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210" yWindow="105" windowWidth="18510" windowHeight="11205" tabRatio="953"/>
  </bookViews>
  <sheets>
    <sheet name="Всего по МО пр. №1-мз " sheetId="23" r:id="rId1"/>
    <sheet name="Всего по МО пр. №1-1мз " sheetId="29" r:id="rId2"/>
    <sheet name="Прил №2-мз" sheetId="20" r:id="rId3"/>
    <sheet name="Прил №2-1-мз" sheetId="30" r:id="rId4"/>
    <sheet name="прил №3-мз" sheetId="13" r:id="rId5"/>
    <sheet name="прил №4-мз" sheetId="14" r:id="rId6"/>
    <sheet name="прил №5-мз" sheetId="9" r:id="rId7"/>
    <sheet name="прил №6-мз" sheetId="21" r:id="rId8"/>
    <sheet name="прил №7-мз" sheetId="19" r:id="rId9"/>
    <sheet name="прил №8" sheetId="24" r:id="rId10"/>
    <sheet name="прил 9" sheetId="26" r:id="rId11"/>
    <sheet name="прил №10" sheetId="28" r:id="rId12"/>
  </sheets>
  <externalReferences>
    <externalReference r:id="rId13"/>
    <externalReference r:id="rId14"/>
    <externalReference r:id="rId15"/>
  </externalReferences>
  <definedNames>
    <definedName name="_xlnm._FilterDatabase" localSheetId="5" hidden="1">'прил №4-мз'!$A$7:$R$77</definedName>
    <definedName name="АНЯ">[1]Справочник!$B$2:$B$256</definedName>
    <definedName name="_xlnm.Print_Titles" localSheetId="1">'Всего по МО пр. №1-1мз '!$6:$9</definedName>
    <definedName name="_xlnm.Print_Titles" localSheetId="0">'Всего по МО пр. №1-мз '!$8:$11</definedName>
    <definedName name="_xlnm.Print_Titles" localSheetId="2">'Прил №2-мз'!$7:$7</definedName>
    <definedName name="учреждение">[2]Справочник!$B$2:$B$256</definedName>
  </definedNames>
  <calcPr calcId="125725"/>
  <customWorkbookViews>
    <customWorkbookView name="Кушакова - Личное представление" guid="{86FAF459-B572-4CC3-9D65-756FA18EFF75}" mergeInterval="0" personalView="1" maximized="1" xWindow="1" yWindow="1" windowWidth="1280" windowHeight="799" activeSheetId="1"/>
  </customWorkbookViews>
</workbook>
</file>

<file path=xl/calcChain.xml><?xml version="1.0" encoding="utf-8"?>
<calcChain xmlns="http://schemas.openxmlformats.org/spreadsheetml/2006/main">
  <c r="H9" i="26"/>
  <c r="S21" i="23"/>
  <c r="R21"/>
  <c r="Q21"/>
  <c r="P21"/>
  <c r="M21"/>
  <c r="L21"/>
  <c r="K21"/>
  <c r="J21"/>
  <c r="I21"/>
  <c r="G21"/>
  <c r="E21"/>
  <c r="D21"/>
  <c r="C21"/>
  <c r="K19"/>
  <c r="J19"/>
  <c r="I19"/>
  <c r="G19"/>
  <c r="E19"/>
  <c r="S18"/>
  <c r="R18"/>
  <c r="Q18"/>
  <c r="P18"/>
  <c r="O18"/>
  <c r="M18"/>
  <c r="K18"/>
  <c r="J18"/>
  <c r="I18"/>
  <c r="G18"/>
  <c r="E18"/>
  <c r="S17"/>
  <c r="R17"/>
  <c r="Q17"/>
  <c r="P17"/>
  <c r="O17"/>
  <c r="T17" s="1"/>
  <c r="M17"/>
  <c r="K17"/>
  <c r="J17"/>
  <c r="I17"/>
  <c r="G17"/>
  <c r="E17"/>
  <c r="S16"/>
  <c r="R16"/>
  <c r="U16" s="1"/>
  <c r="Q16"/>
  <c r="P16"/>
  <c r="O16"/>
  <c r="M16"/>
  <c r="L16"/>
  <c r="K16"/>
  <c r="J16"/>
  <c r="I16"/>
  <c r="G16"/>
  <c r="E16"/>
  <c r="S15"/>
  <c r="R15"/>
  <c r="Q15"/>
  <c r="P15"/>
  <c r="O15"/>
  <c r="M15"/>
  <c r="L15"/>
  <c r="K15"/>
  <c r="J15"/>
  <c r="I15"/>
  <c r="G15"/>
  <c r="E15"/>
  <c r="D15"/>
  <c r="C15"/>
  <c r="S14"/>
  <c r="R14"/>
  <c r="Q14"/>
  <c r="P14"/>
  <c r="O14"/>
  <c r="M14"/>
  <c r="L14"/>
  <c r="K14"/>
  <c r="J14"/>
  <c r="I14"/>
  <c r="G14"/>
  <c r="E14"/>
  <c r="D14"/>
  <c r="C14"/>
  <c r="S13"/>
  <c r="R13"/>
  <c r="Q13"/>
  <c r="P13"/>
  <c r="P12" s="1"/>
  <c r="O13"/>
  <c r="M13"/>
  <c r="L13"/>
  <c r="K13"/>
  <c r="J13"/>
  <c r="I13"/>
  <c r="G13"/>
  <c r="E13"/>
  <c r="D13"/>
  <c r="C13"/>
  <c r="L9" i="26"/>
  <c r="K9"/>
  <c r="L77"/>
  <c r="K77"/>
  <c r="L76"/>
  <c r="K76"/>
  <c r="L75"/>
  <c r="K75"/>
  <c r="L74"/>
  <c r="K74"/>
  <c r="L73"/>
  <c r="K73"/>
  <c r="L72"/>
  <c r="K72"/>
  <c r="L71"/>
  <c r="K71"/>
  <c r="L70"/>
  <c r="K70"/>
  <c r="L69"/>
  <c r="K69"/>
  <c r="L68"/>
  <c r="K68"/>
  <c r="L67"/>
  <c r="K67"/>
  <c r="L66"/>
  <c r="K66"/>
  <c r="L65"/>
  <c r="K65"/>
  <c r="L64"/>
  <c r="K64"/>
  <c r="L63"/>
  <c r="K63"/>
  <c r="L62"/>
  <c r="K62"/>
  <c r="L61"/>
  <c r="K61"/>
  <c r="L60"/>
  <c r="K60"/>
  <c r="L59"/>
  <c r="K59"/>
  <c r="L58"/>
  <c r="K58"/>
  <c r="L57"/>
  <c r="K57"/>
  <c r="L56"/>
  <c r="K56"/>
  <c r="L55"/>
  <c r="K55"/>
  <c r="L54"/>
  <c r="K54"/>
  <c r="L53"/>
  <c r="K53"/>
  <c r="L52"/>
  <c r="K52"/>
  <c r="L51"/>
  <c r="K51"/>
  <c r="L50"/>
  <c r="K50"/>
  <c r="L49"/>
  <c r="K49"/>
  <c r="L48"/>
  <c r="K48"/>
  <c r="L47"/>
  <c r="K47"/>
  <c r="L46"/>
  <c r="K46"/>
  <c r="L45"/>
  <c r="K45"/>
  <c r="L44"/>
  <c r="K44"/>
  <c r="L43"/>
  <c r="K43"/>
  <c r="L42"/>
  <c r="K42"/>
  <c r="L41"/>
  <c r="K41"/>
  <c r="L40"/>
  <c r="K40"/>
  <c r="L39"/>
  <c r="K39"/>
  <c r="L38"/>
  <c r="K38"/>
  <c r="L37"/>
  <c r="K37"/>
  <c r="L36"/>
  <c r="K36"/>
  <c r="L35"/>
  <c r="K35"/>
  <c r="L34"/>
  <c r="K34"/>
  <c r="L33"/>
  <c r="K33"/>
  <c r="L32"/>
  <c r="K32"/>
  <c r="L31"/>
  <c r="K31"/>
  <c r="L30"/>
  <c r="K30"/>
  <c r="L29"/>
  <c r="K29"/>
  <c r="L28"/>
  <c r="K28"/>
  <c r="L27"/>
  <c r="K27"/>
  <c r="L26"/>
  <c r="K26"/>
  <c r="L25"/>
  <c r="K25"/>
  <c r="L24"/>
  <c r="K24"/>
  <c r="L23"/>
  <c r="K23"/>
  <c r="L22"/>
  <c r="K22"/>
  <c r="L21"/>
  <c r="K21"/>
  <c r="L20"/>
  <c r="K20"/>
  <c r="L19"/>
  <c r="K19"/>
  <c r="L18"/>
  <c r="K18"/>
  <c r="L17"/>
  <c r="K17"/>
  <c r="L16"/>
  <c r="K16"/>
  <c r="L15"/>
  <c r="K15"/>
  <c r="L14"/>
  <c r="K14"/>
  <c r="L13"/>
  <c r="K13"/>
  <c r="L12"/>
  <c r="K12"/>
  <c r="L11"/>
  <c r="K11"/>
  <c r="L10"/>
  <c r="K10"/>
  <c r="D321" i="24"/>
  <c r="D320"/>
  <c r="D319"/>
  <c r="D318"/>
  <c r="D317"/>
  <c r="D316"/>
  <c r="D315"/>
  <c r="D314"/>
  <c r="D313"/>
  <c r="D312"/>
  <c r="D311"/>
  <c r="D310"/>
  <c r="D309"/>
  <c r="D308"/>
  <c r="D307"/>
  <c r="D306"/>
  <c r="D305"/>
  <c r="D304"/>
  <c r="D303"/>
  <c r="D302"/>
  <c r="D301"/>
  <c r="F300"/>
  <c r="E300"/>
  <c r="F299"/>
  <c r="E299"/>
  <c r="D299" s="1"/>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09"/>
  <c r="D209"/>
  <c r="F207"/>
  <c r="D207"/>
  <c r="F195"/>
  <c r="D195"/>
  <c r="F194"/>
  <c r="D194"/>
  <c r="F193"/>
  <c r="D193"/>
  <c r="F192"/>
  <c r="D192"/>
  <c r="D191"/>
  <c r="D190"/>
  <c r="D189"/>
  <c r="D188"/>
  <c r="D187"/>
  <c r="D186"/>
  <c r="D185"/>
  <c r="D184"/>
  <c r="D183"/>
  <c r="D182"/>
  <c r="D181"/>
  <c r="D180"/>
  <c r="D179"/>
  <c r="D178"/>
  <c r="D177"/>
  <c r="D176"/>
  <c r="D175"/>
  <c r="D174"/>
  <c r="D173"/>
  <c r="D172"/>
  <c r="D171"/>
  <c r="D170"/>
  <c r="D169"/>
  <c r="D168"/>
  <c r="D167"/>
  <c r="D166"/>
  <c r="D165"/>
  <c r="E164"/>
  <c r="D164" s="1"/>
  <c r="D163"/>
  <c r="D162"/>
  <c r="D161"/>
  <c r="D160"/>
  <c r="D159"/>
  <c r="D158"/>
  <c r="D157"/>
  <c r="D156"/>
  <c r="D155"/>
  <c r="D154"/>
  <c r="E153"/>
  <c r="D153" s="1"/>
  <c r="D152"/>
  <c r="D151"/>
  <c r="D150"/>
  <c r="D148"/>
  <c r="D147"/>
  <c r="D146"/>
  <c r="D144"/>
  <c r="D143"/>
  <c r="D142"/>
  <c r="D141"/>
  <c r="D140"/>
  <c r="D138"/>
  <c r="D137"/>
  <c r="D136"/>
  <c r="D135"/>
  <c r="D134"/>
  <c r="D131"/>
  <c r="D130"/>
  <c r="D127"/>
  <c r="D126"/>
  <c r="D125"/>
  <c r="D124"/>
  <c r="D123"/>
  <c r="D122"/>
  <c r="D121"/>
  <c r="D120"/>
  <c r="D119"/>
  <c r="D118"/>
  <c r="F117"/>
  <c r="D117"/>
  <c r="F116"/>
  <c r="D116" s="1"/>
  <c r="F115"/>
  <c r="D115"/>
  <c r="F114"/>
  <c r="D114" s="1"/>
  <c r="F113"/>
  <c r="D113"/>
  <c r="F112"/>
  <c r="D112" s="1"/>
  <c r="F111"/>
  <c r="E111"/>
  <c r="D111"/>
  <c r="F110"/>
  <c r="D110" s="1"/>
  <c r="E110"/>
  <c r="F109"/>
  <c r="D109" s="1"/>
  <c r="F108"/>
  <c r="D108"/>
  <c r="F107"/>
  <c r="D107" s="1"/>
  <c r="F106"/>
  <c r="D106"/>
  <c r="F105"/>
  <c r="D105" s="1"/>
  <c r="F104"/>
  <c r="D104"/>
  <c r="F103"/>
  <c r="D103" s="1"/>
  <c r="F102"/>
  <c r="D102"/>
  <c r="F101"/>
  <c r="D101" s="1"/>
  <c r="F100"/>
  <c r="D100"/>
  <c r="F99"/>
  <c r="D99" s="1"/>
  <c r="F98"/>
  <c r="D98"/>
  <c r="F97"/>
  <c r="D97" s="1"/>
  <c r="F96"/>
  <c r="D96"/>
  <c r="F95"/>
  <c r="D95" s="1"/>
  <c r="F94"/>
  <c r="D94"/>
  <c r="F93"/>
  <c r="D93" s="1"/>
  <c r="F92"/>
  <c r="D92"/>
  <c r="F91"/>
  <c r="D91" s="1"/>
  <c r="F90"/>
  <c r="D90"/>
  <c r="F89"/>
  <c r="D89" s="1"/>
  <c r="F88"/>
  <c r="D88"/>
  <c r="F87"/>
  <c r="D87" s="1"/>
  <c r="F86"/>
  <c r="D86"/>
  <c r="F85"/>
  <c r="D85" s="1"/>
  <c r="D84"/>
  <c r="F83"/>
  <c r="D83"/>
  <c r="F82"/>
  <c r="D82"/>
  <c r="F81"/>
  <c r="E81"/>
  <c r="D81" s="1"/>
  <c r="F80"/>
  <c r="E80"/>
  <c r="D80"/>
  <c r="F79"/>
  <c r="E79"/>
  <c r="D79"/>
  <c r="F78"/>
  <c r="D78" s="1"/>
  <c r="E78"/>
  <c r="F77"/>
  <c r="E77"/>
  <c r="D77" s="1"/>
  <c r="F76"/>
  <c r="E76"/>
  <c r="D76"/>
  <c r="F75"/>
  <c r="E75"/>
  <c r="D75"/>
  <c r="F74"/>
  <c r="D74" s="1"/>
  <c r="E74"/>
  <c r="F73"/>
  <c r="E73"/>
  <c r="D73" s="1"/>
  <c r="F72"/>
  <c r="E72"/>
  <c r="D72"/>
  <c r="F71"/>
  <c r="D71"/>
  <c r="F70"/>
  <c r="E70"/>
  <c r="D70" s="1"/>
  <c r="F69"/>
  <c r="D69"/>
  <c r="F68"/>
  <c r="D68" s="1"/>
  <c r="F67"/>
  <c r="D67"/>
  <c r="F66"/>
  <c r="D66" s="1"/>
  <c r="F65"/>
  <c r="D65"/>
  <c r="F64"/>
  <c r="D64" s="1"/>
  <c r="F63"/>
  <c r="D63"/>
  <c r="F62"/>
  <c r="D62" s="1"/>
  <c r="F61"/>
  <c r="D61"/>
  <c r="F60"/>
  <c r="D60" s="1"/>
  <c r="F59"/>
  <c r="D59"/>
  <c r="F58"/>
  <c r="D58" s="1"/>
  <c r="F57"/>
  <c r="D57"/>
  <c r="F56"/>
  <c r="D56" s="1"/>
  <c r="F55"/>
  <c r="D55"/>
  <c r="F54"/>
  <c r="D54" s="1"/>
  <c r="F53"/>
  <c r="D53"/>
  <c r="F52"/>
  <c r="D52" s="1"/>
  <c r="F51"/>
  <c r="D51"/>
  <c r="D50"/>
  <c r="F49"/>
  <c r="D49"/>
  <c r="F48"/>
  <c r="D48"/>
  <c r="F47"/>
  <c r="D47"/>
  <c r="D46"/>
  <c r="F45"/>
  <c r="D45" s="1"/>
  <c r="F44"/>
  <c r="D44"/>
  <c r="F43"/>
  <c r="D43" s="1"/>
  <c r="F42"/>
  <c r="D42"/>
  <c r="F41"/>
  <c r="F9" s="1"/>
  <c r="F40"/>
  <c r="D40"/>
  <c r="D18"/>
  <c r="D17"/>
  <c r="D10"/>
  <c r="E9"/>
  <c r="C14" i="29"/>
  <c r="J9" i="26"/>
  <c r="I9"/>
  <c r="G9"/>
  <c r="F9"/>
  <c r="E9"/>
  <c r="G14" i="29"/>
  <c r="O6439" i="19"/>
  <c r="O6438"/>
  <c r="O6437"/>
  <c r="O6436"/>
  <c r="O6434"/>
  <c r="O6432"/>
  <c r="O6431"/>
  <c r="O6430"/>
  <c r="O6429"/>
  <c r="O6428"/>
  <c r="O6427"/>
  <c r="P6426"/>
  <c r="O6426"/>
  <c r="P6423"/>
  <c r="O6423"/>
  <c r="P6417"/>
  <c r="O6417"/>
  <c r="P6407"/>
  <c r="O6407"/>
  <c r="P6371"/>
  <c r="O6371"/>
  <c r="L12" i="23" l="1"/>
  <c r="T14"/>
  <c r="U13"/>
  <c r="U18"/>
  <c r="T13"/>
  <c r="J12"/>
  <c r="R12"/>
  <c r="U17"/>
  <c r="G12"/>
  <c r="K12"/>
  <c r="T15"/>
  <c r="S12"/>
  <c r="U12" s="1"/>
  <c r="H16"/>
  <c r="I12"/>
  <c r="M12"/>
  <c r="Q12"/>
  <c r="U15"/>
  <c r="T16"/>
  <c r="T12" s="1"/>
  <c r="T18"/>
  <c r="O12"/>
  <c r="U14"/>
  <c r="E12"/>
  <c r="D9" i="24"/>
  <c r="D41"/>
  <c r="H52" i="26"/>
  <c r="I51"/>
  <c r="J51" s="1"/>
  <c r="G51"/>
  <c r="H51" s="1"/>
  <c r="E51"/>
  <c r="F51" s="1"/>
  <c r="I50"/>
  <c r="J50" s="1"/>
  <c r="G50"/>
  <c r="H50" s="1"/>
  <c r="E50"/>
  <c r="F50" s="1"/>
  <c r="I49"/>
  <c r="J49" s="1"/>
  <c r="G49"/>
  <c r="H49" s="1"/>
  <c r="E49"/>
  <c r="F49" s="1"/>
  <c r="I48"/>
  <c r="G48"/>
  <c r="E48"/>
  <c r="I47"/>
  <c r="J47" s="1"/>
  <c r="G47"/>
  <c r="H47" s="1"/>
  <c r="F47"/>
  <c r="I46"/>
  <c r="J46" s="1"/>
  <c r="G46"/>
  <c r="E46"/>
  <c r="F46" s="1"/>
  <c r="I45"/>
  <c r="J45" s="1"/>
  <c r="G45"/>
  <c r="F45"/>
  <c r="J44"/>
  <c r="H44"/>
  <c r="F44"/>
  <c r="J43"/>
  <c r="H43"/>
  <c r="J42"/>
  <c r="G42"/>
  <c r="J41"/>
  <c r="H41"/>
  <c r="J40"/>
  <c r="H40"/>
  <c r="J39"/>
  <c r="H39"/>
  <c r="H38"/>
  <c r="J37"/>
  <c r="H37"/>
  <c r="J36"/>
  <c r="G36"/>
  <c r="F36"/>
  <c r="E36"/>
  <c r="J35"/>
  <c r="H35"/>
  <c r="P6370" i="19"/>
  <c r="O6370"/>
  <c r="P6369"/>
  <c r="O6369"/>
  <c r="P6368"/>
  <c r="O6368"/>
  <c r="P6367"/>
  <c r="O6367"/>
  <c r="O6359"/>
  <c r="O6356"/>
  <c r="P6356" s="1"/>
  <c r="O6355"/>
  <c r="P6355" s="1"/>
  <c r="O6354"/>
  <c r="P6354" s="1"/>
  <c r="O6353"/>
  <c r="P6353" s="1"/>
  <c r="O6352"/>
  <c r="P6352" s="1"/>
  <c r="O6351"/>
  <c r="P6351" s="1"/>
  <c r="O6350"/>
  <c r="P6350" s="1"/>
  <c r="O6349"/>
  <c r="P6349" s="1"/>
  <c r="O6348"/>
  <c r="P6348" s="1"/>
  <c r="O6327"/>
  <c r="P6327" s="1"/>
  <c r="O6326"/>
  <c r="P6326" s="1"/>
  <c r="O6325"/>
  <c r="P6325" s="1"/>
  <c r="O6324"/>
  <c r="P6324" s="1"/>
  <c r="O6323"/>
  <c r="P6323" s="1"/>
  <c r="O6322"/>
  <c r="P6322" s="1"/>
  <c r="O6321"/>
  <c r="P6321" s="1"/>
  <c r="O6320"/>
  <c r="P6320" s="1"/>
  <c r="O6319"/>
  <c r="P6319" s="1"/>
  <c r="O6318"/>
  <c r="P6318" s="1"/>
  <c r="O6317"/>
  <c r="P6317" s="1"/>
  <c r="O6316"/>
  <c r="P6316" s="1"/>
  <c r="O6315"/>
  <c r="P6315" s="1"/>
  <c r="O6314"/>
  <c r="P6314" s="1"/>
  <c r="O6313"/>
  <c r="P6313" s="1"/>
  <c r="O6312"/>
  <c r="P6312" s="1"/>
  <c r="O6311"/>
  <c r="P6311" s="1"/>
  <c r="O6310"/>
  <c r="P6310" s="1"/>
  <c r="O6309"/>
  <c r="P6309" s="1"/>
  <c r="O6308"/>
  <c r="P6308" s="1"/>
  <c r="O6286"/>
  <c r="P6286" s="1"/>
  <c r="Y6280"/>
  <c r="P6280"/>
  <c r="O6280"/>
  <c r="Y6279"/>
  <c r="O6279"/>
  <c r="P6279" s="1"/>
  <c r="Y6278"/>
  <c r="P6278"/>
  <c r="O6278"/>
  <c r="Y6277"/>
  <c r="O6277"/>
  <c r="P6277" s="1"/>
  <c r="Z6276"/>
  <c r="Y6276"/>
  <c r="O6276"/>
  <c r="P6276" s="1"/>
  <c r="Z6275"/>
  <c r="Y6275"/>
  <c r="O6275"/>
  <c r="P6275" s="1"/>
  <c r="Z6274"/>
  <c r="Y6274"/>
  <c r="P6274"/>
  <c r="Z6273"/>
  <c r="Y6273"/>
  <c r="P6273"/>
  <c r="O6273"/>
  <c r="Z6272"/>
  <c r="Y6272"/>
  <c r="P6272"/>
  <c r="O6272"/>
  <c r="Z6271"/>
  <c r="Y6271"/>
  <c r="P6271"/>
  <c r="O6271"/>
  <c r="Z6270"/>
  <c r="Y6270"/>
  <c r="P6270"/>
  <c r="O6270"/>
  <c r="Z6269"/>
  <c r="Y6269"/>
  <c r="P6269"/>
  <c r="O6269"/>
  <c r="P6268"/>
  <c r="O6268"/>
  <c r="P6263"/>
  <c r="O6263"/>
  <c r="P6262"/>
  <c r="O6262"/>
  <c r="P6261"/>
  <c r="O6261"/>
  <c r="P6260"/>
  <c r="O6260"/>
  <c r="P6259"/>
  <c r="O6259"/>
  <c r="P6258"/>
  <c r="O6258"/>
  <c r="O6254"/>
  <c r="N6246"/>
  <c r="N6245"/>
  <c r="N6244"/>
  <c r="N6243"/>
  <c r="N6242"/>
  <c r="N6241"/>
  <c r="Y6240"/>
  <c r="N6240"/>
  <c r="Y6239"/>
  <c r="N6239"/>
  <c r="N6237"/>
  <c r="N6236"/>
  <c r="Y6231"/>
  <c r="O6231"/>
  <c r="Y6230"/>
  <c r="O6230"/>
  <c r="Y6229"/>
  <c r="W6229"/>
  <c r="N6229"/>
  <c r="Y6228"/>
  <c r="O6228"/>
  <c r="Y6227"/>
  <c r="O6227"/>
  <c r="Y6226"/>
  <c r="O6226"/>
  <c r="Y6225"/>
  <c r="O6225"/>
  <c r="Y6224"/>
  <c r="O6224"/>
  <c r="Y6223"/>
  <c r="O6223"/>
  <c r="Y6222"/>
  <c r="O6222"/>
  <c r="Y6221"/>
  <c r="O6221"/>
  <c r="Y6220"/>
  <c r="N6220"/>
  <c r="O6220" s="1"/>
  <c r="Y6219"/>
  <c r="W6219"/>
  <c r="N6219"/>
  <c r="O6218"/>
  <c r="Y6217"/>
  <c r="N6217"/>
  <c r="Y6216"/>
  <c r="N6216"/>
  <c r="Y6215"/>
  <c r="N6215"/>
  <c r="Y6214"/>
  <c r="N6214"/>
  <c r="Y6213"/>
  <c r="N6213"/>
  <c r="Y6212"/>
  <c r="N6212"/>
  <c r="Y6211"/>
  <c r="O6211"/>
  <c r="N6211"/>
  <c r="Y6210"/>
  <c r="N6210"/>
  <c r="N6209"/>
  <c r="AA6208"/>
  <c r="Y6208"/>
  <c r="N6208"/>
  <c r="P5983"/>
  <c r="O5975"/>
  <c r="O5957"/>
  <c r="O5945"/>
  <c r="P5945" s="1"/>
  <c r="O5944"/>
  <c r="P5944" s="1"/>
  <c r="O5933"/>
  <c r="P5933" s="1"/>
  <c r="O5932"/>
  <c r="P5932" s="1"/>
  <c r="O5931"/>
  <c r="P5931" s="1"/>
  <c r="O5930"/>
  <c r="P5930" s="1"/>
  <c r="O5929"/>
  <c r="P5929" s="1"/>
  <c r="O5928"/>
  <c r="P5928" s="1"/>
  <c r="O5927"/>
  <c r="P5927" s="1"/>
  <c r="O5926"/>
  <c r="P5926" s="1"/>
  <c r="O5925"/>
  <c r="P5925" s="1"/>
  <c r="O5924"/>
  <c r="P5924" s="1"/>
  <c r="O5923"/>
  <c r="P5923" s="1"/>
  <c r="O5922"/>
  <c r="P5922" s="1"/>
  <c r="O5921"/>
  <c r="P5921" s="1"/>
  <c r="O5920"/>
  <c r="P5920" s="1"/>
  <c r="O5919"/>
  <c r="P5919" s="1"/>
  <c r="O5918"/>
  <c r="P5918" s="1"/>
  <c r="O5917"/>
  <c r="P5917" s="1"/>
  <c r="O5916"/>
  <c r="P5916" s="1"/>
  <c r="O5915"/>
  <c r="P5915" s="1"/>
  <c r="O5914"/>
  <c r="P5914" s="1"/>
  <c r="O5913"/>
  <c r="P5913" s="1"/>
  <c r="O5912"/>
  <c r="P5912" s="1"/>
  <c r="O5911"/>
  <c r="P5911" s="1"/>
  <c r="O5910"/>
  <c r="P5910" s="1"/>
  <c r="O5909"/>
  <c r="P5909" s="1"/>
  <c r="O5908"/>
  <c r="P5908" s="1"/>
  <c r="O5907"/>
  <c r="P5907" s="1"/>
  <c r="O5906"/>
  <c r="P5906" s="1"/>
  <c r="O5905"/>
  <c r="P5905" s="1"/>
  <c r="O5904"/>
  <c r="P5904" s="1"/>
  <c r="O5903"/>
  <c r="P5903" s="1"/>
  <c r="O5902"/>
  <c r="P5902" s="1"/>
  <c r="O5901"/>
  <c r="P5901" s="1"/>
  <c r="O5900"/>
  <c r="P5900" s="1"/>
  <c r="O5899"/>
  <c r="P5899" s="1"/>
  <c r="O5898"/>
  <c r="P5898" s="1"/>
  <c r="O5897"/>
  <c r="P5897" s="1"/>
  <c r="O5896"/>
  <c r="P5896" s="1"/>
  <c r="O5895"/>
  <c r="P5895" s="1"/>
  <c r="L5895"/>
  <c r="P5894"/>
  <c r="O5894"/>
  <c r="L5894"/>
  <c r="O5893"/>
  <c r="P5893" s="1"/>
  <c r="L5893"/>
  <c r="P5859"/>
  <c r="O5859"/>
  <c r="L5859"/>
  <c r="O5858"/>
  <c r="P5858" s="1"/>
  <c r="L5858"/>
  <c r="P5857"/>
  <c r="O5857"/>
  <c r="L5857"/>
  <c r="O5856"/>
  <c r="P5856" s="1"/>
  <c r="L5856"/>
  <c r="P5855"/>
  <c r="O5855"/>
  <c r="L5855"/>
  <c r="O5854"/>
  <c r="P5854" s="1"/>
  <c r="L5854"/>
  <c r="P5853"/>
  <c r="O5853"/>
  <c r="L5853"/>
  <c r="O5852"/>
  <c r="P5852" s="1"/>
  <c r="L5852"/>
  <c r="P5851"/>
  <c r="O5851"/>
  <c r="L5851"/>
  <c r="O5850"/>
  <c r="P5850" s="1"/>
  <c r="L5850"/>
  <c r="P5849"/>
  <c r="O5849"/>
  <c r="L5849"/>
  <c r="O5848"/>
  <c r="P5848" s="1"/>
  <c r="L5848"/>
  <c r="P5847"/>
  <c r="O5847"/>
  <c r="L5847"/>
  <c r="O5846"/>
  <c r="P5846" s="1"/>
  <c r="L5846"/>
  <c r="P5845"/>
  <c r="O5845"/>
  <c r="L5845"/>
  <c r="O5844"/>
  <c r="P5844" s="1"/>
  <c r="L5844"/>
  <c r="P5843"/>
  <c r="O5843"/>
  <c r="L5843"/>
  <c r="O5842"/>
  <c r="P5842" s="1"/>
  <c r="L5842"/>
  <c r="P5841"/>
  <c r="O5841"/>
  <c r="L5841"/>
  <c r="O5840"/>
  <c r="P5840" s="1"/>
  <c r="L5840"/>
  <c r="P5839"/>
  <c r="O5839"/>
  <c r="L5839"/>
  <c r="O5838"/>
  <c r="P5838" s="1"/>
  <c r="L5838"/>
  <c r="P5837"/>
  <c r="O5837"/>
  <c r="L5837"/>
  <c r="O5836"/>
  <c r="P5836" s="1"/>
  <c r="L5836"/>
  <c r="P5835"/>
  <c r="O5835"/>
  <c r="L5835"/>
  <c r="O5834"/>
  <c r="P5834" s="1"/>
  <c r="L5834"/>
  <c r="P5833"/>
  <c r="O5833"/>
  <c r="L5833"/>
  <c r="O5832"/>
  <c r="P5832" s="1"/>
  <c r="L5832"/>
  <c r="P5831"/>
  <c r="O5831"/>
  <c r="L5831"/>
  <c r="O5830"/>
  <c r="P5830" s="1"/>
  <c r="L5830"/>
  <c r="P5829"/>
  <c r="O5829"/>
  <c r="L5829"/>
  <c r="O5828"/>
  <c r="P5828" s="1"/>
  <c r="L5828"/>
  <c r="P5827"/>
  <c r="O5827"/>
  <c r="L5827"/>
  <c r="O5826"/>
  <c r="P5826" s="1"/>
  <c r="L5826"/>
  <c r="P5825"/>
  <c r="O5825"/>
  <c r="L5825"/>
  <c r="O5824"/>
  <c r="P5824" s="1"/>
  <c r="L5824"/>
  <c r="P5823"/>
  <c r="O5823"/>
  <c r="L5823"/>
  <c r="O5822"/>
  <c r="P5822" s="1"/>
  <c r="L5822"/>
  <c r="P5821"/>
  <c r="O5821"/>
  <c r="L5821"/>
  <c r="O5820"/>
  <c r="P5820" s="1"/>
  <c r="L5820"/>
  <c r="P5819"/>
  <c r="O5819"/>
  <c r="L5819"/>
  <c r="O5818"/>
  <c r="P5818" s="1"/>
  <c r="L5818"/>
  <c r="P5817"/>
  <c r="O5817"/>
  <c r="L5817"/>
  <c r="O5816"/>
  <c r="P5816" s="1"/>
  <c r="L5816"/>
  <c r="P5815"/>
  <c r="O5815"/>
  <c r="L5815"/>
  <c r="O5814"/>
  <c r="P5814" s="1"/>
  <c r="L5814"/>
  <c r="P5813"/>
  <c r="O5813"/>
  <c r="L5813"/>
  <c r="O5812"/>
  <c r="P5812" s="1"/>
  <c r="L5812"/>
  <c r="P5811"/>
  <c r="O5811"/>
  <c r="L5811"/>
  <c r="O5810"/>
  <c r="P5810" s="1"/>
  <c r="L5810"/>
  <c r="P5809"/>
  <c r="O5809"/>
  <c r="L5809"/>
  <c r="O5808"/>
  <c r="P5808" s="1"/>
  <c r="L5808"/>
  <c r="P5807"/>
  <c r="O5807"/>
  <c r="L5807"/>
  <c r="O5806"/>
  <c r="P5806" s="1"/>
  <c r="L5806"/>
  <c r="P5805"/>
  <c r="O5805"/>
  <c r="L5805"/>
  <c r="O5804"/>
  <c r="P5804" s="1"/>
  <c r="L5804"/>
  <c r="P5803"/>
  <c r="O5803"/>
  <c r="L5803"/>
  <c r="O5802"/>
  <c r="P5802" s="1"/>
  <c r="L5802"/>
  <c r="P5801"/>
  <c r="O5801"/>
  <c r="L5801"/>
  <c r="O5800"/>
  <c r="P5800" s="1"/>
  <c r="L5800"/>
  <c r="P5799"/>
  <c r="O5799"/>
  <c r="L5799"/>
  <c r="O5798"/>
  <c r="P5798" s="1"/>
  <c r="L5798"/>
  <c r="P5797"/>
  <c r="O5797"/>
  <c r="L5797"/>
  <c r="O5796"/>
  <c r="P5796" s="1"/>
  <c r="L5796"/>
  <c r="P5795"/>
  <c r="O5795"/>
  <c r="L5795"/>
  <c r="O5794"/>
  <c r="P5794" s="1"/>
  <c r="L5794"/>
  <c r="P5793"/>
  <c r="O5793"/>
  <c r="L5793"/>
  <c r="O5792"/>
  <c r="P5792" s="1"/>
  <c r="L5792"/>
  <c r="P5791"/>
  <c r="O5791"/>
  <c r="L5791"/>
  <c r="O5790"/>
  <c r="P5790" s="1"/>
  <c r="L5790"/>
  <c r="P5789"/>
  <c r="O5789"/>
  <c r="L5789"/>
  <c r="O5788"/>
  <c r="P5788" s="1"/>
  <c r="L5788"/>
  <c r="P5787"/>
  <c r="O5787"/>
  <c r="L5787"/>
  <c r="O5786"/>
  <c r="P5786" s="1"/>
  <c r="L5786"/>
  <c r="P5785"/>
  <c r="O5785"/>
  <c r="L5785"/>
  <c r="O5784"/>
  <c r="P5784" s="1"/>
  <c r="L5784"/>
  <c r="P5783"/>
  <c r="O5783"/>
  <c r="L5783"/>
  <c r="O5782"/>
  <c r="P5782" s="1"/>
  <c r="L5782"/>
  <c r="P5781"/>
  <c r="O5781"/>
  <c r="L5781"/>
  <c r="O5780"/>
  <c r="P5780" s="1"/>
  <c r="L5780"/>
  <c r="P5779"/>
  <c r="O5779"/>
  <c r="L5779"/>
  <c r="O5778"/>
  <c r="P5778" s="1"/>
  <c r="L5778"/>
  <c r="P5777"/>
  <c r="O5777"/>
  <c r="L5777"/>
  <c r="O5776"/>
  <c r="P5776" s="1"/>
  <c r="L5776"/>
  <c r="P5775"/>
  <c r="O5775"/>
  <c r="L5775"/>
  <c r="O5774"/>
  <c r="P5774" s="1"/>
  <c r="L5774"/>
  <c r="P5773"/>
  <c r="O5773"/>
  <c r="L5773"/>
  <c r="O5772"/>
  <c r="P5772" s="1"/>
  <c r="L5772"/>
  <c r="P5771"/>
  <c r="O5771"/>
  <c r="L5771"/>
  <c r="O5770"/>
  <c r="P5770" s="1"/>
  <c r="L5770"/>
  <c r="P5769"/>
  <c r="O5769"/>
  <c r="L5769"/>
  <c r="O5768"/>
  <c r="P5768" s="1"/>
  <c r="L5768"/>
  <c r="P5767"/>
  <c r="O5767"/>
  <c r="L5767"/>
  <c r="O5766"/>
  <c r="P5766" s="1"/>
  <c r="L5766"/>
  <c r="P5765"/>
  <c r="O5765"/>
  <c r="P5764"/>
  <c r="O5764"/>
  <c r="L5764"/>
  <c r="O5763"/>
  <c r="P5763" s="1"/>
  <c r="L5763"/>
  <c r="P5762"/>
  <c r="O5762"/>
  <c r="L5762"/>
  <c r="O5761"/>
  <c r="P5761" s="1"/>
  <c r="L5761"/>
  <c r="P5760"/>
  <c r="O5760"/>
  <c r="L5760"/>
  <c r="O5759"/>
  <c r="P5759" s="1"/>
  <c r="L5759"/>
  <c r="P5758"/>
  <c r="O5758"/>
  <c r="L5758"/>
  <c r="O5757"/>
  <c r="P5757" s="1"/>
  <c r="L5757"/>
  <c r="P5756"/>
  <c r="O5756"/>
  <c r="L5756"/>
  <c r="O5755"/>
  <c r="P5755" s="1"/>
  <c r="L5755"/>
  <c r="P5754"/>
  <c r="O5754"/>
  <c r="P5753"/>
  <c r="O5753"/>
  <c r="P5752"/>
  <c r="O5752"/>
  <c r="P5751"/>
  <c r="O5751"/>
  <c r="P5750"/>
  <c r="O5750"/>
  <c r="P5749"/>
  <c r="O5749"/>
  <c r="P5748"/>
  <c r="O5748"/>
  <c r="L5748"/>
  <c r="O5747"/>
  <c r="P5747" s="1"/>
  <c r="L5747"/>
  <c r="P5746"/>
  <c r="O5746"/>
  <c r="L5746"/>
  <c r="O5745"/>
  <c r="P5745" s="1"/>
  <c r="L5745"/>
  <c r="P5744"/>
  <c r="O5744"/>
  <c r="L5744"/>
  <c r="O5743"/>
  <c r="P5743" s="1"/>
  <c r="L5743"/>
  <c r="P5742"/>
  <c r="O5742"/>
  <c r="L5742"/>
  <c r="O5741"/>
  <c r="P5741" s="1"/>
  <c r="L5741"/>
  <c r="P5740"/>
  <c r="O5740"/>
  <c r="P5739"/>
  <c r="O5739"/>
  <c r="L5739"/>
  <c r="O5738"/>
  <c r="P5738" s="1"/>
  <c r="L5738"/>
  <c r="P5737"/>
  <c r="O5737"/>
  <c r="L5737"/>
  <c r="O5736"/>
  <c r="P5736" s="1"/>
  <c r="L5736"/>
  <c r="P5726"/>
  <c r="O5726"/>
  <c r="P5725"/>
  <c r="O5725"/>
  <c r="L5725"/>
  <c r="O5724"/>
  <c r="P5724" s="1"/>
  <c r="L5724"/>
  <c r="P5723"/>
  <c r="O5723"/>
  <c r="L5723"/>
  <c r="O5722"/>
  <c r="P5722" s="1"/>
  <c r="L5722"/>
  <c r="P5721"/>
  <c r="O5721"/>
  <c r="L5721"/>
  <c r="O5720"/>
  <c r="P5720" s="1"/>
  <c r="L5720"/>
  <c r="P5719"/>
  <c r="O5719"/>
  <c r="L5719"/>
  <c r="O5718"/>
  <c r="P5718" s="1"/>
  <c r="L5718"/>
  <c r="P5717"/>
  <c r="O5717"/>
  <c r="L5717"/>
  <c r="O5716"/>
  <c r="P5716" s="1"/>
  <c r="L5716"/>
  <c r="P5715"/>
  <c r="O5715"/>
  <c r="P5714"/>
  <c r="O5714"/>
  <c r="P5713"/>
  <c r="O5713"/>
  <c r="P5712"/>
  <c r="O5712"/>
  <c r="P5711"/>
  <c r="O5711"/>
  <c r="P5710"/>
  <c r="O5710"/>
  <c r="P5709"/>
  <c r="O5709"/>
  <c r="P5708"/>
  <c r="O5708"/>
  <c r="P5707"/>
  <c r="O5707"/>
  <c r="P5706"/>
  <c r="O5706"/>
  <c r="P5705"/>
  <c r="O5705"/>
  <c r="P5704"/>
  <c r="O5704"/>
  <c r="P5703"/>
  <c r="O5703"/>
  <c r="P5702"/>
  <c r="O5702"/>
  <c r="P5701"/>
  <c r="O5701"/>
  <c r="P5700"/>
  <c r="O5700"/>
  <c r="P5699"/>
  <c r="O5699"/>
  <c r="P5698"/>
  <c r="O5698"/>
  <c r="P5697"/>
  <c r="O5697"/>
  <c r="P5696"/>
  <c r="O5696"/>
  <c r="P5695"/>
  <c r="O5695"/>
  <c r="P5694"/>
  <c r="O5694"/>
  <c r="P5693"/>
  <c r="O5693"/>
  <c r="P5683"/>
  <c r="O5683"/>
  <c r="L5683"/>
  <c r="O5682"/>
  <c r="P5682" s="1"/>
  <c r="L5682"/>
  <c r="P5681"/>
  <c r="O5681"/>
  <c r="L5681"/>
  <c r="O5680"/>
  <c r="P5680" s="1"/>
  <c r="L5680"/>
  <c r="P5679"/>
  <c r="O5679"/>
  <c r="L5679"/>
  <c r="O5678"/>
  <c r="P5678" s="1"/>
  <c r="L5678"/>
  <c r="P5677"/>
  <c r="O5677"/>
  <c r="L5677"/>
  <c r="O5676"/>
  <c r="P5676" s="1"/>
  <c r="L5676"/>
  <c r="P5675"/>
  <c r="O5675"/>
  <c r="L5675"/>
  <c r="O5674"/>
  <c r="P5674" s="1"/>
  <c r="L5674"/>
  <c r="P5673"/>
  <c r="O5673"/>
  <c r="L5673"/>
  <c r="O5672"/>
  <c r="P5672" s="1"/>
  <c r="L5672"/>
  <c r="P5671"/>
  <c r="O5671"/>
  <c r="L5671"/>
  <c r="O5670"/>
  <c r="P5670" s="1"/>
  <c r="L5670"/>
  <c r="P5669"/>
  <c r="O5669"/>
  <c r="L5669"/>
  <c r="O5668"/>
  <c r="P5668" s="1"/>
  <c r="L5668"/>
  <c r="P5667"/>
  <c r="O5667"/>
  <c r="L5667"/>
  <c r="O5666"/>
  <c r="P5666" s="1"/>
  <c r="L5666"/>
  <c r="P5665"/>
  <c r="O5665"/>
  <c r="L5665"/>
  <c r="O5664"/>
  <c r="P5664" s="1"/>
  <c r="L5664"/>
  <c r="P5663"/>
  <c r="O5663"/>
  <c r="L5663"/>
  <c r="O5662"/>
  <c r="P5662" s="1"/>
  <c r="L5662"/>
  <c r="P5661"/>
  <c r="O5661"/>
  <c r="L5661"/>
  <c r="O5660"/>
  <c r="P5660" s="1"/>
  <c r="L5660"/>
  <c r="P5659"/>
  <c r="O5659"/>
  <c r="L5659"/>
  <c r="O5658"/>
  <c r="P5658" s="1"/>
  <c r="L5658"/>
  <c r="P5657"/>
  <c r="O5657"/>
  <c r="L5657"/>
  <c r="O5656"/>
  <c r="P5656" s="1"/>
  <c r="L5656"/>
  <c r="P5655"/>
  <c r="O5655"/>
  <c r="L5655"/>
  <c r="O5654"/>
  <c r="P5654" s="1"/>
  <c r="L5654"/>
  <c r="P5653"/>
  <c r="O5653"/>
  <c r="L5653"/>
  <c r="O5652"/>
  <c r="P5652" s="1"/>
  <c r="L5652"/>
  <c r="P5651"/>
  <c r="O5651"/>
  <c r="L5651"/>
  <c r="O5650"/>
  <c r="P5650" s="1"/>
  <c r="L5650"/>
  <c r="P5649"/>
  <c r="O5649"/>
  <c r="L5649"/>
  <c r="O5648"/>
  <c r="P5648" s="1"/>
  <c r="L5648"/>
  <c r="P5647"/>
  <c r="O5647"/>
  <c r="L5647"/>
  <c r="O5646"/>
  <c r="P5646" s="1"/>
  <c r="L5646"/>
  <c r="P5645"/>
  <c r="O5645"/>
  <c r="L5645"/>
  <c r="O5644"/>
  <c r="P5644" s="1"/>
  <c r="L5644"/>
  <c r="P5643"/>
  <c r="O5643"/>
  <c r="L5643"/>
  <c r="O5642"/>
  <c r="P5642" s="1"/>
  <c r="L5642"/>
  <c r="P5641"/>
  <c r="O5641"/>
  <c r="L5641"/>
  <c r="O5640"/>
  <c r="P5640" s="1"/>
  <c r="L5640"/>
  <c r="P5639"/>
  <c r="O5639"/>
  <c r="L5639"/>
  <c r="O5638"/>
  <c r="P5638" s="1"/>
  <c r="L5638"/>
  <c r="P5637"/>
  <c r="O5637"/>
  <c r="L5637"/>
  <c r="O5636"/>
  <c r="P5636" s="1"/>
  <c r="L5636"/>
  <c r="P5635"/>
  <c r="O5635"/>
  <c r="L5635"/>
  <c r="O5634"/>
  <c r="P5634" s="1"/>
  <c r="L5634"/>
  <c r="P5633"/>
  <c r="O5633"/>
  <c r="L5633"/>
  <c r="O5632"/>
  <c r="P5632" s="1"/>
  <c r="L5632"/>
  <c r="P5631"/>
  <c r="O5631"/>
  <c r="L5631"/>
  <c r="O5630"/>
  <c r="P5630" s="1"/>
  <c r="L5630"/>
  <c r="P5629"/>
  <c r="O5629"/>
  <c r="L5629"/>
  <c r="O5628"/>
  <c r="P5628" s="1"/>
  <c r="L5628"/>
  <c r="P5627"/>
  <c r="O5627"/>
  <c r="L5627"/>
  <c r="O5626"/>
  <c r="P5626" s="1"/>
  <c r="L5626"/>
  <c r="P5625"/>
  <c r="O5625"/>
  <c r="L5625"/>
  <c r="O5624"/>
  <c r="P5624" s="1"/>
  <c r="L5624"/>
  <c r="P5623"/>
  <c r="O5623"/>
  <c r="L5623"/>
  <c r="O5622"/>
  <c r="P5622" s="1"/>
  <c r="L5622"/>
  <c r="P5621"/>
  <c r="O5621"/>
  <c r="L5621"/>
  <c r="O5620"/>
  <c r="P5620" s="1"/>
  <c r="L5620"/>
  <c r="P5619"/>
  <c r="O5619"/>
  <c r="L5619"/>
  <c r="O5618"/>
  <c r="P5618" s="1"/>
  <c r="L5618"/>
  <c r="P5617"/>
  <c r="O5617"/>
  <c r="L5617"/>
  <c r="O5616"/>
  <c r="P5616" s="1"/>
  <c r="L5616"/>
  <c r="P5615"/>
  <c r="O5615"/>
  <c r="L5615"/>
  <c r="O5614"/>
  <c r="P5614" s="1"/>
  <c r="L5614"/>
  <c r="P5613"/>
  <c r="O5613"/>
  <c r="L5613"/>
  <c r="O5612"/>
  <c r="P5612" s="1"/>
  <c r="L5612"/>
  <c r="P5611"/>
  <c r="O5611"/>
  <c r="L5611"/>
  <c r="O5610"/>
  <c r="P5610" s="1"/>
  <c r="L5610"/>
  <c r="P5609"/>
  <c r="O5609"/>
  <c r="L5609"/>
  <c r="O5608"/>
  <c r="P5608" s="1"/>
  <c r="L5608"/>
  <c r="P5607"/>
  <c r="O5607"/>
  <c r="L5607"/>
  <c r="O5606"/>
  <c r="P5606" s="1"/>
  <c r="L5606"/>
  <c r="P5605"/>
  <c r="O5605"/>
  <c r="L5605"/>
  <c r="O5604"/>
  <c r="P5604" s="1"/>
  <c r="L5604"/>
  <c r="P5603"/>
  <c r="O5603"/>
  <c r="L5603"/>
  <c r="O5602"/>
  <c r="P5602" s="1"/>
  <c r="L5602"/>
  <c r="P5601"/>
  <c r="O5601"/>
  <c r="L5601"/>
  <c r="O5600"/>
  <c r="P5600" s="1"/>
  <c r="L5600"/>
  <c r="P5599"/>
  <c r="O5599"/>
  <c r="L5599"/>
  <c r="O5598"/>
  <c r="P5598" s="1"/>
  <c r="L5598"/>
  <c r="P5597"/>
  <c r="O5597"/>
  <c r="P5596"/>
  <c r="O5596"/>
  <c r="P5595"/>
  <c r="O5595"/>
  <c r="P5594"/>
  <c r="O5594"/>
  <c r="P5593"/>
  <c r="O5593"/>
  <c r="L5593"/>
  <c r="O5592"/>
  <c r="P5592" s="1"/>
  <c r="L5592"/>
  <c r="P5591"/>
  <c r="O5591"/>
  <c r="L5591"/>
  <c r="AA5590"/>
  <c r="Z5590"/>
  <c r="Y5590"/>
  <c r="P5590"/>
  <c r="O5590"/>
  <c r="L5590"/>
  <c r="AA5589"/>
  <c r="Z5589"/>
  <c r="Y5589"/>
  <c r="P5589"/>
  <c r="O5589"/>
  <c r="L5589"/>
  <c r="AA5588"/>
  <c r="Z5588"/>
  <c r="Y5588"/>
  <c r="P5588"/>
  <c r="O5588"/>
  <c r="L5588"/>
  <c r="AA5587"/>
  <c r="Z5587"/>
  <c r="Y5587"/>
  <c r="P5587"/>
  <c r="O5587"/>
  <c r="L5587"/>
  <c r="AA5586"/>
  <c r="Z5586"/>
  <c r="Y5586"/>
  <c r="P5586"/>
  <c r="O5586"/>
  <c r="L5586"/>
  <c r="AA5585"/>
  <c r="Z5585"/>
  <c r="Y5585"/>
  <c r="P5585"/>
  <c r="O5585"/>
  <c r="L5585"/>
  <c r="AA5584"/>
  <c r="Z5584"/>
  <c r="Y5584"/>
  <c r="P5584"/>
  <c r="O5584"/>
  <c r="L5584"/>
  <c r="AA5583"/>
  <c r="Z5583"/>
  <c r="Y5583"/>
  <c r="P5583"/>
  <c r="O5583"/>
  <c r="L5583"/>
  <c r="AA5582"/>
  <c r="Z5582"/>
  <c r="Y5582"/>
  <c r="P5582"/>
  <c r="O5582"/>
  <c r="L5582"/>
  <c r="AA5581"/>
  <c r="Z5581"/>
  <c r="Y5581"/>
  <c r="P5581"/>
  <c r="O5581"/>
  <c r="L5581"/>
  <c r="AA5580"/>
  <c r="Z5580"/>
  <c r="Y5580"/>
  <c r="P5580"/>
  <c r="O5580"/>
  <c r="L5580"/>
  <c r="AA5579"/>
  <c r="Z5579"/>
  <c r="Y5579"/>
  <c r="P5579"/>
  <c r="O5579"/>
  <c r="L5579"/>
  <c r="AA5578"/>
  <c r="Z5578"/>
  <c r="Y5578"/>
  <c r="P5578"/>
  <c r="O5578"/>
  <c r="L5578"/>
  <c r="AA5577"/>
  <c r="Z5577"/>
  <c r="Y5577"/>
  <c r="P5577"/>
  <c r="O5577"/>
  <c r="L5577"/>
  <c r="AA5576"/>
  <c r="Z5576"/>
  <c r="Y5576"/>
  <c r="P5576"/>
  <c r="O5576"/>
  <c r="L5576"/>
  <c r="AA5575"/>
  <c r="Z5575"/>
  <c r="Y5575"/>
  <c r="P5575"/>
  <c r="O5575"/>
  <c r="L5575"/>
  <c r="AA5574"/>
  <c r="Z5574"/>
  <c r="Y5574"/>
  <c r="P5574"/>
  <c r="O5574"/>
  <c r="L5574"/>
  <c r="AA5573"/>
  <c r="Z5573"/>
  <c r="Y5573"/>
  <c r="P5573"/>
  <c r="O5573"/>
  <c r="L5573"/>
  <c r="AA5572"/>
  <c r="Z5572"/>
  <c r="Y5572"/>
  <c r="P5572"/>
  <c r="O5572"/>
  <c r="L5572"/>
  <c r="AA5571"/>
  <c r="Z5571"/>
  <c r="Y5571"/>
  <c r="P5571"/>
  <c r="O5571"/>
  <c r="L5571"/>
  <c r="AA5570"/>
  <c r="Z5570"/>
  <c r="Y5570"/>
  <c r="P5570"/>
  <c r="O5570"/>
  <c r="L5570"/>
  <c r="AA5569"/>
  <c r="Z5569"/>
  <c r="Y5569"/>
  <c r="P5569"/>
  <c r="O5569"/>
  <c r="L5569"/>
  <c r="AA5568"/>
  <c r="Z5568"/>
  <c r="Y5568"/>
  <c r="P5568"/>
  <c r="O5568"/>
  <c r="L5568"/>
  <c r="AA5567"/>
  <c r="Z5567"/>
  <c r="Y5567"/>
  <c r="P5567"/>
  <c r="O5567"/>
  <c r="L5567"/>
  <c r="AA5566"/>
  <c r="Z5566"/>
  <c r="Y5566"/>
  <c r="P5566"/>
  <c r="O5566"/>
  <c r="L5566"/>
  <c r="AA5565"/>
  <c r="Z5565"/>
  <c r="Y5565"/>
  <c r="P5565"/>
  <c r="O5565"/>
  <c r="L5565"/>
  <c r="AA5564"/>
  <c r="Z5564"/>
  <c r="Y5564"/>
  <c r="P5564"/>
  <c r="O5564"/>
  <c r="L5564"/>
  <c r="AA5563"/>
  <c r="Z5563"/>
  <c r="Y5563"/>
  <c r="P5563"/>
  <c r="O5563"/>
  <c r="L5563"/>
  <c r="AA5562"/>
  <c r="Z5562"/>
  <c r="Y5562"/>
  <c r="P5562"/>
  <c r="O5562"/>
  <c r="L5562"/>
  <c r="AA5561"/>
  <c r="Z5561"/>
  <c r="Y5561"/>
  <c r="P5561"/>
  <c r="O5561"/>
  <c r="L5561"/>
  <c r="AA5560"/>
  <c r="Z5560"/>
  <c r="Y5560"/>
  <c r="P5560"/>
  <c r="O5560"/>
  <c r="L5560"/>
  <c r="AA5559"/>
  <c r="Z5559"/>
  <c r="Y5559"/>
  <c r="P5559"/>
  <c r="O5559"/>
  <c r="L5559"/>
  <c r="AA5558"/>
  <c r="Z5558"/>
  <c r="Y5558"/>
  <c r="P5558"/>
  <c r="O5558"/>
  <c r="L5558"/>
  <c r="AA5557"/>
  <c r="Z5557"/>
  <c r="Y5557"/>
  <c r="P5557"/>
  <c r="O5557"/>
  <c r="L5557"/>
  <c r="AA5556"/>
  <c r="Z5556"/>
  <c r="Y5556"/>
  <c r="P5556"/>
  <c r="O5556"/>
  <c r="L5556"/>
  <c r="AA5555"/>
  <c r="Z5555"/>
  <c r="Y5555"/>
  <c r="P5555"/>
  <c r="O5555"/>
  <c r="L5555"/>
  <c r="AA5554"/>
  <c r="Z5554"/>
  <c r="Y5554"/>
  <c r="P5554"/>
  <c r="O5554"/>
  <c r="L5554"/>
  <c r="AA5553"/>
  <c r="Z5553"/>
  <c r="Y5553"/>
  <c r="P5553"/>
  <c r="O5553"/>
  <c r="L5553"/>
  <c r="AA5552"/>
  <c r="Z5552"/>
  <c r="Y5552"/>
  <c r="P5552"/>
  <c r="O5552"/>
  <c r="L5552"/>
  <c r="AA5551"/>
  <c r="Z5551"/>
  <c r="Y5551"/>
  <c r="P5551"/>
  <c r="O5551"/>
  <c r="L5551"/>
  <c r="AA5550"/>
  <c r="Z5550"/>
  <c r="Y5550"/>
  <c r="P5550"/>
  <c r="O5550"/>
  <c r="L5550"/>
  <c r="AA5549"/>
  <c r="Z5549"/>
  <c r="Y5549"/>
  <c r="P5549"/>
  <c r="O5549"/>
  <c r="L5549"/>
  <c r="AA5548"/>
  <c r="Z5548"/>
  <c r="Y5548"/>
  <c r="P5548"/>
  <c r="O5548"/>
  <c r="L5548"/>
  <c r="AA5547"/>
  <c r="Z5547"/>
  <c r="Y5547"/>
  <c r="P5547"/>
  <c r="O5547"/>
  <c r="L5547"/>
  <c r="AA5546"/>
  <c r="Z5546"/>
  <c r="Y5546"/>
  <c r="P5546"/>
  <c r="O5546"/>
  <c r="L5546"/>
  <c r="AA5545"/>
  <c r="Z5545"/>
  <c r="Y5545"/>
  <c r="P5545"/>
  <c r="O5545"/>
  <c r="L5545"/>
  <c r="AA5544"/>
  <c r="Z5544"/>
  <c r="Y5544"/>
  <c r="P5544"/>
  <c r="O5544"/>
  <c r="L5544"/>
  <c r="AA5543"/>
  <c r="Z5543"/>
  <c r="Y5543"/>
  <c r="P5543"/>
  <c r="O5543"/>
  <c r="L5543"/>
  <c r="AA5542"/>
  <c r="Z5542"/>
  <c r="Y5542"/>
  <c r="P5542"/>
  <c r="O5542"/>
  <c r="L5542"/>
  <c r="AA5541"/>
  <c r="Z5541"/>
  <c r="Y5541"/>
  <c r="P5541"/>
  <c r="O5541"/>
  <c r="L5541"/>
  <c r="AA5540"/>
  <c r="Z5540"/>
  <c r="Y5540"/>
  <c r="P5540"/>
  <c r="O5540"/>
  <c r="L5540"/>
  <c r="AA5539"/>
  <c r="Z5539"/>
  <c r="Y5539"/>
  <c r="P5539"/>
  <c r="O5539"/>
  <c r="L5539"/>
  <c r="AA5538"/>
  <c r="Z5538"/>
  <c r="Y5538"/>
  <c r="P5538"/>
  <c r="O5538"/>
  <c r="L5538"/>
  <c r="AA5537"/>
  <c r="Z5537"/>
  <c r="Y5537"/>
  <c r="P5537"/>
  <c r="O5537"/>
  <c r="L5537"/>
  <c r="AA5536"/>
  <c r="Z5536"/>
  <c r="Y5536"/>
  <c r="P5536"/>
  <c r="O5536"/>
  <c r="L5536"/>
  <c r="AA5535"/>
  <c r="Z5535"/>
  <c r="Y5535"/>
  <c r="P5535"/>
  <c r="O5535"/>
  <c r="L5535"/>
  <c r="AA5534"/>
  <c r="Z5534"/>
  <c r="Y5534"/>
  <c r="P5534"/>
  <c r="O5534"/>
  <c r="L5534"/>
  <c r="AA5533"/>
  <c r="Z5533"/>
  <c r="O5533"/>
  <c r="P5533" s="1"/>
  <c r="L5533"/>
  <c r="AA5532"/>
  <c r="Z5532"/>
  <c r="P5532"/>
  <c r="O5532"/>
  <c r="L5532"/>
  <c r="AA5531"/>
  <c r="Z5531"/>
  <c r="Y5531"/>
  <c r="P5531"/>
  <c r="O5531"/>
  <c r="L5531"/>
  <c r="AA5530"/>
  <c r="Z5530"/>
  <c r="Y5530"/>
  <c r="P5530"/>
  <c r="O5530"/>
  <c r="L5530"/>
  <c r="AA5529"/>
  <c r="Z5529"/>
  <c r="Y5529"/>
  <c r="P5529"/>
  <c r="O5529"/>
  <c r="L5529"/>
  <c r="AA5528"/>
  <c r="Z5528"/>
  <c r="Y5528"/>
  <c r="P5528"/>
  <c r="O5528"/>
  <c r="L5528"/>
  <c r="AA5527"/>
  <c r="Z5527"/>
  <c r="Y5527"/>
  <c r="P5527"/>
  <c r="O5527"/>
  <c r="L5527"/>
  <c r="AA5526"/>
  <c r="Z5526"/>
  <c r="Y5526"/>
  <c r="P5526"/>
  <c r="O5526"/>
  <c r="L5526"/>
  <c r="AA5525"/>
  <c r="Z5525"/>
  <c r="Y5525"/>
  <c r="P5525"/>
  <c r="O5525"/>
  <c r="L5525"/>
  <c r="AA5524"/>
  <c r="Z5524"/>
  <c r="Y5524"/>
  <c r="P5524"/>
  <c r="O5524"/>
  <c r="L5524"/>
  <c r="AA5523"/>
  <c r="Z5523"/>
  <c r="Y5523"/>
  <c r="P5523"/>
  <c r="O5523"/>
  <c r="L5523"/>
  <c r="AA5522"/>
  <c r="Z5522"/>
  <c r="Y5522"/>
  <c r="P5522"/>
  <c r="O5522"/>
  <c r="L5522"/>
  <c r="AA5521"/>
  <c r="Z5521"/>
  <c r="Y5521"/>
  <c r="P5521"/>
  <c r="O5521"/>
  <c r="L5521"/>
  <c r="AA5520"/>
  <c r="Z5520"/>
  <c r="Y5520"/>
  <c r="P5520"/>
  <c r="O5520"/>
  <c r="L5520"/>
  <c r="AA5519"/>
  <c r="Z5519"/>
  <c r="Y5519"/>
  <c r="P5519"/>
  <c r="O5519"/>
  <c r="L5519"/>
  <c r="AA5518"/>
  <c r="Z5518"/>
  <c r="Y5518"/>
  <c r="P5518"/>
  <c r="O5518"/>
  <c r="L5518"/>
  <c r="AA5517"/>
  <c r="Z5517"/>
  <c r="Y5517"/>
  <c r="P5517"/>
  <c r="O5517"/>
  <c r="L5517"/>
  <c r="AA5516"/>
  <c r="Z5516"/>
  <c r="Y5516"/>
  <c r="P5516"/>
  <c r="O5516"/>
  <c r="L5516"/>
  <c r="AA5515"/>
  <c r="Z5515"/>
  <c r="Y5515"/>
  <c r="P5515"/>
  <c r="O5515"/>
  <c r="L5515"/>
  <c r="AA5514"/>
  <c r="Z5514"/>
  <c r="Y5514"/>
  <c r="P5514"/>
  <c r="O5514"/>
  <c r="L5514"/>
  <c r="AA5513"/>
  <c r="Z5513"/>
  <c r="Y5513"/>
  <c r="P5513"/>
  <c r="O5513"/>
  <c r="L5513"/>
  <c r="AA5512"/>
  <c r="Z5512"/>
  <c r="Y5512"/>
  <c r="P5512"/>
  <c r="O5512"/>
  <c r="L5512"/>
  <c r="AA5511"/>
  <c r="Z5511"/>
  <c r="Y5511"/>
  <c r="P5511"/>
  <c r="O5511"/>
  <c r="L5511"/>
  <c r="AA5510"/>
  <c r="Z5510"/>
  <c r="Y5510"/>
  <c r="P5510"/>
  <c r="O5510"/>
  <c r="L5510"/>
  <c r="AA5509"/>
  <c r="Z5509"/>
  <c r="Y5509"/>
  <c r="P5509"/>
  <c r="O5509"/>
  <c r="L5509"/>
  <c r="AA5508"/>
  <c r="Z5508"/>
  <c r="Y5508"/>
  <c r="P5508"/>
  <c r="O5508"/>
  <c r="L5508"/>
  <c r="AA5507"/>
  <c r="Z5507"/>
  <c r="Y5507"/>
  <c r="P5507"/>
  <c r="O5507"/>
  <c r="L5507"/>
  <c r="AA5506"/>
  <c r="Z5506"/>
  <c r="Y5506"/>
  <c r="P5506"/>
  <c r="O5506"/>
  <c r="L5506"/>
  <c r="AA5505"/>
  <c r="Z5505"/>
  <c r="Y5505"/>
  <c r="P5505"/>
  <c r="O5505"/>
  <c r="L5505"/>
  <c r="AA5504"/>
  <c r="Z5504"/>
  <c r="Y5504"/>
  <c r="P5504"/>
  <c r="O5504"/>
  <c r="L5504"/>
  <c r="AA5503"/>
  <c r="Z5503"/>
  <c r="Y5503"/>
  <c r="P5503"/>
  <c r="O5503"/>
  <c r="L5503"/>
  <c r="AA5502"/>
  <c r="Z5502"/>
  <c r="Y5502"/>
  <c r="P5502"/>
  <c r="O5502"/>
  <c r="L5502"/>
  <c r="AA5501"/>
  <c r="Z5501"/>
  <c r="Y5501"/>
  <c r="P5501"/>
  <c r="O5501"/>
  <c r="L5501"/>
  <c r="AA5500"/>
  <c r="Z5500"/>
  <c r="Y5500"/>
  <c r="P5500"/>
  <c r="O5500"/>
  <c r="L5500"/>
  <c r="AA5499"/>
  <c r="Z5499"/>
  <c r="Y5499"/>
  <c r="P5499"/>
  <c r="O5499"/>
  <c r="L5499"/>
  <c r="AA5498"/>
  <c r="Z5498"/>
  <c r="Y5498"/>
  <c r="P5498"/>
  <c r="O5498"/>
  <c r="L5498"/>
  <c r="AA5497"/>
  <c r="Z5497"/>
  <c r="Y5497"/>
  <c r="P5497"/>
  <c r="O5497"/>
  <c r="L5497"/>
  <c r="AA5496"/>
  <c r="Z5496"/>
  <c r="O5496"/>
  <c r="P5496" s="1"/>
  <c r="L5496"/>
  <c r="AA5495"/>
  <c r="Z5495"/>
  <c r="Y5495"/>
  <c r="O5495"/>
  <c r="P5495" s="1"/>
  <c r="L5495"/>
  <c r="AA5494"/>
  <c r="Z5494"/>
  <c r="Y5494"/>
  <c r="O5494"/>
  <c r="P5494" s="1"/>
  <c r="L5494"/>
  <c r="AA5493"/>
  <c r="Z5493"/>
  <c r="Y5493"/>
  <c r="O5493"/>
  <c r="P5493" s="1"/>
  <c r="L5493"/>
  <c r="AA5492"/>
  <c r="Z5492"/>
  <c r="Y5492"/>
  <c r="O5492"/>
  <c r="P5492" s="1"/>
  <c r="L5492"/>
  <c r="AA5491"/>
  <c r="Z5491"/>
  <c r="Y5491"/>
  <c r="O5491"/>
  <c r="P5491" s="1"/>
  <c r="L5491"/>
  <c r="AA5490"/>
  <c r="Z5490"/>
  <c r="Y5490"/>
  <c r="O5490"/>
  <c r="P5490" s="1"/>
  <c r="L5490"/>
  <c r="AA5489"/>
  <c r="Z5489"/>
  <c r="Y5489"/>
  <c r="O5489"/>
  <c r="P5489" s="1"/>
  <c r="L5489"/>
  <c r="AA5488"/>
  <c r="Z5488"/>
  <c r="Y5488"/>
  <c r="O5488"/>
  <c r="P5488" s="1"/>
  <c r="L5488"/>
  <c r="AA5487"/>
  <c r="Z5487"/>
  <c r="P5487"/>
  <c r="O5487"/>
  <c r="L5487"/>
  <c r="AA5486"/>
  <c r="Z5486"/>
  <c r="Y5486"/>
  <c r="P5486"/>
  <c r="O5486"/>
  <c r="L5486"/>
  <c r="AA5485"/>
  <c r="Z5485"/>
  <c r="Y5485"/>
  <c r="P5485"/>
  <c r="O5485"/>
  <c r="L5485"/>
  <c r="AA5484"/>
  <c r="Z5484"/>
  <c r="Y5484"/>
  <c r="P5484"/>
  <c r="O5484"/>
  <c r="L5484"/>
  <c r="AA5483"/>
  <c r="Z5483"/>
  <c r="Y5483"/>
  <c r="P5483"/>
  <c r="O5483"/>
  <c r="L5483"/>
  <c r="AA5482"/>
  <c r="Z5482"/>
  <c r="Y5482"/>
  <c r="P5482"/>
  <c r="O5482"/>
  <c r="L5482"/>
  <c r="AA5481"/>
  <c r="Z5481"/>
  <c r="Y5481"/>
  <c r="P5481"/>
  <c r="O5481"/>
  <c r="L5481"/>
  <c r="AA5480"/>
  <c r="Z5480"/>
  <c r="Y5480"/>
  <c r="P5480"/>
  <c r="O5480"/>
  <c r="L5480"/>
  <c r="AA5479"/>
  <c r="Z5479"/>
  <c r="Y5479"/>
  <c r="P5479"/>
  <c r="O5479"/>
  <c r="L5479"/>
  <c r="AA5478"/>
  <c r="Z5478"/>
  <c r="O5478"/>
  <c r="P5478" s="1"/>
  <c r="L5478"/>
  <c r="AA5477"/>
  <c r="Z5477"/>
  <c r="P5477"/>
  <c r="O5477"/>
  <c r="L5477"/>
  <c r="AA5476"/>
  <c r="Z5476"/>
  <c r="Y5476"/>
  <c r="P5476"/>
  <c r="O5476"/>
  <c r="L5476"/>
  <c r="AA5475"/>
  <c r="Z5475"/>
  <c r="O5475"/>
  <c r="P5475" s="1"/>
  <c r="L5475"/>
  <c r="AA5474"/>
  <c r="Z5474"/>
  <c r="P5474"/>
  <c r="O5474"/>
  <c r="L5474"/>
  <c r="AA5473"/>
  <c r="Z5473"/>
  <c r="Y5473"/>
  <c r="P5473"/>
  <c r="O5473"/>
  <c r="L5473"/>
  <c r="AA5472"/>
  <c r="Z5472"/>
  <c r="Y5472"/>
  <c r="P5472"/>
  <c r="O5472"/>
  <c r="L5472"/>
  <c r="AA5471"/>
  <c r="Z5471"/>
  <c r="Y5471"/>
  <c r="P5471"/>
  <c r="O5471"/>
  <c r="L5471"/>
  <c r="AA5470"/>
  <c r="Z5470"/>
  <c r="Y5470"/>
  <c r="P5470"/>
  <c r="O5470"/>
  <c r="L5470"/>
  <c r="AA5469"/>
  <c r="Z5469"/>
  <c r="O5469"/>
  <c r="P5469" s="1"/>
  <c r="L5469"/>
  <c r="AA5468"/>
  <c r="Z5468"/>
  <c r="Y5468"/>
  <c r="O5468"/>
  <c r="P5468" s="1"/>
  <c r="L5468"/>
  <c r="AA5467"/>
  <c r="Z5467"/>
  <c r="Y5467"/>
  <c r="O5467"/>
  <c r="P5467" s="1"/>
  <c r="L5467"/>
  <c r="AA5466"/>
  <c r="Z5466"/>
  <c r="P5466"/>
  <c r="O5466"/>
  <c r="L5466"/>
  <c r="AA5465"/>
  <c r="Z5465"/>
  <c r="Y5465"/>
  <c r="P5465"/>
  <c r="O5465"/>
  <c r="L5465"/>
  <c r="AA5464"/>
  <c r="Z5464"/>
  <c r="Y5464"/>
  <c r="P5464"/>
  <c r="O5464"/>
  <c r="L5464"/>
  <c r="AA5463"/>
  <c r="Z5463"/>
  <c r="O5463"/>
  <c r="P5463" s="1"/>
  <c r="L5463"/>
  <c r="AA5462"/>
  <c r="Z5462"/>
  <c r="Y5462"/>
  <c r="O5462"/>
  <c r="P5462" s="1"/>
  <c r="L5462"/>
  <c r="AA5461"/>
  <c r="Z5461"/>
  <c r="Y5461"/>
  <c r="O5461"/>
  <c r="P5461" s="1"/>
  <c r="L5461"/>
  <c r="AA5460"/>
  <c r="Z5460"/>
  <c r="Y5460"/>
  <c r="O5460"/>
  <c r="P5460" s="1"/>
  <c r="L5460"/>
  <c r="AA5459"/>
  <c r="Z5459"/>
  <c r="Y5459"/>
  <c r="O5459"/>
  <c r="P5459" s="1"/>
  <c r="L5459"/>
  <c r="AA5458"/>
  <c r="Z5458"/>
  <c r="Y5458"/>
  <c r="O5458"/>
  <c r="P5458" s="1"/>
  <c r="L5458"/>
  <c r="AA5457"/>
  <c r="Z5457"/>
  <c r="Y5457"/>
  <c r="O5457"/>
  <c r="P5457" s="1"/>
  <c r="L5457"/>
  <c r="AA5456"/>
  <c r="Z5456"/>
  <c r="P5456"/>
  <c r="O5456"/>
  <c r="L5456"/>
  <c r="AA5455"/>
  <c r="Z5455"/>
  <c r="O5455"/>
  <c r="P5455" s="1"/>
  <c r="L5455"/>
  <c r="AA5454"/>
  <c r="Z5454"/>
  <c r="Y5454"/>
  <c r="O5454"/>
  <c r="P5454" s="1"/>
  <c r="L5454"/>
  <c r="AA5453"/>
  <c r="Z5453"/>
  <c r="Y5453"/>
  <c r="O5453"/>
  <c r="P5453" s="1"/>
  <c r="L5453"/>
  <c r="AA5452"/>
  <c r="Z5452"/>
  <c r="Y5452"/>
  <c r="O5452"/>
  <c r="P5452" s="1"/>
  <c r="L5452"/>
  <c r="AA5451"/>
  <c r="Z5451"/>
  <c r="Y5451"/>
  <c r="O5451"/>
  <c r="P5451" s="1"/>
  <c r="L5451"/>
  <c r="AA5450"/>
  <c r="Z5450"/>
  <c r="Y5450"/>
  <c r="O5450"/>
  <c r="P5450" s="1"/>
  <c r="L5450"/>
  <c r="AA5449"/>
  <c r="Z5449"/>
  <c r="Y5449"/>
  <c r="O5449"/>
  <c r="P5449" s="1"/>
  <c r="L5449"/>
  <c r="AA5448"/>
  <c r="Z5448"/>
  <c r="Y5448"/>
  <c r="O5448"/>
  <c r="P5448" s="1"/>
  <c r="L5448"/>
  <c r="AA5447"/>
  <c r="Z5447"/>
  <c r="Y5447"/>
  <c r="O5447"/>
  <c r="P5447" s="1"/>
  <c r="L5447"/>
  <c r="P5446"/>
  <c r="O5446"/>
  <c r="L5446"/>
  <c r="O5445"/>
  <c r="P5445" s="1"/>
  <c r="L5445"/>
  <c r="P5444"/>
  <c r="O5444"/>
  <c r="L5444"/>
  <c r="O5443"/>
  <c r="P5443" s="1"/>
  <c r="L5443"/>
  <c r="P5442"/>
  <c r="O5442"/>
  <c r="L5442"/>
  <c r="O5441"/>
  <c r="P5441" s="1"/>
  <c r="L5441"/>
  <c r="AA5440"/>
  <c r="Z5440"/>
  <c r="Y5440"/>
  <c r="O5440"/>
  <c r="P5440" s="1"/>
  <c r="AA5439"/>
  <c r="Z5439"/>
  <c r="Y5439"/>
  <c r="P5439"/>
  <c r="O5439"/>
  <c r="AA5438"/>
  <c r="Z5438"/>
  <c r="Y5438"/>
  <c r="O5438"/>
  <c r="P5438" s="1"/>
  <c r="AA5437"/>
  <c r="Z5437"/>
  <c r="Y5437"/>
  <c r="P5437"/>
  <c r="M5437"/>
  <c r="O5437" s="1"/>
  <c r="AA5436"/>
  <c r="Z5436"/>
  <c r="Y5436"/>
  <c r="P5436"/>
  <c r="O5436"/>
  <c r="AA5435"/>
  <c r="Z5435"/>
  <c r="Y5435"/>
  <c r="O5435"/>
  <c r="P5435" s="1"/>
  <c r="AA5434"/>
  <c r="Z5434"/>
  <c r="Y5434"/>
  <c r="P5434"/>
  <c r="O5434"/>
  <c r="AA5433"/>
  <c r="Z5433"/>
  <c r="Y5433"/>
  <c r="O5433"/>
  <c r="P5433" s="1"/>
  <c r="AA5432"/>
  <c r="Z5432"/>
  <c r="Y5432"/>
  <c r="P5432"/>
  <c r="O5432"/>
  <c r="AA5431"/>
  <c r="Z5431"/>
  <c r="Y5431"/>
  <c r="O5431"/>
  <c r="P5431" s="1"/>
  <c r="AA5430"/>
  <c r="Z5430"/>
  <c r="Y5430"/>
  <c r="P5430"/>
  <c r="O5430"/>
  <c r="AA5429"/>
  <c r="Z5429"/>
  <c r="Y5429"/>
  <c r="O5429"/>
  <c r="P5429" s="1"/>
  <c r="AA5428"/>
  <c r="Z5428"/>
  <c r="Y5428"/>
  <c r="P5428"/>
  <c r="O5428"/>
  <c r="AA5427"/>
  <c r="Z5427"/>
  <c r="Y5427"/>
  <c r="O5427"/>
  <c r="P5427" s="1"/>
  <c r="AA5426"/>
  <c r="Z5426"/>
  <c r="Y5426"/>
  <c r="P5426"/>
  <c r="O5426"/>
  <c r="AA5425"/>
  <c r="Z5425"/>
  <c r="Y5425"/>
  <c r="O5425"/>
  <c r="P5425" s="1"/>
  <c r="AA5424"/>
  <c r="Z5424"/>
  <c r="Y5424"/>
  <c r="P5424"/>
  <c r="O5424"/>
  <c r="AA5423"/>
  <c r="Z5423"/>
  <c r="Y5423"/>
  <c r="O5423"/>
  <c r="P5423" s="1"/>
  <c r="AA5422"/>
  <c r="Z5422"/>
  <c r="Y5422"/>
  <c r="P5422"/>
  <c r="O5422"/>
  <c r="AA5421"/>
  <c r="Z5421"/>
  <c r="Y5421"/>
  <c r="O5421"/>
  <c r="P5421" s="1"/>
  <c r="AA5420"/>
  <c r="Z5420"/>
  <c r="Y5420"/>
  <c r="P5420"/>
  <c r="O5420"/>
  <c r="AA5419"/>
  <c r="Z5419"/>
  <c r="Y5419"/>
  <c r="O5419"/>
  <c r="P5419" s="1"/>
  <c r="AA5418"/>
  <c r="Z5418"/>
  <c r="Y5418"/>
  <c r="P5418"/>
  <c r="O5418"/>
  <c r="AA5417"/>
  <c r="Z5417"/>
  <c r="Y5417"/>
  <c r="O5417"/>
  <c r="P5417" s="1"/>
  <c r="AA5416"/>
  <c r="Z5416"/>
  <c r="Y5416"/>
  <c r="P5416"/>
  <c r="O5416"/>
  <c r="AA5415"/>
  <c r="Z5415"/>
  <c r="Y5415"/>
  <c r="O5415"/>
  <c r="P5415" s="1"/>
  <c r="AA5414"/>
  <c r="Z5414"/>
  <c r="Y5414"/>
  <c r="P5414"/>
  <c r="O5414"/>
  <c r="AA5413"/>
  <c r="Z5413"/>
  <c r="Y5413"/>
  <c r="O5413"/>
  <c r="P5413" s="1"/>
  <c r="AA5412"/>
  <c r="Z5412"/>
  <c r="Y5412"/>
  <c r="P5412"/>
  <c r="O5412"/>
  <c r="AA5411"/>
  <c r="Z5411"/>
  <c r="Y5411"/>
  <c r="O5411"/>
  <c r="P5411" s="1"/>
  <c r="O5410"/>
  <c r="P5410" s="1"/>
  <c r="O5409"/>
  <c r="P5409" s="1"/>
  <c r="O5408"/>
  <c r="P5408" s="1"/>
  <c r="O5407"/>
  <c r="P5407" s="1"/>
  <c r="O5406"/>
  <c r="P5406" s="1"/>
  <c r="AA5404"/>
  <c r="Z5404"/>
  <c r="Y5404"/>
  <c r="P5404"/>
  <c r="O5404"/>
  <c r="AA5403"/>
  <c r="Z5403"/>
  <c r="Y5403"/>
  <c r="O5403"/>
  <c r="P5403" s="1"/>
  <c r="AA5402"/>
  <c r="Z5402"/>
  <c r="Y5402"/>
  <c r="P5402"/>
  <c r="O5402"/>
  <c r="AA5401"/>
  <c r="Z5401"/>
  <c r="P5401"/>
  <c r="O5401"/>
  <c r="AA5400"/>
  <c r="Z5400"/>
  <c r="Y5400"/>
  <c r="O5400"/>
  <c r="P5400" s="1"/>
  <c r="AA5399"/>
  <c r="Z5399"/>
  <c r="Y5399"/>
  <c r="P5399"/>
  <c r="O5399"/>
  <c r="AA5398"/>
  <c r="Z5398"/>
  <c r="Y5398"/>
  <c r="O5398"/>
  <c r="P5398" s="1"/>
  <c r="AA5397"/>
  <c r="Z5397"/>
  <c r="Y5397"/>
  <c r="P5397"/>
  <c r="O5397"/>
  <c r="AA5396"/>
  <c r="Z5396"/>
  <c r="Y5396"/>
  <c r="O5396"/>
  <c r="P5396" s="1"/>
  <c r="AA5395"/>
  <c r="Z5395"/>
  <c r="Y5395"/>
  <c r="P5395"/>
  <c r="O5395"/>
  <c r="AA5394"/>
  <c r="Z5394"/>
  <c r="Y5394"/>
  <c r="O5394"/>
  <c r="P5394" s="1"/>
  <c r="AA5393"/>
  <c r="Z5393"/>
  <c r="Y5393"/>
  <c r="P5393"/>
  <c r="O5393"/>
  <c r="AA5392"/>
  <c r="Y5392"/>
  <c r="P5392"/>
  <c r="O5392"/>
  <c r="AA5391"/>
  <c r="Z5391"/>
  <c r="Y5391"/>
  <c r="O5391"/>
  <c r="P5391" s="1"/>
  <c r="AA5390"/>
  <c r="Z5390"/>
  <c r="Y5390"/>
  <c r="P5390"/>
  <c r="O5390"/>
  <c r="AA5389"/>
  <c r="Z5389"/>
  <c r="Y5389"/>
  <c r="O5389"/>
  <c r="P5389" s="1"/>
  <c r="AA5388"/>
  <c r="Z5388"/>
  <c r="Y5388"/>
  <c r="P5388"/>
  <c r="O5388"/>
  <c r="AA5387"/>
  <c r="Z5387"/>
  <c r="Y5387"/>
  <c r="O5387"/>
  <c r="P5387" s="1"/>
  <c r="AA5386"/>
  <c r="Z5386"/>
  <c r="Y5386"/>
  <c r="P5386"/>
  <c r="O5386"/>
  <c r="AA5385"/>
  <c r="Z5385"/>
  <c r="Y5385"/>
  <c r="O5385"/>
  <c r="P5385" s="1"/>
  <c r="AA5384"/>
  <c r="Z5384"/>
  <c r="Y5384"/>
  <c r="P5384"/>
  <c r="O5384"/>
  <c r="AA5383"/>
  <c r="Z5383"/>
  <c r="Y5383"/>
  <c r="O5383"/>
  <c r="P5383" s="1"/>
  <c r="AA5382"/>
  <c r="Z5382"/>
  <c r="Y5382"/>
  <c r="P5382"/>
  <c r="O5382"/>
  <c r="AA5381"/>
  <c r="Z5381"/>
  <c r="Y5381"/>
  <c r="O5381"/>
  <c r="P5381" s="1"/>
  <c r="AA5380"/>
  <c r="Z5380"/>
  <c r="Y5380"/>
  <c r="P5380"/>
  <c r="O5380"/>
  <c r="AA5379"/>
  <c r="Z5379"/>
  <c r="Y5379"/>
  <c r="O5379"/>
  <c r="P5379" s="1"/>
  <c r="AA5378"/>
  <c r="Z5378"/>
  <c r="Y5378"/>
  <c r="P5378"/>
  <c r="O5378"/>
  <c r="AA5377"/>
  <c r="Z5377"/>
  <c r="Y5377"/>
  <c r="AA5376"/>
  <c r="Z5376"/>
  <c r="Y5376"/>
  <c r="AA5375"/>
  <c r="Z5375"/>
  <c r="Y5375"/>
  <c r="AA5374"/>
  <c r="Z5374"/>
  <c r="Y5374"/>
  <c r="AA5373"/>
  <c r="Z5373"/>
  <c r="Y5373"/>
  <c r="AA5372"/>
  <c r="Z5372"/>
  <c r="Y5372"/>
  <c r="P5371"/>
  <c r="O5371"/>
  <c r="P5370"/>
  <c r="O5370"/>
  <c r="P5369"/>
  <c r="O5369"/>
  <c r="P5368"/>
  <c r="O5368"/>
  <c r="P5367"/>
  <c r="O5367"/>
  <c r="P5366"/>
  <c r="O5366"/>
  <c r="P5365"/>
  <c r="O5365"/>
  <c r="P5364"/>
  <c r="O5364"/>
  <c r="P5363"/>
  <c r="O5363"/>
  <c r="P5362"/>
  <c r="O5362"/>
  <c r="P5361"/>
  <c r="O5361"/>
  <c r="P5360"/>
  <c r="O5360"/>
  <c r="P5359"/>
  <c r="O5359"/>
  <c r="P5358"/>
  <c r="O5358"/>
  <c r="P5357"/>
  <c r="O5357"/>
  <c r="P5356"/>
  <c r="O5356"/>
  <c r="P5355"/>
  <c r="O5355"/>
  <c r="P5354"/>
  <c r="O5354"/>
  <c r="P5353"/>
  <c r="O5353"/>
  <c r="P5352"/>
  <c r="O5352"/>
  <c r="P5351"/>
  <c r="O5351"/>
  <c r="P5350"/>
  <c r="O5350"/>
  <c r="P5349"/>
  <c r="O5349"/>
  <c r="P5348"/>
  <c r="O5348"/>
  <c r="P5347"/>
  <c r="O5347"/>
  <c r="P5346"/>
  <c r="O5346"/>
  <c r="P5345"/>
  <c r="O5345"/>
  <c r="P5344"/>
  <c r="O5344"/>
  <c r="P5343"/>
  <c r="O5343"/>
  <c r="P5342"/>
  <c r="O5342"/>
  <c r="P5341"/>
  <c r="O5341"/>
  <c r="P5340"/>
  <c r="O5340"/>
  <c r="P5339"/>
  <c r="O5339"/>
  <c r="P5338"/>
  <c r="O5338"/>
  <c r="P5337"/>
  <c r="O5337"/>
  <c r="P5336"/>
  <c r="O5336"/>
  <c r="P5335"/>
  <c r="O5335"/>
  <c r="P5334"/>
  <c r="O5334"/>
  <c r="P5333"/>
  <c r="O5333"/>
  <c r="P5332"/>
  <c r="O5332"/>
  <c r="P5331"/>
  <c r="O5331"/>
  <c r="P5330"/>
  <c r="O5330"/>
  <c r="P5329"/>
  <c r="O5329"/>
  <c r="P5328"/>
  <c r="O5328"/>
  <c r="P5327"/>
  <c r="O5327"/>
  <c r="P5326"/>
  <c r="O5326"/>
  <c r="P5325"/>
  <c r="O5325"/>
  <c r="P5324"/>
  <c r="O5324"/>
  <c r="P5323"/>
  <c r="O5323"/>
  <c r="P5322"/>
  <c r="O5322"/>
  <c r="P5321"/>
  <c r="O5321"/>
  <c r="P5320"/>
  <c r="O5320"/>
  <c r="P5319"/>
  <c r="O5319"/>
  <c r="P5318"/>
  <c r="O5318"/>
  <c r="P5317"/>
  <c r="O5317"/>
  <c r="P5316"/>
  <c r="O5316"/>
  <c r="P5315"/>
  <c r="O5315"/>
  <c r="P5314"/>
  <c r="O5314"/>
  <c r="P5313"/>
  <c r="O5313"/>
  <c r="P5312"/>
  <c r="O5312"/>
  <c r="P5311"/>
  <c r="O5311"/>
  <c r="P5310"/>
  <c r="O5310"/>
  <c r="P5204"/>
  <c r="O5204"/>
  <c r="P5203"/>
  <c r="O5203"/>
  <c r="P5202"/>
  <c r="O5202"/>
  <c r="P5201"/>
  <c r="O5201"/>
  <c r="P5200"/>
  <c r="O5200"/>
  <c r="P5199"/>
  <c r="O5199"/>
  <c r="P5198"/>
  <c r="O5198"/>
  <c r="P5197"/>
  <c r="O5197"/>
  <c r="P5196"/>
  <c r="O5196"/>
  <c r="P5195"/>
  <c r="O5195"/>
  <c r="P5194"/>
  <c r="O5194"/>
  <c r="P5193"/>
  <c r="O5193"/>
  <c r="P5192"/>
  <c r="O5192"/>
  <c r="P5190"/>
  <c r="O5190"/>
  <c r="P5189"/>
  <c r="O5189"/>
  <c r="P5187"/>
  <c r="O5187"/>
  <c r="P5186"/>
  <c r="O5186"/>
  <c r="P5185"/>
  <c r="O5185"/>
  <c r="P5184"/>
  <c r="O5184"/>
  <c r="P5183"/>
  <c r="O5183"/>
  <c r="P5182"/>
  <c r="O5182"/>
  <c r="P5181"/>
  <c r="O5181"/>
  <c r="P5180"/>
  <c r="O5180"/>
  <c r="P5179"/>
  <c r="O5179"/>
  <c r="P5178"/>
  <c r="O5178"/>
  <c r="P5177"/>
  <c r="O5177"/>
  <c r="P5176"/>
  <c r="O5176"/>
  <c r="P5175"/>
  <c r="O5175"/>
  <c r="P5174"/>
  <c r="O5174"/>
  <c r="P5173"/>
  <c r="O5173"/>
  <c r="P5172"/>
  <c r="O5172"/>
  <c r="P5171"/>
  <c r="O5171"/>
  <c r="P5170"/>
  <c r="O5170"/>
  <c r="P5169"/>
  <c r="O5169"/>
  <c r="P5168"/>
  <c r="O5168"/>
  <c r="P5167"/>
  <c r="O5167"/>
  <c r="P5166"/>
  <c r="O5166"/>
  <c r="P5165"/>
  <c r="O5165"/>
  <c r="P5164"/>
  <c r="O5164"/>
  <c r="P5163"/>
  <c r="O5163"/>
  <c r="P5162"/>
  <c r="O5162"/>
  <c r="P5161"/>
  <c r="O5161"/>
  <c r="P5160"/>
  <c r="O5160"/>
  <c r="P5159"/>
  <c r="O5159"/>
  <c r="P5158"/>
  <c r="O5158"/>
  <c r="P5157"/>
  <c r="O5157"/>
  <c r="P5156"/>
  <c r="O5156"/>
  <c r="P5155"/>
  <c r="O5155"/>
  <c r="P5154"/>
  <c r="O5154"/>
  <c r="P5153"/>
  <c r="O5153"/>
  <c r="P5152"/>
  <c r="O5152"/>
  <c r="P5151"/>
  <c r="O5151"/>
  <c r="P5150"/>
  <c r="O5150"/>
  <c r="P5149"/>
  <c r="O5149"/>
  <c r="P5148"/>
  <c r="O5148"/>
  <c r="P5147"/>
  <c r="O5147"/>
  <c r="P5146"/>
  <c r="O5146"/>
  <c r="P5145"/>
  <c r="O5145"/>
  <c r="P5144"/>
  <c r="O5144"/>
  <c r="P5143"/>
  <c r="O5143"/>
  <c r="P5142"/>
  <c r="O5142"/>
  <c r="P5141"/>
  <c r="O5141"/>
  <c r="P5140"/>
  <c r="O5140"/>
  <c r="P5139"/>
  <c r="O5139"/>
  <c r="P5138"/>
  <c r="O5138"/>
  <c r="P5137"/>
  <c r="O5137"/>
  <c r="P5136"/>
  <c r="O5136"/>
  <c r="P5135"/>
  <c r="O5135"/>
  <c r="P5134"/>
  <c r="O5134"/>
  <c r="P5133"/>
  <c r="O5133"/>
  <c r="P5132"/>
  <c r="O5132"/>
  <c r="P5131"/>
  <c r="O5131"/>
  <c r="P5130"/>
  <c r="O5130"/>
  <c r="P5129"/>
  <c r="O5129"/>
  <c r="P5128"/>
  <c r="O5128"/>
  <c r="P5127"/>
  <c r="O5127"/>
  <c r="P5126"/>
  <c r="O5126"/>
  <c r="P5125"/>
  <c r="O5125"/>
  <c r="P5124"/>
  <c r="O5124"/>
  <c r="P5123"/>
  <c r="O5123"/>
  <c r="P5122"/>
  <c r="O5122"/>
  <c r="P5121"/>
  <c r="O5121"/>
  <c r="P5120"/>
  <c r="O5120"/>
  <c r="P5119"/>
  <c r="O5119"/>
  <c r="P5118"/>
  <c r="O5118"/>
  <c r="P5117"/>
  <c r="O5117"/>
  <c r="P5116"/>
  <c r="O5116"/>
  <c r="P5115"/>
  <c r="O5115"/>
  <c r="P5114"/>
  <c r="O5114"/>
  <c r="P5113"/>
  <c r="O5113"/>
  <c r="P5112"/>
  <c r="O5112"/>
  <c r="P5111"/>
  <c r="O5111"/>
  <c r="P5110"/>
  <c r="O5110"/>
  <c r="P5109"/>
  <c r="O5109"/>
  <c r="P5108"/>
  <c r="O5108"/>
  <c r="P5107"/>
  <c r="O5107"/>
  <c r="P5106"/>
  <c r="O5106"/>
  <c r="P5105"/>
  <c r="O5105"/>
  <c r="P5104"/>
  <c r="O5104"/>
  <c r="P5103"/>
  <c r="O5103"/>
  <c r="P5102"/>
  <c r="O5102"/>
  <c r="P5101"/>
  <c r="O5101"/>
  <c r="P5100"/>
  <c r="O5100"/>
  <c r="P5099"/>
  <c r="O5099"/>
  <c r="P5098"/>
  <c r="O5098"/>
  <c r="P5097"/>
  <c r="O5097"/>
  <c r="P5096"/>
  <c r="O5096"/>
  <c r="P5095"/>
  <c r="O5095"/>
  <c r="P5094"/>
  <c r="O5094"/>
  <c r="P5093"/>
  <c r="O5093"/>
  <c r="P5092"/>
  <c r="O5092"/>
  <c r="P5091"/>
  <c r="O5091"/>
  <c r="P5090"/>
  <c r="O5090"/>
  <c r="P5089"/>
  <c r="O5089"/>
  <c r="P5088"/>
  <c r="O5088"/>
  <c r="P5087"/>
  <c r="O5087"/>
  <c r="P5086"/>
  <c r="O5086"/>
  <c r="P5085"/>
  <c r="O5085"/>
  <c r="P5084"/>
  <c r="O5084"/>
  <c r="P5083"/>
  <c r="O5083"/>
  <c r="P5082"/>
  <c r="O5082"/>
  <c r="P5081"/>
  <c r="O5081"/>
  <c r="P5080"/>
  <c r="O5080"/>
  <c r="P5079"/>
  <c r="O5079"/>
  <c r="P5078"/>
  <c r="O5078"/>
  <c r="P5077"/>
  <c r="O5077"/>
  <c r="P5076"/>
  <c r="O5076"/>
  <c r="P5075"/>
  <c r="O5075"/>
  <c r="P5074"/>
  <c r="O5074"/>
  <c r="P5073"/>
  <c r="O5073"/>
  <c r="P5072"/>
  <c r="O5072"/>
  <c r="P5071"/>
  <c r="O5071"/>
  <c r="P5070"/>
  <c r="O5070"/>
  <c r="P5069"/>
  <c r="O5069"/>
  <c r="P5068"/>
  <c r="O5068"/>
  <c r="P5067"/>
  <c r="O5067"/>
  <c r="P5066"/>
  <c r="O5066"/>
  <c r="P5065"/>
  <c r="O5065"/>
  <c r="P5064"/>
  <c r="O5064"/>
  <c r="P5063"/>
  <c r="O5063"/>
  <c r="P5062"/>
  <c r="O5062"/>
  <c r="P5061"/>
  <c r="O5061"/>
  <c r="P5060"/>
  <c r="O5060"/>
  <c r="P5059"/>
  <c r="O5059"/>
  <c r="P5058"/>
  <c r="O5058"/>
  <c r="P5057"/>
  <c r="O5057"/>
  <c r="P5056"/>
  <c r="O5056"/>
  <c r="P5055"/>
  <c r="O5055"/>
  <c r="P5054"/>
  <c r="O5054"/>
  <c r="P5053"/>
  <c r="O5053"/>
  <c r="P5052"/>
  <c r="O5052"/>
  <c r="P5051"/>
  <c r="O5051"/>
  <c r="P5050"/>
  <c r="O5050"/>
  <c r="P5049"/>
  <c r="O5049"/>
  <c r="P5048"/>
  <c r="O5048"/>
  <c r="P5047"/>
  <c r="O5047"/>
  <c r="P5046"/>
  <c r="O5046"/>
  <c r="P5045"/>
  <c r="O5045"/>
  <c r="P5044"/>
  <c r="O5044"/>
  <c r="P5043"/>
  <c r="O5043"/>
  <c r="P5042"/>
  <c r="O5042"/>
  <c r="P5041"/>
  <c r="O5041"/>
  <c r="P5040"/>
  <c r="O5040"/>
  <c r="P5039"/>
  <c r="O5039"/>
  <c r="P5038"/>
  <c r="O5038"/>
  <c r="P5037"/>
  <c r="O5037"/>
  <c r="P5036"/>
  <c r="O5036"/>
  <c r="P5035"/>
  <c r="O5035"/>
  <c r="P5034"/>
  <c r="O5034"/>
  <c r="P5033"/>
  <c r="O5033"/>
  <c r="P5032"/>
  <c r="O5032"/>
  <c r="P5031"/>
  <c r="O5031"/>
  <c r="P5030"/>
  <c r="O5030"/>
  <c r="P5029"/>
  <c r="O5029"/>
  <c r="P5028"/>
  <c r="O5028"/>
  <c r="P5027"/>
  <c r="O5027"/>
  <c r="P5026"/>
  <c r="O5026"/>
  <c r="P5025"/>
  <c r="O5025"/>
  <c r="P5024"/>
  <c r="O5024"/>
  <c r="P5023"/>
  <c r="O5023"/>
  <c r="P5022"/>
  <c r="O5022"/>
  <c r="P5021"/>
  <c r="O5021"/>
  <c r="P5020"/>
  <c r="O5020"/>
  <c r="P5019"/>
  <c r="O5019"/>
  <c r="P5018"/>
  <c r="O5018"/>
  <c r="P5017"/>
  <c r="O5017"/>
  <c r="P5016"/>
  <c r="O5016"/>
  <c r="P5015"/>
  <c r="O5015"/>
  <c r="P5014"/>
  <c r="O5014"/>
  <c r="P5013"/>
  <c r="O5013"/>
  <c r="P5012"/>
  <c r="O5012"/>
  <c r="P5011"/>
  <c r="O5011"/>
  <c r="P5010"/>
  <c r="O5010"/>
  <c r="P5009"/>
  <c r="O5009"/>
  <c r="P5008"/>
  <c r="O5008"/>
  <c r="P5007"/>
  <c r="O5007"/>
  <c r="P5006"/>
  <c r="O5006"/>
  <c r="P5005"/>
  <c r="O5005"/>
  <c r="P5004"/>
  <c r="O5004"/>
  <c r="P5003"/>
  <c r="O5003"/>
  <c r="P5002"/>
  <c r="O5002"/>
  <c r="P5001"/>
  <c r="O5001"/>
  <c r="P5000"/>
  <c r="O5000"/>
  <c r="P4999"/>
  <c r="O4999"/>
  <c r="P4998"/>
  <c r="O4998"/>
  <c r="P4997"/>
  <c r="O4997"/>
  <c r="P4996"/>
  <c r="O4996"/>
  <c r="P4995"/>
  <c r="O4995"/>
  <c r="P4994"/>
  <c r="O4994"/>
  <c r="P4993"/>
  <c r="O4993"/>
  <c r="P4992"/>
  <c r="O4992"/>
  <c r="P4991"/>
  <c r="O4991"/>
  <c r="P4990"/>
  <c r="O4990"/>
  <c r="P4989"/>
  <c r="O4989"/>
  <c r="P4988"/>
  <c r="O4988"/>
  <c r="O4987"/>
  <c r="P4981"/>
  <c r="O4981"/>
  <c r="P4980"/>
  <c r="O4980"/>
  <c r="P4979"/>
  <c r="O4979"/>
  <c r="P4978"/>
  <c r="O4978"/>
  <c r="P4977"/>
  <c r="O4977"/>
  <c r="P4976"/>
  <c r="O4976"/>
  <c r="P4975"/>
  <c r="O4975"/>
  <c r="P4974"/>
  <c r="O4974"/>
  <c r="P4973"/>
  <c r="O4973"/>
  <c r="P4972"/>
  <c r="O4972"/>
  <c r="P4971"/>
  <c r="O4971"/>
  <c r="P4970"/>
  <c r="O4970"/>
  <c r="P4969"/>
  <c r="O4969"/>
  <c r="P4968"/>
  <c r="O4968"/>
  <c r="P4967"/>
  <c r="O4967"/>
  <c r="P4966"/>
  <c r="O4966"/>
  <c r="P4965"/>
  <c r="O4965"/>
  <c r="P4964"/>
  <c r="O4964"/>
  <c r="P4963"/>
  <c r="O4963"/>
  <c r="P4962"/>
  <c r="O4962"/>
  <c r="P4961"/>
  <c r="O4961"/>
  <c r="P4960"/>
  <c r="O4960"/>
  <c r="P4959"/>
  <c r="O4959"/>
  <c r="P4958"/>
  <c r="O4958"/>
  <c r="P4957"/>
  <c r="O4957"/>
  <c r="P4956"/>
  <c r="O4956"/>
  <c r="P4955"/>
  <c r="O4955"/>
  <c r="P4954"/>
  <c r="O4954"/>
  <c r="P4953"/>
  <c r="O4953"/>
  <c r="P4952"/>
  <c r="O4952"/>
  <c r="P4951"/>
  <c r="O4951"/>
  <c r="P4950"/>
  <c r="O4950"/>
  <c r="P4949"/>
  <c r="O4949"/>
  <c r="P4948"/>
  <c r="O4948"/>
  <c r="P4947"/>
  <c r="O4947"/>
  <c r="P4946"/>
  <c r="O4946"/>
  <c r="P4945"/>
  <c r="O4945"/>
  <c r="P4944"/>
  <c r="O4944"/>
  <c r="P4943"/>
  <c r="O4943"/>
  <c r="P4942"/>
  <c r="O4942"/>
  <c r="P4941"/>
  <c r="O4941"/>
  <c r="P4940"/>
  <c r="O4940"/>
  <c r="P4939"/>
  <c r="O4939"/>
  <c r="P4938"/>
  <c r="O4938"/>
  <c r="P4937"/>
  <c r="O4937"/>
  <c r="O4935"/>
  <c r="P4935" s="1"/>
  <c r="O4934"/>
  <c r="P4934" s="1"/>
  <c r="O4933"/>
  <c r="P4933" s="1"/>
  <c r="O4932"/>
  <c r="P4932" s="1"/>
  <c r="O4931"/>
  <c r="P4931" s="1"/>
  <c r="O4930"/>
  <c r="P4930" s="1"/>
  <c r="O4929"/>
  <c r="P4929" s="1"/>
  <c r="O4928"/>
  <c r="P4928" s="1"/>
  <c r="O4927"/>
  <c r="P4927" s="1"/>
  <c r="O4926"/>
  <c r="P4926" s="1"/>
  <c r="O4925"/>
  <c r="P4925" s="1"/>
  <c r="O4924"/>
  <c r="P4924" s="1"/>
  <c r="O4923"/>
  <c r="P4923" s="1"/>
  <c r="O4922"/>
  <c r="P4922" s="1"/>
  <c r="O4921"/>
  <c r="P4921" s="1"/>
  <c r="O4920"/>
  <c r="P4920" s="1"/>
  <c r="O4919"/>
  <c r="P4919" s="1"/>
  <c r="O4918"/>
  <c r="P4918" s="1"/>
  <c r="O4917"/>
  <c r="P4917" s="1"/>
  <c r="O4916"/>
  <c r="P4916" s="1"/>
  <c r="O4915"/>
  <c r="P4915" s="1"/>
  <c r="O4914"/>
  <c r="P4914" s="1"/>
  <c r="O4913"/>
  <c r="P4913" s="1"/>
  <c r="O4912"/>
  <c r="P4912" s="1"/>
  <c r="O4911"/>
  <c r="P4911" s="1"/>
  <c r="O4910"/>
  <c r="P4910" s="1"/>
  <c r="O4909"/>
  <c r="P4909" s="1"/>
  <c r="O4908"/>
  <c r="P4908" s="1"/>
  <c r="O4907"/>
  <c r="P4907" s="1"/>
  <c r="O4906"/>
  <c r="P4906" s="1"/>
  <c r="O4905"/>
  <c r="P4905" s="1"/>
  <c r="O4904"/>
  <c r="P4904" s="1"/>
  <c r="O4903"/>
  <c r="P4903" s="1"/>
  <c r="O4902"/>
  <c r="P4902" s="1"/>
  <c r="O4901"/>
  <c r="P4901" s="1"/>
  <c r="O4900"/>
  <c r="P4900" s="1"/>
  <c r="O4899"/>
  <c r="P4899" s="1"/>
  <c r="O4898"/>
  <c r="P4898" s="1"/>
  <c r="O4897"/>
  <c r="P4897" s="1"/>
  <c r="O4896"/>
  <c r="P4896" s="1"/>
  <c r="O4895"/>
  <c r="P4895" s="1"/>
  <c r="O4894"/>
  <c r="P4894" s="1"/>
  <c r="O4893"/>
  <c r="P4893" s="1"/>
  <c r="O4892"/>
  <c r="P4892" s="1"/>
  <c r="O4891"/>
  <c r="P4891" s="1"/>
  <c r="O4890"/>
  <c r="P4890" s="1"/>
  <c r="O4889"/>
  <c r="P4889" s="1"/>
  <c r="O4888"/>
  <c r="P4888" s="1"/>
  <c r="O4887"/>
  <c r="P4887" s="1"/>
  <c r="O4886"/>
  <c r="P4886" s="1"/>
  <c r="O4885"/>
  <c r="P4885" s="1"/>
  <c r="O4884"/>
  <c r="P4884" s="1"/>
  <c r="O4883"/>
  <c r="P4883" s="1"/>
  <c r="O4882"/>
  <c r="P4882" s="1"/>
  <c r="O4881"/>
  <c r="P4881" s="1"/>
  <c r="O4880"/>
  <c r="P4880" s="1"/>
  <c r="O4879"/>
  <c r="P4879" s="1"/>
  <c r="O4878"/>
  <c r="P4878" s="1"/>
  <c r="O4877"/>
  <c r="P4877" s="1"/>
  <c r="O4876"/>
  <c r="P4876" s="1"/>
  <c r="O4875"/>
  <c r="P4875" s="1"/>
  <c r="O4874"/>
  <c r="P4874" s="1"/>
  <c r="O4873"/>
  <c r="P4873" s="1"/>
  <c r="O4872"/>
  <c r="P4872" s="1"/>
  <c r="O4871"/>
  <c r="P4871" s="1"/>
  <c r="O4870"/>
  <c r="P4870" s="1"/>
  <c r="O4869"/>
  <c r="P4869" s="1"/>
  <c r="O4868"/>
  <c r="P4868" s="1"/>
  <c r="O4867"/>
  <c r="P4867" s="1"/>
  <c r="O4866"/>
  <c r="P4866" s="1"/>
  <c r="O4865"/>
  <c r="P4865" s="1"/>
  <c r="O4864"/>
  <c r="P4864" s="1"/>
  <c r="O4863"/>
  <c r="P4863" s="1"/>
  <c r="O4862"/>
  <c r="P4862" s="1"/>
  <c r="O4861"/>
  <c r="P4861" s="1"/>
  <c r="O4860"/>
  <c r="P4860" s="1"/>
  <c r="O4859"/>
  <c r="P4859" s="1"/>
  <c r="O4858"/>
  <c r="P4858" s="1"/>
  <c r="O4857"/>
  <c r="P4857" s="1"/>
  <c r="O4856"/>
  <c r="P4856" s="1"/>
  <c r="O4855"/>
  <c r="P4855" s="1"/>
  <c r="O4854"/>
  <c r="P4854" s="1"/>
  <c r="O4853"/>
  <c r="P4853" s="1"/>
  <c r="O4852"/>
  <c r="P4852" s="1"/>
  <c r="O4851"/>
  <c r="P4851" s="1"/>
  <c r="O4850"/>
  <c r="P4850" s="1"/>
  <c r="O4849"/>
  <c r="P4849" s="1"/>
  <c r="O4848"/>
  <c r="P4848" s="1"/>
  <c r="O4847"/>
  <c r="P4847" s="1"/>
  <c r="O4846"/>
  <c r="P4846" s="1"/>
  <c r="O4845"/>
  <c r="P4845" s="1"/>
  <c r="O4844"/>
  <c r="P4844" s="1"/>
  <c r="O4843"/>
  <c r="P4843" s="1"/>
  <c r="O4842"/>
  <c r="P4842" s="1"/>
  <c r="O4841"/>
  <c r="P4841" s="1"/>
  <c r="O4840"/>
  <c r="P4840" s="1"/>
  <c r="O4839"/>
  <c r="P4839" s="1"/>
  <c r="O4838"/>
  <c r="P4838" s="1"/>
  <c r="O4837"/>
  <c r="P4837" s="1"/>
  <c r="O4836"/>
  <c r="P4836" s="1"/>
  <c r="O4835"/>
  <c r="P4835" s="1"/>
  <c r="O4834"/>
  <c r="P4834" s="1"/>
  <c r="O4833"/>
  <c r="P4833" s="1"/>
  <c r="O4832"/>
  <c r="P4832" s="1"/>
  <c r="O4831"/>
  <c r="P4831" s="1"/>
  <c r="O4830"/>
  <c r="P4830" s="1"/>
  <c r="O4829"/>
  <c r="P4829" s="1"/>
  <c r="O4828"/>
  <c r="P4828" s="1"/>
  <c r="O4827"/>
  <c r="P4827" s="1"/>
  <c r="O4826"/>
  <c r="P4826" s="1"/>
  <c r="O4825"/>
  <c r="P4825" s="1"/>
  <c r="O4824"/>
  <c r="P4824" s="1"/>
  <c r="O4823"/>
  <c r="P4823" s="1"/>
  <c r="O4822"/>
  <c r="P4822" s="1"/>
  <c r="O4821"/>
  <c r="P4821" s="1"/>
  <c r="P4820"/>
  <c r="O4820"/>
  <c r="O4819"/>
  <c r="P4819" s="1"/>
  <c r="P4818"/>
  <c r="O4818"/>
  <c r="O4817"/>
  <c r="P4817" s="1"/>
  <c r="P4816"/>
  <c r="O4816"/>
  <c r="O4815"/>
  <c r="P4815" s="1"/>
  <c r="O4814"/>
  <c r="P4814" s="1"/>
  <c r="O4813"/>
  <c r="P4813" s="1"/>
  <c r="P4812"/>
  <c r="O4812"/>
  <c r="O4811"/>
  <c r="P4811" s="1"/>
  <c r="P4810"/>
  <c r="O4810"/>
  <c r="O4809"/>
  <c r="P4809" s="1"/>
  <c r="P4808"/>
  <c r="O4808"/>
  <c r="O4807"/>
  <c r="P4807" s="1"/>
  <c r="O4806"/>
  <c r="P4806" s="1"/>
  <c r="O4805"/>
  <c r="P4805" s="1"/>
  <c r="P4804"/>
  <c r="O4804"/>
  <c r="O4803"/>
  <c r="P4803" s="1"/>
  <c r="P4802"/>
  <c r="O4802"/>
  <c r="O4801"/>
  <c r="P4801" s="1"/>
  <c r="P4800"/>
  <c r="O4800"/>
  <c r="O4799"/>
  <c r="P4799" s="1"/>
  <c r="O4798"/>
  <c r="P4798" s="1"/>
  <c r="O4797"/>
  <c r="P4797" s="1"/>
  <c r="P4796"/>
  <c r="O4796"/>
  <c r="O4795"/>
  <c r="P4795" s="1"/>
  <c r="P4794"/>
  <c r="O4794"/>
  <c r="O4793"/>
  <c r="P4793" s="1"/>
  <c r="P4792"/>
  <c r="O4792"/>
  <c r="O4791"/>
  <c r="P4791" s="1"/>
  <c r="O4790"/>
  <c r="P4790" s="1"/>
  <c r="O4789"/>
  <c r="P4789" s="1"/>
  <c r="P4788"/>
  <c r="O4788"/>
  <c r="O4787"/>
  <c r="P4787" s="1"/>
  <c r="P4786"/>
  <c r="O4786"/>
  <c r="O4785"/>
  <c r="P4785" s="1"/>
  <c r="P4784"/>
  <c r="O4784"/>
  <c r="O4783"/>
  <c r="P4783" s="1"/>
  <c r="O4782"/>
  <c r="P4782" s="1"/>
  <c r="O4781"/>
  <c r="P4781" s="1"/>
  <c r="P4780"/>
  <c r="O4780"/>
  <c r="O4779"/>
  <c r="P4779" s="1"/>
  <c r="P4778"/>
  <c r="O4778"/>
  <c r="O4777"/>
  <c r="P4777" s="1"/>
  <c r="P4776"/>
  <c r="O4776"/>
  <c r="O4775"/>
  <c r="P4775" s="1"/>
  <c r="O4774"/>
  <c r="P4774" s="1"/>
  <c r="O4773"/>
  <c r="P4773" s="1"/>
  <c r="P4772"/>
  <c r="O4772"/>
  <c r="O4771"/>
  <c r="P4771" s="1"/>
  <c r="P4770"/>
  <c r="O4770"/>
  <c r="O4769"/>
  <c r="P4769" s="1"/>
  <c r="P4768"/>
  <c r="O4768"/>
  <c r="O4767"/>
  <c r="P4767" s="1"/>
  <c r="O4766"/>
  <c r="P4766" s="1"/>
  <c r="O4765"/>
  <c r="P4765" s="1"/>
  <c r="P4764"/>
  <c r="O4764"/>
  <c r="O4763"/>
  <c r="P4763" s="1"/>
  <c r="P4762"/>
  <c r="O4762"/>
  <c r="O4761"/>
  <c r="P4761" s="1"/>
  <c r="P4760"/>
  <c r="O4760"/>
  <c r="O4759"/>
  <c r="P4759" s="1"/>
  <c r="O4758"/>
  <c r="P4758" s="1"/>
  <c r="O4757"/>
  <c r="P4757" s="1"/>
  <c r="P4756"/>
  <c r="O4756"/>
  <c r="O4755"/>
  <c r="P4755" s="1"/>
  <c r="P4754"/>
  <c r="O4754"/>
  <c r="O4753"/>
  <c r="P4753" s="1"/>
  <c r="P4752"/>
  <c r="O4752"/>
  <c r="O4751"/>
  <c r="P4751" s="1"/>
  <c r="O4750"/>
  <c r="P4750" s="1"/>
  <c r="O4749"/>
  <c r="P4749" s="1"/>
  <c r="P4748"/>
  <c r="O4748"/>
  <c r="O4747"/>
  <c r="P4747" s="1"/>
  <c r="P4746"/>
  <c r="O4746"/>
  <c r="O4745"/>
  <c r="P4745" s="1"/>
  <c r="P4744"/>
  <c r="O4744"/>
  <c r="O4743"/>
  <c r="P4743" s="1"/>
  <c r="O4742"/>
  <c r="P4742" s="1"/>
  <c r="O4741"/>
  <c r="P4741" s="1"/>
  <c r="P4740"/>
  <c r="O4740"/>
  <c r="O4739"/>
  <c r="P4739" s="1"/>
  <c r="P4738"/>
  <c r="O4738"/>
  <c r="O4737"/>
  <c r="P4737" s="1"/>
  <c r="P4736"/>
  <c r="O4736"/>
  <c r="O4735"/>
  <c r="P4735" s="1"/>
  <c r="O4734"/>
  <c r="P4734" s="1"/>
  <c r="O4733"/>
  <c r="P4733" s="1"/>
  <c r="P4732"/>
  <c r="O4732"/>
  <c r="O4731"/>
  <c r="P4731" s="1"/>
  <c r="P4730"/>
  <c r="O4730"/>
  <c r="O4729"/>
  <c r="P4729" s="1"/>
  <c r="P4728"/>
  <c r="O4728"/>
  <c r="O4727"/>
  <c r="P4727" s="1"/>
  <c r="O4726"/>
  <c r="P4726" s="1"/>
  <c r="O4725"/>
  <c r="P4725" s="1"/>
  <c r="P4724"/>
  <c r="O4724"/>
  <c r="O4723"/>
  <c r="P4723" s="1"/>
  <c r="P4722"/>
  <c r="O4722"/>
  <c r="O4721"/>
  <c r="P4721" s="1"/>
  <c r="P4720"/>
  <c r="O4720"/>
  <c r="O4719"/>
  <c r="P4719" s="1"/>
  <c r="O4718"/>
  <c r="P4718" s="1"/>
  <c r="O4717"/>
  <c r="P4717" s="1"/>
  <c r="P4716"/>
  <c r="O4716"/>
  <c r="O4715"/>
  <c r="P4715" s="1"/>
  <c r="P4714"/>
  <c r="O4714"/>
  <c r="O4713"/>
  <c r="P4713" s="1"/>
  <c r="P4712"/>
  <c r="O4712"/>
  <c r="O4711"/>
  <c r="P4711" s="1"/>
  <c r="O4710"/>
  <c r="P4710" s="1"/>
  <c r="O4709"/>
  <c r="P4709" s="1"/>
  <c r="P4708"/>
  <c r="O4708"/>
  <c r="O4707"/>
  <c r="P4707" s="1"/>
  <c r="P4706"/>
  <c r="O4706"/>
  <c r="O4705"/>
  <c r="P4705" s="1"/>
  <c r="P4704"/>
  <c r="O4704"/>
  <c r="O4703"/>
  <c r="P4703" s="1"/>
  <c r="O4702"/>
  <c r="P4702" s="1"/>
  <c r="O4701"/>
  <c r="P4701" s="1"/>
  <c r="P4700"/>
  <c r="O4700"/>
  <c r="O4699"/>
  <c r="P4699" s="1"/>
  <c r="P4698"/>
  <c r="O4698"/>
  <c r="O4697"/>
  <c r="P4697" s="1"/>
  <c r="P4696"/>
  <c r="O4696"/>
  <c r="O4695"/>
  <c r="P4695" s="1"/>
  <c r="O4694"/>
  <c r="P4694" s="1"/>
  <c r="O4693"/>
  <c r="P4693" s="1"/>
  <c r="P4692"/>
  <c r="O4692"/>
  <c r="O4690"/>
  <c r="P4690" s="1"/>
  <c r="P4689"/>
  <c r="O4689"/>
  <c r="O4688"/>
  <c r="P4688" s="1"/>
  <c r="P4687"/>
  <c r="O4687"/>
  <c r="O4686"/>
  <c r="P4686" s="1"/>
  <c r="O4685"/>
  <c r="P4685" s="1"/>
  <c r="O4684"/>
  <c r="P4684" s="1"/>
  <c r="P4683"/>
  <c r="O4683"/>
  <c r="O4682"/>
  <c r="P4682" s="1"/>
  <c r="P4680"/>
  <c r="O4680"/>
  <c r="O4679"/>
  <c r="P4679" s="1"/>
  <c r="P4678"/>
  <c r="O4678"/>
  <c r="O4677"/>
  <c r="P4677" s="1"/>
  <c r="O4676"/>
  <c r="P4676" s="1"/>
  <c r="O4675"/>
  <c r="P4675" s="1"/>
  <c r="P4674"/>
  <c r="O4674"/>
  <c r="O4673"/>
  <c r="P4673" s="1"/>
  <c r="P4672"/>
  <c r="O4672"/>
  <c r="O4671"/>
  <c r="P4671" s="1"/>
  <c r="P4670"/>
  <c r="O4670"/>
  <c r="P4669"/>
  <c r="O4669"/>
  <c r="P4668"/>
  <c r="O4668"/>
  <c r="P4667"/>
  <c r="O4667"/>
  <c r="P4666"/>
  <c r="O4666"/>
  <c r="P4665"/>
  <c r="O4665"/>
  <c r="P4664"/>
  <c r="O4664"/>
  <c r="P4663"/>
  <c r="O4663"/>
  <c r="P4662"/>
  <c r="O4662"/>
  <c r="P4661"/>
  <c r="O4661"/>
  <c r="P4660"/>
  <c r="O4660"/>
  <c r="P4659"/>
  <c r="O4659"/>
  <c r="P4658"/>
  <c r="O4658"/>
  <c r="P4657"/>
  <c r="O4657"/>
  <c r="P4656"/>
  <c r="O4656"/>
  <c r="P4655"/>
  <c r="O4655"/>
  <c r="P4654"/>
  <c r="O4654"/>
  <c r="P4652"/>
  <c r="O4652"/>
  <c r="P4651"/>
  <c r="O4651"/>
  <c r="P4650"/>
  <c r="O4650"/>
  <c r="P4649"/>
  <c r="O4649"/>
  <c r="P4648"/>
  <c r="O4648"/>
  <c r="P4647"/>
  <c r="O4647"/>
  <c r="P4646"/>
  <c r="O4646"/>
  <c r="P4645"/>
  <c r="O4645"/>
  <c r="P4644"/>
  <c r="O4644"/>
  <c r="P4643"/>
  <c r="O4643"/>
  <c r="P4642"/>
  <c r="O4642"/>
  <c r="P4641"/>
  <c r="O4641"/>
  <c r="P4640"/>
  <c r="O4640"/>
  <c r="P4639"/>
  <c r="O4639"/>
  <c r="P4638"/>
  <c r="O4638"/>
  <c r="P4637"/>
  <c r="O4637"/>
  <c r="P4636"/>
  <c r="O4636"/>
  <c r="P4635"/>
  <c r="O4635"/>
  <c r="P4634"/>
  <c r="O4634"/>
  <c r="P4633"/>
  <c r="O4633"/>
  <c r="P4632"/>
  <c r="O4632"/>
  <c r="P4631"/>
  <c r="O4631"/>
  <c r="P4630"/>
  <c r="O4630"/>
  <c r="P4629"/>
  <c r="O4629"/>
  <c r="P4628"/>
  <c r="O4628"/>
  <c r="P4627"/>
  <c r="O4627"/>
  <c r="P4626"/>
  <c r="O4626"/>
  <c r="P4625"/>
  <c r="O4625"/>
  <c r="P4624"/>
  <c r="O4624"/>
  <c r="P4623"/>
  <c r="O4623"/>
  <c r="P4622"/>
  <c r="O4622"/>
  <c r="P4621"/>
  <c r="O4621"/>
  <c r="P4620"/>
  <c r="O4620"/>
  <c r="P4619"/>
  <c r="O4619"/>
  <c r="P4618"/>
  <c r="O4618"/>
  <c r="P4617"/>
  <c r="O4617"/>
  <c r="P4616"/>
  <c r="O4616"/>
  <c r="P4615"/>
  <c r="O4615"/>
  <c r="P4614"/>
  <c r="O4614"/>
  <c r="P4613"/>
  <c r="O4613"/>
  <c r="P4612"/>
  <c r="O4612"/>
  <c r="P4611"/>
  <c r="O4611"/>
  <c r="P4610"/>
  <c r="O4610"/>
  <c r="P4609"/>
  <c r="O4609"/>
  <c r="P4608"/>
  <c r="O4608"/>
  <c r="P4607"/>
  <c r="O4607"/>
  <c r="P4606"/>
  <c r="O4606"/>
  <c r="P4605"/>
  <c r="O4605"/>
  <c r="P4604"/>
  <c r="O4604"/>
  <c r="P4603"/>
  <c r="O4603"/>
  <c r="P4602"/>
  <c r="O4602"/>
  <c r="P4601"/>
  <c r="O4601"/>
  <c r="P4600"/>
  <c r="O4600"/>
  <c r="P4599"/>
  <c r="O4599"/>
  <c r="P4598"/>
  <c r="O4598"/>
  <c r="P4597"/>
  <c r="O4597"/>
  <c r="P4596"/>
  <c r="O4596"/>
  <c r="P4595"/>
  <c r="O4595"/>
  <c r="P4594"/>
  <c r="O4594"/>
  <c r="P4593"/>
  <c r="O4593"/>
  <c r="P4592"/>
  <c r="O4592"/>
  <c r="P4591"/>
  <c r="O4591"/>
  <c r="P4590"/>
  <c r="O4590"/>
  <c r="P4589"/>
  <c r="O4589"/>
  <c r="P4588"/>
  <c r="O4588"/>
  <c r="P4587"/>
  <c r="O4587"/>
  <c r="P4586"/>
  <c r="O4586"/>
  <c r="P4585"/>
  <c r="O4585"/>
  <c r="P4584"/>
  <c r="O4584"/>
  <c r="P4583"/>
  <c r="O4583"/>
  <c r="P4582"/>
  <c r="O4582"/>
  <c r="P4581"/>
  <c r="O4581"/>
  <c r="P4580"/>
  <c r="O4580"/>
  <c r="P4579"/>
  <c r="O4579"/>
  <c r="P4578"/>
  <c r="O4578"/>
  <c r="P4577"/>
  <c r="O4577"/>
  <c r="P4576"/>
  <c r="O4576"/>
  <c r="P4575"/>
  <c r="O4575"/>
  <c r="P4574"/>
  <c r="O4574"/>
  <c r="P4573"/>
  <c r="O4573"/>
  <c r="P4572"/>
  <c r="O4572"/>
  <c r="P4571"/>
  <c r="O4571"/>
  <c r="P4570"/>
  <c r="O4570"/>
  <c r="P4569"/>
  <c r="O4569"/>
  <c r="P4568"/>
  <c r="O4568"/>
  <c r="P4567"/>
  <c r="O4567"/>
  <c r="P4566"/>
  <c r="O4566"/>
  <c r="P4565"/>
  <c r="O4565"/>
  <c r="P4564"/>
  <c r="O4564"/>
  <c r="P4563"/>
  <c r="O4563"/>
  <c r="P4562"/>
  <c r="O4562"/>
  <c r="P4561"/>
  <c r="O4561"/>
  <c r="P4560"/>
  <c r="O4560"/>
  <c r="P4559"/>
  <c r="O4559"/>
  <c r="P4558"/>
  <c r="O4558"/>
  <c r="P4557"/>
  <c r="O4557"/>
  <c r="P4556"/>
  <c r="O4556"/>
  <c r="P4555"/>
  <c r="O4555"/>
  <c r="P4554"/>
  <c r="O4554"/>
  <c r="P4553"/>
  <c r="O4553"/>
  <c r="P4552"/>
  <c r="O4552"/>
  <c r="P4551"/>
  <c r="O4551"/>
  <c r="P4550"/>
  <c r="O4550"/>
  <c r="P4549"/>
  <c r="O4549"/>
  <c r="P4548"/>
  <c r="O4548"/>
  <c r="P4547"/>
  <c r="O4547"/>
  <c r="P4546"/>
  <c r="O4546"/>
  <c r="P4545"/>
  <c r="O4545"/>
  <c r="P4544"/>
  <c r="O4544"/>
  <c r="P4543"/>
  <c r="O4543"/>
  <c r="P4542"/>
  <c r="O4542"/>
  <c r="P4541"/>
  <c r="O4541"/>
  <c r="P4540"/>
  <c r="O4540"/>
  <c r="P4539"/>
  <c r="O4539"/>
  <c r="P4538"/>
  <c r="O4538"/>
  <c r="P4537"/>
  <c r="O4537"/>
  <c r="P4536"/>
  <c r="O4536"/>
  <c r="P4535"/>
  <c r="O4535"/>
  <c r="P4534"/>
  <c r="O4534"/>
  <c r="P4533"/>
  <c r="O4533"/>
  <c r="P4532"/>
  <c r="O4532"/>
  <c r="P4531"/>
  <c r="O4531"/>
  <c r="P4530"/>
  <c r="O4530"/>
  <c r="P4529"/>
  <c r="O4529"/>
  <c r="P4528"/>
  <c r="O4528"/>
  <c r="O4527"/>
  <c r="O4526"/>
  <c r="O4524"/>
  <c r="O4522"/>
  <c r="O4521"/>
  <c r="O4520"/>
  <c r="O4519"/>
  <c r="O4518"/>
  <c r="O4516"/>
  <c r="O4514"/>
  <c r="O4510"/>
  <c r="O4509"/>
  <c r="O4504"/>
  <c r="O4503"/>
  <c r="O4502"/>
  <c r="O4501"/>
  <c r="P4496"/>
  <c r="O4496"/>
  <c r="P4495"/>
  <c r="O4495"/>
  <c r="P4494"/>
  <c r="O4494"/>
  <c r="P4493"/>
  <c r="O4493"/>
  <c r="O4487"/>
  <c r="P4483"/>
  <c r="O4483"/>
  <c r="P4481"/>
  <c r="O4481"/>
  <c r="P4473"/>
  <c r="O4473"/>
  <c r="P4459"/>
  <c r="O4459"/>
  <c r="P4450"/>
  <c r="O4450"/>
  <c r="O4449"/>
  <c r="P4449" s="1"/>
  <c r="P4437"/>
  <c r="O4437"/>
  <c r="P4436"/>
  <c r="O4436"/>
  <c r="P4435"/>
  <c r="O4435"/>
  <c r="P4434"/>
  <c r="O4434"/>
  <c r="P4433"/>
  <c r="O4433"/>
  <c r="P4432"/>
  <c r="O4432"/>
  <c r="P4431"/>
  <c r="O4431"/>
  <c r="P4430"/>
  <c r="O4430"/>
  <c r="P4428"/>
  <c r="O4428"/>
  <c r="P4427"/>
  <c r="O4427"/>
  <c r="P4426"/>
  <c r="O4426"/>
  <c r="P4425"/>
  <c r="O4425"/>
  <c r="P4424"/>
  <c r="O4424"/>
  <c r="P4423"/>
  <c r="O4423"/>
  <c r="P4422"/>
  <c r="O4422"/>
  <c r="P4421"/>
  <c r="O4421"/>
  <c r="P4420"/>
  <c r="O4420"/>
  <c r="P4419"/>
  <c r="O4419"/>
  <c r="P4418"/>
  <c r="O4418"/>
  <c r="P4417"/>
  <c r="O4417"/>
  <c r="P4416"/>
  <c r="O4416"/>
  <c r="P4415"/>
  <c r="O4415"/>
  <c r="P4414"/>
  <c r="O4414"/>
  <c r="P4413"/>
  <c r="O4413"/>
  <c r="P4412"/>
  <c r="O4412"/>
  <c r="P4411"/>
  <c r="O4411"/>
  <c r="P4410"/>
  <c r="O4410"/>
  <c r="P4409"/>
  <c r="O4409"/>
  <c r="P4408"/>
  <c r="O4408"/>
  <c r="P4407"/>
  <c r="O4407"/>
  <c r="P4406"/>
  <c r="O4406"/>
  <c r="P4405"/>
  <c r="O4405"/>
  <c r="P4404"/>
  <c r="O4404"/>
  <c r="P4403"/>
  <c r="O4403"/>
  <c r="P4402"/>
  <c r="O4402"/>
  <c r="P4401"/>
  <c r="O4401"/>
  <c r="P4400"/>
  <c r="O4400"/>
  <c r="P4399"/>
  <c r="O4399"/>
  <c r="P4397"/>
  <c r="O4397"/>
  <c r="P4396"/>
  <c r="O4396"/>
  <c r="P4395"/>
  <c r="O4395"/>
  <c r="P4394"/>
  <c r="O4394"/>
  <c r="P4393"/>
  <c r="O4393"/>
  <c r="P4392"/>
  <c r="O4392"/>
  <c r="P4391"/>
  <c r="O4391"/>
  <c r="P4390"/>
  <c r="O4390"/>
  <c r="P4389"/>
  <c r="O4389"/>
  <c r="P4388"/>
  <c r="O4388"/>
  <c r="P4387"/>
  <c r="O4387"/>
  <c r="P4386"/>
  <c r="O4386"/>
  <c r="P4385"/>
  <c r="O4385"/>
  <c r="P4384"/>
  <c r="O4384"/>
  <c r="P4383"/>
  <c r="O4383"/>
  <c r="P4382"/>
  <c r="O4382"/>
  <c r="P4381"/>
  <c r="O4381"/>
  <c r="P4380"/>
  <c r="O4380"/>
  <c r="P4379"/>
  <c r="O4379"/>
  <c r="P4378"/>
  <c r="O4378"/>
  <c r="P4377"/>
  <c r="O4377"/>
  <c r="P4376"/>
  <c r="O4376"/>
  <c r="P4375"/>
  <c r="O4375"/>
  <c r="P4374"/>
  <c r="O4374"/>
  <c r="P4373"/>
  <c r="O4373"/>
  <c r="P4372"/>
  <c r="O4372"/>
  <c r="P4371"/>
  <c r="O4371"/>
  <c r="P4370"/>
  <c r="O4370"/>
  <c r="P4369"/>
  <c r="O4369"/>
  <c r="P4368"/>
  <c r="O4368"/>
  <c r="P4367"/>
  <c r="O4367"/>
  <c r="P4366"/>
  <c r="O4366"/>
  <c r="P4365"/>
  <c r="O4365"/>
  <c r="P4364"/>
  <c r="O4364"/>
  <c r="P4363"/>
  <c r="O4363"/>
  <c r="P4362"/>
  <c r="O4362"/>
  <c r="P4361"/>
  <c r="O4361"/>
  <c r="P4360"/>
  <c r="O4360"/>
  <c r="P4359"/>
  <c r="O4359"/>
  <c r="P4358"/>
  <c r="O4358"/>
  <c r="P4357"/>
  <c r="O4357"/>
  <c r="P4356"/>
  <c r="O4356"/>
  <c r="P4355"/>
  <c r="O4355"/>
  <c r="P4354"/>
  <c r="O4354"/>
  <c r="P4353"/>
  <c r="O4353"/>
  <c r="P4352"/>
  <c r="O4352"/>
  <c r="P4351"/>
  <c r="O4351"/>
  <c r="P4350"/>
  <c r="O4350"/>
  <c r="P4349"/>
  <c r="O4349"/>
  <c r="P4348"/>
  <c r="O4348"/>
  <c r="P4347"/>
  <c r="O4347"/>
  <c r="P4346"/>
  <c r="O4346"/>
  <c r="P4345"/>
  <c r="O4345"/>
  <c r="P4344"/>
  <c r="O4344"/>
  <c r="P4343"/>
  <c r="O4343"/>
  <c r="P4342"/>
  <c r="O4342"/>
  <c r="P4341"/>
  <c r="O4341"/>
  <c r="P4340"/>
  <c r="O4340"/>
  <c r="P4339"/>
  <c r="O4339"/>
  <c r="P4338"/>
  <c r="O4338"/>
  <c r="P4337"/>
  <c r="O4337"/>
  <c r="P4336"/>
  <c r="O4336"/>
  <c r="P4335"/>
  <c r="O4335"/>
  <c r="P4334"/>
  <c r="O4334"/>
  <c r="P4333"/>
  <c r="O4333"/>
  <c r="P4332"/>
  <c r="O4332"/>
  <c r="P4331"/>
  <c r="O4331"/>
  <c r="P4330"/>
  <c r="O4330"/>
  <c r="P4329"/>
  <c r="O4329"/>
  <c r="P4328"/>
  <c r="O4328"/>
  <c r="P4327"/>
  <c r="O4327"/>
  <c r="P4326"/>
  <c r="O4326"/>
  <c r="P4325"/>
  <c r="O4325"/>
  <c r="P4324"/>
  <c r="O4324"/>
  <c r="P4323"/>
  <c r="O4323"/>
  <c r="P4322"/>
  <c r="O4322"/>
  <c r="P4321"/>
  <c r="O4321"/>
  <c r="P4320"/>
  <c r="O4320"/>
  <c r="P4319"/>
  <c r="O4319"/>
  <c r="P4318"/>
  <c r="O4318"/>
  <c r="P4317"/>
  <c r="O4317"/>
  <c r="P4316"/>
  <c r="O4316"/>
  <c r="P4315"/>
  <c r="O4315"/>
  <c r="P4314"/>
  <c r="O4314"/>
  <c r="P4313"/>
  <c r="O4313"/>
  <c r="P4312"/>
  <c r="O4312"/>
  <c r="P4311"/>
  <c r="O4311"/>
  <c r="P4310"/>
  <c r="O4310"/>
  <c r="P4309"/>
  <c r="O4309"/>
  <c r="P4308"/>
  <c r="O4308"/>
  <c r="P4307"/>
  <c r="O4307"/>
  <c r="P4306"/>
  <c r="O4306"/>
  <c r="P4305"/>
  <c r="O4305"/>
  <c r="P4304"/>
  <c r="O4304"/>
  <c r="P4303"/>
  <c r="O4303"/>
  <c r="P4302"/>
  <c r="O4302"/>
  <c r="P4301"/>
  <c r="O4301"/>
  <c r="P4300"/>
  <c r="O4300"/>
  <c r="P4299"/>
  <c r="O4299"/>
  <c r="P4298"/>
  <c r="O4298"/>
  <c r="P4297"/>
  <c r="O4297"/>
  <c r="P4296"/>
  <c r="O4296"/>
  <c r="P4295"/>
  <c r="O4295"/>
  <c r="P4294"/>
  <c r="O4294"/>
  <c r="P4293"/>
  <c r="O4293"/>
  <c r="P4292"/>
  <c r="O4292"/>
  <c r="P4291"/>
  <c r="O4291"/>
  <c r="P4290"/>
  <c r="O4290"/>
  <c r="P4289"/>
  <c r="O4289"/>
  <c r="P4288"/>
  <c r="O4288"/>
  <c r="P4287"/>
  <c r="O4287"/>
  <c r="P4286"/>
  <c r="O4286"/>
  <c r="P4285"/>
  <c r="O4285"/>
  <c r="P4284"/>
  <c r="O4284"/>
  <c r="P4283"/>
  <c r="O4283"/>
  <c r="P4282"/>
  <c r="O4282"/>
  <c r="P4281"/>
  <c r="O4281"/>
  <c r="O4280"/>
  <c r="P4280" s="1"/>
  <c r="P4279"/>
  <c r="O4279"/>
  <c r="O4278"/>
  <c r="P4278" s="1"/>
  <c r="P4277"/>
  <c r="O4277"/>
  <c r="O4276"/>
  <c r="P4276" s="1"/>
  <c r="P4275"/>
  <c r="O4275"/>
  <c r="O4274"/>
  <c r="P4274" s="1"/>
  <c r="P4273"/>
  <c r="O4273"/>
  <c r="O4272"/>
  <c r="P4272" s="1"/>
  <c r="P4271"/>
  <c r="O4271"/>
  <c r="O4270"/>
  <c r="P4270" s="1"/>
  <c r="P4269"/>
  <c r="O4269"/>
  <c r="O4268"/>
  <c r="P4268" s="1"/>
  <c r="P4267"/>
  <c r="O4267"/>
  <c r="O4266"/>
  <c r="P4266" s="1"/>
  <c r="P4265"/>
  <c r="O4265"/>
  <c r="O4264"/>
  <c r="P4264" s="1"/>
  <c r="P4263"/>
  <c r="O4263"/>
  <c r="O4262"/>
  <c r="P4262" s="1"/>
  <c r="P4261"/>
  <c r="O4261"/>
  <c r="O4260"/>
  <c r="P4260" s="1"/>
  <c r="P4259"/>
  <c r="O4259"/>
  <c r="O4258"/>
  <c r="P4258" s="1"/>
  <c r="P4257"/>
  <c r="O4257"/>
  <c r="O4256"/>
  <c r="P4256" s="1"/>
  <c r="P4255"/>
  <c r="O4255"/>
  <c r="O4254"/>
  <c r="P4254" s="1"/>
  <c r="P4253"/>
  <c r="O4253"/>
  <c r="O4252"/>
  <c r="P4252" s="1"/>
  <c r="P4251"/>
  <c r="O4251"/>
  <c r="O4250"/>
  <c r="P4250" s="1"/>
  <c r="P4249"/>
  <c r="O4249"/>
  <c r="O4248"/>
  <c r="P4248" s="1"/>
  <c r="P4247"/>
  <c r="O4247"/>
  <c r="O4246"/>
  <c r="P4246" s="1"/>
  <c r="P4245"/>
  <c r="O4245"/>
  <c r="O4244"/>
  <c r="P4244" s="1"/>
  <c r="P4243"/>
  <c r="O4243"/>
  <c r="O4242"/>
  <c r="P4242" s="1"/>
  <c r="P4241"/>
  <c r="O4241"/>
  <c r="O4240"/>
  <c r="P4240" s="1"/>
  <c r="P4239"/>
  <c r="O4239"/>
  <c r="O4238"/>
  <c r="P4238" s="1"/>
  <c r="P4237"/>
  <c r="O4237"/>
  <c r="O4236"/>
  <c r="P4236" s="1"/>
  <c r="P4235"/>
  <c r="O4235"/>
  <c r="O4234"/>
  <c r="P4234" s="1"/>
  <c r="P4233"/>
  <c r="O4233"/>
  <c r="O4232"/>
  <c r="P4232" s="1"/>
  <c r="P4231"/>
  <c r="O4231"/>
  <c r="O4230"/>
  <c r="P4230" s="1"/>
  <c r="P4229"/>
  <c r="O4229"/>
  <c r="O4228"/>
  <c r="P4228" s="1"/>
  <c r="P4227"/>
  <c r="O4227"/>
  <c r="O4226"/>
  <c r="P4226" s="1"/>
  <c r="P4225"/>
  <c r="O4225"/>
  <c r="O4224"/>
  <c r="P4224" s="1"/>
  <c r="P4223"/>
  <c r="O4223"/>
  <c r="O4222"/>
  <c r="P4222" s="1"/>
  <c r="P4221"/>
  <c r="O4221"/>
  <c r="O4220"/>
  <c r="P4220" s="1"/>
  <c r="P4219"/>
  <c r="O4219"/>
  <c r="O4218"/>
  <c r="P4218" s="1"/>
  <c r="P4217"/>
  <c r="O4217"/>
  <c r="O4216"/>
  <c r="P4216" s="1"/>
  <c r="P4215"/>
  <c r="O4215"/>
  <c r="O4214"/>
  <c r="P4214" s="1"/>
  <c r="P4213"/>
  <c r="O4213"/>
  <c r="O4212"/>
  <c r="P4212" s="1"/>
  <c r="P4211"/>
  <c r="O4211"/>
  <c r="O4210"/>
  <c r="P4210" s="1"/>
  <c r="P4209"/>
  <c r="O4209"/>
  <c r="O4208"/>
  <c r="P4208" s="1"/>
  <c r="P4207"/>
  <c r="O4207"/>
  <c r="O4206"/>
  <c r="P4206" s="1"/>
  <c r="P4205"/>
  <c r="O4205"/>
  <c r="O4204"/>
  <c r="P4204" s="1"/>
  <c r="P4203"/>
  <c r="O4203"/>
  <c r="O4202"/>
  <c r="P4202" s="1"/>
  <c r="P4201"/>
  <c r="O4201"/>
  <c r="O4200"/>
  <c r="P4200" s="1"/>
  <c r="P4199"/>
  <c r="O4199"/>
  <c r="O4198"/>
  <c r="P4198" s="1"/>
  <c r="P4197"/>
  <c r="O4197"/>
  <c r="O4196"/>
  <c r="P4196" s="1"/>
  <c r="P4195"/>
  <c r="O4195"/>
  <c r="O4194"/>
  <c r="P4194" s="1"/>
  <c r="P4193"/>
  <c r="O4193"/>
  <c r="O4192"/>
  <c r="P4192" s="1"/>
  <c r="P4191"/>
  <c r="O4191"/>
  <c r="O4190"/>
  <c r="P4190" s="1"/>
  <c r="P4189"/>
  <c r="O4189"/>
  <c r="O4188"/>
  <c r="P4188" s="1"/>
  <c r="P4187"/>
  <c r="O4187"/>
  <c r="O4186"/>
  <c r="P4186" s="1"/>
  <c r="P4185"/>
  <c r="O4185"/>
  <c r="O4184"/>
  <c r="P4184" s="1"/>
  <c r="P4183"/>
  <c r="O4183"/>
  <c r="O4182"/>
  <c r="P4182" s="1"/>
  <c r="P4181"/>
  <c r="O4181"/>
  <c r="O4180"/>
  <c r="P4180" s="1"/>
  <c r="P4179"/>
  <c r="O4179"/>
  <c r="O4178"/>
  <c r="P4178" s="1"/>
  <c r="P4177"/>
  <c r="O4177"/>
  <c r="O4176"/>
  <c r="P4176" s="1"/>
  <c r="P4175"/>
  <c r="O4175"/>
  <c r="O4174"/>
  <c r="P4174" s="1"/>
  <c r="P4173"/>
  <c r="O4173"/>
  <c r="O4172"/>
  <c r="P4172" s="1"/>
  <c r="P4171"/>
  <c r="O4171"/>
  <c r="O4170"/>
  <c r="P4170" s="1"/>
  <c r="P4169"/>
  <c r="O4169"/>
  <c r="O4168"/>
  <c r="P4168" s="1"/>
  <c r="P4167"/>
  <c r="O4167"/>
  <c r="O4166"/>
  <c r="P4166" s="1"/>
  <c r="P4165"/>
  <c r="O4165"/>
  <c r="O4164"/>
  <c r="P4164" s="1"/>
  <c r="P4163"/>
  <c r="O4163"/>
  <c r="O4162"/>
  <c r="P4162" s="1"/>
  <c r="P4161"/>
  <c r="O4161"/>
  <c r="O4160"/>
  <c r="P4160" s="1"/>
  <c r="P4159"/>
  <c r="O4159"/>
  <c r="O4158"/>
  <c r="P4158" s="1"/>
  <c r="P4157"/>
  <c r="O4157"/>
  <c r="O4156"/>
  <c r="P4156" s="1"/>
  <c r="P4155"/>
  <c r="O4155"/>
  <c r="O4154"/>
  <c r="P4154" s="1"/>
  <c r="P4153"/>
  <c r="O4153"/>
  <c r="O4152"/>
  <c r="P4152" s="1"/>
  <c r="P4151"/>
  <c r="O4151"/>
  <c r="O4150"/>
  <c r="P4150" s="1"/>
  <c r="P4149"/>
  <c r="O4149"/>
  <c r="O4148"/>
  <c r="P4148" s="1"/>
  <c r="P4147"/>
  <c r="O4147"/>
  <c r="O4146"/>
  <c r="P4146" s="1"/>
  <c r="P4145"/>
  <c r="O4145"/>
  <c r="O4144"/>
  <c r="P4144" s="1"/>
  <c r="P4143"/>
  <c r="O4143"/>
  <c r="O4142"/>
  <c r="P4142" s="1"/>
  <c r="P4141"/>
  <c r="O4141"/>
  <c r="O4140"/>
  <c r="P4140" s="1"/>
  <c r="P4139"/>
  <c r="O4139"/>
  <c r="O4138"/>
  <c r="P4138" s="1"/>
  <c r="P4137"/>
  <c r="O4137"/>
  <c r="O4136"/>
  <c r="P4136" s="1"/>
  <c r="P4135"/>
  <c r="O4135"/>
  <c r="O4134"/>
  <c r="P4134" s="1"/>
  <c r="P4133"/>
  <c r="O4133"/>
  <c r="O4132"/>
  <c r="P4132" s="1"/>
  <c r="P4131"/>
  <c r="O4131"/>
  <c r="O4130"/>
  <c r="P4130" s="1"/>
  <c r="P4129"/>
  <c r="O4129"/>
  <c r="O4128"/>
  <c r="P4128" s="1"/>
  <c r="P4127"/>
  <c r="O4127"/>
  <c r="O4126"/>
  <c r="P4126" s="1"/>
  <c r="P4125"/>
  <c r="O4125"/>
  <c r="O4124"/>
  <c r="P4124" s="1"/>
  <c r="P4123"/>
  <c r="O4123"/>
  <c r="O4122"/>
  <c r="P4122" s="1"/>
  <c r="P4121"/>
  <c r="O4121"/>
  <c r="O4120"/>
  <c r="P4120" s="1"/>
  <c r="P4119"/>
  <c r="O4119"/>
  <c r="O4118"/>
  <c r="P4118" s="1"/>
  <c r="P4117"/>
  <c r="O4117"/>
  <c r="O4116"/>
  <c r="P4116" s="1"/>
  <c r="P4115"/>
  <c r="O4115"/>
  <c r="O4114"/>
  <c r="P4114" s="1"/>
  <c r="P4113"/>
  <c r="O4113"/>
  <c r="O4112"/>
  <c r="P4112" s="1"/>
  <c r="P4111"/>
  <c r="O4111"/>
  <c r="O4110"/>
  <c r="P4110" s="1"/>
  <c r="P4109"/>
  <c r="O4109"/>
  <c r="O4108"/>
  <c r="P4108" s="1"/>
  <c r="P4107"/>
  <c r="O4107"/>
  <c r="O4106"/>
  <c r="P4106" s="1"/>
  <c r="P4105"/>
  <c r="O4105"/>
  <c r="O4104"/>
  <c r="P4104" s="1"/>
  <c r="P4103"/>
  <c r="O4103"/>
  <c r="O4102"/>
  <c r="P4102" s="1"/>
  <c r="P4101"/>
  <c r="O4101"/>
  <c r="O4100"/>
  <c r="P4100" s="1"/>
  <c r="P4099"/>
  <c r="O4099"/>
  <c r="O4098"/>
  <c r="P4098" s="1"/>
  <c r="P4097"/>
  <c r="O4097"/>
  <c r="O4096"/>
  <c r="P4096" s="1"/>
  <c r="P4095"/>
  <c r="O4095"/>
  <c r="O4094"/>
  <c r="P4094" s="1"/>
  <c r="P4093"/>
  <c r="O4093"/>
  <c r="O4092"/>
  <c r="P4092" s="1"/>
  <c r="P4091"/>
  <c r="O4091"/>
  <c r="O4090"/>
  <c r="P4090" s="1"/>
  <c r="P4089"/>
  <c r="O4089"/>
  <c r="O4088"/>
  <c r="P4088" s="1"/>
  <c r="P4087"/>
  <c r="O4087"/>
  <c r="O4086"/>
  <c r="P4086" s="1"/>
  <c r="P4085"/>
  <c r="O4085"/>
  <c r="O4084"/>
  <c r="P4084" s="1"/>
  <c r="P4083"/>
  <c r="O4083"/>
  <c r="O4082"/>
  <c r="P4082" s="1"/>
  <c r="P4081"/>
  <c r="O4081"/>
  <c r="O4080"/>
  <c r="P4080" s="1"/>
  <c r="P4079"/>
  <c r="O4079"/>
  <c r="O4078"/>
  <c r="P4078" s="1"/>
  <c r="P4077"/>
  <c r="O4077"/>
  <c r="O4076"/>
  <c r="P4076" s="1"/>
  <c r="P4075"/>
  <c r="O4075"/>
  <c r="O4074"/>
  <c r="P4074" s="1"/>
  <c r="P4073"/>
  <c r="O4073"/>
  <c r="O4072"/>
  <c r="P4072" s="1"/>
  <c r="P4071"/>
  <c r="O4071"/>
  <c r="O4070"/>
  <c r="P4070" s="1"/>
  <c r="P4069"/>
  <c r="O4069"/>
  <c r="O4068"/>
  <c r="P4068" s="1"/>
  <c r="P4067"/>
  <c r="O4067"/>
  <c r="O4066"/>
  <c r="P4066" s="1"/>
  <c r="P4065"/>
  <c r="O4065"/>
  <c r="O4064"/>
  <c r="P4064" s="1"/>
  <c r="P4063"/>
  <c r="O4063"/>
  <c r="O4062"/>
  <c r="P4062" s="1"/>
  <c r="P4061"/>
  <c r="O4061"/>
  <c r="O4060"/>
  <c r="P4060" s="1"/>
  <c r="P4059"/>
  <c r="O4059"/>
  <c r="O4058"/>
  <c r="P4058" s="1"/>
  <c r="P4057"/>
  <c r="O4057"/>
  <c r="O4056"/>
  <c r="P4056" s="1"/>
  <c r="P4055"/>
  <c r="O4055"/>
  <c r="O4054"/>
  <c r="P4054" s="1"/>
  <c r="P4053"/>
  <c r="O4053"/>
  <c r="O4052"/>
  <c r="P4052" s="1"/>
  <c r="P4051"/>
  <c r="O4051"/>
  <c r="O4050"/>
  <c r="P4050" s="1"/>
  <c r="P4049"/>
  <c r="O4049"/>
  <c r="O4048"/>
  <c r="P4048" s="1"/>
  <c r="P4047"/>
  <c r="O4047"/>
  <c r="O4046"/>
  <c r="P4046" s="1"/>
  <c r="P4045"/>
  <c r="O4045"/>
  <c r="O4044"/>
  <c r="P4044" s="1"/>
  <c r="P4043"/>
  <c r="O4043"/>
  <c r="O4042"/>
  <c r="P4042" s="1"/>
  <c r="P4041"/>
  <c r="O4041"/>
  <c r="O4040"/>
  <c r="P4040" s="1"/>
  <c r="P4039"/>
  <c r="O4039"/>
  <c r="O4038"/>
  <c r="P4038" s="1"/>
  <c r="P4037"/>
  <c r="O4037"/>
  <c r="O4036"/>
  <c r="P4036" s="1"/>
  <c r="P4035"/>
  <c r="O4035"/>
  <c r="O4034"/>
  <c r="P4034" s="1"/>
  <c r="P4033"/>
  <c r="O4033"/>
  <c r="O4032"/>
  <c r="P4032" s="1"/>
  <c r="P4031"/>
  <c r="O4031"/>
  <c r="O4030"/>
  <c r="P4030" s="1"/>
  <c r="P4029"/>
  <c r="O4029"/>
  <c r="L4029"/>
  <c r="P4028"/>
  <c r="O4028"/>
  <c r="L4028"/>
  <c r="P4027"/>
  <c r="O4027"/>
  <c r="L4027"/>
  <c r="P4026"/>
  <c r="O4026"/>
  <c r="L4026"/>
  <c r="P4025"/>
  <c r="O4025"/>
  <c r="L4025"/>
  <c r="P4024"/>
  <c r="O4024"/>
  <c r="L4024"/>
  <c r="P4023"/>
  <c r="O4023"/>
  <c r="L4023"/>
  <c r="P4022"/>
  <c r="O4022"/>
  <c r="L4022"/>
  <c r="P4021"/>
  <c r="O4021"/>
  <c r="L4021"/>
  <c r="P4020"/>
  <c r="O4020"/>
  <c r="L4020"/>
  <c r="P4019"/>
  <c r="O4019"/>
  <c r="L4019"/>
  <c r="P4018"/>
  <c r="O4018"/>
  <c r="L4018"/>
  <c r="P4017"/>
  <c r="O4017"/>
  <c r="L4017"/>
  <c r="P4016"/>
  <c r="O4016"/>
  <c r="L4016"/>
  <c r="P4015"/>
  <c r="O4015"/>
  <c r="L4015"/>
  <c r="P4014"/>
  <c r="O4014"/>
  <c r="L4014"/>
  <c r="P4013"/>
  <c r="O4013"/>
  <c r="L4013"/>
  <c r="P4012"/>
  <c r="O4012"/>
  <c r="L4012"/>
  <c r="P4011"/>
  <c r="O4011"/>
  <c r="L4011"/>
  <c r="P4010"/>
  <c r="O4010"/>
  <c r="L4010"/>
  <c r="P4009"/>
  <c r="O4009"/>
  <c r="L4009"/>
  <c r="P4008"/>
  <c r="O4008"/>
  <c r="L4008"/>
  <c r="P4007"/>
  <c r="O4007"/>
  <c r="L4007"/>
  <c r="P4006"/>
  <c r="O4006"/>
  <c r="L4006"/>
  <c r="P4005"/>
  <c r="O4005"/>
  <c r="L4005"/>
  <c r="P4004"/>
  <c r="O4004"/>
  <c r="L4004"/>
  <c r="P4003"/>
  <c r="O4003"/>
  <c r="L4003"/>
  <c r="P4002"/>
  <c r="O4002"/>
  <c r="L4002"/>
  <c r="P4001"/>
  <c r="O4001"/>
  <c r="L4001"/>
  <c r="P4000"/>
  <c r="O4000"/>
  <c r="L4000"/>
  <c r="P3999"/>
  <c r="O3999"/>
  <c r="L3999"/>
  <c r="P3998"/>
  <c r="O3998"/>
  <c r="L3998"/>
  <c r="P3997"/>
  <c r="O3997"/>
  <c r="L3997"/>
  <c r="P3996"/>
  <c r="O3996"/>
  <c r="L3996"/>
  <c r="P3995"/>
  <c r="O3995"/>
  <c r="L3995"/>
  <c r="P3994"/>
  <c r="O3994"/>
  <c r="L3994"/>
  <c r="P3993"/>
  <c r="O3993"/>
  <c r="L3993"/>
  <c r="P3992"/>
  <c r="O3992"/>
  <c r="L3992"/>
  <c r="P3991"/>
  <c r="O3991"/>
  <c r="L3991"/>
  <c r="P3990"/>
  <c r="O3990"/>
  <c r="L3990"/>
  <c r="P3989"/>
  <c r="O3989"/>
  <c r="L3989"/>
  <c r="P3988"/>
  <c r="O3988"/>
  <c r="L3988"/>
  <c r="P3987"/>
  <c r="O3987"/>
  <c r="L3987"/>
  <c r="P3986"/>
  <c r="O3986"/>
  <c r="L3986"/>
  <c r="P3985"/>
  <c r="O3985"/>
  <c r="L3985"/>
  <c r="P3984"/>
  <c r="O3984"/>
  <c r="L3984"/>
  <c r="P3983"/>
  <c r="O3983"/>
  <c r="L3983"/>
  <c r="P3982"/>
  <c r="O3982"/>
  <c r="L3982"/>
  <c r="P3981"/>
  <c r="O3981"/>
  <c r="L3981"/>
  <c r="P3980"/>
  <c r="O3980"/>
  <c r="L3980"/>
  <c r="P3979"/>
  <c r="O3979"/>
  <c r="L3979"/>
  <c r="P3978"/>
  <c r="O3978"/>
  <c r="L3978"/>
  <c r="P3977"/>
  <c r="O3977"/>
  <c r="L3977"/>
  <c r="P3976"/>
  <c r="O3976"/>
  <c r="L3976"/>
  <c r="P3975"/>
  <c r="O3975"/>
  <c r="L3975"/>
  <c r="P3974"/>
  <c r="O3974"/>
  <c r="L3974"/>
  <c r="P3973"/>
  <c r="O3973"/>
  <c r="L3973"/>
  <c r="P3972"/>
  <c r="O3972"/>
  <c r="L3972"/>
  <c r="P3971"/>
  <c r="O3971"/>
  <c r="L3971"/>
  <c r="P3970"/>
  <c r="O3970"/>
  <c r="L3970"/>
  <c r="P3969"/>
  <c r="O3969"/>
  <c r="L3969"/>
  <c r="P3968"/>
  <c r="O3968"/>
  <c r="L3968"/>
  <c r="P3967"/>
  <c r="O3967"/>
  <c r="L3967"/>
  <c r="P3966"/>
  <c r="O3966"/>
  <c r="L3966"/>
  <c r="P3965"/>
  <c r="O3965"/>
  <c r="L3965"/>
  <c r="P3964"/>
  <c r="O3964"/>
  <c r="L3964"/>
  <c r="P3963"/>
  <c r="O3963"/>
  <c r="L3963"/>
  <c r="P3962"/>
  <c r="O3962"/>
  <c r="L3962"/>
  <c r="P3961"/>
  <c r="O3961"/>
  <c r="L3961"/>
  <c r="P3960"/>
  <c r="O3960"/>
  <c r="L3960"/>
  <c r="P3959"/>
  <c r="O3959"/>
  <c r="L3959"/>
  <c r="P3958"/>
  <c r="O3958"/>
  <c r="L3958"/>
  <c r="P3957"/>
  <c r="O3957"/>
  <c r="L3957"/>
  <c r="P3956"/>
  <c r="O3956"/>
  <c r="L3956"/>
  <c r="P3955"/>
  <c r="O3955"/>
  <c r="L3955"/>
  <c r="P3954"/>
  <c r="O3954"/>
  <c r="L3954"/>
  <c r="P3953"/>
  <c r="O3953"/>
  <c r="L3953"/>
  <c r="P3952"/>
  <c r="O3952"/>
  <c r="L3952"/>
  <c r="P3951"/>
  <c r="O3951"/>
  <c r="L3951"/>
  <c r="P3950"/>
  <c r="O3950"/>
  <c r="L3950"/>
  <c r="P3949"/>
  <c r="O3949"/>
  <c r="L3949"/>
  <c r="P3948"/>
  <c r="O3948"/>
  <c r="L3948"/>
  <c r="P3947"/>
  <c r="O3947"/>
  <c r="L3947"/>
  <c r="P3946"/>
  <c r="O3946"/>
  <c r="L3946"/>
  <c r="P3945"/>
  <c r="O3945"/>
  <c r="L3945"/>
  <c r="P3944"/>
  <c r="O3944"/>
  <c r="L3944"/>
  <c r="P3943"/>
  <c r="O3943"/>
  <c r="L3943"/>
  <c r="P3942"/>
  <c r="O3942"/>
  <c r="L3942"/>
  <c r="P3941"/>
  <c r="O3941"/>
  <c r="L3941"/>
  <c r="P3940"/>
  <c r="O3940"/>
  <c r="L3940"/>
  <c r="P3939"/>
  <c r="O3939"/>
  <c r="L3939"/>
  <c r="P3938"/>
  <c r="O3938"/>
  <c r="L3938"/>
  <c r="P3937"/>
  <c r="O3937"/>
  <c r="L3937"/>
  <c r="P3936"/>
  <c r="O3936"/>
  <c r="L3936"/>
  <c r="P3935"/>
  <c r="O3935"/>
  <c r="L3935"/>
  <c r="P3934"/>
  <c r="O3934"/>
  <c r="L3934"/>
  <c r="P3933"/>
  <c r="O3933"/>
  <c r="L3933"/>
  <c r="P3932"/>
  <c r="O3932"/>
  <c r="L3932"/>
  <c r="P3931"/>
  <c r="O3931"/>
  <c r="L3931"/>
  <c r="P3930"/>
  <c r="O3930"/>
  <c r="L3930"/>
  <c r="P3929"/>
  <c r="O3929"/>
  <c r="L3929"/>
  <c r="P3928"/>
  <c r="O3928"/>
  <c r="L3928"/>
  <c r="P3927"/>
  <c r="O3927"/>
  <c r="L3927"/>
  <c r="P3926"/>
  <c r="O3926"/>
  <c r="L3926"/>
  <c r="P3925"/>
  <c r="O3925"/>
  <c r="L3925"/>
  <c r="P3924"/>
  <c r="O3924"/>
  <c r="L3924"/>
  <c r="P3923"/>
  <c r="O3923"/>
  <c r="L3923"/>
  <c r="P3922"/>
  <c r="O3922"/>
  <c r="L3922"/>
  <c r="P3921"/>
  <c r="O3921"/>
  <c r="L3921"/>
  <c r="P3920"/>
  <c r="O3920"/>
  <c r="L3920"/>
  <c r="P3919"/>
  <c r="O3919"/>
  <c r="L3919"/>
  <c r="P3918"/>
  <c r="O3918"/>
  <c r="L3918"/>
  <c r="P3917"/>
  <c r="O3917"/>
  <c r="L3917"/>
  <c r="P3916"/>
  <c r="O3916"/>
  <c r="L3916"/>
  <c r="P3915"/>
  <c r="O3915"/>
  <c r="L3915"/>
  <c r="P3914"/>
  <c r="O3914"/>
  <c r="L3914"/>
  <c r="P3913"/>
  <c r="O3913"/>
  <c r="L3913"/>
  <c r="P3912"/>
  <c r="O3912"/>
  <c r="L3912"/>
  <c r="P3911"/>
  <c r="O3911"/>
  <c r="L3911"/>
  <c r="P3910"/>
  <c r="O3910"/>
  <c r="L3910"/>
  <c r="P3909"/>
  <c r="O3909"/>
  <c r="L3909"/>
  <c r="P3908"/>
  <c r="O3908"/>
  <c r="L3908"/>
  <c r="P3907"/>
  <c r="O3907"/>
  <c r="L3907"/>
  <c r="P3906"/>
  <c r="O3906"/>
  <c r="L3906"/>
  <c r="P3905"/>
  <c r="O3905"/>
  <c r="L3905"/>
  <c r="P3904"/>
  <c r="O3904"/>
  <c r="L3904"/>
  <c r="P3903"/>
  <c r="O3903"/>
  <c r="L3903"/>
  <c r="P3902"/>
  <c r="O3902"/>
  <c r="L3902"/>
  <c r="P3901"/>
  <c r="O3901"/>
  <c r="L3901"/>
  <c r="P3900"/>
  <c r="O3900"/>
  <c r="L3900"/>
  <c r="P3899"/>
  <c r="O3899"/>
  <c r="L3899"/>
  <c r="P3898"/>
  <c r="O3898"/>
  <c r="L3898"/>
  <c r="P3897"/>
  <c r="O3897"/>
  <c r="L3897"/>
  <c r="P3896"/>
  <c r="O3896"/>
  <c r="L3896"/>
  <c r="P3895"/>
  <c r="O3895"/>
  <c r="L3895"/>
  <c r="P3894"/>
  <c r="O3894"/>
  <c r="L3894"/>
  <c r="P3893"/>
  <c r="O3893"/>
  <c r="L3893"/>
  <c r="P3892"/>
  <c r="O3892"/>
  <c r="L3892"/>
  <c r="P3891"/>
  <c r="O3891"/>
  <c r="L3891"/>
  <c r="P3890"/>
  <c r="O3890"/>
  <c r="L3890"/>
  <c r="P3889"/>
  <c r="O3889"/>
  <c r="L3889"/>
  <c r="P3888"/>
  <c r="O3888"/>
  <c r="L3888"/>
  <c r="P3887"/>
  <c r="O3887"/>
  <c r="L3887"/>
  <c r="P3886"/>
  <c r="O3886"/>
  <c r="L3886"/>
  <c r="P3885"/>
  <c r="O3885"/>
  <c r="L3885"/>
  <c r="P3884"/>
  <c r="O3884"/>
  <c r="L3884"/>
  <c r="P3883"/>
  <c r="O3883"/>
  <c r="L3883"/>
  <c r="P3882"/>
  <c r="O3882"/>
  <c r="L3882"/>
  <c r="P3881"/>
  <c r="O3881"/>
  <c r="L3881"/>
  <c r="P3880"/>
  <c r="O3880"/>
  <c r="L3880"/>
  <c r="P3879"/>
  <c r="O3879"/>
  <c r="L3879"/>
  <c r="P3878"/>
  <c r="O3878"/>
  <c r="L3878"/>
  <c r="P3877"/>
  <c r="O3877"/>
  <c r="L3877"/>
  <c r="P3876"/>
  <c r="O3876"/>
  <c r="L3876"/>
  <c r="P3875"/>
  <c r="O3875"/>
  <c r="L3875"/>
  <c r="P3874"/>
  <c r="O3874"/>
  <c r="L3874"/>
  <c r="P3873"/>
  <c r="O3873"/>
  <c r="L3873"/>
  <c r="P3872"/>
  <c r="O3872"/>
  <c r="L3872"/>
  <c r="P3871"/>
  <c r="O3871"/>
  <c r="L3871"/>
  <c r="P3870"/>
  <c r="O3870"/>
  <c r="L3870"/>
  <c r="P3869"/>
  <c r="O3869"/>
  <c r="L3869"/>
  <c r="P3868"/>
  <c r="O3868"/>
  <c r="L3868"/>
  <c r="P3867"/>
  <c r="O3867"/>
  <c r="L3867"/>
  <c r="P3866"/>
  <c r="O3866"/>
  <c r="L3866"/>
  <c r="P3865"/>
  <c r="O3865"/>
  <c r="L3865"/>
  <c r="P3864"/>
  <c r="O3864"/>
  <c r="L3864"/>
  <c r="P3863"/>
  <c r="O3863"/>
  <c r="L3863"/>
  <c r="P3862"/>
  <c r="O3862"/>
  <c r="L3862"/>
  <c r="P3861"/>
  <c r="O3861"/>
  <c r="L3861"/>
  <c r="P3860"/>
  <c r="O3860"/>
  <c r="L3860"/>
  <c r="P3859"/>
  <c r="O3859"/>
  <c r="L3859"/>
  <c r="P3858"/>
  <c r="O3858"/>
  <c r="L3858"/>
  <c r="P3857"/>
  <c r="O3857"/>
  <c r="L3857"/>
  <c r="P3856"/>
  <c r="O3856"/>
  <c r="L3856"/>
  <c r="P3855"/>
  <c r="O3855"/>
  <c r="L3855"/>
  <c r="P3854"/>
  <c r="O3854"/>
  <c r="L3854"/>
  <c r="P3853"/>
  <c r="O3853"/>
  <c r="L3853"/>
  <c r="P3852"/>
  <c r="O3852"/>
  <c r="L3852"/>
  <c r="P3851"/>
  <c r="O3851"/>
  <c r="L3851"/>
  <c r="P3850"/>
  <c r="O3850"/>
  <c r="L3850"/>
  <c r="P3849"/>
  <c r="O3849"/>
  <c r="L3849"/>
  <c r="P3848"/>
  <c r="O3848"/>
  <c r="L3848"/>
  <c r="P3847"/>
  <c r="O3847"/>
  <c r="L3847"/>
  <c r="P3846"/>
  <c r="O3846"/>
  <c r="L3846"/>
  <c r="P3845"/>
  <c r="O3845"/>
  <c r="L3845"/>
  <c r="P3844"/>
  <c r="O3844"/>
  <c r="L3844"/>
  <c r="P3843"/>
  <c r="O3843"/>
  <c r="L3843"/>
  <c r="P3842"/>
  <c r="O3842"/>
  <c r="L3842"/>
  <c r="P3841"/>
  <c r="O3841"/>
  <c r="L3841"/>
  <c r="P3840"/>
  <c r="O3840"/>
  <c r="L3840"/>
  <c r="P3839"/>
  <c r="O3839"/>
  <c r="L3839"/>
  <c r="P3838"/>
  <c r="O3838"/>
  <c r="L3838"/>
  <c r="P3837"/>
  <c r="O3837"/>
  <c r="L3837"/>
  <c r="P3836"/>
  <c r="O3836"/>
  <c r="L3836"/>
  <c r="P3835"/>
  <c r="O3835"/>
  <c r="L3835"/>
  <c r="P3834"/>
  <c r="O3834"/>
  <c r="L3834"/>
  <c r="P3833"/>
  <c r="O3833"/>
  <c r="L3833"/>
  <c r="P3832"/>
  <c r="O3832"/>
  <c r="L3832"/>
  <c r="P3831"/>
  <c r="O3831"/>
  <c r="L3831"/>
  <c r="P3830"/>
  <c r="O3830"/>
  <c r="L3830"/>
  <c r="P3829"/>
  <c r="O3829"/>
  <c r="L3829"/>
  <c r="P3828"/>
  <c r="O3828"/>
  <c r="L3828"/>
  <c r="P3827"/>
  <c r="O3827"/>
  <c r="L3827"/>
  <c r="P3826"/>
  <c r="O3826"/>
  <c r="L3826"/>
  <c r="P3825"/>
  <c r="O3825"/>
  <c r="L3825"/>
  <c r="P3824"/>
  <c r="O3824"/>
  <c r="L3824"/>
  <c r="P3823"/>
  <c r="O3823"/>
  <c r="L3823"/>
  <c r="P3822"/>
  <c r="O3822"/>
  <c r="L3822"/>
  <c r="P3821"/>
  <c r="O3821"/>
  <c r="L3821"/>
  <c r="P3820"/>
  <c r="O3820"/>
  <c r="L3820"/>
  <c r="P3819"/>
  <c r="O3819"/>
  <c r="L3819"/>
  <c r="P3818"/>
  <c r="O3818"/>
  <c r="L3818"/>
  <c r="P3817"/>
  <c r="O3817"/>
  <c r="L3817"/>
  <c r="P3816"/>
  <c r="O3816"/>
  <c r="L3816"/>
  <c r="P3815"/>
  <c r="O3815"/>
  <c r="L3815"/>
  <c r="P3814"/>
  <c r="O3814"/>
  <c r="L3814"/>
  <c r="P3813"/>
  <c r="O3813"/>
  <c r="L3813"/>
  <c r="P3812"/>
  <c r="O3812"/>
  <c r="L3812"/>
  <c r="P3811"/>
  <c r="O3811"/>
  <c r="L3811"/>
  <c r="P3810"/>
  <c r="O3810"/>
  <c r="L3810"/>
  <c r="P3809"/>
  <c r="O3809"/>
  <c r="L3809"/>
  <c r="P3808"/>
  <c r="O3808"/>
  <c r="L3808"/>
  <c r="P3807"/>
  <c r="O3807"/>
  <c r="L3807"/>
  <c r="P3806"/>
  <c r="O3806"/>
  <c r="L3806"/>
  <c r="P3805"/>
  <c r="O3805"/>
  <c r="L3805"/>
  <c r="P3804"/>
  <c r="O3804"/>
  <c r="L3804"/>
  <c r="P3803"/>
  <c r="O3803"/>
  <c r="L3803"/>
  <c r="P3802"/>
  <c r="O3802"/>
  <c r="L3802"/>
  <c r="P3801"/>
  <c r="O3801"/>
  <c r="L3801"/>
  <c r="P3800"/>
  <c r="O3800"/>
  <c r="L3800"/>
  <c r="P3799"/>
  <c r="O3799"/>
  <c r="L3799"/>
  <c r="P3798"/>
  <c r="O3798"/>
  <c r="L3798"/>
  <c r="P3797"/>
  <c r="O3797"/>
  <c r="L3797"/>
  <c r="P3796"/>
  <c r="O3796"/>
  <c r="L3796"/>
  <c r="P3795"/>
  <c r="O3795"/>
  <c r="L3795"/>
  <c r="P3794"/>
  <c r="O3794"/>
  <c r="L3794"/>
  <c r="P3793"/>
  <c r="O3793"/>
  <c r="L3793"/>
  <c r="P3792"/>
  <c r="O3792"/>
  <c r="L3792"/>
  <c r="P3791"/>
  <c r="O3791"/>
  <c r="L3791"/>
  <c r="P3790"/>
  <c r="O3790"/>
  <c r="L3790"/>
  <c r="P3789"/>
  <c r="O3789"/>
  <c r="L3789"/>
  <c r="P3788"/>
  <c r="O3788"/>
  <c r="L3788"/>
  <c r="P3787"/>
  <c r="O3787"/>
  <c r="L3787"/>
  <c r="P3786"/>
  <c r="O3786"/>
  <c r="L3786"/>
  <c r="P3785"/>
  <c r="O3785"/>
  <c r="L3785"/>
  <c r="P3784"/>
  <c r="O3784"/>
  <c r="L3784"/>
  <c r="P3783"/>
  <c r="O3783"/>
  <c r="L3783"/>
  <c r="P3782"/>
  <c r="O3782"/>
  <c r="L3782"/>
  <c r="P3781"/>
  <c r="O3781"/>
  <c r="L3781"/>
  <c r="P3780"/>
  <c r="O3780"/>
  <c r="L3780"/>
  <c r="P3779"/>
  <c r="O3779"/>
  <c r="L3779"/>
  <c r="P3778"/>
  <c r="O3778"/>
  <c r="L3778"/>
  <c r="P3777"/>
  <c r="O3777"/>
  <c r="L3777"/>
  <c r="P3776"/>
  <c r="O3776"/>
  <c r="L3776"/>
  <c r="P3775"/>
  <c r="O3775"/>
  <c r="L3775"/>
  <c r="P3774"/>
  <c r="O3774"/>
  <c r="L3774"/>
  <c r="P3773"/>
  <c r="O3773"/>
  <c r="L3773"/>
  <c r="P3772"/>
  <c r="O3772"/>
  <c r="L3772"/>
  <c r="P3771"/>
  <c r="O3771"/>
  <c r="L3771"/>
  <c r="P3770"/>
  <c r="O3770"/>
  <c r="L3770"/>
  <c r="P3769"/>
  <c r="O3769"/>
  <c r="L3769"/>
  <c r="P3768"/>
  <c r="O3768"/>
  <c r="L3768"/>
  <c r="P3767"/>
  <c r="O3767"/>
  <c r="L3767"/>
  <c r="P3766"/>
  <c r="O3766"/>
  <c r="L3766"/>
  <c r="P3765"/>
  <c r="O3765"/>
  <c r="L3765"/>
  <c r="P3764"/>
  <c r="O3764"/>
  <c r="L3764"/>
  <c r="P3763"/>
  <c r="O3763"/>
  <c r="L3763"/>
  <c r="P3762"/>
  <c r="O3762"/>
  <c r="L3762"/>
  <c r="P3761"/>
  <c r="O3761"/>
  <c r="L3761"/>
  <c r="P3760"/>
  <c r="O3760"/>
  <c r="L3760"/>
  <c r="P3759"/>
  <c r="O3759"/>
  <c r="L3759"/>
  <c r="P3758"/>
  <c r="O3758"/>
  <c r="L3758"/>
  <c r="P3757"/>
  <c r="O3757"/>
  <c r="L3757"/>
  <c r="P3756"/>
  <c r="O3756"/>
  <c r="L3756"/>
  <c r="P3755"/>
  <c r="O3755"/>
  <c r="L3755"/>
  <c r="P3754"/>
  <c r="O3754"/>
  <c r="L3754"/>
  <c r="P3753"/>
  <c r="O3753"/>
  <c r="L3753"/>
  <c r="P3752"/>
  <c r="O3752"/>
  <c r="L3752"/>
  <c r="P3751"/>
  <c r="O3751"/>
  <c r="L3751"/>
  <c r="P3750"/>
  <c r="O3750"/>
  <c r="L3750"/>
  <c r="P3749"/>
  <c r="O3749"/>
  <c r="L3749"/>
  <c r="P3748"/>
  <c r="O3748"/>
  <c r="L3748"/>
  <c r="P3747"/>
  <c r="O3747"/>
  <c r="L3747"/>
  <c r="P3746"/>
  <c r="O3746"/>
  <c r="L3746"/>
  <c r="P3745"/>
  <c r="O3745"/>
  <c r="L3745"/>
  <c r="P3744"/>
  <c r="O3744"/>
  <c r="L3744"/>
  <c r="P3743"/>
  <c r="O3743"/>
  <c r="L3743"/>
  <c r="P3742"/>
  <c r="O3742"/>
  <c r="L3742"/>
  <c r="P3741"/>
  <c r="O3741"/>
  <c r="L3741"/>
  <c r="P3740"/>
  <c r="O3740"/>
  <c r="L3740"/>
  <c r="P3739"/>
  <c r="O3739"/>
  <c r="L3739"/>
  <c r="P3738"/>
  <c r="O3738"/>
  <c r="L3738"/>
  <c r="P3737"/>
  <c r="O3737"/>
  <c r="L3737"/>
  <c r="P3736"/>
  <c r="O3736"/>
  <c r="L3736"/>
  <c r="P3735"/>
  <c r="O3735"/>
  <c r="L3735"/>
  <c r="P3734"/>
  <c r="O3734"/>
  <c r="L3734"/>
  <c r="P3733"/>
  <c r="O3733"/>
  <c r="L3733"/>
  <c r="P3732"/>
  <c r="O3732"/>
  <c r="L3732"/>
  <c r="P3731"/>
  <c r="O3731"/>
  <c r="L3731"/>
  <c r="P3730"/>
  <c r="O3730"/>
  <c r="L3730"/>
  <c r="P3729"/>
  <c r="O3729"/>
  <c r="L3729"/>
  <c r="P3728"/>
  <c r="O3728"/>
  <c r="L3728"/>
  <c r="P3727"/>
  <c r="O3727"/>
  <c r="L3727"/>
  <c r="P3726"/>
  <c r="O3726"/>
  <c r="L3726"/>
  <c r="P3725"/>
  <c r="O3725"/>
  <c r="L3725"/>
  <c r="P3724"/>
  <c r="O3724"/>
  <c r="L3724"/>
  <c r="P3723"/>
  <c r="O3723"/>
  <c r="L3723"/>
  <c r="P3722"/>
  <c r="O3722"/>
  <c r="L3722"/>
  <c r="P3721"/>
  <c r="O3721"/>
  <c r="L3721"/>
  <c r="P3720"/>
  <c r="O3720"/>
  <c r="L3720"/>
  <c r="P3719"/>
  <c r="O3719"/>
  <c r="L3719"/>
  <c r="P3718"/>
  <c r="O3718"/>
  <c r="L3718"/>
  <c r="P3717"/>
  <c r="O3717"/>
  <c r="L3717"/>
  <c r="P3716"/>
  <c r="O3716"/>
  <c r="L3716"/>
  <c r="P3715"/>
  <c r="O3715"/>
  <c r="L3715"/>
  <c r="P3714"/>
  <c r="O3714"/>
  <c r="L3714"/>
  <c r="P3713"/>
  <c r="O3713"/>
  <c r="L3713"/>
  <c r="P3712"/>
  <c r="O3712"/>
  <c r="L3712"/>
  <c r="P3711"/>
  <c r="O3711"/>
  <c r="L3711"/>
  <c r="P3710"/>
  <c r="O3710"/>
  <c r="L3710"/>
  <c r="P3709"/>
  <c r="O3709"/>
  <c r="L3709"/>
  <c r="P3708"/>
  <c r="O3708"/>
  <c r="L3708"/>
  <c r="P3707"/>
  <c r="O3707"/>
  <c r="L3707"/>
  <c r="P3706"/>
  <c r="O3706"/>
  <c r="L3706"/>
  <c r="P3705"/>
  <c r="O3705"/>
  <c r="L3705"/>
  <c r="P3704"/>
  <c r="O3704"/>
  <c r="L3704"/>
  <c r="P3703"/>
  <c r="O3703"/>
  <c r="L3703"/>
  <c r="P3702"/>
  <c r="O3702"/>
  <c r="L3702"/>
  <c r="P3701"/>
  <c r="O3701"/>
  <c r="L3701"/>
  <c r="P3700"/>
  <c r="O3700"/>
  <c r="L3700"/>
  <c r="P3699"/>
  <c r="O3699"/>
  <c r="L3699"/>
  <c r="P3698"/>
  <c r="O3698"/>
  <c r="L3698"/>
  <c r="P3697"/>
  <c r="O3697"/>
  <c r="L3697"/>
  <c r="P3696"/>
  <c r="O3696"/>
  <c r="L3696"/>
  <c r="P3695"/>
  <c r="O3695"/>
  <c r="L3695"/>
  <c r="P3694"/>
  <c r="O3694"/>
  <c r="L3694"/>
  <c r="P3693"/>
  <c r="O3693"/>
  <c r="L3693"/>
  <c r="P3692"/>
  <c r="O3692"/>
  <c r="L3692"/>
  <c r="P3691"/>
  <c r="O3691"/>
  <c r="L3691"/>
  <c r="P3690"/>
  <c r="O3690"/>
  <c r="L3690"/>
  <c r="P3689"/>
  <c r="O3689"/>
  <c r="L3689"/>
  <c r="P3688"/>
  <c r="O3688"/>
  <c r="L3688"/>
  <c r="P3687"/>
  <c r="O3687"/>
  <c r="L3687"/>
  <c r="P3686"/>
  <c r="O3686"/>
  <c r="L3686"/>
  <c r="P3685"/>
  <c r="O3685"/>
  <c r="L3685"/>
  <c r="P3684"/>
  <c r="O3684"/>
  <c r="L3684"/>
  <c r="P3683"/>
  <c r="O3683"/>
  <c r="L3683"/>
  <c r="P3682"/>
  <c r="O3682"/>
  <c r="L3682"/>
  <c r="P3681"/>
  <c r="O3681"/>
  <c r="L3681"/>
  <c r="P3680"/>
  <c r="O3680"/>
  <c r="L3680"/>
  <c r="P3679"/>
  <c r="O3679"/>
  <c r="L3679"/>
  <c r="P3678"/>
  <c r="O3678"/>
  <c r="L3678"/>
  <c r="P3677"/>
  <c r="O3677"/>
  <c r="L3677"/>
  <c r="P3676"/>
  <c r="O3676"/>
  <c r="L3676"/>
  <c r="P3675"/>
  <c r="O3675"/>
  <c r="L3675"/>
  <c r="P3674"/>
  <c r="O3674"/>
  <c r="L3674"/>
  <c r="P3673"/>
  <c r="O3673"/>
  <c r="L3673"/>
  <c r="P3672"/>
  <c r="O3672"/>
  <c r="L3672"/>
  <c r="P3671"/>
  <c r="O3671"/>
  <c r="L3671"/>
  <c r="P3670"/>
  <c r="O3670"/>
  <c r="L3670"/>
  <c r="P3669"/>
  <c r="O3669"/>
  <c r="L3669"/>
  <c r="P3668"/>
  <c r="O3668"/>
  <c r="L3668"/>
  <c r="P3667"/>
  <c r="O3667"/>
  <c r="L3667"/>
  <c r="P3666"/>
  <c r="O3666"/>
  <c r="L3666"/>
  <c r="P3665"/>
  <c r="O3665"/>
  <c r="L3665"/>
  <c r="P3664"/>
  <c r="O3664"/>
  <c r="L3664"/>
  <c r="P3663"/>
  <c r="O3663"/>
  <c r="L3663"/>
  <c r="P3662"/>
  <c r="O3662"/>
  <c r="L3662"/>
  <c r="P3661"/>
  <c r="O3661"/>
  <c r="L3661"/>
  <c r="P3660"/>
  <c r="O3660"/>
  <c r="L3660"/>
  <c r="P3659"/>
  <c r="O3659"/>
  <c r="L3659"/>
  <c r="P3658"/>
  <c r="O3658"/>
  <c r="L3658"/>
  <c r="P3657"/>
  <c r="O3657"/>
  <c r="L3657"/>
  <c r="P3656"/>
  <c r="O3656"/>
  <c r="L3656"/>
  <c r="P3655"/>
  <c r="O3655"/>
  <c r="L3655"/>
  <c r="P3654"/>
  <c r="O3654"/>
  <c r="L3654"/>
  <c r="P3653"/>
  <c r="O3653"/>
  <c r="L3653"/>
  <c r="P3652"/>
  <c r="O3652"/>
  <c r="L3652"/>
  <c r="P3651"/>
  <c r="O3651"/>
  <c r="L3651"/>
  <c r="P3650"/>
  <c r="O3650"/>
  <c r="L3650"/>
  <c r="P3649"/>
  <c r="O3649"/>
  <c r="L3649"/>
  <c r="P3648"/>
  <c r="O3648"/>
  <c r="L3648"/>
  <c r="P3647"/>
  <c r="O3647"/>
  <c r="L3647"/>
  <c r="P3646"/>
  <c r="O3646"/>
  <c r="L3646"/>
  <c r="P3645"/>
  <c r="O3645"/>
  <c r="L3645"/>
  <c r="P3644"/>
  <c r="O3644"/>
  <c r="L3644"/>
  <c r="P3643"/>
  <c r="O3643"/>
  <c r="L3643"/>
  <c r="P3642"/>
  <c r="O3642"/>
  <c r="L3642"/>
  <c r="P3641"/>
  <c r="O3641"/>
  <c r="L3641"/>
  <c r="P3640"/>
  <c r="O3640"/>
  <c r="L3640"/>
  <c r="P3639"/>
  <c r="O3639"/>
  <c r="L3639"/>
  <c r="P3638"/>
  <c r="O3638"/>
  <c r="L3638"/>
  <c r="P3637"/>
  <c r="O3637"/>
  <c r="L3637"/>
  <c r="P3636"/>
  <c r="O3636"/>
  <c r="L3636"/>
  <c r="P3635"/>
  <c r="O3635"/>
  <c r="L3635"/>
  <c r="P3634"/>
  <c r="O3634"/>
  <c r="L3634"/>
  <c r="P3633"/>
  <c r="O3633"/>
  <c r="L3633"/>
  <c r="P3632"/>
  <c r="O3632"/>
  <c r="L3632"/>
  <c r="P3631"/>
  <c r="O3631"/>
  <c r="L3631"/>
  <c r="P3630"/>
  <c r="O3630"/>
  <c r="L3630"/>
  <c r="P3629"/>
  <c r="O3629"/>
  <c r="L3629"/>
  <c r="P3628"/>
  <c r="O3628"/>
  <c r="L3628"/>
  <c r="P3627"/>
  <c r="O3627"/>
  <c r="L3627"/>
  <c r="P3626"/>
  <c r="O3626"/>
  <c r="L3626"/>
  <c r="P3625"/>
  <c r="O3625"/>
  <c r="L3625"/>
  <c r="P3624"/>
  <c r="O3624"/>
  <c r="L3624"/>
  <c r="P3623"/>
  <c r="O3623"/>
  <c r="L3623"/>
  <c r="P3622"/>
  <c r="O3622"/>
  <c r="L3622"/>
  <c r="P3621"/>
  <c r="O3621"/>
  <c r="L3621"/>
  <c r="P3620"/>
  <c r="O3620"/>
  <c r="L3620"/>
  <c r="P3619"/>
  <c r="O3619"/>
  <c r="L3619"/>
  <c r="P3618"/>
  <c r="O3618"/>
  <c r="L3618"/>
  <c r="P3617"/>
  <c r="O3617"/>
  <c r="L3617"/>
  <c r="P3616"/>
  <c r="O3616"/>
  <c r="L3616"/>
  <c r="P3615"/>
  <c r="O3615"/>
  <c r="L3615"/>
  <c r="P3614"/>
  <c r="O3614"/>
  <c r="L3614"/>
  <c r="P3613"/>
  <c r="O3613"/>
  <c r="L3613"/>
  <c r="P3612"/>
  <c r="O3612"/>
  <c r="L3612"/>
  <c r="P3611"/>
  <c r="O3611"/>
  <c r="L3611"/>
  <c r="P3610"/>
  <c r="O3610"/>
  <c r="L3610"/>
  <c r="P3609"/>
  <c r="O3609"/>
  <c r="L3609"/>
  <c r="P3608"/>
  <c r="O3608"/>
  <c r="L3608"/>
  <c r="P3607"/>
  <c r="O3607"/>
  <c r="L3607"/>
  <c r="P3606"/>
  <c r="O3606"/>
  <c r="L3606"/>
  <c r="P3605"/>
  <c r="O3605"/>
  <c r="L3605"/>
  <c r="P3604"/>
  <c r="O3604"/>
  <c r="L3604"/>
  <c r="P3603"/>
  <c r="O3603"/>
  <c r="L3603"/>
  <c r="P3602"/>
  <c r="O3602"/>
  <c r="L3602"/>
  <c r="P3601"/>
  <c r="O3601"/>
  <c r="L3601"/>
  <c r="P3600"/>
  <c r="O3600"/>
  <c r="L3600"/>
  <c r="P3599"/>
  <c r="O3599"/>
  <c r="L3599"/>
  <c r="P3598"/>
  <c r="O3598"/>
  <c r="L3598"/>
  <c r="P3597"/>
  <c r="O3597"/>
  <c r="L3597"/>
  <c r="P3596"/>
  <c r="O3596"/>
  <c r="L3596"/>
  <c r="P3595"/>
  <c r="O3595"/>
  <c r="L3595"/>
  <c r="P3594"/>
  <c r="O3594"/>
  <c r="L3594"/>
  <c r="P3593"/>
  <c r="O3593"/>
  <c r="L3593"/>
  <c r="P3592"/>
  <c r="O3592"/>
  <c r="L3592"/>
  <c r="P3591"/>
  <c r="O3591"/>
  <c r="L3591"/>
  <c r="P3590"/>
  <c r="O3590"/>
  <c r="L3590"/>
  <c r="P3589"/>
  <c r="O3589"/>
  <c r="L3589"/>
  <c r="P3588"/>
  <c r="O3588"/>
  <c r="L3588"/>
  <c r="P3587"/>
  <c r="O3587"/>
  <c r="L3587"/>
  <c r="P3586"/>
  <c r="O3586"/>
  <c r="L3586"/>
  <c r="P3585"/>
  <c r="O3585"/>
  <c r="L3585"/>
  <c r="P3584"/>
  <c r="O3584"/>
  <c r="L3584"/>
  <c r="P3583"/>
  <c r="O3583"/>
  <c r="L3583"/>
  <c r="P3582"/>
  <c r="O3582"/>
  <c r="L3582"/>
  <c r="P3581"/>
  <c r="O3581"/>
  <c r="L3581"/>
  <c r="P3580"/>
  <c r="O3580"/>
  <c r="L3580"/>
  <c r="P3579"/>
  <c r="O3579"/>
  <c r="L3579"/>
  <c r="P3578"/>
  <c r="O3578"/>
  <c r="L3578"/>
  <c r="P3577"/>
  <c r="O3577"/>
  <c r="L3577"/>
  <c r="P3576"/>
  <c r="O3576"/>
  <c r="L3576"/>
  <c r="P3575"/>
  <c r="O3575"/>
  <c r="L3575"/>
  <c r="P3574"/>
  <c r="O3574"/>
  <c r="L3574"/>
  <c r="P3573"/>
  <c r="O3573"/>
  <c r="L3573"/>
  <c r="P3572"/>
  <c r="O3572"/>
  <c r="L3572"/>
  <c r="P3571"/>
  <c r="O3571"/>
  <c r="L3571"/>
  <c r="P3570"/>
  <c r="O3570"/>
  <c r="L3570"/>
  <c r="P3569"/>
  <c r="O3569"/>
  <c r="L3569"/>
  <c r="P3568"/>
  <c r="O3568"/>
  <c r="L3568"/>
  <c r="P3567"/>
  <c r="O3567"/>
  <c r="L3567"/>
  <c r="P3566"/>
  <c r="O3566"/>
  <c r="L3566"/>
  <c r="P3565"/>
  <c r="O3565"/>
  <c r="L3565"/>
  <c r="P3564"/>
  <c r="O3564"/>
  <c r="L3564"/>
  <c r="P3563"/>
  <c r="O3563"/>
  <c r="L3563"/>
  <c r="P3562"/>
  <c r="O3562"/>
  <c r="L3562"/>
  <c r="P3561"/>
  <c r="O3561"/>
  <c r="L3561"/>
  <c r="P3560"/>
  <c r="O3560"/>
  <c r="L3560"/>
  <c r="P3559"/>
  <c r="O3559"/>
  <c r="L3559"/>
  <c r="P3558"/>
  <c r="O3558"/>
  <c r="L3558"/>
  <c r="P3557"/>
  <c r="O3557"/>
  <c r="L3557"/>
  <c r="P3556"/>
  <c r="O3556"/>
  <c r="L3556"/>
  <c r="P3555"/>
  <c r="O3555"/>
  <c r="L3555"/>
  <c r="P3554"/>
  <c r="O3554"/>
  <c r="L3554"/>
  <c r="P3553"/>
  <c r="O3553"/>
  <c r="L3553"/>
  <c r="P3552"/>
  <c r="O3552"/>
  <c r="L3552"/>
  <c r="P3551"/>
  <c r="O3551"/>
  <c r="L3551"/>
  <c r="P3550"/>
  <c r="O3550"/>
  <c r="L3550"/>
  <c r="P3549"/>
  <c r="O3549"/>
  <c r="L3549"/>
  <c r="P3548"/>
  <c r="O3548"/>
  <c r="L3548"/>
  <c r="P3547"/>
  <c r="O3547"/>
  <c r="L3547"/>
  <c r="P3546"/>
  <c r="O3546"/>
  <c r="L3546"/>
  <c r="P3545"/>
  <c r="O3545"/>
  <c r="L3545"/>
  <c r="P3544"/>
  <c r="O3544"/>
  <c r="L3544"/>
  <c r="P3543"/>
  <c r="O3543"/>
  <c r="L3543"/>
  <c r="P3542"/>
  <c r="O3542"/>
  <c r="L3542"/>
  <c r="P3541"/>
  <c r="O3541"/>
  <c r="L3541"/>
  <c r="P3540"/>
  <c r="O3540"/>
  <c r="L3540"/>
  <c r="P3539"/>
  <c r="O3539"/>
  <c r="L3539"/>
  <c r="P3538"/>
  <c r="O3538"/>
  <c r="L3538"/>
  <c r="P3537"/>
  <c r="O3537"/>
  <c r="L3537"/>
  <c r="P3536"/>
  <c r="O3536"/>
  <c r="L3536"/>
  <c r="P3535"/>
  <c r="O3535"/>
  <c r="L3535"/>
  <c r="P3534"/>
  <c r="O3534"/>
  <c r="L3534"/>
  <c r="P3533"/>
  <c r="O3533"/>
  <c r="L3533"/>
  <c r="P3532"/>
  <c r="O3532"/>
  <c r="L3532"/>
  <c r="P3531"/>
  <c r="O3531"/>
  <c r="L3531"/>
  <c r="P3530"/>
  <c r="O3530"/>
  <c r="L3530"/>
  <c r="P3529"/>
  <c r="O3529"/>
  <c r="L3529"/>
  <c r="P3528"/>
  <c r="O3528"/>
  <c r="L3528"/>
  <c r="P3527"/>
  <c r="O3527"/>
  <c r="L3527"/>
  <c r="P3526"/>
  <c r="O3526"/>
  <c r="L3526"/>
  <c r="P3525"/>
  <c r="O3525"/>
  <c r="L3525"/>
  <c r="P3524"/>
  <c r="O3524"/>
  <c r="L3524"/>
  <c r="P3523"/>
  <c r="O3523"/>
  <c r="L3523"/>
  <c r="P3522"/>
  <c r="O3522"/>
  <c r="L3522"/>
  <c r="P3521"/>
  <c r="O3521"/>
  <c r="L3521"/>
  <c r="P3520"/>
  <c r="O3520"/>
  <c r="L3520"/>
  <c r="P3519"/>
  <c r="O3519"/>
  <c r="L3519"/>
  <c r="P3518"/>
  <c r="O3518"/>
  <c r="L3518"/>
  <c r="P3517"/>
  <c r="O3517"/>
  <c r="L3517"/>
  <c r="Q3516"/>
  <c r="P3516"/>
  <c r="Q3515"/>
  <c r="P3515"/>
  <c r="Q3514"/>
  <c r="P3514"/>
  <c r="Q3513"/>
  <c r="P3513"/>
  <c r="Q3512"/>
  <c r="P3512"/>
  <c r="Q3511"/>
  <c r="P3511"/>
  <c r="Q3510"/>
  <c r="P3510"/>
  <c r="Q3509"/>
  <c r="P3509"/>
  <c r="Q3508"/>
  <c r="P3508"/>
  <c r="Q3507"/>
  <c r="P3507"/>
  <c r="Q3506"/>
  <c r="P3506"/>
  <c r="Q3505"/>
  <c r="P3505"/>
  <c r="Q3504"/>
  <c r="P3504"/>
  <c r="Q3503"/>
  <c r="P3503"/>
  <c r="Q3502"/>
  <c r="P3502"/>
  <c r="Q3501"/>
  <c r="P3501"/>
  <c r="Q3500"/>
  <c r="P3500"/>
  <c r="Q3499"/>
  <c r="P3499"/>
  <c r="Q3498"/>
  <c r="P3498"/>
  <c r="Q3497"/>
  <c r="P3497"/>
  <c r="Q3496"/>
  <c r="P3496"/>
  <c r="Q3495"/>
  <c r="P3495"/>
  <c r="Q3494"/>
  <c r="P3494"/>
  <c r="Q3493"/>
  <c r="P3493"/>
  <c r="Q3492"/>
  <c r="P3492"/>
  <c r="Q3491"/>
  <c r="P3491"/>
  <c r="Q3490"/>
  <c r="P3490"/>
  <c r="Q3489"/>
  <c r="P3489"/>
  <c r="Q3488"/>
  <c r="P3488"/>
  <c r="Q3487"/>
  <c r="P3487"/>
  <c r="Q3486"/>
  <c r="P3486"/>
  <c r="Q3485"/>
  <c r="P3485"/>
  <c r="Q3484"/>
  <c r="P3484"/>
  <c r="Q3483"/>
  <c r="P3483"/>
  <c r="Q3482"/>
  <c r="P3482"/>
  <c r="Q3481"/>
  <c r="P3481"/>
  <c r="Q3480"/>
  <c r="P3480"/>
  <c r="Q3479"/>
  <c r="P3479"/>
  <c r="Q3478"/>
  <c r="P3478"/>
  <c r="Q3477"/>
  <c r="P3477"/>
  <c r="Q3476"/>
  <c r="P3476"/>
  <c r="Q3475"/>
  <c r="P3475"/>
  <c r="Q3474"/>
  <c r="P3474"/>
  <c r="Q3473"/>
  <c r="P3473"/>
  <c r="Q3472"/>
  <c r="P3472"/>
  <c r="Q3471"/>
  <c r="P3471"/>
  <c r="Q3470"/>
  <c r="P3470"/>
  <c r="Q3469"/>
  <c r="P3469"/>
  <c r="Q3468"/>
  <c r="P3468"/>
  <c r="Q3467"/>
  <c r="P3467"/>
  <c r="Q3466"/>
  <c r="P3466"/>
  <c r="Q3465"/>
  <c r="P3465"/>
  <c r="Q3464"/>
  <c r="P3464"/>
  <c r="Q3463"/>
  <c r="P3463"/>
  <c r="Q3462"/>
  <c r="P3462"/>
  <c r="Q3461"/>
  <c r="P3461"/>
  <c r="Q3460"/>
  <c r="P3460"/>
  <c r="Q3459"/>
  <c r="P3459"/>
  <c r="Q3458"/>
  <c r="P3458"/>
  <c r="Q3457"/>
  <c r="P3457"/>
  <c r="Q3456"/>
  <c r="P3456"/>
  <c r="Q3455"/>
  <c r="P3455"/>
  <c r="Q3454"/>
  <c r="P3454"/>
  <c r="Q3453"/>
  <c r="P3453"/>
  <c r="Q3452"/>
  <c r="P3452"/>
  <c r="Q3451"/>
  <c r="P3451"/>
  <c r="Q3450"/>
  <c r="P3450"/>
  <c r="Q3449"/>
  <c r="P3449"/>
  <c r="Q3448"/>
  <c r="P3448"/>
  <c r="Q3447"/>
  <c r="P3447"/>
  <c r="Q3446"/>
  <c r="P3446"/>
  <c r="Q3445"/>
  <c r="P3445"/>
  <c r="Q3444"/>
  <c r="P3444"/>
  <c r="Q3443"/>
  <c r="P3443"/>
  <c r="Q3442"/>
  <c r="P3442"/>
  <c r="Q3441"/>
  <c r="P3441"/>
  <c r="Q3440"/>
  <c r="P3440"/>
  <c r="Q3439"/>
  <c r="P3439"/>
  <c r="Q3438"/>
  <c r="P3438"/>
  <c r="Q3437"/>
  <c r="P3437"/>
  <c r="Q3436"/>
  <c r="P3436"/>
  <c r="Q3435"/>
  <c r="P3435"/>
  <c r="Q3434"/>
  <c r="P3434"/>
  <c r="Q3433"/>
  <c r="P3433"/>
  <c r="Q3432"/>
  <c r="P3432"/>
  <c r="Q3431"/>
  <c r="P3431"/>
  <c r="Q3430"/>
  <c r="P3430"/>
  <c r="Q3429"/>
  <c r="P3429"/>
  <c r="Q3428"/>
  <c r="P3428"/>
  <c r="Q3427"/>
  <c r="P3427"/>
  <c r="Q3426"/>
  <c r="P3426"/>
  <c r="Q3425"/>
  <c r="P3425"/>
  <c r="Q3424"/>
  <c r="P3424"/>
  <c r="Q3423"/>
  <c r="P3423"/>
  <c r="Q3422"/>
  <c r="P3422"/>
  <c r="Q3421"/>
  <c r="P3421"/>
  <c r="Q3420"/>
  <c r="P3420"/>
  <c r="Q3419"/>
  <c r="P3419"/>
  <c r="Q3418"/>
  <c r="P3418"/>
  <c r="Q3417"/>
  <c r="P3417"/>
  <c r="Q3416"/>
  <c r="P3416"/>
  <c r="Q3415"/>
  <c r="P3415"/>
  <c r="Q3414"/>
  <c r="P3414"/>
  <c r="Q3413"/>
  <c r="P3413"/>
  <c r="Q3412"/>
  <c r="P3412"/>
  <c r="Q3411"/>
  <c r="P3411"/>
  <c r="Q3410"/>
  <c r="P3410"/>
  <c r="Q3409"/>
  <c r="P3409"/>
  <c r="Q3408"/>
  <c r="P3408"/>
  <c r="Q3407"/>
  <c r="P3407"/>
  <c r="Q3406"/>
  <c r="P3406"/>
  <c r="Q3405"/>
  <c r="P3405"/>
  <c r="Q3404"/>
  <c r="P3404"/>
  <c r="Q3403"/>
  <c r="P3403"/>
  <c r="Q3402"/>
  <c r="P3402"/>
  <c r="Q3401"/>
  <c r="P3401"/>
  <c r="Q3400"/>
  <c r="P3400"/>
  <c r="Q3399"/>
  <c r="P3399"/>
  <c r="Q3398"/>
  <c r="P3398"/>
  <c r="Q3397"/>
  <c r="P3397"/>
  <c r="Q3396"/>
  <c r="P3396"/>
  <c r="Q3395"/>
  <c r="P3395"/>
  <c r="Q3394"/>
  <c r="P3394"/>
  <c r="Q3393"/>
  <c r="P3393"/>
  <c r="Q3392"/>
  <c r="P3392"/>
  <c r="Q3391"/>
  <c r="P3391"/>
  <c r="Q3390"/>
  <c r="P3390"/>
  <c r="Q3389"/>
  <c r="P3389"/>
  <c r="Q3388"/>
  <c r="P3388"/>
  <c r="Q3387"/>
  <c r="P3387"/>
  <c r="Q3386"/>
  <c r="P3386"/>
  <c r="Q3385"/>
  <c r="P3385"/>
  <c r="Q3384"/>
  <c r="P3384"/>
  <c r="Q3383"/>
  <c r="P3383"/>
  <c r="Q3382"/>
  <c r="P3382"/>
  <c r="Q3381"/>
  <c r="P3381"/>
  <c r="Q3380"/>
  <c r="P3380"/>
  <c r="Q3379"/>
  <c r="P3379"/>
  <c r="Q3378"/>
  <c r="P3378"/>
  <c r="Q3377"/>
  <c r="P3377"/>
  <c r="Q3376"/>
  <c r="P3376"/>
  <c r="Q3375"/>
  <c r="P3375"/>
  <c r="Q3374"/>
  <c r="P3374"/>
  <c r="Q3373"/>
  <c r="P3373"/>
  <c r="Q3372"/>
  <c r="P3372"/>
  <c r="Q3371"/>
  <c r="P3371"/>
  <c r="Q3370"/>
  <c r="P3370"/>
  <c r="Q3369"/>
  <c r="P3369"/>
  <c r="Q3368"/>
  <c r="P3368"/>
  <c r="Q3367"/>
  <c r="P3367"/>
  <c r="Q3366"/>
  <c r="P3366"/>
  <c r="Q3365"/>
  <c r="P3365"/>
  <c r="Q3364"/>
  <c r="P3364"/>
  <c r="Q3363"/>
  <c r="P3363"/>
  <c r="Q3362"/>
  <c r="P3362"/>
  <c r="Q3361"/>
  <c r="P3361"/>
  <c r="Q3360"/>
  <c r="P3360"/>
  <c r="Q3359"/>
  <c r="P3359"/>
  <c r="Q3358"/>
  <c r="P3358"/>
  <c r="Q3357"/>
  <c r="P3357"/>
  <c r="Q3356"/>
  <c r="P3356"/>
  <c r="Q3355"/>
  <c r="P3355"/>
  <c r="Q3354"/>
  <c r="P3354"/>
  <c r="Q3353"/>
  <c r="P3353"/>
  <c r="Q3352"/>
  <c r="P3352"/>
  <c r="Q3351"/>
  <c r="P3351"/>
  <c r="Q3350"/>
  <c r="P3350"/>
  <c r="Q3349"/>
  <c r="P3349"/>
  <c r="Q3348"/>
  <c r="P3348"/>
  <c r="Q3347"/>
  <c r="P3347"/>
  <c r="Q3346"/>
  <c r="P3346"/>
  <c r="Q3345"/>
  <c r="P3345"/>
  <c r="Q3344"/>
  <c r="P3344"/>
  <c r="Q3343"/>
  <c r="P3343"/>
  <c r="Q3342"/>
  <c r="P3342"/>
  <c r="Q3341"/>
  <c r="P3341"/>
  <c r="Q3340"/>
  <c r="P3340"/>
  <c r="Q3339"/>
  <c r="P3339"/>
  <c r="Q3338"/>
  <c r="P3338"/>
  <c r="Q3337"/>
  <c r="P3337"/>
  <c r="Q3336"/>
  <c r="P3336"/>
  <c r="Q3335"/>
  <c r="P3335"/>
  <c r="Q3334"/>
  <c r="P3334"/>
  <c r="Q3333"/>
  <c r="P3333"/>
  <c r="Q3332"/>
  <c r="P3332"/>
  <c r="Q3331"/>
  <c r="P3331"/>
  <c r="Q3330"/>
  <c r="P3330"/>
  <c r="Q3329"/>
  <c r="P3329"/>
  <c r="Q3328"/>
  <c r="P3328"/>
  <c r="Q3327"/>
  <c r="P3327"/>
  <c r="Q3326"/>
  <c r="P3326"/>
  <c r="Q3325"/>
  <c r="P3325"/>
  <c r="Q3324"/>
  <c r="P3324"/>
  <c r="Q3323"/>
  <c r="P3323"/>
  <c r="Q3322"/>
  <c r="P3322"/>
  <c r="Q3321"/>
  <c r="P3321"/>
  <c r="Q3320"/>
  <c r="P3320"/>
  <c r="Q3319"/>
  <c r="P3319"/>
  <c r="Q3318"/>
  <c r="P3318"/>
  <c r="Q3317"/>
  <c r="P3317"/>
  <c r="Q3316"/>
  <c r="P3316"/>
  <c r="Q3315"/>
  <c r="P3315"/>
  <c r="Q3314"/>
  <c r="P3314"/>
  <c r="Q3313"/>
  <c r="P3313"/>
  <c r="Q3312"/>
  <c r="P3312"/>
  <c r="Q3311"/>
  <c r="P3311"/>
  <c r="Q3310"/>
  <c r="P3310"/>
  <c r="Q3309"/>
  <c r="P3309"/>
  <c r="Q3308"/>
  <c r="P3308"/>
  <c r="Q3307"/>
  <c r="P3307"/>
  <c r="Q3306"/>
  <c r="P3306"/>
  <c r="Q3305"/>
  <c r="P3305"/>
  <c r="Q3304"/>
  <c r="P3304"/>
  <c r="Q3303"/>
  <c r="P3303"/>
  <c r="Q3302"/>
  <c r="P3302"/>
  <c r="Q3301"/>
  <c r="P3301"/>
  <c r="Q3300"/>
  <c r="P3300"/>
  <c r="Q3299"/>
  <c r="P3299"/>
  <c r="Q3298"/>
  <c r="P3298"/>
  <c r="Q3297"/>
  <c r="P3297"/>
  <c r="Q3296"/>
  <c r="P3296"/>
  <c r="Q3295"/>
  <c r="P3295"/>
  <c r="Q3294"/>
  <c r="P3294"/>
  <c r="Q3293"/>
  <c r="P3293"/>
  <c r="Q3292"/>
  <c r="P3292"/>
  <c r="Q3291"/>
  <c r="P3291"/>
  <c r="Q3290"/>
  <c r="P3290"/>
  <c r="Q3289"/>
  <c r="P3289"/>
  <c r="Q3288"/>
  <c r="P3288"/>
  <c r="Q3287"/>
  <c r="P3287"/>
  <c r="Q3286"/>
  <c r="P3286"/>
  <c r="Q3285"/>
  <c r="P3285"/>
  <c r="Q3284"/>
  <c r="P3284"/>
  <c r="Q3283"/>
  <c r="P3283"/>
  <c r="Q3282"/>
  <c r="P3282"/>
  <c r="Q3281"/>
  <c r="P3281"/>
  <c r="Q3280"/>
  <c r="P3280"/>
  <c r="Q3279"/>
  <c r="P3279"/>
  <c r="Q3278"/>
  <c r="P3278"/>
  <c r="Q3277"/>
  <c r="P3277"/>
  <c r="Q3276"/>
  <c r="P3276"/>
  <c r="Q3275"/>
  <c r="P3275"/>
  <c r="Q3274"/>
  <c r="P3274"/>
  <c r="Q3273"/>
  <c r="P3273"/>
  <c r="Q3272"/>
  <c r="P3272"/>
  <c r="Q3271"/>
  <c r="P3271"/>
  <c r="Q3270"/>
  <c r="P3270"/>
  <c r="Q3269"/>
  <c r="P3269"/>
  <c r="Q3268"/>
  <c r="P3268"/>
  <c r="Q3267"/>
  <c r="P3267"/>
  <c r="Q3266"/>
  <c r="P3266"/>
  <c r="Q3265"/>
  <c r="P3265"/>
  <c r="Q3264"/>
  <c r="P3264"/>
  <c r="Q3263"/>
  <c r="P3263"/>
  <c r="Q3262"/>
  <c r="P3262"/>
  <c r="Q3261"/>
  <c r="P3261"/>
  <c r="Q3260"/>
  <c r="P3260"/>
  <c r="Q3259"/>
  <c r="P3259"/>
  <c r="Q3258"/>
  <c r="P3258"/>
  <c r="Q3257"/>
  <c r="P3257"/>
  <c r="Q3256"/>
  <c r="P3256"/>
  <c r="Q3255"/>
  <c r="P3255"/>
  <c r="Q3254"/>
  <c r="P3254"/>
  <c r="Q3253"/>
  <c r="P3253"/>
  <c r="Q3252"/>
  <c r="P3252"/>
  <c r="Q3251"/>
  <c r="P3251"/>
  <c r="Q3250"/>
  <c r="P3250"/>
  <c r="Q3249"/>
  <c r="P3249"/>
  <c r="Q3248"/>
  <c r="P3248"/>
  <c r="Q3247"/>
  <c r="P3247"/>
  <c r="Q3246"/>
  <c r="P3246"/>
  <c r="Q3245"/>
  <c r="P3245"/>
  <c r="Q3244"/>
  <c r="P3244"/>
  <c r="Q3243"/>
  <c r="P3243"/>
  <c r="Q3242"/>
  <c r="P3242"/>
  <c r="Q3241"/>
  <c r="P3241"/>
  <c r="Q3240"/>
  <c r="P3240"/>
  <c r="Q3239"/>
  <c r="P3239"/>
  <c r="Q3238"/>
  <c r="P3238"/>
  <c r="Q3237"/>
  <c r="P3237"/>
  <c r="Q3236"/>
  <c r="P3236"/>
  <c r="Q3235"/>
  <c r="P3235"/>
  <c r="Q3234"/>
  <c r="P3234"/>
  <c r="Q3233"/>
  <c r="P3233"/>
  <c r="Q3232"/>
  <c r="P3232"/>
  <c r="Q3231"/>
  <c r="P3231"/>
  <c r="Q3230"/>
  <c r="P3230"/>
  <c r="Q3229"/>
  <c r="P3229"/>
  <c r="Q3228"/>
  <c r="P3228"/>
  <c r="Q3227"/>
  <c r="P3227"/>
  <c r="Q3226"/>
  <c r="P3226"/>
  <c r="Q3225"/>
  <c r="P3225"/>
  <c r="Q3224"/>
  <c r="P3224"/>
  <c r="Q3223"/>
  <c r="P3223"/>
  <c r="Q3222"/>
  <c r="P3222"/>
  <c r="Q3221"/>
  <c r="P3221"/>
  <c r="Q3220"/>
  <c r="P3220"/>
  <c r="Q3219"/>
  <c r="P3219"/>
  <c r="Q3218"/>
  <c r="P3218"/>
  <c r="Q3217"/>
  <c r="P3217"/>
  <c r="Q3216"/>
  <c r="P3216"/>
  <c r="Q3215"/>
  <c r="P3215"/>
  <c r="Q3214"/>
  <c r="P3214"/>
  <c r="Q3213"/>
  <c r="P3213"/>
  <c r="Q3212"/>
  <c r="P3212"/>
  <c r="Q3211"/>
  <c r="P3211"/>
  <c r="Q3210"/>
  <c r="P3210"/>
  <c r="Q3209"/>
  <c r="P3209"/>
  <c r="Q3208"/>
  <c r="P3208"/>
  <c r="Q3207"/>
  <c r="P3207"/>
  <c r="Q3206"/>
  <c r="P3206"/>
  <c r="Q3205"/>
  <c r="P3205"/>
  <c r="Q3204"/>
  <c r="P3204"/>
  <c r="Q3203"/>
  <c r="P3203"/>
  <c r="Q3202"/>
  <c r="P3202"/>
  <c r="Q3201"/>
  <c r="P3201"/>
  <c r="Q3200"/>
  <c r="P3200"/>
  <c r="Q3199"/>
  <c r="P3199"/>
  <c r="Q3198"/>
  <c r="P3198"/>
  <c r="Q3197"/>
  <c r="P3197"/>
  <c r="Q3196"/>
  <c r="P3196"/>
  <c r="Q3195"/>
  <c r="P3195"/>
  <c r="Q3194"/>
  <c r="P3194"/>
  <c r="Q3193"/>
  <c r="P3193"/>
  <c r="Q3192"/>
  <c r="P3192"/>
  <c r="Q3191"/>
  <c r="P3191"/>
  <c r="Q3190"/>
  <c r="P3190"/>
  <c r="Q3189"/>
  <c r="P3189"/>
  <c r="Q3188"/>
  <c r="P3188"/>
  <c r="Q3187"/>
  <c r="P3187"/>
  <c r="Q3186"/>
  <c r="P3186"/>
  <c r="Q3185"/>
  <c r="P3185"/>
  <c r="Q3184"/>
  <c r="P3184"/>
  <c r="Q3183"/>
  <c r="P3183"/>
  <c r="Q3182"/>
  <c r="P3182"/>
  <c r="Q3181"/>
  <c r="P3181"/>
  <c r="Q3180"/>
  <c r="P3180"/>
  <c r="Q3179"/>
  <c r="P3179"/>
  <c r="Q3178"/>
  <c r="P3178"/>
  <c r="Q3177"/>
  <c r="P3177"/>
  <c r="Q3176"/>
  <c r="P3176"/>
  <c r="Q3175"/>
  <c r="P3175"/>
  <c r="Q3174"/>
  <c r="P3174"/>
  <c r="Q3173"/>
  <c r="P3173"/>
  <c r="Q3172"/>
  <c r="P3172"/>
  <c r="Q3171"/>
  <c r="P3171"/>
  <c r="Q3170"/>
  <c r="P3170"/>
  <c r="Q3169"/>
  <c r="P3169"/>
  <c r="Q3168"/>
  <c r="P3168"/>
  <c r="Q3167"/>
  <c r="P3167"/>
  <c r="Q3166"/>
  <c r="P3166"/>
  <c r="Q3165"/>
  <c r="P3165"/>
  <c r="Q3164"/>
  <c r="P3164"/>
  <c r="Q3163"/>
  <c r="P3163"/>
  <c r="Q3162"/>
  <c r="P3162"/>
  <c r="Q3161"/>
  <c r="P3161"/>
  <c r="Q3160"/>
  <c r="P3160"/>
  <c r="Q3159"/>
  <c r="P3159"/>
  <c r="Q3158"/>
  <c r="P3158"/>
  <c r="Q3157"/>
  <c r="P3157"/>
  <c r="Q3156"/>
  <c r="P3156"/>
  <c r="Q3155"/>
  <c r="P3155"/>
  <c r="Q3154"/>
  <c r="P3154"/>
  <c r="Q3153"/>
  <c r="P3153"/>
  <c r="Q3152"/>
  <c r="P3152"/>
  <c r="Q3151"/>
  <c r="P3151"/>
  <c r="Q3150"/>
  <c r="P3150"/>
  <c r="Q3149"/>
  <c r="P3149"/>
  <c r="Q3148"/>
  <c r="P3148"/>
  <c r="Q3147"/>
  <c r="P3147"/>
  <c r="Q3146"/>
  <c r="P3146"/>
  <c r="Q3145"/>
  <c r="P3145"/>
  <c r="Q3144"/>
  <c r="P3144"/>
  <c r="Q3143"/>
  <c r="P3143"/>
  <c r="Q3142"/>
  <c r="P3142"/>
  <c r="Q3141"/>
  <c r="P3141"/>
  <c r="Q3140"/>
  <c r="P3140"/>
  <c r="Q3139"/>
  <c r="P3139"/>
  <c r="Q3138"/>
  <c r="P3138"/>
  <c r="Q3137"/>
  <c r="P3137"/>
  <c r="Q3136"/>
  <c r="P3136"/>
  <c r="Q3135"/>
  <c r="P3135"/>
  <c r="Q3134"/>
  <c r="P3134"/>
  <c r="Q3133"/>
  <c r="P3133"/>
  <c r="Q3132"/>
  <c r="P3132"/>
  <c r="Q3131"/>
  <c r="P3131"/>
  <c r="Q3130"/>
  <c r="P3130"/>
  <c r="Q3129"/>
  <c r="P3129"/>
  <c r="Q3128"/>
  <c r="P3128"/>
  <c r="Q3127"/>
  <c r="P3127"/>
  <c r="Q3126"/>
  <c r="P3126"/>
  <c r="Q3125"/>
  <c r="P3125"/>
  <c r="Q3124"/>
  <c r="P3124"/>
  <c r="Q3123"/>
  <c r="P3123"/>
  <c r="Q3122"/>
  <c r="P3122"/>
  <c r="Q3121"/>
  <c r="P3121"/>
  <c r="Q3120"/>
  <c r="P3120"/>
  <c r="Q3119"/>
  <c r="P3119"/>
  <c r="Q3118"/>
  <c r="P3118"/>
  <c r="Q3117"/>
  <c r="P3117"/>
  <c r="Q3116"/>
  <c r="P3116"/>
  <c r="Q3115"/>
  <c r="P3115"/>
  <c r="Q3114"/>
  <c r="P3114"/>
  <c r="Q3113"/>
  <c r="P3113"/>
  <c r="Q3112"/>
  <c r="P3112"/>
  <c r="Q3111"/>
  <c r="P3111"/>
  <c r="Q3110"/>
  <c r="P3110"/>
  <c r="Q3109"/>
  <c r="P3109"/>
  <c r="Q3108"/>
  <c r="P3108"/>
  <c r="Q3107"/>
  <c r="P3107"/>
  <c r="Q3106"/>
  <c r="P3106"/>
  <c r="Q3105"/>
  <c r="P3105"/>
  <c r="Q3104"/>
  <c r="P3104"/>
  <c r="Q3103"/>
  <c r="P3103"/>
  <c r="Q3102"/>
  <c r="P3102"/>
  <c r="Q3101"/>
  <c r="P3101"/>
  <c r="Q3100"/>
  <c r="P3100"/>
  <c r="Q3099"/>
  <c r="P3099"/>
  <c r="Q3098"/>
  <c r="P3098"/>
  <c r="Q3097"/>
  <c r="P3097"/>
  <c r="Q3096"/>
  <c r="P3096"/>
  <c r="Q3095"/>
  <c r="P3095"/>
  <c r="Q3094"/>
  <c r="P3094"/>
  <c r="Q3093"/>
  <c r="P3093"/>
  <c r="Q3092"/>
  <c r="P3092"/>
  <c r="Q3091"/>
  <c r="P3091"/>
  <c r="Q3090"/>
  <c r="P3090"/>
  <c r="Q3089"/>
  <c r="P3089"/>
  <c r="Q3088"/>
  <c r="P3088"/>
  <c r="Q3087"/>
  <c r="P3087"/>
  <c r="Q3086"/>
  <c r="P3086"/>
  <c r="Q3085"/>
  <c r="P3085"/>
  <c r="Q3084"/>
  <c r="P3084"/>
  <c r="Q3083"/>
  <c r="P3083"/>
  <c r="Q3082"/>
  <c r="P3082"/>
  <c r="Q3081"/>
  <c r="P3081"/>
  <c r="Q3080"/>
  <c r="P3080"/>
  <c r="Q3079"/>
  <c r="P3079"/>
  <c r="Q3078"/>
  <c r="P3078"/>
  <c r="Q3077"/>
  <c r="P3077"/>
  <c r="Q3076"/>
  <c r="P3076"/>
  <c r="Q3075"/>
  <c r="P3075"/>
  <c r="Q3074"/>
  <c r="P3074"/>
  <c r="Q3073"/>
  <c r="P3073"/>
  <c r="Q3072"/>
  <c r="P3072"/>
  <c r="Q3071"/>
  <c r="P3071"/>
  <c r="Q3070"/>
  <c r="P3070"/>
  <c r="Q3069"/>
  <c r="P3069"/>
  <c r="Q3068"/>
  <c r="P3068"/>
  <c r="Q3067"/>
  <c r="P3067"/>
  <c r="Q3066"/>
  <c r="P3066"/>
  <c r="Q3065"/>
  <c r="P3065"/>
  <c r="Q3064"/>
  <c r="P3064"/>
  <c r="Q3063"/>
  <c r="P3063"/>
  <c r="Q3062"/>
  <c r="P3062"/>
  <c r="Q3061"/>
  <c r="P3061"/>
  <c r="Q3060"/>
  <c r="P3060"/>
  <c r="Q3059"/>
  <c r="P3059"/>
  <c r="Q3058"/>
  <c r="P3058"/>
  <c r="Q3057"/>
  <c r="P3057"/>
  <c r="Q3056"/>
  <c r="P3056"/>
  <c r="Q3055"/>
  <c r="P3055"/>
  <c r="Q3054"/>
  <c r="P3054"/>
  <c r="Q3053"/>
  <c r="P3053"/>
  <c r="Q3052"/>
  <c r="P3052"/>
  <c r="Q3051"/>
  <c r="P3051"/>
  <c r="Q3050"/>
  <c r="P3050"/>
  <c r="Q3049"/>
  <c r="P3049"/>
  <c r="Q3048"/>
  <c r="P3048"/>
  <c r="Q3047"/>
  <c r="P3047"/>
  <c r="Q3046"/>
  <c r="P3046"/>
  <c r="Q3045"/>
  <c r="P3045"/>
  <c r="Q3044"/>
  <c r="P3044"/>
  <c r="Q3043"/>
  <c r="P3043"/>
  <c r="Q3042"/>
  <c r="P3042"/>
  <c r="Q3041"/>
  <c r="P3041"/>
  <c r="Q3040"/>
  <c r="P3040"/>
  <c r="Q3039"/>
  <c r="P3039"/>
  <c r="Q3038"/>
  <c r="P3038"/>
  <c r="Q3037"/>
  <c r="P3037"/>
  <c r="Q3036"/>
  <c r="P3036"/>
  <c r="Q3035"/>
  <c r="P3035"/>
  <c r="Q3034"/>
  <c r="P3034"/>
  <c r="Q3033"/>
  <c r="P3033"/>
  <c r="Q3032"/>
  <c r="P3032"/>
  <c r="Q3031"/>
  <c r="P3031"/>
  <c r="Q3030"/>
  <c r="P3030"/>
  <c r="Q3029"/>
  <c r="P3029"/>
  <c r="Q3028"/>
  <c r="P3028"/>
  <c r="Q3027"/>
  <c r="P3027"/>
  <c r="Q3026"/>
  <c r="P3026"/>
  <c r="Q3025"/>
  <c r="P3025"/>
  <c r="Q3024"/>
  <c r="P3024"/>
  <c r="Q3023"/>
  <c r="P3023"/>
  <c r="Q3022"/>
  <c r="P3022"/>
  <c r="Q3021"/>
  <c r="P3021"/>
  <c r="Q3020"/>
  <c r="P3020"/>
  <c r="Q3019"/>
  <c r="P3019"/>
  <c r="Q3018"/>
  <c r="P3018"/>
  <c r="Q3017"/>
  <c r="P3017"/>
  <c r="Q3016"/>
  <c r="P3016"/>
  <c r="Q3015"/>
  <c r="P3015"/>
  <c r="Q3014"/>
  <c r="P3014"/>
  <c r="Q3013"/>
  <c r="P3013"/>
  <c r="Q3012"/>
  <c r="P3012"/>
  <c r="Q3011"/>
  <c r="P3011"/>
  <c r="Q3010"/>
  <c r="P3010"/>
  <c r="Q3009"/>
  <c r="P3009"/>
  <c r="Q3008"/>
  <c r="P3008"/>
  <c r="Q3007"/>
  <c r="P3007"/>
  <c r="Q3006"/>
  <c r="P3006"/>
  <c r="Q3005"/>
  <c r="P3005"/>
  <c r="Q3004"/>
  <c r="P3004"/>
  <c r="Q3003"/>
  <c r="P3003"/>
  <c r="Q3002"/>
  <c r="P3002"/>
  <c r="Q3001"/>
  <c r="P3001"/>
  <c r="Q3000"/>
  <c r="P3000"/>
  <c r="Q2999"/>
  <c r="P2999"/>
  <c r="Q2998"/>
  <c r="P2998"/>
  <c r="Q2997"/>
  <c r="P2997"/>
  <c r="Q2996"/>
  <c r="P2996"/>
  <c r="Q2995"/>
  <c r="P2995"/>
  <c r="Q2994"/>
  <c r="P2994"/>
  <c r="Q2993"/>
  <c r="P2993"/>
  <c r="Q2992"/>
  <c r="P2992"/>
  <c r="Q2991"/>
  <c r="P2991"/>
  <c r="Q2990"/>
  <c r="P2990"/>
  <c r="Q2989"/>
  <c r="P2989"/>
  <c r="Q2988"/>
  <c r="P2988"/>
  <c r="Q2987"/>
  <c r="P2987"/>
  <c r="Q2986"/>
  <c r="P2986"/>
  <c r="Q2985"/>
  <c r="P2985"/>
  <c r="Q2984"/>
  <c r="P2984"/>
  <c r="Q2983"/>
  <c r="P2983"/>
  <c r="Q2982"/>
  <c r="P2982"/>
  <c r="Q2981"/>
  <c r="P2981"/>
  <c r="Q2980"/>
  <c r="P2980"/>
  <c r="Q2979"/>
  <c r="P2979"/>
  <c r="Q2978"/>
  <c r="P2978"/>
  <c r="Q2977"/>
  <c r="P2977"/>
  <c r="Q2976"/>
  <c r="P2976"/>
  <c r="Q2975"/>
  <c r="P2975"/>
  <c r="Q2974"/>
  <c r="P2974"/>
  <c r="Q2973"/>
  <c r="P2973"/>
  <c r="Q2972"/>
  <c r="P2972"/>
  <c r="Q2971"/>
  <c r="P2971"/>
  <c r="Q2970"/>
  <c r="P2970"/>
  <c r="Q2969"/>
  <c r="P2969"/>
  <c r="Q2968"/>
  <c r="P2968"/>
  <c r="Q2967"/>
  <c r="P2967"/>
  <c r="Q2966"/>
  <c r="P2966"/>
  <c r="Q2965"/>
  <c r="P2965"/>
  <c r="Q2964"/>
  <c r="P2964"/>
  <c r="Q2963"/>
  <c r="P2963"/>
  <c r="Q2962"/>
  <c r="P2962"/>
  <c r="Q2961"/>
  <c r="P2961"/>
  <c r="Q2960"/>
  <c r="P2960"/>
  <c r="Q2959"/>
  <c r="P2959"/>
  <c r="Q2958"/>
  <c r="P2958"/>
  <c r="Q2957"/>
  <c r="P2957"/>
  <c r="Q2956"/>
  <c r="P2956"/>
  <c r="Q2955"/>
  <c r="P2955"/>
  <c r="Q2954"/>
  <c r="P2954"/>
  <c r="Q2953"/>
  <c r="P2953"/>
  <c r="Q2952"/>
  <c r="P2952"/>
  <c r="Q2951"/>
  <c r="P2951"/>
  <c r="Q2950"/>
  <c r="P2950"/>
  <c r="Q2949"/>
  <c r="P2949"/>
  <c r="Q2948"/>
  <c r="P2948"/>
  <c r="Q2947"/>
  <c r="P2947"/>
  <c r="Q2946"/>
  <c r="P2946"/>
  <c r="Q2945"/>
  <c r="P2945"/>
  <c r="Q2944"/>
  <c r="P2944"/>
  <c r="Q2943"/>
  <c r="P2943"/>
  <c r="Q2942"/>
  <c r="P2942"/>
  <c r="Q2941"/>
  <c r="P2941"/>
  <c r="Q2940"/>
  <c r="P2940"/>
  <c r="Q2939"/>
  <c r="P2939"/>
  <c r="Q2938"/>
  <c r="P2938"/>
  <c r="Q2937"/>
  <c r="P2937"/>
  <c r="Q2936"/>
  <c r="P2936"/>
  <c r="Q2935"/>
  <c r="P2935"/>
  <c r="Q2934"/>
  <c r="P2934"/>
  <c r="Q2933"/>
  <c r="P2933"/>
  <c r="Q2932"/>
  <c r="P2932"/>
  <c r="Q2931"/>
  <c r="P2931"/>
  <c r="Q2930"/>
  <c r="P2930"/>
  <c r="Q2929"/>
  <c r="P2929"/>
  <c r="Q2928"/>
  <c r="P2928"/>
  <c r="Q2927"/>
  <c r="P2927"/>
  <c r="Q2926"/>
  <c r="P2926"/>
  <c r="Q2925"/>
  <c r="P2925"/>
  <c r="Q2924"/>
  <c r="P2924"/>
  <c r="Q2923"/>
  <c r="P2923"/>
  <c r="Q2922"/>
  <c r="P2922"/>
  <c r="Q2921"/>
  <c r="P2921"/>
  <c r="Q2920"/>
  <c r="P2920"/>
  <c r="Q2919"/>
  <c r="P2919"/>
  <c r="Q2918"/>
  <c r="P2918"/>
  <c r="Q2917"/>
  <c r="P2917"/>
  <c r="Q2916"/>
  <c r="P2916"/>
  <c r="Q2915"/>
  <c r="P2915"/>
  <c r="Q2914"/>
  <c r="P2914"/>
  <c r="Q2913"/>
  <c r="P2913"/>
  <c r="Q2912"/>
  <c r="P2912"/>
  <c r="Q2911"/>
  <c r="P2911"/>
  <c r="Q2910"/>
  <c r="P2910"/>
  <c r="Q2909"/>
  <c r="P2909"/>
  <c r="Q2908"/>
  <c r="P2908"/>
  <c r="Q2907"/>
  <c r="P2907"/>
  <c r="Q2906"/>
  <c r="P2906"/>
  <c r="Q2905"/>
  <c r="P2905"/>
  <c r="Q2904"/>
  <c r="P2904"/>
  <c r="Q2903"/>
  <c r="P2903"/>
  <c r="Q2902"/>
  <c r="P2902"/>
  <c r="Q2901"/>
  <c r="P2901"/>
  <c r="Q2900"/>
  <c r="P2900"/>
  <c r="Q2899"/>
  <c r="P2899"/>
  <c r="Q2898"/>
  <c r="P2898"/>
  <c r="Q2897"/>
  <c r="P2897"/>
  <c r="Q2896"/>
  <c r="P2896"/>
  <c r="Q2895"/>
  <c r="P2895"/>
  <c r="Q2894"/>
  <c r="P2894"/>
  <c r="Q2893"/>
  <c r="P2893"/>
  <c r="Q2892"/>
  <c r="P2892"/>
  <c r="Q2891"/>
  <c r="P2891"/>
  <c r="Q2890"/>
  <c r="P2890"/>
  <c r="Q2889"/>
  <c r="P2889"/>
  <c r="Q2888"/>
  <c r="P2888"/>
  <c r="Q2887"/>
  <c r="P2887"/>
  <c r="Q2886"/>
  <c r="P2886"/>
  <c r="Q2885"/>
  <c r="P2885"/>
  <c r="Q2884"/>
  <c r="P2884"/>
  <c r="Q2883"/>
  <c r="P2883"/>
  <c r="Q2882"/>
  <c r="P2882"/>
  <c r="Q2881"/>
  <c r="P2881"/>
  <c r="Q2880"/>
  <c r="P2880"/>
  <c r="Q2879"/>
  <c r="P2879"/>
  <c r="Q2878"/>
  <c r="P2878"/>
  <c r="Q2877"/>
  <c r="P2877"/>
  <c r="Q2876"/>
  <c r="P2876"/>
  <c r="Q2875"/>
  <c r="P2875"/>
  <c r="Q2874"/>
  <c r="P2874"/>
  <c r="Q2873"/>
  <c r="P2873"/>
  <c r="Q2872"/>
  <c r="P2872"/>
  <c r="Q2871"/>
  <c r="P2871"/>
  <c r="Q2870"/>
  <c r="P2870"/>
  <c r="Q2869"/>
  <c r="P2869"/>
  <c r="Q2868"/>
  <c r="P2868"/>
  <c r="Q2867"/>
  <c r="P2867"/>
  <c r="Q2866"/>
  <c r="P2866"/>
  <c r="Q2865"/>
  <c r="P2865"/>
  <c r="Q2864"/>
  <c r="P2864"/>
  <c r="Q2863"/>
  <c r="P2863"/>
  <c r="Q2862"/>
  <c r="P2862"/>
  <c r="Q2861"/>
  <c r="P2861"/>
  <c r="Q2860"/>
  <c r="P2860"/>
  <c r="Q2859"/>
  <c r="P2859"/>
  <c r="Q2858"/>
  <c r="P2858"/>
  <c r="Q2857"/>
  <c r="P2857"/>
  <c r="Q2856"/>
  <c r="P2856"/>
  <c r="Q2855"/>
  <c r="P2855"/>
  <c r="Q2854"/>
  <c r="P2854"/>
  <c r="Q2853"/>
  <c r="P2853"/>
  <c r="Q2852"/>
  <c r="P2852"/>
  <c r="Q2851"/>
  <c r="P2851"/>
  <c r="Q2850"/>
  <c r="P2850"/>
  <c r="Q2849"/>
  <c r="P2849"/>
  <c r="Q2848"/>
  <c r="P2848"/>
  <c r="Q2847"/>
  <c r="P2847"/>
  <c r="Q2846"/>
  <c r="P2846"/>
  <c r="Q2845"/>
  <c r="P2845"/>
  <c r="Q2844"/>
  <c r="P2844"/>
  <c r="Q2843"/>
  <c r="P2843"/>
  <c r="Q2842"/>
  <c r="P2842"/>
  <c r="Q2841"/>
  <c r="P2841"/>
  <c r="Q2840"/>
  <c r="P2840"/>
  <c r="Q2839"/>
  <c r="P2839"/>
  <c r="Q2838"/>
  <c r="P2838"/>
  <c r="Q2837"/>
  <c r="P2837"/>
  <c r="Q2836"/>
  <c r="P2836"/>
  <c r="Q2835"/>
  <c r="P2835"/>
  <c r="Q2834"/>
  <c r="P2834"/>
  <c r="Q2833"/>
  <c r="P2833"/>
  <c r="Q2832"/>
  <c r="P2832"/>
  <c r="Q2831"/>
  <c r="P2831"/>
  <c r="Q2830"/>
  <c r="P2830"/>
  <c r="Q2829"/>
  <c r="P2829"/>
  <c r="Q2828"/>
  <c r="P2828"/>
  <c r="Q2827"/>
  <c r="P2827"/>
  <c r="Q2826"/>
  <c r="P2826"/>
  <c r="Q2825"/>
  <c r="P2825"/>
  <c r="Q2824"/>
  <c r="P2824"/>
  <c r="Q2823"/>
  <c r="P2823"/>
  <c r="Q2822"/>
  <c r="P2822"/>
  <c r="Q2821"/>
  <c r="P2821"/>
  <c r="Q2820"/>
  <c r="P2820"/>
  <c r="Q2819"/>
  <c r="P2819"/>
  <c r="Q2818"/>
  <c r="P2818"/>
  <c r="Q2817"/>
  <c r="P2817"/>
  <c r="Q2816"/>
  <c r="P2816"/>
  <c r="Q2815"/>
  <c r="P2815"/>
  <c r="Q2814"/>
  <c r="P2814"/>
  <c r="Q2813"/>
  <c r="P2813"/>
  <c r="Q2812"/>
  <c r="P2812"/>
  <c r="Q2811"/>
  <c r="P2811"/>
  <c r="Q2810"/>
  <c r="P2810"/>
  <c r="Q2809"/>
  <c r="P2809"/>
  <c r="Q2808"/>
  <c r="P2808"/>
  <c r="Q2807"/>
  <c r="P2807"/>
  <c r="Q2806"/>
  <c r="P2806"/>
  <c r="Q2805"/>
  <c r="P2805"/>
  <c r="Q2804"/>
  <c r="P2804"/>
  <c r="Q2803"/>
  <c r="P2803"/>
  <c r="Q2802"/>
  <c r="P2802"/>
  <c r="Q2801"/>
  <c r="P2801"/>
  <c r="Q2800"/>
  <c r="P2800"/>
  <c r="Q2799"/>
  <c r="P2799"/>
  <c r="Q2798"/>
  <c r="P2798"/>
  <c r="Q2797"/>
  <c r="P2797"/>
  <c r="Q2796"/>
  <c r="P2796"/>
  <c r="Q2795"/>
  <c r="P2795"/>
  <c r="Q2794"/>
  <c r="P2794"/>
  <c r="Q2793"/>
  <c r="P2793"/>
  <c r="Q2792"/>
  <c r="P2792"/>
  <c r="Q2791"/>
  <c r="P2791"/>
  <c r="Q2790"/>
  <c r="P2790"/>
  <c r="Q2789"/>
  <c r="P2789"/>
  <c r="Q2788"/>
  <c r="P2788"/>
  <c r="Q2787"/>
  <c r="P2787"/>
  <c r="Q2786"/>
  <c r="P2786"/>
  <c r="Q2785"/>
  <c r="P2785"/>
  <c r="Q2784"/>
  <c r="P2784"/>
  <c r="Q2783"/>
  <c r="P2783"/>
  <c r="Q2782"/>
  <c r="P2782"/>
  <c r="Q2781"/>
  <c r="P2781"/>
  <c r="Q2780"/>
  <c r="P2780"/>
  <c r="Q2779"/>
  <c r="P2779"/>
  <c r="Q2778"/>
  <c r="P2778"/>
  <c r="Q2777"/>
  <c r="P2777"/>
  <c r="Q2776"/>
  <c r="P2776"/>
  <c r="Q2775"/>
  <c r="P2775"/>
  <c r="Q2774"/>
  <c r="P2774"/>
  <c r="Q2773"/>
  <c r="P2773"/>
  <c r="Q2772"/>
  <c r="P2772"/>
  <c r="Q2771"/>
  <c r="P2771"/>
  <c r="Q2770"/>
  <c r="P2770"/>
  <c r="Q2769"/>
  <c r="P2769"/>
  <c r="Q2768"/>
  <c r="P2768"/>
  <c r="Q2767"/>
  <c r="P2767"/>
  <c r="Q2766"/>
  <c r="P2766"/>
  <c r="Q2765"/>
  <c r="P2765"/>
  <c r="Q2764"/>
  <c r="P2764"/>
  <c r="Q2763"/>
  <c r="P2763"/>
  <c r="Q2762"/>
  <c r="P2762"/>
  <c r="Q2761"/>
  <c r="P2761"/>
  <c r="Q2760"/>
  <c r="P2760"/>
  <c r="Q2759"/>
  <c r="P2759"/>
  <c r="Q2758"/>
  <c r="P2758"/>
  <c r="Q2757"/>
  <c r="P2757"/>
  <c r="Q2756"/>
  <c r="P2756"/>
  <c r="Q2755"/>
  <c r="P2755"/>
  <c r="Q2754"/>
  <c r="P2754"/>
  <c r="Q2753"/>
  <c r="P2753"/>
  <c r="Q2752"/>
  <c r="P2752"/>
  <c r="Q2751"/>
  <c r="P2751"/>
  <c r="Q2750"/>
  <c r="P2750"/>
  <c r="Q2749"/>
  <c r="P2749"/>
  <c r="Q2748"/>
  <c r="P2748"/>
  <c r="Q2747"/>
  <c r="P2747"/>
  <c r="Q2746"/>
  <c r="P2746"/>
  <c r="Q2745"/>
  <c r="P2745"/>
  <c r="Q2744"/>
  <c r="P2744"/>
  <c r="Q2743"/>
  <c r="P2743"/>
  <c r="Q2742"/>
  <c r="P2742"/>
  <c r="Q2741"/>
  <c r="P2741"/>
  <c r="Q2740"/>
  <c r="P2740"/>
  <c r="Q2739"/>
  <c r="P2739"/>
  <c r="Q2738"/>
  <c r="P2738"/>
  <c r="Q2737"/>
  <c r="P2737"/>
  <c r="Q2736"/>
  <c r="P2736"/>
  <c r="Q2735"/>
  <c r="P2735"/>
  <c r="Q2734"/>
  <c r="P2734"/>
  <c r="Q2733"/>
  <c r="P2733"/>
  <c r="Q2732"/>
  <c r="P2732"/>
  <c r="Q2731"/>
  <c r="P2731"/>
  <c r="Q2730"/>
  <c r="P2730"/>
  <c r="Q2729"/>
  <c r="P2729"/>
  <c r="Q2728"/>
  <c r="P2728"/>
  <c r="Q2727"/>
  <c r="P2727"/>
  <c r="Q2726"/>
  <c r="P2726"/>
  <c r="Q2725"/>
  <c r="P2725"/>
  <c r="Q2724"/>
  <c r="P2724"/>
  <c r="Q2723"/>
  <c r="P2723"/>
  <c r="Q2722"/>
  <c r="P2722"/>
  <c r="Q2721"/>
  <c r="P2721"/>
  <c r="Q2720"/>
  <c r="P2720"/>
  <c r="Q2719"/>
  <c r="P2719"/>
  <c r="Q2718"/>
  <c r="P2718"/>
  <c r="Q2717"/>
  <c r="P2717"/>
  <c r="Q2716"/>
  <c r="P2716"/>
  <c r="Q2715"/>
  <c r="P2715"/>
  <c r="Q2714"/>
  <c r="P2714"/>
  <c r="Q2713"/>
  <c r="P2713"/>
  <c r="Q2712"/>
  <c r="P2712"/>
  <c r="Q2711"/>
  <c r="P2711"/>
  <c r="Q2710"/>
  <c r="P2710"/>
  <c r="Q2709"/>
  <c r="P2709"/>
  <c r="Q2708"/>
  <c r="P2708"/>
  <c r="Q2707"/>
  <c r="P2707"/>
  <c r="Q2706"/>
  <c r="P2706"/>
  <c r="Q2705"/>
  <c r="P2705"/>
  <c r="Q2704"/>
  <c r="P2704"/>
  <c r="Q2703"/>
  <c r="P2703"/>
  <c r="Q2702"/>
  <c r="P2702"/>
  <c r="Q2701"/>
  <c r="P2701"/>
  <c r="Q2700"/>
  <c r="P2700"/>
  <c r="Q2699"/>
  <c r="P2699"/>
  <c r="Q2698"/>
  <c r="P2698"/>
  <c r="Q2697"/>
  <c r="P2697"/>
  <c r="Q2696"/>
  <c r="P2696"/>
  <c r="Q2695"/>
  <c r="P2695"/>
  <c r="Q2694"/>
  <c r="P2694"/>
  <c r="Q2693"/>
  <c r="P2693"/>
  <c r="Q2692"/>
  <c r="P2692"/>
  <c r="Q2691"/>
  <c r="P2691"/>
  <c r="Q2690"/>
  <c r="P2690"/>
  <c r="Q2689"/>
  <c r="P2689"/>
  <c r="Q2688"/>
  <c r="P2688"/>
  <c r="Q2687"/>
  <c r="P2687"/>
  <c r="Q2686"/>
  <c r="P2686"/>
  <c r="Q2685"/>
  <c r="P2685"/>
  <c r="Q2684"/>
  <c r="P2684"/>
  <c r="Q2683"/>
  <c r="P2683"/>
  <c r="Q2682"/>
  <c r="P2682"/>
  <c r="Q2681"/>
  <c r="P2681"/>
  <c r="Q2680"/>
  <c r="P2680"/>
  <c r="Q2679"/>
  <c r="P2679"/>
  <c r="Q2678"/>
  <c r="P2678"/>
  <c r="Q2677"/>
  <c r="P2677"/>
  <c r="Q2676"/>
  <c r="P2676"/>
  <c r="Q2675"/>
  <c r="P2675"/>
  <c r="Q2674"/>
  <c r="P2674"/>
  <c r="Q2673"/>
  <c r="P2673"/>
  <c r="Q2672"/>
  <c r="P2672"/>
  <c r="Q2671"/>
  <c r="P2671"/>
  <c r="Q2670"/>
  <c r="P2670"/>
  <c r="Q2669"/>
  <c r="P2669"/>
  <c r="Q2668"/>
  <c r="P2668"/>
  <c r="Q2667"/>
  <c r="P2667"/>
  <c r="Q2666"/>
  <c r="P2666"/>
  <c r="Q2665"/>
  <c r="P2665"/>
  <c r="Q2664"/>
  <c r="P2664"/>
  <c r="Q2663"/>
  <c r="P2663"/>
  <c r="Q2662"/>
  <c r="P2662"/>
  <c r="Q2661"/>
  <c r="P2661"/>
  <c r="Q2660"/>
  <c r="P2660"/>
  <c r="Q2659"/>
  <c r="P2659"/>
  <c r="Q2658"/>
  <c r="P2658"/>
  <c r="Q2657"/>
  <c r="P2657"/>
  <c r="Q2656"/>
  <c r="P2656"/>
  <c r="Q2655"/>
  <c r="P2655"/>
  <c r="Q2654"/>
  <c r="P2654"/>
  <c r="Q2653"/>
  <c r="P2653"/>
  <c r="Q2652"/>
  <c r="P2652"/>
  <c r="Q2651"/>
  <c r="P2651"/>
  <c r="Q2650"/>
  <c r="P2650"/>
  <c r="Q2649"/>
  <c r="P2649"/>
  <c r="Q2648"/>
  <c r="P2648"/>
  <c r="Q2647"/>
  <c r="P2647"/>
  <c r="Q2646"/>
  <c r="P2646"/>
  <c r="Q2645"/>
  <c r="P2645"/>
  <c r="Q2644"/>
  <c r="P2644"/>
  <c r="Q2643"/>
  <c r="P2643"/>
  <c r="Q2642"/>
  <c r="P2642"/>
  <c r="Q2641"/>
  <c r="P2641"/>
  <c r="Q2640"/>
  <c r="P2640"/>
  <c r="Q2639"/>
  <c r="P2639"/>
  <c r="Q2638"/>
  <c r="P2638"/>
  <c r="Q2637"/>
  <c r="P2637"/>
  <c r="Q2636"/>
  <c r="P2636"/>
  <c r="Q2635"/>
  <c r="P2635"/>
  <c r="Q2634"/>
  <c r="P2634"/>
  <c r="Q2633"/>
  <c r="P2633"/>
  <c r="Q2632"/>
  <c r="P2632"/>
  <c r="Q2631"/>
  <c r="P2631"/>
  <c r="Q2630"/>
  <c r="P2630"/>
  <c r="Q2629"/>
  <c r="P2629"/>
  <c r="Q2628"/>
  <c r="P2628"/>
  <c r="Q2627"/>
  <c r="P2627"/>
  <c r="Q2626"/>
  <c r="P2626"/>
  <c r="Q2625"/>
  <c r="P2625"/>
  <c r="Q2624"/>
  <c r="P2624"/>
  <c r="Q2623"/>
  <c r="P2623"/>
  <c r="Q2622"/>
  <c r="P2622"/>
  <c r="Q2621"/>
  <c r="P2621"/>
  <c r="Q2620"/>
  <c r="P2620"/>
  <c r="Q2619"/>
  <c r="P2619"/>
  <c r="Q2618"/>
  <c r="P2618"/>
  <c r="Q2617"/>
  <c r="P2617"/>
  <c r="Q2616"/>
  <c r="P2616"/>
  <c r="Q2615"/>
  <c r="P2615"/>
  <c r="Q2614"/>
  <c r="P2614"/>
  <c r="Q2613"/>
  <c r="P2613"/>
  <c r="Q2612"/>
  <c r="P2612"/>
  <c r="Q2611"/>
  <c r="P2611"/>
  <c r="Q2610"/>
  <c r="P2610"/>
  <c r="Q2609"/>
  <c r="P2609"/>
  <c r="Q2608"/>
  <c r="P2608"/>
  <c r="Q2607"/>
  <c r="P2607"/>
  <c r="Q2606"/>
  <c r="P2606"/>
  <c r="Q2605"/>
  <c r="P2605"/>
  <c r="Q2604"/>
  <c r="P2604"/>
  <c r="Q2603"/>
  <c r="P2603"/>
  <c r="Q2602"/>
  <c r="P2602"/>
  <c r="Q2601"/>
  <c r="P2601"/>
  <c r="Q2600"/>
  <c r="P2600"/>
  <c r="Q2599"/>
  <c r="P2599"/>
  <c r="Q2598"/>
  <c r="P2598"/>
  <c r="Q2597"/>
  <c r="P2597"/>
  <c r="Q2596"/>
  <c r="P2596"/>
  <c r="Q2595"/>
  <c r="P2595"/>
  <c r="Q2594"/>
  <c r="P2594"/>
  <c r="Q2593"/>
  <c r="P2593"/>
  <c r="Q2592"/>
  <c r="P2592"/>
  <c r="Q2591"/>
  <c r="P2591"/>
  <c r="Q2590"/>
  <c r="P2590"/>
  <c r="Q2589"/>
  <c r="P2589"/>
  <c r="Q2588"/>
  <c r="P2588"/>
  <c r="Q2587"/>
  <c r="P2587"/>
  <c r="Q2586"/>
  <c r="P2586"/>
  <c r="Q2585"/>
  <c r="P2585"/>
  <c r="Q2584"/>
  <c r="P2584"/>
  <c r="Q2583"/>
  <c r="P2583"/>
  <c r="Q2582"/>
  <c r="P2582"/>
  <c r="Q2581"/>
  <c r="P2581"/>
  <c r="Q2580"/>
  <c r="P2580"/>
  <c r="Q2579"/>
  <c r="P2579"/>
  <c r="Q2578"/>
  <c r="P2578"/>
  <c r="Q2577"/>
  <c r="P2577"/>
  <c r="Q2576"/>
  <c r="P2576"/>
  <c r="Q2575"/>
  <c r="P2575"/>
  <c r="Q2574"/>
  <c r="P2574"/>
  <c r="Q2573"/>
  <c r="P2573"/>
  <c r="Q2572"/>
  <c r="P2572"/>
  <c r="Q2571"/>
  <c r="P2571"/>
  <c r="Q2570"/>
  <c r="P2570"/>
  <c r="Q2569"/>
  <c r="P2569"/>
  <c r="Q2568"/>
  <c r="P2568"/>
  <c r="Q2567"/>
  <c r="P2567"/>
  <c r="Q2566"/>
  <c r="P2566"/>
  <c r="Q2565"/>
  <c r="P2565"/>
  <c r="Q2564"/>
  <c r="P2564"/>
  <c r="Q2563"/>
  <c r="P2563"/>
  <c r="Q2562"/>
  <c r="P2562"/>
  <c r="Q2561"/>
  <c r="P2561"/>
  <c r="Q2560"/>
  <c r="P2560"/>
  <c r="Q2559"/>
  <c r="P2559"/>
  <c r="Q2558"/>
  <c r="P2558"/>
  <c r="Q2557"/>
  <c r="P2557"/>
  <c r="Q2556"/>
  <c r="P2556"/>
  <c r="Q2555"/>
  <c r="P2555"/>
  <c r="Q2554"/>
  <c r="P2554"/>
  <c r="Q2553"/>
  <c r="P2553"/>
  <c r="Q2552"/>
  <c r="P2552"/>
  <c r="Q2551"/>
  <c r="P2551"/>
  <c r="Q2550"/>
  <c r="P2550"/>
  <c r="Q2549"/>
  <c r="P2549"/>
  <c r="Q2548"/>
  <c r="P2548"/>
  <c r="Q2547"/>
  <c r="P2547"/>
  <c r="Q2546"/>
  <c r="P2546"/>
  <c r="Q2545"/>
  <c r="P2545"/>
  <c r="Q2544"/>
  <c r="P2544"/>
  <c r="Q2543"/>
  <c r="P2543"/>
  <c r="Q2542"/>
  <c r="P2542"/>
  <c r="Q2541"/>
  <c r="P2541"/>
  <c r="Q2540"/>
  <c r="P2540"/>
  <c r="Q2539"/>
  <c r="P2539"/>
  <c r="Q2538"/>
  <c r="P2538"/>
  <c r="Q2537"/>
  <c r="P2537"/>
  <c r="Q2536"/>
  <c r="P2536"/>
  <c r="Q2535"/>
  <c r="P2535"/>
  <c r="Q2534"/>
  <c r="P2534"/>
  <c r="Q2533"/>
  <c r="P2533"/>
  <c r="Q2532"/>
  <c r="P2532"/>
  <c r="Q2531"/>
  <c r="P2531"/>
  <c r="Q2530"/>
  <c r="P2530"/>
  <c r="Q2529"/>
  <c r="P2529"/>
  <c r="Q2528"/>
  <c r="P2528"/>
  <c r="Q2527"/>
  <c r="P2527"/>
  <c r="Q2526"/>
  <c r="P2526"/>
  <c r="Q2525"/>
  <c r="P2525"/>
  <c r="Q2524"/>
  <c r="P2524"/>
  <c r="Q2523"/>
  <c r="P2523"/>
  <c r="Q2522"/>
  <c r="P2522"/>
  <c r="Q2521"/>
  <c r="P2521"/>
  <c r="Q2520"/>
  <c r="P2520"/>
  <c r="Q2519"/>
  <c r="P2519"/>
  <c r="Q2518"/>
  <c r="P2518"/>
  <c r="Q2517"/>
  <c r="P2517"/>
  <c r="Q2516"/>
  <c r="P2516"/>
  <c r="Q2515"/>
  <c r="P2515"/>
  <c r="Q2514"/>
  <c r="P2514"/>
  <c r="Q2513"/>
  <c r="P2513"/>
  <c r="Q2512"/>
  <c r="P2512"/>
  <c r="Q2511"/>
  <c r="P2511"/>
  <c r="Q2510"/>
  <c r="P2510"/>
  <c r="Q2509"/>
  <c r="P2509"/>
  <c r="Q2508"/>
  <c r="P2508"/>
  <c r="Q2507"/>
  <c r="P2507"/>
  <c r="Q2506"/>
  <c r="P2506"/>
  <c r="Q2505"/>
  <c r="P2505"/>
  <c r="Q2504"/>
  <c r="P2504"/>
  <c r="Q2503"/>
  <c r="P2503"/>
  <c r="Q2502"/>
  <c r="P2502"/>
  <c r="Q2501"/>
  <c r="P2501"/>
  <c r="Q2500"/>
  <c r="P2500"/>
  <c r="Q2499"/>
  <c r="P2499"/>
  <c r="Q2498"/>
  <c r="P2498"/>
  <c r="Q2497"/>
  <c r="P2497"/>
  <c r="Q2496"/>
  <c r="P2496"/>
  <c r="Q2495"/>
  <c r="P2495"/>
  <c r="Q2494"/>
  <c r="P2494"/>
  <c r="Q2493"/>
  <c r="P2493"/>
  <c r="Q2492"/>
  <c r="P2492"/>
  <c r="Q2491"/>
  <c r="P2491"/>
  <c r="Q2490"/>
  <c r="P2490"/>
  <c r="Q2489"/>
  <c r="P2489"/>
  <c r="Q2488"/>
  <c r="P2488"/>
  <c r="Q2487"/>
  <c r="P2487"/>
  <c r="Q2486"/>
  <c r="P2486"/>
  <c r="Q2485"/>
  <c r="P2485"/>
  <c r="Q2484"/>
  <c r="P2484"/>
  <c r="Q2483"/>
  <c r="P2483"/>
  <c r="Q2482"/>
  <c r="P2482"/>
  <c r="Q2481"/>
  <c r="P2481"/>
  <c r="Q2480"/>
  <c r="P2480"/>
  <c r="Q2479"/>
  <c r="P2479"/>
  <c r="Q2478"/>
  <c r="P2478"/>
  <c r="Q2477"/>
  <c r="P2477"/>
  <c r="Q2476"/>
  <c r="P2476"/>
  <c r="Q2475"/>
  <c r="P2475"/>
  <c r="Q2474"/>
  <c r="P2474"/>
  <c r="Q2473"/>
  <c r="P2473"/>
  <c r="Q2472"/>
  <c r="P2472"/>
  <c r="Q2471"/>
  <c r="P2471"/>
  <c r="Q2470"/>
  <c r="P2470"/>
  <c r="Q2469"/>
  <c r="P2469"/>
  <c r="Q2468"/>
  <c r="P2468"/>
  <c r="Q2467"/>
  <c r="P2467"/>
  <c r="Q2466"/>
  <c r="P2466"/>
  <c r="Q2465"/>
  <c r="P2465"/>
  <c r="Q2464"/>
  <c r="P2464"/>
  <c r="Q2463"/>
  <c r="P2463"/>
  <c r="Q2462"/>
  <c r="P2462"/>
  <c r="Q2461"/>
  <c r="P2461"/>
  <c r="Q2460"/>
  <c r="P2460"/>
  <c r="Q2459"/>
  <c r="P2459"/>
  <c r="Q2458"/>
  <c r="P2458"/>
  <c r="Q2457"/>
  <c r="P2457"/>
  <c r="Q2456"/>
  <c r="P2456"/>
  <c r="Q2455"/>
  <c r="P2455"/>
  <c r="Q2454"/>
  <c r="P2454"/>
  <c r="Q2453"/>
  <c r="P2453"/>
  <c r="Q2452"/>
  <c r="P2452"/>
  <c r="Q2451"/>
  <c r="P2451"/>
  <c r="Q2450"/>
  <c r="P2450"/>
  <c r="Q2449"/>
  <c r="P2449"/>
  <c r="Q2448"/>
  <c r="P2448"/>
  <c r="Q2447"/>
  <c r="P2447"/>
  <c r="Q2446"/>
  <c r="P2446"/>
  <c r="Q2445"/>
  <c r="P2445"/>
  <c r="Q2444"/>
  <c r="P2444"/>
  <c r="Q2443"/>
  <c r="P2443"/>
  <c r="Q2442"/>
  <c r="P2442"/>
  <c r="Q2441"/>
  <c r="P2441"/>
  <c r="Q2440"/>
  <c r="P2440"/>
  <c r="Q2439"/>
  <c r="P2439"/>
  <c r="Q2438"/>
  <c r="P2438"/>
  <c r="Q2437"/>
  <c r="P2437"/>
  <c r="Q2436"/>
  <c r="P2436"/>
  <c r="Q2435"/>
  <c r="P2435"/>
  <c r="Q2434"/>
  <c r="P2434"/>
  <c r="Q2433"/>
  <c r="P2433"/>
  <c r="Q2432"/>
  <c r="P2432"/>
  <c r="Q2431"/>
  <c r="P2431"/>
  <c r="Q2430"/>
  <c r="P2430"/>
  <c r="Q2429"/>
  <c r="P2429"/>
  <c r="Q2428"/>
  <c r="P2428"/>
  <c r="Q2427"/>
  <c r="P2427"/>
  <c r="Q2426"/>
  <c r="P2426"/>
  <c r="Q2425"/>
  <c r="P2425"/>
  <c r="Q2424"/>
  <c r="P2424"/>
  <c r="Q2423"/>
  <c r="P2423"/>
  <c r="Q2422"/>
  <c r="P2422"/>
  <c r="Q2421"/>
  <c r="P2421"/>
  <c r="Q2420"/>
  <c r="P2420"/>
  <c r="Q2419"/>
  <c r="P2419"/>
  <c r="Q2418"/>
  <c r="P2418"/>
  <c r="Q2417"/>
  <c r="P2417"/>
  <c r="Q2416"/>
  <c r="P2416"/>
  <c r="Q2415"/>
  <c r="P2415"/>
  <c r="Q2414"/>
  <c r="P2414"/>
  <c r="Q2413"/>
  <c r="P2413"/>
  <c r="Q2412"/>
  <c r="P2412"/>
  <c r="Q2411"/>
  <c r="P2411"/>
  <c r="Q2410"/>
  <c r="P2410"/>
  <c r="Q2409"/>
  <c r="P2409"/>
  <c r="Q2408"/>
  <c r="P2408"/>
  <c r="Q2407"/>
  <c r="P2407"/>
  <c r="Q2406"/>
  <c r="P2406"/>
  <c r="Q2405"/>
  <c r="P2405"/>
  <c r="Q2404"/>
  <c r="P2404"/>
  <c r="Q2403"/>
  <c r="P2403"/>
  <c r="Q2402"/>
  <c r="P2402"/>
  <c r="Q2401"/>
  <c r="P2401"/>
  <c r="Q2400"/>
  <c r="P2400"/>
  <c r="Q2399"/>
  <c r="P2399"/>
  <c r="Q2398"/>
  <c r="P2398"/>
  <c r="Q2397"/>
  <c r="P2397"/>
  <c r="Q2396"/>
  <c r="P2396"/>
  <c r="Q2395"/>
  <c r="P2395"/>
  <c r="Q2394"/>
  <c r="P2394"/>
  <c r="Q2393"/>
  <c r="P2393"/>
  <c r="Q2392"/>
  <c r="P2392"/>
  <c r="Q2391"/>
  <c r="P2391"/>
  <c r="Q2390"/>
  <c r="P2390"/>
  <c r="Q2389"/>
  <c r="P2389"/>
  <c r="Q2388"/>
  <c r="P2388"/>
  <c r="Q2387"/>
  <c r="P2387"/>
  <c r="Q2386"/>
  <c r="P2386"/>
  <c r="Q2385"/>
  <c r="P2385"/>
  <c r="Q2384"/>
  <c r="P2384"/>
  <c r="Q2383"/>
  <c r="P2383"/>
  <c r="Q2382"/>
  <c r="P2382"/>
  <c r="Q2381"/>
  <c r="P2381"/>
  <c r="Q2380"/>
  <c r="P2380"/>
  <c r="Q2379"/>
  <c r="P2379"/>
  <c r="Q2378"/>
  <c r="P2378"/>
  <c r="Q2377"/>
  <c r="P2377"/>
  <c r="Q2376"/>
  <c r="P2376"/>
  <c r="Q2375"/>
  <c r="P2375"/>
  <c r="Q2374"/>
  <c r="P2374"/>
  <c r="Q2373"/>
  <c r="P2373"/>
  <c r="Q2372"/>
  <c r="P2372"/>
  <c r="Q2371"/>
  <c r="P2371"/>
  <c r="Q2370"/>
  <c r="P2370"/>
  <c r="Q2369"/>
  <c r="P2369"/>
  <c r="Q2368"/>
  <c r="P2368"/>
  <c r="Q2367"/>
  <c r="P2367"/>
  <c r="Q2366"/>
  <c r="P2366"/>
  <c r="Q2365"/>
  <c r="P2365"/>
  <c r="Q2364"/>
  <c r="P2364"/>
  <c r="Q2363"/>
  <c r="P2363"/>
  <c r="Q2362"/>
  <c r="P2362"/>
  <c r="Q2361"/>
  <c r="P2361"/>
  <c r="Q2360"/>
  <c r="P2360"/>
  <c r="Q2359"/>
  <c r="P2359"/>
  <c r="Q2358"/>
  <c r="P2358"/>
  <c r="Q2357"/>
  <c r="P2357"/>
  <c r="Q2356"/>
  <c r="P2356"/>
  <c r="Q2355"/>
  <c r="P2355"/>
  <c r="Q2354"/>
  <c r="P2354"/>
  <c r="Q2353"/>
  <c r="P2353"/>
  <c r="Q2352"/>
  <c r="P2352"/>
  <c r="Q2351"/>
  <c r="P2351"/>
  <c r="Q2350"/>
  <c r="P2350"/>
  <c r="Q2349"/>
  <c r="P2349"/>
  <c r="Q2348"/>
  <c r="P2348"/>
  <c r="Q2347"/>
  <c r="P2347"/>
  <c r="Q2346"/>
  <c r="P2346"/>
  <c r="Q2345"/>
  <c r="P2345"/>
  <c r="Q2344"/>
  <c r="P2344"/>
  <c r="Q2343"/>
  <c r="P2343"/>
  <c r="Q2342"/>
  <c r="P2342"/>
  <c r="Q2341"/>
  <c r="P2341"/>
  <c r="Q2340"/>
  <c r="P2340"/>
  <c r="Q2339"/>
  <c r="P2339"/>
  <c r="Q2338"/>
  <c r="P2338"/>
  <c r="Q2337"/>
  <c r="P2337"/>
  <c r="Q2336"/>
  <c r="P2336"/>
  <c r="Q2335"/>
  <c r="P2335"/>
  <c r="Q2334"/>
  <c r="P2334"/>
  <c r="Q2333"/>
  <c r="P2333"/>
  <c r="Q2332"/>
  <c r="P2332"/>
  <c r="Q2331"/>
  <c r="P2331"/>
  <c r="Q2330"/>
  <c r="P2330"/>
  <c r="Q2329"/>
  <c r="P2329"/>
  <c r="Q2328"/>
  <c r="P2328"/>
  <c r="Q2327"/>
  <c r="P2327"/>
  <c r="Q2326"/>
  <c r="P2326"/>
  <c r="Q2325"/>
  <c r="P2325"/>
  <c r="Q2324"/>
  <c r="P2324"/>
  <c r="Q2323"/>
  <c r="P2323"/>
  <c r="Q2322"/>
  <c r="P2322"/>
  <c r="Q2321"/>
  <c r="P2321"/>
  <c r="Q2320"/>
  <c r="P2320"/>
  <c r="Q2319"/>
  <c r="P2319"/>
  <c r="Q2318"/>
  <c r="P2318"/>
  <c r="Q2317"/>
  <c r="P2317"/>
  <c r="Q2316"/>
  <c r="P2316"/>
  <c r="Q2315"/>
  <c r="P2315"/>
  <c r="Q2314"/>
  <c r="P2314"/>
  <c r="Q2313"/>
  <c r="P2313"/>
  <c r="Q2312"/>
  <c r="P2312"/>
  <c r="Q2311"/>
  <c r="P2311"/>
  <c r="Q2310"/>
  <c r="P2310"/>
  <c r="Q2309"/>
  <c r="P2309"/>
  <c r="Q2308"/>
  <c r="P2308"/>
  <c r="Q2307"/>
  <c r="P2307"/>
  <c r="Q2306"/>
  <c r="P2306"/>
  <c r="Q2305"/>
  <c r="P2305"/>
  <c r="Q2304"/>
  <c r="P2304"/>
  <c r="Q2303"/>
  <c r="P2303"/>
  <c r="Q2302"/>
  <c r="P2302"/>
  <c r="Q2301"/>
  <c r="P2301"/>
  <c r="Q2300"/>
  <c r="P2300"/>
  <c r="Q2299"/>
  <c r="P2299"/>
  <c r="Q2298"/>
  <c r="P2298"/>
  <c r="Q2297"/>
  <c r="P2297"/>
  <c r="Q2296"/>
  <c r="P2296"/>
  <c r="Q2295"/>
  <c r="P2295"/>
  <c r="Q2294"/>
  <c r="P2294"/>
  <c r="Q2293"/>
  <c r="P2293"/>
  <c r="Q2292"/>
  <c r="P2292"/>
  <c r="Q2291"/>
  <c r="P2291"/>
  <c r="Q2290"/>
  <c r="P2290"/>
  <c r="Q2289"/>
  <c r="P2289"/>
  <c r="Q2288"/>
  <c r="P2288"/>
  <c r="Q2287"/>
  <c r="P2287"/>
  <c r="Q2286"/>
  <c r="P2286"/>
  <c r="Q2285"/>
  <c r="P2285"/>
  <c r="Q2284"/>
  <c r="P2284"/>
  <c r="Q2283"/>
  <c r="P2283"/>
  <c r="Q2282"/>
  <c r="P2282"/>
  <c r="Q2281"/>
  <c r="P2281"/>
  <c r="Q2280"/>
  <c r="P2280"/>
  <c r="Q2279"/>
  <c r="P2279"/>
  <c r="Q2278"/>
  <c r="P2278"/>
  <c r="Q2277"/>
  <c r="P2277"/>
  <c r="Q2276"/>
  <c r="P2276"/>
  <c r="Q2275"/>
  <c r="P2275"/>
  <c r="Q2274"/>
  <c r="P2274"/>
  <c r="Q2273"/>
  <c r="P2273"/>
  <c r="Q2272"/>
  <c r="P2272"/>
  <c r="Q2271"/>
  <c r="P2271"/>
  <c r="Q2270"/>
  <c r="P2270"/>
  <c r="Q2269"/>
  <c r="P2269"/>
  <c r="Q2268"/>
  <c r="P2268"/>
  <c r="Q2267"/>
  <c r="P2267"/>
  <c r="Q2266"/>
  <c r="P2266"/>
  <c r="Q2265"/>
  <c r="P2265"/>
  <c r="Q2264"/>
  <c r="P2264"/>
  <c r="Q2263"/>
  <c r="P2263"/>
  <c r="Q2262"/>
  <c r="P2262"/>
  <c r="Q2261"/>
  <c r="P2261"/>
  <c r="Q2260"/>
  <c r="P2260"/>
  <c r="Q2259"/>
  <c r="P2259"/>
  <c r="Q2258"/>
  <c r="P2258"/>
  <c r="Q2257"/>
  <c r="P2257"/>
  <c r="Q2256"/>
  <c r="P2256"/>
  <c r="Q2255"/>
  <c r="P2255"/>
  <c r="Q2254"/>
  <c r="P2254"/>
  <c r="Q2253"/>
  <c r="P2253"/>
  <c r="Q2252"/>
  <c r="P2252"/>
  <c r="Q2251"/>
  <c r="P2251"/>
  <c r="Q2250"/>
  <c r="P2250"/>
  <c r="Q2249"/>
  <c r="P2249"/>
  <c r="Q2248"/>
  <c r="P2248"/>
  <c r="Q2247"/>
  <c r="P2247"/>
  <c r="Q2246"/>
  <c r="P2246"/>
  <c r="Q2245"/>
  <c r="P2245"/>
  <c r="Q2244"/>
  <c r="P2244"/>
  <c r="Q2243"/>
  <c r="P2243"/>
  <c r="Q2242"/>
  <c r="P2242"/>
  <c r="Q2241"/>
  <c r="P2241"/>
  <c r="Q2240"/>
  <c r="P2240"/>
  <c r="Q2239"/>
  <c r="P2239"/>
  <c r="Q2238"/>
  <c r="P2238"/>
  <c r="Q2237"/>
  <c r="P2237"/>
  <c r="Q2236"/>
  <c r="P2236"/>
  <c r="Q2235"/>
  <c r="P2235"/>
  <c r="Q2234"/>
  <c r="P2234"/>
  <c r="Q2233"/>
  <c r="P2233"/>
  <c r="Q2232"/>
  <c r="P2232"/>
  <c r="Q2231"/>
  <c r="P2231"/>
  <c r="Q2230"/>
  <c r="P2230"/>
  <c r="Q2229"/>
  <c r="P2229"/>
  <c r="Q2228"/>
  <c r="P2228"/>
  <c r="Q2227"/>
  <c r="P2227"/>
  <c r="Q2226"/>
  <c r="P2226"/>
  <c r="Q2225"/>
  <c r="P2225"/>
  <c r="Q2224"/>
  <c r="P2224"/>
  <c r="Q2223"/>
  <c r="P2223"/>
  <c r="Q2222"/>
  <c r="P2222"/>
  <c r="Q2221"/>
  <c r="P2221"/>
  <c r="Q2220"/>
  <c r="P2220"/>
  <c r="Q2219"/>
  <c r="P2219"/>
  <c r="Q2218"/>
  <c r="P2218"/>
  <c r="Q2217"/>
  <c r="P2217"/>
  <c r="Q2216"/>
  <c r="P2216"/>
  <c r="Q2215"/>
  <c r="P2215"/>
  <c r="Q2214"/>
  <c r="P2214"/>
  <c r="Q2213"/>
  <c r="P2213"/>
  <c r="Q2212"/>
  <c r="P2212"/>
  <c r="Q2211"/>
  <c r="P2211"/>
  <c r="Q2210"/>
  <c r="P2210"/>
  <c r="Q2209"/>
  <c r="P2209"/>
  <c r="Q2208"/>
  <c r="P2208"/>
  <c r="Q2207"/>
  <c r="P2207"/>
  <c r="Q2206"/>
  <c r="P2206"/>
  <c r="Q2205"/>
  <c r="P2205"/>
  <c r="Q2204"/>
  <c r="P2204"/>
  <c r="Q2203"/>
  <c r="P2203"/>
  <c r="Q2202"/>
  <c r="P2202"/>
  <c r="Q2201"/>
  <c r="P2201"/>
  <c r="Q2200"/>
  <c r="P2200"/>
  <c r="Q2199"/>
  <c r="P2199"/>
  <c r="Q2198"/>
  <c r="P2198"/>
  <c r="Q2197"/>
  <c r="P2197"/>
  <c r="Q2196"/>
  <c r="P2196"/>
  <c r="Q2195"/>
  <c r="P2195"/>
  <c r="Q2194"/>
  <c r="P2194"/>
  <c r="Q2193"/>
  <c r="P2193"/>
  <c r="Q2192"/>
  <c r="P2192"/>
  <c r="Q2191"/>
  <c r="P2191"/>
  <c r="Q2190"/>
  <c r="P2190"/>
  <c r="Q2189"/>
  <c r="P2189"/>
  <c r="Q2188"/>
  <c r="P2188"/>
  <c r="Q2187"/>
  <c r="P2187"/>
  <c r="Q2186"/>
  <c r="P2186"/>
  <c r="Q2185"/>
  <c r="P2185"/>
  <c r="Q2184"/>
  <c r="P2184"/>
  <c r="Q2183"/>
  <c r="P2183"/>
  <c r="Q2182"/>
  <c r="P2182"/>
  <c r="Q2181"/>
  <c r="P2181"/>
  <c r="Q2180"/>
  <c r="P2180"/>
  <c r="Q2179"/>
  <c r="P2179"/>
  <c r="Q2178"/>
  <c r="P2178"/>
  <c r="Q2177"/>
  <c r="P2177"/>
  <c r="Q2176"/>
  <c r="P2176"/>
  <c r="Q2175"/>
  <c r="P2175"/>
  <c r="Q2174"/>
  <c r="P2174"/>
  <c r="Q2173"/>
  <c r="P2173"/>
  <c r="Q2172"/>
  <c r="P2172"/>
  <c r="Q2171"/>
  <c r="P2171"/>
  <c r="Q2170"/>
  <c r="P2170"/>
  <c r="Q2169"/>
  <c r="P2169"/>
  <c r="Q2168"/>
  <c r="P2168"/>
  <c r="Q2167"/>
  <c r="P2167"/>
  <c r="Q2166"/>
  <c r="P2166"/>
  <c r="Q2165"/>
  <c r="P2165"/>
  <c r="Q2164"/>
  <c r="P2164"/>
  <c r="Q2163"/>
  <c r="P2163"/>
  <c r="Q2162"/>
  <c r="P2162"/>
  <c r="Q2161"/>
  <c r="P2161"/>
  <c r="Q2160"/>
  <c r="P2160"/>
  <c r="Q2159"/>
  <c r="P2159"/>
  <c r="Q2158"/>
  <c r="P2158"/>
  <c r="Q2157"/>
  <c r="P2157"/>
  <c r="Q2156"/>
  <c r="P2156"/>
  <c r="Q2155"/>
  <c r="P2155"/>
  <c r="Q2154"/>
  <c r="P2154"/>
  <c r="Q2153"/>
  <c r="P2153"/>
  <c r="Q2152"/>
  <c r="P2152"/>
  <c r="Q2151"/>
  <c r="P2151"/>
  <c r="Q2150"/>
  <c r="P2150"/>
  <c r="Q2149"/>
  <c r="P2149"/>
  <c r="Q2148"/>
  <c r="P2148"/>
  <c r="Q2147"/>
  <c r="P2147"/>
  <c r="Q2146"/>
  <c r="P2146"/>
  <c r="Q2145"/>
  <c r="P2145"/>
  <c r="Q2144"/>
  <c r="P2144"/>
  <c r="Q2143"/>
  <c r="P2143"/>
  <c r="Q2142"/>
  <c r="P2142"/>
  <c r="Q2141"/>
  <c r="P2141"/>
  <c r="Q2140"/>
  <c r="P2140"/>
  <c r="Q2139"/>
  <c r="P2139"/>
  <c r="Q2138"/>
  <c r="P2138"/>
  <c r="Q2137"/>
  <c r="P2137"/>
  <c r="Q2136"/>
  <c r="P2136"/>
  <c r="Q2135"/>
  <c r="P2135"/>
  <c r="Q2134"/>
  <c r="P2134"/>
  <c r="Q2133"/>
  <c r="P2133"/>
  <c r="Q2132"/>
  <c r="P2132"/>
  <c r="Q2131"/>
  <c r="P2131"/>
  <c r="Q2130"/>
  <c r="P2130"/>
  <c r="Q2129"/>
  <c r="P2129"/>
  <c r="Q2128"/>
  <c r="P2128"/>
  <c r="Q2127"/>
  <c r="P2127"/>
  <c r="Q2126"/>
  <c r="P2126"/>
  <c r="Q2125"/>
  <c r="P2125"/>
  <c r="Q2124"/>
  <c r="P2124"/>
  <c r="Q2123"/>
  <c r="P2123"/>
  <c r="Q2122"/>
  <c r="P2122"/>
  <c r="Q2121"/>
  <c r="P2121"/>
  <c r="Q2120"/>
  <c r="P2120"/>
  <c r="Q2119"/>
  <c r="P2119"/>
  <c r="Q2118"/>
  <c r="P2118"/>
  <c r="Q2117"/>
  <c r="P2117"/>
  <c r="Q2116"/>
  <c r="P2116"/>
  <c r="Q2115"/>
  <c r="P2115"/>
  <c r="Q2114"/>
  <c r="P2114"/>
  <c r="Q2113"/>
  <c r="P2113"/>
  <c r="Q2112"/>
  <c r="P2112"/>
  <c r="Q2111"/>
  <c r="P2111"/>
  <c r="Q2110"/>
  <c r="P2110"/>
  <c r="Q2109"/>
  <c r="P2109"/>
  <c r="Q2108"/>
  <c r="P2108"/>
  <c r="Q2107"/>
  <c r="P2107"/>
  <c r="Q2106"/>
  <c r="P2106"/>
  <c r="Q2105"/>
  <c r="P2105"/>
  <c r="Q2104"/>
  <c r="P2104"/>
  <c r="Q2103"/>
  <c r="P2103"/>
  <c r="Q2102"/>
  <c r="P2102"/>
  <c r="Q2101"/>
  <c r="P2101"/>
  <c r="Q2100"/>
  <c r="P2100"/>
  <c r="Q2099"/>
  <c r="P2099"/>
  <c r="Q2098"/>
  <c r="P2098"/>
  <c r="Q2097"/>
  <c r="P2097"/>
  <c r="Q2096"/>
  <c r="P2096"/>
  <c r="Q2095"/>
  <c r="P2095"/>
  <c r="Q2094"/>
  <c r="P2094"/>
  <c r="Q2093"/>
  <c r="P2093"/>
  <c r="Q2092"/>
  <c r="P2092"/>
  <c r="Q2091"/>
  <c r="P2091"/>
  <c r="Q2090"/>
  <c r="P2090"/>
  <c r="Q2089"/>
  <c r="P2089"/>
  <c r="Q2088"/>
  <c r="P2088"/>
  <c r="Q2087"/>
  <c r="P2087"/>
  <c r="Q2086"/>
  <c r="P2086"/>
  <c r="Q2085"/>
  <c r="P2085"/>
  <c r="Q2084"/>
  <c r="P2084"/>
  <c r="Q2083"/>
  <c r="P2083"/>
  <c r="Q2082"/>
  <c r="P2082"/>
  <c r="Q2081"/>
  <c r="P2081"/>
  <c r="Q2080"/>
  <c r="P2080"/>
  <c r="Q2079"/>
  <c r="P2079"/>
  <c r="Q2078"/>
  <c r="P2078"/>
  <c r="Q2077"/>
  <c r="P2077"/>
  <c r="Q2076"/>
  <c r="P2076"/>
  <c r="Q2075"/>
  <c r="P2075"/>
  <c r="Q2074"/>
  <c r="P2074"/>
  <c r="Q2073"/>
  <c r="P2073"/>
  <c r="Q2072"/>
  <c r="P2072"/>
  <c r="Q2071"/>
  <c r="P2071"/>
  <c r="Q2070"/>
  <c r="P2070"/>
  <c r="Q2069"/>
  <c r="P2069"/>
  <c r="Q2068"/>
  <c r="P2068"/>
  <c r="Q2067"/>
  <c r="P2067"/>
  <c r="Q2066"/>
  <c r="P2066"/>
  <c r="Q2065"/>
  <c r="P2065"/>
  <c r="Q2064"/>
  <c r="P2064"/>
  <c r="Q2063"/>
  <c r="P2063"/>
  <c r="Q2062"/>
  <c r="P2062"/>
  <c r="Q2061"/>
  <c r="P2061"/>
  <c r="Q2060"/>
  <c r="P2060"/>
  <c r="Q2059"/>
  <c r="P2059"/>
  <c r="Q2058"/>
  <c r="P2058"/>
  <c r="Q2057"/>
  <c r="P2057"/>
  <c r="Q2056"/>
  <c r="P2056"/>
  <c r="Q2055"/>
  <c r="P2055"/>
  <c r="Q2054"/>
  <c r="P2054"/>
  <c r="Q2053"/>
  <c r="P2053"/>
  <c r="Q2052"/>
  <c r="P2052"/>
  <c r="Q2051"/>
  <c r="P2051"/>
  <c r="Q2050"/>
  <c r="P2050"/>
  <c r="Q2049"/>
  <c r="P2049"/>
  <c r="Q2048"/>
  <c r="P2048"/>
  <c r="Q2047"/>
  <c r="P2047"/>
  <c r="Q2046"/>
  <c r="P2046"/>
  <c r="Q2045"/>
  <c r="P2045"/>
  <c r="Q2044"/>
  <c r="P2044"/>
  <c r="Q2043"/>
  <c r="P2043"/>
  <c r="Q2042"/>
  <c r="P2042"/>
  <c r="Q2041"/>
  <c r="P2041"/>
  <c r="Q2040"/>
  <c r="P2040"/>
  <c r="Q2039"/>
  <c r="P2039"/>
  <c r="Q2038"/>
  <c r="P2038"/>
  <c r="Q2037"/>
  <c r="P2037"/>
  <c r="Q2036"/>
  <c r="P2036"/>
  <c r="Q2035"/>
  <c r="P2035"/>
  <c r="Q2034"/>
  <c r="P2034"/>
  <c r="Q2033"/>
  <c r="P2033"/>
  <c r="Q2032"/>
  <c r="P2032"/>
  <c r="Q2031"/>
  <c r="P2031"/>
  <c r="Q2030"/>
  <c r="P2030"/>
  <c r="Q2029"/>
  <c r="P2029"/>
  <c r="Q2028"/>
  <c r="P2028"/>
  <c r="Q2027"/>
  <c r="P2027"/>
  <c r="Q2026"/>
  <c r="P2026"/>
  <c r="Q2025"/>
  <c r="P2025"/>
  <c r="Q2024"/>
  <c r="P2024"/>
  <c r="Q2023"/>
  <c r="P2023"/>
  <c r="Q2022"/>
  <c r="P2022"/>
  <c r="Q2021"/>
  <c r="P2021"/>
  <c r="Q2020"/>
  <c r="P2020"/>
  <c r="Q2019"/>
  <c r="P2019"/>
  <c r="Q2018"/>
  <c r="P2018"/>
  <c r="Q2017"/>
  <c r="P2017"/>
  <c r="Q2016"/>
  <c r="P2016"/>
  <c r="Q2015"/>
  <c r="P2015"/>
  <c r="Q2014"/>
  <c r="P2014"/>
  <c r="Q2013"/>
  <c r="P2013"/>
  <c r="Q2012"/>
  <c r="P2012"/>
  <c r="Q2011"/>
  <c r="P2011"/>
  <c r="Q2010"/>
  <c r="P2010"/>
  <c r="Q2009"/>
  <c r="P2009"/>
  <c r="Q2008"/>
  <c r="P2008"/>
  <c r="Q2007"/>
  <c r="P2007"/>
  <c r="Q2006"/>
  <c r="P2006"/>
  <c r="Q2005"/>
  <c r="P2005"/>
  <c r="Q2004"/>
  <c r="P2004"/>
  <c r="Q2003"/>
  <c r="P2003"/>
  <c r="Q2002"/>
  <c r="P2002"/>
  <c r="Q2001"/>
  <c r="P2001"/>
  <c r="Q2000"/>
  <c r="P2000"/>
  <c r="Q1999"/>
  <c r="P1999"/>
  <c r="Q1998"/>
  <c r="P1998"/>
  <c r="Q1997"/>
  <c r="P1997"/>
  <c r="Q1996"/>
  <c r="P1996"/>
  <c r="Q1995"/>
  <c r="P1995"/>
  <c r="Q1994"/>
  <c r="P1994"/>
  <c r="Q1993"/>
  <c r="P1993"/>
  <c r="Q1992"/>
  <c r="P1992"/>
  <c r="Q1991"/>
  <c r="P1991"/>
  <c r="Q1990"/>
  <c r="P1990"/>
  <c r="Q1989"/>
  <c r="P1989"/>
  <c r="Q1988"/>
  <c r="P1988"/>
  <c r="Q1987"/>
  <c r="P1987"/>
  <c r="Q1986"/>
  <c r="P1986"/>
  <c r="Q1985"/>
  <c r="P1985"/>
  <c r="Q1984"/>
  <c r="P1984"/>
  <c r="Q1983"/>
  <c r="P1983"/>
  <c r="Q1982"/>
  <c r="P1982"/>
  <c r="Q1981"/>
  <c r="P1981"/>
  <c r="Q1980"/>
  <c r="P1980"/>
  <c r="Q1979"/>
  <c r="P1979"/>
  <c r="Q1978"/>
  <c r="P1978"/>
  <c r="Q1977"/>
  <c r="P1977"/>
  <c r="Q1976"/>
  <c r="P1976"/>
  <c r="Q1975"/>
  <c r="P1975"/>
  <c r="Q1974"/>
  <c r="P1974"/>
  <c r="Q1973"/>
  <c r="P1973"/>
  <c r="Q1972"/>
  <c r="P1972"/>
  <c r="Q1971"/>
  <c r="P1971"/>
  <c r="Q1970"/>
  <c r="P1970"/>
  <c r="Q1969"/>
  <c r="P1969"/>
  <c r="Q1968"/>
  <c r="P1968"/>
  <c r="Q1967"/>
  <c r="P1967"/>
  <c r="Q1966"/>
  <c r="P1966"/>
  <c r="Q1965"/>
  <c r="P1965"/>
  <c r="Q1964"/>
  <c r="P1964"/>
  <c r="Q1963"/>
  <c r="P1963"/>
  <c r="Q1962"/>
  <c r="P1962"/>
  <c r="Q1961"/>
  <c r="P1961"/>
  <c r="Q1960"/>
  <c r="P1960"/>
  <c r="Q1959"/>
  <c r="P1959"/>
  <c r="Q1958"/>
  <c r="P1958"/>
  <c r="Q1957"/>
  <c r="P1957"/>
  <c r="Q1956"/>
  <c r="P1956"/>
  <c r="Q1955"/>
  <c r="P1955"/>
  <c r="Q1954"/>
  <c r="P1954"/>
  <c r="Q1953"/>
  <c r="P1953"/>
  <c r="Q1952"/>
  <c r="P1952"/>
  <c r="Q1951"/>
  <c r="P1951"/>
  <c r="Q1950"/>
  <c r="P1950"/>
  <c r="Q1949"/>
  <c r="P1949"/>
  <c r="Q1948"/>
  <c r="P1948"/>
  <c r="Q1947"/>
  <c r="P1947"/>
  <c r="Q1946"/>
  <c r="P1946"/>
  <c r="Q1945"/>
  <c r="P1945"/>
  <c r="Q1944"/>
  <c r="P1944"/>
  <c r="Q1943"/>
  <c r="P1943"/>
  <c r="Q1942"/>
  <c r="P1942"/>
  <c r="Q1941"/>
  <c r="P1941"/>
  <c r="Q1940"/>
  <c r="P1940"/>
  <c r="Q1939"/>
  <c r="P1939"/>
  <c r="Q1938"/>
  <c r="P1938"/>
  <c r="Q1937"/>
  <c r="P1937"/>
  <c r="Q1936"/>
  <c r="P1936"/>
  <c r="Q1935"/>
  <c r="P1935"/>
  <c r="Q1934"/>
  <c r="P1934"/>
  <c r="Q1933"/>
  <c r="P1933"/>
  <c r="Q1932"/>
  <c r="P1932"/>
  <c r="Q1931"/>
  <c r="P1931"/>
  <c r="Q1930"/>
  <c r="P1930"/>
  <c r="Q1929"/>
  <c r="P1929"/>
  <c r="Q1928"/>
  <c r="P1928"/>
  <c r="Q1927"/>
  <c r="P1927"/>
  <c r="Q1926"/>
  <c r="P1926"/>
  <c r="Q1925"/>
  <c r="P1925"/>
  <c r="Q1924"/>
  <c r="P1924"/>
  <c r="Q1923"/>
  <c r="P1923"/>
  <c r="Q1922"/>
  <c r="P1922"/>
  <c r="Q1921"/>
  <c r="P1921"/>
  <c r="Q1920"/>
  <c r="P1920"/>
  <c r="Q1919"/>
  <c r="P1919"/>
  <c r="Q1918"/>
  <c r="P1918"/>
  <c r="Q1917"/>
  <c r="P1917"/>
  <c r="Q1916"/>
  <c r="P1916"/>
  <c r="Q1915"/>
  <c r="P1915"/>
  <c r="Q1914"/>
  <c r="P1914"/>
  <c r="Q1913"/>
  <c r="P1913"/>
  <c r="Q1912"/>
  <c r="P1912"/>
  <c r="Q1911"/>
  <c r="P1911"/>
  <c r="Q1910"/>
  <c r="P1910"/>
  <c r="Q1909"/>
  <c r="P1909"/>
  <c r="Q1908"/>
  <c r="P1908"/>
  <c r="Q1907"/>
  <c r="P1907"/>
  <c r="Q1906"/>
  <c r="P1906"/>
  <c r="Q1905"/>
  <c r="P1905"/>
  <c r="Q1904"/>
  <c r="P1904"/>
  <c r="Q1903"/>
  <c r="P1903"/>
  <c r="Q1902"/>
  <c r="P1902"/>
  <c r="Q1901"/>
  <c r="P1901"/>
  <c r="Q1900"/>
  <c r="P1900"/>
  <c r="Q1899"/>
  <c r="P1899"/>
  <c r="Q1898"/>
  <c r="P1898"/>
  <c r="Q1897"/>
  <c r="P1897"/>
  <c r="Q1896"/>
  <c r="P1896"/>
  <c r="Q1895"/>
  <c r="P1895"/>
  <c r="Q1894"/>
  <c r="P1894"/>
  <c r="Q1893"/>
  <c r="P1893"/>
  <c r="Q1892"/>
  <c r="P1892"/>
  <c r="Q1891"/>
  <c r="P1891"/>
  <c r="Q1890"/>
  <c r="P1890"/>
  <c r="Q1889"/>
  <c r="P1889"/>
  <c r="Q1888"/>
  <c r="P1888"/>
  <c r="Q1887"/>
  <c r="P1887"/>
  <c r="Q1886"/>
  <c r="P1886"/>
  <c r="Q1885"/>
  <c r="P1885"/>
  <c r="Q1884"/>
  <c r="P1884"/>
  <c r="Q1883"/>
  <c r="P1883"/>
  <c r="Q1882"/>
  <c r="P1882"/>
  <c r="Q1881"/>
  <c r="P1881"/>
  <c r="Q1880"/>
  <c r="P1880"/>
  <c r="Q1879"/>
  <c r="P1879"/>
  <c r="Q1878"/>
  <c r="P1878"/>
  <c r="Q1877"/>
  <c r="P1877"/>
  <c r="Q1876"/>
  <c r="P1876"/>
  <c r="Q1875"/>
  <c r="P1875"/>
  <c r="Q1874"/>
  <c r="P1874"/>
  <c r="Q1873"/>
  <c r="P1873"/>
  <c r="Q1872"/>
  <c r="P1872"/>
  <c r="Q1871"/>
  <c r="P1871"/>
  <c r="Q1870"/>
  <c r="P1870"/>
  <c r="Q1869"/>
  <c r="P1869"/>
  <c r="Q1868"/>
  <c r="P1868"/>
  <c r="Q1867"/>
  <c r="P1867"/>
  <c r="Q1866"/>
  <c r="P1866"/>
  <c r="Q1865"/>
  <c r="P1865"/>
  <c r="Q1864"/>
  <c r="P1864"/>
  <c r="Q1863"/>
  <c r="P1863"/>
  <c r="Q1862"/>
  <c r="P1862"/>
  <c r="Q1861"/>
  <c r="P1861"/>
  <c r="Q1860"/>
  <c r="P1860"/>
  <c r="Q1859"/>
  <c r="P1859"/>
  <c r="Q1858"/>
  <c r="P1858"/>
  <c r="Q1857"/>
  <c r="P1857"/>
  <c r="Q1856"/>
  <c r="P1856"/>
  <c r="Q1855"/>
  <c r="P1855"/>
  <c r="Q1854"/>
  <c r="P1854"/>
  <c r="Q1853"/>
  <c r="P1853"/>
  <c r="Q1852"/>
  <c r="P1852"/>
  <c r="Q1851"/>
  <c r="P1851"/>
  <c r="Q1850"/>
  <c r="P1850"/>
  <c r="Q1849"/>
  <c r="P1849"/>
  <c r="Q1848"/>
  <c r="P1848"/>
  <c r="Q1847"/>
  <c r="P1847"/>
  <c r="Q1846"/>
  <c r="P1846"/>
  <c r="Q1845"/>
  <c r="P1845"/>
  <c r="Q1844"/>
  <c r="P1844"/>
  <c r="Q1843"/>
  <c r="P1843"/>
  <c r="Q1842"/>
  <c r="P1842"/>
  <c r="Q1841"/>
  <c r="P1841"/>
  <c r="Q1840"/>
  <c r="P1840"/>
  <c r="Q1839"/>
  <c r="P1839"/>
  <c r="Q1838"/>
  <c r="P1838"/>
  <c r="Q1837"/>
  <c r="P1837"/>
  <c r="Q1836"/>
  <c r="P1836"/>
  <c r="Q1835"/>
  <c r="P1835"/>
  <c r="Q1834"/>
  <c r="P1834"/>
  <c r="Q1833"/>
  <c r="P1833"/>
  <c r="Q1832"/>
  <c r="P1832"/>
  <c r="Q1831"/>
  <c r="P1831"/>
  <c r="Q1830"/>
  <c r="P1830"/>
  <c r="Q1829"/>
  <c r="P1829"/>
  <c r="Q1828"/>
  <c r="P1828"/>
  <c r="Q1827"/>
  <c r="P1827"/>
  <c r="Q1826"/>
  <c r="P1826"/>
  <c r="Q1825"/>
  <c r="P1825"/>
  <c r="Q1824"/>
  <c r="P1824"/>
  <c r="Q1823"/>
  <c r="P1823"/>
  <c r="Q1822"/>
  <c r="P1822"/>
  <c r="Q1821"/>
  <c r="P1821"/>
  <c r="Q1820"/>
  <c r="P1820"/>
  <c r="Q1819"/>
  <c r="P1819"/>
  <c r="Q1818"/>
  <c r="P1818"/>
  <c r="Q1817"/>
  <c r="P1817"/>
  <c r="Q1816"/>
  <c r="P1816"/>
  <c r="Q1815"/>
  <c r="P1815"/>
  <c r="Q1814"/>
  <c r="P1814"/>
  <c r="Q1813"/>
  <c r="P1813"/>
  <c r="Q1812"/>
  <c r="P1812"/>
  <c r="Q1811"/>
  <c r="P1811"/>
  <c r="Q1810"/>
  <c r="P1810"/>
  <c r="Q1809"/>
  <c r="P1809"/>
  <c r="Q1808"/>
  <c r="P1808"/>
  <c r="Q1807"/>
  <c r="P1807"/>
  <c r="Q1806"/>
  <c r="P1806"/>
  <c r="Q1805"/>
  <c r="P1805"/>
  <c r="Q1804"/>
  <c r="P1804"/>
  <c r="Q1803"/>
  <c r="P1803"/>
  <c r="Q1802"/>
  <c r="P1802"/>
  <c r="Q1801"/>
  <c r="P1801"/>
  <c r="Q1800"/>
  <c r="P1800"/>
  <c r="Q1799"/>
  <c r="P1799"/>
  <c r="Q1798"/>
  <c r="P1798"/>
  <c r="Q1797"/>
  <c r="P1797"/>
  <c r="Q1796"/>
  <c r="P1796"/>
  <c r="Q1795"/>
  <c r="P1795"/>
  <c r="Q1794"/>
  <c r="P1794"/>
  <c r="Q1793"/>
  <c r="P1793"/>
  <c r="Q1792"/>
  <c r="P1792"/>
  <c r="Q1791"/>
  <c r="P1791"/>
  <c r="Q1790"/>
  <c r="P1790"/>
  <c r="Q1789"/>
  <c r="P1789"/>
  <c r="Q1788"/>
  <c r="P1788"/>
  <c r="Q1787"/>
  <c r="P1787"/>
  <c r="Q1786"/>
  <c r="P1786"/>
  <c r="Q1785"/>
  <c r="P1785"/>
  <c r="Q1784"/>
  <c r="P1784"/>
  <c r="Q1783"/>
  <c r="P1783"/>
  <c r="Q1782"/>
  <c r="P1782"/>
  <c r="Q1781"/>
  <c r="P1781"/>
  <c r="Q1780"/>
  <c r="P1780"/>
  <c r="Q1779"/>
  <c r="P1779"/>
  <c r="Q1778"/>
  <c r="P1778"/>
  <c r="Q1777"/>
  <c r="P1777"/>
  <c r="Q1776"/>
  <c r="P1776"/>
  <c r="Q1775"/>
  <c r="P1775"/>
  <c r="Q1774"/>
  <c r="P1774"/>
  <c r="Q1773"/>
  <c r="P1773"/>
  <c r="Q1772"/>
  <c r="P1772"/>
  <c r="Q1771"/>
  <c r="P1771"/>
  <c r="Q1770"/>
  <c r="P1770"/>
  <c r="Q1769"/>
  <c r="P1769"/>
  <c r="Q1768"/>
  <c r="P1768"/>
  <c r="Q1767"/>
  <c r="P1767"/>
  <c r="Q1766"/>
  <c r="P1766"/>
  <c r="Q1765"/>
  <c r="P1765"/>
  <c r="Q1764"/>
  <c r="P1764"/>
  <c r="Q1763"/>
  <c r="P1763"/>
  <c r="Q1762"/>
  <c r="P1762"/>
  <c r="Q1761"/>
  <c r="P1761"/>
  <c r="Q1760"/>
  <c r="P1760"/>
  <c r="Q1759"/>
  <c r="P1759"/>
  <c r="Q1758"/>
  <c r="P1758"/>
  <c r="Q1757"/>
  <c r="P1757"/>
  <c r="Q1756"/>
  <c r="P1756"/>
  <c r="Q1755"/>
  <c r="P1755"/>
  <c r="Q1754"/>
  <c r="P1754"/>
  <c r="Q1753"/>
  <c r="P1753"/>
  <c r="Q1752"/>
  <c r="P1752"/>
  <c r="Q1751"/>
  <c r="P1751"/>
  <c r="Q1750"/>
  <c r="P1750"/>
  <c r="Q1749"/>
  <c r="P1749"/>
  <c r="Q1748"/>
  <c r="P1748"/>
  <c r="Q1747"/>
  <c r="P1747"/>
  <c r="Q1746"/>
  <c r="P1746"/>
  <c r="Q1745"/>
  <c r="P1745"/>
  <c r="Q1744"/>
  <c r="P1744"/>
  <c r="Q1743"/>
  <c r="P1743"/>
  <c r="Q1742"/>
  <c r="P1742"/>
  <c r="Q1741"/>
  <c r="P1741"/>
  <c r="Q1740"/>
  <c r="P1740"/>
  <c r="Q1739"/>
  <c r="P1739"/>
  <c r="Q1738"/>
  <c r="P1738"/>
  <c r="Q1737"/>
  <c r="P1737"/>
  <c r="Q1736"/>
  <c r="P1736"/>
  <c r="Q1735"/>
  <c r="P1735"/>
  <c r="Q1734"/>
  <c r="P1734"/>
  <c r="Q1733"/>
  <c r="P1733"/>
  <c r="Q1732"/>
  <c r="P1732"/>
  <c r="Q1731"/>
  <c r="P1731"/>
  <c r="Q1730"/>
  <c r="P1730"/>
  <c r="Q1729"/>
  <c r="P1729"/>
  <c r="Q1728"/>
  <c r="P1728"/>
  <c r="Q1727"/>
  <c r="P1727"/>
  <c r="Q1726"/>
  <c r="P1726"/>
  <c r="Q1725"/>
  <c r="P1725"/>
  <c r="Q1724"/>
  <c r="P1724"/>
  <c r="Q1723"/>
  <c r="P1723"/>
  <c r="Q1722"/>
  <c r="P1722"/>
  <c r="Q1721"/>
  <c r="P1721"/>
  <c r="Q1720"/>
  <c r="P1720"/>
  <c r="Q1719"/>
  <c r="P1719"/>
  <c r="Q1718"/>
  <c r="P1718"/>
  <c r="Q1717"/>
  <c r="P1717"/>
  <c r="Q1716"/>
  <c r="P1716"/>
  <c r="Q1715"/>
  <c r="P1715"/>
  <c r="Q1714"/>
  <c r="P1714"/>
  <c r="Q1713"/>
  <c r="P1713"/>
  <c r="Q1712"/>
  <c r="P1712"/>
  <c r="Q1711"/>
  <c r="P1711"/>
  <c r="Q1710"/>
  <c r="P1710"/>
  <c r="Q1709"/>
  <c r="P1709"/>
  <c r="Q1708"/>
  <c r="P1708"/>
  <c r="Q1707"/>
  <c r="P1707"/>
  <c r="Q1706"/>
  <c r="P1706"/>
  <c r="Q1705"/>
  <c r="P1705"/>
  <c r="Q1704"/>
  <c r="P1704"/>
  <c r="Q1703"/>
  <c r="P1703"/>
  <c r="Q1702"/>
  <c r="P1702"/>
  <c r="Q1701"/>
  <c r="P1701"/>
  <c r="Q1700"/>
  <c r="P1700"/>
  <c r="Q1699"/>
  <c r="P1699"/>
  <c r="Q1698"/>
  <c r="P1698"/>
  <c r="Q1697"/>
  <c r="P1697"/>
  <c r="Q1696"/>
  <c r="P1696"/>
  <c r="Q1695"/>
  <c r="P1695"/>
  <c r="Q1694"/>
  <c r="P1694"/>
  <c r="Q1693"/>
  <c r="P1693"/>
  <c r="Q1692"/>
  <c r="P1692"/>
  <c r="Q1691"/>
  <c r="P1691"/>
  <c r="Q1690"/>
  <c r="P1690"/>
  <c r="Q1689"/>
  <c r="P1689"/>
  <c r="Q1688"/>
  <c r="P1688"/>
  <c r="Q1687"/>
  <c r="P1687"/>
  <c r="Q1686"/>
  <c r="P1686"/>
  <c r="Q1685"/>
  <c r="P1685"/>
  <c r="Q1684"/>
  <c r="P1684"/>
  <c r="Q1683"/>
  <c r="P1683"/>
  <c r="Q1682"/>
  <c r="P1682"/>
  <c r="Q1681"/>
  <c r="P1681"/>
  <c r="Q1680"/>
  <c r="P1680"/>
  <c r="Q1679"/>
  <c r="P1679"/>
  <c r="Q1678"/>
  <c r="P1678"/>
  <c r="Q1677"/>
  <c r="P1677"/>
  <c r="Q1676"/>
  <c r="P1676"/>
  <c r="Q1675"/>
  <c r="P1675"/>
  <c r="Q1674"/>
  <c r="P1674"/>
  <c r="Q1673"/>
  <c r="P1673"/>
  <c r="Q1672"/>
  <c r="P1672"/>
  <c r="Q1671"/>
  <c r="P1671"/>
  <c r="Q1670"/>
  <c r="P1670"/>
  <c r="Q1669"/>
  <c r="P1669"/>
  <c r="Q1668"/>
  <c r="P1668"/>
  <c r="Q1667"/>
  <c r="P1667"/>
  <c r="Q1666"/>
  <c r="P1666"/>
  <c r="Q1665"/>
  <c r="P1665"/>
  <c r="Q1664"/>
  <c r="P1664"/>
  <c r="Q1663"/>
  <c r="P1663"/>
  <c r="Q1662"/>
  <c r="P1662"/>
  <c r="Q1661"/>
  <c r="P1661"/>
  <c r="Q1660"/>
  <c r="P1660"/>
  <c r="Q1659"/>
  <c r="P1659"/>
  <c r="Q1658"/>
  <c r="P1658"/>
  <c r="Q1657"/>
  <c r="P1657"/>
  <c r="Q1656"/>
  <c r="P1656"/>
  <c r="Q1655"/>
  <c r="P1655"/>
  <c r="Q1654"/>
  <c r="P1654"/>
  <c r="Q1653"/>
  <c r="P1653"/>
  <c r="Q1652"/>
  <c r="P1652"/>
  <c r="Q1651"/>
  <c r="P1651"/>
  <c r="Q1650"/>
  <c r="P1650"/>
  <c r="Q1649"/>
  <c r="P1649"/>
  <c r="Q1648"/>
  <c r="P1648"/>
  <c r="Q1647"/>
  <c r="P1647"/>
  <c r="Q1646"/>
  <c r="P1646"/>
  <c r="Q1645"/>
  <c r="P1645"/>
  <c r="Q1644"/>
  <c r="P1644"/>
  <c r="Q1643"/>
  <c r="P1643"/>
  <c r="Q1642"/>
  <c r="P1642"/>
  <c r="Q1641"/>
  <c r="P1641"/>
  <c r="Q1640"/>
  <c r="P1640"/>
  <c r="Q1639"/>
  <c r="P1639"/>
  <c r="Q1638"/>
  <c r="P1638"/>
  <c r="Q1637"/>
  <c r="P1637"/>
  <c r="Q1636"/>
  <c r="P1636"/>
  <c r="Q1635"/>
  <c r="P1635"/>
  <c r="Q1634"/>
  <c r="P1634"/>
  <c r="Q1633"/>
  <c r="P1633"/>
  <c r="Q1632"/>
  <c r="P1632"/>
  <c r="Q1631"/>
  <c r="P1631"/>
  <c r="Q1630"/>
  <c r="P1630"/>
  <c r="Q1629"/>
  <c r="P1629"/>
  <c r="Q1628"/>
  <c r="P1628"/>
  <c r="Q1627"/>
  <c r="P1627"/>
  <c r="Q1626"/>
  <c r="P1626"/>
  <c r="Q1625"/>
  <c r="P1625"/>
  <c r="Q1624"/>
  <c r="P1624"/>
  <c r="Q1623"/>
  <c r="P1623"/>
  <c r="Q1622"/>
  <c r="P1622"/>
  <c r="Q1621"/>
  <c r="P1621"/>
  <c r="Q1620"/>
  <c r="P1620"/>
  <c r="Q1619"/>
  <c r="P1619"/>
  <c r="Q1618"/>
  <c r="P1618"/>
  <c r="Q1617"/>
  <c r="P1617"/>
  <c r="Q1616"/>
  <c r="P1616"/>
  <c r="Q1615"/>
  <c r="P1615"/>
  <c r="Q1614"/>
  <c r="P1614"/>
  <c r="Q1613"/>
  <c r="P1613"/>
  <c r="Q1612"/>
  <c r="P1612"/>
  <c r="Q1611"/>
  <c r="P1611"/>
  <c r="Q1610"/>
  <c r="P1610"/>
  <c r="Q1609"/>
  <c r="P1609"/>
  <c r="Q1608"/>
  <c r="P1608"/>
  <c r="Q1607"/>
  <c r="P1607"/>
  <c r="Q1606"/>
  <c r="P1606"/>
  <c r="Q1605"/>
  <c r="P1605"/>
  <c r="Q1604"/>
  <c r="P1604"/>
  <c r="Q1603"/>
  <c r="P1603"/>
  <c r="Q1602"/>
  <c r="P1602"/>
  <c r="Q1601"/>
  <c r="P1601"/>
  <c r="Q1600"/>
  <c r="P1600"/>
  <c r="Q1599"/>
  <c r="P1599"/>
  <c r="Q1598"/>
  <c r="P1598"/>
  <c r="Q1597"/>
  <c r="P1597"/>
  <c r="Q1596"/>
  <c r="P1596"/>
  <c r="Q1595"/>
  <c r="P1595"/>
  <c r="Q1594"/>
  <c r="P1594"/>
  <c r="Q1593"/>
  <c r="P1593"/>
  <c r="Q1592"/>
  <c r="P1592"/>
  <c r="Q1591"/>
  <c r="P1591"/>
  <c r="Q1590"/>
  <c r="P1590"/>
  <c r="Q1589"/>
  <c r="P1589"/>
  <c r="Q1588"/>
  <c r="P1588"/>
  <c r="Q1587"/>
  <c r="P1587"/>
  <c r="Q1586"/>
  <c r="P1586"/>
  <c r="Q1585"/>
  <c r="P1585"/>
  <c r="Q1584"/>
  <c r="P1584"/>
  <c r="Q1583"/>
  <c r="P1583"/>
  <c r="Q1582"/>
  <c r="P1582"/>
  <c r="Q1581"/>
  <c r="P1581"/>
  <c r="Q1580"/>
  <c r="P1580"/>
  <c r="Q1579"/>
  <c r="P1579"/>
  <c r="Q1578"/>
  <c r="P1578"/>
  <c r="Q1577"/>
  <c r="P1577"/>
  <c r="Q1576"/>
  <c r="P1576"/>
  <c r="Q1575"/>
  <c r="P1575"/>
  <c r="Q1574"/>
  <c r="P1574"/>
  <c r="Q1573"/>
  <c r="P1573"/>
  <c r="Q1572"/>
  <c r="P1572"/>
  <c r="Q1571"/>
  <c r="P1571"/>
  <c r="Q1570"/>
  <c r="P1570"/>
  <c r="Q1569"/>
  <c r="P1569"/>
  <c r="Q1568"/>
  <c r="P1568"/>
  <c r="Q1567"/>
  <c r="P1567"/>
  <c r="Q1566"/>
  <c r="P1566"/>
  <c r="Q1565"/>
  <c r="P1565"/>
  <c r="Q1564"/>
  <c r="P1564"/>
  <c r="Q1563"/>
  <c r="P1563"/>
  <c r="Q1562"/>
  <c r="P1562"/>
  <c r="Q1561"/>
  <c r="P1561"/>
  <c r="Q1560"/>
  <c r="P1560"/>
  <c r="Q1559"/>
  <c r="P1559"/>
  <c r="Q1558"/>
  <c r="P1558"/>
  <c r="Q1557"/>
  <c r="P1557"/>
  <c r="Q1556"/>
  <c r="P1556"/>
  <c r="Q1555"/>
  <c r="P1555"/>
  <c r="Q1554"/>
  <c r="P1554"/>
  <c r="Q1553"/>
  <c r="P1553"/>
  <c r="Q1552"/>
  <c r="P1552"/>
  <c r="Q1551"/>
  <c r="P1551"/>
  <c r="Q1550"/>
  <c r="P1550"/>
  <c r="Q1549"/>
  <c r="P1549"/>
  <c r="Q1548"/>
  <c r="P1548"/>
  <c r="Q1547"/>
  <c r="P1547"/>
  <c r="Q1546"/>
  <c r="P1546"/>
  <c r="Q1545"/>
  <c r="P1545"/>
  <c r="Q1544"/>
  <c r="P1544"/>
  <c r="Q1543"/>
  <c r="P1543"/>
  <c r="Q1542"/>
  <c r="P1542"/>
  <c r="Q1541"/>
  <c r="P1541"/>
  <c r="Q1540"/>
  <c r="P1540"/>
  <c r="Q1539"/>
  <c r="P1539"/>
  <c r="Q1538"/>
  <c r="P1538"/>
  <c r="Q1537"/>
  <c r="P1537"/>
  <c r="Q1536"/>
  <c r="P1536"/>
  <c r="Q1535"/>
  <c r="P1535"/>
  <c r="Q1534"/>
  <c r="P1534"/>
  <c r="Q1533"/>
  <c r="P1533"/>
  <c r="Q1532"/>
  <c r="P1532"/>
  <c r="Q1531"/>
  <c r="P1531"/>
  <c r="Q1530"/>
  <c r="P1530"/>
  <c r="Q1529"/>
  <c r="P1529"/>
  <c r="Q1528"/>
  <c r="P1528"/>
  <c r="Q1527"/>
  <c r="P1527"/>
  <c r="Q1526"/>
  <c r="P1526"/>
  <c r="Q1525"/>
  <c r="P1525"/>
  <c r="Q1524"/>
  <c r="P1524"/>
  <c r="Q1523"/>
  <c r="P1523"/>
  <c r="Q1522"/>
  <c r="P1522"/>
  <c r="Q1521"/>
  <c r="P1521"/>
  <c r="Q1520"/>
  <c r="P1520"/>
  <c r="Q1519"/>
  <c r="P1519"/>
  <c r="Q1518"/>
  <c r="P1518"/>
  <c r="Q1517"/>
  <c r="P1517"/>
  <c r="Q1516"/>
  <c r="P1516"/>
  <c r="Q1515"/>
  <c r="P1515"/>
  <c r="Q1514"/>
  <c r="P1514"/>
  <c r="Q1513"/>
  <c r="P1513"/>
  <c r="Q1512"/>
  <c r="P1512"/>
  <c r="Q1511"/>
  <c r="P1511"/>
  <c r="Q1510"/>
  <c r="P1510"/>
  <c r="Q1509"/>
  <c r="P1509"/>
  <c r="Q1508"/>
  <c r="P1508"/>
  <c r="Q1507"/>
  <c r="P1507"/>
  <c r="Q1506"/>
  <c r="P1506"/>
  <c r="Q1505"/>
  <c r="P1505"/>
  <c r="Q1504"/>
  <c r="P1504"/>
  <c r="Q1503"/>
  <c r="P1503"/>
  <c r="Q1502"/>
  <c r="P1502"/>
  <c r="Q1501"/>
  <c r="P1501"/>
  <c r="Q1500"/>
  <c r="P1500"/>
  <c r="Q1499"/>
  <c r="P1499"/>
  <c r="Q1498"/>
  <c r="P1498"/>
  <c r="Q1497"/>
  <c r="P1497"/>
  <c r="Q1496"/>
  <c r="P1496"/>
  <c r="Q1495"/>
  <c r="P1495"/>
  <c r="Q1494"/>
  <c r="P1494"/>
  <c r="Q1493"/>
  <c r="P1493"/>
  <c r="Q1492"/>
  <c r="P1492"/>
  <c r="Q1491"/>
  <c r="P1491"/>
  <c r="Q1490"/>
  <c r="P1490"/>
  <c r="Q1489"/>
  <c r="P1489"/>
  <c r="Q1488"/>
  <c r="P1488"/>
  <c r="Q1487"/>
  <c r="P1487"/>
  <c r="Q1486"/>
  <c r="P1486"/>
  <c r="Q1485"/>
  <c r="P1485"/>
  <c r="Q1484"/>
  <c r="P1484"/>
  <c r="Q1483"/>
  <c r="P1483"/>
  <c r="Q1482"/>
  <c r="P1482"/>
  <c r="Q1481"/>
  <c r="P1481"/>
  <c r="Q1480"/>
  <c r="P1480"/>
  <c r="Q1479"/>
  <c r="P1479"/>
  <c r="Q1478"/>
  <c r="P1478"/>
  <c r="Q1477"/>
  <c r="P1477"/>
  <c r="Q1476"/>
  <c r="P1476"/>
  <c r="Q1475"/>
  <c r="P1475"/>
  <c r="Q1474"/>
  <c r="P1474"/>
  <c r="Q1473"/>
  <c r="P1473"/>
  <c r="Q1472"/>
  <c r="P1472"/>
  <c r="Q1471"/>
  <c r="P1471"/>
  <c r="Q1470"/>
  <c r="P1470"/>
  <c r="Q1469"/>
  <c r="P1469"/>
  <c r="Q1468"/>
  <c r="P1468"/>
  <c r="Q1467"/>
  <c r="P1467"/>
  <c r="Q1466"/>
  <c r="P1466"/>
  <c r="Q1465"/>
  <c r="P1465"/>
  <c r="Q1464"/>
  <c r="P1464"/>
  <c r="Q1463"/>
  <c r="P1463"/>
  <c r="Q1462"/>
  <c r="P1462"/>
  <c r="Q1461"/>
  <c r="P1461"/>
  <c r="Q1460"/>
  <c r="P1460"/>
  <c r="Q1459"/>
  <c r="P1459"/>
  <c r="Q1458"/>
  <c r="P1458"/>
  <c r="Q1457"/>
  <c r="P1457"/>
  <c r="Q1456"/>
  <c r="P1456"/>
  <c r="Q1455"/>
  <c r="P1455"/>
  <c r="Q1454"/>
  <c r="P1454"/>
  <c r="Q1453"/>
  <c r="P1453"/>
  <c r="Q1452"/>
  <c r="P1452"/>
  <c r="Q1451"/>
  <c r="P1451"/>
  <c r="Q1450"/>
  <c r="P1450"/>
  <c r="Q1449"/>
  <c r="P1449"/>
  <c r="Q1448"/>
  <c r="P1448"/>
  <c r="Q1447"/>
  <c r="P1447"/>
  <c r="Q1446"/>
  <c r="P1446"/>
  <c r="Q1445"/>
  <c r="P1445"/>
  <c r="Q1444"/>
  <c r="P1444"/>
  <c r="Q1443"/>
  <c r="P1443"/>
  <c r="Q1442"/>
  <c r="P1442"/>
  <c r="Q1441"/>
  <c r="P1441"/>
  <c r="Q1440"/>
  <c r="P1440"/>
  <c r="Q1439"/>
  <c r="P1439"/>
  <c r="Q1438"/>
  <c r="P1438"/>
  <c r="Q1437"/>
  <c r="P1437"/>
  <c r="Q1436"/>
  <c r="P1436"/>
  <c r="Q1435"/>
  <c r="P1435"/>
  <c r="Q1434"/>
  <c r="P1434"/>
  <c r="Q1433"/>
  <c r="P1433"/>
  <c r="Q1432"/>
  <c r="P1432"/>
  <c r="Q1431"/>
  <c r="P1431"/>
  <c r="Q1430"/>
  <c r="P1430"/>
  <c r="Q1429"/>
  <c r="P1429"/>
  <c r="Q1428"/>
  <c r="P1428"/>
  <c r="Q1427"/>
  <c r="P1427"/>
  <c r="Q1426"/>
  <c r="P1426"/>
  <c r="Q1425"/>
  <c r="P1425"/>
  <c r="Q1424"/>
  <c r="P1424"/>
  <c r="Q1423"/>
  <c r="P1423"/>
  <c r="Q1422"/>
  <c r="P1422"/>
  <c r="Q1421"/>
  <c r="P1421"/>
  <c r="Q1420"/>
  <c r="P1420"/>
  <c r="Q1419"/>
  <c r="P1419"/>
  <c r="Q1418"/>
  <c r="P1418"/>
  <c r="Q1417"/>
  <c r="P1417"/>
  <c r="Q1416"/>
  <c r="P1416"/>
  <c r="Q1415"/>
  <c r="P1415"/>
  <c r="Q1414"/>
  <c r="P1414"/>
  <c r="Q1413"/>
  <c r="P1413"/>
  <c r="Q1412"/>
  <c r="P1412"/>
  <c r="Q1411"/>
  <c r="P1411"/>
  <c r="Q1410"/>
  <c r="P1410"/>
  <c r="Q1409"/>
  <c r="P1409"/>
  <c r="Q1408"/>
  <c r="P1408"/>
  <c r="Q1407"/>
  <c r="P1407"/>
  <c r="Q1406"/>
  <c r="P1406"/>
  <c r="Q1405"/>
  <c r="P1405"/>
  <c r="Q1404"/>
  <c r="P1404"/>
  <c r="Q1403"/>
  <c r="P1403"/>
  <c r="Q1402"/>
  <c r="P1402"/>
  <c r="Q1401"/>
  <c r="P1401"/>
  <c r="Q1400"/>
  <c r="P1400"/>
  <c r="Q1399"/>
  <c r="P1399"/>
  <c r="Q1398"/>
  <c r="P1398"/>
  <c r="Q1397"/>
  <c r="P1397"/>
  <c r="Q1396"/>
  <c r="P1396"/>
  <c r="Q1395"/>
  <c r="P1395"/>
  <c r="Q1394"/>
  <c r="P1394"/>
  <c r="Q1393"/>
  <c r="P1393"/>
  <c r="Q1392"/>
  <c r="P1392"/>
  <c r="Q1391"/>
  <c r="P1391"/>
  <c r="Q1390"/>
  <c r="P1390"/>
  <c r="Q1389"/>
  <c r="P1389"/>
  <c r="Q1388"/>
  <c r="P1388"/>
  <c r="Q1387"/>
  <c r="P1387"/>
  <c r="Q1386"/>
  <c r="P1386"/>
  <c r="Q1385"/>
  <c r="P1385"/>
  <c r="Q1384"/>
  <c r="P1384"/>
  <c r="Q1383"/>
  <c r="P1383"/>
  <c r="Q1382"/>
  <c r="P1382"/>
  <c r="Q1381"/>
  <c r="P1381"/>
  <c r="Q1380"/>
  <c r="P1380"/>
  <c r="Q1379"/>
  <c r="P1379"/>
  <c r="Q1378"/>
  <c r="P1378"/>
  <c r="Q1377"/>
  <c r="P1377"/>
  <c r="Q1376"/>
  <c r="P1376"/>
  <c r="Q1375"/>
  <c r="P1375"/>
  <c r="Q1374"/>
  <c r="P1374"/>
  <c r="Q1373"/>
  <c r="P1373"/>
  <c r="Q1372"/>
  <c r="P1372"/>
  <c r="Q1371"/>
  <c r="P1371"/>
  <c r="Q1370"/>
  <c r="P1370"/>
  <c r="Q1369"/>
  <c r="P1369"/>
  <c r="Q1368"/>
  <c r="P1368"/>
  <c r="Q1367"/>
  <c r="P1367"/>
  <c r="Q1366"/>
  <c r="P1366"/>
  <c r="Q1365"/>
  <c r="P1365"/>
  <c r="Q1364"/>
  <c r="P1364"/>
  <c r="Q1363"/>
  <c r="P1363"/>
  <c r="Q1362"/>
  <c r="P1362"/>
  <c r="Q1361"/>
  <c r="P1361"/>
  <c r="Q1360"/>
  <c r="P1360"/>
  <c r="Q1359"/>
  <c r="P1359"/>
  <c r="Q1358"/>
  <c r="P1358"/>
  <c r="Q1357"/>
  <c r="P1357"/>
  <c r="Q1356"/>
  <c r="P1356"/>
  <c r="Q1355"/>
  <c r="P1355"/>
  <c r="Q1354"/>
  <c r="P1354"/>
  <c r="Q1353"/>
  <c r="P1353"/>
  <c r="Q1352"/>
  <c r="P1352"/>
  <c r="Q1351"/>
  <c r="P1351"/>
  <c r="Q1350"/>
  <c r="P1350"/>
  <c r="Q1349"/>
  <c r="P1349"/>
  <c r="Q1348"/>
  <c r="P1348"/>
  <c r="Q1347"/>
  <c r="P1347"/>
  <c r="Q1346"/>
  <c r="P1346"/>
  <c r="Q1345"/>
  <c r="P1345"/>
  <c r="Q1344"/>
  <c r="P1344"/>
  <c r="Q1343"/>
  <c r="P1343"/>
  <c r="Q1342"/>
  <c r="P1342"/>
  <c r="Q1341"/>
  <c r="P1341"/>
  <c r="Q1340"/>
  <c r="P1340"/>
  <c r="Q1339"/>
  <c r="P1339"/>
  <c r="Q1338"/>
  <c r="P1338"/>
  <c r="Q1337"/>
  <c r="P1337"/>
  <c r="Q1336"/>
  <c r="P1336"/>
  <c r="Q1335"/>
  <c r="P1335"/>
  <c r="Q1334"/>
  <c r="P1334"/>
  <c r="Q1333"/>
  <c r="P1333"/>
  <c r="Q1332"/>
  <c r="P1332"/>
  <c r="Q1331"/>
  <c r="P1331"/>
  <c r="Q1330"/>
  <c r="P1330"/>
  <c r="Q1329"/>
  <c r="P1329"/>
  <c r="Q1328"/>
  <c r="P1328"/>
  <c r="Q1327"/>
  <c r="P1327"/>
  <c r="Q1326"/>
  <c r="P1326"/>
  <c r="Q1325"/>
  <c r="P1325"/>
  <c r="Q1324"/>
  <c r="P1324"/>
  <c r="Q1323"/>
  <c r="P1323"/>
  <c r="Q1322"/>
  <c r="P1322"/>
  <c r="Q1321"/>
  <c r="P1321"/>
  <c r="Q1320"/>
  <c r="P1320"/>
  <c r="Q1319"/>
  <c r="P1319"/>
  <c r="Q1318"/>
  <c r="P1318"/>
  <c r="Q1317"/>
  <c r="P1317"/>
  <c r="Q1316"/>
  <c r="P1316"/>
  <c r="Q1315"/>
  <c r="P1315"/>
  <c r="Q1314"/>
  <c r="P1314"/>
  <c r="Q1313"/>
  <c r="P1313"/>
  <c r="Q1312"/>
  <c r="P1312"/>
  <c r="Q1311"/>
  <c r="P1311"/>
  <c r="Q1310"/>
  <c r="P1310"/>
  <c r="Q1309"/>
  <c r="P1309"/>
  <c r="Q1308"/>
  <c r="P1308"/>
  <c r="Q1307"/>
  <c r="P1307"/>
  <c r="Q1306"/>
  <c r="P1306"/>
  <c r="Q1305"/>
  <c r="P1305"/>
  <c r="Q1304"/>
  <c r="P1304"/>
  <c r="Q1303"/>
  <c r="P1303"/>
  <c r="Q1302"/>
  <c r="P1302"/>
  <c r="Q1301"/>
  <c r="P1301"/>
  <c r="Q1300"/>
  <c r="P1300"/>
  <c r="Q1299"/>
  <c r="P1299"/>
  <c r="Q1298"/>
  <c r="P1298"/>
  <c r="Q1297"/>
  <c r="P1297"/>
  <c r="Q1296"/>
  <c r="P1296"/>
  <c r="Q1295"/>
  <c r="P1295"/>
  <c r="Q1294"/>
  <c r="P1294"/>
  <c r="Q1293"/>
  <c r="P1293"/>
  <c r="Q1292"/>
  <c r="P1292"/>
  <c r="Q1291"/>
  <c r="P1291"/>
  <c r="Q1290"/>
  <c r="P1290"/>
  <c r="Q1289"/>
  <c r="P1289"/>
  <c r="Q1288"/>
  <c r="P1288"/>
  <c r="Q1287"/>
  <c r="P1287"/>
  <c r="Q1286"/>
  <c r="P1286"/>
  <c r="Q1285"/>
  <c r="P1285"/>
  <c r="Q1284"/>
  <c r="P1284"/>
  <c r="Q1283"/>
  <c r="P1283"/>
  <c r="Q1282"/>
  <c r="P1282"/>
  <c r="Q1281"/>
  <c r="P1281"/>
  <c r="Q1280"/>
  <c r="P1280"/>
  <c r="Q1279"/>
  <c r="P1279"/>
  <c r="Q1278"/>
  <c r="P1278"/>
  <c r="Q1277"/>
  <c r="P1277"/>
  <c r="Q1276"/>
  <c r="P1276"/>
  <c r="Q1275"/>
  <c r="P1275"/>
  <c r="Q1274"/>
  <c r="P1274"/>
  <c r="Q1273"/>
  <c r="P1273"/>
  <c r="Q1272"/>
  <c r="P1272"/>
  <c r="Q1271"/>
  <c r="P1271"/>
  <c r="Q1270"/>
  <c r="P1270"/>
  <c r="Q1269"/>
  <c r="P1269"/>
  <c r="Q1268"/>
  <c r="P1268"/>
  <c r="Q1267"/>
  <c r="P1267"/>
  <c r="Q1266"/>
  <c r="P1266"/>
  <c r="Q1265"/>
  <c r="P1265"/>
  <c r="Q1264"/>
  <c r="P1264"/>
  <c r="Q1263"/>
  <c r="P1263"/>
  <c r="Q1262"/>
  <c r="P1262"/>
  <c r="Q1261"/>
  <c r="P1261"/>
  <c r="Q1260"/>
  <c r="P1260"/>
  <c r="Q1259"/>
  <c r="P1259"/>
  <c r="Q1258"/>
  <c r="P1258"/>
  <c r="Q1257"/>
  <c r="P1257"/>
  <c r="Q1256"/>
  <c r="P1256"/>
  <c r="Q1255"/>
  <c r="P1255"/>
  <c r="Q1254"/>
  <c r="P1254"/>
  <c r="Q1253"/>
  <c r="P1253"/>
  <c r="Q1252"/>
  <c r="P1252"/>
  <c r="Q1251"/>
  <c r="P1251"/>
  <c r="Q1250"/>
  <c r="P1250"/>
  <c r="Q1249"/>
  <c r="P1249"/>
  <c r="Q1248"/>
  <c r="P1248"/>
  <c r="Q1247"/>
  <c r="P1247"/>
  <c r="Q1246"/>
  <c r="P1246"/>
  <c r="Q1245"/>
  <c r="P1245"/>
  <c r="Q1244"/>
  <c r="P1244"/>
  <c r="Q1243"/>
  <c r="P1243"/>
  <c r="Q1242"/>
  <c r="P1242"/>
  <c r="Q1241"/>
  <c r="P1241"/>
  <c r="Q1240"/>
  <c r="P1240"/>
  <c r="Q1239"/>
  <c r="P1239"/>
  <c r="Q1238"/>
  <c r="P1238"/>
  <c r="Q1237"/>
  <c r="P1237"/>
  <c r="Q1236"/>
  <c r="P1236"/>
  <c r="Q1235"/>
  <c r="P1235"/>
  <c r="Q1234"/>
  <c r="P1234"/>
  <c r="Q1233"/>
  <c r="P1233"/>
  <c r="Q1232"/>
  <c r="P1232"/>
  <c r="Q1231"/>
  <c r="P1231"/>
  <c r="Q1230"/>
  <c r="P1230"/>
  <c r="Q1229"/>
  <c r="P1229"/>
  <c r="Q1228"/>
  <c r="P1228"/>
  <c r="Q1227"/>
  <c r="P1227"/>
  <c r="Q1226"/>
  <c r="P1226"/>
  <c r="Q1225"/>
  <c r="P1225"/>
  <c r="Q1224"/>
  <c r="P1224"/>
  <c r="Q1223"/>
  <c r="P1223"/>
  <c r="Q1222"/>
  <c r="P1222"/>
  <c r="Q1221"/>
  <c r="P1221"/>
  <c r="Q1220"/>
  <c r="P1220"/>
  <c r="Q1219"/>
  <c r="P1219"/>
  <c r="Q1218"/>
  <c r="P1218"/>
  <c r="Q1217"/>
  <c r="P1217"/>
  <c r="Q1216"/>
  <c r="P1216"/>
  <c r="Q1215"/>
  <c r="P1215"/>
  <c r="Q1214"/>
  <c r="P1214"/>
  <c r="Q1213"/>
  <c r="P1213"/>
  <c r="Q1212"/>
  <c r="P1212"/>
  <c r="Q1211"/>
  <c r="P1211"/>
  <c r="Q1210"/>
  <c r="P1210"/>
  <c r="Q1209"/>
  <c r="P1209"/>
  <c r="Q1208"/>
  <c r="P1208"/>
  <c r="Q1207"/>
  <c r="P1207"/>
  <c r="Q1206"/>
  <c r="P1206"/>
  <c r="Q1205"/>
  <c r="P1205"/>
  <c r="Q1204"/>
  <c r="P1204"/>
  <c r="Q1203"/>
  <c r="P1203"/>
  <c r="Q1202"/>
  <c r="P1202"/>
  <c r="Q1201"/>
  <c r="P1201"/>
  <c r="Q1200"/>
  <c r="P1200"/>
  <c r="Q1199"/>
  <c r="P1199"/>
  <c r="Q1198"/>
  <c r="P1198"/>
  <c r="Q1197"/>
  <c r="P1197"/>
  <c r="Q1196"/>
  <c r="P1196"/>
  <c r="Q1195"/>
  <c r="P1195"/>
  <c r="Q1194"/>
  <c r="P1194"/>
  <c r="Q1193"/>
  <c r="P1193"/>
  <c r="Q1192"/>
  <c r="P1192"/>
  <c r="Q1191"/>
  <c r="P1191"/>
  <c r="Q1190"/>
  <c r="P1190"/>
  <c r="Q1189"/>
  <c r="P1189"/>
  <c r="Q1188"/>
  <c r="P1188"/>
  <c r="Q1187"/>
  <c r="P1187"/>
  <c r="Q1186"/>
  <c r="P1186"/>
  <c r="Q1185"/>
  <c r="P1185"/>
  <c r="Q1184"/>
  <c r="P1184"/>
  <c r="Q1183"/>
  <c r="P1183"/>
  <c r="Q1182"/>
  <c r="P1182"/>
  <c r="Q1181"/>
  <c r="P1181"/>
  <c r="Q1180"/>
  <c r="P1180"/>
  <c r="Q1179"/>
  <c r="P1179"/>
  <c r="Q1178"/>
  <c r="P1178"/>
  <c r="Q1177"/>
  <c r="P1177"/>
  <c r="Q1176"/>
  <c r="P1176"/>
  <c r="Q1175"/>
  <c r="P1175"/>
  <c r="Q1174"/>
  <c r="P1174"/>
  <c r="Q1173"/>
  <c r="P1173"/>
  <c r="Q1172"/>
  <c r="P1172"/>
  <c r="Q1171"/>
  <c r="P1171"/>
  <c r="Q1170"/>
  <c r="P1170"/>
  <c r="Q1169"/>
  <c r="P1169"/>
  <c r="Q1168"/>
  <c r="P1168"/>
  <c r="Q1167"/>
  <c r="P1167"/>
  <c r="Q1166"/>
  <c r="P1166"/>
  <c r="Q1165"/>
  <c r="P1165"/>
  <c r="Q1164"/>
  <c r="P1164"/>
  <c r="Q1163"/>
  <c r="P1163"/>
  <c r="Q1162"/>
  <c r="P1162"/>
  <c r="Q1161"/>
  <c r="P1161"/>
  <c r="Q1160"/>
  <c r="P1160"/>
  <c r="Q1159"/>
  <c r="P1159"/>
  <c r="Q1158"/>
  <c r="P1158"/>
  <c r="Q1157"/>
  <c r="P1157"/>
  <c r="Q1156"/>
  <c r="P1156"/>
  <c r="Q1155"/>
  <c r="P1155"/>
  <c r="Q1154"/>
  <c r="P1154"/>
  <c r="Q1153"/>
  <c r="P1153"/>
  <c r="Q1152"/>
  <c r="P1152"/>
  <c r="Q1151"/>
  <c r="P1151"/>
  <c r="Q1150"/>
  <c r="P1150"/>
  <c r="Q1149"/>
  <c r="P1149"/>
  <c r="Q1148"/>
  <c r="P1148"/>
  <c r="Q1147"/>
  <c r="P1147"/>
  <c r="Q1146"/>
  <c r="P1146"/>
  <c r="Q1145"/>
  <c r="P1145"/>
  <c r="Q1144"/>
  <c r="P1144"/>
  <c r="Q1143"/>
  <c r="P1143"/>
  <c r="Q1142"/>
  <c r="P1142"/>
  <c r="Q1141"/>
  <c r="P1141"/>
  <c r="Q1140"/>
  <c r="P1140"/>
  <c r="Q1139"/>
  <c r="P1139"/>
  <c r="Q1138"/>
  <c r="P1138"/>
  <c r="Q1137"/>
  <c r="P1137"/>
  <c r="Q1136"/>
  <c r="P1136"/>
  <c r="Q1135"/>
  <c r="P1135"/>
  <c r="Q1134"/>
  <c r="P1134"/>
  <c r="Q1133"/>
  <c r="P1133"/>
  <c r="Q1132"/>
  <c r="P1132"/>
  <c r="Q1131"/>
  <c r="P1131"/>
  <c r="Q1130"/>
  <c r="P1130"/>
  <c r="Q1129"/>
  <c r="P1129"/>
  <c r="Q1128"/>
  <c r="P1128"/>
  <c r="Q1127"/>
  <c r="P1127"/>
  <c r="Q1126"/>
  <c r="P1126"/>
  <c r="Q1125"/>
  <c r="P1125"/>
  <c r="Q1124"/>
  <c r="P1124"/>
  <c r="Q1123"/>
  <c r="P1123"/>
  <c r="Q1122"/>
  <c r="P1122"/>
  <c r="Q1121"/>
  <c r="P1121"/>
  <c r="Q1120"/>
  <c r="P1120"/>
  <c r="Q1119"/>
  <c r="P1119"/>
  <c r="Q1118"/>
  <c r="P1118"/>
  <c r="Q1117"/>
  <c r="P1117"/>
  <c r="Q1116"/>
  <c r="P1116"/>
  <c r="Q1115"/>
  <c r="P1115"/>
  <c r="Q1114"/>
  <c r="P1114"/>
  <c r="Q1113"/>
  <c r="P1113"/>
  <c r="Q1112"/>
  <c r="P1112"/>
  <c r="Q1111"/>
  <c r="P1111"/>
  <c r="Q1110"/>
  <c r="P1110"/>
  <c r="Q1109"/>
  <c r="P1109"/>
  <c r="Q1108"/>
  <c r="P1108"/>
  <c r="Q1107"/>
  <c r="P1107"/>
  <c r="Q1106"/>
  <c r="P1106"/>
  <c r="Q1105"/>
  <c r="P1105"/>
  <c r="Q1104"/>
  <c r="P1104"/>
  <c r="Q1103"/>
  <c r="P1103"/>
  <c r="Q1102"/>
  <c r="P1102"/>
  <c r="Q1101"/>
  <c r="P1101"/>
  <c r="Q1100"/>
  <c r="P1100"/>
  <c r="Q1099"/>
  <c r="P1099"/>
  <c r="Q1098"/>
  <c r="P1098"/>
  <c r="Q1097"/>
  <c r="P1097"/>
  <c r="Q1096"/>
  <c r="P1096"/>
  <c r="Q1095"/>
  <c r="P1095"/>
  <c r="Q1094"/>
  <c r="P1094"/>
  <c r="Q1093"/>
  <c r="P1093"/>
  <c r="Q1092"/>
  <c r="P1092"/>
  <c r="Q1091"/>
  <c r="P1091"/>
  <c r="Q1090"/>
  <c r="P1090"/>
  <c r="Q1089"/>
  <c r="P1089"/>
  <c r="Q1088"/>
  <c r="P1088"/>
  <c r="Q1087"/>
  <c r="P1087"/>
  <c r="Q1086"/>
  <c r="P1086"/>
  <c r="Q1085"/>
  <c r="P1085"/>
  <c r="Q1084"/>
  <c r="P1084"/>
  <c r="Q1083"/>
  <c r="P1083"/>
  <c r="Q1082"/>
  <c r="P1082"/>
  <c r="Q1081"/>
  <c r="P1081"/>
  <c r="Q1080"/>
  <c r="P1080"/>
  <c r="Q1079"/>
  <c r="P1079"/>
  <c r="Q1078"/>
  <c r="P1078"/>
  <c r="Q1077"/>
  <c r="P1077"/>
  <c r="Q1076"/>
  <c r="P1076"/>
  <c r="Q1075"/>
  <c r="P1075"/>
  <c r="Q1074"/>
  <c r="P1074"/>
  <c r="Q1073"/>
  <c r="P1073"/>
  <c r="Q1072"/>
  <c r="P1072"/>
  <c r="Q1071"/>
  <c r="P1071"/>
  <c r="Q1070"/>
  <c r="P1070"/>
  <c r="Q1069"/>
  <c r="P1069"/>
  <c r="Q1068"/>
  <c r="P1068"/>
  <c r="Q1067"/>
  <c r="P1067"/>
  <c r="Q1066"/>
  <c r="P1066"/>
  <c r="Q1065"/>
  <c r="P1065"/>
  <c r="Q1064"/>
  <c r="P1064"/>
  <c r="Q1063"/>
  <c r="P1063"/>
  <c r="Q1062"/>
  <c r="P1062"/>
  <c r="Q1061"/>
  <c r="P1061"/>
  <c r="Q1060"/>
  <c r="P1060"/>
  <c r="Q1059"/>
  <c r="P1059"/>
  <c r="Q1058"/>
  <c r="P1058"/>
  <c r="Q1057"/>
  <c r="P1057"/>
  <c r="Q1056"/>
  <c r="P1056"/>
  <c r="Q1055"/>
  <c r="P1055"/>
  <c r="Q1054"/>
  <c r="P1054"/>
  <c r="Q1053"/>
  <c r="P1053"/>
  <c r="Q1052"/>
  <c r="P1052"/>
  <c r="Q1051"/>
  <c r="P1051"/>
  <c r="Q1050"/>
  <c r="P1050"/>
  <c r="Q1049"/>
  <c r="P1049"/>
  <c r="Q1048"/>
  <c r="P1048"/>
  <c r="Q1047"/>
  <c r="P1047"/>
  <c r="Q1046"/>
  <c r="P1046"/>
  <c r="Q1045"/>
  <c r="P1045"/>
  <c r="Q1044"/>
  <c r="P1044"/>
  <c r="Q1043"/>
  <c r="P1043"/>
  <c r="Q1042"/>
  <c r="P1042"/>
  <c r="Q1041"/>
  <c r="P1041"/>
  <c r="Q1040"/>
  <c r="P1040"/>
  <c r="Q1039"/>
  <c r="P1039"/>
  <c r="Q1038"/>
  <c r="P1038"/>
  <c r="Q1037"/>
  <c r="P1037"/>
  <c r="Q1036"/>
  <c r="P1036"/>
  <c r="Q1035"/>
  <c r="P1035"/>
  <c r="Q1034"/>
  <c r="P1034"/>
  <c r="Q1033"/>
  <c r="P1033"/>
  <c r="Q1032"/>
  <c r="P1032"/>
  <c r="Q1031"/>
  <c r="P1031"/>
  <c r="Q1030"/>
  <c r="P1030"/>
  <c r="Q1029"/>
  <c r="P1029"/>
  <c r="Q1028"/>
  <c r="P1028"/>
  <c r="Q1027"/>
  <c r="P1027"/>
  <c r="Q1026"/>
  <c r="P1026"/>
  <c r="Q1025"/>
  <c r="P1025"/>
  <c r="Q1024"/>
  <c r="P1024"/>
  <c r="Q1023"/>
  <c r="P1023"/>
  <c r="Q1022"/>
  <c r="P1022"/>
  <c r="Q1021"/>
  <c r="P1021"/>
  <c r="Q1020"/>
  <c r="P1020"/>
  <c r="Q1019"/>
  <c r="P1019"/>
  <c r="Q1018"/>
  <c r="P1018"/>
  <c r="Q1017"/>
  <c r="P1017"/>
  <c r="Q1016"/>
  <c r="P1016"/>
  <c r="Q1015"/>
  <c r="P1015"/>
  <c r="Q1014"/>
  <c r="P1014"/>
  <c r="Q1013"/>
  <c r="P1013"/>
  <c r="Q1012"/>
  <c r="P1012"/>
  <c r="Q1011"/>
  <c r="P1011"/>
  <c r="Q1010"/>
  <c r="P1010"/>
  <c r="Q1009"/>
  <c r="P1009"/>
  <c r="Q1008"/>
  <c r="P1008"/>
  <c r="Q1007"/>
  <c r="P1007"/>
  <c r="Q1006"/>
  <c r="P1006"/>
  <c r="Q1005"/>
  <c r="P1005"/>
  <c r="Q1004"/>
  <c r="P1004"/>
  <c r="Q1003"/>
  <c r="P1003"/>
  <c r="Q1002"/>
  <c r="P1002"/>
  <c r="Q1001"/>
  <c r="P1001"/>
  <c r="Q1000"/>
  <c r="P1000"/>
  <c r="Q999"/>
  <c r="P999"/>
  <c r="Q998"/>
  <c r="P998"/>
  <c r="Q997"/>
  <c r="P997"/>
  <c r="Q996"/>
  <c r="P996"/>
  <c r="Q995"/>
  <c r="P995"/>
  <c r="Q994"/>
  <c r="P994"/>
  <c r="Q993"/>
  <c r="P993"/>
  <c r="Q992"/>
  <c r="P992"/>
  <c r="Q991"/>
  <c r="P991"/>
  <c r="Q990"/>
  <c r="P990"/>
  <c r="Q989"/>
  <c r="P989"/>
  <c r="Q988"/>
  <c r="P988"/>
  <c r="Q987"/>
  <c r="P987"/>
  <c r="Q986"/>
  <c r="P986"/>
  <c r="Q985"/>
  <c r="P985"/>
  <c r="Q984"/>
  <c r="P984"/>
  <c r="Q983"/>
  <c r="P983"/>
  <c r="Q982"/>
  <c r="P982"/>
  <c r="Q981"/>
  <c r="P981"/>
  <c r="Q980"/>
  <c r="P980"/>
  <c r="Q979"/>
  <c r="P979"/>
  <c r="Q978"/>
  <c r="P978"/>
  <c r="Q977"/>
  <c r="P977"/>
  <c r="Q976"/>
  <c r="P976"/>
  <c r="Q975"/>
  <c r="P975"/>
  <c r="Q974"/>
  <c r="P974"/>
  <c r="Q973"/>
  <c r="P973"/>
  <c r="Q972"/>
  <c r="P972"/>
  <c r="Q971"/>
  <c r="P971"/>
  <c r="Q970"/>
  <c r="P970"/>
  <c r="Q969"/>
  <c r="P969"/>
  <c r="Q968"/>
  <c r="P968"/>
  <c r="Q967"/>
  <c r="P967"/>
  <c r="Q966"/>
  <c r="P966"/>
  <c r="Q965"/>
  <c r="P965"/>
  <c r="Q964"/>
  <c r="P964"/>
  <c r="Q963"/>
  <c r="P963"/>
  <c r="Q962"/>
  <c r="P962"/>
  <c r="Q961"/>
  <c r="P961"/>
  <c r="Q960"/>
  <c r="P960"/>
  <c r="Q959"/>
  <c r="P959"/>
  <c r="Q958"/>
  <c r="P958"/>
  <c r="Q957"/>
  <c r="P957"/>
  <c r="Q956"/>
  <c r="P956"/>
  <c r="Q955"/>
  <c r="P955"/>
  <c r="Q954"/>
  <c r="P954"/>
  <c r="Q953"/>
  <c r="P953"/>
  <c r="Q952"/>
  <c r="P952"/>
  <c r="Q951"/>
  <c r="P951"/>
  <c r="Q950"/>
  <c r="P950"/>
  <c r="Q949"/>
  <c r="P949"/>
  <c r="Q948"/>
  <c r="P948"/>
  <c r="Q947"/>
  <c r="P947"/>
  <c r="Q946"/>
  <c r="P946"/>
  <c r="Q945"/>
  <c r="P945"/>
  <c r="Q944"/>
  <c r="P944"/>
  <c r="Q943"/>
  <c r="P943"/>
  <c r="Q942"/>
  <c r="P942"/>
  <c r="Q941"/>
  <c r="P941"/>
  <c r="Q940"/>
  <c r="P940"/>
  <c r="Q939"/>
  <c r="P939"/>
  <c r="Q938"/>
  <c r="P938"/>
  <c r="Q937"/>
  <c r="P937"/>
  <c r="Q936"/>
  <c r="P936"/>
  <c r="Q935"/>
  <c r="P935"/>
  <c r="Q934"/>
  <c r="P934"/>
  <c r="Q933"/>
  <c r="P933"/>
  <c r="Q932"/>
  <c r="P932"/>
  <c r="Q931"/>
  <c r="P931"/>
  <c r="Q930"/>
  <c r="P930"/>
  <c r="Q929"/>
  <c r="P929"/>
  <c r="Q928"/>
  <c r="P928"/>
  <c r="Q927"/>
  <c r="P927"/>
  <c r="Q926"/>
  <c r="P926"/>
  <c r="Q925"/>
  <c r="P925"/>
  <c r="Q924"/>
  <c r="P924"/>
  <c r="Q923"/>
  <c r="P923"/>
  <c r="Q922"/>
  <c r="P922"/>
  <c r="Q921"/>
  <c r="P921"/>
  <c r="Q920"/>
  <c r="P920"/>
  <c r="Q919"/>
  <c r="P919"/>
  <c r="Q918"/>
  <c r="P918"/>
  <c r="Q917"/>
  <c r="P917"/>
  <c r="Q916"/>
  <c r="P916"/>
  <c r="Q915"/>
  <c r="P915"/>
  <c r="Q914"/>
  <c r="P914"/>
  <c r="Q913"/>
  <c r="P913"/>
  <c r="Q912"/>
  <c r="P912"/>
  <c r="Q911"/>
  <c r="P911"/>
  <c r="Q910"/>
  <c r="P910"/>
  <c r="Q909"/>
  <c r="P909"/>
  <c r="Q908"/>
  <c r="P908"/>
  <c r="Q907"/>
  <c r="P907"/>
  <c r="Q906"/>
  <c r="P906"/>
  <c r="Q905"/>
  <c r="P905"/>
  <c r="Q904"/>
  <c r="P904"/>
  <c r="Q903"/>
  <c r="P903"/>
  <c r="Q902"/>
  <c r="P902"/>
  <c r="Q901"/>
  <c r="P901"/>
  <c r="Q900"/>
  <c r="P900"/>
  <c r="Q899"/>
  <c r="P899"/>
  <c r="Q898"/>
  <c r="P898"/>
  <c r="Q897"/>
  <c r="P897"/>
  <c r="Q896"/>
  <c r="P896"/>
  <c r="Q895"/>
  <c r="P895"/>
  <c r="Q894"/>
  <c r="P894"/>
  <c r="Q893"/>
  <c r="P893"/>
  <c r="Q892"/>
  <c r="P892"/>
  <c r="Q891"/>
  <c r="P891"/>
  <c r="Q890"/>
  <c r="P890"/>
  <c r="Q889"/>
  <c r="P889"/>
  <c r="Q888"/>
  <c r="P888"/>
  <c r="Q887"/>
  <c r="P887"/>
  <c r="Q886"/>
  <c r="P886"/>
  <c r="Q885"/>
  <c r="P885"/>
  <c r="Q884"/>
  <c r="P884"/>
  <c r="Q883"/>
  <c r="P883"/>
  <c r="Q882"/>
  <c r="P882"/>
  <c r="Q881"/>
  <c r="P881"/>
  <c r="Q880"/>
  <c r="P880"/>
  <c r="Q879"/>
  <c r="P879"/>
  <c r="Q878"/>
  <c r="P878"/>
  <c r="Q877"/>
  <c r="P877"/>
  <c r="Q876"/>
  <c r="P876"/>
  <c r="Q875"/>
  <c r="P875"/>
  <c r="Q874"/>
  <c r="P874"/>
  <c r="Q873"/>
  <c r="P873"/>
  <c r="Q872"/>
  <c r="P872"/>
  <c r="Q871"/>
  <c r="P871"/>
  <c r="Q870"/>
  <c r="P870"/>
  <c r="Q869"/>
  <c r="P869"/>
  <c r="Q868"/>
  <c r="P868"/>
  <c r="Q867"/>
  <c r="P867"/>
  <c r="Q866"/>
  <c r="P866"/>
  <c r="Q865"/>
  <c r="P865"/>
  <c r="Q864"/>
  <c r="P864"/>
  <c r="Q863"/>
  <c r="P863"/>
  <c r="Q862"/>
  <c r="P862"/>
  <c r="Q861"/>
  <c r="P861"/>
  <c r="Q860"/>
  <c r="P860"/>
  <c r="Q859"/>
  <c r="P859"/>
  <c r="Q858"/>
  <c r="P858"/>
  <c r="Q857"/>
  <c r="P857"/>
  <c r="Q856"/>
  <c r="P856"/>
  <c r="Q855"/>
  <c r="P855"/>
  <c r="Q854"/>
  <c r="P854"/>
  <c r="Q853"/>
  <c r="P853"/>
  <c r="Q852"/>
  <c r="P852"/>
  <c r="Q851"/>
  <c r="P851"/>
  <c r="P842"/>
  <c r="O842"/>
  <c r="I29" i="26"/>
  <c r="H29"/>
  <c r="O818" i="19"/>
  <c r="O814"/>
  <c r="O812"/>
  <c r="O811"/>
  <c r="O801"/>
  <c r="O781"/>
  <c r="O771"/>
  <c r="P753"/>
  <c r="O753"/>
  <c r="P752"/>
  <c r="O752"/>
  <c r="P751"/>
  <c r="O751"/>
  <c r="P750"/>
  <c r="O750"/>
  <c r="P749"/>
  <c r="O749"/>
  <c r="P748"/>
  <c r="O748"/>
  <c r="O732"/>
  <c r="F16" i="23" l="1"/>
  <c r="H36" i="26"/>
  <c r="H42"/>
  <c r="J29"/>
  <c r="H45"/>
  <c r="H46"/>
  <c r="O727" i="19"/>
  <c r="O722"/>
  <c r="O721"/>
  <c r="O720"/>
  <c r="O719"/>
  <c r="O718"/>
  <c r="O717"/>
  <c r="O716"/>
  <c r="O715"/>
  <c r="O714"/>
  <c r="O713"/>
  <c r="O712"/>
  <c r="O711"/>
  <c r="O710"/>
  <c r="O709"/>
  <c r="O708"/>
  <c r="O707"/>
  <c r="O706"/>
  <c r="O705"/>
  <c r="O704"/>
  <c r="O703"/>
  <c r="O702"/>
  <c r="O701"/>
  <c r="O700"/>
  <c r="O699"/>
  <c r="O698"/>
  <c r="O697"/>
  <c r="O696"/>
  <c r="O695"/>
  <c r="O694"/>
  <c r="O693"/>
  <c r="O692"/>
  <c r="O691"/>
  <c r="O690"/>
  <c r="O689"/>
  <c r="O688"/>
  <c r="O687"/>
  <c r="O686"/>
  <c r="O685"/>
  <c r="O684"/>
  <c r="O683"/>
  <c r="O682"/>
  <c r="O681"/>
  <c r="O680"/>
  <c r="O679"/>
  <c r="O678"/>
  <c r="O677"/>
  <c r="O676"/>
  <c r="O675"/>
  <c r="O674"/>
  <c r="O673"/>
  <c r="O672"/>
  <c r="O671"/>
  <c r="O670"/>
  <c r="O669"/>
  <c r="O668"/>
  <c r="O667"/>
  <c r="O666"/>
  <c r="O665"/>
  <c r="O664"/>
  <c r="O663"/>
  <c r="O662"/>
  <c r="O661"/>
  <c r="O660"/>
  <c r="O659"/>
  <c r="O658"/>
  <c r="O657"/>
  <c r="O656"/>
  <c r="O655"/>
  <c r="O654"/>
  <c r="O653"/>
  <c r="O652"/>
  <c r="O651"/>
  <c r="O650"/>
  <c r="O649"/>
  <c r="O648"/>
  <c r="O647"/>
  <c r="O646"/>
  <c r="O645"/>
  <c r="O644"/>
  <c r="O643"/>
  <c r="O642"/>
  <c r="O641"/>
  <c r="O640"/>
  <c r="O639"/>
  <c r="O638"/>
  <c r="O637"/>
  <c r="O636"/>
  <c r="O635"/>
  <c r="O634"/>
  <c r="O633"/>
  <c r="O632"/>
  <c r="O631"/>
  <c r="O630"/>
  <c r="O629"/>
  <c r="O628"/>
  <c r="O627"/>
  <c r="O626"/>
  <c r="O625"/>
  <c r="O624"/>
  <c r="O623"/>
  <c r="O622"/>
  <c r="O621"/>
  <c r="O620"/>
  <c r="O619"/>
  <c r="O618"/>
  <c r="O617"/>
  <c r="O616"/>
  <c r="O615"/>
  <c r="O614"/>
  <c r="O613"/>
  <c r="O612"/>
  <c r="P612" s="1"/>
  <c r="O611"/>
  <c r="P611" s="1"/>
  <c r="O610"/>
  <c r="P610" s="1"/>
  <c r="O609"/>
  <c r="P609" s="1"/>
  <c r="O608"/>
  <c r="P608" s="1"/>
  <c r="O607"/>
  <c r="P607" s="1"/>
  <c r="O606"/>
  <c r="P606" s="1"/>
  <c r="O605"/>
  <c r="P605" s="1"/>
  <c r="O604"/>
  <c r="P604" s="1"/>
  <c r="O603"/>
  <c r="P603" s="1"/>
  <c r="O602"/>
  <c r="P602" s="1"/>
  <c r="O601"/>
  <c r="P601" s="1"/>
  <c r="O600"/>
  <c r="P600" s="1"/>
  <c r="O599"/>
  <c r="P599" s="1"/>
  <c r="O598"/>
  <c r="P598" s="1"/>
  <c r="O597"/>
  <c r="P597" s="1"/>
  <c r="O596"/>
  <c r="P596" s="1"/>
  <c r="O595"/>
  <c r="P595" s="1"/>
  <c r="O594"/>
  <c r="P594" s="1"/>
  <c r="O593"/>
  <c r="P593" s="1"/>
  <c r="O592"/>
  <c r="P592" s="1"/>
  <c r="O591"/>
  <c r="P591" s="1"/>
  <c r="O590"/>
  <c r="P590" s="1"/>
  <c r="O589"/>
  <c r="P589" s="1"/>
  <c r="O588"/>
  <c r="P588" s="1"/>
  <c r="O587"/>
  <c r="P587" s="1"/>
  <c r="O586"/>
  <c r="P586" s="1"/>
  <c r="O585"/>
  <c r="P585" s="1"/>
  <c r="O584"/>
  <c r="P584" s="1"/>
  <c r="O583"/>
  <c r="P583" s="1"/>
  <c r="O582"/>
  <c r="P582" s="1"/>
  <c r="O581"/>
  <c r="P581" s="1"/>
  <c r="O580"/>
  <c r="P580" s="1"/>
  <c r="O579"/>
  <c r="P579" s="1"/>
  <c r="O578"/>
  <c r="P578" s="1"/>
  <c r="O577"/>
  <c r="P577" s="1"/>
  <c r="O576"/>
  <c r="P576" s="1"/>
  <c r="O575"/>
  <c r="P575" s="1"/>
  <c r="O574"/>
  <c r="P574" s="1"/>
  <c r="O573"/>
  <c r="P573" s="1"/>
  <c r="O572"/>
  <c r="P572" s="1"/>
  <c r="O571"/>
  <c r="P571" s="1"/>
  <c r="O570"/>
  <c r="P570" s="1"/>
  <c r="O569"/>
  <c r="P569" s="1"/>
  <c r="O568"/>
  <c r="P568" s="1"/>
  <c r="O567"/>
  <c r="P567" s="1"/>
  <c r="O566"/>
  <c r="P566" s="1"/>
  <c r="O565"/>
  <c r="P565" s="1"/>
  <c r="O564"/>
  <c r="P564" s="1"/>
  <c r="O563"/>
  <c r="P563" s="1"/>
  <c r="O562"/>
  <c r="P562" s="1"/>
  <c r="O561"/>
  <c r="P561" s="1"/>
  <c r="O560"/>
  <c r="P560" s="1"/>
  <c r="O559"/>
  <c r="P559" s="1"/>
  <c r="O558"/>
  <c r="P558" s="1"/>
  <c r="O557"/>
  <c r="P557" s="1"/>
  <c r="O556"/>
  <c r="P556" s="1"/>
  <c r="O555"/>
  <c r="P555" s="1"/>
  <c r="O554"/>
  <c r="P554" s="1"/>
  <c r="O553"/>
  <c r="P553" s="1"/>
  <c r="O552"/>
  <c r="P552" s="1"/>
  <c r="O551"/>
  <c r="P551" s="1"/>
  <c r="O550"/>
  <c r="P550" s="1"/>
  <c r="O549"/>
  <c r="P549" s="1"/>
  <c r="O548"/>
  <c r="P548" s="1"/>
  <c r="O547"/>
  <c r="P547" s="1"/>
  <c r="O546"/>
  <c r="P546" s="1"/>
  <c r="O545"/>
  <c r="P545" s="1"/>
  <c r="O544"/>
  <c r="P544" s="1"/>
  <c r="O543"/>
  <c r="P543" s="1"/>
  <c r="O542"/>
  <c r="P542" s="1"/>
  <c r="O541"/>
  <c r="P541" s="1"/>
  <c r="O540"/>
  <c r="P540" s="1"/>
  <c r="O539"/>
  <c r="P539" s="1"/>
  <c r="O538"/>
  <c r="P538" s="1"/>
  <c r="O537"/>
  <c r="P537" s="1"/>
  <c r="O536"/>
  <c r="P536" s="1"/>
  <c r="O535"/>
  <c r="P535" s="1"/>
  <c r="O534"/>
  <c r="P534" s="1"/>
  <c r="O533"/>
  <c r="P533" s="1"/>
  <c r="O532"/>
  <c r="P532" s="1"/>
  <c r="O531"/>
  <c r="P531" s="1"/>
  <c r="O530"/>
  <c r="P530" s="1"/>
  <c r="O529"/>
  <c r="P529" s="1"/>
  <c r="O528"/>
  <c r="P528" s="1"/>
  <c r="O527"/>
  <c r="P527" s="1"/>
  <c r="O526"/>
  <c r="P526" s="1"/>
  <c r="O525"/>
  <c r="P525" s="1"/>
  <c r="O524"/>
  <c r="P524" s="1"/>
  <c r="O523"/>
  <c r="P523" s="1"/>
  <c r="O522"/>
  <c r="P522" s="1"/>
  <c r="O521"/>
  <c r="P521" s="1"/>
  <c r="O520"/>
  <c r="P520" s="1"/>
  <c r="O519"/>
  <c r="P519" s="1"/>
  <c r="O518"/>
  <c r="P518" s="1"/>
  <c r="O517"/>
  <c r="P517" s="1"/>
  <c r="O516"/>
  <c r="P516" s="1"/>
  <c r="O515"/>
  <c r="P515" s="1"/>
  <c r="O514"/>
  <c r="P514" s="1"/>
  <c r="O513"/>
  <c r="P513" s="1"/>
  <c r="O512"/>
  <c r="P512" s="1"/>
  <c r="O511"/>
  <c r="P511" s="1"/>
  <c r="O510"/>
  <c r="P510" s="1"/>
  <c r="O509"/>
  <c r="P509" s="1"/>
  <c r="O508"/>
  <c r="P508" s="1"/>
  <c r="O507"/>
  <c r="P507" s="1"/>
  <c r="O506"/>
  <c r="P506" s="1"/>
  <c r="O505"/>
  <c r="P505" s="1"/>
  <c r="O504"/>
  <c r="P504" s="1"/>
  <c r="O503"/>
  <c r="P503" s="1"/>
  <c r="O502"/>
  <c r="P502" s="1"/>
  <c r="O501"/>
  <c r="P501" s="1"/>
  <c r="O500"/>
  <c r="P500" s="1"/>
  <c r="O499"/>
  <c r="P499" s="1"/>
  <c r="O498"/>
  <c r="P498" s="1"/>
  <c r="O497"/>
  <c r="P497" s="1"/>
  <c r="O496"/>
  <c r="P496" s="1"/>
  <c r="O495"/>
  <c r="P495" s="1"/>
  <c r="O494"/>
  <c r="P494" s="1"/>
  <c r="O493"/>
  <c r="P493" s="1"/>
  <c r="O492"/>
  <c r="P492" s="1"/>
  <c r="O491"/>
  <c r="P491" s="1"/>
  <c r="O490"/>
  <c r="P490" s="1"/>
  <c r="O489"/>
  <c r="P489" s="1"/>
  <c r="O488"/>
  <c r="P488" s="1"/>
  <c r="O487"/>
  <c r="P487" s="1"/>
  <c r="O486"/>
  <c r="P486" s="1"/>
  <c r="O485"/>
  <c r="P485" s="1"/>
  <c r="O484"/>
  <c r="P484" s="1"/>
  <c r="O483"/>
  <c r="P483" s="1"/>
  <c r="O482"/>
  <c r="P482" s="1"/>
  <c r="O481"/>
  <c r="P481" s="1"/>
  <c r="O480"/>
  <c r="P480" s="1"/>
  <c r="O479"/>
  <c r="P479" s="1"/>
  <c r="O478"/>
  <c r="P478" s="1"/>
  <c r="O477"/>
  <c r="P477" s="1"/>
  <c r="O476"/>
  <c r="P476" s="1"/>
  <c r="O475"/>
  <c r="P475" s="1"/>
  <c r="O474"/>
  <c r="P474" s="1"/>
  <c r="O473"/>
  <c r="P473" s="1"/>
  <c r="O472"/>
  <c r="P472" s="1"/>
  <c r="O471"/>
  <c r="P471" s="1"/>
  <c r="O470"/>
  <c r="P470" s="1"/>
  <c r="O469"/>
  <c r="P469" s="1"/>
  <c r="O468"/>
  <c r="P468" s="1"/>
  <c r="O467"/>
  <c r="P467" s="1"/>
  <c r="O466"/>
  <c r="P466" s="1"/>
  <c r="O465"/>
  <c r="P465" s="1"/>
  <c r="O464"/>
  <c r="P464" s="1"/>
  <c r="O463"/>
  <c r="P463" s="1"/>
  <c r="O462"/>
  <c r="P462" s="1"/>
  <c r="O461"/>
  <c r="P461" s="1"/>
  <c r="O460"/>
  <c r="P460" s="1"/>
  <c r="O459"/>
  <c r="P459" s="1"/>
  <c r="O458"/>
  <c r="P458" s="1"/>
  <c r="O457"/>
  <c r="P457" s="1"/>
  <c r="O456"/>
  <c r="P456" s="1"/>
  <c r="O455"/>
  <c r="P455" s="1"/>
  <c r="O454"/>
  <c r="P454" s="1"/>
  <c r="O453"/>
  <c r="P453" s="1"/>
  <c r="O452"/>
  <c r="P452" s="1"/>
  <c r="O451"/>
  <c r="P451" s="1"/>
  <c r="O450"/>
  <c r="P450" s="1"/>
  <c r="O449"/>
  <c r="P449" s="1"/>
  <c r="O448"/>
  <c r="P448" s="1"/>
  <c r="O447"/>
  <c r="P447" s="1"/>
  <c r="O446"/>
  <c r="P446" s="1"/>
  <c r="O445"/>
  <c r="P445" s="1"/>
  <c r="O444"/>
  <c r="P444" s="1"/>
  <c r="O443"/>
  <c r="P443" s="1"/>
  <c r="AA442"/>
  <c r="Z442"/>
  <c r="Y442"/>
  <c r="P442"/>
  <c r="O442"/>
  <c r="AA441"/>
  <c r="Z441"/>
  <c r="Y441"/>
  <c r="O441"/>
  <c r="P441" s="1"/>
  <c r="AA440"/>
  <c r="Z440"/>
  <c r="Y440"/>
  <c r="P440"/>
  <c r="O440"/>
  <c r="AA439"/>
  <c r="Z439"/>
  <c r="Y439"/>
  <c r="O439"/>
  <c r="P439" s="1"/>
  <c r="AA438"/>
  <c r="Z438"/>
  <c r="Y438"/>
  <c r="P438"/>
  <c r="O438"/>
  <c r="AA437"/>
  <c r="Z437"/>
  <c r="Y437"/>
  <c r="O437"/>
  <c r="P437" s="1"/>
  <c r="AA436"/>
  <c r="Z436"/>
  <c r="Y436"/>
  <c r="P436"/>
  <c r="O436"/>
  <c r="AA435"/>
  <c r="Z435"/>
  <c r="Y435"/>
  <c r="O435"/>
  <c r="P435" s="1"/>
  <c r="AA434"/>
  <c r="Z434"/>
  <c r="Y434"/>
  <c r="P434"/>
  <c r="O434"/>
  <c r="AA433"/>
  <c r="Z433"/>
  <c r="Y433"/>
  <c r="O433"/>
  <c r="P433" s="1"/>
  <c r="AA432"/>
  <c r="Z432"/>
  <c r="Y432"/>
  <c r="P432"/>
  <c r="O432"/>
  <c r="AA431"/>
  <c r="Z431"/>
  <c r="Y431"/>
  <c r="O431"/>
  <c r="P431" s="1"/>
  <c r="AA430"/>
  <c r="Z430"/>
  <c r="Y430"/>
  <c r="P430"/>
  <c r="O430"/>
  <c r="AA429"/>
  <c r="Z429"/>
  <c r="Y429"/>
  <c r="O429"/>
  <c r="P429" s="1"/>
  <c r="AA428"/>
  <c r="Z428"/>
  <c r="Y428"/>
  <c r="P428"/>
  <c r="O428"/>
  <c r="AA427"/>
  <c r="Z427"/>
  <c r="Y427"/>
  <c r="O427"/>
  <c r="P427" s="1"/>
  <c r="AA426"/>
  <c r="Z426"/>
  <c r="Y426"/>
  <c r="P426"/>
  <c r="O426"/>
  <c r="AA425"/>
  <c r="Z425"/>
  <c r="Y425"/>
  <c r="O425"/>
  <c r="P425" s="1"/>
  <c r="AA424"/>
  <c r="Z424"/>
  <c r="Y424"/>
  <c r="P424"/>
  <c r="O424"/>
  <c r="AA423"/>
  <c r="Z423"/>
  <c r="Y423"/>
  <c r="O423"/>
  <c r="P423" s="1"/>
  <c r="AA422"/>
  <c r="Z422"/>
  <c r="Y422"/>
  <c r="P422"/>
  <c r="O422"/>
  <c r="AA421"/>
  <c r="Z421"/>
  <c r="Y421"/>
  <c r="O421"/>
  <c r="P421" s="1"/>
  <c r="AA420"/>
  <c r="Z420"/>
  <c r="Y420"/>
  <c r="P420"/>
  <c r="O420"/>
  <c r="AA419"/>
  <c r="Z419"/>
  <c r="Y419"/>
  <c r="O419"/>
  <c r="P419" s="1"/>
  <c r="AA418"/>
  <c r="Z418"/>
  <c r="Y418"/>
  <c r="P418"/>
  <c r="O418"/>
  <c r="AA417"/>
  <c r="Z417"/>
  <c r="Y417"/>
  <c r="O417"/>
  <c r="P417" s="1"/>
  <c r="AA416"/>
  <c r="Z416"/>
  <c r="Y416"/>
  <c r="P416"/>
  <c r="O416"/>
  <c r="AA415"/>
  <c r="Z415"/>
  <c r="Y415"/>
  <c r="O415"/>
  <c r="P415" s="1"/>
  <c r="AA414"/>
  <c r="Z414"/>
  <c r="Y414"/>
  <c r="P414"/>
  <c r="O414"/>
  <c r="AA413"/>
  <c r="Z413"/>
  <c r="Y413"/>
  <c r="O413"/>
  <c r="P413" s="1"/>
  <c r="AA412"/>
  <c r="Z412"/>
  <c r="Y412"/>
  <c r="P412"/>
  <c r="O412"/>
  <c r="AA411"/>
  <c r="Z411"/>
  <c r="Y411"/>
  <c r="O411"/>
  <c r="P411" s="1"/>
  <c r="AA410"/>
  <c r="Z410"/>
  <c r="Y410"/>
  <c r="P410"/>
  <c r="O410"/>
  <c r="AA409"/>
  <c r="Z409"/>
  <c r="Y409"/>
  <c r="O409"/>
  <c r="P409" s="1"/>
  <c r="AA408"/>
  <c r="Z408"/>
  <c r="Y408"/>
  <c r="P408"/>
  <c r="O408"/>
  <c r="AA407"/>
  <c r="Z407"/>
  <c r="Y407"/>
  <c r="O407"/>
  <c r="P407" s="1"/>
  <c r="AA406"/>
  <c r="Z406"/>
  <c r="Y406"/>
  <c r="P406"/>
  <c r="O406"/>
  <c r="AA405"/>
  <c r="Z405"/>
  <c r="Y405"/>
  <c r="O405"/>
  <c r="P405" s="1"/>
  <c r="AA404"/>
  <c r="Z404"/>
  <c r="Y404"/>
  <c r="O404"/>
  <c r="P404" s="1"/>
  <c r="AA403"/>
  <c r="Z403"/>
  <c r="Y403"/>
  <c r="O403"/>
  <c r="P403" s="1"/>
  <c r="AA402"/>
  <c r="Z402"/>
  <c r="Y402"/>
  <c r="P402"/>
  <c r="O402"/>
  <c r="AA401"/>
  <c r="Z401"/>
  <c r="Y401"/>
  <c r="O401"/>
  <c r="P401" s="1"/>
  <c r="AA400"/>
  <c r="Z400"/>
  <c r="Y400"/>
  <c r="O400"/>
  <c r="P400" s="1"/>
  <c r="P399"/>
  <c r="O399"/>
  <c r="O398"/>
  <c r="P398" s="1"/>
  <c r="P397"/>
  <c r="O397"/>
  <c r="O396"/>
  <c r="P396" s="1"/>
  <c r="P395"/>
  <c r="O395"/>
  <c r="O394"/>
  <c r="P394" s="1"/>
  <c r="P393"/>
  <c r="O393"/>
  <c r="O392"/>
  <c r="P392" s="1"/>
  <c r="P391"/>
  <c r="O391"/>
  <c r="O390"/>
  <c r="P390" s="1"/>
  <c r="P389"/>
  <c r="O389"/>
  <c r="O388"/>
  <c r="P388" s="1"/>
  <c r="P387"/>
  <c r="O387"/>
  <c r="O386"/>
  <c r="P386" s="1"/>
  <c r="P385"/>
  <c r="O385"/>
  <c r="O384"/>
  <c r="P384" s="1"/>
  <c r="P383"/>
  <c r="O383"/>
  <c r="O382"/>
  <c r="P382" s="1"/>
  <c r="P381"/>
  <c r="O381"/>
  <c r="O380"/>
  <c r="P380" s="1"/>
  <c r="P379"/>
  <c r="O379"/>
  <c r="O378"/>
  <c r="P378" s="1"/>
  <c r="P377"/>
  <c r="O377"/>
  <c r="O376"/>
  <c r="P376" s="1"/>
  <c r="P375"/>
  <c r="O375"/>
  <c r="O374"/>
  <c r="P374" s="1"/>
  <c r="P373"/>
  <c r="O373"/>
  <c r="O372"/>
  <c r="P372" s="1"/>
  <c r="P371"/>
  <c r="O371"/>
  <c r="O370"/>
  <c r="P370" s="1"/>
  <c r="P369"/>
  <c r="O369"/>
  <c r="O368"/>
  <c r="P368" s="1"/>
  <c r="P367"/>
  <c r="O367"/>
  <c r="O366"/>
  <c r="P366" s="1"/>
  <c r="P365"/>
  <c r="O365"/>
  <c r="O364"/>
  <c r="P364" s="1"/>
  <c r="P363"/>
  <c r="O363"/>
  <c r="O362"/>
  <c r="P362" s="1"/>
  <c r="P361"/>
  <c r="O361"/>
  <c r="O360"/>
  <c r="P360" s="1"/>
  <c r="P359"/>
  <c r="O359"/>
  <c r="O358"/>
  <c r="P358" s="1"/>
  <c r="P357"/>
  <c r="O357"/>
  <c r="O356"/>
  <c r="P356" s="1"/>
  <c r="P355"/>
  <c r="O355"/>
  <c r="O354"/>
  <c r="P354" s="1"/>
  <c r="P353"/>
  <c r="O353"/>
  <c r="O352"/>
  <c r="P352" s="1"/>
  <c r="P351"/>
  <c r="O351"/>
  <c r="O350"/>
  <c r="P350" s="1"/>
  <c r="P349"/>
  <c r="O349"/>
  <c r="O348"/>
  <c r="P348" s="1"/>
  <c r="P347"/>
  <c r="O347"/>
  <c r="O346"/>
  <c r="P346" s="1"/>
  <c r="P345"/>
  <c r="O345"/>
  <c r="O344"/>
  <c r="P344" s="1"/>
  <c r="P343"/>
  <c r="O343"/>
  <c r="O342"/>
  <c r="P342" s="1"/>
  <c r="P341"/>
  <c r="O341"/>
  <c r="O340"/>
  <c r="P340" s="1"/>
  <c r="P339"/>
  <c r="O339"/>
  <c r="O338"/>
  <c r="P338" s="1"/>
  <c r="P337"/>
  <c r="O337"/>
  <c r="O336"/>
  <c r="P336" s="1"/>
  <c r="P335"/>
  <c r="O335"/>
  <c r="O334"/>
  <c r="P334" s="1"/>
  <c r="P333"/>
  <c r="O333"/>
  <c r="O332"/>
  <c r="P332" s="1"/>
  <c r="P331"/>
  <c r="O331"/>
  <c r="O330"/>
  <c r="P330" s="1"/>
  <c r="P329"/>
  <c r="O329"/>
  <c r="O328"/>
  <c r="P328" s="1"/>
  <c r="P327"/>
  <c r="O327"/>
  <c r="O326"/>
  <c r="P326" s="1"/>
  <c r="P325"/>
  <c r="O325"/>
  <c r="O324"/>
  <c r="P324" s="1"/>
  <c r="P323"/>
  <c r="O323"/>
  <c r="O322"/>
  <c r="P322" s="1"/>
  <c r="P321"/>
  <c r="O321"/>
  <c r="O320"/>
  <c r="P320" s="1"/>
  <c r="P319"/>
  <c r="O319"/>
  <c r="O318"/>
  <c r="P318" s="1"/>
  <c r="P317"/>
  <c r="O317"/>
  <c r="O316"/>
  <c r="P316" s="1"/>
  <c r="P315"/>
  <c r="O315"/>
  <c r="O314"/>
  <c r="P314" s="1"/>
  <c r="P313"/>
  <c r="O313"/>
  <c r="O312"/>
  <c r="P312" s="1"/>
  <c r="P311"/>
  <c r="O311"/>
  <c r="O310"/>
  <c r="P310" s="1"/>
  <c r="P309"/>
  <c r="O309"/>
  <c r="O308"/>
  <c r="P308" s="1"/>
  <c r="P307"/>
  <c r="O307"/>
  <c r="O306"/>
  <c r="P306" s="1"/>
  <c r="P305"/>
  <c r="O305"/>
  <c r="O304"/>
  <c r="P304" s="1"/>
  <c r="P303"/>
  <c r="O303"/>
  <c r="O302"/>
  <c r="P302" s="1"/>
  <c r="P301"/>
  <c r="O301"/>
  <c r="O300"/>
  <c r="P300" s="1"/>
  <c r="P299"/>
  <c r="O299"/>
  <c r="O298"/>
  <c r="P298" s="1"/>
  <c r="P297"/>
  <c r="O297"/>
  <c r="O296"/>
  <c r="P296" s="1"/>
  <c r="P295"/>
  <c r="O295"/>
  <c r="O294"/>
  <c r="P294" s="1"/>
  <c r="P293"/>
  <c r="O293"/>
  <c r="O292"/>
  <c r="P292" s="1"/>
  <c r="P291"/>
  <c r="O291"/>
  <c r="O290"/>
  <c r="P290" s="1"/>
  <c r="P289"/>
  <c r="O289"/>
  <c r="O288"/>
  <c r="P288" s="1"/>
  <c r="P287"/>
  <c r="O287"/>
  <c r="O286"/>
  <c r="P286" s="1"/>
  <c r="P285"/>
  <c r="O285"/>
  <c r="O284"/>
  <c r="P284" s="1"/>
  <c r="P283"/>
  <c r="O283"/>
  <c r="O282"/>
  <c r="P282" s="1"/>
  <c r="P281"/>
  <c r="O281"/>
  <c r="O280"/>
  <c r="P280" s="1"/>
  <c r="P279"/>
  <c r="O279"/>
  <c r="O278"/>
  <c r="P278" s="1"/>
  <c r="P277"/>
  <c r="O277"/>
  <c r="O276"/>
  <c r="P276" s="1"/>
  <c r="P275"/>
  <c r="O275"/>
  <c r="O274"/>
  <c r="P274" s="1"/>
  <c r="P273"/>
  <c r="O273"/>
  <c r="O272"/>
  <c r="P272" s="1"/>
  <c r="P271"/>
  <c r="O271"/>
  <c r="O270"/>
  <c r="P270" s="1"/>
  <c r="P269"/>
  <c r="O269"/>
  <c r="O268"/>
  <c r="P268" s="1"/>
  <c r="P267"/>
  <c r="O267"/>
  <c r="O266"/>
  <c r="P266" s="1"/>
  <c r="P265"/>
  <c r="O265"/>
  <c r="O264"/>
  <c r="P264" s="1"/>
  <c r="P263"/>
  <c r="O263"/>
  <c r="O262"/>
  <c r="P262" s="1"/>
  <c r="P261"/>
  <c r="O261"/>
  <c r="O260"/>
  <c r="P260" s="1"/>
  <c r="P259"/>
  <c r="O259"/>
  <c r="O258"/>
  <c r="P258" s="1"/>
  <c r="P257"/>
  <c r="O257"/>
  <c r="O256"/>
  <c r="P256" s="1"/>
  <c r="P255"/>
  <c r="O255"/>
  <c r="O254"/>
  <c r="P254" s="1"/>
  <c r="P253"/>
  <c r="O253"/>
  <c r="O252"/>
  <c r="P252" s="1"/>
  <c r="P251"/>
  <c r="O251"/>
  <c r="O250"/>
  <c r="P250" s="1"/>
  <c r="P249"/>
  <c r="O249"/>
  <c r="O248"/>
  <c r="P248" s="1"/>
  <c r="P247"/>
  <c r="O247"/>
  <c r="O246"/>
  <c r="P246" s="1"/>
  <c r="P245"/>
  <c r="O245"/>
  <c r="O244"/>
  <c r="P244" s="1"/>
  <c r="P243"/>
  <c r="O243"/>
  <c r="O242"/>
  <c r="P242" s="1"/>
  <c r="P241"/>
  <c r="O241"/>
  <c r="O240"/>
  <c r="P240" s="1"/>
  <c r="P239"/>
  <c r="O239"/>
  <c r="O238"/>
  <c r="P238" s="1"/>
  <c r="P237"/>
  <c r="O237"/>
  <c r="O236"/>
  <c r="P236" s="1"/>
  <c r="P235"/>
  <c r="O235"/>
  <c r="O234"/>
  <c r="P234" s="1"/>
  <c r="P233"/>
  <c r="O233"/>
  <c r="O232"/>
  <c r="P232" s="1"/>
  <c r="P231"/>
  <c r="O231"/>
  <c r="O230"/>
  <c r="P230" s="1"/>
  <c r="P229"/>
  <c r="O229"/>
  <c r="O228"/>
  <c r="P228" s="1"/>
  <c r="P227"/>
  <c r="O227"/>
  <c r="O226"/>
  <c r="P226" s="1"/>
  <c r="P225"/>
  <c r="O225"/>
  <c r="O224"/>
  <c r="P224" s="1"/>
  <c r="P223"/>
  <c r="O223"/>
  <c r="O222"/>
  <c r="P222" s="1"/>
  <c r="P221"/>
  <c r="O221"/>
  <c r="O220"/>
  <c r="P220" s="1"/>
  <c r="P219"/>
  <c r="O219"/>
  <c r="O218"/>
  <c r="P218" s="1"/>
  <c r="P217"/>
  <c r="O217"/>
  <c r="O216"/>
  <c r="P216" s="1"/>
  <c r="P215"/>
  <c r="O215"/>
  <c r="O214"/>
  <c r="P214" s="1"/>
  <c r="P213"/>
  <c r="O213"/>
  <c r="O212"/>
  <c r="P212" s="1"/>
  <c r="P211"/>
  <c r="O211"/>
  <c r="O210"/>
  <c r="P210" s="1"/>
  <c r="P209"/>
  <c r="O209"/>
  <c r="O208"/>
  <c r="P208" s="1"/>
  <c r="P207"/>
  <c r="O207"/>
  <c r="O206"/>
  <c r="P206" s="1"/>
  <c r="P205"/>
  <c r="O205"/>
  <c r="O204"/>
  <c r="P204" s="1"/>
  <c r="P203"/>
  <c r="O203"/>
  <c r="O202"/>
  <c r="P202" s="1"/>
  <c r="P201"/>
  <c r="O201"/>
  <c r="O200"/>
  <c r="P200" s="1"/>
  <c r="P199"/>
  <c r="O199"/>
  <c r="O198"/>
  <c r="P198" s="1"/>
  <c r="P197"/>
  <c r="O197"/>
  <c r="O196"/>
  <c r="P196" s="1"/>
  <c r="P195"/>
  <c r="O195"/>
  <c r="O194"/>
  <c r="P194" s="1"/>
  <c r="P193"/>
  <c r="O193"/>
  <c r="O192"/>
  <c r="P192" s="1"/>
  <c r="P191"/>
  <c r="O191"/>
  <c r="O190"/>
  <c r="P190" s="1"/>
  <c r="P189"/>
  <c r="O189"/>
  <c r="O188"/>
  <c r="P188" s="1"/>
  <c r="P187"/>
  <c r="O187"/>
  <c r="O186"/>
  <c r="P186" s="1"/>
  <c r="P185"/>
  <c r="O185"/>
  <c r="O184"/>
  <c r="P184" s="1"/>
  <c r="P183"/>
  <c r="O183"/>
  <c r="O182"/>
  <c r="P182" s="1"/>
  <c r="P181"/>
  <c r="O181"/>
  <c r="O180"/>
  <c r="P180" s="1"/>
  <c r="P179"/>
  <c r="O179"/>
  <c r="O178"/>
  <c r="P178" s="1"/>
  <c r="P177"/>
  <c r="O177"/>
  <c r="O176"/>
  <c r="P176" s="1"/>
  <c r="P175"/>
  <c r="O175"/>
  <c r="O174"/>
  <c r="P174" s="1"/>
  <c r="P173"/>
  <c r="O173"/>
  <c r="O172"/>
  <c r="P172" s="1"/>
  <c r="P171"/>
  <c r="O171"/>
  <c r="O170"/>
  <c r="P170" s="1"/>
  <c r="P169"/>
  <c r="O169"/>
  <c r="O168"/>
  <c r="P168" s="1"/>
  <c r="P167"/>
  <c r="O167"/>
  <c r="O166"/>
  <c r="P166" s="1"/>
  <c r="P165"/>
  <c r="O165"/>
  <c r="O164"/>
  <c r="P164" s="1"/>
  <c r="P163"/>
  <c r="O163"/>
  <c r="O162"/>
  <c r="P162" s="1"/>
  <c r="P161"/>
  <c r="O161"/>
  <c r="O160"/>
  <c r="P160" s="1"/>
  <c r="P159"/>
  <c r="O159"/>
  <c r="O158"/>
  <c r="P158" s="1"/>
  <c r="P157"/>
  <c r="O157"/>
  <c r="O156"/>
  <c r="P156" s="1"/>
  <c r="P155"/>
  <c r="O155"/>
  <c r="O154"/>
  <c r="P154" s="1"/>
  <c r="P153"/>
  <c r="O153"/>
  <c r="O152"/>
  <c r="P152" s="1"/>
  <c r="P151"/>
  <c r="O151"/>
  <c r="O150"/>
  <c r="P150" s="1"/>
  <c r="P149"/>
  <c r="O149"/>
  <c r="O148"/>
  <c r="P148" s="1"/>
  <c r="P147"/>
  <c r="O147"/>
  <c r="O146"/>
  <c r="P146" s="1"/>
  <c r="P145"/>
  <c r="O145"/>
  <c r="O144"/>
  <c r="P144" s="1"/>
  <c r="P143"/>
  <c r="O143"/>
  <c r="O142"/>
  <c r="P142" s="1"/>
  <c r="P141"/>
  <c r="O141"/>
  <c r="O140"/>
  <c r="P140" s="1"/>
  <c r="P139"/>
  <c r="O139"/>
  <c r="O138"/>
  <c r="P138" s="1"/>
  <c r="P137"/>
  <c r="O137"/>
  <c r="O136"/>
  <c r="P136" s="1"/>
  <c r="P135"/>
  <c r="O135"/>
  <c r="O134"/>
  <c r="P134" s="1"/>
  <c r="P133"/>
  <c r="O133"/>
  <c r="O132"/>
  <c r="P132" s="1"/>
  <c r="P131"/>
  <c r="O131"/>
  <c r="O130"/>
  <c r="P130" s="1"/>
  <c r="P129"/>
  <c r="O129"/>
  <c r="O128"/>
  <c r="P128" s="1"/>
  <c r="P127"/>
  <c r="O127"/>
  <c r="O126"/>
  <c r="P126" s="1"/>
  <c r="P125"/>
  <c r="O125"/>
  <c r="O124"/>
  <c r="P124" s="1"/>
  <c r="P123"/>
  <c r="O123"/>
  <c r="O122"/>
  <c r="P122" s="1"/>
  <c r="P121"/>
  <c r="O121"/>
  <c r="O120"/>
  <c r="P120" s="1"/>
  <c r="P119"/>
  <c r="O119"/>
  <c r="O118"/>
  <c r="P118" s="1"/>
  <c r="P117"/>
  <c r="O117"/>
  <c r="O116"/>
  <c r="P116" s="1"/>
  <c r="P115"/>
  <c r="O115"/>
  <c r="O114"/>
  <c r="P114" s="1"/>
  <c r="P113"/>
  <c r="O113"/>
  <c r="O112"/>
  <c r="P112" s="1"/>
  <c r="P111"/>
  <c r="O111"/>
  <c r="O110"/>
  <c r="P110" s="1"/>
  <c r="P109"/>
  <c r="O109"/>
  <c r="O108"/>
  <c r="P108" s="1"/>
  <c r="P107"/>
  <c r="O107"/>
  <c r="O106"/>
  <c r="P106" s="1"/>
  <c r="P105"/>
  <c r="O105"/>
  <c r="O104"/>
  <c r="P104" s="1"/>
  <c r="P103"/>
  <c r="O103"/>
  <c r="O102"/>
  <c r="P102" s="1"/>
  <c r="P101"/>
  <c r="O101"/>
  <c r="O100"/>
  <c r="P100" s="1"/>
  <c r="P99"/>
  <c r="O99"/>
  <c r="O98"/>
  <c r="P98" s="1"/>
  <c r="P97"/>
  <c r="O97"/>
  <c r="O96"/>
  <c r="P96" s="1"/>
  <c r="P95"/>
  <c r="O95"/>
  <c r="O94"/>
  <c r="P94" s="1"/>
  <c r="P93"/>
  <c r="O93"/>
  <c r="O92"/>
  <c r="P92" s="1"/>
  <c r="P91"/>
  <c r="O91"/>
  <c r="O90"/>
  <c r="P90" s="1"/>
  <c r="P89"/>
  <c r="O89"/>
  <c r="P88"/>
  <c r="O88"/>
  <c r="P87"/>
  <c r="O87"/>
  <c r="P86"/>
  <c r="O86"/>
  <c r="P85"/>
  <c r="O85"/>
  <c r="P84"/>
  <c r="O84"/>
  <c r="P83"/>
  <c r="O83"/>
  <c r="P82"/>
  <c r="O82"/>
  <c r="O81"/>
  <c r="P80"/>
  <c r="O80"/>
  <c r="O79"/>
  <c r="O78"/>
  <c r="O77"/>
  <c r="O76"/>
  <c r="O75"/>
  <c r="O74"/>
  <c r="O73"/>
  <c r="O72"/>
  <c r="P71"/>
  <c r="O71"/>
  <c r="P70"/>
  <c r="O70"/>
  <c r="O69"/>
  <c r="O68"/>
  <c r="O67"/>
  <c r="O66"/>
  <c r="O65"/>
  <c r="O64"/>
  <c r="O63"/>
  <c r="O62"/>
  <c r="P61"/>
  <c r="O61"/>
  <c r="O60"/>
  <c r="O59"/>
  <c r="O58"/>
  <c r="O57"/>
  <c r="O56"/>
  <c r="O55"/>
  <c r="O54"/>
  <c r="O53"/>
  <c r="O52"/>
  <c r="O51"/>
  <c r="O50"/>
  <c r="O49"/>
  <c r="O48"/>
  <c r="P47"/>
  <c r="O47"/>
  <c r="O46"/>
  <c r="P45"/>
  <c r="O45"/>
  <c r="O44"/>
  <c r="O43"/>
  <c r="P42"/>
  <c r="O42"/>
  <c r="P41"/>
  <c r="O41"/>
  <c r="P40"/>
  <c r="O40"/>
  <c r="C10" i="29" l="1"/>
  <c r="V14"/>
  <c r="U14"/>
  <c r="V13"/>
  <c r="U13"/>
  <c r="O13"/>
  <c r="I13"/>
  <c r="G13"/>
  <c r="V12"/>
  <c r="U12"/>
  <c r="O12"/>
  <c r="I12"/>
  <c r="G12" s="1"/>
  <c r="V11"/>
  <c r="U11"/>
  <c r="O11"/>
  <c r="I11"/>
  <c r="G11" s="1"/>
  <c r="H10"/>
  <c r="T10"/>
  <c r="S10"/>
  <c r="R10"/>
  <c r="Q10"/>
  <c r="P10"/>
  <c r="N10"/>
  <c r="M10"/>
  <c r="L10"/>
  <c r="K10"/>
  <c r="J10"/>
  <c r="F10"/>
  <c r="D10"/>
  <c r="E10"/>
  <c r="O10" l="1"/>
  <c r="V10"/>
  <c r="I10"/>
  <c r="G10" s="1"/>
  <c r="U10"/>
  <c r="O21" i="23" l="1"/>
  <c r="H21"/>
  <c r="F21" s="1"/>
  <c r="N21"/>
  <c r="T21" l="1"/>
  <c r="U21"/>
  <c r="C19" l="1"/>
  <c r="N18"/>
  <c r="H18"/>
  <c r="F18" s="1"/>
  <c r="D18"/>
  <c r="C18"/>
  <c r="N17"/>
  <c r="H17"/>
  <c r="F17" s="1"/>
  <c r="D17"/>
  <c r="C17"/>
  <c r="N16"/>
  <c r="N15"/>
  <c r="H15"/>
  <c r="F15" s="1"/>
  <c r="N14"/>
  <c r="N13" l="1"/>
  <c r="N12" s="1"/>
  <c r="C16"/>
  <c r="C12" s="1"/>
  <c r="H19"/>
  <c r="F19" s="1"/>
  <c r="H13"/>
  <c r="H14"/>
  <c r="F14" s="1"/>
  <c r="D19"/>
  <c r="D12" s="1"/>
  <c r="F13" l="1"/>
  <c r="H12"/>
  <c r="F12" s="1"/>
</calcChain>
</file>

<file path=xl/comments1.xml><?xml version="1.0" encoding="utf-8"?>
<comments xmlns="http://schemas.openxmlformats.org/spreadsheetml/2006/main">
  <authors>
    <author>Admin</author>
  </authors>
  <commentList>
    <comment ref="D295" authorId="0">
      <text>
        <r>
          <rPr>
            <b/>
            <sz val="8"/>
            <color indexed="81"/>
            <rFont val="Tahoma"/>
            <family val="2"/>
            <charset val="204"/>
          </rPr>
          <t>Admin:</t>
        </r>
        <r>
          <rPr>
            <sz val="8"/>
            <color indexed="81"/>
            <rFont val="Tahoma"/>
            <family val="2"/>
            <charset val="204"/>
          </rPr>
          <t xml:space="preserve">
Реестровый номер был присвоен, когда учреждение было бюджетным</t>
        </r>
      </text>
    </comment>
    <comment ref="D296" authorId="0">
      <text>
        <r>
          <rPr>
            <b/>
            <sz val="8"/>
            <color indexed="81"/>
            <rFont val="Tahoma"/>
            <family val="2"/>
            <charset val="204"/>
          </rPr>
          <t>Admin:</t>
        </r>
        <r>
          <rPr>
            <sz val="8"/>
            <color indexed="81"/>
            <rFont val="Tahoma"/>
            <family val="2"/>
            <charset val="204"/>
          </rPr>
          <t xml:space="preserve">
Реестровый номер был присвоен, когда учреждение было бюджетным</t>
        </r>
      </text>
    </comment>
    <comment ref="D297" authorId="0">
      <text>
        <r>
          <rPr>
            <b/>
            <sz val="8"/>
            <color indexed="81"/>
            <rFont val="Tahoma"/>
            <family val="2"/>
            <charset val="204"/>
          </rPr>
          <t>Admin:</t>
        </r>
        <r>
          <rPr>
            <sz val="8"/>
            <color indexed="81"/>
            <rFont val="Tahoma"/>
            <family val="2"/>
            <charset val="204"/>
          </rPr>
          <t xml:space="preserve">
Реестровый номер был присвоен, когда учреждение было бюджетным</t>
        </r>
      </text>
    </comment>
  </commentList>
</comments>
</file>

<file path=xl/comments2.xml><?xml version="1.0" encoding="utf-8"?>
<comments xmlns="http://schemas.openxmlformats.org/spreadsheetml/2006/main">
  <authors>
    <author>Пользователь Windows</author>
  </authors>
  <commentList>
    <comment ref="E8" authorId="0">
      <text>
        <r>
          <rPr>
            <b/>
            <sz val="9"/>
            <color indexed="81"/>
            <rFont val="Tahoma"/>
            <family val="2"/>
            <charset val="204"/>
          </rPr>
          <t>Пользователь Windows:</t>
        </r>
        <r>
          <rPr>
            <sz val="9"/>
            <color indexed="81"/>
            <rFont val="Tahoma"/>
            <family val="2"/>
            <charset val="204"/>
          </rPr>
          <t xml:space="preserve">
</t>
        </r>
      </text>
    </comment>
    <comment ref="E12" authorId="0">
      <text>
        <r>
          <rPr>
            <b/>
            <sz val="9"/>
            <color indexed="81"/>
            <rFont val="Tahoma"/>
            <family val="2"/>
            <charset val="204"/>
          </rPr>
          <t>Пользователь Windows:</t>
        </r>
        <r>
          <rPr>
            <sz val="9"/>
            <color indexed="81"/>
            <rFont val="Tahoma"/>
            <family val="2"/>
            <charset val="204"/>
          </rPr>
          <t xml:space="preserve">
</t>
        </r>
      </text>
    </comment>
  </commentList>
</comments>
</file>

<file path=xl/comments3.xml><?xml version="1.0" encoding="utf-8"?>
<comments xmlns="http://schemas.openxmlformats.org/spreadsheetml/2006/main">
  <authors>
    <author>Yarkina_TF</author>
    <author>Gerasimova_EV</author>
    <author>Автор</author>
  </authors>
  <commentList>
    <comment ref="N3672" authorId="0">
      <text>
        <r>
          <rPr>
            <b/>
            <sz val="9"/>
            <color indexed="81"/>
            <rFont val="Tahoma"/>
            <family val="2"/>
            <charset val="204"/>
          </rPr>
          <t>Yarkina_TF:</t>
        </r>
        <r>
          <rPr>
            <sz val="9"/>
            <color indexed="81"/>
            <rFont val="Tahoma"/>
            <family val="2"/>
            <charset val="204"/>
          </rPr>
          <t xml:space="preserve">
снижение ЖНВЛП</t>
        </r>
      </text>
    </comment>
    <comment ref="Y3672" authorId="0">
      <text>
        <r>
          <rPr>
            <b/>
            <sz val="9"/>
            <color indexed="81"/>
            <rFont val="Tahoma"/>
            <family val="2"/>
            <charset val="204"/>
          </rPr>
          <t>Yarkina_TF:</t>
        </r>
        <r>
          <rPr>
            <sz val="9"/>
            <color indexed="81"/>
            <rFont val="Tahoma"/>
            <family val="2"/>
            <charset val="204"/>
          </rPr>
          <t xml:space="preserve">
снижение ЖНВЛП</t>
        </r>
      </text>
    </comment>
    <comment ref="N3853" authorId="0">
      <text>
        <r>
          <rPr>
            <b/>
            <sz val="9"/>
            <color indexed="81"/>
            <rFont val="Tahoma"/>
            <family val="2"/>
            <charset val="204"/>
          </rPr>
          <t>Yarkina_TF:</t>
        </r>
        <r>
          <rPr>
            <sz val="9"/>
            <color indexed="81"/>
            <rFont val="Tahoma"/>
            <family val="2"/>
            <charset val="204"/>
          </rPr>
          <t xml:space="preserve">
НР</t>
        </r>
      </text>
    </comment>
    <comment ref="Y3853" authorId="0">
      <text>
        <r>
          <rPr>
            <b/>
            <sz val="9"/>
            <color indexed="81"/>
            <rFont val="Tahoma"/>
            <family val="2"/>
            <charset val="204"/>
          </rPr>
          <t>Yarkina_TF:</t>
        </r>
        <r>
          <rPr>
            <sz val="9"/>
            <color indexed="81"/>
            <rFont val="Tahoma"/>
            <family val="2"/>
            <charset val="204"/>
          </rPr>
          <t xml:space="preserve">
НР</t>
        </r>
      </text>
    </comment>
    <comment ref="N3863" authorId="1">
      <text>
        <r>
          <rPr>
            <b/>
            <sz val="9"/>
            <color indexed="81"/>
            <rFont val="Tahoma"/>
            <family val="2"/>
            <charset val="204"/>
          </rPr>
          <t>Gerasimova_EV:</t>
        </r>
        <r>
          <rPr>
            <sz val="9"/>
            <color indexed="81"/>
            <rFont val="Tahoma"/>
            <family val="2"/>
            <charset val="204"/>
          </rPr>
          <t xml:space="preserve">
снижение ЖНВЛП</t>
        </r>
      </text>
    </comment>
    <comment ref="Y3863" authorId="1">
      <text>
        <r>
          <rPr>
            <b/>
            <sz val="9"/>
            <color indexed="81"/>
            <rFont val="Tahoma"/>
            <family val="2"/>
            <charset val="204"/>
          </rPr>
          <t>Gerasimova_EV:</t>
        </r>
        <r>
          <rPr>
            <sz val="9"/>
            <color indexed="81"/>
            <rFont val="Tahoma"/>
            <family val="2"/>
            <charset val="204"/>
          </rPr>
          <t xml:space="preserve">
снижение ЖНВЛП</t>
        </r>
      </text>
    </comment>
    <comment ref="N3866" authorId="1">
      <text>
        <r>
          <rPr>
            <b/>
            <sz val="9"/>
            <color indexed="81"/>
            <rFont val="Tahoma"/>
            <family val="2"/>
            <charset val="204"/>
          </rPr>
          <t>Gerasimova_EV:</t>
        </r>
        <r>
          <rPr>
            <sz val="9"/>
            <color indexed="81"/>
            <rFont val="Tahoma"/>
            <family val="2"/>
            <charset val="204"/>
          </rPr>
          <t xml:space="preserve">
НР</t>
        </r>
      </text>
    </comment>
    <comment ref="Y3866" authorId="1">
      <text>
        <r>
          <rPr>
            <b/>
            <sz val="9"/>
            <color indexed="81"/>
            <rFont val="Tahoma"/>
            <family val="2"/>
            <charset val="204"/>
          </rPr>
          <t>Gerasimova_EV:</t>
        </r>
        <r>
          <rPr>
            <sz val="9"/>
            <color indexed="81"/>
            <rFont val="Tahoma"/>
            <family val="2"/>
            <charset val="204"/>
          </rPr>
          <t xml:space="preserve">
НР</t>
        </r>
      </text>
    </comment>
    <comment ref="N3874" authorId="1">
      <text>
        <r>
          <rPr>
            <b/>
            <sz val="9"/>
            <color indexed="81"/>
            <rFont val="Tahoma"/>
            <family val="2"/>
            <charset val="204"/>
          </rPr>
          <t>Gerasimova_EV:</t>
        </r>
        <r>
          <rPr>
            <sz val="9"/>
            <color indexed="81"/>
            <rFont val="Tahoma"/>
            <family val="2"/>
            <charset val="204"/>
          </rPr>
          <t xml:space="preserve">
НР</t>
        </r>
      </text>
    </comment>
    <comment ref="Y3874" authorId="1">
      <text>
        <r>
          <rPr>
            <b/>
            <sz val="9"/>
            <color indexed="81"/>
            <rFont val="Tahoma"/>
            <family val="2"/>
            <charset val="204"/>
          </rPr>
          <t>Gerasimova_EV:</t>
        </r>
        <r>
          <rPr>
            <sz val="9"/>
            <color indexed="81"/>
            <rFont val="Tahoma"/>
            <family val="2"/>
            <charset val="204"/>
          </rPr>
          <t xml:space="preserve">
НР</t>
        </r>
      </text>
    </comment>
    <comment ref="N3889" authorId="1">
      <text>
        <r>
          <rPr>
            <b/>
            <sz val="9"/>
            <color indexed="81"/>
            <rFont val="Tahoma"/>
            <family val="2"/>
            <charset val="204"/>
          </rPr>
          <t>Gerasimova_EV:</t>
        </r>
        <r>
          <rPr>
            <sz val="9"/>
            <color indexed="81"/>
            <rFont val="Tahoma"/>
            <family val="2"/>
            <charset val="204"/>
          </rPr>
          <t xml:space="preserve">
снижение ЖНВЛП</t>
        </r>
      </text>
    </comment>
    <comment ref="Y3889" authorId="1">
      <text>
        <r>
          <rPr>
            <b/>
            <sz val="9"/>
            <color indexed="81"/>
            <rFont val="Tahoma"/>
            <family val="2"/>
            <charset val="204"/>
          </rPr>
          <t>Gerasimova_EV:</t>
        </r>
        <r>
          <rPr>
            <sz val="9"/>
            <color indexed="81"/>
            <rFont val="Tahoma"/>
            <family val="2"/>
            <charset val="204"/>
          </rPr>
          <t xml:space="preserve">
снижение ЖНВЛП</t>
        </r>
      </text>
    </comment>
    <comment ref="N3898" authorId="1">
      <text>
        <r>
          <rPr>
            <b/>
            <sz val="9"/>
            <color indexed="81"/>
            <rFont val="Tahoma"/>
            <family val="2"/>
            <charset val="204"/>
          </rPr>
          <t>Gerasimova_EV:</t>
        </r>
        <r>
          <rPr>
            <sz val="9"/>
            <color indexed="81"/>
            <rFont val="Tahoma"/>
            <family val="2"/>
            <charset val="204"/>
          </rPr>
          <t xml:space="preserve">
снижение ЖНВЛП</t>
        </r>
      </text>
    </comment>
    <comment ref="Y3898" authorId="1">
      <text>
        <r>
          <rPr>
            <b/>
            <sz val="9"/>
            <color indexed="81"/>
            <rFont val="Tahoma"/>
            <family val="2"/>
            <charset val="204"/>
          </rPr>
          <t>Gerasimova_EV:</t>
        </r>
        <r>
          <rPr>
            <sz val="9"/>
            <color indexed="81"/>
            <rFont val="Tahoma"/>
            <family val="2"/>
            <charset val="204"/>
          </rPr>
          <t xml:space="preserve">
снижение ЖНВЛП</t>
        </r>
      </text>
    </comment>
    <comment ref="N3958" authorId="0">
      <text>
        <r>
          <rPr>
            <b/>
            <sz val="9"/>
            <color indexed="81"/>
            <rFont val="Tahoma"/>
            <family val="2"/>
            <charset val="204"/>
          </rPr>
          <t>Yarkina_TF:</t>
        </r>
        <r>
          <rPr>
            <sz val="9"/>
            <color indexed="81"/>
            <rFont val="Tahoma"/>
            <family val="2"/>
            <charset val="204"/>
          </rPr>
          <t xml:space="preserve">
увеличение кол-ва до НМЦК</t>
        </r>
      </text>
    </comment>
    <comment ref="Y3958" authorId="0">
      <text>
        <r>
          <rPr>
            <b/>
            <sz val="9"/>
            <color indexed="81"/>
            <rFont val="Tahoma"/>
            <family val="2"/>
            <charset val="204"/>
          </rPr>
          <t>Yarkina_TF:</t>
        </r>
        <r>
          <rPr>
            <sz val="9"/>
            <color indexed="81"/>
            <rFont val="Tahoma"/>
            <family val="2"/>
            <charset val="204"/>
          </rPr>
          <t xml:space="preserve">
увеличение кол-ва до НМЦК</t>
        </r>
      </text>
    </comment>
    <comment ref="N3966" authorId="0">
      <text>
        <r>
          <rPr>
            <b/>
            <sz val="9"/>
            <color indexed="81"/>
            <rFont val="Tahoma"/>
            <family val="2"/>
            <charset val="204"/>
          </rPr>
          <t>Yarkina_TF:</t>
        </r>
        <r>
          <rPr>
            <sz val="9"/>
            <color indexed="81"/>
            <rFont val="Tahoma"/>
            <family val="2"/>
            <charset val="204"/>
          </rPr>
          <t xml:space="preserve">
снизились по ЖНВЛП</t>
        </r>
      </text>
    </comment>
    <comment ref="Y3966" authorId="0">
      <text>
        <r>
          <rPr>
            <b/>
            <sz val="9"/>
            <color indexed="81"/>
            <rFont val="Tahoma"/>
            <family val="2"/>
            <charset val="204"/>
          </rPr>
          <t>Yarkina_TF:</t>
        </r>
        <r>
          <rPr>
            <sz val="9"/>
            <color indexed="81"/>
            <rFont val="Tahoma"/>
            <family val="2"/>
            <charset val="204"/>
          </rPr>
          <t xml:space="preserve">
снизились по ЖНВЛП</t>
        </r>
      </text>
    </comment>
    <comment ref="N3970" authorId="0">
      <text>
        <r>
          <rPr>
            <b/>
            <sz val="9"/>
            <color indexed="81"/>
            <rFont val="Tahoma"/>
            <family val="2"/>
            <charset val="204"/>
          </rPr>
          <t>Yarkina_TF:</t>
        </r>
        <r>
          <rPr>
            <sz val="9"/>
            <color indexed="81"/>
            <rFont val="Tahoma"/>
            <family val="2"/>
            <charset val="204"/>
          </rPr>
          <t xml:space="preserve">
снижена цена по ЖНВЛП</t>
        </r>
      </text>
    </comment>
    <comment ref="Y3970" authorId="0">
      <text>
        <r>
          <rPr>
            <b/>
            <sz val="9"/>
            <color indexed="81"/>
            <rFont val="Tahoma"/>
            <family val="2"/>
            <charset val="204"/>
          </rPr>
          <t>Yarkina_TF:</t>
        </r>
        <r>
          <rPr>
            <sz val="9"/>
            <color indexed="81"/>
            <rFont val="Tahoma"/>
            <family val="2"/>
            <charset val="204"/>
          </rPr>
          <t xml:space="preserve">
снижена цена по ЖНВЛП</t>
        </r>
      </text>
    </comment>
    <comment ref="N3972" authorId="1">
      <text>
        <r>
          <rPr>
            <b/>
            <sz val="9"/>
            <color indexed="81"/>
            <rFont val="Tahoma"/>
            <family val="2"/>
            <charset val="204"/>
          </rPr>
          <t>Gerasimova_EV:</t>
        </r>
        <r>
          <rPr>
            <sz val="9"/>
            <color indexed="81"/>
            <rFont val="Tahoma"/>
            <family val="2"/>
            <charset val="204"/>
          </rPr>
          <t xml:space="preserve">
НР</t>
        </r>
      </text>
    </comment>
    <comment ref="Y3972" authorId="1">
      <text>
        <r>
          <rPr>
            <b/>
            <sz val="9"/>
            <color indexed="81"/>
            <rFont val="Tahoma"/>
            <family val="2"/>
            <charset val="204"/>
          </rPr>
          <t>Gerasimova_EV:</t>
        </r>
        <r>
          <rPr>
            <sz val="9"/>
            <color indexed="81"/>
            <rFont val="Tahoma"/>
            <family val="2"/>
            <charset val="204"/>
          </rPr>
          <t xml:space="preserve">
НР</t>
        </r>
      </text>
    </comment>
    <comment ref="N4002" authorId="1">
      <text>
        <r>
          <rPr>
            <b/>
            <sz val="9"/>
            <color indexed="81"/>
            <rFont val="Tahoma"/>
            <family val="2"/>
            <charset val="204"/>
          </rPr>
          <t>Gerasimova_EV:</t>
        </r>
        <r>
          <rPr>
            <sz val="9"/>
            <color indexed="81"/>
            <rFont val="Tahoma"/>
            <family val="2"/>
            <charset val="204"/>
          </rPr>
          <t xml:space="preserve">
увеличение до НМЦК</t>
        </r>
      </text>
    </comment>
    <comment ref="Y4002" authorId="1">
      <text>
        <r>
          <rPr>
            <b/>
            <sz val="9"/>
            <color indexed="81"/>
            <rFont val="Tahoma"/>
            <family val="2"/>
            <charset val="204"/>
          </rPr>
          <t>Gerasimova_EV:</t>
        </r>
        <r>
          <rPr>
            <sz val="9"/>
            <color indexed="81"/>
            <rFont val="Tahoma"/>
            <family val="2"/>
            <charset val="204"/>
          </rPr>
          <t xml:space="preserve">
увеличение до НМЦК</t>
        </r>
      </text>
    </comment>
    <comment ref="N4003" authorId="1">
      <text>
        <r>
          <rPr>
            <b/>
            <sz val="9"/>
            <color indexed="81"/>
            <rFont val="Tahoma"/>
            <family val="2"/>
            <charset val="204"/>
          </rPr>
          <t>Gerasimova_EV:</t>
        </r>
        <r>
          <rPr>
            <sz val="9"/>
            <color indexed="81"/>
            <rFont val="Tahoma"/>
            <family val="2"/>
            <charset val="204"/>
          </rPr>
          <t xml:space="preserve">
155</t>
        </r>
      </text>
    </comment>
    <comment ref="Y4003" authorId="1">
      <text>
        <r>
          <rPr>
            <b/>
            <sz val="9"/>
            <color indexed="81"/>
            <rFont val="Tahoma"/>
            <family val="2"/>
            <charset val="204"/>
          </rPr>
          <t>Gerasimova_EV:</t>
        </r>
        <r>
          <rPr>
            <sz val="9"/>
            <color indexed="81"/>
            <rFont val="Tahoma"/>
            <family val="2"/>
            <charset val="204"/>
          </rPr>
          <t xml:space="preserve">
155</t>
        </r>
      </text>
    </comment>
    <comment ref="N4021" authorId="1">
      <text>
        <r>
          <rPr>
            <b/>
            <sz val="9"/>
            <color indexed="81"/>
            <rFont val="Tahoma"/>
            <family val="2"/>
            <charset val="204"/>
          </rPr>
          <t>Gerasimova_EV:</t>
        </r>
        <r>
          <rPr>
            <sz val="9"/>
            <color indexed="81"/>
            <rFont val="Tahoma"/>
            <family val="2"/>
            <charset val="204"/>
          </rPr>
          <t xml:space="preserve">
НР</t>
        </r>
      </text>
    </comment>
    <comment ref="Y4021" authorId="1">
      <text>
        <r>
          <rPr>
            <b/>
            <sz val="9"/>
            <color indexed="81"/>
            <rFont val="Tahoma"/>
            <family val="2"/>
            <charset val="204"/>
          </rPr>
          <t>Gerasimova_EV:</t>
        </r>
        <r>
          <rPr>
            <sz val="9"/>
            <color indexed="81"/>
            <rFont val="Tahoma"/>
            <family val="2"/>
            <charset val="204"/>
          </rPr>
          <t xml:space="preserve">
НР</t>
        </r>
      </text>
    </comment>
    <comment ref="N6441" authorId="2">
      <text>
        <r>
          <rPr>
            <b/>
            <sz val="9"/>
            <color indexed="81"/>
            <rFont val="Tahoma"/>
            <family val="2"/>
            <charset val="204"/>
          </rPr>
          <t>Автор:</t>
        </r>
        <r>
          <rPr>
            <sz val="9"/>
            <color indexed="81"/>
            <rFont val="Tahoma"/>
            <family val="2"/>
            <charset val="204"/>
          </rPr>
          <t xml:space="preserve">
аукционная цена 860830,12</t>
        </r>
      </text>
    </comment>
  </commentList>
</comments>
</file>

<file path=xl/sharedStrings.xml><?xml version="1.0" encoding="utf-8"?>
<sst xmlns="http://schemas.openxmlformats.org/spreadsheetml/2006/main" count="98148" uniqueCount="32198">
  <si>
    <t>Сравнительная эффективность</t>
  </si>
  <si>
    <t>№</t>
  </si>
  <si>
    <t>№ п/п</t>
  </si>
  <si>
    <t>указать муниципальное образование</t>
  </si>
  <si>
    <t>(подпись)</t>
  </si>
  <si>
    <t>Наименование заказчика</t>
  </si>
  <si>
    <t>Номер документа</t>
  </si>
  <si>
    <t>Дата документа</t>
  </si>
  <si>
    <t>Наименование документа</t>
  </si>
  <si>
    <t xml:space="preserve">Количество участников </t>
  </si>
  <si>
    <t>1</t>
  </si>
  <si>
    <t>2</t>
  </si>
  <si>
    <t>1.1</t>
  </si>
  <si>
    <t>1.2</t>
  </si>
  <si>
    <t>1.3</t>
  </si>
  <si>
    <t>3</t>
  </si>
  <si>
    <t>4</t>
  </si>
  <si>
    <t>в т.ч.</t>
  </si>
  <si>
    <t xml:space="preserve">руб. </t>
  </si>
  <si>
    <t xml:space="preserve">% 
</t>
  </si>
  <si>
    <t>Х</t>
  </si>
  <si>
    <t>Структура системы закупок в МО:</t>
  </si>
  <si>
    <t xml:space="preserve"> по</t>
  </si>
  <si>
    <t>х</t>
  </si>
  <si>
    <t>Краткая информация о сути документа</t>
  </si>
  <si>
    <t>Начальная (максимальная) цена контракта, лота,  руб.</t>
  </si>
  <si>
    <t>Наименование победителя</t>
  </si>
  <si>
    <t>Адрес победителя</t>
  </si>
  <si>
    <t>ИНН победителя</t>
  </si>
  <si>
    <t>Предложенная цена контрактов,  руб.</t>
  </si>
  <si>
    <t>Количество  лотов</t>
  </si>
  <si>
    <t>8 = гр9+гр.10+гр.11</t>
  </si>
  <si>
    <t>Среднее кол-во участников на 1 процедуру (лот)</t>
  </si>
  <si>
    <r>
      <t xml:space="preserve">указать  </t>
    </r>
    <r>
      <rPr>
        <b/>
        <sz val="10"/>
        <rFont val="Times New Roman"/>
        <family val="1"/>
        <charset val="204"/>
      </rPr>
      <t>(централизованная, децентрализованная, смешанная)</t>
    </r>
  </si>
  <si>
    <t>5</t>
  </si>
  <si>
    <t>Наименование уполномоченного органа</t>
  </si>
  <si>
    <t>Адрес</t>
  </si>
  <si>
    <t xml:space="preserve">Должность </t>
  </si>
  <si>
    <t>Должностные обязанности (размещение, контроль и др.)</t>
  </si>
  <si>
    <t>Наименование   главного распорядителя по заказчику</t>
  </si>
  <si>
    <t>ИНН ГРБС</t>
  </si>
  <si>
    <t>Наименование муниципального заказчика</t>
  </si>
  <si>
    <t>ИНН мун.заказчика</t>
  </si>
  <si>
    <t>Численность сотрудников за которыми закреплена функция по размещению</t>
  </si>
  <si>
    <t>Контактная информация (тел., факс)</t>
  </si>
  <si>
    <t>Должность руководителя</t>
  </si>
  <si>
    <t>ФИО руководителя заказчика</t>
  </si>
  <si>
    <t>Телефон контактного лица</t>
  </si>
  <si>
    <t>Приложение №1-мз</t>
  </si>
  <si>
    <t>Приложение №3-мз</t>
  </si>
  <si>
    <t>Приложение №4-мз</t>
  </si>
  <si>
    <t>Реестровый номер*</t>
  </si>
  <si>
    <t>Примечание:</t>
  </si>
  <si>
    <t>Контактная информация      (e-mail, тел.)</t>
  </si>
  <si>
    <t>Количество участников</t>
  </si>
  <si>
    <t>ИНН заказчика</t>
  </si>
  <si>
    <t>В т.ч. размещено через уполномоченный орган</t>
  </si>
  <si>
    <t>в т.ч. по п.4 ч.1</t>
  </si>
  <si>
    <t>в т.ч. по п.5 ч.1</t>
  </si>
  <si>
    <t>Приложение №2-мз</t>
  </si>
  <si>
    <t>Реестровый номер закупки на ООСе</t>
  </si>
  <si>
    <t>Код ОКПД</t>
  </si>
  <si>
    <t>Кол-во допущенных участников</t>
  </si>
  <si>
    <t>Кол-во отклоненных участников</t>
  </si>
  <si>
    <t>Реестровый номер контракта на ООСе</t>
  </si>
  <si>
    <t>Цена заключенного контракта, руб.</t>
  </si>
  <si>
    <t>Наименование поставщика, исполнителя, подрядчика</t>
  </si>
  <si>
    <t>ИНН поставщика, исполнителя, подрядчика</t>
  </si>
  <si>
    <t>Объект закупки (предмет контракта)</t>
  </si>
  <si>
    <t>Количество сотрудников уполномоченного органа</t>
  </si>
  <si>
    <t>Кол-во лотов к которым применялись антидемпинговые меры</t>
  </si>
  <si>
    <t>состоявшихся (2 и более допущенных заявок)</t>
  </si>
  <si>
    <t>0 заявок или все отклонены</t>
  </si>
  <si>
    <t>1.4</t>
  </si>
  <si>
    <t>1.5</t>
  </si>
  <si>
    <t>1.6</t>
  </si>
  <si>
    <t>1.7</t>
  </si>
  <si>
    <t xml:space="preserve">Предварительный отбор </t>
  </si>
  <si>
    <t>тыс.руб.</t>
  </si>
  <si>
    <t>Начальная (максимальная) цена контрактов, тыс. руб.</t>
  </si>
  <si>
    <t xml:space="preserve"> Руководитель </t>
  </si>
  <si>
    <t>в т.ч. по п.1 ч.1</t>
  </si>
  <si>
    <t>в т.ч. по п.2 ч.1</t>
  </si>
  <si>
    <t>в т.ч. по п.6 ч.1</t>
  </si>
  <si>
    <t>в т.ч. по п.8 ч.1</t>
  </si>
  <si>
    <t>в т.ч. по п.9 ч.1</t>
  </si>
  <si>
    <t>в т.ч. по п.11 ч.1</t>
  </si>
  <si>
    <t>в т.ч. по п.19 ч.1</t>
  </si>
  <si>
    <t>в т.ч. по п.12 ч.1</t>
  </si>
  <si>
    <t>в т.ч. по п.22 ч.1</t>
  </si>
  <si>
    <t>в т.ч. по п.26 ч.1</t>
  </si>
  <si>
    <t>в т.ч. по п.28 ч.1</t>
  </si>
  <si>
    <t>в т.ч. по п.29 ч.1</t>
  </si>
  <si>
    <t>в т.ч. по п.31 ч.1</t>
  </si>
  <si>
    <t>в т.ч. по п.32 ч.1</t>
  </si>
  <si>
    <t>Информация о сотрудниках уполномоченного органа на определение поставщика (исполнителя, подрядчика)</t>
  </si>
  <si>
    <t>Итого по закупкам</t>
  </si>
  <si>
    <t>14=гр.15+гр.16+гр.17</t>
  </si>
  <si>
    <t>Указать по какому закону работают 44-ФЗ, 223-ФЗ</t>
  </si>
  <si>
    <t xml:space="preserve">Количество  процедур </t>
  </si>
  <si>
    <t>Всего объявленных</t>
  </si>
  <si>
    <t>в т.ч. завершенных</t>
  </si>
  <si>
    <t>Способ размещения (определения)</t>
  </si>
  <si>
    <t xml:space="preserve">Количество заключенных контрактов </t>
  </si>
  <si>
    <t>Дата размещения закупки</t>
  </si>
  <si>
    <t xml:space="preserve">% </t>
  </si>
  <si>
    <t>по состоявшимся лотам, указанных в гр.9 (2 и более допущенных заявок)</t>
  </si>
  <si>
    <t>по лотам, указанным в гр.10 (с единственным допущенным участником)</t>
  </si>
  <si>
    <t>с единственным допущенным уч-ком</t>
  </si>
  <si>
    <t xml:space="preserve"> по несостоявшимся лотам, указанных в гр.11 (0 заявок или все отклонены)</t>
  </si>
  <si>
    <t>Всего</t>
  </si>
  <si>
    <t>в т.ч. Завершенных*</t>
  </si>
  <si>
    <t xml:space="preserve">Кто принял </t>
  </si>
  <si>
    <t xml:space="preserve"> </t>
  </si>
  <si>
    <t>Реестровый номер заказчика</t>
  </si>
  <si>
    <t>подпись</t>
  </si>
  <si>
    <t>Приложение № 6-мз</t>
  </si>
  <si>
    <t xml:space="preserve"> указать МО</t>
  </si>
  <si>
    <t>Наименование акта (постановление, распоряжение, приказ и др.)</t>
  </si>
  <si>
    <t>Основание для принятия (указать ссылку на закон 44-ФЗ)</t>
  </si>
  <si>
    <t xml:space="preserve">Примечание: * созданные  в соответствии со ст. 38 №44-ФЗ от 05.04.2013 </t>
  </si>
  <si>
    <t>Официальный эл.адрес</t>
  </si>
  <si>
    <t>Нормативный документ на основании которого создан уполномоченный орган (указать полные  реквизиты: дата, номер)</t>
  </si>
  <si>
    <t>Указать количество заказчиков, для которых уполномоченный орган определяет поставщиков (исполнителей, подрядчиков)</t>
  </si>
  <si>
    <t>Предложенная цена контрактов (с единственной допущенной заявкой), тыс.руб.</t>
  </si>
  <si>
    <t>Предложенная цена контрактов (с 2 и более допущенными заявками) , тыс.руб.</t>
  </si>
  <si>
    <t xml:space="preserve">Примечание:    </t>
  </si>
  <si>
    <t>Приложение №7-мз</t>
  </si>
  <si>
    <t>6</t>
  </si>
  <si>
    <t>7</t>
  </si>
  <si>
    <t>8</t>
  </si>
  <si>
    <t>9</t>
  </si>
  <si>
    <t>10</t>
  </si>
  <si>
    <t>11</t>
  </si>
  <si>
    <t>12</t>
  </si>
  <si>
    <t>ФИО (полностью)</t>
  </si>
  <si>
    <t>Должность контактного лица</t>
  </si>
  <si>
    <t>ФИО контактного лица</t>
  </si>
  <si>
    <t>Дата опубликования плана-графика на ООСе по объекту закупки (дд.мм.гггг)</t>
  </si>
  <si>
    <t>Дата итогового протокола (дд.мм.гггг)</t>
  </si>
  <si>
    <t>Дата согласования с контролирующим органом (при необходимости) (дд.мм.гггг)</t>
  </si>
  <si>
    <t>Дата заключение контракта (дд.мм.гггг)</t>
  </si>
  <si>
    <t>Дата опубликования сведений по контракту на ООСе (дд.мм.гггг)</t>
  </si>
  <si>
    <t>20=100- ((гр.19+гр.18)/ (гр.15+гр.16)* 100)</t>
  </si>
  <si>
    <t>20=(гр15+гр.16)-(гр.19+гр.18)</t>
  </si>
  <si>
    <t>Указать каким образом размещаются закупки (ч/з уполномоченный орган, самостоятельно, спец.организацию или др.)</t>
  </si>
  <si>
    <t>Наименование органа через который размещаются закупки</t>
  </si>
  <si>
    <t>В т.ч. обеспечение предоставлением банковской гарантии, тыс.руб.</t>
  </si>
  <si>
    <t>Всего по МО</t>
  </si>
  <si>
    <t>Приложение № 9-мз</t>
  </si>
  <si>
    <t>Количество завершенных лотов</t>
  </si>
  <si>
    <t>НМЦК по завершенным лотам, тыс.руб.</t>
  </si>
  <si>
    <t>Экономия, тыс.руб.</t>
  </si>
  <si>
    <t>Количество исполненных контрактов</t>
  </si>
  <si>
    <t>в т.ч. при привлечении субподрядчиков, соисполнителей из числа СМП, СОНО***</t>
  </si>
  <si>
    <t>*** указывается сумма  в соттветствии со ст.30 44-ФЗ</t>
  </si>
  <si>
    <t>Общая сумма обеспечения исполнения контракта при заключении контракта , тыс.руб.</t>
  </si>
  <si>
    <t>В т.ч. обеспечение внесением денежных средств на счет заказчика, тыс.руб.</t>
  </si>
  <si>
    <t>Наименование</t>
  </si>
  <si>
    <t>Контрактная служба</t>
  </si>
  <si>
    <t xml:space="preserve">Кол-во человек </t>
  </si>
  <si>
    <t>Контрактный управляющий</t>
  </si>
  <si>
    <t>Кол-во заказчиков</t>
  </si>
  <si>
    <t>Количество</t>
  </si>
  <si>
    <t>Сумма, тыс.руб.</t>
  </si>
  <si>
    <t>Сумма по предложенным контрактам, тыс.руб.</t>
  </si>
  <si>
    <t>Сумма</t>
  </si>
  <si>
    <t>через УО</t>
  </si>
  <si>
    <t>Предоставляемые преимущества</t>
  </si>
  <si>
    <t>Объявленные закупки  с предоставлением преимуществ</t>
  </si>
  <si>
    <t>Заключенные контракты по объявленным закупкам с предоставлением преимуществ</t>
  </si>
  <si>
    <t>Контракты,  заключенные с предоставленными преимуществами</t>
  </si>
  <si>
    <t>НМЦК (тыс.руб.)</t>
  </si>
  <si>
    <t>Сумма (тыс.руб.)</t>
  </si>
  <si>
    <t>Суммы (тыс.руб.)</t>
  </si>
  <si>
    <t>Предоставление преференций участникам закупки, заявки на участие или окончательные предложения которых содержат предложения о поставке товаров российского, белорусского и (или) казахстанского происхождения (Приказ МЭР РФ № 155 от 25.03.2014 г)</t>
  </si>
  <si>
    <t>Приложение №10-мз</t>
  </si>
  <si>
    <t>Предоставление преимуществ учреждениям и предприятиям уголовно-исполнительной системы (ст. 28 44-ФЗ)</t>
  </si>
  <si>
    <t>Предоставление преимуществ организациям инвалидов  (ст. 29 44-ФЗ)</t>
  </si>
  <si>
    <t>Приложение №1-1-мз</t>
  </si>
  <si>
    <t>Итого общая по закупкам 
(сумма строк 1.1 -1.7)</t>
  </si>
  <si>
    <t>Итого общая по совместным закупкам 
(сумма строк 1.1 -1.4)</t>
  </si>
  <si>
    <t>Способы определения поставщиков (исполнителей, подрядчиков)</t>
  </si>
  <si>
    <t>Общее количество заказчиков, для которых проводились совместные закупки</t>
  </si>
  <si>
    <t>Сумма расходов на провдение совместных закупок, тыс.руб.</t>
  </si>
  <si>
    <t>9 = гр10+гр.11+гр.12</t>
  </si>
  <si>
    <t>15=гр.16+гр.17+гр.18</t>
  </si>
  <si>
    <t>21=(гр16+гр.17)-(гр.20+гр.19)</t>
  </si>
  <si>
    <t>21=100- ((гр.20+гр.19)/ (гр.16+гр.17)* 100)</t>
  </si>
  <si>
    <t xml:space="preserve">Сумма заключенных контрактов (договоров), тыс.руб. </t>
  </si>
  <si>
    <t>в т.ч. остальные пункты ч.1 ст.93</t>
  </si>
  <si>
    <t>2.1</t>
  </si>
  <si>
    <t>2.2</t>
  </si>
  <si>
    <t>2.3</t>
  </si>
  <si>
    <t>2.4</t>
  </si>
  <si>
    <t>2.5</t>
  </si>
  <si>
    <t>2.6</t>
  </si>
  <si>
    <t>2.7</t>
  </si>
  <si>
    <t>2.8</t>
  </si>
  <si>
    <t>2.9</t>
  </si>
  <si>
    <t>2.10</t>
  </si>
  <si>
    <t>2.11</t>
  </si>
  <si>
    <t>2.12</t>
  </si>
  <si>
    <t>2.13</t>
  </si>
  <si>
    <t>2.14</t>
  </si>
  <si>
    <t>2.15</t>
  </si>
  <si>
    <t>2.16</t>
  </si>
  <si>
    <t>2.17</t>
  </si>
  <si>
    <t>2.18</t>
  </si>
  <si>
    <t>Всего фактически заключено (сумма строк 1,2)</t>
  </si>
  <si>
    <t>в т.ч.  у СМП, СОНО***</t>
  </si>
  <si>
    <t>Всего заключено контрактов (договоров) по состоявшимся закупкам</t>
  </si>
  <si>
    <t>Способ определения поставщика**</t>
  </si>
  <si>
    <t>тыс. руб.</t>
  </si>
  <si>
    <t>в т.ч. бюджетные средства</t>
  </si>
  <si>
    <t>в т.ч. внебюджетные средства</t>
  </si>
  <si>
    <t>в т.ч.  Средства ОМС</t>
  </si>
  <si>
    <t>3=4+5+6</t>
  </si>
  <si>
    <t>7=8+9+10</t>
  </si>
  <si>
    <t xml:space="preserve">Всего </t>
  </si>
  <si>
    <t>Всего оплачено по  контрактам (договорам) по состоявшимся закупкам (с 2 и более допущенными заявками)</t>
  </si>
  <si>
    <t>Всего оплачено по  контрактам (договорам) с ед.поставщиком (исполнителем, подрядчиком) ст.93 ФЗ №44</t>
  </si>
  <si>
    <t>графа 4 - указывается информация по доведенным лимитам на закупку товаров, работ, услуг на 2015 год</t>
  </si>
  <si>
    <t>графа 5 - указываются планируемые внебюджетные средства по утвержденному плану финансово-хозяйственной деятельности на 2015 год</t>
  </si>
  <si>
    <t>в т.ч.  средства ОМС</t>
  </si>
  <si>
    <t>2.19</t>
  </si>
  <si>
    <t>в т.ч. по п.25 ч.1 (по согласованию с контролирующим органом)</t>
  </si>
  <si>
    <t>в т.ч. по п.25 ч.1 (без согласования с контролирующим органом)</t>
  </si>
  <si>
    <t>** по стр.2.12, 2.13 указываются заключенные контракты по п.25 ч.1,  эти контракты не указываются по строкам 1.1-1.7</t>
  </si>
  <si>
    <t>7=9+11+13</t>
  </si>
  <si>
    <t>8=10+12+14</t>
  </si>
  <si>
    <t>всего</t>
  </si>
  <si>
    <r>
      <t>в т.ч. у СМП, СОНО</t>
    </r>
    <r>
      <rPr>
        <b/>
        <sz val="8"/>
        <rFont val="Times New Roman"/>
        <family val="1"/>
        <charset val="204"/>
      </rPr>
      <t>***</t>
    </r>
  </si>
  <si>
    <t>Приложение 2-1-мз</t>
  </si>
  <si>
    <t>Всего размещено заказов у ед.поставщика (исполнителя, подрядчика) ст.93 ФЗ №44</t>
  </si>
  <si>
    <t>Открытый конкурс</t>
  </si>
  <si>
    <t>Конкурс с ограниченным участием</t>
  </si>
  <si>
    <t>Двухэтапный конкурс</t>
  </si>
  <si>
    <t>Электронный аукцион</t>
  </si>
  <si>
    <t>Запрос котировок</t>
  </si>
  <si>
    <t>Запрос предложений</t>
  </si>
  <si>
    <t xml:space="preserve">Конкурс с ограниченным участием </t>
  </si>
  <si>
    <r>
      <rPr>
        <u/>
        <sz val="10"/>
        <rFont val="Times New Roman"/>
        <family val="1"/>
        <charset val="204"/>
      </rPr>
      <t>в графе 4, 8</t>
    </r>
    <r>
      <rPr>
        <sz val="10"/>
        <rFont val="Times New Roman"/>
        <family val="1"/>
        <charset val="204"/>
      </rPr>
      <t xml:space="preserve">  учитываются  закупки, по которым определен поставщик (подрядчик, исполнитель)</t>
    </r>
  </si>
  <si>
    <r>
      <rPr>
        <u/>
        <sz val="10"/>
        <rFont val="Times New Roman"/>
        <family val="1"/>
        <charset val="204"/>
      </rPr>
      <t>в графе 3, 7</t>
    </r>
    <r>
      <rPr>
        <sz val="10"/>
        <rFont val="Times New Roman"/>
        <family val="1"/>
        <charset val="204"/>
      </rPr>
      <t xml:space="preserve">  учитываются  все закупки (объявленные и завершенные)</t>
    </r>
  </si>
  <si>
    <r>
      <rPr>
        <u/>
        <sz val="10"/>
        <rFont val="Times New Roman"/>
        <family val="1"/>
        <charset val="204"/>
      </rPr>
      <t xml:space="preserve">в графе 4, 5 </t>
    </r>
    <r>
      <rPr>
        <sz val="10"/>
        <rFont val="Times New Roman"/>
        <family val="1"/>
        <charset val="204"/>
      </rPr>
      <t xml:space="preserve"> учитываются  закупки, по которым определен поставщик (подрядчик, исполнитель)</t>
    </r>
  </si>
  <si>
    <t>Не создана контрактная служба (не назначен контрактный управляющий)</t>
  </si>
  <si>
    <t>Перечислить группы товаров, работ, услуг,  с указанием кодов ОКПД, по которым проводятся совместные закупки</t>
  </si>
  <si>
    <t>Информация по оплате контрактов (договоров)  на  товары, работы, услуги  
за ________ 2015 года</t>
  </si>
  <si>
    <t>Управление опеки и попечительства</t>
  </si>
  <si>
    <t>4217079109</t>
  </si>
  <si>
    <t>г. Новокузнецк, ул. Кирова , 71</t>
  </si>
  <si>
    <t>т/ф. 321-579, т.321-558</t>
  </si>
  <si>
    <t>opeka_buh@admnkz.info</t>
  </si>
  <si>
    <t>Начальник Управления</t>
  </si>
  <si>
    <t>Гармашова Елена Семеновна</t>
  </si>
  <si>
    <t>Ведущий специалист</t>
  </si>
  <si>
    <t>Трошкова Лариса Владиславовна</t>
  </si>
  <si>
    <t>321-558</t>
  </si>
  <si>
    <t>44-ФЗ</t>
  </si>
  <si>
    <t>Через уполномоченный орган</t>
  </si>
  <si>
    <t xml:space="preserve">Управление закупок Администрации г. Новокузнецка </t>
  </si>
  <si>
    <t>ЭА</t>
  </si>
  <si>
    <t>ПАО "Ростелеком"</t>
  </si>
  <si>
    <t>191002, г. Санкт-Петербург, ул. Достоевского, 15</t>
  </si>
  <si>
    <t>654080, г. Новокузнецк, ул. Кирова, 71</t>
  </si>
  <si>
    <t>ЕД (п.1)</t>
  </si>
  <si>
    <t>4205243178</t>
  </si>
  <si>
    <t>Холодное водоснабжение и водоотведение</t>
  </si>
  <si>
    <t>ЕД (п.29)</t>
  </si>
  <si>
    <t>ЕД (п.8)</t>
  </si>
  <si>
    <t>90.02.13.110</t>
  </si>
  <si>
    <t>Поставка теплоснабжения и горячей воды</t>
  </si>
  <si>
    <t>ЕД (п.25)</t>
  </si>
  <si>
    <t>654005, обл КЕМЕРОВСКАЯ 42, г НОВОКУЗНЕЦК, пр-кт СТРОИТЕЛЕЙ, ДОМ 98</t>
  </si>
  <si>
    <t>ООО "ЦЕНТРАЛЬНАЯ ТЭЦ"</t>
  </si>
  <si>
    <t>Оказание услгу по поставке электрической энергии</t>
  </si>
  <si>
    <t>ООО "ВОДОКАНАЛ"</t>
  </si>
  <si>
    <t>Начальник</t>
  </si>
  <si>
    <t>Оказание услуг по теплоснабжению и горячему водоснабжению</t>
  </si>
  <si>
    <t>Управление закупок</t>
  </si>
  <si>
    <t>уполномоченный орган</t>
  </si>
  <si>
    <t>90.03.13.190</t>
  </si>
  <si>
    <t>АО "Кузнецкая ТЭЦ"</t>
  </si>
  <si>
    <t>Управление дорожно-коммунального хозяйства и благоустройства администрации г.Новокузнецка</t>
  </si>
  <si>
    <t>М12-12-001-00</t>
  </si>
  <si>
    <t>654007, Кемеровская область, г.Новокузнецк, ул. Спартака, 24</t>
  </si>
  <si>
    <t>8(3843) 45-96-53, 45-16-02</t>
  </si>
  <si>
    <t>udkh-pr@mail.ru</t>
  </si>
  <si>
    <t>Начальник Управления дорожно-коммунального хозяйства и благоустройства администрации г.Новокузнецка</t>
  </si>
  <si>
    <t>Горшенин Андрей Владимирович</t>
  </si>
  <si>
    <t>Заместитель начальника УДКХ и Б г. Новокузнецка  Р.А.Комов; ведущий специалист О.А. Качкина</t>
  </si>
  <si>
    <t>Заместитель начальника  УДКХ и Б г. Новокузнецка  Р.А.Комов; ведущий специалист О.А. Качкина</t>
  </si>
  <si>
    <t>8(3843) 45-96-53</t>
  </si>
  <si>
    <t xml:space="preserve">закупки размещает Заказчик </t>
  </si>
  <si>
    <t>УДКХиБ</t>
  </si>
  <si>
    <t>4217044931</t>
  </si>
  <si>
    <t>Общество с ограниченной ответственностью «Региональная Цифровая Телекоммуникационная компания»</t>
  </si>
  <si>
    <t xml:space="preserve">Юридический адрес: 654067, Российская Федерация, Кемеровская область, Новокузнецк, Авиаторов ул, 75Почтовый адрес: 654041, Российская Федерация, Кемеровская область, Новокузнецк, Кутузова ул, 45 </t>
  </si>
  <si>
    <t>ООО "ЭкоЛэнд"</t>
  </si>
  <si>
    <t>ООО "Энергоспецмонтаж"</t>
  </si>
  <si>
    <t>Выполнение работ по текущему содержанию и обеспечению бесперебойного функционирования стратегически и социально значимых объектов инженерной защиты</t>
  </si>
  <si>
    <t>ОАО "НОВОКУЗНЕЦКОЕ ДОРОЖНОЕ РЕМОНТНО-СТРОИТЕЛЬНОЕ УПРАВЛЕНИЕ "</t>
  </si>
  <si>
    <t>Россия, 654036, Кемеровская обл., г.Новокузнецк, Точилино, п/о 36</t>
  </si>
  <si>
    <t>Муниципальное казенное предприятие города Новокузнецка "Дороги Новокузнецка"</t>
  </si>
  <si>
    <t>654005, Российская Федерация, Кемеровская область, Новокузнецк, Рябоконева, 8</t>
  </si>
  <si>
    <t>Выполнение работ по ремонту автомобильных дорог г. Новокузнецка</t>
  </si>
  <si>
    <t>Общество с ограниченной ответственностью "Веста-НК"</t>
  </si>
  <si>
    <t>Российская Федерация, 42 Кемеровская область, г.Новокузнецк, Климасенко ул, 3/2, Квартира (офис) 85</t>
  </si>
  <si>
    <t>Выполнение работ по текущему содержанию объектов муниципальной собственности Новокузнецкого городского округа</t>
  </si>
  <si>
    <t>654006, Кемеровская область, г. Новокузнецк, ул. Рудокопровая, д.4</t>
  </si>
  <si>
    <t>20</t>
  </si>
  <si>
    <t>650036, обл КЕМЕРОВСКАЯ 42, г КЕМЕРОВО, пр-кт ЛЕНИНА, 90/4</t>
  </si>
  <si>
    <t>45.23.12.159</t>
  </si>
  <si>
    <t>14</t>
  </si>
  <si>
    <t xml:space="preserve">Управление по транспорту и связи </t>
  </si>
  <si>
    <t>4216006612</t>
  </si>
  <si>
    <t>654080, г.Новокузнецк ул.Кирова, 71</t>
  </si>
  <si>
    <t>32-17-29, 32-17-43 (факс)</t>
  </si>
  <si>
    <t>utis@admnkz.info</t>
  </si>
  <si>
    <t>МО г. Новокузнецк</t>
  </si>
  <si>
    <t>И. С. Прошунина</t>
  </si>
  <si>
    <t>контактное лицо (Ф.И.О., телефон) Спивак И. А., тел (3843) 322-959</t>
  </si>
  <si>
    <t>* информация по совместным закупкам  является расшифровкой из приложения №1-мз</t>
  </si>
  <si>
    <t xml:space="preserve"> Руководитель                                            _______________________________ И. С. Прошунина</t>
  </si>
  <si>
    <t>Контактное лицо (Ф.И.О., телефон) Спивак И. А., тел. (3843) 322-959</t>
  </si>
  <si>
    <t>контактное лицо (Ф.И.О., телефон) Спивак И. А., тел. (383) 322-959</t>
  </si>
  <si>
    <t>указать МО</t>
  </si>
  <si>
    <t>Управление закупок адмминистрации города Новокузнецка</t>
  </si>
  <si>
    <t>(3843) 322-982, zakaz@admnkz.info</t>
  </si>
  <si>
    <t>Начальник Управления закупок</t>
  </si>
  <si>
    <t>Спивак И.А.</t>
  </si>
  <si>
    <t>контроль</t>
  </si>
  <si>
    <t>Постановление администрации города Новокузнецка №24 от 31.01.2014</t>
  </si>
  <si>
    <t>Начальник информационно-аналитического отдела</t>
  </si>
  <si>
    <t>контроль, размещение</t>
  </si>
  <si>
    <t>Начальник отдела по подготовки и организации закупок</t>
  </si>
  <si>
    <t>Исмайлова Л.Ю.</t>
  </si>
  <si>
    <t>Главные специалисты</t>
  </si>
  <si>
    <t>Николаева А.В.</t>
  </si>
  <si>
    <t>размещение</t>
  </si>
  <si>
    <t>Маляренко К.В.</t>
  </si>
  <si>
    <t>Кокорева Ж.Г.</t>
  </si>
  <si>
    <t>Дьякова А. Н.</t>
  </si>
  <si>
    <t>гланый специалист-юрист</t>
  </si>
  <si>
    <t>Шидловская М.Е.</t>
  </si>
  <si>
    <t>размещение, юридическая работа</t>
  </si>
  <si>
    <t>ведущий специалист</t>
  </si>
  <si>
    <t>Боровская А. А.</t>
  </si>
  <si>
    <t>размещение, аналитическая работа</t>
  </si>
  <si>
    <t>Руководитель__________________ И. С. Прошунина</t>
  </si>
  <si>
    <t>Контактное лицо (Ф.И.О., телефон) Спивак И. А., тел. (3843)322-959</t>
  </si>
  <si>
    <t>М12-16-001-00</t>
  </si>
  <si>
    <t>смешанная</t>
  </si>
  <si>
    <t>* информация предоставляется ежемесячно нарастающим итогом</t>
  </si>
  <si>
    <t xml:space="preserve"> Руководитель  ______________________ И. С. Прошунина</t>
  </si>
  <si>
    <t>Контактное лицо (Ф.И.О., телефон) Спивак И. А., тел (3843) 322-959</t>
  </si>
  <si>
    <t>15</t>
  </si>
  <si>
    <t>16</t>
  </si>
  <si>
    <t>17</t>
  </si>
  <si>
    <t>25</t>
  </si>
  <si>
    <t xml:space="preserve">Бумага 21.12.14.190;    Нефтепродукты 23.20.11.224, 23.20.15;    Рамки для фотографий 20.51.14.110;     Хозяйственные (моющие) средства 24.51.32.121  24.51.32.122  24.51.32.120 24.51.32.127  24.51.31.123   24.51.31.154   21.22.11.110;   Услуги  по дератизации и дезинсекции 74.70.11; продукты питания (яйцо, овощи, мясные продукты,сахар,мука, рыба, куры, колбассные изделия, крупы, хлеб, молочные продукты) 01.11.21, 01.12.13, 01.12.11, 15.11.12, 15.11.14, 15.20.12, 15.20.13, 15.20.15, 15.12.12, 15.13.12, 15.13.11, 15.61.32, 15.81.11, 15.51.30, 15.51.40, 15.51.11, 15.51.52,; Оказание услуг аутсорсинга 93.05.12, 90.03.13; конверты 64.11.14; георгиевские ленты 17.54.11; Обувь 19.30.13; компотная смесь 15.33.25.125; фркуты (яблоки, апельсины, груши, бананы, лимоны) 01.13.23; межсетевые экраны 32.20.20.220; вывоз и транспортировка ТКО 90.03.13.113; электротовары 31.50.15.111, 31.50.14.193, 31.50.12.190; Канцелярия  28.75.23.130, 25.13.50.111, 30.01.13.112, 25.24.27.170, 22.22.20.143, 36.63.21.113,  28.75.22.130, 24.66.48.183, 24.62.10.229, 22.22.20.120, 36.63.21.129, 28.75.23.120, 36.63.24.111, 25.13.73.210, 28.61.11.220;  </t>
  </si>
  <si>
    <t xml:space="preserve"> Руководитель _______________________ И. С. Прошунина</t>
  </si>
  <si>
    <t>Выполнение работ по нанесению горизонтальной разметки  на автодорогах улично-дорожной сети (УДС) Новокузнецкого городского округа</t>
  </si>
  <si>
    <t>0139300001515000029</t>
  </si>
  <si>
    <t>63.21.22.120</t>
  </si>
  <si>
    <t>Общество с ограниченной ответственностью "ТЕХСПЕЦСТРОЙ"</t>
  </si>
  <si>
    <t>630005, Российская Федерация, Новосибирская обл. Новосибирск, ул.Гоголя,38</t>
  </si>
  <si>
    <t>ЭА (СМП)</t>
  </si>
  <si>
    <t>Оказание услуг по текущему содержанию общественных стационарных туалетов, подземных пешеходных переходов и биотуалетов</t>
  </si>
  <si>
    <t>0139300001515000031</t>
  </si>
  <si>
    <t>Общество с ограниченной ответственностью 'АсТера'</t>
  </si>
  <si>
    <t>630000, Российская Федерация, Новосибирская обл., ул.Крылова,д36</t>
  </si>
  <si>
    <t>34217044931000004</t>
  </si>
  <si>
    <t>Выполнение работ по текущему содержанию и техническому обслуживанию средств организации дорожного движения Новокузнецкого городского округа</t>
  </si>
  <si>
    <t>0139300001515000041</t>
  </si>
  <si>
    <t>70.32.13.728</t>
  </si>
  <si>
    <t>ООО "Дорзнак -НК"</t>
  </si>
  <si>
    <t>654006, Российская Федерация , Кемеровская обл. г.Новокузнецк, ш.Ильинское,7</t>
  </si>
  <si>
    <t>34217044931000008</t>
  </si>
  <si>
    <t>Оказание услуг (выполнение работ) по сбору, обработке, утилизации, размещению (захоронению) твердых коммунальных отходов из частного сектора города Новокузнецка на 2016 год</t>
  </si>
  <si>
    <t>0139300001515000042</t>
  </si>
  <si>
    <t>654080, Российская Федерация, Кемеровская область г.Новокузнецк</t>
  </si>
  <si>
    <t>3421704493116000001</t>
  </si>
  <si>
    <t>Оказание услуг по вывозу мусора из районов Новокузнецкого городского округа</t>
  </si>
  <si>
    <t>0139300001515000043</t>
  </si>
  <si>
    <t>3421704493116000002</t>
  </si>
  <si>
    <t>Выполнение работ по текущему содержанию оборудования городских фонтанов</t>
  </si>
  <si>
    <t>0139300001515000044</t>
  </si>
  <si>
    <t>70.32.13.320</t>
  </si>
  <si>
    <t>Общество с ограниченной ответственностью "Альтернативная топливно энергетическая компания"</t>
  </si>
  <si>
    <t>654041, Российская Федерация, Кемеровская обл., г.Новокузнецк, пр.Бардина, 26</t>
  </si>
  <si>
    <t>34217044931 16 000012</t>
  </si>
  <si>
    <t>Оказание услуг по текущему содержанию систем видеонаблюдения и видеофиксации</t>
  </si>
  <si>
    <t>0139300001515000045</t>
  </si>
  <si>
    <t>75.24.11.213</t>
  </si>
  <si>
    <t>3421704493116000010</t>
  </si>
  <si>
    <t>Оказание услуг по текущему содержанию мобильного АПК ПаркРайт</t>
  </si>
  <si>
    <t>0139300001515000046</t>
  </si>
  <si>
    <t>МУНИЦИПАЛЬНОЕ ПРЕДПРИЯТИЕ ГОРОДА НОВОКУЗНЕЦКА "ГОРОДСКОЙ КОММУНАЛЬНЫЙ СЕРВИС"</t>
  </si>
  <si>
    <t>654027, Российская Федерация, Кемеровская обл., г.Новокузнецк, пр.Пионерский,12</t>
  </si>
  <si>
    <t>3421704493116000009</t>
  </si>
  <si>
    <t>0139300001515000049</t>
  </si>
  <si>
    <t>Общество с ограниченной ответственностью "Сибдор"</t>
  </si>
  <si>
    <t>654013, Российская Федерация, Кемеровская обл., г.Новокузнецк, пер.Кедровый,2 корп.5</t>
  </si>
  <si>
    <t>3421704493116000004</t>
  </si>
  <si>
    <t>35.11.10.111</t>
  </si>
  <si>
    <t>ОТКРЫТОЕ АКЦИОНЕРНОЕ ОБЩЕСТВО "КУЗБАССКАЯ ЭНЕРГЕТИЧЕСКАЯ СБЫТОВАЯ КОМПАНИЯ" (ОТКРЫТОЕ АКЦИОНЕРНОЕ ОБЩЕСТВО "КУЗБАССКАЯ ЭНЕРГЕТИЧЕСКАЯ СБЫТОВАЯ КОМПАНИЯ")</t>
  </si>
  <si>
    <t>3421704493116000007</t>
  </si>
  <si>
    <t>3421704493116000006</t>
  </si>
  <si>
    <t>3421704493116000005</t>
  </si>
  <si>
    <t xml:space="preserve">ООО "МЕТАЛЛЭНЕРГОФИНАНС" </t>
  </si>
  <si>
    <t>3421704493116000011</t>
  </si>
  <si>
    <t>0139300001516000001</t>
  </si>
  <si>
    <t>37.00.11.110; 36.00.20.130</t>
  </si>
  <si>
    <t>34217044931 16 000015</t>
  </si>
  <si>
    <t>0139300001516000002</t>
  </si>
  <si>
    <t>34217044931 16 000014</t>
  </si>
  <si>
    <t>Оказание услуг по теплоснабжению</t>
  </si>
  <si>
    <t>0139300001516000003</t>
  </si>
  <si>
    <t>35.30.12.130;35.30.11.111</t>
  </si>
  <si>
    <t xml:space="preserve">654005, обл КЕМЕРОВСКАЯ 42, г НОВОКУЗНЕЦК, ул КОММУНАЛЬНАЯ, 25 </t>
  </si>
  <si>
    <t>34217044931 16 000016</t>
  </si>
  <si>
    <t>0139300001516000004</t>
  </si>
  <si>
    <t>34217044931 16 000017</t>
  </si>
  <si>
    <t>139300001516000006</t>
  </si>
  <si>
    <t>42.13.10.110</t>
  </si>
  <si>
    <t>МКП "СИЗИИС"</t>
  </si>
  <si>
    <t xml:space="preserve">4253022450 </t>
  </si>
  <si>
    <t>654004, Российская Федерация, Кемеровская область, Новокузнецк г, Проезд Читинский, 2 Телефон/E-Mail: 8(3843) 733979/sizis_nk@mail.ru</t>
  </si>
  <si>
    <t>34217044931 16 000020</t>
  </si>
  <si>
    <t>Выполнение работ по ремонту автомобильных дорог города новокузнецка</t>
  </si>
  <si>
    <t>0139300001516000007</t>
  </si>
  <si>
    <t>42.11.10.120</t>
  </si>
  <si>
    <t>3417044993116000018</t>
  </si>
  <si>
    <t>Выполнение работ по перемотке двигателя</t>
  </si>
  <si>
    <t>139300001516000008</t>
  </si>
  <si>
    <t>33.12.12.000</t>
  </si>
  <si>
    <t xml:space="preserve">ООО "РАДИОСТАЛЬКОНСАЛТИНГ" </t>
  </si>
  <si>
    <t xml:space="preserve">4221031244 </t>
  </si>
  <si>
    <t xml:space="preserve">654034, Российская Федерация, Кемеровская область, Новокузнецк, проезд Ферросплавный, 15 </t>
  </si>
  <si>
    <t xml:space="preserve"> 34217044931 16 000019</t>
  </si>
  <si>
    <t>ЕД (п.25) СМП</t>
  </si>
  <si>
    <t>Выполнение работ по текущему сдержанию облицовки гранитных поверхностей на городских объектах на 2016г</t>
  </si>
  <si>
    <t>139300001516000009</t>
  </si>
  <si>
    <t>43.33.21.000</t>
  </si>
  <si>
    <t>ООО Дельта-камень</t>
  </si>
  <si>
    <t>4217151891</t>
  </si>
  <si>
    <t xml:space="preserve">654066, Российская Федерация, Кемеровская область, Новокузнецк, Дружбы, 65 офис (квартира) 104 </t>
  </si>
  <si>
    <t xml:space="preserve"> 34217044931 16 000021</t>
  </si>
  <si>
    <t>Выполнение работ по очистке малых рек, промывке водопропускных труб районов города</t>
  </si>
  <si>
    <t>139300001516000010</t>
  </si>
  <si>
    <t>81.29.19.000</t>
  </si>
  <si>
    <t>34217044931 16 000022</t>
  </si>
  <si>
    <t>Выполнение работ по ремонту автодорог струйно-инъекционным методом укладки асфальта</t>
  </si>
  <si>
    <t>139300001516000012</t>
  </si>
  <si>
    <t>34217044931 16 000024</t>
  </si>
  <si>
    <t>Выполнение работ по обслуживанию и эксплуатации природных объектов переданных ликвидируемыми предприятиями угольной промышленности</t>
  </si>
  <si>
    <t>139300001516000013</t>
  </si>
  <si>
    <t>27.90.40.190</t>
  </si>
  <si>
    <t>МКП ЭШВ</t>
  </si>
  <si>
    <t xml:space="preserve">4253022443 </t>
  </si>
  <si>
    <t xml:space="preserve">654004, Российская Федерация, Кемеровская область, Новокузнецк, проезд Читинский, 2
Тел./E-Mail: 8(3843) 733979/ mkp_ehv@mail.ru
</t>
  </si>
  <si>
    <t>Оказание услуг по отлову, содержанию и утилизации бродячих (безнадзорных) животных</t>
  </si>
  <si>
    <t>139300001516000014</t>
  </si>
  <si>
    <t>01.62.10.190</t>
  </si>
  <si>
    <t>ООО СОБЖ</t>
  </si>
  <si>
    <t>4217165044</t>
  </si>
  <si>
    <t xml:space="preserve">
Почтовый адрес: 654005, Кемеровская обл., г.Новокузнецк, ул.Фестивальная, 19
Тел. 8(3843) 46-15-39; 8-903-916-91-65</t>
  </si>
  <si>
    <t>34217044931 16 000025</t>
  </si>
  <si>
    <t>139300001516000015</t>
  </si>
  <si>
    <t>33.11.11.000</t>
  </si>
  <si>
    <t>ООО Искра</t>
  </si>
  <si>
    <t>4221028202</t>
  </si>
  <si>
    <t xml:space="preserve">
Почтовый адрес: 654000, Кемеровская область, Новокузнецк, Кузнецкое шоссе, 25
Тел. 8 (3843) 370628
</t>
  </si>
  <si>
    <t>34217044931 16 000026</t>
  </si>
  <si>
    <t>Оказание услуг по текущему содержанию объектов муниципальной собственности Новокузнецкого городского округа</t>
  </si>
  <si>
    <t>139300001516000017</t>
  </si>
  <si>
    <t>84.24.19.000</t>
  </si>
  <si>
    <t>34217044931 16 000027</t>
  </si>
  <si>
    <t>Выполнение работ по ремонту покрытия автодорожного моста через реку Томь (соединяющего Центральный и Заводской районы)</t>
  </si>
  <si>
    <t>139300001516000020</t>
  </si>
  <si>
    <t>34217044931 16 000029</t>
  </si>
  <si>
    <t>13930000151600005</t>
  </si>
  <si>
    <t>35.30.11.111</t>
  </si>
  <si>
    <t>650000, РФ, Кемеровская обл., г. Кемерово, пр. Кузнецкий, 30                                           Почтовый адрес: 654034, Кемеровская обл., г. Новокузнецк, ул. Новороссийская, 35</t>
  </si>
  <si>
    <t>34217044931 16 000028</t>
  </si>
  <si>
    <t>13930000151600016</t>
  </si>
  <si>
    <t>02.40.10.121</t>
  </si>
  <si>
    <t>ООО "АЛЬЯНС СИБИРИ"</t>
  </si>
  <si>
    <t>650003, Российская Федерация, Кемеровская область, Кемерово, пр. Ленинградский, 38А офис (квартира) 36</t>
  </si>
  <si>
    <t>34217044931 16 000034</t>
  </si>
  <si>
    <t>Оказание услуг по программе "Безопасный город"</t>
  </si>
  <si>
    <t>13930000151600018</t>
  </si>
  <si>
    <t>84.24.19.00</t>
  </si>
  <si>
    <t xml:space="preserve">ООО "КОНКОРД"
</t>
  </si>
  <si>
    <t>650066, Российская Федерация, Кемеровская область, Кемерово, проспект Октябрьский, 4, Квартира (офис) 101</t>
  </si>
  <si>
    <t>34217044931 16 000033</t>
  </si>
  <si>
    <t>13930000151600019</t>
  </si>
  <si>
    <t>34217044931 16 000037</t>
  </si>
  <si>
    <t>Выполнение работ по текущему содержанию и обслуживанию объектов муниципальной собственности Новокузнецкого городского округа</t>
  </si>
  <si>
    <t>13930000151600021</t>
  </si>
  <si>
    <t xml:space="preserve">ООО  "Дороги-Сервис"
</t>
  </si>
  <si>
    <t>654059, Российская Федерация, Кемеровская, Новокузнецк, г, 40 лет ВЛКСМ ул, 122А</t>
  </si>
  <si>
    <t>34217044931 16 000030</t>
  </si>
  <si>
    <t>13930000151600022</t>
  </si>
  <si>
    <t>34217044931 16 000035</t>
  </si>
  <si>
    <t>13930000151600023</t>
  </si>
  <si>
    <t>34217044931 16 000031</t>
  </si>
  <si>
    <t>13930000151600024</t>
  </si>
  <si>
    <t>34217044931 16 000032</t>
  </si>
  <si>
    <t>Выполнение рбот по ремонту автодорожного покрытия по ул.Промстроевская</t>
  </si>
  <si>
    <t>13930000151600025</t>
  </si>
  <si>
    <t>34217044931 16 000036</t>
  </si>
  <si>
    <t>Услуги по вывозу мусора из частного сектора Центрального, Кузнецкого и Заводского районов Новокузнецкого городского</t>
  </si>
  <si>
    <t>13930000151600026</t>
  </si>
  <si>
    <t>38.11.21.000</t>
  </si>
  <si>
    <t>Выполнение работ по строительству светофорных объектов</t>
  </si>
  <si>
    <t>13930000151600027</t>
  </si>
  <si>
    <t>43.21.10.120</t>
  </si>
  <si>
    <t>650055, Российская Федерация, Кемеровская область, Кемерово г, проспект Ленина, 33/2, Квартира (офис) 405</t>
  </si>
  <si>
    <t>34217044931 16 000040</t>
  </si>
  <si>
    <t>Выполнение работ по ремонту автомобильных дорог Новокузнецкого городского округа</t>
  </si>
  <si>
    <t>13930000151600028</t>
  </si>
  <si>
    <t>34217044931 16 000041</t>
  </si>
  <si>
    <t>ЭА(СМП)</t>
  </si>
  <si>
    <t>Выполнение работ по обустройству пешеходных переходов в соответствии с требованиями нормативных документов</t>
  </si>
  <si>
    <t>13930000151600029</t>
  </si>
  <si>
    <t>34217044931 16 000042</t>
  </si>
  <si>
    <t>13930000151600030</t>
  </si>
  <si>
    <t>Общество с ограниченной ответственностью 'МегаСтрой'</t>
  </si>
  <si>
    <t>654000, Российская Федерация, 42 Кемеровская область, Новокузнецк, Запорожская ул, 39, Квартира (офис) 1</t>
  </si>
  <si>
    <t>34217044931 16 000043</t>
  </si>
  <si>
    <t>Управление дорожно-коммунального хозяйства и благоустройства администрации города Новокузнецка</t>
  </si>
  <si>
    <t>Адамовский Александр Николаевич</t>
  </si>
  <si>
    <t>Веселовская О.А.</t>
  </si>
  <si>
    <t>32-14-69</t>
  </si>
  <si>
    <t>М12-15001-00</t>
  </si>
  <si>
    <t>Услуги электросвязи</t>
  </si>
  <si>
    <t>27.01.2016</t>
  </si>
  <si>
    <t>16.02.2016</t>
  </si>
  <si>
    <t>3421707910916000001</t>
  </si>
  <si>
    <t>61.10.11.110</t>
  </si>
  <si>
    <t>0139300022016000001</t>
  </si>
  <si>
    <t>Администрация города Новокузнецка</t>
  </si>
  <si>
    <t>М12-01-001-00</t>
  </si>
  <si>
    <t>654080,          г.Новокузнецк, ул. Кирова,71</t>
  </si>
  <si>
    <t xml:space="preserve">Телефон: (3843)321-586,     321-566  Факс:        321-651  </t>
  </si>
  <si>
    <t>otd_contract@admnkz.info</t>
  </si>
  <si>
    <t>И.о. заместителя Главы города-руководителя аппарата</t>
  </si>
  <si>
    <t>Довыденко Анна Анатольевна</t>
  </si>
  <si>
    <t>Начальник котнрактного отдела Управления обеспечения деятельности органов администрации города Новокузнецка</t>
  </si>
  <si>
    <t>Орлова Наталья Васильевна</t>
  </si>
  <si>
    <t xml:space="preserve"> (3843)         321-566</t>
  </si>
  <si>
    <t>ч/з уполномоченный орган</t>
  </si>
  <si>
    <t>Управление закупок администрации города Новокузнецка</t>
  </si>
  <si>
    <t>ЗК</t>
  </si>
  <si>
    <t>Оказание услуг по заправке и восстановлению картриджей</t>
  </si>
  <si>
    <t>ЕД (п.6)</t>
  </si>
  <si>
    <t>Оказание услуг специальной связи</t>
  </si>
  <si>
    <t>Оказание услуг электросвязи</t>
  </si>
  <si>
    <t>Теплоснабжение и поставка горячей воды</t>
  </si>
  <si>
    <t>ООО "Центральная ТЭЦ"</t>
  </si>
  <si>
    <t>г. Новокузнецк, ул. Коммунальная, 25</t>
  </si>
  <si>
    <t>ООО "Водоканал"</t>
  </si>
  <si>
    <t>35.11.10.112</t>
  </si>
  <si>
    <t>ООО "Перекресток Ойл"</t>
  </si>
  <si>
    <t>49.39.39.000</t>
  </si>
  <si>
    <t>Администрация Заводского района города Новокузнецка</t>
  </si>
  <si>
    <t>4216005986.</t>
  </si>
  <si>
    <t>М12-51-001</t>
  </si>
  <si>
    <t>654038, Россия, Кемеровская область, г.Новокузнецк, ул.Тореза, 22Б</t>
  </si>
  <si>
    <t>8(3843)                   32-05-03</t>
  </si>
  <si>
    <t>zav_org@admnkz.info</t>
  </si>
  <si>
    <t>Заместитель Главы города - руководитель администрации Заводского района города Новокузнецка</t>
  </si>
  <si>
    <t>Ермолаев Алексей Александрович</t>
  </si>
  <si>
    <t>Главный специалист администрации Заводского района</t>
  </si>
  <si>
    <t>Логуш Екатерина Николаевна</t>
  </si>
  <si>
    <t>8(3843)                 32-05-33</t>
  </si>
  <si>
    <t>4216005986</t>
  </si>
  <si>
    <t xml:space="preserve">02.02.2016 </t>
  </si>
  <si>
    <t xml:space="preserve">15.02.2016 </t>
  </si>
  <si>
    <t xml:space="preserve">0139300002916000033  </t>
  </si>
  <si>
    <t>33.12.16.000</t>
  </si>
  <si>
    <t>Общество с ограниченной ответственностью "Оргтехника"</t>
  </si>
  <si>
    <t>4205307706.</t>
  </si>
  <si>
    <t>650000, Российская Федерация, Кемеровская обл., г. Кемерово, пр-кт Кузнецкий, 15, 106</t>
  </si>
  <si>
    <t>01.03.2016.</t>
  </si>
  <si>
    <t>_</t>
  </si>
  <si>
    <t>14.03.2016.</t>
  </si>
  <si>
    <t>СЭА</t>
  </si>
  <si>
    <t xml:space="preserve">Поставка бензина автомобильного </t>
  </si>
  <si>
    <t xml:space="preserve">15.03.2016 </t>
  </si>
  <si>
    <t>18.03.2017</t>
  </si>
  <si>
    <t>0139300002916000139</t>
  </si>
  <si>
    <t>19.20.21.111</t>
  </si>
  <si>
    <t>Общество с ограниченной ответственностью  "Перекресток Ойл"/ ООО "Перекресток Ойл"</t>
  </si>
  <si>
    <t>4205086172.</t>
  </si>
  <si>
    <t>650000. Российская Федерация,Кемеровская область город Кемерово, улица Н.Осторовского,16</t>
  </si>
  <si>
    <t>29.03.2016.</t>
  </si>
  <si>
    <t>11.04.2016.</t>
  </si>
  <si>
    <t>12.04.2016.</t>
  </si>
  <si>
    <t>3421600598615000014 .</t>
  </si>
  <si>
    <t>Оказание услуг по организации работы профильного отряда, преимущественно из числа несовершеннолетних граждан, принимающих участие в благоустроительных и иных работах на социально-значимых объектах на территории Заводского района города Новокузнецка в возрасте от 14 до18 лет</t>
  </si>
  <si>
    <t>02.02.2016</t>
  </si>
  <si>
    <t xml:space="preserve">20.04.2016 </t>
  </si>
  <si>
    <t>0139300002916000269</t>
  </si>
  <si>
    <t xml:space="preserve">Общество с ограниченной ответственностью "ЖКУ-3" </t>
  </si>
  <si>
    <t xml:space="preserve"> 4218005371 .</t>
  </si>
  <si>
    <t xml:space="preserve">654038, Российская Федерация, Кемеровская обл., г. Новокузнецк, ул. Тореза, 8 </t>
  </si>
  <si>
    <t>04.05.2016.</t>
  </si>
  <si>
    <t>16.05.2016.</t>
  </si>
  <si>
    <t xml:space="preserve">
 3421600598616000005 .</t>
  </si>
  <si>
    <t>12.05.2016</t>
  </si>
  <si>
    <t xml:space="preserve">27.05.2016 </t>
  </si>
  <si>
    <t xml:space="preserve">0139300002916000422 </t>
  </si>
  <si>
    <t>09.06.2016.</t>
  </si>
  <si>
    <t>22.06.2016.</t>
  </si>
  <si>
    <t>23.06.2016.</t>
  </si>
  <si>
    <t>3421600598616000006.</t>
  </si>
  <si>
    <t>17.08.2016</t>
  </si>
  <si>
    <t xml:space="preserve">06.09.2016 </t>
  </si>
  <si>
    <t>19.06.2016.</t>
  </si>
  <si>
    <t>30.09.2016.</t>
  </si>
  <si>
    <t>3421600598616000007.</t>
  </si>
  <si>
    <t>Администрация Заводского района</t>
  </si>
  <si>
    <t>администрация Орджоникидзевского района</t>
  </si>
  <si>
    <t>4216006002</t>
  </si>
  <si>
    <t>М 12-25 001-00</t>
  </si>
  <si>
    <t>654013 г. Новокузнецк ул. Тузовского.14</t>
  </si>
  <si>
    <t>320-479                  320-489</t>
  </si>
  <si>
    <t>ord_org@admnkz.info</t>
  </si>
  <si>
    <t>Заместитель Главы города- руководитель администрации Орджоникидзевского района</t>
  </si>
  <si>
    <t>Степанов   Владимир  Петрович</t>
  </si>
  <si>
    <t>Главный специалист отдела торговли и развития предпринимательства</t>
  </si>
  <si>
    <t>Яковлева   Татьяна  Иннокентьевна</t>
  </si>
  <si>
    <t>320-479,  89059144803</t>
  </si>
  <si>
    <t>44- ФЗ</t>
  </si>
  <si>
    <t>Управление закупок  Администрации города Новокузнецка</t>
  </si>
  <si>
    <t>Администрация Орджоникидзевского района</t>
  </si>
  <si>
    <t>10.12.2015</t>
  </si>
  <si>
    <t>22.12.2015</t>
  </si>
  <si>
    <t>28.01.2016</t>
  </si>
  <si>
    <t>08.02.2016</t>
  </si>
  <si>
    <t>29.12.2015</t>
  </si>
  <si>
    <t>Поставка бензина автомобильного через сеть автозаправочных станций во 2 квартале 2016г.</t>
  </si>
  <si>
    <t>15.03.2016</t>
  </si>
  <si>
    <t>18.03.2016г.</t>
  </si>
  <si>
    <t>16.05.2016</t>
  </si>
  <si>
    <t>07.06.2016</t>
  </si>
  <si>
    <t>25.05.2016</t>
  </si>
  <si>
    <t>25.08.2016</t>
  </si>
  <si>
    <t>06.09.2016</t>
  </si>
  <si>
    <t>КУМИ г.Новокузнецка</t>
  </si>
  <si>
    <t>4216006034</t>
  </si>
  <si>
    <t>01393000210</t>
  </si>
  <si>
    <t>654007 г.Новокузнецк ул.Кирова,71</t>
  </si>
  <si>
    <t>321-601,321-522</t>
  </si>
  <si>
    <t>kumi@admnkz.info</t>
  </si>
  <si>
    <t>Председатель</t>
  </si>
  <si>
    <t>Коробов О.В.</t>
  </si>
  <si>
    <t>Начальник отдела приватизации</t>
  </si>
  <si>
    <t>Клочаник А.Н.</t>
  </si>
  <si>
    <t>32-15-22</t>
  </si>
  <si>
    <t>ч\з уполномоченный орган</t>
  </si>
  <si>
    <t>Управление закупок Администрации г.Новокузнецка</t>
  </si>
  <si>
    <t>4217082045</t>
  </si>
  <si>
    <t>03393003178</t>
  </si>
  <si>
    <t>МБУ "Архив города Новокузнецка</t>
  </si>
  <si>
    <t>654005, г. Новокузнецк, пр. Металлургов,44</t>
  </si>
  <si>
    <t>768-852</t>
  </si>
  <si>
    <t>ofk20@nvkz.net</t>
  </si>
  <si>
    <t>Директор</t>
  </si>
  <si>
    <t>Мазурков И.И.</t>
  </si>
  <si>
    <t>самостоятельно</t>
  </si>
  <si>
    <t>КУМИ</t>
  </si>
  <si>
    <t>16.12.2015</t>
  </si>
  <si>
    <t>30.12.2015</t>
  </si>
  <si>
    <t>01.04.2016</t>
  </si>
  <si>
    <t>15.04.2016</t>
  </si>
  <si>
    <t>22.04.2016</t>
  </si>
  <si>
    <t>20.04.2016</t>
  </si>
  <si>
    <t>19.05.2016</t>
  </si>
  <si>
    <t>Комитет по физической культуре, спорту и туризму администрации города Новокузнецка</t>
  </si>
  <si>
    <t>4216006845</t>
  </si>
  <si>
    <t>М12-08-001-00</t>
  </si>
  <si>
    <t>3843 778062, 321597</t>
  </si>
  <si>
    <t>sportkomnk@yandex.ru</t>
  </si>
  <si>
    <t>председатель</t>
  </si>
  <si>
    <t>Гончарова И.А</t>
  </si>
  <si>
    <t>3843 77 80 62</t>
  </si>
  <si>
    <t>Управление закупок Администрации г. Новокузнецка</t>
  </si>
  <si>
    <t>Комитет по физической кульутре, спорту и туризму администрации города Новокузнецка</t>
  </si>
  <si>
    <t>10.02.2016</t>
  </si>
  <si>
    <t>29.03.2016</t>
  </si>
  <si>
    <t>-</t>
  </si>
  <si>
    <t>04.05.2016</t>
  </si>
  <si>
    <t>Администрация Куйбышевского района города Новокузнецка</t>
  </si>
  <si>
    <t>М12-20-001-00</t>
  </si>
  <si>
    <t>4216006757</t>
  </si>
  <si>
    <t>654006,г.Новокузнецк, пр.Курако,37</t>
  </si>
  <si>
    <t>8 (3843) 72-17-54;    8(3843) 72-17-44(ф.)</t>
  </si>
  <si>
    <t>kuib_org@admnkz.info</t>
  </si>
  <si>
    <t>Заместитель Главы города-руководитель администрации Куйбышевского района</t>
  </si>
  <si>
    <t>Маренов Михаил Николаевич</t>
  </si>
  <si>
    <t>Ведущий специалист отдела культурно-массовой и спортивной работы управления по социальному развитию территоррии района</t>
  </si>
  <si>
    <t>Бисенова Екатерина Сергеевна</t>
  </si>
  <si>
    <t>8 (3843) 320-725</t>
  </si>
  <si>
    <t>Ч/з уполномоченный орган</t>
  </si>
  <si>
    <t>Управление закупок администрации города новокузнецка</t>
  </si>
  <si>
    <t>14.12.2015</t>
  </si>
  <si>
    <t>25.01.2016</t>
  </si>
  <si>
    <t>40.12.10.110</t>
  </si>
  <si>
    <t>Оказание услуг водоснабжения и водоотведения</t>
  </si>
  <si>
    <t>29.02.2016</t>
  </si>
  <si>
    <t>18.03.2016</t>
  </si>
  <si>
    <t>650000, Российская Федерация, Кемеровская обл., г. Кемерово, Н.Островского, 16, 306</t>
  </si>
  <si>
    <t>02.06.2016</t>
  </si>
  <si>
    <t>38.11.29.000</t>
  </si>
  <si>
    <t>22.09.2016</t>
  </si>
  <si>
    <t>М12-05-001-00</t>
  </si>
  <si>
    <t>Управление культуры администрации города Новокузнецка</t>
  </si>
  <si>
    <t>654018, Кемеровская обл., г. Новокузнецк, ул. Кирова, 64</t>
  </si>
  <si>
    <t>8(3843)77-72-81; 8(3843)77-72-97</t>
  </si>
  <si>
    <t>upr-kult-nvkz@mail.ru</t>
  </si>
  <si>
    <t>Глебова Татьяна Николаевна</t>
  </si>
  <si>
    <t>главный специалист</t>
  </si>
  <si>
    <t>Балакирева Лариса Сергеевна</t>
  </si>
  <si>
    <t>8(3843)77-22-49</t>
  </si>
  <si>
    <t>Управление культуры администрации г.Новокузнецка</t>
  </si>
  <si>
    <t>М12-05-016-00</t>
  </si>
  <si>
    <t>МБУК МЗ "Кузнецкая крепость"</t>
  </si>
  <si>
    <t>г.Новокузнецк, пр. Крепостной,1</t>
  </si>
  <si>
    <t>360-100</t>
  </si>
  <si>
    <t>kuzkrepost@mail.ru</t>
  </si>
  <si>
    <t>директор</t>
  </si>
  <si>
    <t>Костюченко Юлия Владимировна</t>
  </si>
  <si>
    <t>старший научный сотрудник</t>
  </si>
  <si>
    <t>Жестовская Татьяна Викторовна</t>
  </si>
  <si>
    <t>М12-05-028-00</t>
  </si>
  <si>
    <t>МБУ "МИБС"</t>
  </si>
  <si>
    <t>654007, г. Новокузнецк, ул. Спартака 11</t>
  </si>
  <si>
    <t>8(3843)74-44-24</t>
  </si>
  <si>
    <t>priemnaya@libnvkz.ru</t>
  </si>
  <si>
    <t>Белов Алексей Сергеевич</t>
  </si>
  <si>
    <t>главный специалист по закупочным процедурам</t>
  </si>
  <si>
    <t>Александрович Елена Николаевна</t>
  </si>
  <si>
    <t>(3843)74-15-66</t>
  </si>
  <si>
    <t>44-ФЗ, 223-ФЗ</t>
  </si>
  <si>
    <t xml:space="preserve">самостоятельно </t>
  </si>
  <si>
    <t>М12-05-004-00</t>
  </si>
  <si>
    <t>МБУК "Литературно-мемориальный музей Ф.М. Достоевского"</t>
  </si>
  <si>
    <t>ул. Достоевского, 29</t>
  </si>
  <si>
    <t>8(3843)360-250</t>
  </si>
  <si>
    <t>dostoevski_nvkz@mail.r</t>
  </si>
  <si>
    <t>Шестакова Эмилия Валентиновна</t>
  </si>
  <si>
    <t xml:space="preserve">Зам. директора по безопасности и АХЧ </t>
  </si>
  <si>
    <t>Коваленко Валентина Витальевна</t>
  </si>
  <si>
    <t>М-12-05-018-00</t>
  </si>
  <si>
    <t>Муниципальное бюджетное учреждение культуры Новокузнецкий художественный музей</t>
  </si>
  <si>
    <t>654018,            г. Новокузнецк, ул.Кирова 62</t>
  </si>
  <si>
    <t>8-(384-3)  77-23-53</t>
  </si>
  <si>
    <t>art-nkz@yandex.ru</t>
  </si>
  <si>
    <t>Ларина Лариса Николаевна</t>
  </si>
  <si>
    <t>контрактный управляющий</t>
  </si>
  <si>
    <t>Шутеева Яна Ивановна</t>
  </si>
  <si>
    <t>4217037613</t>
  </si>
  <si>
    <t>№М12-05-019-00</t>
  </si>
  <si>
    <t>МБУ ЦБ культуры</t>
  </si>
  <si>
    <t>4217026869</t>
  </si>
  <si>
    <t>ул. Ленина, 41</t>
  </si>
  <si>
    <t>37-24-79</t>
  </si>
  <si>
    <t>kult-ofice@bk.ru</t>
  </si>
  <si>
    <t>Руководитель</t>
  </si>
  <si>
    <t>Коновалова Ольга Васильевна</t>
  </si>
  <si>
    <t>ведущий бухгалтер</t>
  </si>
  <si>
    <t>Шапошникова А.Н.</t>
  </si>
  <si>
    <t>223-ФЗ</t>
  </si>
  <si>
    <t xml:space="preserve">Управление культуры Администрации города Новокузнецка </t>
  </si>
  <si>
    <t>М 12-05-025-00</t>
  </si>
  <si>
    <t>МБУ ДО "ДМШ № 40"</t>
  </si>
  <si>
    <t xml:space="preserve">ул. Братьев Гаденовых, 8а </t>
  </si>
  <si>
    <t>31-06-84</t>
  </si>
  <si>
    <t>music_school_40@mail.ru</t>
  </si>
  <si>
    <t>Ялынская Л.Н.</t>
  </si>
  <si>
    <t>зам.директора</t>
  </si>
  <si>
    <t>Бондарева Г.В.</t>
  </si>
  <si>
    <t>М12-05-011-00</t>
  </si>
  <si>
    <t>МБУ ДО "Детская школа искусств № 47 им. М.Ф. Мацулевич</t>
  </si>
  <si>
    <t>654034, РОССИЯ, Кем. обл., г.Новокузнецк, ул. Ленина, 73</t>
  </si>
  <si>
    <t xml:space="preserve">Тел./факс      (3843)37-09-44                  </t>
  </si>
  <si>
    <t>dschi47magda@mail.ru</t>
  </si>
  <si>
    <t>Ялынский Э.И.</t>
  </si>
  <si>
    <t>(3843) 37-48-27</t>
  </si>
  <si>
    <t>М12-05-013-00</t>
  </si>
  <si>
    <t>МБУ ДО "Детская школа искусств №55"</t>
  </si>
  <si>
    <t>654044, г.Новокузнецк, пр.Архитекторов,12</t>
  </si>
  <si>
    <t xml:space="preserve">т/ф               61-63-19 </t>
  </si>
  <si>
    <t>muzikland55@mail.ru</t>
  </si>
  <si>
    <t>Степанова Д.В.</t>
  </si>
  <si>
    <t xml:space="preserve">Зам.директора по АХЧ </t>
  </si>
  <si>
    <t>Чулкова Марина Николаевна</t>
  </si>
  <si>
    <t xml:space="preserve"> 61-63-19 </t>
  </si>
  <si>
    <t>Самостоятельно</t>
  </si>
  <si>
    <t>Управление культуры Администрации г. Новокузнецка</t>
  </si>
  <si>
    <t>М12-05-029-00</t>
  </si>
  <si>
    <t>МБУ ДО "Детская школа искусств №48"</t>
  </si>
  <si>
    <t>654027, Кемеровская область, г.Новокузнецк, ул.Воробьева, 11</t>
  </si>
  <si>
    <t>тел/факс 73-10-66</t>
  </si>
  <si>
    <t>artschool53@rambler.ru</t>
  </si>
  <si>
    <t>Киняйкина Наталья Дмитриевна</t>
  </si>
  <si>
    <t>73-10-75</t>
  </si>
  <si>
    <t>М12-05-010-00</t>
  </si>
  <si>
    <t>МБУ ДО "Детская школа искусств №1"</t>
  </si>
  <si>
    <t>г. Новокузнецк, ул. Свердлова, д.6</t>
  </si>
  <si>
    <t>8 3843       46 35 42</t>
  </si>
  <si>
    <t>artschool1.nvkz@mail.ru</t>
  </si>
  <si>
    <t xml:space="preserve">Токарева Елена Акимовна </t>
  </si>
  <si>
    <t>Зам. директора</t>
  </si>
  <si>
    <t>Павлиогло Т.А.</t>
  </si>
  <si>
    <t>М12-05-014-00</t>
  </si>
  <si>
    <t>МБУ ДО "ДШИ № 58"</t>
  </si>
  <si>
    <t>654059,  Россия, Кемеровская обл.  г. Новокузнецк,  ул. Тореза, 82а</t>
  </si>
  <si>
    <t>8 (38 43) 54-94-66</t>
  </si>
  <si>
    <t>artschool58nvkz@mail.ru</t>
  </si>
  <si>
    <t>Е.В. Шепелева</t>
  </si>
  <si>
    <t>секретарь</t>
  </si>
  <si>
    <t>Ю.Ю. Юрданова</t>
  </si>
  <si>
    <t>21.12.2015</t>
  </si>
  <si>
    <t>12.01.2016</t>
  </si>
  <si>
    <t>14.01.2016</t>
  </si>
  <si>
    <t>ЕД (п.22)</t>
  </si>
  <si>
    <t>13.01.2016</t>
  </si>
  <si>
    <t>15.01.2016</t>
  </si>
  <si>
    <t>21.01.2016</t>
  </si>
  <si>
    <t>4205109214</t>
  </si>
  <si>
    <t>35.30.12.130</t>
  </si>
  <si>
    <t>МП "ССК"</t>
  </si>
  <si>
    <t>4217146362</t>
  </si>
  <si>
    <t>28.01.2016г.</t>
  </si>
  <si>
    <t>29.01.2016</t>
  </si>
  <si>
    <t>01.02.2016</t>
  </si>
  <si>
    <t>36.00.20.130</t>
  </si>
  <si>
    <t>09.02.2016</t>
  </si>
  <si>
    <t>36.00.20.110</t>
  </si>
  <si>
    <t>03.02.2016</t>
  </si>
  <si>
    <t>14.03.2016</t>
  </si>
  <si>
    <t>4217146884</t>
  </si>
  <si>
    <t>17.02.2016</t>
  </si>
  <si>
    <t>18.02.2016</t>
  </si>
  <si>
    <t>12.02.2016</t>
  </si>
  <si>
    <t>25.02.2016</t>
  </si>
  <si>
    <t>09.03.2016г.</t>
  </si>
  <si>
    <t>10.03.2016г.</t>
  </si>
  <si>
    <t>22.03.2016</t>
  </si>
  <si>
    <t>23.03.2016</t>
  </si>
  <si>
    <t>4253026751</t>
  </si>
  <si>
    <t>21.03.2016</t>
  </si>
  <si>
    <t>31.03.2016</t>
  </si>
  <si>
    <t>25.04.2016</t>
  </si>
  <si>
    <t>01.06.2016</t>
  </si>
  <si>
    <t>14.06.2016</t>
  </si>
  <si>
    <t>23.05.2016</t>
  </si>
  <si>
    <t>Поставка бензина автомобильного через сеть автозаправочных станций в 3 квартале 2016 года</t>
  </si>
  <si>
    <t>27.05.2016</t>
  </si>
  <si>
    <t>0139300002916000422</t>
  </si>
  <si>
    <t>4205086172</t>
  </si>
  <si>
    <t>29.06.2016</t>
  </si>
  <si>
    <t>06.07.2016</t>
  </si>
  <si>
    <t>27.07.2016</t>
  </si>
  <si>
    <t>05.08.2016</t>
  </si>
  <si>
    <t>Комитет социальной защиты администрации города Новокузнецка</t>
  </si>
  <si>
    <t>М12-04-001-00</t>
  </si>
  <si>
    <t>zakupki@ksz-nk.ru</t>
  </si>
  <si>
    <t>Председатель Комитета</t>
  </si>
  <si>
    <t>Курилова Татьяна Николаевна</t>
  </si>
  <si>
    <t>Дудина Елена Михайловна</t>
  </si>
  <si>
    <t>(3843) 321-669</t>
  </si>
  <si>
    <t>М12-04-013-00</t>
  </si>
  <si>
    <t>Муниципальное бюджетное учреждение Комплексный центр социального обслуживания населения Куйбышевского района</t>
  </si>
  <si>
    <t>4220010996</t>
  </si>
  <si>
    <t>654079, г. Новокузнецк, пр. Курако,3</t>
  </si>
  <si>
    <t>muslimova_80@mail.ru</t>
  </si>
  <si>
    <t>Ромашкина Ольга Михайловна</t>
  </si>
  <si>
    <t>главный бухгалтер</t>
  </si>
  <si>
    <t>Муслимова Анастасия Шарифзяновна</t>
  </si>
  <si>
    <t>(3843) 72-59-52</t>
  </si>
  <si>
    <t>М12-04-012-00</t>
  </si>
  <si>
    <t>МБУ КЦСОН Кузнецкого района</t>
  </si>
  <si>
    <t>kuzkcson@yandex.ru</t>
  </si>
  <si>
    <t>Козлова Надежда Григорьевна</t>
  </si>
  <si>
    <t xml:space="preserve">Заместитель директора </t>
  </si>
  <si>
    <t>Старикова Ольга Геннадьевна</t>
  </si>
  <si>
    <t>МБУ КЦСОН Орджоникидзевского района</t>
  </si>
  <si>
    <t>(3843)318-282</t>
  </si>
  <si>
    <t>muksoh@mail.ru</t>
  </si>
  <si>
    <t>Е.П. Эделева</t>
  </si>
  <si>
    <t>Юрисконсульт</t>
  </si>
  <si>
    <t xml:space="preserve"> Евдокимова Анна Александровна</t>
  </si>
  <si>
    <t>М12-04-014-00</t>
  </si>
  <si>
    <t>МБУ КЦСОН Центрального района</t>
  </si>
  <si>
    <t>654066, г. Новокузнецк, пр. Дружбы, 27а</t>
  </si>
  <si>
    <t>(3843) 70-37-78</t>
  </si>
  <si>
    <t>kcson_3843@mail.ru</t>
  </si>
  <si>
    <t>Cеребренникова Валентина Арсеньевна</t>
  </si>
  <si>
    <t>юрискон-сульт</t>
  </si>
  <si>
    <t>Дубровская Кристина Викторовна</t>
  </si>
  <si>
    <t>(3843) 77-22-80</t>
  </si>
  <si>
    <t>М12-04-010-00</t>
  </si>
  <si>
    <t>Муниципальное бюджетное учреждение Комплексный центр социального обслуживания населения Заводского района</t>
  </si>
  <si>
    <t>654038, г.Новокузнецк, пр.Советской Армии,13</t>
  </si>
  <si>
    <t>kcsonzrnvkz@yandex.ru</t>
  </si>
  <si>
    <t>Домашова Татьяна Михайловна</t>
  </si>
  <si>
    <t>Заместитель директора</t>
  </si>
  <si>
    <t>Копылова Ирина Евгеньевна</t>
  </si>
  <si>
    <t>44-ФЗ ч/з уполномоченный орган; 223-ФЗ специализированная организация</t>
  </si>
  <si>
    <t>М12-04-006-00</t>
  </si>
  <si>
    <t>МБУ КЦСОН Новоильинского района</t>
  </si>
  <si>
    <t>654054, г.Новокузнецк, ул.Новоселов 36</t>
  </si>
  <si>
    <t>8 (3843)62-70-22</t>
  </si>
  <si>
    <t>kcson.now.r@yandex.ru</t>
  </si>
  <si>
    <t>Бойко Антонида Семеновна</t>
  </si>
  <si>
    <t>ведущий юрисконсульт</t>
  </si>
  <si>
    <t>Гаан Надежда Анатольевна</t>
  </si>
  <si>
    <t>М12-04-011-00</t>
  </si>
  <si>
    <t>МКУ ЦСПСиД</t>
  </si>
  <si>
    <t>654041, Кемеровская область, г. Новокузнецк, ул. Сеченова, 6Б</t>
  </si>
  <si>
    <t>beregn@bk.ru</t>
  </si>
  <si>
    <t>специалист по социальной работе</t>
  </si>
  <si>
    <t>Чирикова Ирина  Васильевна</t>
  </si>
  <si>
    <t>М12-04-007-00</t>
  </si>
  <si>
    <t>МКУ СРЦН "Полярная звезда"</t>
  </si>
  <si>
    <t xml:space="preserve">      654025,      г. Новокузнецк, ул. Скоростная, 43</t>
  </si>
  <si>
    <t xml:space="preserve">pstar2008@rambler.ru </t>
  </si>
  <si>
    <t>Подольхов Юрий Владимирович</t>
  </si>
  <si>
    <t xml:space="preserve">Главный специалист-юрисконсульт </t>
  </si>
  <si>
    <t>Киреева Ирина Вячеславовна</t>
  </si>
  <si>
    <t>М12-04-004-00</t>
  </si>
  <si>
    <t>МКУ СРЦН "Алые паруса"</t>
  </si>
  <si>
    <t>г.Новокузнецк, ул.Новоселов,36</t>
  </si>
  <si>
    <t>alparus-tender@yandex.ru</t>
  </si>
  <si>
    <t>Красная Н.В.</t>
  </si>
  <si>
    <t xml:space="preserve">Экономист </t>
  </si>
  <si>
    <t>Федоров А.В.</t>
  </si>
  <si>
    <t>М12-04-008-00</t>
  </si>
  <si>
    <t>МКУ Центр реабилитации детей и подростков с ограниченными возможностями</t>
  </si>
  <si>
    <t>654066, г.Новокузнецк, ул.Грдины,8а</t>
  </si>
  <si>
    <t>borjak@rdtc.ru</t>
  </si>
  <si>
    <t>и.о.директора</t>
  </si>
  <si>
    <t xml:space="preserve">Масягина Светлана Евгеньевна </t>
  </si>
  <si>
    <t>зам. директора по АХЧ</t>
  </si>
  <si>
    <t>Караваева Людмила Петровна</t>
  </si>
  <si>
    <t>М12-04-003-00</t>
  </si>
  <si>
    <t>Муниципальное казенное учреждение Дом ночного пребывания для лиц без определенного места жительства и занятий</t>
  </si>
  <si>
    <t>doz9@mail.ru</t>
  </si>
  <si>
    <t>С.В.Волков</t>
  </si>
  <si>
    <t xml:space="preserve">специалист по социальной работе </t>
  </si>
  <si>
    <t>Васильева Светлана Анатольевна</t>
  </si>
  <si>
    <t>М12-04-018-00</t>
  </si>
  <si>
    <t>МКУ СРЦН "Уютный дом"</t>
  </si>
  <si>
    <t>cpdnk@yandekc.ru</t>
  </si>
  <si>
    <t>Левочкина Марина Геннадьевна</t>
  </si>
  <si>
    <t>заместитель директора по общим вопросам</t>
  </si>
  <si>
    <t>Рылов Олег Борисович</t>
  </si>
  <si>
    <t>КСЗ</t>
  </si>
  <si>
    <t>4216006718</t>
  </si>
  <si>
    <t>Поставка нефтепродуктов через АЗС с использованием пластиковых (мобильных) карт</t>
  </si>
  <si>
    <t>26.11.2015</t>
  </si>
  <si>
    <t>15.12.2015</t>
  </si>
  <si>
    <t>0139300002915001349</t>
  </si>
  <si>
    <t>23.20.11.220</t>
  </si>
  <si>
    <t>ООО "Газпромнефть-Корпоративные продажи"</t>
  </si>
  <si>
    <t>191014, Санкт-Петербург, ул Парадная, д. 3 корпус 1</t>
  </si>
  <si>
    <t>3421600671816000002</t>
  </si>
  <si>
    <t>21.01.2015</t>
  </si>
  <si>
    <t>28.12.2015</t>
  </si>
  <si>
    <t>01393000025150000010</t>
  </si>
  <si>
    <t>90.01.11.111                                 41.00.20.122</t>
  </si>
  <si>
    <t>654005, г. Новокузнецк, пр-т Строителей, д. 98</t>
  </si>
  <si>
    <t>3421600671816000003</t>
  </si>
  <si>
    <t>Теплоснабжения и горячей воды</t>
  </si>
  <si>
    <t>01393000025150000012</t>
  </si>
  <si>
    <t>40.30.10.111     40.30.10</t>
  </si>
  <si>
    <t>654005, г. Новокузнецк, ул. Орджоникидзе, 12/1</t>
  </si>
  <si>
    <t>3421600671816000004</t>
  </si>
  <si>
    <t>Поставка почтовых марок, почтовых  карточек, маркированных конвертов</t>
  </si>
  <si>
    <t>08.12.2015</t>
  </si>
  <si>
    <t>0139300002915001375</t>
  </si>
  <si>
    <t>18.12.11.000</t>
  </si>
  <si>
    <t>ООО "ПАПИРУС"</t>
  </si>
  <si>
    <t>650036, г. Кемерово, ул. Телецентр 3 оф. 108</t>
  </si>
  <si>
    <t>3421600671816000005</t>
  </si>
  <si>
    <t>Содержание и ремонт общего имущества многоквартирного дома (УСЗН Кузнецкого р-на)</t>
  </si>
  <si>
    <t>81.10.10.000</t>
  </si>
  <si>
    <t>ООО "Домовик"</t>
  </si>
  <si>
    <t>654034, г. Новокузнецк, ул Бугарева, д. 4а</t>
  </si>
  <si>
    <t>3421600671816000006</t>
  </si>
  <si>
    <t>0139300002516000001</t>
  </si>
  <si>
    <t>191002, г. Санкт-Петербург 78, ул. Достоевского, 15</t>
  </si>
  <si>
    <t>3421600671816000007</t>
  </si>
  <si>
    <t>Теплоснабжения и горячей воды (гараж новоил. УСЗН Заводского)</t>
  </si>
  <si>
    <t>0139300002516000002</t>
  </si>
  <si>
    <t>35.30.11.111     35.30.12.110</t>
  </si>
  <si>
    <t>ООО "КузнецкТеплосбыт"</t>
  </si>
  <si>
    <t>654005, Кемеровская область, г. Новокузнецк, ул. Рудокопровая, д. 4</t>
  </si>
  <si>
    <t>3421600671816000008</t>
  </si>
  <si>
    <t>Содержание, техническое обслуживание и текущий ремонт общего имущества многоквартирного дома (УСЗН Куйбышевского р-на)</t>
  </si>
  <si>
    <t>ООО УК "ПРОСПЕКТ"</t>
  </si>
  <si>
    <t>654041, г. Новокузнецк, пр. Металлургов, 8</t>
  </si>
  <si>
    <t>3421600671816000009</t>
  </si>
  <si>
    <t>Контракт управления многоквартирным домом, расположенным по адресу: ул. Разведчиков, д. 56</t>
  </si>
  <si>
    <t>ООО "УК ЖКХ"</t>
  </si>
  <si>
    <t>654013, г. Новокузнецк, ул. Юбилейная, 22 а</t>
  </si>
  <si>
    <t>3421600671816000010</t>
  </si>
  <si>
    <t>На поставку бензина автомобильного</t>
  </si>
  <si>
    <t>19.02.2016</t>
  </si>
  <si>
    <t>11.03.2016</t>
  </si>
  <si>
    <t>0139300002916000108</t>
  </si>
  <si>
    <t>ООО "Перекресток ОЙЛ"</t>
  </si>
  <si>
    <t>650000, г. Кемерово, Н. Островского, 16,306.</t>
  </si>
  <si>
    <t>3421600671816000011</t>
  </si>
  <si>
    <t>На содержание и текущий ремонт мест общего пользования нежилого помещения в многоквартирном доме по адресу: ул. Фестивальная, 6</t>
  </si>
  <si>
    <t>28.03.2016</t>
  </si>
  <si>
    <t>ООО УК "Доверие"</t>
  </si>
  <si>
    <t>654005, Кемеровская область, г. Новокузнецк, ул. Фестивальная, 21</t>
  </si>
  <si>
    <t>3421600671816000012</t>
  </si>
  <si>
    <t>Оказание транспортных услуг по перевозке участников ВОВ, граждан старшего поколения, инвалидов, семей, детей и граждан, оказавшихся в трудной жизненной ситуации, на праздничные и другие мероприятия</t>
  </si>
  <si>
    <t>17.03.2016</t>
  </si>
  <si>
    <t>30.03.2016</t>
  </si>
  <si>
    <t>0139300002916000206</t>
  </si>
  <si>
    <t>ОАО "ПАТП-4"</t>
  </si>
  <si>
    <t>654011, Кемеровская область, г. Новокузнецк, пр. Авиаторов 9</t>
  </si>
  <si>
    <t>3421600671816000013</t>
  </si>
  <si>
    <t>Теплоснабжения и поставки горячей воды</t>
  </si>
  <si>
    <t>04.04.2016</t>
  </si>
  <si>
    <t>0139300002516000003</t>
  </si>
  <si>
    <t>35.30.12.110              35.30.11.111</t>
  </si>
  <si>
    <t>654011, Кемеровская область, г. Кемерово, пр. Кузнецкий,30</t>
  </si>
  <si>
    <t>3421600671816000014</t>
  </si>
  <si>
    <t>21.04.2016</t>
  </si>
  <si>
    <t>0139300002516000004</t>
  </si>
  <si>
    <t>654011, Кемеровская область, г. Новокузнецк, ул. Коммунальная, д. 25</t>
  </si>
  <si>
    <t>3421600671816000015</t>
  </si>
  <si>
    <t>Приобретение жилых помещений в муниципальную собственность  для обеспечения жильем нуждающихся в улучшении жилищных условий и вставших на жилищный учет ветеранов Великой Отечественной войны, членов семей погибших (умерших) инвалидов и участников Великой Отечественной войны, имеющих право на соответствующую социальную поддержку согласно Федеральному Закону от 12.01.1995 г. № 5-ФЗ «О ветеранах».</t>
  </si>
  <si>
    <t>26.02.2016</t>
  </si>
  <si>
    <t>0139300002916000207</t>
  </si>
  <si>
    <t>68.31.11.110</t>
  </si>
  <si>
    <t>ООО "НДСК" имени Косилова А.В.</t>
  </si>
  <si>
    <t>654011, Кемеровская область, г. Новокузнецк, ул. Косыгина, д. 67, помещение 37.</t>
  </si>
  <si>
    <t>3421600671816000016</t>
  </si>
  <si>
    <t>Постака бумаги для печатающих устройств и копировальных аппаратов</t>
  </si>
  <si>
    <t>0139300002916000208</t>
  </si>
  <si>
    <t>17.12.14.119       17.12.14.119</t>
  </si>
  <si>
    <t>ООО "СЕРВИС ПЛЮС"</t>
  </si>
  <si>
    <t>650055, Кемеровская область, г. Кемерово, ул. Сарыгина, д. 29</t>
  </si>
  <si>
    <t>3421600671816000017</t>
  </si>
  <si>
    <t xml:space="preserve">Поставка расходных материалов для печатающих устройств (лазерных принтеров, лазерных многофункциональных устройств, копировально-множительных аппаратов). </t>
  </si>
  <si>
    <t>0139300002916000204</t>
  </si>
  <si>
    <t>28.23.25.000</t>
  </si>
  <si>
    <t>ООО "Новые технологии"</t>
  </si>
  <si>
    <t>660022, Красноярский край, г. Красноярск, ул. Партизана Железняка, д. 32, пом. 187</t>
  </si>
  <si>
    <t>3421600671816000018</t>
  </si>
  <si>
    <t>оказание услуг по восстановлению и заправке картриджей для лазерных принтеров и лазерных многофункциональных устройств</t>
  </si>
  <si>
    <t>0139300002916000205</t>
  </si>
  <si>
    <t>95.11.10.000</t>
  </si>
  <si>
    <t>ООО "ОРГТЕХНИКА"</t>
  </si>
  <si>
    <t>650000, г. Кемерово, пр. Кузнецкий, 15 офис 106</t>
  </si>
  <si>
    <t>3421600671816000019</t>
  </si>
  <si>
    <t>Поставка амбарных книг</t>
  </si>
  <si>
    <t>25.03.2016</t>
  </si>
  <si>
    <t>0139300002916000284</t>
  </si>
  <si>
    <t>17.29.19.190</t>
  </si>
  <si>
    <t>ООО "МЕГАПРЕСС"</t>
  </si>
  <si>
    <t>650021, Кемеровская область, г. Кемерово, ул. Грузовая, стр. 1</t>
  </si>
  <si>
    <t>3421600671816000020</t>
  </si>
  <si>
    <t>Оказание услуг по перевозке граждан, имеющих право на меры социальной поддержки, в соответствии с Законами Кемеровской области городским автомобильным транспортом общего пользования (кроме такси)</t>
  </si>
  <si>
    <t>31.05.2016</t>
  </si>
  <si>
    <t>0139300002916000484</t>
  </si>
  <si>
    <t>49.31.21.110</t>
  </si>
  <si>
    <t>ОАО "ПАТП №4"</t>
  </si>
  <si>
    <t>3421600671816000021</t>
  </si>
  <si>
    <t>Оказание услуг по перевозке граждан, имеющих право на меры социальной поддержки, в соответствии с Законами Кемеровской области автомобильным транспортом общего пользования междугороднего сообщения в пределах Кемреовской области (кроме такси)</t>
  </si>
  <si>
    <t>0139300002916000482</t>
  </si>
  <si>
    <t>49.39.11.000</t>
  </si>
  <si>
    <t>ОАО "ПАТП №1"</t>
  </si>
  <si>
    <t>654018, Кемеровская область, г. Новокузнецк, Кондомское шоссе 6</t>
  </si>
  <si>
    <t>04.70.2016</t>
  </si>
  <si>
    <t>3421600671816000023</t>
  </si>
  <si>
    <t>0139300002916000485</t>
  </si>
  <si>
    <t>3421600671816000024</t>
  </si>
  <si>
    <t>0139300002916000487</t>
  </si>
  <si>
    <t>ОАО "ПАТП-1"</t>
  </si>
  <si>
    <t>3421600671816000022</t>
  </si>
  <si>
    <t>Оказание услуг по перевозке граждан, имеющих право на меры социальной поддержки, в соответствии с Законами Кемеровской области городским электротранспортом</t>
  </si>
  <si>
    <t>15.06.2016</t>
  </si>
  <si>
    <t>0139300002916000493</t>
  </si>
  <si>
    <t>49.31.21.120</t>
  </si>
  <si>
    <t>МТТП</t>
  </si>
  <si>
    <t>654018, Кемеровская область, г. Новокузнецк, Кондомское шоссе 2</t>
  </si>
  <si>
    <t>3421600671816000025</t>
  </si>
  <si>
    <t>Оказание услуг по перевозке граждан, имеющих право на меры социальной поддержки, в соответствии с Законами Кемеровской области автомобильным транспортом общего пользования пригородного сообщения (кроме такси)</t>
  </si>
  <si>
    <t>0139300002916000489</t>
  </si>
  <si>
    <t>3421600671816000026</t>
  </si>
  <si>
    <t>0139300002916000490</t>
  </si>
  <si>
    <t>3421600671816000027</t>
  </si>
  <si>
    <t>0139300002916000496</t>
  </si>
  <si>
    <t>Осинниковское ГПАТП</t>
  </si>
  <si>
    <t>652800, Кемеровская область, г. Осинники, ул. Магистральный проезд, 8</t>
  </si>
  <si>
    <t>3421600671816000028</t>
  </si>
  <si>
    <t>0139300002916000488</t>
  </si>
  <si>
    <t>3421600671816000029</t>
  </si>
  <si>
    <t>0139300002916000486</t>
  </si>
  <si>
    <t>3421600671816000030</t>
  </si>
  <si>
    <t>0139300002916000534</t>
  </si>
  <si>
    <t>3421600671816000031</t>
  </si>
  <si>
    <t>0139300002916000492</t>
  </si>
  <si>
    <t>49.31.21.130</t>
  </si>
  <si>
    <t>3421600671816000032</t>
  </si>
  <si>
    <t>0139300002916000494</t>
  </si>
  <si>
    <t>3421600671816000033</t>
  </si>
  <si>
    <t>0139300002916000491</t>
  </si>
  <si>
    <t>3421600671816000034</t>
  </si>
  <si>
    <t>Поставка запчастей к вычислительному и периферийному оборудованию, компонентов локально-вычислительных сетей</t>
  </si>
  <si>
    <t>17.06.2016</t>
  </si>
  <si>
    <t>0139300002916000510</t>
  </si>
  <si>
    <t>26.20.16.110, 26.20.16.170, 26.20.22.000, 26.20.40.110, 26.20.40.190, 26.30.11.120, 26.30.30.000</t>
  </si>
  <si>
    <t>ООО "Компания Системные решения"</t>
  </si>
  <si>
    <t>660099, г. Красноярск, ул. Железнодорожников, д. 12, пом. 103</t>
  </si>
  <si>
    <t>3421600671816000035</t>
  </si>
  <si>
    <t>Поставка бензина автомобильного через сеть автозаправочных станций в 4 квартале 2016 г.</t>
  </si>
  <si>
    <t>16.08.2016</t>
  </si>
  <si>
    <t>0139300002916000739</t>
  </si>
  <si>
    <t>3421600671816000036</t>
  </si>
  <si>
    <t>МБУ КЦСОН Куйбышевского района</t>
  </si>
  <si>
    <t>Оказание услуг по предоставлению доступа к сети интернет и передачи данных для муниципальных нужд</t>
  </si>
  <si>
    <t>03.12.2015</t>
  </si>
  <si>
    <t>24.12.2016</t>
  </si>
  <si>
    <t>0139300002915001384</t>
  </si>
  <si>
    <t>61.10.49.000</t>
  </si>
  <si>
    <t>ООО "РЦТК"</t>
  </si>
  <si>
    <t>654067, Россия, Кемеровская область, г. Новокузнецк, пр. Авиаторов,75</t>
  </si>
  <si>
    <t>20.01.2016</t>
  </si>
  <si>
    <t>3422001099616000001</t>
  </si>
  <si>
    <t>Водоснабжение и водоотведение</t>
  </si>
  <si>
    <t>0339300228416000001</t>
  </si>
  <si>
    <t>36.00.20.130; 37.00.11.110</t>
  </si>
  <si>
    <t>г. Новокузнецк, пр. Строителей ,98</t>
  </si>
  <si>
    <t>3422001099616000003</t>
  </si>
  <si>
    <t>Поставка электрической энергии</t>
  </si>
  <si>
    <t>ОАО "Кузбассэнергосбыт"</t>
  </si>
  <si>
    <t>г.Кемерово пр.Ленина 90/4</t>
  </si>
  <si>
    <t>3422001099616000002</t>
  </si>
  <si>
    <t>управление многоквартирным домом на основании решения общего собрания собственников помещения</t>
  </si>
  <si>
    <t>ООО "УК "Проспект"</t>
  </si>
  <si>
    <t>г. Новокузнецк, пр. Металлургов,8</t>
  </si>
  <si>
    <t>3422001099616000004</t>
  </si>
  <si>
    <t>ООО "УК "Титан"</t>
  </si>
  <si>
    <t>г. Новокузнецк, ул. Кутузова,72</t>
  </si>
  <si>
    <t>3422001099616000005</t>
  </si>
  <si>
    <t xml:space="preserve">ООО "Куйбышевская инженерная компания" </t>
  </si>
  <si>
    <t>г.Новокузнецк ул.Лазо 6</t>
  </si>
  <si>
    <t>3422001099616000006</t>
  </si>
  <si>
    <t>услуги теплоснабжения</t>
  </si>
  <si>
    <t>09.03.2016</t>
  </si>
  <si>
    <t>0339300228416000003</t>
  </si>
  <si>
    <t>35.30.11.111; 35.30.12.110</t>
  </si>
  <si>
    <t>4217148426</t>
  </si>
  <si>
    <t>г. Новокузнецк, ул. Коммунальная,25</t>
  </si>
  <si>
    <t>3422001099616000007</t>
  </si>
  <si>
    <t>услуги связи</t>
  </si>
  <si>
    <t>0339300228416000002</t>
  </si>
  <si>
    <t>г. Санкт- Петербург, ул. Достоевского ,15</t>
  </si>
  <si>
    <t>3422001099616000008</t>
  </si>
  <si>
    <t>оказание услуг по организации бесплатного проезда для работников муниципального бюджетного учреждения социального обслуживания</t>
  </si>
  <si>
    <t>28.04.2016</t>
  </si>
  <si>
    <t>0139300002916000310</t>
  </si>
  <si>
    <t>МБУ ЕЦОПП</t>
  </si>
  <si>
    <t>4217170774</t>
  </si>
  <si>
    <t>г. Новокузнецк, пр. Строителей ,55</t>
  </si>
  <si>
    <t>3422001099616000021</t>
  </si>
  <si>
    <t>Оказание услуг по техническому обслуживанию средств пожарной сигнализации</t>
  </si>
  <si>
    <t>0139300002916000144</t>
  </si>
  <si>
    <t>80.20.10.000</t>
  </si>
  <si>
    <t>Филиал ФГУП "Охрана" МВД России по Кемеровской области</t>
  </si>
  <si>
    <t>7719555477</t>
  </si>
  <si>
    <t>г. Кемерово, пр. Шахтеров,54а</t>
  </si>
  <si>
    <t>05.04.2016</t>
  </si>
  <si>
    <t>3422001099616000019</t>
  </si>
  <si>
    <t>Оказание услуг по охране имущества при помощи средств охранной сигнализации</t>
  </si>
  <si>
    <t>0139300002916000179</t>
  </si>
  <si>
    <t>80.10.12.000</t>
  </si>
  <si>
    <t>ООО "ЧОО "Охрана"</t>
  </si>
  <si>
    <t>42300095345</t>
  </si>
  <si>
    <t>г. Юрга, ул. Кирова,23</t>
  </si>
  <si>
    <t>14.04.2016</t>
  </si>
  <si>
    <t>27.04.2016</t>
  </si>
  <si>
    <t>3422001099616000020</t>
  </si>
  <si>
    <t>Поставка продуктов питания (хлеба) во 2-4 кварталах 2016 года</t>
  </si>
  <si>
    <t>0139300002916000114</t>
  </si>
  <si>
    <t>10.71.11.110</t>
  </si>
  <si>
    <t>ООО "Сибирский колос"</t>
  </si>
  <si>
    <t>4238013927</t>
  </si>
  <si>
    <t>Новокузнецкий район, с. Костенково, ул. Центральная,2а</t>
  </si>
  <si>
    <t>11.04.2016</t>
  </si>
  <si>
    <t>12.04.2016</t>
  </si>
  <si>
    <t>3422001099616000014</t>
  </si>
  <si>
    <t>Поставка продуктов питания (молочной продукции) во 2-3 кварталах 2016 года</t>
  </si>
  <si>
    <t>0139300002916000109</t>
  </si>
  <si>
    <t>10.51.52.121; 10.51.40.112; 10.51.40.330</t>
  </si>
  <si>
    <t>ООО "Реализация"</t>
  </si>
  <si>
    <t>4252007178</t>
  </si>
  <si>
    <t>Новокузнецкий район,с. Сосновка, ул. Запсибовская,2</t>
  </si>
  <si>
    <t>3422001099616000013</t>
  </si>
  <si>
    <t>Поставка продуктов питания (молока и кисломолочной продукции) во 2 квартале 2016 года</t>
  </si>
  <si>
    <t>0139300002916000113</t>
  </si>
  <si>
    <t>10.51.52.114; 10.51.10.110; 10.51.30.111</t>
  </si>
  <si>
    <t>3422001099616000015</t>
  </si>
  <si>
    <t>Поставка продуктов питания (мяса говядины, печени говяжьей) во 2-4 кварталах 2016 года</t>
  </si>
  <si>
    <t>0139300002916000103</t>
  </si>
  <si>
    <t>10.11.31.140; 10.11.31.110</t>
  </si>
  <si>
    <t>ООО "МКТ"</t>
  </si>
  <si>
    <t>7725294223</t>
  </si>
  <si>
    <t>Омская обл. Таврический р-н, рп.Таврическое, ул. Пролераская,146</t>
  </si>
  <si>
    <t>3422001099616000012</t>
  </si>
  <si>
    <t>Поставка продуктов питания (круп) во 2-3 кварталах 2016 года</t>
  </si>
  <si>
    <t>04.03.2016</t>
  </si>
  <si>
    <t>24.03.2016</t>
  </si>
  <si>
    <t>0139300002916000167</t>
  </si>
  <si>
    <t>10.61.31.120; 10.61.32.113; 01.11.75.110; 10.61.12.000; 10.61.32.114; 10.61.32.111; 10.61.32.116; 10.61.32.115; 10.61.31.110</t>
  </si>
  <si>
    <t>Индивидуальный предприниматель Туболев Юрий Анатольевич</t>
  </si>
  <si>
    <t>420700098563</t>
  </si>
  <si>
    <t>г. Кемерово, ул. Притомская Набережная,21а</t>
  </si>
  <si>
    <t>07.04.2016</t>
  </si>
  <si>
    <t>3422001099616000018</t>
  </si>
  <si>
    <t>Поставка продуктов питания (сахара-песка) во 2-3 кварталах 2016 года</t>
  </si>
  <si>
    <t>0139300002916000092</t>
  </si>
  <si>
    <t>10.81.12.110</t>
  </si>
  <si>
    <t>ООО "Марсо"</t>
  </si>
  <si>
    <t>4205307431</t>
  </si>
  <si>
    <t>г. Кемерово, ул. Тухачевского, 50а</t>
  </si>
  <si>
    <t>06.04.2016</t>
  </si>
  <si>
    <t>3422001099616000009</t>
  </si>
  <si>
    <t>Поставка продуктов питания (мяса кур замороженного) во 2-3 кварталах 2016 года.</t>
  </si>
  <si>
    <t>0139300002916000116</t>
  </si>
  <si>
    <t>10.12.20.110</t>
  </si>
  <si>
    <t>13.04.2016</t>
  </si>
  <si>
    <t>3422001099616000017</t>
  </si>
  <si>
    <t>Поставка продуктов питания (муки, макаронных изделий, соли) во 2-4 кварталах 2016 года</t>
  </si>
  <si>
    <t>0139300002916000097</t>
  </si>
  <si>
    <t>10.61.21.000; 10.73.11.110; 08.93.10.113</t>
  </si>
  <si>
    <t>ООО "Флорин Торговая компания"</t>
  </si>
  <si>
    <t>4205261120</t>
  </si>
  <si>
    <t>г. Кемерово, ул. Рутгерса,41/6</t>
  </si>
  <si>
    <t>08.04.2016</t>
  </si>
  <si>
    <t>3422001099616000010</t>
  </si>
  <si>
    <t>Поставка бензина автомобильного во 2 квартале 2016 года</t>
  </si>
  <si>
    <t>0139300002916000138</t>
  </si>
  <si>
    <t>19.20.21.110</t>
  </si>
  <si>
    <t>г. Кемерово, ул. Н.Островского, 16</t>
  </si>
  <si>
    <t>3422001099616000016</t>
  </si>
  <si>
    <t>Поставка продуктов питания (компотной смеси) во 2 квартале 2016 года</t>
  </si>
  <si>
    <t>0139300002916000099</t>
  </si>
  <si>
    <t>10.39.25.110</t>
  </si>
  <si>
    <t>ООО "Агросервис"</t>
  </si>
  <si>
    <t>4253012727</t>
  </si>
  <si>
    <t>г. Новокузнецк, ул. Переездная,1/4</t>
  </si>
  <si>
    <t>3422001099616000011</t>
  </si>
  <si>
    <t>Поставка продуктов питания (масла сливочного) в 3 квартале 2016 года</t>
  </si>
  <si>
    <t>0139300002916000406</t>
  </si>
  <si>
    <t>10.51.30.111</t>
  </si>
  <si>
    <t>08.06.2016</t>
  </si>
  <si>
    <t>27.06.2016</t>
  </si>
  <si>
    <t>3422001099616000024</t>
  </si>
  <si>
    <t>Поставка продуктов питания (молока и кисломолочной продукции) в 3 квартале 2016 года</t>
  </si>
  <si>
    <t>18.05.2016</t>
  </si>
  <si>
    <t>0139300002916000431</t>
  </si>
  <si>
    <t>10.51.11.110; 10.51.52.114; 10.51.52.113</t>
  </si>
  <si>
    <t>16.06.2016</t>
  </si>
  <si>
    <t>3422001099616000023</t>
  </si>
  <si>
    <t>09.06.2016</t>
  </si>
  <si>
    <t>22.06.2016</t>
  </si>
  <si>
    <t>3422001099616000022</t>
  </si>
  <si>
    <t>Поставка офисной техники и комплектующие устройства к технике, радиотелефонов</t>
  </si>
  <si>
    <t>26.05.2016</t>
  </si>
  <si>
    <t>0139300002916000419</t>
  </si>
  <si>
    <t>26.20.15.000; 26.20.17.110; 26.20.16.110; 26.20.16.170; 26.40.44.000; 26.20.40.110; 26.20.18.000</t>
  </si>
  <si>
    <t>ООО "ИТ-Комплект"</t>
  </si>
  <si>
    <t>5408240255</t>
  </si>
  <si>
    <t>г. Новосибирск, ул. Мусы Джалиля,11</t>
  </si>
  <si>
    <t>28.06.2016</t>
  </si>
  <si>
    <t>3422001099616000025</t>
  </si>
  <si>
    <t>Поставка средств индтвидуальной защиты для работников муниципального бюджетного уреждения социальной защиты</t>
  </si>
  <si>
    <t>0139300002916000442</t>
  </si>
  <si>
    <t>14.12.30.132, 14.12.11.120, 14.12.21.120, 15.20.31.000, 32.99.11.120, 32.50.42.120, 15.20.32.121, 14.12.30.150, 14.19.42.141, 14.12.30.132, 22.19.60.114, 14.12.30.150, 14.12.30.150, 14.12.30.150, 20.42.15.132, 20.42.15.120, 20.42.15.150, 20.42.15.150, 20.42.15.150</t>
  </si>
  <si>
    <t>ООО "Спецобъединение-К"</t>
  </si>
  <si>
    <t>4205099118</t>
  </si>
  <si>
    <t>г. Кемерово, пр-т Ленина,103 корп.А, кв.117</t>
  </si>
  <si>
    <t>20.06.2016</t>
  </si>
  <si>
    <t>01.07.2016</t>
  </si>
  <si>
    <t>3422001099616000026</t>
  </si>
  <si>
    <t>Поставка продуктов питания (рыбы свежемороженой) в 3 квартале 2016 года</t>
  </si>
  <si>
    <t>0139300002916000429</t>
  </si>
  <si>
    <t>10.20.13.122, 10.20.13.122</t>
  </si>
  <si>
    <t>ООО ПКФ "Элиот"</t>
  </si>
  <si>
    <t>5406600343</t>
  </si>
  <si>
    <t>г. Новосибирск, ул. Мичурина,12А, офис 308</t>
  </si>
  <si>
    <t>24.06.2016</t>
  </si>
  <si>
    <t>3422001099616000027</t>
  </si>
  <si>
    <t>13.07.2016</t>
  </si>
  <si>
    <t>26.07.2016</t>
  </si>
  <si>
    <t>3422001099616000028</t>
  </si>
  <si>
    <t>Поставка продуктов питания (молока и кисломолочной продукции) в 4 квартале 2016 года</t>
  </si>
  <si>
    <t>12.08.2016</t>
  </si>
  <si>
    <t>23.08.2016</t>
  </si>
  <si>
    <t>0139300002916000685</t>
  </si>
  <si>
    <t>10.51.11.110, 10.51.52.114, 10.51.52.113</t>
  </si>
  <si>
    <t>ООО "Продукт"</t>
  </si>
  <si>
    <t>4252003790</t>
  </si>
  <si>
    <t>14.09.2016</t>
  </si>
  <si>
    <t>28.09.2016</t>
  </si>
  <si>
    <t>3422001099616000029</t>
  </si>
  <si>
    <t>Поставка продуктов питания (масла сливочного) в 4 квартале 2016 года</t>
  </si>
  <si>
    <t>0139300002916000692</t>
  </si>
  <si>
    <t>г. Кемерово, ул. Тухачевского,50а</t>
  </si>
  <si>
    <t>12.09.2016</t>
  </si>
  <si>
    <t>3422001099616000030</t>
  </si>
  <si>
    <t>Поставка продуктов питания (творога, сметаны, сыра) в 4 квартале 2016 года</t>
  </si>
  <si>
    <t>30.08.2016</t>
  </si>
  <si>
    <t>0139300002916000716</t>
  </si>
  <si>
    <t>10.51.40.330, 10.51.52.121, 10.51.40.112</t>
  </si>
  <si>
    <t>13.09.2016</t>
  </si>
  <si>
    <t>3422001099616000031</t>
  </si>
  <si>
    <t>Поставка продуктов питания (рыбы свежемороженой) в 4 квартале 2016 года</t>
  </si>
  <si>
    <t>29.08.2016</t>
  </si>
  <si>
    <t>0139300002916000705</t>
  </si>
  <si>
    <t>10.20.13.122</t>
  </si>
  <si>
    <t>3422001099616000032</t>
  </si>
  <si>
    <t>4221009457</t>
  </si>
  <si>
    <t>Поставка продуктов питания (яйца куриного) в 1 квартале 2016 года</t>
  </si>
  <si>
    <t>24.12.2015</t>
  </si>
  <si>
    <t>013930000291501337</t>
  </si>
  <si>
    <t>01.47.21.000</t>
  </si>
  <si>
    <t>Россия, Кемеровская область, Новокузнецкий район, с. Сосновка, ул. Запсибовская, 2</t>
  </si>
  <si>
    <t>342210094571600001</t>
  </si>
  <si>
    <t>Оказание услуг по предоставлению доступа к сети Интернет и передаче данных для муниципальных нужд</t>
  </si>
  <si>
    <t>23.11.2015</t>
  </si>
  <si>
    <t>01393000029150001343</t>
  </si>
  <si>
    <t>64.20.18.130</t>
  </si>
  <si>
    <t>ЗАО "Зап-СибТранстелеком"</t>
  </si>
  <si>
    <t>5407205145</t>
  </si>
  <si>
    <t>Россия, г. Новосибирск, Комсомольский проспект, 1, корпус, 4</t>
  </si>
  <si>
    <t>18.01.2016</t>
  </si>
  <si>
    <t>342210094571600002</t>
  </si>
  <si>
    <t>0339300002616000001</t>
  </si>
  <si>
    <t>37.00.11.110 36.00.20.130</t>
  </si>
  <si>
    <t>4217166136</t>
  </si>
  <si>
    <t>Россия, Кемеровская область, г. Новокузнецк, пр. Строителей, 98</t>
  </si>
  <si>
    <t>342210094571600003</t>
  </si>
  <si>
    <t>0339300002616000002</t>
  </si>
  <si>
    <t>246000097</t>
  </si>
  <si>
    <t>Россия, Кемеровская область, г. Кемерово, пр-т, Кузнецкий, 30</t>
  </si>
  <si>
    <t>342210094571600004</t>
  </si>
  <si>
    <t>Оказание услуг связи</t>
  </si>
  <si>
    <t>0339300002616000003</t>
  </si>
  <si>
    <t>7707049388</t>
  </si>
  <si>
    <t>Россия, Кемеровская область, г. Кемерово, пр-т Советский, 61</t>
  </si>
  <si>
    <t>342210094571600005</t>
  </si>
  <si>
    <t>Энергоснабжение</t>
  </si>
  <si>
    <t>35.12.10.110</t>
  </si>
  <si>
    <t>Россия, Кемеровская область, г. Кемерово, пр-т Ленина, 90/4</t>
  </si>
  <si>
    <t>342210094571600006</t>
  </si>
  <si>
    <t>Оказание услуг управления, содержания и текущему ремонту общего имущества в МКД</t>
  </si>
  <si>
    <t>ООО УК "30 квартал", ООО "30 квартал"</t>
  </si>
  <si>
    <t>4253997880; 4221028594</t>
  </si>
  <si>
    <t>Россия, Кемеровская область, г. Новокузнецк, ул. Бугарева, 23; Россия, Кемеровская область, г. Новокузнецк, ул. Петракова, 78-20</t>
  </si>
  <si>
    <t>342210094571600007</t>
  </si>
  <si>
    <t>342210094571600008</t>
  </si>
  <si>
    <t>Поставка продуктов питания (яйца куриного) во 2 квартале 2016 года</t>
  </si>
  <si>
    <t>03.03.2016</t>
  </si>
  <si>
    <t>0139300002916000090</t>
  </si>
  <si>
    <t>ООО "Алгоритм"</t>
  </si>
  <si>
    <t>4205266930</t>
  </si>
  <si>
    <t>Россия, Кемеровская область, г.Кемерово, ул.Весення, 15 оф.108</t>
  </si>
  <si>
    <t>3422100945716000009</t>
  </si>
  <si>
    <t>08.93.10.113 10.61.21.000 10.73.11.110</t>
  </si>
  <si>
    <t>ООО "Флорин торговая компания"</t>
  </si>
  <si>
    <t>Россия, Кемеровская область, г.Кемерово, ул. Рутгерса, 41/6д.2</t>
  </si>
  <si>
    <t>3422100945716000010</t>
  </si>
  <si>
    <t>ООО "МАРСО"</t>
  </si>
  <si>
    <t>Россия, Кемеровская область, г.Кемерово, ул.Тухачевского, 50/4 пом.3</t>
  </si>
  <si>
    <t>3422100945716000011</t>
  </si>
  <si>
    <t>Поставка бензина автомобильного через сеть автозаправочных станций во 2 квартале 2016 года</t>
  </si>
  <si>
    <t>ООО "Перекресток-ОЙЛ"</t>
  </si>
  <si>
    <t>Россия, Кемеровская область, г.Кемерово, ул.Н.Островской, 16</t>
  </si>
  <si>
    <t>3422100945716000012</t>
  </si>
  <si>
    <t>10.71.11.110 10.71.11.110</t>
  </si>
  <si>
    <t>Россия, Кемеровская область, Новокузнецкий район,с.Костенково, ул.Центральная, 2А</t>
  </si>
  <si>
    <t>3422100945716000013</t>
  </si>
  <si>
    <t>01.03.2016</t>
  </si>
  <si>
    <t>ИП Туболев Юрий Анатольевич</t>
  </si>
  <si>
    <t>Россия, Кемеровская область, г.Кемерово, ул.Притомская Набережная, д.21,кв.2</t>
  </si>
  <si>
    <t>19.04.2016</t>
  </si>
  <si>
    <t>3422100945716000014</t>
  </si>
  <si>
    <t>Поставка продуктов питания (рыба и морепродукты) в 3-4 кварталах 2016 года</t>
  </si>
  <si>
    <t>13.05.2016</t>
  </si>
  <si>
    <t>24.05.2016</t>
  </si>
  <si>
    <t>0139300002916000410</t>
  </si>
  <si>
    <t>03.11.20.126 03.11.42.150 03.12.20.122</t>
  </si>
  <si>
    <t>Россия, Кемеровская область, г.Кемерово, ул.Весенняя, 15 оф.108</t>
  </si>
  <si>
    <t>23.06.2016</t>
  </si>
  <si>
    <t>3422100945716000015</t>
  </si>
  <si>
    <t>06.06.2016</t>
  </si>
  <si>
    <t>0133900002916000422</t>
  </si>
  <si>
    <t>3422100945716000016</t>
  </si>
  <si>
    <t>Поставка бумаги для печатающих устройств и копировальных аппаратов</t>
  </si>
  <si>
    <t>01393000029160000407</t>
  </si>
  <si>
    <t>17.12.14.160</t>
  </si>
  <si>
    <t>ООО "ГОССНАБ"</t>
  </si>
  <si>
    <t>4205287672</t>
  </si>
  <si>
    <t>Россия, Кемеровская область, г.Кемерово, ул.Авиационная, д.109</t>
  </si>
  <si>
    <t>3422100945716000017</t>
  </si>
  <si>
    <t>Поставка продуктов питания (яйца куриного) в 3 квартале 2016 года</t>
  </si>
  <si>
    <t>11.05.2016</t>
  </si>
  <si>
    <t>0139300002916000412</t>
  </si>
  <si>
    <t>30.06.2016</t>
  </si>
  <si>
    <t>3422100945716000018</t>
  </si>
  <si>
    <t>Поставка продуктов питания (фруктов, овощей, сухофруктов) в 3-4 кварталах 2016 года</t>
  </si>
  <si>
    <t>0139300002916000501</t>
  </si>
  <si>
    <t>01.13.12.120, 01.13.32.000, 01.13.34.000, 01.13.41.110, 01.13.42.000, 01.13.43.110, 01.13.49.110, 01.13.51.120, 01.23.12.000, 01.23.13.000, 01.24.10.000, 10.39.25.110</t>
  </si>
  <si>
    <t>Россия, Кемеровская область, г.Новокузнецк, ул.Переездная, 1/4</t>
  </si>
  <si>
    <t>3422100945716000019</t>
  </si>
  <si>
    <t>Поставка продуктов питания (молочной, кисломолочной продукций, масла сливочного, сыра) в 3-4 кварталах 2016 года</t>
  </si>
  <si>
    <t>0139300002916000498</t>
  </si>
  <si>
    <t>10.51.11.110 10.51.30.100 10.51.40.113  10.51.40.113 10.51.40.330  10.51.52.113 10.51.52.114 10.51.52.121</t>
  </si>
  <si>
    <t>ООО "КузнецкЗерноСервис"</t>
  </si>
  <si>
    <t>Россия, Кемеровская область, Новокузнецкий района, п.Рассвет, ул.Центральная, 18а, 2</t>
  </si>
  <si>
    <t>05.07.2016г.</t>
  </si>
  <si>
    <t>3422100945716000020</t>
  </si>
  <si>
    <t>Поставка продуктов питания (мяса говядины, субпродуктов, куриных окорочков) в 3-4 кварталах 2016 года</t>
  </si>
  <si>
    <t>16.06.2016г.</t>
  </si>
  <si>
    <t>0139300002916000502</t>
  </si>
  <si>
    <t>10.11.31.110 10.11.31.140 10.12.20.110 10.11.31.140 10.13.15.111 10.13.15.111 10.13.14.112</t>
  </si>
  <si>
    <t>3422100945716000021</t>
  </si>
  <si>
    <t>Оказание услуг  по организации бесплатного проезда для работников МБУ КЦСОН Кузнецкого района</t>
  </si>
  <si>
    <t>26.08.2016</t>
  </si>
  <si>
    <t>0139300002916000596</t>
  </si>
  <si>
    <t>МБУ "ЕЦОПП" Новокузнецкого городского округа</t>
  </si>
  <si>
    <t>Россия, Кемеровская область, г.Новокузнецк, пр.Строителй,55</t>
  </si>
  <si>
    <t>3422100945716000022</t>
  </si>
  <si>
    <t>Поставка продуктов питания (круп) в 4 квартале 2016 года</t>
  </si>
  <si>
    <t>31.08.2016</t>
  </si>
  <si>
    <t>0139300002916000718</t>
  </si>
  <si>
    <t>01.11.75.110, 10.61.12.000, 10.61.31.110, 10.61.31.120, 10.61.32.111, 10.61.32.113, 10.61.32.114, 10.61.32.115, 10.61.32.116, 10.61.32.117</t>
  </si>
  <si>
    <t>3422100945716000023</t>
  </si>
  <si>
    <t>Поставка бензина автомобильного через сеть автозаправочных станций в 4 квартале 2016 года</t>
  </si>
  <si>
    <t>11.08.2016</t>
  </si>
  <si>
    <t>07.09.2016</t>
  </si>
  <si>
    <t>3422100945716000024</t>
  </si>
  <si>
    <t>4217025047</t>
  </si>
  <si>
    <t>оказание услуг по передаче электроэнергии</t>
  </si>
  <si>
    <t>извещение не публикуется</t>
  </si>
  <si>
    <t>Публичное акционерное общество ОТКРЫТОЕ АКЦИОНЕРНОЕ ОБЩЕСТВО "КУЗБАССКАЯ ЭНЕРГЕТИЧЕСКАЯ СБЫТОВАЯ КОМПАНИЯ"</t>
  </si>
  <si>
    <t>650036, обл. КЕМЕРОВСКАЯ, г КЕМЕРОВО, пр-кт ЛЕНИНА, 90/4</t>
  </si>
  <si>
    <t>34217025047 16 000001</t>
  </si>
  <si>
    <t xml:space="preserve">Оказание услуг по водоснабжению </t>
  </si>
  <si>
    <t xml:space="preserve">0339300000516000003 </t>
  </si>
  <si>
    <t>Общество с ограниченной ответственностью  "КОМСЕРВИС</t>
  </si>
  <si>
    <t>654101, обл. КЕМЕРОВСКАЯ, г. НОВОКУЗНЕЦК, ул. ДАЧНЫЙ ГОРОДОК, 28</t>
  </si>
  <si>
    <t>34217025047 16 000005</t>
  </si>
  <si>
    <t>Оказание услуг по водоснабжению и водоотведению</t>
  </si>
  <si>
    <t xml:space="preserve">0339300000516000001
</t>
  </si>
  <si>
    <t>36.00.20.130     37.00.11.110</t>
  </si>
  <si>
    <t>Общество с ограниченной ответственностью "ВОДОКАНАЛ"</t>
  </si>
  <si>
    <t>34217025047 16 000004</t>
  </si>
  <si>
    <t xml:space="preserve">09.02.2016 </t>
  </si>
  <si>
    <t>0339300000516000002</t>
  </si>
  <si>
    <t>ПУБЛИЧНОЕ АКЦИОНЕРНОЕ ОБЩЕСТВО МЕЖДУГОРОДНОЙ И МЕЖДУНАРОДНОЙ ЭЛЕКТРИЧЕСКОЙ СВЯЗИ "РОСТЕЛЕКОМ"</t>
  </si>
  <si>
    <t xml:space="preserve">191002, г .САНКТ-ПЕТЕРБУРГ, ул. ДОСТОЕВСКОГО, 15 
</t>
  </si>
  <si>
    <t>34217025047 16 000002</t>
  </si>
  <si>
    <t xml:space="preserve">Оказание услуг по обслуживанию помещений </t>
  </si>
  <si>
    <t xml:space="preserve"> ОБЩЕСТВО С ОГРАНИЧЕННОЙ ОТВЕТСТВЕННОСТЬЮ "КУРС" </t>
  </si>
  <si>
    <t>654005, обл. КЕМЕРОВСКАЯ, г. НОВОКУЗНЕЦК, ул. ОРДЖОНИКИДЗЕ, 21</t>
  </si>
  <si>
    <t>34217025047 16 000007</t>
  </si>
  <si>
    <t>Оказание услуг по подаче тепловой энергии (в горячей воде) и горячего водоснабжения</t>
  </si>
  <si>
    <t xml:space="preserve">20.02.2016 </t>
  </si>
  <si>
    <t>0339300000516000005</t>
  </si>
  <si>
    <t xml:space="preserve">35.30.11.111      35.30.12.110 </t>
  </si>
  <si>
    <t xml:space="preserve">ОБЩЕСТВО С ОГРАНИЧЕННОЙ ОТВЕТСТВЕННОСТЬЮ "ЦЕНТРАЛЬНАЯ ТЭЦ" </t>
  </si>
  <si>
    <t>654005, обл. КЕМЕРОВСКАЯ, г. НОВОКУЗНЕЦК, ул. КОММУНАЛЬНАЯ, 25</t>
  </si>
  <si>
    <t>34217025047 16 000006</t>
  </si>
  <si>
    <t>Оказание услуг по подаче тепловой энергии (в горячей воде)</t>
  </si>
  <si>
    <t>0339300000516000004</t>
  </si>
  <si>
    <t xml:space="preserve">Муниципальное унитарное предприятия МУНИЦИПАЛЬНОЕ ПРЕДПРИЯТИЕ НОВОКУЗНЕЦКОГО ГОРОДСКОГО ОКРУГА "СИБИРСКАЯ СБЫТОВАЯ КОМПАНИЯ " </t>
  </si>
  <si>
    <t>654005, обл КЕМЕРОВСКАЯ 42, г НОВОКУЗНЕЦК, ул ОРДЖОНИКИДЗЕ, 12/ 1</t>
  </si>
  <si>
    <t>20.02.2016</t>
  </si>
  <si>
    <t xml:space="preserve">0339300000516000006 </t>
  </si>
  <si>
    <t>35.30.11.111      35.30.12.110</t>
  </si>
  <si>
    <t>Непубличное акционерное общество АКЦИОНЕРНОЕ ОБЩЕСТВО "КУЗНЕЦКАЯ ТЭЦ"</t>
  </si>
  <si>
    <t xml:space="preserve">650000, обл. КЕМЕРОВСКАЯ, г. КЕМЕРОВО, пр-кт КУЗНЕЦКИЙ, 30 
</t>
  </si>
  <si>
    <t>34217025047 16 000008</t>
  </si>
  <si>
    <t>Поставка продуктов питания (овощей свежих) во 2 квартале 2016 года</t>
  </si>
  <si>
    <t>0139300002916000098</t>
  </si>
  <si>
    <t xml:space="preserve">01.13.12.120 
01.13.51.120   
01.13.43.110 
01.13.41.110  
01.13.49.110  
</t>
  </si>
  <si>
    <t>654063, Кемеровская обл, Новокузнецк г, ул.Переезная улица, д.дом 1 корпус 4</t>
  </si>
  <si>
    <t>34217025047 16 000009</t>
  </si>
  <si>
    <t>Поставка продуктов питания ( мяса говядины, печени говяжей) во 2-4 кварталах 2016 года</t>
  </si>
  <si>
    <t>10.11.31.110      10.11.31.140</t>
  </si>
  <si>
    <t>115280, Российская Федерация, г. Москва, ул. Ленинская слобода, дом 19, комната 21ю</t>
  </si>
  <si>
    <t>34217025047 16 000014</t>
  </si>
  <si>
    <t>16.03.2016</t>
  </si>
  <si>
    <t xml:space="preserve">0139300002916000118 </t>
  </si>
  <si>
    <t>10.61.32.111    01.11.75.110        10.61.31.120       10.61.12.000    10.61.32.115       10.61.32.116     10.61.32.113     10.61.32.114</t>
  </si>
  <si>
    <t xml:space="preserve">Туболев Юрий Анатольевич Индивидуальный предприниматель </t>
  </si>
  <si>
    <t xml:space="preserve">650000, Кемеровская область, г. Кемерово, ул. Притомская Набережная, д.21а, кв.2 
</t>
  </si>
  <si>
    <t>34217025047 16 000011</t>
  </si>
  <si>
    <t>10.73.11.110    08.93.10.113      10.61.21.000</t>
  </si>
  <si>
    <t>ООО "Флорин ТК"</t>
  </si>
  <si>
    <t>650044, Российская Федерация, Кемеровская обл., г. Кемерово, ул. Рутгерса, 41/6</t>
  </si>
  <si>
    <t>34217025047 16 000010</t>
  </si>
  <si>
    <t>Поставка продуктов питания (рыбы свежемороженой) в 2 квартале 2016 года</t>
  </si>
  <si>
    <t>0139300002916000160</t>
  </si>
  <si>
    <t>10.20.13.122      10.20.13.122</t>
  </si>
  <si>
    <t>650070, Кемеровская область, г. Кемерово, ул. Тухачевского, д. 50/4, помещение 3</t>
  </si>
  <si>
    <t>34217025047 16 000015</t>
  </si>
  <si>
    <t xml:space="preserve">0139300002916000109
</t>
  </si>
  <si>
    <t>10.51.40.112     10.51.52.121        10.51.40.330</t>
  </si>
  <si>
    <t>654201,  Кемеровская обл., Новокузнецкий р-н, с. Сосновка, ул. Запсибовская, 2</t>
  </si>
  <si>
    <t>34217025047 16 000013</t>
  </si>
  <si>
    <t xml:space="preserve">Оказание услуг по организации бесплатного проезда для работников учреждения </t>
  </si>
  <si>
    <t xml:space="preserve">18.03.2016 </t>
  </si>
  <si>
    <t xml:space="preserve">0139300002916000134 </t>
  </si>
  <si>
    <t xml:space="preserve">Муниципальное бюджетное учреждение "ЕДИНЫЙ ЦЕНТР ОРГАНИЗАЦИИ ПАССАЖИРСКИХ ПЕРЕВОЗОК" НОВОКУЗНЕЦКОГО ГОРОДСКОГО ОКРУГА </t>
  </si>
  <si>
    <t xml:space="preserve">654005, обл КЕМЕРОВСКАЯ 42, г НОВОКУЗНЕЦК, пр-кт СТРОИТЕЛЕЙ, ДОМ 55 
</t>
  </si>
  <si>
    <t>34217025047 16 000012</t>
  </si>
  <si>
    <t>Поставка продуктов питания (компотной смеси) в 3 квартале 2016 года</t>
  </si>
  <si>
    <t>0139300002916000416</t>
  </si>
  <si>
    <t>ООО 'Фрутмастер'</t>
  </si>
  <si>
    <t>654063, Кемеровская обл., г. Новокузнецк, ул. Переездная, дом 1 корпус 11</t>
  </si>
  <si>
    <t>34217025047 16 000017</t>
  </si>
  <si>
    <t xml:space="preserve">Поставка продуктов питания (масла сливочного) в 3 квартале 2016 года </t>
  </si>
  <si>
    <t>06.05.2016</t>
  </si>
  <si>
    <t xml:space="preserve">23.05.2016 </t>
  </si>
  <si>
    <t xml:space="preserve">0139300002916000406
</t>
  </si>
  <si>
    <t>650070,  Кемеровская обл., г. Кемерово, ул. Тухачевского, 100</t>
  </si>
  <si>
    <t>34217025047 16 000016</t>
  </si>
  <si>
    <t xml:space="preserve">Поставка продуктов питания (молока и кисломолочной продукции) в 3 квартале 2016 года </t>
  </si>
  <si>
    <t xml:space="preserve">0139300002916000431
</t>
  </si>
  <si>
    <t>10.51.52.113</t>
  </si>
  <si>
    <t>34217025047 16 000018</t>
  </si>
  <si>
    <t>Поставка продуктов питания (овощей свежих) в 3 квартале 2016 года</t>
  </si>
  <si>
    <t xml:space="preserve">25.05.2016 </t>
  </si>
  <si>
    <t xml:space="preserve">0139300002916000418 </t>
  </si>
  <si>
    <t>01.13.49.110        01.13.51.120    01.13.41.110     01.13.12.120      01.13.43.110</t>
  </si>
  <si>
    <t>ООО "Фрутмастер"</t>
  </si>
  <si>
    <t>654063,  Кемеровская обл., г. Новокузнецк, ул. Переездная, дом 1 корпус 11</t>
  </si>
  <si>
    <t>34217025047 16 000019</t>
  </si>
  <si>
    <t>ООО ПКФ 'ЭЛИОТ'</t>
  </si>
  <si>
    <t xml:space="preserve">630091, Российская Федерация, Новосибирская обл., г. Новосибирск, ул. Мичурина, 12, 308, </t>
  </si>
  <si>
    <t>34220010996 16 000021</t>
  </si>
  <si>
    <t>Поставка продуктов питания (фруктов свежих) в 3 квартале 2016 года</t>
  </si>
  <si>
    <t>0139300002916000424</t>
  </si>
  <si>
    <t xml:space="preserve">01.23.13.000 01.24.10.000 </t>
  </si>
  <si>
    <t>4220035510</t>
  </si>
  <si>
    <t>654063, Российская Федерация, Кемеровская обл., г. Новокузнецк, ул. Переездная, дом 1 корпус 11, ОКАТО: 32431000000</t>
  </si>
  <si>
    <t>34220010996 16 000020</t>
  </si>
  <si>
    <t xml:space="preserve">10.51.52.113 </t>
  </si>
  <si>
    <t>Общество с ограниченной ответственностью "Продукт"</t>
  </si>
  <si>
    <t>654201, Российская Федерация, Кемеровская обл., Новокузнецкий р-н, с. Сосновка, ул. Запсибовская, 2</t>
  </si>
  <si>
    <t>34220010996 16 000024</t>
  </si>
  <si>
    <t xml:space="preserve">  "Продукт"</t>
  </si>
  <si>
    <t xml:space="preserve">10.51.40.112 10.51.40.330 10.51.52.121 </t>
  </si>
  <si>
    <t>34217023508 16 000023</t>
  </si>
  <si>
    <t xml:space="preserve">01.11.75.110 10.61.12.000 10.61.31.120 10.61.32.111 10.61.32.113 10.61.32.114 10.61.32.115 10.61.32.116  </t>
  </si>
  <si>
    <t>Туболев Юрий Анатольевич</t>
  </si>
  <si>
    <t>650000, Российская Федерация, Кемеровская обл., г. Кемерово, ул. Притомская набережная, 21а, 2</t>
  </si>
  <si>
    <t>34217025047 16 000022</t>
  </si>
  <si>
    <t>Туболев Ю.А.</t>
  </si>
  <si>
    <t xml:space="preserve">10.20.13.122 </t>
  </si>
  <si>
    <t>630091, Российская Федерация, Новосибирская обл., г. Новосибирск, ул. Мичурина, 12, 308</t>
  </si>
  <si>
    <t>34220010996 16 000026</t>
  </si>
  <si>
    <t>Поставка продуктов питания (сухофруктов) в 4 квартале 2016 года</t>
  </si>
  <si>
    <t>0139300002916000704</t>
  </si>
  <si>
    <t xml:space="preserve">10.39.25.110 </t>
  </si>
  <si>
    <t>ООО 'Ривьера'</t>
  </si>
  <si>
    <t>2221199437</t>
  </si>
  <si>
    <t xml:space="preserve">656011, Российская Федерация, Алтайский край, г. Барнаул, ул. Матросова, 9ж, </t>
  </si>
  <si>
    <t>3421802240116000025</t>
  </si>
  <si>
    <t>МБУ КЦОН Заводского района</t>
  </si>
  <si>
    <t>4218013164</t>
  </si>
  <si>
    <t>Электроснабжение в 2016 году</t>
  </si>
  <si>
    <t>г.Новокузнецк ул.Орджоникидзе.18а</t>
  </si>
  <si>
    <t>3421801316416000002</t>
  </si>
  <si>
    <t>Теплоснабжение в 2016 году</t>
  </si>
  <si>
    <t>35.30.12.110     35.30.11.111</t>
  </si>
  <si>
    <t>ООО "КузнецкТеплоСбыт"</t>
  </si>
  <si>
    <t>г.Новокузнецк ул.Рудокопровая, д.4</t>
  </si>
  <si>
    <t>3421801316416000003</t>
  </si>
  <si>
    <t>Поставка продуктов питания (рыбы св/м) во 2 кв.2016 г.</t>
  </si>
  <si>
    <t>0139300002916000091</t>
  </si>
  <si>
    <t>10.20.13.122 10.20.13.122</t>
  </si>
  <si>
    <t>г.Кемерово ул.Тухачевского,50/4 пом.3</t>
  </si>
  <si>
    <t>Поставка продуктов питания (сахара-песка) во 2-3 кв.2016 г.</t>
  </si>
  <si>
    <t>3421801316416000007</t>
  </si>
  <si>
    <t>Поставка продуктов питания (круп) во 2-3 кв.2016 г.</t>
  </si>
  <si>
    <t>0139300002916000094</t>
  </si>
  <si>
    <t>01.11.75.110 10.61.32.113 10.61.32.116 10.61.12.000</t>
  </si>
  <si>
    <t>Новокузнецкий район, с.Костенково, ул.Центральная,2а</t>
  </si>
  <si>
    <t>3421801316416000005</t>
  </si>
  <si>
    <t>Поставка продуктов питания (мука, макаронные изделия, соль) во 2-3 кв.2016 г.</t>
  </si>
  <si>
    <t>10.61.21.000</t>
  </si>
  <si>
    <t>ООО "Флорин Торгвая Компания"</t>
  </si>
  <si>
    <t>г.Кемерово. Ул.Руттгерса,41/6 пом 2</t>
  </si>
  <si>
    <t>3421801316416000006</t>
  </si>
  <si>
    <t>Поставка продуктов питания (мяса кур замороженного) во 2-3 кв.2016 г.</t>
  </si>
  <si>
    <t>3421801316416000011</t>
  </si>
  <si>
    <t>Поставка продуктов питания (фруктов) во 2 кв.2016 г.</t>
  </si>
  <si>
    <t>0139300002916000102</t>
  </si>
  <si>
    <t>01.23.13.000 01.24.10.000</t>
  </si>
  <si>
    <t>г.Новокузнецк, ул.Переездная,1 кор.4</t>
  </si>
  <si>
    <t>3421801316416000009</t>
  </si>
  <si>
    <t>Поставка продуктов питания (овощей свежих) во 2 кв.2016 г.</t>
  </si>
  <si>
    <t>0139300002916000105</t>
  </si>
  <si>
    <t>01.13.12.120 01.13.51.120 01.13.43.110 01.13.41.110 01.13.49.110</t>
  </si>
  <si>
    <t>3421801316416000010</t>
  </si>
  <si>
    <t>Поставка продуктов питания (мяса говядины, печени говяжьей) во 2-4 кв.2016 г.</t>
  </si>
  <si>
    <t>10.11.31.110 10.11.31.140</t>
  </si>
  <si>
    <t>Омская область, Таврический район, р.п.Таврическое, ул.Пролетарская,146</t>
  </si>
  <si>
    <t>3421801316416000013</t>
  </si>
  <si>
    <t>Поставка продуктов питания (молока и кисломолочной продукции) во 2 кв.2016 г.</t>
  </si>
  <si>
    <t>10.51.52.114 10.51.52.114</t>
  </si>
  <si>
    <t>Новокузнецкий района, с.Сосновка, ул.Запсибовская,2а</t>
  </si>
  <si>
    <t>3421801316416000008</t>
  </si>
  <si>
    <t>Поставка продуктов питания (молочной продукции) во 2-3 кв.2016 г.</t>
  </si>
  <si>
    <t>10.51.52.121 10.51.40.112</t>
  </si>
  <si>
    <t>3421801316416000014</t>
  </si>
  <si>
    <t>Поставка продуктов питания (хлеба) во 2-4 кв.2016 г.</t>
  </si>
  <si>
    <t>3421801316416000012</t>
  </si>
  <si>
    <t>Поставка продуктов питания (сельди  соленой) во 2 кв.2016 г.</t>
  </si>
  <si>
    <t>0139300002916000119</t>
  </si>
  <si>
    <t>10.20.23.122</t>
  </si>
  <si>
    <t>3421801316416000015</t>
  </si>
  <si>
    <t>Оказание услуг по специальной оценке условий труда работников</t>
  </si>
  <si>
    <t>0139300002916000247</t>
  </si>
  <si>
    <t>71.20.19.130</t>
  </si>
  <si>
    <t>Респуьлика Хакасия, г.Абакан, ул.Аскизская,227</t>
  </si>
  <si>
    <t>3421801316416000016</t>
  </si>
  <si>
    <t>Выполнение подрядных работ по замене деревянных оконных блоков на блоки из ПВХ</t>
  </si>
  <si>
    <t>0139300002916000254</t>
  </si>
  <si>
    <t>43.32.10.110</t>
  </si>
  <si>
    <t>ООО "Эдельвейс"</t>
  </si>
  <si>
    <t>г.Новокузнецк, пр.Кузнецкстроевский,18-109</t>
  </si>
  <si>
    <t>3421801316416000017</t>
  </si>
  <si>
    <t>Поставка продуктов питания (масла сливочного) в 3 кв.2016 г.</t>
  </si>
  <si>
    <t>3421801316416000018</t>
  </si>
  <si>
    <t>Поставка продуктов питания (яйца куриного) в 3 кв.2016 г.</t>
  </si>
  <si>
    <t>3421801316416000019</t>
  </si>
  <si>
    <t>Поставка продуктов питания (молока и кисломолочной продукции) в 3 кв.2016 г.</t>
  </si>
  <si>
    <t>31,05.2016</t>
  </si>
  <si>
    <t>10.51.11.110 10.51.52.114 10.51.52.113</t>
  </si>
  <si>
    <t>3421801316416000020</t>
  </si>
  <si>
    <t>Поставка продуктов питания (компотная смесь) в 3 кв.2016 г.</t>
  </si>
  <si>
    <t>г.Новокузнецк, ул.Переездная,1 кор.11</t>
  </si>
  <si>
    <t>3421801316416000021</t>
  </si>
  <si>
    <t>Поставка продуктов питания (сельди соленой) в 3 кв.2016 г.</t>
  </si>
  <si>
    <t>0139300002916000423</t>
  </si>
  <si>
    <t>ООО "Астронотус"</t>
  </si>
  <si>
    <t>г.Кемерово, ул.У.Громовой,16 оф.3</t>
  </si>
  <si>
    <t>3421801316416000022</t>
  </si>
  <si>
    <t>Поставка продуктов питания (овощей свежих) в 3 кв.2016 г.</t>
  </si>
  <si>
    <t>0139300002916000418</t>
  </si>
  <si>
    <t>3421801316416000023</t>
  </si>
  <si>
    <t>Поставка продуктов питания (яйцо) в I квартале 2016 года</t>
  </si>
  <si>
    <t>02.12.2015</t>
  </si>
  <si>
    <t>11.12.2015</t>
  </si>
  <si>
    <t>0139300002915001337</t>
  </si>
  <si>
    <t>01.24.20.110</t>
  </si>
  <si>
    <t>Новокузнецкий р-он, с.Сосновка, ул.Запсибовская, 2</t>
  </si>
  <si>
    <t>11.01.2016</t>
  </si>
  <si>
    <t>3421801316415000038</t>
  </si>
  <si>
    <t>4218013165</t>
  </si>
  <si>
    <t>Поставка продуктов питания (рыбы св/м) в 3 кв.2016 г.</t>
  </si>
  <si>
    <t>г.Кемерово, ул.Чистопольская,10</t>
  </si>
  <si>
    <t>05.07.2016</t>
  </si>
  <si>
    <t>4218013166</t>
  </si>
  <si>
    <t>13.05.2017</t>
  </si>
  <si>
    <t>г.Новокузнецк, ул.Переездная.1 корпус 11</t>
  </si>
  <si>
    <t>4218017708</t>
  </si>
  <si>
    <t>Поставка продуктов питания (рыбы свежемороженой) во 2 квартале 2016 года</t>
  </si>
  <si>
    <t>ООО «Марсо»</t>
  </si>
  <si>
    <t xml:space="preserve">650070,  г.Кемерово, ул.Тухачевского, д. 50/4, помещ. 3 </t>
  </si>
  <si>
    <t>3421801770816000001</t>
  </si>
  <si>
    <t>650000, г.Кемерово, ул. Весенняя 15, оф.108</t>
  </si>
  <si>
    <t>3421801770816000002</t>
  </si>
  <si>
    <t>Поставка бензина автомобильного через сеть автозаправочных станций во 2 кватале 2016 года</t>
  </si>
  <si>
    <t>650000 г.Кемерово, ул. Н.Островского 16</t>
  </si>
  <si>
    <t>3421801770816000003</t>
  </si>
  <si>
    <t>Поставка бензина автомобильного через сеть автозаправочных станций в 3 кватале 2016 года</t>
  </si>
  <si>
    <t>3421801770816000004</t>
  </si>
  <si>
    <t>654063, г.Новокузнецк, ул. Переездная, д.1, корп. 11</t>
  </si>
  <si>
    <t>3421801770816000005</t>
  </si>
  <si>
    <t>01.20.13.122</t>
  </si>
  <si>
    <t>ООО ПКФ "ЭЛИОТ"</t>
  </si>
  <si>
    <t>630091, г.Новосибирск, ул. Мичурина, 12А оф.308</t>
  </si>
  <si>
    <t>3421801770816000006</t>
  </si>
  <si>
    <t>01.24.10.000  01.24.21.000  01.23.13.000</t>
  </si>
  <si>
    <t>3421801770816000007</t>
  </si>
  <si>
    <t>3421801770816000008</t>
  </si>
  <si>
    <t>Поставка бензина автомобильного через сеть автозаправочных станций в 4 кватале 2016 года</t>
  </si>
  <si>
    <t>3421801770816000009</t>
  </si>
  <si>
    <t>4217023508</t>
  </si>
  <si>
    <t xml:space="preserve">Поставка продуктов питания (яйца куринного) в 1 квартале 2016 года  </t>
  </si>
  <si>
    <t>01.24.20</t>
  </si>
  <si>
    <t>654201, Россия, Кемеровская область, Новокузнецкий район, с. Сосновка, ул. Запсибовская, 2</t>
  </si>
  <si>
    <t>№3421702350816000002</t>
  </si>
  <si>
    <t>Холодное водоснабжение и водоотведение на 2016 год</t>
  </si>
  <si>
    <t>0339300212715000003</t>
  </si>
  <si>
    <t>36.00.11.000, 37.00.11.110</t>
  </si>
  <si>
    <t>654005, РФ,  Кемеровская обл., г. Новокузнецк, пр. Строителей, 98</t>
  </si>
  <si>
    <t>№34217023508 16 000003</t>
  </si>
  <si>
    <t>Теплоснабжение и поставка горячей воды на 2016 год</t>
  </si>
  <si>
    <t>18.12.2015</t>
  </si>
  <si>
    <t>0339300212715000005</t>
  </si>
  <si>
    <t>35.30.11.120, 35.30.12.110</t>
  </si>
  <si>
    <t>654005, РФ, Кемеровская область, г. Новокузнецк, ул. Коммунальная, 25</t>
  </si>
  <si>
    <t>№34217023508 16 000004</t>
  </si>
  <si>
    <t>0339300212715000004</t>
  </si>
  <si>
    <t>115054, РФ, г. Москва, ул. Дубининская, 53, стр.5</t>
  </si>
  <si>
    <t>№34217023508 16 000005</t>
  </si>
  <si>
    <t>Поставка продуктов питания (рыбы свежемороженой) во 2 квартале 2016 года               СМП и СОНКО, Приказ № 155 от 25.03.2014 г.</t>
  </si>
  <si>
    <t>650070, Россия, Кемеровская область, г. Кемерово, ул. Тухачевского, дом 50/4, помещение 3</t>
  </si>
  <si>
    <t>№3421702350816000006</t>
  </si>
  <si>
    <t>650000, Россия, Кемеровская область, г. Кемерово, ул. Весенняя, дом 15 офис108</t>
  </si>
  <si>
    <t>№3421702350816000008</t>
  </si>
  <si>
    <t>Поставка продуктов питания (круп) во 2-3 кварталах 2016 года             СМП и СОНКО</t>
  </si>
  <si>
    <t>10.61.12.000, 10.61.31.120, 10.61.32.115, 10.61.32.113, 10.61.32.114, 01.11.75.110, 10.61.32.116, 10.61.32.111</t>
  </si>
  <si>
    <t>654207, Россия, Кемеровская область, Новокузнецкий район, село Костенково, ул. Центральная, 2а</t>
  </si>
  <si>
    <t>№3421702350816000009</t>
  </si>
  <si>
    <t>Поставка продуктов питания (сахара-песка) во 2-3 кварталах 2016 года                УИС</t>
  </si>
  <si>
    <t>№3421702350816000007</t>
  </si>
  <si>
    <t>Поставка продуктов питания (муки, макаронных изделий, соли) во 2-4 кварталах 2016 года                 Приказ № 155 от 25.03.2014 г.</t>
  </si>
  <si>
    <t>10.73.11.110, 10.61.21.000, 08.93.10.113</t>
  </si>
  <si>
    <t>ООО "Флорин Торговая Компания"</t>
  </si>
  <si>
    <t xml:space="preserve">650044, Россия, Кемеровская область, г. Кемерово, 
ул. Рутгерса 41/6 пом.2
</t>
  </si>
  <si>
    <t>№3421702350816000011</t>
  </si>
  <si>
    <t>Поставка продуктов питания (фруктов) во 2 квартале 2016 года           СМП и СОНКО</t>
  </si>
  <si>
    <t>01.22.12.000, 01.23.12.000, 01.24.10.000, 01.23.13.000</t>
  </si>
  <si>
    <t>654063, Россия, Кемеровская область, г. Новокузнецк, ул. Переездная, 1/4</t>
  </si>
  <si>
    <t>№3421702350816000012</t>
  </si>
  <si>
    <t>Поставка продуктов питания (овощей свежих) во 2 квартале 2016 года     СМП и СОНКО, Приказ № 155 от 25.03.2014 г.</t>
  </si>
  <si>
    <t>01.13.51.120, 01.13.12.120, 01.13.41.110, 01.13.49.110, 01.13.43.110</t>
  </si>
  <si>
    <t>№3421702350816000013</t>
  </si>
  <si>
    <t>Поставка продуктов питания (мяса кур замороженного) во 2-3 кварталах 2016 года</t>
  </si>
  <si>
    <t>№3421702350816000015</t>
  </si>
  <si>
    <t>Поставка продуктов питания (компотной смеси) во 2 квартале 2016 года              УИС</t>
  </si>
  <si>
    <t>№3421702350816000010</t>
  </si>
  <si>
    <t>650000, РФ, Кемеровская область, г. Кемерово, ул. Н. Островского, 16</t>
  </si>
  <si>
    <t>№3421702350816000014</t>
  </si>
  <si>
    <t>Поставка продуктов питания (молочной продукции) в мае-июне 2016 года</t>
  </si>
  <si>
    <t>0139300002916000231</t>
  </si>
  <si>
    <t>10.51.40.330, 10.51.40.112, 10.51.52.121</t>
  </si>
  <si>
    <t>654201, РФ, Кемеровская обл., Новокузнецкий район, с. Сосновка, ул. Запсибовская, 2</t>
  </si>
  <si>
    <t>№3421702350816000016</t>
  </si>
  <si>
    <t>Поставка продуктов питания (молока и кисломолочной продукции) в мае-июне 2016 года</t>
  </si>
  <si>
    <t>0139300002916000239</t>
  </si>
  <si>
    <t>10.51.52.114, 10.51.30.111, 10.51.11.110</t>
  </si>
  <si>
    <t>654201, РФ, Кемеровская обл., Новокузнецкий район, с. Сосновка, ул. Запсибовская, 3</t>
  </si>
  <si>
    <t>№3421702350816000018</t>
  </si>
  <si>
    <t>Поставка продуктов питания (мясо говядины, печени говяжьей) в мае -июне 2016 года</t>
  </si>
  <si>
    <t>0139300002916000230</t>
  </si>
  <si>
    <t>10.11.31.110, 10.11.31.140</t>
  </si>
  <si>
    <t>115280, Российская Федерация, г. Москва, ул. Ленинская слобода, дом 19, комната 21Ю</t>
  </si>
  <si>
    <t>№3421702350816000017</t>
  </si>
  <si>
    <t>Поставка продуктов питания (овощей свежих) в 3 квартале 2016 года СМП и СОНКО, Приказ № 155 от 25.03.2014 г.</t>
  </si>
  <si>
    <t>654063,РФ, Кемеровская область, г. Новокузнецк, ул. Переездная, 1/11</t>
  </si>
  <si>
    <t>№3421702350816000020</t>
  </si>
  <si>
    <t xml:space="preserve">0139300002916000412 </t>
  </si>
  <si>
    <t>654201, РФ, Кемеровская область, Новокузнецкий район, с. Сосновка, ул. Запсибовская,2</t>
  </si>
  <si>
    <t>№3421702350816000019</t>
  </si>
  <si>
    <t>Поставка продуктов питания (фруктов свежих) в 3 квартале 2016 года           СМП и СОНКО</t>
  </si>
  <si>
    <t>654063,РФ, Кемеровская область, г. Новокузнецк, ул. Переездная, 1/12</t>
  </si>
  <si>
    <t>№3421702350816000021</t>
  </si>
  <si>
    <t>Поставка продуктов питания (рыбы свежемороженой) в 3 квартале 2016 года               СМП и СОНКО, Приказ № 155 от 25.03.2014 г.</t>
  </si>
  <si>
    <t xml:space="preserve">0139300002916000429 </t>
  </si>
  <si>
    <t>630091,РФ, Новосибирская область, г. Новосибирск, ул. Мичурина,12А</t>
  </si>
  <si>
    <t>№3421702350816000022</t>
  </si>
  <si>
    <t>Поставка обуви демисезонной</t>
  </si>
  <si>
    <t>12.07.2016</t>
  </si>
  <si>
    <t>29.07.2016</t>
  </si>
  <si>
    <t>0139300002916000615</t>
  </si>
  <si>
    <t>15.20.13.150</t>
  </si>
  <si>
    <t>ООО "Фристайл"</t>
  </si>
  <si>
    <t xml:space="preserve">656049, РФ, Алтайский край, г. Барнаул, 
ул. Папанинцев, 96 «в» офис 20
</t>
  </si>
  <si>
    <t>№3421702350816000023</t>
  </si>
  <si>
    <t>Поставка продуктов питания (молока и кисломолочной продукции) в 4 квартале 2016</t>
  </si>
  <si>
    <t>10.51.11.110     10.51.52.114      10.51.52.113</t>
  </si>
  <si>
    <t>№3421702350816000026</t>
  </si>
  <si>
    <t>Поставка продуктов питания (творога, сметаны, сыра) в 4 квартале 2016 года                                        УИС</t>
  </si>
  <si>
    <t>10.51.40.330            10.51.52.121           10.51.40.112</t>
  </si>
  <si>
    <t>№3421702350816000025</t>
  </si>
  <si>
    <t>Поставка продуктов питания (сухофруктов) в 4 квартале 2016 года     УИС</t>
  </si>
  <si>
    <t>ООО "Ривьера"</t>
  </si>
  <si>
    <t>656011, РФ, Алтайский край, г. Барнаул, ул. Матросова,9 "ж"</t>
  </si>
  <si>
    <t>№3421702350816000027</t>
  </si>
  <si>
    <t xml:space="preserve">0139300002916000692 </t>
  </si>
  <si>
    <t>№3421702350816000024</t>
  </si>
  <si>
    <t>МКУ СРЦН  "Полярная звезда"</t>
  </si>
  <si>
    <t>4221013157</t>
  </si>
  <si>
    <t>поставка продуктов питания (яйца куриного) в1 квартале 2016 года</t>
  </si>
  <si>
    <t xml:space="preserve"> 654201, РФ, Кемеровская обл., Новокузнецкий р-н, с. Сосновка, ул. Запсибовская, 2 </t>
  </si>
  <si>
    <t>3422101315716000001</t>
  </si>
  <si>
    <t>поставка сосисок</t>
  </si>
  <si>
    <t>16.11.2015</t>
  </si>
  <si>
    <t>0139300002915001341</t>
  </si>
  <si>
    <t>10.13.14.112</t>
  </si>
  <si>
    <t xml:space="preserve"> 650000, РФ, Кемеровская обл., г. Кемерово, ул. Весенняя, 15-108</t>
  </si>
  <si>
    <t>3422101315716000004</t>
  </si>
  <si>
    <t>поставка молока сухого</t>
  </si>
  <si>
    <t>0139300002915001345</t>
  </si>
  <si>
    <t>10.51.22.113</t>
  </si>
  <si>
    <t xml:space="preserve"> 650070, РФ, Кемеровская обл., г. Кемерово, ул. Тухачевского, 50/4 пом.3</t>
  </si>
  <si>
    <t>3422101315716000005</t>
  </si>
  <si>
    <t>поставка консервной продукции</t>
  </si>
  <si>
    <t>0139300002915001352</t>
  </si>
  <si>
    <t>10.39.16.000,   10.39.17.119,   10.39.25.119,   10.39.18.110,   10.20.34.126,   10.13.15.111,   10.39.17.111,</t>
  </si>
  <si>
    <t>ООО "ТК Терем"</t>
  </si>
  <si>
    <t>650051, г. Кемерово, пр. Кузнецкий, 254</t>
  </si>
  <si>
    <t>3422101315716000003</t>
  </si>
  <si>
    <t>поставка молока сгущенного</t>
  </si>
  <si>
    <t>0139300002915001359</t>
  </si>
  <si>
    <t>10.51.51.113</t>
  </si>
  <si>
    <t>3422101315716000006</t>
  </si>
  <si>
    <t>поставка продуктов питания (рыбы свежемороженой) во 2 квартале 2016 года</t>
  </si>
  <si>
    <t>3422101315716000007</t>
  </si>
  <si>
    <t>энергоснабжение</t>
  </si>
  <si>
    <t>14.12.2016</t>
  </si>
  <si>
    <t>25.11.10.110</t>
  </si>
  <si>
    <t>ЮМО ОАО "Кузбассэнергоснабжение"</t>
  </si>
  <si>
    <t>650036, РФ, г. Кемерово, ул. Ленина, 90/4</t>
  </si>
  <si>
    <t>3422101315716000002</t>
  </si>
  <si>
    <t>оказание услуг по проведению медицинских осмотров (предварительных, периодических)</t>
  </si>
  <si>
    <t>01393000029165000074</t>
  </si>
  <si>
    <t>86.21.10.190</t>
  </si>
  <si>
    <t>ООО "ПОЛИКЛИНИКА ПРОФМЕДОСМОТР"</t>
  </si>
  <si>
    <t>654027, РФ, г. Новокузнецк, пр. Курако, д. 17, корп. А</t>
  </si>
  <si>
    <t>3422101315716000008</t>
  </si>
  <si>
    <t>поставка продуктов питания (муки, макаронных изделий, соли) во 2-4 кварталах 2016 года.</t>
  </si>
  <si>
    <t>01393000029165000097</t>
  </si>
  <si>
    <t xml:space="preserve">10.61.21.000,   10.73.11.110,  08.93.10.113  </t>
  </si>
  <si>
    <t>ООО "ФЛОРИН ТК"</t>
  </si>
  <si>
    <t>650044, РФ, Кемеровская обл., г. Кемерово, ул. Рутгерса, 41/6, пом.2</t>
  </si>
  <si>
    <t>поставка продуков питания (сахара-песка) во 2-3 квраталах 2016 года</t>
  </si>
  <si>
    <t>01393000029165000092</t>
  </si>
  <si>
    <t xml:space="preserve"> 650070, РФ, Кемеровская обл., г. Кемерово, ул. Тухачевского, 100</t>
  </si>
  <si>
    <t>3422101315716000010</t>
  </si>
  <si>
    <t>поставка продуктов питания (яйца куриного) во 2 квартале 2016 года</t>
  </si>
  <si>
    <t>01393000029165000090</t>
  </si>
  <si>
    <t>3422101315716000011</t>
  </si>
  <si>
    <t>поставка продуктов питания (компотной смеси) во 2 квартале 2016 года</t>
  </si>
  <si>
    <t>01393000029165000099</t>
  </si>
  <si>
    <t>654063, РФ, Кемеровская обл., г. Новокузнецк, ул. Переездная, д.1, корп. 4</t>
  </si>
  <si>
    <t>3422101315716000012</t>
  </si>
  <si>
    <t>поставка продуктов питания: бакалея</t>
  </si>
  <si>
    <t>01393000029165000123</t>
  </si>
  <si>
    <t xml:space="preserve">10.72.19.190,  10.72.12.120,  </t>
  </si>
  <si>
    <t>3422101315716000013</t>
  </si>
  <si>
    <t>поставка продуктов питания( круп) во 2-3 кварталах 2016 года</t>
  </si>
  <si>
    <t>01393000029165000094</t>
  </si>
  <si>
    <t>10.61.31.120,  10.61.32.113,  01.11.75.110,  10.61.12.000,  10.61.32.114,  10.61.32.111,  10.61.32.116,  10.61.32.117</t>
  </si>
  <si>
    <t>654207, РФ, Кемеровская обл., Новокузнецкий район, с. Костенково, ул. Центральная, 2А</t>
  </si>
  <si>
    <t>3422101315716000014</t>
  </si>
  <si>
    <t>теплоснабжение и поставка горячей воды</t>
  </si>
  <si>
    <t>0339300011416000003</t>
  </si>
  <si>
    <t>35.30.12.130,  35.30.11.111</t>
  </si>
  <si>
    <t>МУП Новокузнецкого городского округа "СИБИРСКАЯ СБЫТОВАЯ КОМПАНИЯ". МП "ССК"</t>
  </si>
  <si>
    <t>654005, Кемеровская обл., г. Новокузнецк, ул. Орджоникидзе, 12,1</t>
  </si>
  <si>
    <t>3422101315716000015</t>
  </si>
  <si>
    <t xml:space="preserve">холодное водоснабжение и водоотведение </t>
  </si>
  <si>
    <t>0339300011416000001,    0339300011416000002</t>
  </si>
  <si>
    <t>36.00.20.110,  37.00.11.110</t>
  </si>
  <si>
    <t>654005, Кемеровская обл., г. Новокузнецк, пр. Строителей, д.98</t>
  </si>
  <si>
    <t>3422101315716000016</t>
  </si>
  <si>
    <t>поставка продуктов питания (фруктов) во 2 квартале 2016 года</t>
  </si>
  <si>
    <t>01393000029165000102</t>
  </si>
  <si>
    <t>01.24.10.000,  01.23.12.000</t>
  </si>
  <si>
    <t>3422101315716000018</t>
  </si>
  <si>
    <t xml:space="preserve"> поставка бензина через сеть автозаправочных станций во 2 квартале 2016 года</t>
  </si>
  <si>
    <t>01393000029165000139</t>
  </si>
  <si>
    <t>ООО "ПРЕКРЕСТОК ОЙЛ"</t>
  </si>
  <si>
    <t>650000, РФ, г. Кемерово, ул. Н. Островского, 16-306</t>
  </si>
  <si>
    <t>3422101315716000017</t>
  </si>
  <si>
    <t>поставка продуктов питания (овощей свежих) во 2 квартале 2016 года</t>
  </si>
  <si>
    <t>01393000029165000105</t>
  </si>
  <si>
    <t>01.13.51.120,  01.13.12.120,  01.13.43.110,  01.13.41.110,   01.13.49.110</t>
  </si>
  <si>
    <t>3422101315716000019</t>
  </si>
  <si>
    <t>поставка продуктов питания ( молока и кмисломолочной продукции) во 2 квартале 2016 года</t>
  </si>
  <si>
    <t>01393000029165000113</t>
  </si>
  <si>
    <t>10.51.30.111,  10.51.52.114,  10.51.11.110</t>
  </si>
  <si>
    <t>654201, РФ, Кемеровская обл., Новокузнецкий р-н, с. Сосоновка, ул. Запсибовская, 2</t>
  </si>
  <si>
    <t>3422101315716000020</t>
  </si>
  <si>
    <t>поставка продуктов питания (молочной продукции) во 2-3 кварталах 2016 года</t>
  </si>
  <si>
    <t>01393000029165000109</t>
  </si>
  <si>
    <t xml:space="preserve">10.51.40.112,  10.51.52.121,  10.51.40.330,  </t>
  </si>
  <si>
    <t>3422101315716000023</t>
  </si>
  <si>
    <t>поставка продуктов питания (мяса говядины, печени говяжьей) во 2-4 кварталах 2016 года</t>
  </si>
  <si>
    <t>01393000029165000103</t>
  </si>
  <si>
    <t>10.11.31.140,  10.11.31.110</t>
  </si>
  <si>
    <t>646800, РФ, Омская обл., Таврический р-н, р.п. Таврическое, ул. Пролетраская, д.146</t>
  </si>
  <si>
    <t>3422101315716000022</t>
  </si>
  <si>
    <t>поставка продуктов питания (мяса кур замороженного) во 2-3 кварталах 2016 года</t>
  </si>
  <si>
    <t>01393000029165000116</t>
  </si>
  <si>
    <t>3422101315716000021</t>
  </si>
  <si>
    <t>поставка продуктов питания: консервной продукци</t>
  </si>
  <si>
    <t>10.03.2016</t>
  </si>
  <si>
    <t>01393000029165000170</t>
  </si>
  <si>
    <t>10.39.25.120,  10.39.16.000,  10.39.17.119,  10.20.34.126,  10.39.18.110,  10.13.15.111,  10.39.17.111,  10.20.25.113</t>
  </si>
  <si>
    <t>ООО "МИКА"</t>
  </si>
  <si>
    <t>650000, РФ, Кемеровская обл., г. Кемерово, пр. Советский, 71</t>
  </si>
  <si>
    <t>3422101315716000025</t>
  </si>
  <si>
    <t>поставка продуктов питания: сосисок</t>
  </si>
  <si>
    <t>01393000029165000158</t>
  </si>
  <si>
    <t>3422101315716000024</t>
  </si>
  <si>
    <t>поставка продуктов питания: молоко сухое</t>
  </si>
  <si>
    <t>01393000029165000169</t>
  </si>
  <si>
    <t>3422101315716000026</t>
  </si>
  <si>
    <t>поставка продуктов питания: напитков</t>
  </si>
  <si>
    <t>01393000029165000188</t>
  </si>
  <si>
    <t xml:space="preserve">10.83.12.110,  10.32.19.112,  10.51.56.130,  10.82.14.000,  10.83.13.120  </t>
  </si>
  <si>
    <t>ООО "Бригантина"</t>
  </si>
  <si>
    <t>656008, РФ, Алтайский край, г. Барнаул, ул. Партизанская, 266</t>
  </si>
  <si>
    <t>3422101315716000027</t>
  </si>
  <si>
    <t>поставка продуктов питания: молока сгущенного</t>
  </si>
  <si>
    <t>01393000029165000183</t>
  </si>
  <si>
    <t>3422101315716000028</t>
  </si>
  <si>
    <t>поставка продуктов питания (хлеба) во 2-4 кварталах 2016 года</t>
  </si>
  <si>
    <t>01393000029165000114</t>
  </si>
  <si>
    <t>3422101315716000029</t>
  </si>
  <si>
    <t>оказание услуг связи международной и междугородной</t>
  </si>
  <si>
    <t>0339300011416000004</t>
  </si>
  <si>
    <t>191002, г. Санкт-Петербург, ул. Достоевского, д.15</t>
  </si>
  <si>
    <t>3422101315716000030</t>
  </si>
  <si>
    <t>поставка бытовой химии и предметов личной гигиены</t>
  </si>
  <si>
    <t>01393000029165000283</t>
  </si>
  <si>
    <t>13.92.29.110, 13.95.10.111, 13.99.19.141, 17.22.11.110, 17.22.11.140, 20.13.43.119, 20.41.31.113, 20.41.31.121, 20.41.32.113, 20.41.32.121, 20.41.32.122, 20.41.32.125, 20.42.16.110, 20.42.18.111, 22.19.60.114, 22.22.11.000, 25.99.12.112, 32.91.12.110, 32.91.12.130, 32.99.52.110</t>
  </si>
  <si>
    <t>ИП Голубев А.В.</t>
  </si>
  <si>
    <t>630083, Новосибирская обл., г. Новосибирск, ул. 2-я Обская, 71060</t>
  </si>
  <si>
    <t>3422101315716000031</t>
  </si>
  <si>
    <t>01393000029165000420</t>
  </si>
  <si>
    <t>3422101315716000032</t>
  </si>
  <si>
    <t>поставка продуктов питания (масла сливочного) в 3 квартале 2016 года</t>
  </si>
  <si>
    <t>01393000029165000406</t>
  </si>
  <si>
    <t>3422101315716000033</t>
  </si>
  <si>
    <t xml:space="preserve"> поставка бензина автомобильного  через сеть автозаправочных станций в 3 квартале 2016 года</t>
  </si>
  <si>
    <t>01393000029165000422</t>
  </si>
  <si>
    <t>3422101315716000034</t>
  </si>
  <si>
    <t>поставка продуктов питания (яйца куриного) в 3 квартале 2016 года</t>
  </si>
  <si>
    <t>01393000029165000412</t>
  </si>
  <si>
    <t>3422101315716000035</t>
  </si>
  <si>
    <t>01393000029165000414</t>
  </si>
  <si>
    <t>3422101315716000036</t>
  </si>
  <si>
    <t>поставка продуктов питания (компотной смеси) в 3 квартале 2016 года</t>
  </si>
  <si>
    <t>01393000029165000416</t>
  </si>
  <si>
    <t>654063, РФ, Кемеровская обл., г. Новокузнецк, ул. Переездная, д.1, корп.11</t>
  </si>
  <si>
    <t>3422101315716000037</t>
  </si>
  <si>
    <t>01393000029165000428</t>
  </si>
  <si>
    <t>3422101315716000038</t>
  </si>
  <si>
    <t xml:space="preserve"> поставка продуктов питания (молока и кисломолочной продукции) в 3 квартале 2016 года</t>
  </si>
  <si>
    <t>01393000029165000431</t>
  </si>
  <si>
    <t xml:space="preserve">  10.51.52.114,  10.51.11.110</t>
  </si>
  <si>
    <t>3422101315716000039</t>
  </si>
  <si>
    <t>01393000029165000415</t>
  </si>
  <si>
    <t>ООО "КузбассОпт"</t>
  </si>
  <si>
    <t>650033, РФ, г. Кемерово, ул. Рекордная, д. 40</t>
  </si>
  <si>
    <t>3422101315716000041</t>
  </si>
  <si>
    <t>поставка продуктов питания (овощей свежих) в 3 квартале 2016 года</t>
  </si>
  <si>
    <t>01393000029165000418</t>
  </si>
  <si>
    <t>3422101315716000040</t>
  </si>
  <si>
    <t>поставка продуктов питания (фруктов свежих) в 3 квартале 2016 года</t>
  </si>
  <si>
    <t xml:space="preserve">05.05.2016 </t>
  </si>
  <si>
    <t xml:space="preserve">01.22.12.000, 01.23.12.000, 01.23.13.000, 01.24.10.000, 01.24.21.000 </t>
  </si>
  <si>
    <t>3422101315716000042</t>
  </si>
  <si>
    <t>поставка продуктов питания (рыбы свежемороженой) в 3 квартале 2016 года</t>
  </si>
  <si>
    <t xml:space="preserve">12.05.2016 </t>
  </si>
  <si>
    <t>ООО ПФК "Элиот"</t>
  </si>
  <si>
    <t>630091, Российская Федерация, Новосибирская обл., г. Новосибирск, ул. Мичурина, 12, 308,</t>
  </si>
  <si>
    <t>3422101315716000043</t>
  </si>
  <si>
    <t>поставка обуви демисезонной</t>
  </si>
  <si>
    <t>656049, Российская Федерация, Алтайский край, г. Барнаул, ул. Папанинцев, 96 "В", оф.20</t>
  </si>
  <si>
    <t>3422101315716000044</t>
  </si>
  <si>
    <t>поставка продуктов питания (молока и кисломолочной продукции) в 4 квартале 2016 года</t>
  </si>
  <si>
    <t xml:space="preserve">12.08.2016 </t>
  </si>
  <si>
    <t xml:space="preserve">10.51.11.110, 10.51.52.113, 10.51.52.114 </t>
  </si>
  <si>
    <t>3422101315716000046</t>
  </si>
  <si>
    <t>поставка продуктов питания (масла сливочного) в 4 квартале 2016 года</t>
  </si>
  <si>
    <t xml:space="preserve">11.08.2016 </t>
  </si>
  <si>
    <t xml:space="preserve">10.51.30.111 </t>
  </si>
  <si>
    <t>3422101315716000050</t>
  </si>
  <si>
    <t>поставка продуктов питания (рыбы свежемороженой) в 4 квартале 2016 года</t>
  </si>
  <si>
    <t>3422101315716000045</t>
  </si>
  <si>
    <t>поставка продуктов питания (сухофруктов) в 4 квартале 2016 года</t>
  </si>
  <si>
    <t xml:space="preserve">15.08.2016 </t>
  </si>
  <si>
    <t>656011, Российская Федерация, Алтайский край, г. Барнаул, ул. Матросова, 9ж</t>
  </si>
  <si>
    <t>3422101315716000049</t>
  </si>
  <si>
    <t>поставка продуктов питания (творога, сметаны, сыра) в 4 квартале 2016 года</t>
  </si>
  <si>
    <t xml:space="preserve">10.08.2016 </t>
  </si>
  <si>
    <t xml:space="preserve">10.51.40.112, 10.51.40.330, 10.51.52.121 </t>
  </si>
  <si>
    <t>3422101315716000047</t>
  </si>
  <si>
    <t>поставка продуктов питания (круп) в 4 квартале 2016 года.</t>
  </si>
  <si>
    <t xml:space="preserve">01.11.75.110, 10.61.12.000,  10.61.31.120, 10.61.32.111, 10.61.32.113,10.61.32.114,  10.61.32.116, 10.61.32.117 </t>
  </si>
  <si>
    <t>3422101315716000048</t>
  </si>
  <si>
    <t>4218022401</t>
  </si>
  <si>
    <t xml:space="preserve">Оказание услуг по электроснабжению на декабрь 2015 год </t>
  </si>
  <si>
    <t>0339300004816000001</t>
  </si>
  <si>
    <t>35.11.10.116</t>
  </si>
  <si>
    <t>ООО "Кузбассэнергосбыт"</t>
  </si>
  <si>
    <t>г.Новокузнецк, ул.Орджоникидзе, 18А</t>
  </si>
  <si>
    <t>3421802240116000001</t>
  </si>
  <si>
    <t>Оказание услуг по теплоснабжению на 2016 год</t>
  </si>
  <si>
    <t>0339300004816000002</t>
  </si>
  <si>
    <t>г Новокузнецк, ул.Рудокопровая, 4</t>
  </si>
  <si>
    <t>3421802240116000002</t>
  </si>
  <si>
    <t>Поставка продуктов питания (рыбы свежемороженой) во 2 квартале</t>
  </si>
  <si>
    <t>г. Кемерово, ул. Тухачевского, д. 50 а</t>
  </si>
  <si>
    <t>3421802240116000004</t>
  </si>
  <si>
    <t>Оказание услуг на проведение специальной оценки условий труда</t>
  </si>
  <si>
    <t>0139300002916000101</t>
  </si>
  <si>
    <t>ООО «Атон-Кузбасс»</t>
  </si>
  <si>
    <t>г. Кемерово, ул. Мичурина, 13, офис 3Б, 107, 108</t>
  </si>
  <si>
    <t xml:space="preserve">3421802240116000003 </t>
  </si>
  <si>
    <t>г. Кемерово, ул. Весенняя, 15-108.</t>
  </si>
  <si>
    <t>3421802240116000005</t>
  </si>
  <si>
    <t xml:space="preserve"> г. Новокузнецк, ул Переездная, 1, 4 </t>
  </si>
  <si>
    <t xml:space="preserve">  04.04.2016</t>
  </si>
  <si>
    <t xml:space="preserve">  06.04.2016</t>
  </si>
  <si>
    <t xml:space="preserve">3421802240116000006 </t>
  </si>
  <si>
    <t>3421802240116000007</t>
  </si>
  <si>
    <t>ООО «Перекресток Ойл»</t>
  </si>
  <si>
    <t>г. Кемерово, ул. Николая Островского, 16.</t>
  </si>
  <si>
    <t xml:space="preserve">3421802240116000008 </t>
  </si>
  <si>
    <t>01.13.51.120; 01.13.12.120; 01.13.43.110; 01.13.41.110; 01.13.49.110</t>
  </si>
  <si>
    <t>3421802240116000009</t>
  </si>
  <si>
    <t>Поставка продуктов питания (фруктов) во 2 квартале 2016 года</t>
  </si>
  <si>
    <t>01.23.13.000; 01.22.12.000; 01.24.21.000; 01.24.10.000</t>
  </si>
  <si>
    <t xml:space="preserve">3421802240116000010 </t>
  </si>
  <si>
    <t xml:space="preserve">10.12.20.110  </t>
  </si>
  <si>
    <t xml:space="preserve">3421802240116000011 </t>
  </si>
  <si>
    <t>Оказание услуг по проведению периодического медосмотра сотрудников учреждения</t>
  </si>
  <si>
    <t>0139300002916000236</t>
  </si>
  <si>
    <t>86.10.15.000</t>
  </si>
  <si>
    <t>МБЛПУ "ГКБ № 1"</t>
  </si>
  <si>
    <t>г. Новокузнецк, пр. Бардина, 28</t>
  </si>
  <si>
    <t xml:space="preserve">3421802240116000012 </t>
  </si>
  <si>
    <t>10.71.11.110; 10.71.11.110</t>
  </si>
  <si>
    <t>ООО "Хлеб"</t>
  </si>
  <si>
    <t>г. Киселевск, ул. Гагарина, дом 20, офис 1</t>
  </si>
  <si>
    <t xml:space="preserve">3421802240116000013 </t>
  </si>
  <si>
    <t>3421802240116000014</t>
  </si>
  <si>
    <t xml:space="preserve">  Поставка продуктов питания (яйца куриного) в 3 квартале 2016 года</t>
  </si>
  <si>
    <t>Новокузнецкий р-н, с. Сосновка, ул. ЗЗапсибовская, 2</t>
  </si>
  <si>
    <t xml:space="preserve">  28.06.2016</t>
  </si>
  <si>
    <t xml:space="preserve">3421802240116000015 </t>
  </si>
  <si>
    <t xml:space="preserve"> г. Новокузнецк, ул Переездная, 1, 11 </t>
  </si>
  <si>
    <t xml:space="preserve">3421802240116000016 </t>
  </si>
  <si>
    <t>Поставка продуктов питания (сельди соленой) в 3 квартале 2016 года</t>
  </si>
  <si>
    <t xml:space="preserve"> 27.05.2016</t>
  </si>
  <si>
    <t xml:space="preserve">г. Кемерово, ул. Ульяны Громовой, д. 16, офис 3 </t>
  </si>
  <si>
    <t xml:space="preserve">3421802240116000017 </t>
  </si>
  <si>
    <t xml:space="preserve">  Поставка продуктов питания (овощей свежих) в 3 квартале 2016 года</t>
  </si>
  <si>
    <t>01.13.41.110; 01.13.43.110; 01.13.49.110; 01.13.12.120; 01.13.51.120</t>
  </si>
  <si>
    <t>3421802240116000018</t>
  </si>
  <si>
    <t>01.24.10.000; 01.22.12.000; 01.24.21.000; 01.23.13.000</t>
  </si>
  <si>
    <t xml:space="preserve">3421802240116000019 </t>
  </si>
  <si>
    <t>Поставка продуктов питания (мяса говядины, печени говяжьей, тушенки говяжьей) на август-декабрь 2016 г.</t>
  </si>
  <si>
    <t>21.06.2016</t>
  </si>
  <si>
    <t xml:space="preserve">0139300002916000545 </t>
  </si>
  <si>
    <t>10.11.31.110; 10.11.31.110; 10.11.31.140; 10.13.15.111</t>
  </si>
  <si>
    <t>ООО «МКТ»</t>
  </si>
  <si>
    <t>Омская обл., Таврический р-н, р.п. Таврическое,  ул. Пролетарская, д.146.</t>
  </si>
  <si>
    <t xml:space="preserve">3421802240116000020
 </t>
  </si>
  <si>
    <t>Поставка продуктов питания (молочной и кисломолочной продукции) на август-декабрь 2016 г.</t>
  </si>
  <si>
    <t xml:space="preserve">0139300002916000546 </t>
  </si>
  <si>
    <t>10.51.11.110;  10.51.52.122; 10.51.40.330; 10.51.30.111; 10.51.40.113; 10.51.51.113; 10.51.21.110</t>
  </si>
  <si>
    <t>ООО «Реализация»</t>
  </si>
  <si>
    <t xml:space="preserve">3421802240116000021
 </t>
  </si>
  <si>
    <t>Поставка продуктов питания на август-декабрь 2016 года</t>
  </si>
  <si>
    <t>08.07.2016</t>
  </si>
  <si>
    <t xml:space="preserve">0139300002916000570 </t>
  </si>
  <si>
    <t>10.39.12.000; 10.84.12.120; 10.39.18.110; 10.39.16.000; 10.83.12.120; 10.82.13.000; 10.83.13.120; 10.32.19.130; 10.51.56.130;  10.89.13.111; 10.82.23.210; 10.82.22.139; 10.82.22.119; 10.39.22.110; 10.41.54.000; 10.20.25.113</t>
  </si>
  <si>
    <t>ООО «МИКА»</t>
  </si>
  <si>
    <t xml:space="preserve">Кемеровская область, 
г. Кемерово, пр.Советский, 71
</t>
  </si>
  <si>
    <t xml:space="preserve">3421802240116000022
 </t>
  </si>
  <si>
    <t xml:space="preserve">0139300002916000615 </t>
  </si>
  <si>
    <t>ООО «Фристайл»</t>
  </si>
  <si>
    <t xml:space="preserve">Алтайский край, г. Барнаул, 
ул. Папанинцев, 96 «в» каб.20
</t>
  </si>
  <si>
    <t xml:space="preserve">3421802240116000023
 </t>
  </si>
  <si>
    <t xml:space="preserve">0139300002916000705 </t>
  </si>
  <si>
    <t>ООО ПКФ «ЭЛИОТ»</t>
  </si>
  <si>
    <t xml:space="preserve">Новосибирская область, г. Новосибирск, 
ул. Мичурина, 12 А, офис 308
</t>
  </si>
  <si>
    <t xml:space="preserve">3421802240116000024
 </t>
  </si>
  <si>
    <t xml:space="preserve">0139300002916000704 </t>
  </si>
  <si>
    <t>ООО «Ривьера»</t>
  </si>
  <si>
    <t>Алтайский край, г.Барнаул, ул. Матросова, 9 «ж»</t>
  </si>
  <si>
    <t>15.09.2016</t>
  </si>
  <si>
    <t xml:space="preserve">3421802240116000025
 </t>
  </si>
  <si>
    <t xml:space="preserve">0139300002916000739 </t>
  </si>
  <si>
    <t>19.09.2016</t>
  </si>
  <si>
    <t xml:space="preserve">3421802240116000026
 </t>
  </si>
  <si>
    <t>Поставка продуктов питания (сельди слабосоленой) в 4 квартале 2016 года</t>
  </si>
  <si>
    <t xml:space="preserve">0139300002916000709 </t>
  </si>
  <si>
    <t>АО «Новокузнецкий хладокомбинат»</t>
  </si>
  <si>
    <t>Кемеровская обл., г. Новокузнецк, ул. Вокзальная, 12</t>
  </si>
  <si>
    <t xml:space="preserve">3421802240116000027
 </t>
  </si>
  <si>
    <t>МКУ СРЦН «Уютный дом»</t>
  </si>
  <si>
    <t>Поставка продуктов питания (рыба)</t>
  </si>
  <si>
    <t>20.11.2015</t>
  </si>
  <si>
    <t>№0139300002915001303</t>
  </si>
  <si>
    <t>15.20.12.129, 15.20.13.361</t>
  </si>
  <si>
    <t>ООО "ЭНДЖЕЛ"</t>
  </si>
  <si>
    <t>№420561018</t>
  </si>
  <si>
    <t>г. Кемерово, ул. Руттгертса, 41/6 корп 2</t>
  </si>
  <si>
    <t xml:space="preserve"> №3422100897516000002 </t>
  </si>
  <si>
    <t>Поставка продуктов питания (мясо птицы, яйца)</t>
  </si>
  <si>
    <t>27.10.2015</t>
  </si>
  <si>
    <t>04.12.2015</t>
  </si>
  <si>
    <t>№0139300002915001262</t>
  </si>
  <si>
    <t>15.12.12.112, 01.24.20.113</t>
  </si>
  <si>
    <t>№425307431</t>
  </si>
  <si>
    <t>г. Кемерово, ул. Тухачевского, дом 50/4, помещение 3</t>
  </si>
  <si>
    <t>№3422100897516000001</t>
  </si>
  <si>
    <t>Поставка продуктов питания (бакалея: крупы, мука, макаронные изделия)</t>
  </si>
  <si>
    <t>№0139300002915001304</t>
  </si>
  <si>
    <t>15.87.12.190, 15.61.33.110, 01.11.22.111, 15.61.31.121, 15.61.32.131, 15.61.32.192, 15.61.32.141, 15.61.32.111, 15.61.21.113, 15.84.13.000, 15.83.12.122, 14.40.10.162, 15.85.11.110, 15.89.13.111, 15.89.14.151, 15.86.12.130, 15.51.20.114, 15.86.13.121, 15.42.11.141</t>
  </si>
  <si>
    <t>ООО "Спецпродукт</t>
  </si>
  <si>
    <t>№4205181002</t>
  </si>
  <si>
    <t>г.Кемерово, ул.Пчелобаза, 23</t>
  </si>
  <si>
    <t>№342210089751600003</t>
  </si>
  <si>
    <t>Поставка продуктов питания (консервы пищевые концентраты соки)</t>
  </si>
  <si>
    <t>№0139300002915001369</t>
  </si>
  <si>
    <t>15.33.15.117, 15.51.51.116, 15.32.10.910, 15.33.15.112, 15.33.15.111, 15.88.10.121, 15.88.10.140, 15.20.14.134</t>
  </si>
  <si>
    <t xml:space="preserve">ООО "ЭНДЖЕЛ" </t>
  </si>
  <si>
    <t>№3422100897516000004</t>
  </si>
  <si>
    <t>Электроэнергия</t>
  </si>
  <si>
    <t>№4205109214</t>
  </si>
  <si>
    <t>г. Кемерово, пр-т Ленина, 90/4</t>
  </si>
  <si>
    <t>№3422100897516000005</t>
  </si>
  <si>
    <t>02.03.2016</t>
  </si>
  <si>
    <t>№ 0339300225516000001</t>
  </si>
  <si>
    <t>№4205243178</t>
  </si>
  <si>
    <t>г. Кемерово, пр. Кузнецкий, 30</t>
  </si>
  <si>
    <t>№3422100897516000006</t>
  </si>
  <si>
    <t>Поставка бензина автомобильного через сеть автозаправочных станций в 3 квартале 2016 г.</t>
  </si>
  <si>
    <t>№0139300002916000457</t>
  </si>
  <si>
    <t>№4205086172</t>
  </si>
  <si>
    <t>г. Кемерово, ул.Н.Островского, 16</t>
  </si>
  <si>
    <t>№3422100897516000007</t>
  </si>
  <si>
    <t>20.05.2016</t>
  </si>
  <si>
    <t>0139300002916000441</t>
  </si>
  <si>
    <t>10.39.17.119, 10.51.51.113, 10.20.25.113, 10.32.16.120, 10.39.17.119, 10.39.25.120, 10.39.17.111</t>
  </si>
  <si>
    <t>ООО "ФЛОРИН ТОРГОВАЯ КОМПАНИЯ"</t>
  </si>
  <si>
    <t>№4205261120</t>
  </si>
  <si>
    <t>г.Кемерово, ул.Руттгерса, 41/6 пом.2</t>
  </si>
  <si>
    <t>№3422100897516000008</t>
  </si>
  <si>
    <t>0139300002916000453</t>
  </si>
  <si>
    <t>10.20.13.122, 10.20.23.122</t>
  </si>
  <si>
    <t>ООО "Эксперт"</t>
  </si>
  <si>
    <t>"4205168675</t>
  </si>
  <si>
    <t>№3422100897516000009</t>
  </si>
  <si>
    <t>Поставка продуктов птания (бакалея: крупы, мука, макаронные изделия, сахар, соль, чай, пр. продукты)</t>
  </si>
  <si>
    <t>№0139300002916000451</t>
  </si>
  <si>
    <t>10.84.12.150, 10.89.13.111, 10.84.30.130, 01.11.75.110, 10.61.31.120, 10.61.21.000, 10.81.12.110, 10.73.11.110, 10.61.32.113, 10.61.32.116, 10.61.32.114, 10.61.33.111, 10.61.32.114, 10.61.33.111, 10.61.11.000, 10.82.13.000, 10.41.54.000, 10.83.12.110, 10.51.22.113, 10.83.13.120, 10.89.19.130</t>
  </si>
  <si>
    <t>№3422100897516000010</t>
  </si>
  <si>
    <t>Поставка продуктов питания (мясо, колбасные изделия)</t>
  </si>
  <si>
    <t>№0139300002916000461</t>
  </si>
  <si>
    <t>10.11.31.130, 10.11.32.130, 10.11.31.140, 10.13.14.111</t>
  </si>
  <si>
    <t>№4205307431</t>
  </si>
  <si>
    <t>№3422100897516000011</t>
  </si>
  <si>
    <t>Поставка продуктов питания (окорочка куринные, яйца)</t>
  </si>
  <si>
    <t>№0139300002916000466</t>
  </si>
  <si>
    <t>10.12.20.110, 01.47.21.000</t>
  </si>
  <si>
    <t>№3422100897516000012</t>
  </si>
  <si>
    <t>Поставка продуктов питания (овощей свежих)</t>
  </si>
  <si>
    <t>№0139300002916000456</t>
  </si>
  <si>
    <t>01.13.51.120, 01.13.12.120, 01.13.43.110, 01.13.41.110, 01.13.49.110</t>
  </si>
  <si>
    <t>№4253012727</t>
  </si>
  <si>
    <t>г. Новокузнецк, ул. Переездная, 1/4</t>
  </si>
  <si>
    <t>№3422100897516000013</t>
  </si>
  <si>
    <t>Поставка продуктов питания (фруктов свежих)</t>
  </si>
  <si>
    <t>№0139300002916000454</t>
  </si>
  <si>
    <t>01.24.10.000, 01.22.12.000, 01.23.13.000</t>
  </si>
  <si>
    <t>№3422100897516000014</t>
  </si>
  <si>
    <t>28.07.2016</t>
  </si>
  <si>
    <t>№0139300002916000615</t>
  </si>
  <si>
    <t>№2225115156</t>
  </si>
  <si>
    <t>г. Барнаул, ул. Папанинцев, 96 "в" каб. 220</t>
  </si>
  <si>
    <t>№3425303479116000001</t>
  </si>
  <si>
    <t>№342170238821600001</t>
  </si>
  <si>
    <t xml:space="preserve">Электросвязь </t>
  </si>
  <si>
    <t>№0339300180816000001</t>
  </si>
  <si>
    <t>61.10.11.110, 61.10.43.000</t>
  </si>
  <si>
    <t>№7707049388</t>
  </si>
  <si>
    <t>г. Санкт - Петербург, ул. Достоевского, д.15</t>
  </si>
  <si>
    <t>№3421702388216000002</t>
  </si>
  <si>
    <t>№0339300180816000002</t>
  </si>
  <si>
    <t>36.00.20.130, 37.00.11.110</t>
  </si>
  <si>
    <t>№4217166136</t>
  </si>
  <si>
    <t>г. Новокузнецк, пр. Строителей, 98</t>
  </si>
  <si>
    <t>№3421702388216000003</t>
  </si>
  <si>
    <t>№0339300180816000003</t>
  </si>
  <si>
    <t>35.30.11.111, 35.30.12.110</t>
  </si>
  <si>
    <t>№4217148426</t>
  </si>
  <si>
    <t>№3421702388216000004</t>
  </si>
  <si>
    <t>МКУ ЦРДиПсОВ</t>
  </si>
  <si>
    <t>4217023794</t>
  </si>
  <si>
    <t>оказание услуг по тех. обслуживанию узлов учета тепловой энергии и горячего водоснабжения</t>
  </si>
  <si>
    <t>0139300002915001373</t>
  </si>
  <si>
    <t>40.30.10.230</t>
  </si>
  <si>
    <t>ИП Светлов Юрий Муратович</t>
  </si>
  <si>
    <t>421501002822</t>
  </si>
  <si>
    <t>г.Мыски</t>
  </si>
  <si>
    <t>3421702379416000010</t>
  </si>
  <si>
    <t>поставка продуктов питания(яйцо) в 1кв.2016</t>
  </si>
  <si>
    <t>Кемеровская обл, Новокузнецкий р-н, с.Сосновка</t>
  </si>
  <si>
    <t>3421702379416000003</t>
  </si>
  <si>
    <t>поставка воды питьевой бутилированной</t>
  </si>
  <si>
    <t>0139300002915001308</t>
  </si>
  <si>
    <t>15.98.11.160</t>
  </si>
  <si>
    <t>ИП Башкатоа С.А.</t>
  </si>
  <si>
    <t>421809809584</t>
  </si>
  <si>
    <t>г.Новокузнецк</t>
  </si>
  <si>
    <t>25.12.2015</t>
  </si>
  <si>
    <t>3421702379416000004</t>
  </si>
  <si>
    <t>поставка продуктов питания(колбасные изделия) в 1кв.2016</t>
  </si>
  <si>
    <t>0139300002915001361</t>
  </si>
  <si>
    <t>15.13.12.111 15.13.12.112</t>
  </si>
  <si>
    <t xml:space="preserve">г.Кемерово, ул.Тухачевского, д.50/4 помещение 3 </t>
  </si>
  <si>
    <t>3421702379416000009</t>
  </si>
  <si>
    <t>поставка продуктов питания(кисломолочные продукты) в 1кв.2016</t>
  </si>
  <si>
    <t>09.12.2015</t>
  </si>
  <si>
    <t>0139300002915001330</t>
  </si>
  <si>
    <t>15.51.52.170 15.51.52.111 15.51.52.160 15.51.52.229</t>
  </si>
  <si>
    <t>3421702379416000005</t>
  </si>
  <si>
    <t>оказание услуг пультовой охраны</t>
  </si>
  <si>
    <t>0139300002915001387</t>
  </si>
  <si>
    <t>75.24.11.430</t>
  </si>
  <si>
    <t>ООО  ЧОО "Охрана"</t>
  </si>
  <si>
    <t>4230009534</t>
  </si>
  <si>
    <t>г.Юрга</t>
  </si>
  <si>
    <t>26.01.2016</t>
  </si>
  <si>
    <t>3421702379416000006</t>
  </si>
  <si>
    <t>поставка продуктов питания(соки фруктовые) 1полугодие 2016</t>
  </si>
  <si>
    <t>0139300002915001366</t>
  </si>
  <si>
    <t>10.32.19.112</t>
  </si>
  <si>
    <t>ООО "Лилит"</t>
  </si>
  <si>
    <t>4238003037</t>
  </si>
  <si>
    <t>Кемеровская обл., Новокузнецкий р-н, с.Костенково</t>
  </si>
  <si>
    <t>27.01.1016</t>
  </si>
  <si>
    <t>3421702379416000008</t>
  </si>
  <si>
    <t>оказание услуг по обслуживанию оборудования системы мониторинга Мираж</t>
  </si>
  <si>
    <t>0139300002915001386</t>
  </si>
  <si>
    <t>74.60.13.000</t>
  </si>
  <si>
    <t>ООО "Кибернетикс"</t>
  </si>
  <si>
    <t>4217131285</t>
  </si>
  <si>
    <t xml:space="preserve"> Кемеровская обл. г.Новокузнецк</t>
  </si>
  <si>
    <t>3421702379416000007</t>
  </si>
  <si>
    <t xml:space="preserve">оказание услуг по сбору и транспортированию твердых коммунальных отходов для последующего размещения и/или утилизации в организации, имеющей соответствующую лицензию </t>
  </si>
  <si>
    <t>0139300002916000024</t>
  </si>
  <si>
    <t>ООО"Сороежка Плюс"</t>
  </si>
  <si>
    <t>654080, Кемеровская обл. г.Новокузнецк</t>
  </si>
  <si>
    <t>3421702379416000011</t>
  </si>
  <si>
    <t>поставка продуктов питания (печенье, вафли, пряники) во 2кв.2016г.</t>
  </si>
  <si>
    <t>0139300002916000050</t>
  </si>
  <si>
    <t>10.72.12.120 10.72.12.130 10.72.12.110</t>
  </si>
  <si>
    <t>г.Кемерово, ул.Рутгерса 41/6 пом.2</t>
  </si>
  <si>
    <t>03.03..2016</t>
  </si>
  <si>
    <t>3421702379416000017</t>
  </si>
  <si>
    <t>оказание услуг  по проведению мероприятий по дератизации и дезинфекции в 2016г.</t>
  </si>
  <si>
    <t>05.02.2016</t>
  </si>
  <si>
    <t>0139300002916000057</t>
  </si>
  <si>
    <t>81.29.11.000</t>
  </si>
  <si>
    <t>ОО "Дезинфекция"</t>
  </si>
  <si>
    <t>654002, Кемеровская обл., г.Новокузнецк</t>
  </si>
  <si>
    <t>10.03..2016</t>
  </si>
  <si>
    <t>3421702379416000018</t>
  </si>
  <si>
    <t>поставка нефтепродуктов через сеть автозаправочных станций во 2кв.2016г.</t>
  </si>
  <si>
    <t>0139300002916000068</t>
  </si>
  <si>
    <t>19.20.21.111 19.20.21.311</t>
  </si>
  <si>
    <t>650000 г.Кемерово, ул.Н.Островского,16</t>
  </si>
  <si>
    <t>3421702379416000019</t>
  </si>
  <si>
    <t>поставка продуктов питания (рыбы свежемороженной) во 2кв.2016г</t>
  </si>
  <si>
    <t>3421702379416000021</t>
  </si>
  <si>
    <t>холодное водоснабжение, водоотведение</t>
  </si>
  <si>
    <t>0339300005816000001</t>
  </si>
  <si>
    <t>654005, г.Новокузнецк, пр.строителей, 98</t>
  </si>
  <si>
    <t>3421702379416000014</t>
  </si>
  <si>
    <t>теплоснабжение, горячая вода</t>
  </si>
  <si>
    <t>0339300005816000003</t>
  </si>
  <si>
    <t>35.30.11.111 35.30.12.130</t>
  </si>
  <si>
    <t>МП Новокузнецкого городского округа "ССК"</t>
  </si>
  <si>
    <t>г.Новокузнецк, ул.Орджоникидзе. 12/1</t>
  </si>
  <si>
    <t>3421702379416000012</t>
  </si>
  <si>
    <t>услуги электросвязи</t>
  </si>
  <si>
    <t>0339300005816000002</t>
  </si>
  <si>
    <t>ОАО «Ростелеком»</t>
  </si>
  <si>
    <t>191014, г.Санкт-Петербург, ул.Достоевского, 15</t>
  </si>
  <si>
    <t>3421702379416000013</t>
  </si>
  <si>
    <t>0339300005816000005</t>
  </si>
  <si>
    <t>35.11.10.119</t>
  </si>
  <si>
    <t>650036, г.Кемерово, пр.Ленина, 90/4</t>
  </si>
  <si>
    <t>3421702379416000015</t>
  </si>
  <si>
    <t>0339300005816000004</t>
  </si>
  <si>
    <t>650000, г.Кемерово, пр.Кузнецкстроевский, 30</t>
  </si>
  <si>
    <t>3421702379416000016</t>
  </si>
  <si>
    <t>услуги водоснабжения</t>
  </si>
  <si>
    <t>МКП "Водоснаб НМР"</t>
  </si>
  <si>
    <t>Новокузнецкий р-н, с.Атаманово</t>
  </si>
  <si>
    <t>3421702379416000020</t>
  </si>
  <si>
    <t>оказание услуг по техническому обслуживанию системы видеонаблюдения</t>
  </si>
  <si>
    <t>0139300002916000117</t>
  </si>
  <si>
    <t>ООО "Сибпожбезопасность"</t>
  </si>
  <si>
    <t>4205303638</t>
  </si>
  <si>
    <t>г.Кемерово, пр.Кузнецкий 17, оф. 221</t>
  </si>
  <si>
    <t>22.03..2016</t>
  </si>
  <si>
    <t>3421702379416000022</t>
  </si>
  <si>
    <t>поставка продуктов питания(сахара-песка) во 2-3кв.2016</t>
  </si>
  <si>
    <t>3421702379416000025</t>
  </si>
  <si>
    <t>поставка продуктов питания(круп) во 2-3кв.2016</t>
  </si>
  <si>
    <t>10.61.31.120 10.61.32.113 01.11.75.110 10.61.12.000 10.61.32.114 10.61.32.111 10.61.32.116 10.61.31.110 10.61.32.117 10.61.32.115</t>
  </si>
  <si>
    <t>3421702379416000024</t>
  </si>
  <si>
    <t>поставка продуктов питания(муки, макаронных изделий, соли) во 2-3кв.2016</t>
  </si>
  <si>
    <t xml:space="preserve">10.61.21.000 10.73.11.110 08.93.10.113 </t>
  </si>
  <si>
    <t>г.Кемерово</t>
  </si>
  <si>
    <t>3421702379416000027</t>
  </si>
  <si>
    <t>поставка продуктов питания(фруктов свежих) во 2кв.2016</t>
  </si>
  <si>
    <t>01.23.13.000 01.22.12.000 01.24.21.000 01.23.12.000 01.24.10.000</t>
  </si>
  <si>
    <t>Кемеровская обл., г.Новокузнецк</t>
  </si>
  <si>
    <t>3421702379416000031</t>
  </si>
  <si>
    <t>поставка продуктов питания(овощей свежих) во 2кв.2016</t>
  </si>
  <si>
    <t>01.13.51.120 01.13.12.120 01.13.43.110 01.13.41.110 01.13.49.110</t>
  </si>
  <si>
    <t>3421702379416000030</t>
  </si>
  <si>
    <t>поставка продуктов питания(молока и кисломолочной продукции) во 2кв.2016</t>
  </si>
  <si>
    <t>10.51.52.114 10.51.52.113 10.51.11.110 10.51.30.111</t>
  </si>
  <si>
    <t>3421702379416000029</t>
  </si>
  <si>
    <t>поставка продуктов питания(яйца куриного) во 2кв.2016</t>
  </si>
  <si>
    <t>3421702379416000023</t>
  </si>
  <si>
    <t>поставка продуктов питания(колбасные изделия) во 2кв.2016</t>
  </si>
  <si>
    <t>0139300002916000106</t>
  </si>
  <si>
    <t>10.13.14.111 10.13.14.111</t>
  </si>
  <si>
    <t>29.03..2016</t>
  </si>
  <si>
    <t>3421702379416000034</t>
  </si>
  <si>
    <t>поставка продуктов питания(хлеба) во 2-4кв.2016</t>
  </si>
  <si>
    <t>3421702379416000036</t>
  </si>
  <si>
    <t>поставка продуктов питания(мяса кур замороженного) во 2-3кв.2016</t>
  </si>
  <si>
    <t>3421702379416000033</t>
  </si>
  <si>
    <t>поставка продуктов питания(молочной продукции) во 2-3кв.2016</t>
  </si>
  <si>
    <t>10.51.52.121 10.51.40.112 10.51.40.330</t>
  </si>
  <si>
    <t>3421702379416000035</t>
  </si>
  <si>
    <t>поставка продуктов питания(мясо говядины, печени говяжьей) во 2кв.2016</t>
  </si>
  <si>
    <t>0139300002916000110</t>
  </si>
  <si>
    <t>3421702379416000032</t>
  </si>
  <si>
    <t>поставка продуктов питания(сельди соленой) во 2кв.2016</t>
  </si>
  <si>
    <t>01.04..2016</t>
  </si>
  <si>
    <t>3421702379416000037</t>
  </si>
  <si>
    <t>поставка продуктов питания(компотной смеси) во 2кв.2016</t>
  </si>
  <si>
    <t>23.03..2016</t>
  </si>
  <si>
    <t>3421702379416000026</t>
  </si>
  <si>
    <t>оказание услуг по техническому обслуживанию систем автоматической пожарной и тревожной сигнализации, аварийного освещения</t>
  </si>
  <si>
    <t>ООО "Финстрой"</t>
  </si>
  <si>
    <t>4217118630</t>
  </si>
  <si>
    <t>25.03..2016</t>
  </si>
  <si>
    <t>3421702379416000028</t>
  </si>
  <si>
    <t>поставка продуктов питания(бакалейная продукция) во 2кв.2016</t>
  </si>
  <si>
    <t>0139300002916000185</t>
  </si>
  <si>
    <t>10.89.13.112 10.82.22.141 10.39.22.130 10.82.22.121</t>
  </si>
  <si>
    <t>ООО "Орион"</t>
  </si>
  <si>
    <t>4253022965</t>
  </si>
  <si>
    <t>11.04..2016</t>
  </si>
  <si>
    <t>3421702379416000038</t>
  </si>
  <si>
    <t>оказание услуг по проведению медицинского осмотра</t>
  </si>
  <si>
    <t>0139300002916000241</t>
  </si>
  <si>
    <t>МБ ЛПУ "Городская клиническая больница №1"</t>
  </si>
  <si>
    <t>4216003989</t>
  </si>
  <si>
    <t>26.04..2016</t>
  </si>
  <si>
    <t>3421702379416000039</t>
  </si>
  <si>
    <t>поставка изделий медицинского назначения</t>
  </si>
  <si>
    <t>0139300002916000280</t>
  </si>
  <si>
    <t xml:space="preserve">32.50.13.110 32.50.13.110 32.50.13.110  32.50.13.190 21.20.10.158 21.20.24.131 21.20.24.133 21.20.10.158 21.20.24.140 21.20.10.158 21.20.23.111 32.50.13.110 32.50.13.110 </t>
  </si>
  <si>
    <t>ИП Бирюков Д.Н.</t>
  </si>
  <si>
    <t>7014033220803</t>
  </si>
  <si>
    <t>Кемеровская обл.,  г.Междуреченск</t>
  </si>
  <si>
    <t>12.05..2016</t>
  </si>
  <si>
    <t>3421702379416000041</t>
  </si>
  <si>
    <t>25..04.2016</t>
  </si>
  <si>
    <t>0139300002916000291</t>
  </si>
  <si>
    <t>13.20.44.120 22.19.60.111 22.19.50.000 13.99.19.111 08.93.10.120</t>
  </si>
  <si>
    <t>ООО "ДСКОМ"</t>
  </si>
  <si>
    <t>4217149797</t>
  </si>
  <si>
    <t>04.05..2016</t>
  </si>
  <si>
    <t>3421702379416000040</t>
  </si>
  <si>
    <t>выполнение работ по ремонту футбольной площадки в ОРК "Таргай"</t>
  </si>
  <si>
    <t>27..04.2016</t>
  </si>
  <si>
    <t>0139300002916000304</t>
  </si>
  <si>
    <t>43.99.90.190</t>
  </si>
  <si>
    <t>ООО "СК Реактор"</t>
  </si>
  <si>
    <t>4217162653</t>
  </si>
  <si>
    <t>23.05..2016</t>
  </si>
  <si>
    <t>3421702379416000042</t>
  </si>
  <si>
    <t>поставка моющих, чистящих и хозяйственных средств</t>
  </si>
  <si>
    <t>0139300002916000366</t>
  </si>
  <si>
    <t>14.19.13.000 17.22.11.110  17.22.11.130 20.13.43.111 20.41.31.119 20.41.31.121 20.41.31.130 20.41.32.111 20.41.32.113 20.41.32.114 20.41.32.121 20.41.32.124 20.41.32.125 22.19.60.114 22.22.11.000</t>
  </si>
  <si>
    <t>ООО "Интерпром Сибирь"</t>
  </si>
  <si>
    <t>5404505415</t>
  </si>
  <si>
    <t>г.Новосибирск</t>
  </si>
  <si>
    <t>01.06..2016</t>
  </si>
  <si>
    <t>3421702379416000044</t>
  </si>
  <si>
    <t>выполнение работ по огнезащитной обработке деревянных конструкций стен и чердачных помещений в ОРК "Таргай" и чердачного помещения ул.Фесковская,99</t>
  </si>
  <si>
    <t>0139300002916000360</t>
  </si>
  <si>
    <t>84.25.11.120</t>
  </si>
  <si>
    <t>ИП Богданова О.А.</t>
  </si>
  <si>
    <t>421716035909</t>
  </si>
  <si>
    <t>3421702379416000046</t>
  </si>
  <si>
    <t>выполнение работ по ремонту системы водоотведения корпуса №м 1,2,10 и клуба-столовой в ОРК "Таргай"</t>
  </si>
  <si>
    <t>0139300002916000361</t>
  </si>
  <si>
    <t>43.22.11.190</t>
  </si>
  <si>
    <t>ООО "Строительная компания Диполь"</t>
  </si>
  <si>
    <t>4223089578</t>
  </si>
  <si>
    <t xml:space="preserve">Кемеровская обл., г. Киселевск, </t>
  </si>
  <si>
    <t>3421702379416000045</t>
  </si>
  <si>
    <t>поставка продуктов питания(молока и кисломолочной продукции) в 3кв.2016</t>
  </si>
  <si>
    <t>10.51.11.110 10.51.52.113 10.51.52.114</t>
  </si>
  <si>
    <t>16.06..2016</t>
  </si>
  <si>
    <t>3421702379416000051</t>
  </si>
  <si>
    <t>поставка продуктов питания(овощей свежих) в 3кв.2016</t>
  </si>
  <si>
    <t>000 "Фрутмастер"</t>
  </si>
  <si>
    <t>17.06..2016</t>
  </si>
  <si>
    <t>3421702379416000054</t>
  </si>
  <si>
    <t>поставка продуктов питания(масла сливочного) в 3кв.2016</t>
  </si>
  <si>
    <t>08.06..2016</t>
  </si>
  <si>
    <t>3421702379416000048</t>
  </si>
  <si>
    <t>поставка продуктов питания(яйца куриного) в 3кв.2016</t>
  </si>
  <si>
    <t>14.06..2016</t>
  </si>
  <si>
    <t>3421702379416000052</t>
  </si>
  <si>
    <t>поставка продуктов питания(сельди соленой) в 3кв.2016</t>
  </si>
  <si>
    <t>4205314100</t>
  </si>
  <si>
    <t>3421702379416000053</t>
  </si>
  <si>
    <t>поставка нефтепродуктов через сеть автозаправочных станций в 3кв.2016г.</t>
  </si>
  <si>
    <t>0139300002916000411</t>
  </si>
  <si>
    <t>06.06..2016</t>
  </si>
  <si>
    <t>3421702379416000047</t>
  </si>
  <si>
    <t>поставка спортивных товаров</t>
  </si>
  <si>
    <t>0139300002916000413</t>
  </si>
  <si>
    <t>32.40.42.199 32.30.15.231 32.30.15.231 32.30.15.114 32.40.42.199 32.30.15.115 32.30.15.299 32.30.15.115 26.52.12.140 32.30.15.115 32.30.15.113 32.30.14.121</t>
  </si>
  <si>
    <t>ООО "Все для спорта"</t>
  </si>
  <si>
    <t>7811578821</t>
  </si>
  <si>
    <t>г.Санкт-Петербург</t>
  </si>
  <si>
    <t>3421702379416000043</t>
  </si>
  <si>
    <t>поставка продуктов питания(бакалейная продукция)</t>
  </si>
  <si>
    <t>0139300002916000439</t>
  </si>
  <si>
    <t>10.39.16.000 10.84.12.160 10.39.17.111 10.82.13.000 10.83.12.110 10.84.23.120 10.39.18.110 10.84.22.110 10.39.17.111 10.51.51.113 10.39.18.110 10.83.13.120 10.20.34.126 10.89.19.130 10.41.54.000 20.14.32.121</t>
  </si>
  <si>
    <t>2225149701</t>
  </si>
  <si>
    <t>г.Барнаул</t>
  </si>
  <si>
    <t>15.06..2016</t>
  </si>
  <si>
    <t>3421702379416000049</t>
  </si>
  <si>
    <t>поставка продуктов питания(овощей свежих)в июне 2016</t>
  </si>
  <si>
    <t>0139300002916000452</t>
  </si>
  <si>
    <t>01.13.49.110 01.13.41.110 01.13.12.120 01.13.51.110 01.13.32.000 01.13.34.000</t>
  </si>
  <si>
    <t>ИП Якубов Р.И.</t>
  </si>
  <si>
    <t>421712715928</t>
  </si>
  <si>
    <t>3421702379416000050</t>
  </si>
  <si>
    <t>поставка продуктов питания (колбасные изделия) в 3кв. 2016</t>
  </si>
  <si>
    <t>0139300002916000455</t>
  </si>
  <si>
    <t>10.13.14.111     10.13.14.111</t>
  </si>
  <si>
    <t>ООО "МК-КТМ"</t>
  </si>
  <si>
    <t>4238008902</t>
  </si>
  <si>
    <t>3421702379416000055</t>
  </si>
  <si>
    <t>поставка продуктов питания (рыбы свежемороженной) в 3кв. 2016</t>
  </si>
  <si>
    <t>10.20.13.122     10.20.13.122     10.20.13.1222    10.20.13.122</t>
  </si>
  <si>
    <t>3421702379416000057</t>
  </si>
  <si>
    <t xml:space="preserve">поставка продуктов питания (огурцы и томаты свежие) </t>
  </si>
  <si>
    <t>01.13.32.000     01.13.34.000</t>
  </si>
  <si>
    <t>ООО "ФРУТ ТАЙМ НК"</t>
  </si>
  <si>
    <t>4252007403</t>
  </si>
  <si>
    <t>Новокузнецкий р-н, п.Кузедеево</t>
  </si>
  <si>
    <t>3421702379416000062</t>
  </si>
  <si>
    <t>0139300002916000525</t>
  </si>
  <si>
    <t>36.00.20.140</t>
  </si>
  <si>
    <t>ООО "ТА-Сервис"</t>
  </si>
  <si>
    <t>4217134007</t>
  </si>
  <si>
    <t>3421702379416000058</t>
  </si>
  <si>
    <t>поставка продуктов питания(мясо говядины, печени говяжьей) в 3кв.2016</t>
  </si>
  <si>
    <t>0139300002916000497</t>
  </si>
  <si>
    <t>10.11.31.110     10.11.31.140</t>
  </si>
  <si>
    <t>г.Москва</t>
  </si>
  <si>
    <t>04.07.2016</t>
  </si>
  <si>
    <t>3421702379416000059</t>
  </si>
  <si>
    <t>0139300002916000504</t>
  </si>
  <si>
    <t>36.00.11.000</t>
  </si>
  <si>
    <t>3421702379416000061</t>
  </si>
  <si>
    <t>поставка продуктов питания(соки фруктовые) на 2 полугодие 2016</t>
  </si>
  <si>
    <t>0139300002916000503</t>
  </si>
  <si>
    <t>ИП Цирикидзе О.О.</t>
  </si>
  <si>
    <t>550300745546</t>
  </si>
  <si>
    <t>07.07.2016</t>
  </si>
  <si>
    <t>3421702379416000060</t>
  </si>
  <si>
    <t>поставка продуктов питания(хлебобулочные изделия) в 3кв. 2016</t>
  </si>
  <si>
    <t>0139300002916000532</t>
  </si>
  <si>
    <t xml:space="preserve">10.72.12.120 10.72.12.130  10.72.12.110     </t>
  </si>
  <si>
    <t>3421702379416000063</t>
  </si>
  <si>
    <t>поставка лекарственных средств</t>
  </si>
  <si>
    <t>25.07.2016</t>
  </si>
  <si>
    <t>0139300002916000597</t>
  </si>
  <si>
    <t>21.20.10.221 21.20.10.113 21.10.51.122 21.20.10.112 21.20.10.134 21.20.10.221 21.20.10.239 21.10.54.110 21.20.10.221 21.20.10.251 21.20.10.231 21.20.10.239</t>
  </si>
  <si>
    <t>ООО "Альбатрос"</t>
  </si>
  <si>
    <t>7724922443</t>
  </si>
  <si>
    <t>3421702379416000064</t>
  </si>
  <si>
    <t>поставка продуктов питания (рыбы свежемороженной) в сентябре 2016</t>
  </si>
  <si>
    <t>22.08.2016</t>
  </si>
  <si>
    <t>0139300002916000683</t>
  </si>
  <si>
    <t>10.20.13.122 10.20.13.122 10.20.13.122</t>
  </si>
  <si>
    <t>4205331434</t>
  </si>
  <si>
    <t>3421702379416000065</t>
  </si>
  <si>
    <t>поставка продуктов питания(молока и кисломолочной продукции) в сентябре 2016</t>
  </si>
  <si>
    <t>10.08.2016</t>
  </si>
  <si>
    <t>24.08.2016</t>
  </si>
  <si>
    <t>0139300002916000690</t>
  </si>
  <si>
    <t>10.51.52.114 10.51.11.110 10.51.52.113</t>
  </si>
  <si>
    <t>ООО "Русь"</t>
  </si>
  <si>
    <t>4253003592</t>
  </si>
  <si>
    <t>3421702379416000066</t>
  </si>
  <si>
    <t>поставка продуктов питания (фруктов свежих) в сентябре 2016</t>
  </si>
  <si>
    <t>0139300002916000720</t>
  </si>
  <si>
    <t>01.23.13.000 01.22.12.000 01.24.21.000 01.24.10.000</t>
  </si>
  <si>
    <t>3421702379416000067</t>
  </si>
  <si>
    <t>ЕД (п.15ч.1)</t>
  </si>
  <si>
    <t>оказание услуг по проведению театрально-цирковых представлений</t>
  </si>
  <si>
    <t>0339300005816000009</t>
  </si>
  <si>
    <t>90.02.12.000</t>
  </si>
  <si>
    <t>ИП Евланина Г.В.</t>
  </si>
  <si>
    <t>421702404000</t>
  </si>
  <si>
    <t>3421702379416000068</t>
  </si>
  <si>
    <t>оказание услуг по проведению спектаклей</t>
  </si>
  <si>
    <t>0339300005816000008</t>
  </si>
  <si>
    <t>ГАУК"Новокузнецкий театр кукол "Сказ"</t>
  </si>
  <si>
    <t>4217011252</t>
  </si>
  <si>
    <t>3421702379416000069</t>
  </si>
  <si>
    <t>поставка продуктов питания(круп) в 4кв. 2016</t>
  </si>
  <si>
    <t>10.61.32.113</t>
  </si>
  <si>
    <t>ИП Туболев Ю.А.</t>
  </si>
  <si>
    <t>3421702379416000070</t>
  </si>
  <si>
    <t>поставка продуктов питания(масла сливочного) в 4кв. 2016</t>
  </si>
  <si>
    <t>3421702379416000072</t>
  </si>
  <si>
    <t>поставка нефтепродуктов через сеть автозаправочных станций в 4кв.2016г.</t>
  </si>
  <si>
    <t>0139300002916000742</t>
  </si>
  <si>
    <t>16.09.2016</t>
  </si>
  <si>
    <t>3421702379416000071</t>
  </si>
  <si>
    <t>поставка продуктов питания(фруктов свежих) в 3кв. 2016</t>
  </si>
  <si>
    <t>01.22.12.000 01.24.10.000 01.24.21.000 01.23.12.000 01.23.13.000</t>
  </si>
  <si>
    <t>3421702379416000056</t>
  </si>
  <si>
    <t>поставка продуктов питания(рыбы свежемороженой) в 4кв. 2016</t>
  </si>
  <si>
    <t>3421702379416000074</t>
  </si>
  <si>
    <t>поставка продуктов питания(творога, сметаны, сыра) в 4кв. 2016</t>
  </si>
  <si>
    <t>10.51.40.112 10.51.40.330 10.51.52.121</t>
  </si>
  <si>
    <t>Кемеровская обл., Новокузнецкий р-н, с.Сосновка</t>
  </si>
  <si>
    <t>3421702379416000076</t>
  </si>
  <si>
    <t>поставка продуктов питания(молока и кисломолочной продукции) в 4кв. 2016</t>
  </si>
  <si>
    <t>3421702379416000075</t>
  </si>
  <si>
    <t>поставка продуктов питания(сухофруктов) в 4кв. 2016</t>
  </si>
  <si>
    <t>15.08.2016</t>
  </si>
  <si>
    <t>3421702379416000073</t>
  </si>
  <si>
    <t>поставка биологически активных добавок</t>
  </si>
  <si>
    <t>0139300002916000693</t>
  </si>
  <si>
    <t>21.10.51.122 21.20.10.255</t>
  </si>
  <si>
    <t>МП "Аптека 42+)</t>
  </si>
  <si>
    <t>4217169850</t>
  </si>
  <si>
    <t>09.09.2016</t>
  </si>
  <si>
    <t>3421702379416000077</t>
  </si>
  <si>
    <t>МКУ ДНП</t>
  </si>
  <si>
    <t>4217035221</t>
  </si>
  <si>
    <t>Услуги по отоплению и горячему водоснабжению</t>
  </si>
  <si>
    <t>033930010516000001</t>
  </si>
  <si>
    <t>35.30.11.111               35.30.12.110</t>
  </si>
  <si>
    <t>г.Новокузнецк, ул.Коммунальная, д.25</t>
  </si>
  <si>
    <t>3421703522116000001</t>
  </si>
  <si>
    <t>4219004892</t>
  </si>
  <si>
    <t>Оказание услуг по организации бесплатного проезда на городском пассажирском транспорте общего пользования (кроме маршрутного такси) для работников муниципального бюджетного учреждения социального обслуживания населения на 1 квартал 2016 года</t>
  </si>
  <si>
    <t>04.12.2015г.</t>
  </si>
  <si>
    <t>18.12.2015г.</t>
  </si>
  <si>
    <t>0139300002915001365</t>
  </si>
  <si>
    <t>49.31.21.190</t>
  </si>
  <si>
    <t>Муниципальное бюджетное учреждение «Единый центр организации пассажирских перевозок» Новокузнецкого городского округа</t>
  </si>
  <si>
    <t>654005, Кемеровская область, г. Новокузнецк, пр. Строителей, 55</t>
  </si>
  <si>
    <t>25.12.2015г.</t>
  </si>
  <si>
    <t>12.01.2016г.</t>
  </si>
  <si>
    <t>14.01.2016г.</t>
  </si>
  <si>
    <t>3421900489216000001</t>
  </si>
  <si>
    <t>Оказание услуг холодного водоснабжения и водоотведения на 2016г</t>
  </si>
  <si>
    <t>12.02.2016г.</t>
  </si>
  <si>
    <t>3421900489216000002</t>
  </si>
  <si>
    <t>36.00.20.110; 37.00.11.110</t>
  </si>
  <si>
    <t xml:space="preserve">Общество с ограниченной ответственностью "ВОДОКАНАЛ" </t>
  </si>
  <si>
    <t>24.02.2016г.</t>
  </si>
  <si>
    <t xml:space="preserve">Общество с ограниченной ответственностью ОБЩЕСТВО С ОГРАНИЧЕННОЙ ОТВЕТСТВЕННОСТЬЮ "ВОДОКАНАЛ" </t>
  </si>
  <si>
    <t>Оказание услуг теплоснабжения и поставки горячей воды на 2016г</t>
  </si>
  <si>
    <t>18.02.2016г.</t>
  </si>
  <si>
    <t>02.03.2016.</t>
  </si>
  <si>
    <t>3421900489216000003</t>
  </si>
  <si>
    <t>Новокузнецкого городского округа "Сибирская Сбытовая Компания"</t>
  </si>
  <si>
    <t>654005, обл КЕМЕРОВСКАЯ 42, г НОВОКУЗНЕЦК, ул ОРДЖОНИКИДЗЕ, 12, 1</t>
  </si>
  <si>
    <t>03.03.2016г.</t>
  </si>
  <si>
    <t>10.20.13.122; 10.20.13.122</t>
  </si>
  <si>
    <t>650070 г. Кемерово, ул.Тухачевского, 100</t>
  </si>
  <si>
    <t>30.03.2016г.</t>
  </si>
  <si>
    <t>04.04.2016г.</t>
  </si>
  <si>
    <t>3421900489216000004</t>
  </si>
  <si>
    <t>650000,  г. Кемерово, ул. Весенняя, 15, 108</t>
  </si>
  <si>
    <t>21.03.2016г.</t>
  </si>
  <si>
    <t>06.04.2016г.</t>
  </si>
  <si>
    <t>34219004892 16 000005</t>
  </si>
  <si>
    <t>20.02.2016г.</t>
  </si>
  <si>
    <t>04.03.2016г.</t>
  </si>
  <si>
    <t>24.03.2016г.</t>
  </si>
  <si>
    <t>07.04.2016г.</t>
  </si>
  <si>
    <t>34219004892 16 000006</t>
  </si>
  <si>
    <t>ООО "Агоросервис"</t>
  </si>
  <si>
    <t>654063,  г. Новокузнецк, ул. Переездная, дом 1, корп.4</t>
  </si>
  <si>
    <t>23.03.2016г.</t>
  </si>
  <si>
    <t>34219004892 16 000007</t>
  </si>
  <si>
    <t>ООО "Сибирский колос»</t>
  </si>
  <si>
    <t>654207,г. Новокузнецк, ул. Центральная, 2а</t>
  </si>
  <si>
    <t>34219004892 16 000008</t>
  </si>
  <si>
    <t>650044,  г. Кемерово, ул. Рутгерса, 41/6 пом 2</t>
  </si>
  <si>
    <t>34219004892 16 000009</t>
  </si>
  <si>
    <t>поставка продуктов питания (молока и кисломолочной продукции) во 2 квартале 2016 года.</t>
  </si>
  <si>
    <t>26.02.2016г.</t>
  </si>
  <si>
    <t>14.03.2016г.</t>
  </si>
  <si>
    <t>10.51.11.110; 10.51.52.114; 10.51.30.111; 10.51.52.113</t>
  </si>
  <si>
    <t>654201, Новокузнецкий р-н, с. Сосновка, ул. Запсибовская, 2</t>
  </si>
  <si>
    <t>28.03.2016г.</t>
  </si>
  <si>
    <t>12.04.2016г.</t>
  </si>
  <si>
    <t>34219004892 16 000010</t>
  </si>
  <si>
    <t>11.03.2016г.</t>
  </si>
  <si>
    <t>34219004892 16 000011</t>
  </si>
  <si>
    <t>01.24.10.000; 01.22.12.000; 01.24.21.000; 01.23.13.000; 01.23.12.000</t>
  </si>
  <si>
    <t>13.04.2016г.</t>
  </si>
  <si>
    <t>34219004892 16 000012</t>
  </si>
  <si>
    <t xml:space="preserve">10.71.11.110 </t>
  </si>
  <si>
    <t>29.03.2016г.</t>
  </si>
  <si>
    <t>34219004892 16 000013</t>
  </si>
  <si>
    <t>Поставка продуктов питания (мяса говядины) во 2-4 кварталах 2016 года</t>
  </si>
  <si>
    <t>10.11.31.110</t>
  </si>
  <si>
    <t>115280, г. Москва, ул. Ленинская слобода, "дом 19", комната 21Ю</t>
  </si>
  <si>
    <t>34219004892 16 000014</t>
  </si>
  <si>
    <t>15.03.2016г.</t>
  </si>
  <si>
    <t>31.03.2016г.</t>
  </si>
  <si>
    <t>34219004892 16 000015</t>
  </si>
  <si>
    <t xml:space="preserve">Поставка бензина автомобильного через сеть автозаправочных станций во 2 квартале 2016 года   </t>
  </si>
  <si>
    <t>ООО 'ПЕРЕКРЕСТОК ОЙЛ'</t>
  </si>
  <si>
    <t>650000 г.Кемерово, ул. Островскго,16</t>
  </si>
  <si>
    <t>14.04.2016г.</t>
  </si>
  <si>
    <t>34219004892 16 000016</t>
  </si>
  <si>
    <t>Оказание услуг по организации бесплатного проезда на городском пассажирском транспорте общего пользования (кроме маршрутного такси) для работников муниципального бюджетного учреждения социального обслуживания населения на 2 квартал 2016 года</t>
  </si>
  <si>
    <t>0139300002916000211</t>
  </si>
  <si>
    <t>08.04.2016г.</t>
  </si>
  <si>
    <t>21.04.2016г.</t>
  </si>
  <si>
    <t>34219004892 16 000017</t>
  </si>
  <si>
    <t>Поставка продуктов питания (молочной продукции) во 2-3 кварталах 2016 года.</t>
  </si>
  <si>
    <t>0139300002916000221</t>
  </si>
  <si>
    <t>10.51.40.330; 10.51.52.121; 10.51.40.112</t>
  </si>
  <si>
    <t>20.04.2016г.</t>
  </si>
  <si>
    <t>04.05.2016г.</t>
  </si>
  <si>
    <t>34219004892 16 000018</t>
  </si>
  <si>
    <t>06.05.2016г.</t>
  </si>
  <si>
    <t>23.05.2016г.</t>
  </si>
  <si>
    <t>08.06.2016г.</t>
  </si>
  <si>
    <t>22.06.2016г.</t>
  </si>
  <si>
    <t>24.06.2016г.</t>
  </si>
  <si>
    <t>3421900489216000020</t>
  </si>
  <si>
    <t>24.05.2016г.</t>
  </si>
  <si>
    <t>14.06.2016г.</t>
  </si>
  <si>
    <t>27.06.2016г.</t>
  </si>
  <si>
    <t>29.06.2016г.</t>
  </si>
  <si>
    <t>3421900489216000021</t>
  </si>
  <si>
    <t>13.05.2016г.</t>
  </si>
  <si>
    <t>27.05.2016г.</t>
  </si>
  <si>
    <t>654063,  г. Новокузнецк, ул. Переездная, дом 1 корпус 11</t>
  </si>
  <si>
    <t>07.06.2016г.</t>
  </si>
  <si>
    <t>3421900489216000022</t>
  </si>
  <si>
    <t>25.05.2016г.</t>
  </si>
  <si>
    <t>17.06.2016г.</t>
  </si>
  <si>
    <t>28.06.2016г.</t>
  </si>
  <si>
    <t>3421900489216000024</t>
  </si>
  <si>
    <t>09.06.2016г.</t>
  </si>
  <si>
    <t>21.06.2016г.</t>
  </si>
  <si>
    <t>3421900489216000019</t>
  </si>
  <si>
    <t>31.05.2016г.</t>
  </si>
  <si>
    <t>3421900489216000023</t>
  </si>
  <si>
    <t>08.07.2016г.</t>
  </si>
  <si>
    <t>34219004892 16 000026</t>
  </si>
  <si>
    <t xml:space="preserve">01.24.10.000  01.22.12.000 01.24.21.000 01.23.13.000  01.23.12.000   </t>
  </si>
  <si>
    <t>Оказание услуг по организации бесплатного проезда на городском пассажирском транспорте общего пользования (кроме маршрутного такси) для работников муниципального бюджетного учреждения социального обслуживания населения на 3 квартал 2016 года</t>
  </si>
  <si>
    <t>30.06.2016г.</t>
  </si>
  <si>
    <t>34219004892 16 000027</t>
  </si>
  <si>
    <t>Оказание услуг теплоснабжения и поставки горячей воды на 2-е полугодие 2016г</t>
  </si>
  <si>
    <t xml:space="preserve">27.06.2016 </t>
  </si>
  <si>
    <t xml:space="preserve">0339300001516000004 </t>
  </si>
  <si>
    <t xml:space="preserve">35.30.11.111 35.30.12.110 </t>
  </si>
  <si>
    <t>3421900489216000028</t>
  </si>
  <si>
    <t>Выполнение работ по замене деревянных оконных блоков на блоки из ПВХ в здании МБУ КЦСОН Орджоникидзевского района</t>
  </si>
  <si>
    <t xml:space="preserve">0139300002916000613 </t>
  </si>
  <si>
    <t xml:space="preserve">43.32.10.110 </t>
  </si>
  <si>
    <t>Бахарев Алексей Витальевич</t>
  </si>
  <si>
    <t>423800759156</t>
  </si>
  <si>
    <t>654214, Российская Федерация, Кемеровская обл., Новокузнецкий р-н, п. Рассвет, ул. Ленина, дом 17, кв. 2</t>
  </si>
  <si>
    <t>3421900489216000029</t>
  </si>
  <si>
    <t xml:space="preserve">0139300002916000685 </t>
  </si>
  <si>
    <t xml:space="preserve">10.51.11.110 10.51.52.113 10.51.52.114 </t>
  </si>
  <si>
    <t>03.10.2016г.</t>
  </si>
  <si>
    <t>650070, Российская Федерация, Кемеровская обл., г. Кемерово, ул. Тухачевского, 50 а</t>
  </si>
  <si>
    <t>29.09.2016г.</t>
  </si>
  <si>
    <t>3421702350816000025</t>
  </si>
  <si>
    <t>Поставка продуктов питания (круп) в 4 квартале 2016 года.</t>
  </si>
  <si>
    <t xml:space="preserve">01.11.75.110 10.61.12.000 10.61.31.110 10.61.31.120 10.61.32.111 10.61.32.113 10.61.32.114 10.61.32.115 10.61.32.116 10.61.32.117 </t>
  </si>
  <si>
    <t>3421702504716000022</t>
  </si>
  <si>
    <t>Поставка бензина автомобильного через сеть автозаправочных станций в 4 квартале 2016г</t>
  </si>
  <si>
    <t xml:space="preserve">17.08.2016 </t>
  </si>
  <si>
    <t xml:space="preserve">19.20.21.111 </t>
  </si>
  <si>
    <t>ООО"Перекресток Ойл"</t>
  </si>
  <si>
    <t>Комитет социлаьной защиты администрации города Новокузнецка</t>
  </si>
  <si>
    <t>МБУ Комплексный центр социального обслуживания населения Кузнецкого района</t>
  </si>
  <si>
    <t>МБУ КЦСОН Заводского района</t>
  </si>
  <si>
    <t>МКУ Центр социальной помощи семье и детям</t>
  </si>
  <si>
    <t>МБУ КЦСОН Центрального район</t>
  </si>
  <si>
    <t>Управление здравоохранения администрации города Новокузнецка</t>
  </si>
  <si>
    <t>4216004340</t>
  </si>
  <si>
    <t>М12-03-023-00</t>
  </si>
  <si>
    <t>МБЛПУ "ГКБ 1"</t>
  </si>
  <si>
    <t>654057, г. Новокузнецк, пр. Бардина, д. 28</t>
  </si>
  <si>
    <t>(3843)324-311</t>
  </si>
  <si>
    <t>admin@hosp1.nkz.ru</t>
  </si>
  <si>
    <t>главный врач</t>
  </si>
  <si>
    <t>Мальчиков Василий Викторович</t>
  </si>
  <si>
    <t>зам.главного врача по организации закупок</t>
  </si>
  <si>
    <t>Шевченко Юрий Иванович</t>
  </si>
  <si>
    <t>М12-03-027-00</t>
  </si>
  <si>
    <t>МБЛПУ ГКБ 2</t>
  </si>
  <si>
    <t>654041, г.Новокузнецк, ул.Кузнецова,35</t>
  </si>
  <si>
    <t>71-79-48;        71-79-50</t>
  </si>
  <si>
    <t>hosp2@online.nkz.ru</t>
  </si>
  <si>
    <t>Лукашевич Георгий Георгиевич</t>
  </si>
  <si>
    <t>начальник контрактной службы</t>
  </si>
  <si>
    <t>Доронина Татьяна Николаевна</t>
  </si>
  <si>
    <t>71-79-69;      71-79-48</t>
  </si>
  <si>
    <t>Управление здравоохранения Админстрации г.Новокузнецк</t>
  </si>
  <si>
    <t>М12-03-005-00</t>
  </si>
  <si>
    <t>Муниципальное бюджетное лечебно профилактическое учреждение "Детская городская клиническая больница №3"</t>
  </si>
  <si>
    <t>4218004593</t>
  </si>
  <si>
    <t>654038, Кемеровская область, г.Новокузнецк, ул. 13 Микрорайон, 7.</t>
  </si>
  <si>
    <t>53-70-77</t>
  </si>
  <si>
    <t>dgkb3.nkz@mail.ru</t>
  </si>
  <si>
    <t xml:space="preserve">Главный врач </t>
  </si>
  <si>
    <t>Романова Юлия Сергеевна</t>
  </si>
  <si>
    <t>юрисконсульт</t>
  </si>
  <si>
    <t>Спивак Юрий Александрович</t>
  </si>
  <si>
    <t>44 ФЗ</t>
  </si>
  <si>
    <t>М12-03-025-00</t>
  </si>
  <si>
    <t>МБЛПУ "ГДКБ № 4"</t>
  </si>
  <si>
    <t>650063, Россия,Кемеровская обл., г. Новокузнецк, ул. Димитрова, 33</t>
  </si>
  <si>
    <t>73-47-05</t>
  </si>
  <si>
    <t>gdkb4snab@mail.ru</t>
  </si>
  <si>
    <t>Главный врач</t>
  </si>
  <si>
    <t>Щепетков С.П.</t>
  </si>
  <si>
    <t>Заведующая аптекой</t>
  </si>
  <si>
    <t>Тарасова С.А.</t>
  </si>
  <si>
    <t>нет</t>
  </si>
  <si>
    <t>М12-03-006-00</t>
  </si>
  <si>
    <t>МБЛПУ "ГКБ №5"</t>
  </si>
  <si>
    <t>4220006132</t>
  </si>
  <si>
    <t>654063, г.Новокузнецк, ул.Димитрова,31</t>
  </si>
  <si>
    <t xml:space="preserve"> тел/факс: 73-47-69                        </t>
  </si>
  <si>
    <t>e-mail: hosp5@online.nkz.ru,</t>
  </si>
  <si>
    <t>Снигирев Юрий Владимирович</t>
  </si>
  <si>
    <t>Экономист</t>
  </si>
  <si>
    <t>Гарбарчук Анна Алексеевна; Стрекалова Ольга Сергеевна; Климова Лилия Викторовна</t>
  </si>
  <si>
    <t>73-47-70</t>
  </si>
  <si>
    <t>М12-03-008-00</t>
  </si>
  <si>
    <t>МБЛПУ "Городская 
клиническая 
инфекционная 
больница №8"</t>
  </si>
  <si>
    <t>654029, Кемеровская
 область, г. Новокузнецк, ул. Медицинская, 36</t>
  </si>
  <si>
    <t>8(3843) 
72-36-33</t>
  </si>
  <si>
    <t>hosp8@
online.nkz.ru</t>
  </si>
  <si>
    <t>Захарова 
Елена 
Владимировна</t>
  </si>
  <si>
    <t xml:space="preserve">контрактный 
управляющий 
</t>
  </si>
  <si>
    <t xml:space="preserve">Морозов 
Павел Владимирович </t>
  </si>
  <si>
    <t>8(3843) 
993-111, 89609057594</t>
  </si>
  <si>
    <t>М05-03-009-00</t>
  </si>
  <si>
    <t>МБЛПУ "Городская клиническая больница № 11"</t>
  </si>
  <si>
    <t>654025, г. Новокузнецк, ул. Дузенко,7</t>
  </si>
  <si>
    <t>(3843) 31-19-13</t>
  </si>
  <si>
    <t>bol11@online.nkz.ru</t>
  </si>
  <si>
    <t>Зиновьев Владимир Георгиевич</t>
  </si>
  <si>
    <t>экономист</t>
  </si>
  <si>
    <t>Линдекрин Екатерина Олеговна</t>
  </si>
  <si>
    <t>(3843) 31-22-27</t>
  </si>
  <si>
    <t>Управление Закупок г. Новокузнецка</t>
  </si>
  <si>
    <t>№ М12-03-010-00</t>
  </si>
  <si>
    <t>МБЛПУ ГБ 16</t>
  </si>
  <si>
    <t>проезд Дагестанский 4</t>
  </si>
  <si>
    <t>99-13-47</t>
  </si>
  <si>
    <t>mlpu_gb_16"mail.ru</t>
  </si>
  <si>
    <t>Грицких Е.Ю.</t>
  </si>
  <si>
    <t>Контр. Управ</t>
  </si>
  <si>
    <t>Патанина Я.А.</t>
  </si>
  <si>
    <t>Администрация города</t>
  </si>
  <si>
    <t>М12-03-011-00</t>
  </si>
  <si>
    <t>МБЛПУ "ГКБ № 22"</t>
  </si>
  <si>
    <t>г. Новокузнецк, 
ул. Петракова, 71</t>
  </si>
  <si>
    <t>37-73-94
37-73-29 (факс)</t>
  </si>
  <si>
    <t>22hosp@online.nkz.ru</t>
  </si>
  <si>
    <t>Шадрин 
Максим Александрович</t>
  </si>
  <si>
    <t>контрактный
 управляющий</t>
  </si>
  <si>
    <t>Михеева Елена 
Александровна</t>
  </si>
  <si>
    <t>37-73-94</t>
  </si>
  <si>
    <t>самостоятельно, ч/з уполномоченный орган (совместные торги)</t>
  </si>
  <si>
    <t>Управление закупок 
администрации г. Новокузнецка</t>
  </si>
  <si>
    <t xml:space="preserve"> М12-03-024-00 </t>
  </si>
  <si>
    <t>Муниципальное бюджетное лечебно-профилактическое учреждение "Городская клиническая больница №29"</t>
  </si>
  <si>
    <t>654038, г.Новокузнецк, пр-т Советской Армии, 49</t>
  </si>
  <si>
    <t>53-61-18, 53-53-65</t>
  </si>
  <si>
    <t xml:space="preserve">gkb29plan@yandex.ru </t>
  </si>
  <si>
    <t xml:space="preserve">Раткин Игорь Константинович </t>
  </si>
  <si>
    <t>заместитель главного врача по закупкам</t>
  </si>
  <si>
    <t>Хомутинникова Лариса Владиславовна</t>
  </si>
  <si>
    <t>М12-03-021-00</t>
  </si>
  <si>
    <t>МБЛПУ "Зональный перинитальный центр"</t>
  </si>
  <si>
    <t>654041, г.Новокузнецк, ул.Сеченова, 26</t>
  </si>
  <si>
    <t>Тел/факс: (3843) 796-514/796-516</t>
  </si>
  <si>
    <t>zpc_nvkz@mail.ru</t>
  </si>
  <si>
    <t>Полукаров Андрей Николаевич</t>
  </si>
  <si>
    <t>Ведущий экономист по договорной и претензионной работе</t>
  </si>
  <si>
    <t>Наумов Леонид Дмитриевич</t>
  </si>
  <si>
    <t>(3843) 796-514</t>
  </si>
  <si>
    <t>М12-03-030-00</t>
  </si>
  <si>
    <t>МБУ "ОБУЗ"</t>
  </si>
  <si>
    <t xml:space="preserve">654000, г. Новокузнецк, ул. Воровского-7 </t>
  </si>
  <si>
    <t>74-43-71</t>
  </si>
  <si>
    <t>obuza@bk.ru obuza10@bk.ru</t>
  </si>
  <si>
    <t>начальник</t>
  </si>
  <si>
    <t>Серкина Ольга Николаевна</t>
  </si>
  <si>
    <t>бухгалтер</t>
  </si>
  <si>
    <t>Козлова Людмила Сергеевна</t>
  </si>
  <si>
    <t>Управление закупок Администрации города Новокузнецка</t>
  </si>
  <si>
    <t>Управление здравоохранения администрации г. Ноовкузнецка</t>
  </si>
  <si>
    <t>М12-03-001-00</t>
  </si>
  <si>
    <t>МБУ ЗОТ "КМИАЦ"</t>
  </si>
  <si>
    <t>ул. Энтузиастов,28</t>
  </si>
  <si>
    <t>тел./факс321-931</t>
  </si>
  <si>
    <t>ivc@miacn,ru</t>
  </si>
  <si>
    <t>Махов Владимир Александрович</t>
  </si>
  <si>
    <t>вед. экономист</t>
  </si>
  <si>
    <t>Ашихмина Екатерина Борисовна</t>
  </si>
  <si>
    <t>322-684</t>
  </si>
  <si>
    <t>Управление здравоохранения</t>
  </si>
  <si>
    <t>М12-03-028-00</t>
  </si>
  <si>
    <t>МБЛПУ "Городская поликлиника № 1 (ОВП)"</t>
  </si>
  <si>
    <t>654007, г. Новокузнецк, пр.Кузнецкстроевский, 17</t>
  </si>
  <si>
    <t>8(3843)46-17-00</t>
  </si>
  <si>
    <t>1ovp@online.nkz.ru</t>
  </si>
  <si>
    <t>Устинова Инна Васильевна</t>
  </si>
  <si>
    <t>Главный бухгалтер</t>
  </si>
  <si>
    <t>Еременко Ольга Анатольевна</t>
  </si>
  <si>
    <t>Управление здравоохранения Администрации города Новокузнецка</t>
  </si>
  <si>
    <t>650080, Россия,Кемеровская обл., г. Новокузнецк, ул. Кирова,71</t>
  </si>
  <si>
    <t>321-628</t>
  </si>
  <si>
    <t xml:space="preserve">zdrav@admnkz.info </t>
  </si>
  <si>
    <t>начальник Управления здравоохранения</t>
  </si>
  <si>
    <t>Крамер И.В.</t>
  </si>
  <si>
    <t>заместитель начальника Управления здравоохранения по фармацевтической деятельности</t>
  </si>
  <si>
    <t>321-643</t>
  </si>
  <si>
    <t>через уполномоченный орган</t>
  </si>
  <si>
    <t>М13-03-003-00</t>
  </si>
  <si>
    <t>МБЛПУ "ГКСП №1"</t>
  </si>
  <si>
    <t>г. Новокузнецк, ул. Кирова 91,93</t>
  </si>
  <si>
    <t>76-39-43</t>
  </si>
  <si>
    <t>stom1nkz@yandex.ru</t>
  </si>
  <si>
    <t>Нечаева Нина Кузьминична</t>
  </si>
  <si>
    <t>Шумкова Лилия Алексеевна</t>
  </si>
  <si>
    <t>44-ФЗ; 223-ФЗ</t>
  </si>
  <si>
    <t>по 44-ФЗ - ч/з уполномоченный орган; по 223-ФЗ - самостоятельно, ч/з спец. организацию</t>
  </si>
  <si>
    <t xml:space="preserve">Управление закупок </t>
  </si>
  <si>
    <t>М13-03-017-00</t>
  </si>
  <si>
    <t>МБЛПУ "ГСП № 2"</t>
  </si>
  <si>
    <t>654034,                                    г.Новокузнецк, ул.Метелкина, 16</t>
  </si>
  <si>
    <t>7-3843-375702</t>
  </si>
  <si>
    <t>stom2nkz@mail.ru</t>
  </si>
  <si>
    <t>Михаил      Александрович      Печинь</t>
  </si>
  <si>
    <t>экономист     Г.В.Васильева</t>
  </si>
  <si>
    <t>Васильева Галина Владимировна</t>
  </si>
  <si>
    <t>37-63-42</t>
  </si>
  <si>
    <t>М13-03-004-00</t>
  </si>
  <si>
    <t>МБЛПУ "Городская стоматологическая поликлиника №3"</t>
  </si>
  <si>
    <t>654038, г.Новокузнецк, ул.Клименко, 29</t>
  </si>
  <si>
    <t>8(3843) 54-36-33</t>
  </si>
  <si>
    <t>zapsib3stom@rambler.ru</t>
  </si>
  <si>
    <t>Лесникова Нэлли Степановна</t>
  </si>
  <si>
    <t>Власова Наталья Андреевна</t>
  </si>
  <si>
    <t>(3843) 53-32-09,   8-904-969-1158</t>
  </si>
  <si>
    <t>М13-03-018-00</t>
  </si>
  <si>
    <t>МБЛПУ «ГСП № 4»</t>
  </si>
  <si>
    <t>4219004469</t>
  </si>
  <si>
    <t>ул. Пржевальского, 24</t>
  </si>
  <si>
    <t>31-15-79</t>
  </si>
  <si>
    <t>stom4.nk@mail.ru</t>
  </si>
  <si>
    <t>Поленичкин
 Александр 
Владимирович</t>
  </si>
  <si>
    <t>контрактный
 Управляющий</t>
  </si>
  <si>
    <t>Нуридинова Евгения Анатольевна</t>
  </si>
  <si>
    <t>8-908-953-22-60</t>
  </si>
  <si>
    <t>44-ФЗ 223-ФЗ</t>
  </si>
  <si>
    <t>через уполномоченный орган/ самостоятельно</t>
  </si>
  <si>
    <t>М12-03-019-00</t>
  </si>
  <si>
    <t>МБЛПУ "ДСП №5"</t>
  </si>
  <si>
    <t>654007,  Кемеровская обл., г.  Новокузнецк, пр. Кузнецкстроевский, 20</t>
  </si>
  <si>
    <t>8(3843)465392</t>
  </si>
  <si>
    <t>stom5nkz@mail.ru</t>
  </si>
  <si>
    <t>Прокопенко Любовь Петровна</t>
  </si>
  <si>
    <t xml:space="preserve">контрактный управляющий (юрисконсульт) </t>
  </si>
  <si>
    <t>Гах Ирина Николаевна</t>
  </si>
  <si>
    <t>8(906)9869628</t>
  </si>
  <si>
    <t>ч/з уполномоченный орган, самостоятельно</t>
  </si>
  <si>
    <t>М12-03-026-00</t>
  </si>
  <si>
    <t>МБЛПУ "Станция скорой медицинской помощи"</t>
  </si>
  <si>
    <t>г.Новокузнецк,пр.Бардина,28</t>
  </si>
  <si>
    <t>796-842,796-590</t>
  </si>
  <si>
    <t>skorpom@online.nkz.ru</t>
  </si>
  <si>
    <t>Гайнулин Р.М.</t>
  </si>
  <si>
    <t>Начальник службы ремонта</t>
  </si>
  <si>
    <t>Дашкова Т.В.</t>
  </si>
  <si>
    <t>796-590</t>
  </si>
  <si>
    <t xml:space="preserve">Администрация города Новокузнецка </t>
  </si>
  <si>
    <t>М12-03-014-00</t>
  </si>
  <si>
    <t>МБЛПУ "КВФД"</t>
  </si>
  <si>
    <t>г.Новокузнецк, Бардина 40</t>
  </si>
  <si>
    <t xml:space="preserve"> 79-68-57</t>
  </si>
  <si>
    <t>vfd@online,nkz,ru</t>
  </si>
  <si>
    <t>Сметанникова Елена Петровна</t>
  </si>
  <si>
    <t>Комитет по делам молодежи</t>
  </si>
  <si>
    <t>М12-06-001-00</t>
  </si>
  <si>
    <t>г.Новокузнецк, ул.Кирова,64</t>
  </si>
  <si>
    <t>77-62-34</t>
  </si>
  <si>
    <t>kdm_nvkz@mail.ru</t>
  </si>
  <si>
    <t>Комяков О.С.</t>
  </si>
  <si>
    <t>управление закупок администрации г.Новокузнецка</t>
  </si>
  <si>
    <t>М12-06-002-00</t>
  </si>
  <si>
    <t>МБУ ГМЦ "Социум"</t>
  </si>
  <si>
    <t>г.Новокузнецк, пр.Пионерский 25</t>
  </si>
  <si>
    <t>46-03-91, ф.46-50-77</t>
  </si>
  <si>
    <t>gmc-socium@mail.ru</t>
  </si>
  <si>
    <t>Рыбалко Ю.И.</t>
  </si>
  <si>
    <t>46-03-91</t>
  </si>
  <si>
    <t>Управление закупок администрации г. Новокузнецка</t>
  </si>
  <si>
    <t>Комитет градостроительства и земельных ресурсов администрации города Новокузнецка</t>
  </si>
  <si>
    <t>4217121181        906</t>
  </si>
  <si>
    <t>М12-17-002-00</t>
  </si>
  <si>
    <t>654080,г.Новокузнецк, ул.Франкфурта 9а</t>
  </si>
  <si>
    <t>76-94-88,   76-32-02</t>
  </si>
  <si>
    <t>kgzr@rdtc.ru</t>
  </si>
  <si>
    <t>Токарев Андрей Васильевич</t>
  </si>
  <si>
    <t>Камалова Ира Витальевна</t>
  </si>
  <si>
    <t>76-94-88</t>
  </si>
  <si>
    <t xml:space="preserve">Управления закупок 
администрации города Новокузнецка
</t>
  </si>
  <si>
    <t>Комитет охраны окружающей среды и природных ресурсов администрации города Новокузнецка</t>
  </si>
  <si>
    <t>М12-14-001-00</t>
  </si>
  <si>
    <t>654005, Кемеровская обл., г. новокузнецк, пр-кт Металлургов , д. 44</t>
  </si>
  <si>
    <t>45-02-42, факс: 45-14-30</t>
  </si>
  <si>
    <t>kopr_nvk@list.ru</t>
  </si>
  <si>
    <t>Председатель комитета</t>
  </si>
  <si>
    <t>Савина Ирина Николаевна</t>
  </si>
  <si>
    <t>Главный специалист</t>
  </si>
  <si>
    <t>Пятницкая Анна Петровна</t>
  </si>
  <si>
    <t>45-02-42</t>
  </si>
  <si>
    <t>УКС администрации г. Новокузнецка</t>
  </si>
  <si>
    <t>654080,  г.Новокузнецк,   ул.Франкфурта,9а</t>
  </si>
  <si>
    <t>(3843)76-22-55</t>
  </si>
  <si>
    <t>Sdo-smeta@mail.ru</t>
  </si>
  <si>
    <t>начальник упраления</t>
  </si>
  <si>
    <t>Моренец В.Д.</t>
  </si>
  <si>
    <t xml:space="preserve">зам.начальника </t>
  </si>
  <si>
    <t>Серазитдинова М.О.</t>
  </si>
  <si>
    <t>(3843)76-21-38</t>
  </si>
  <si>
    <t>самостоятельно, через уполномоченный орган</t>
  </si>
  <si>
    <t>18.12.19.190</t>
  </si>
  <si>
    <t>31.12.2016</t>
  </si>
  <si>
    <t>5408130693</t>
  </si>
  <si>
    <t xml:space="preserve">СЭА </t>
  </si>
  <si>
    <t>61.10.30.190</t>
  </si>
  <si>
    <t>30.05.2016</t>
  </si>
  <si>
    <t>Оказание услуг по проведению специальной оценки условий труда</t>
  </si>
  <si>
    <t>Поставка серверного оборудования</t>
  </si>
  <si>
    <t>4216003724</t>
  </si>
  <si>
    <t>4252007160</t>
  </si>
  <si>
    <t>МБЛПУ "ДГКБ №3"</t>
  </si>
  <si>
    <t>ОТКРЫТОЕ АКЦИОНЕРНОЕ ОБЩЕСТВО "КУЗБАССКАЯ ЭНЕРГЕТИЧЕСКАЯ СБЫТОВАЯ КОМПАНИЯ"</t>
  </si>
  <si>
    <t>654201, обл КЕМЕРОВСКАЯ 42, р-н НОВОКУЗНЕЦКИЙ, с СОСНОВКА, ул ЗАПСИБОВСКАЯ, 2</t>
  </si>
  <si>
    <t>4205168675</t>
  </si>
  <si>
    <t>Поставка продуктов питания (молочная продукция)</t>
  </si>
  <si>
    <t>"Ростелеком"</t>
  </si>
  <si>
    <t>Закрытое акционерное общество "Водоканал"</t>
  </si>
  <si>
    <t>"Центральная ТЭЦ"</t>
  </si>
  <si>
    <t>0,00</t>
  </si>
  <si>
    <t xml:space="preserve">10.11.31.140 </t>
  </si>
  <si>
    <t xml:space="preserve">10.81.12.110 </t>
  </si>
  <si>
    <t>646800, Российская Федерация, Омская обл., Таврический р-н, рп. Таврическое, ул. Пролетарская, "дом 146", ОКАТО: 52253551000</t>
  </si>
  <si>
    <t xml:space="preserve">10.32.19.112 </t>
  </si>
  <si>
    <t>ОБЩЕСТВО С ОГРАНИЧЕННОЙ ОТВЕТСТВЕННОСТЬЮ "ИНТЕГРАЦИЯ"</t>
  </si>
  <si>
    <t>4217160470</t>
  </si>
  <si>
    <t>654201, Россия, Кемеровская область, Новокузнецкий район, с. Сосновка, ул. Запсибовская, д. 2</t>
  </si>
  <si>
    <t>05.09.2016</t>
  </si>
  <si>
    <t>ООО "Дезинфекция"</t>
  </si>
  <si>
    <t>4221017810</t>
  </si>
  <si>
    <t>10.06.2016</t>
  </si>
  <si>
    <t>21.09.2016</t>
  </si>
  <si>
    <t>27.09.2016</t>
  </si>
  <si>
    <t>03.10.2016</t>
  </si>
  <si>
    <t>08.09.2016</t>
  </si>
  <si>
    <t>29.09.2016</t>
  </si>
  <si>
    <t>ООО «Агросервис»</t>
  </si>
  <si>
    <t>АО "Научно-производственная компания "Катрен"</t>
  </si>
  <si>
    <t xml:space="preserve">654063, обл КЕМЕРОВСКАЯ 42, г НОВОКУЗНЕЦК, ул РУДОКОПРОВАЯ, 4 </t>
  </si>
  <si>
    <t>4205261018</t>
  </si>
  <si>
    <t xml:space="preserve">21.20.10.139 </t>
  </si>
  <si>
    <t xml:space="preserve">71.20.19.130 </t>
  </si>
  <si>
    <t xml:space="preserve">61.10.11.120 </t>
  </si>
  <si>
    <t xml:space="preserve">35.30.11.111 </t>
  </si>
  <si>
    <t>МБЛПУ "ССМП"</t>
  </si>
  <si>
    <t>0</t>
  </si>
  <si>
    <t>МБЛПУ "ГСП №3"</t>
  </si>
  <si>
    <t>МБЛПУ "ГСП №4"</t>
  </si>
  <si>
    <t>26.09.2016</t>
  </si>
  <si>
    <t>МБЛПУ "Городская клиническая инфекционная больница №8"</t>
  </si>
  <si>
    <t xml:space="preserve"> М12-03-010-00</t>
  </si>
  <si>
    <t>МБЛПУ "ГБ № 16"</t>
  </si>
  <si>
    <t>Комитет городского контроля</t>
  </si>
  <si>
    <t>4217036578</t>
  </si>
  <si>
    <t>М 12-16-001-00</t>
  </si>
  <si>
    <t>654041, Кемеровская область, г.Новокузнецк, ул.Циолковского, 34</t>
  </si>
  <si>
    <t>71-96-04</t>
  </si>
  <si>
    <t>kgk@rdtc.ru</t>
  </si>
  <si>
    <t>Харитонов С.А.</t>
  </si>
  <si>
    <t>Начальник отдела</t>
  </si>
  <si>
    <t>Шилинговский Н.И.</t>
  </si>
  <si>
    <t>Комитет ЖКХ администрации города Новокузнецка</t>
  </si>
  <si>
    <t>М12-07-001-00</t>
  </si>
  <si>
    <t>654041, г. Новокузнецк, пр. Дружбы, 8б</t>
  </si>
  <si>
    <t>тел. 71-19-66,        факс 71-19-58</t>
  </si>
  <si>
    <t>info@gkh-nk.ru</t>
  </si>
  <si>
    <t>Кулманаков С.И.</t>
  </si>
  <si>
    <t>Главный специалист ПЭО</t>
  </si>
  <si>
    <t>Управление  закупок администрации г. Новокузнецка</t>
  </si>
  <si>
    <t>Комитет ЖКХ</t>
  </si>
  <si>
    <t>4217131091</t>
  </si>
  <si>
    <t>М12-07-002-00</t>
  </si>
  <si>
    <t>МБУ "Защита населения и территории" г. Новокузнецка</t>
  </si>
  <si>
    <t>654007, г.Новокузнецк, ул.Орджоникидзе,36</t>
  </si>
  <si>
    <t>тел. 53 93 40       факс 45 14 80</t>
  </si>
  <si>
    <t>nkzgo@mail.ru</t>
  </si>
  <si>
    <t>Сивый Виктор Васильевич</t>
  </si>
  <si>
    <t>1.  Начальник отдела МТО;     2. Главный специалист отдела МТО.</t>
  </si>
  <si>
    <t>1.  Ярушин Сергей Игоревич            2. Шумихина Кристина Анатольевна</t>
  </si>
  <si>
    <t>тел. 53 93 40</t>
  </si>
  <si>
    <t>(ч/з уполномоченный орган</t>
  </si>
  <si>
    <t>М12-07-003-00</t>
  </si>
  <si>
    <t>МБУ "Дирекция ЖКХ" г.Новокузнецка</t>
  </si>
  <si>
    <t>654041, г.Новокузнецк, пр-т Дружбы, 8Б</t>
  </si>
  <si>
    <t>т. 71-84-66,   71-93-69</t>
  </si>
  <si>
    <t>deznk@mail.ru</t>
  </si>
  <si>
    <t>Макаров В.Б.</t>
  </si>
  <si>
    <t>Главный специалист по контрактным закупкам</t>
  </si>
  <si>
    <t>Пожникова Ж.Ю.</t>
  </si>
  <si>
    <t>т. 71-84-66</t>
  </si>
  <si>
    <t>17.08.2016 г.</t>
  </si>
  <si>
    <t>МБУ "Дирекция ЖКХ"</t>
  </si>
  <si>
    <t>Администрации Новоильинского района города Новокузнецка</t>
  </si>
  <si>
    <t>4316007863/919</t>
  </si>
  <si>
    <t>М12-52-001-00</t>
  </si>
  <si>
    <t>654011 Кемеровская область город Новокузнецк,    пр.Авиаторов,62</t>
  </si>
  <si>
    <t>320-602           621-808</t>
  </si>
  <si>
    <t>ilin_rn@admnkz.info</t>
  </si>
  <si>
    <t>Зам.Главы города-руководитель администрации Новоильинского района</t>
  </si>
  <si>
    <t>Коряков Алексей Степанович</t>
  </si>
  <si>
    <t>Гл.специалист-юрист</t>
  </si>
  <si>
    <t>Замятина Светлана Сергеевна</t>
  </si>
  <si>
    <t>320-625</t>
  </si>
  <si>
    <t>Отдел по размещению муниципального заказа города Новокузнецка</t>
  </si>
  <si>
    <t>м12-52--001-00</t>
  </si>
  <si>
    <t>М12-54-001-00</t>
  </si>
  <si>
    <t>Администрация Кузнецкого района</t>
  </si>
  <si>
    <t>ул. Ленина, 38</t>
  </si>
  <si>
    <t>(3843) 32-19-67</t>
  </si>
  <si>
    <t>kuz_priem@admnkz.info.; kuz_yr@admnkz.ihfo</t>
  </si>
  <si>
    <t>Заместитель Главы города - руководитель администрации Кузнецкого района</t>
  </si>
  <si>
    <t>Сухорев Сергей Николаевич</t>
  </si>
  <si>
    <t>Главный специалист - юрист</t>
  </si>
  <si>
    <t>УО, самостоятельно</t>
  </si>
  <si>
    <t>администрация Кузнецкого района</t>
  </si>
  <si>
    <t>4216005993</t>
  </si>
  <si>
    <t>34216005993 16 000002</t>
  </si>
  <si>
    <t>34216005993 16 000003</t>
  </si>
  <si>
    <t>34216005993 16 000001</t>
  </si>
  <si>
    <t>Администрация Центрального района города Новокузнецка</t>
  </si>
  <si>
    <t>4216006010</t>
  </si>
  <si>
    <t>М12-23-001-00</t>
  </si>
  <si>
    <t>654005, г.Новокузнецк, пр. Металлургов,44</t>
  </si>
  <si>
    <t>322-218,      322-254</t>
  </si>
  <si>
    <t>centr_org@admnkz.info</t>
  </si>
  <si>
    <t>Заместитель Главы города-руководитель администрации Центрального района</t>
  </si>
  <si>
    <t>Морозов Максим Михайлович</t>
  </si>
  <si>
    <t>Начальник отдела информатизации и работы с населением</t>
  </si>
  <si>
    <t>Смирнова Марина Анатольевна</t>
  </si>
  <si>
    <t>322-254</t>
  </si>
  <si>
    <t>администрация Центрального района города Новокузнецка</t>
  </si>
  <si>
    <t>ПО</t>
  </si>
  <si>
    <t>Оказание услуг по организации питания пострадавшего населения в период ликвидации чрезвычайной ситуации природного или техногенного характера</t>
  </si>
  <si>
    <t>0139300002916000002</t>
  </si>
  <si>
    <t xml:space="preserve">10.20.25.111 10.13.15.111  10.51.51.113  10.71.11.110   10.83.13.120   10.81.12.110   </t>
  </si>
  <si>
    <t>Поставка тепловой энергии на отопление и оказание услуги горячего водоснабжения</t>
  </si>
  <si>
    <t>0139300000216000001</t>
  </si>
  <si>
    <t>35.30.11.120                  35.30.12.130</t>
  </si>
  <si>
    <t>540000,66</t>
  </si>
  <si>
    <t>654005, г.Новокузнецк, ул. Коммунальная, д.25</t>
  </si>
  <si>
    <t>Поставка вещевого обеспечения и предметов личной гигиены для пострадавшего населения в период ликвидации чрезвычайной ситуации природного или техногенного характера</t>
  </si>
  <si>
    <t>0139300002916000006</t>
  </si>
  <si>
    <t>14.13. 14.13.11.120  14.13.13.120        14.14 14.14.12.120     14.14.14.120  14.14.25.110  14.14.30.110    14.13.1.  14.13.12.110   14.13.14.110    15.2   15.20.11.110     14.31.10 14.31.10.121 14.31.10.111 14.31.10.134          14.19.4      14.19.42.161       14.19.42.162    20.420.41.31.113   20.42.18.111   20.42.19.110  20.42.16.110   20.20.14.000</t>
  </si>
  <si>
    <t>Поставка постельных принадлежностей для пострадавшего населения в период ликвидации чрезвычайной ситуации природного или техногенного характера</t>
  </si>
  <si>
    <t>0139300002916000020</t>
  </si>
  <si>
    <t>13.92.24.152   31.03.12.120  13.92.12.114   13.92.11.110   13.92.24.140   13.92.14.110</t>
  </si>
  <si>
    <t>ЭА                    ЕД (п.25)</t>
  </si>
  <si>
    <t>Поставка автомобильного бензина во 2 квартале 2016</t>
  </si>
  <si>
    <t>0139300002916000047</t>
  </si>
  <si>
    <t>229009,20</t>
  </si>
  <si>
    <t>ООО "Кузбасский деловой союз"</t>
  </si>
  <si>
    <t>4217108455</t>
  </si>
  <si>
    <t>654066, Кемеровская область, г. Новокузнецк, пр. Октябрьский, д.59 А</t>
  </si>
  <si>
    <t>3421600601016000004</t>
  </si>
  <si>
    <t>Оказание услуг по проведению фейерверков посвященных празднованию «Дня Победы» и «Дня города»</t>
  </si>
  <si>
    <t>0139300002916000219</t>
  </si>
  <si>
    <t>93.29.21.000</t>
  </si>
  <si>
    <t>ООО "42 Салюта""</t>
  </si>
  <si>
    <t>650021 г. Кемерово ул. Щетинкино 2</t>
  </si>
  <si>
    <t>3421600601016000005</t>
  </si>
  <si>
    <t>ООО "42 Салюта"</t>
  </si>
  <si>
    <t>Поставка автомобильного бензина во 3 квартале 2016</t>
  </si>
  <si>
    <t>0139300002916000359</t>
  </si>
  <si>
    <t>237370,00</t>
  </si>
  <si>
    <t>3421600601016000006</t>
  </si>
  <si>
    <t xml:space="preserve">ЗК                      </t>
  </si>
  <si>
    <t xml:space="preserve">Оказание услуг по организации уборки бесхозных территорий несовершеннолетними гражданами в возрасте от 14 до 18 лет </t>
  </si>
  <si>
    <t>0139300002916000475</t>
  </si>
  <si>
    <t>ИП Римская Римма Владимировна</t>
  </si>
  <si>
    <t>421710171704</t>
  </si>
  <si>
    <t>644014, г.Новокузнецк, ул. Абрикосовая,60</t>
  </si>
  <si>
    <t>3421600601016000007</t>
  </si>
  <si>
    <t>0139300002916000676 (М12-0630-16-ЭА)</t>
  </si>
  <si>
    <t>"Кузбасский Деловой Союз"</t>
  </si>
  <si>
    <t>654066, Кемеровская область, г. Новокузнецк, пр. Октябрьский, 59А</t>
  </si>
  <si>
    <t>3421600601016000008</t>
  </si>
  <si>
    <t>в том числе на финансирование за 9 месяцев 2016 г.</t>
  </si>
  <si>
    <t>Доведенные лимиты (бюджетные средства) на 2016 год</t>
  </si>
  <si>
    <t>Планируемые внебюджетные средства на 2016 год</t>
  </si>
  <si>
    <t>Средства ОМС на 2016 год</t>
  </si>
  <si>
    <t>Гильметдинова Е.В.</t>
  </si>
  <si>
    <t>Лобанова Е.А.</t>
  </si>
  <si>
    <r>
      <rPr>
        <sz val="8"/>
        <rFont val="Times New Roman"/>
        <family val="1"/>
        <charset val="204"/>
      </rPr>
      <t>3421600598616000003</t>
    </r>
    <r>
      <rPr>
        <sz val="8"/>
        <rFont val="Arial"/>
        <family val="2"/>
        <charset val="204"/>
      </rPr>
      <t xml:space="preserve">
</t>
    </r>
    <r>
      <rPr>
        <u/>
        <sz val="8"/>
        <rFont val="Arial"/>
        <family val="2"/>
        <charset val="204"/>
      </rPr>
      <t xml:space="preserve">
</t>
    </r>
  </si>
  <si>
    <t>М12-10-001-00</t>
  </si>
  <si>
    <t xml:space="preserve">Постановление </t>
  </si>
  <si>
    <t>"Об утверждении правил определения требований к закупаемым органами администрации города Новокузнецка, подведомстенными им казенными и бюджетными учреждениями отдельным видам товаров, работ, услуг (в том числе предельные цены товаров, работ, услуг"</t>
  </si>
  <si>
    <t>п.2 часть4 статья 19</t>
  </si>
  <si>
    <t xml:space="preserve">ЭА                    </t>
  </si>
  <si>
    <t>Выполнение работ по оформлению новогодней елки для празднования «Нового 2017 года</t>
  </si>
  <si>
    <t xml:space="preserve">22.09.2016 </t>
  </si>
  <si>
    <t>0139300002916000940 (М12-0895-16-ЭА)</t>
  </si>
  <si>
    <t xml:space="preserve">43.99.70.000 </t>
  </si>
  <si>
    <t>Оказание услуг по светодекоративному оформлению «Новогоднего снежно-ледового городка 2017 года»</t>
  </si>
  <si>
    <t xml:space="preserve">26.10.2016 </t>
  </si>
  <si>
    <t>0139300002916000980 (М12-0932-16-ЭА)</t>
  </si>
  <si>
    <t xml:space="preserve">33.20.39.000 </t>
  </si>
  <si>
    <t>400 000,00</t>
  </si>
  <si>
    <t>Общество с ограниченной ответственностью "ИНТЕГРАЦИЯ"</t>
  </si>
  <si>
    <t>654000, Кемеровская обл, Новокузнецк г, ул.проезд Библиотечный, д.5 - 12</t>
  </si>
  <si>
    <t>3421600601016000010</t>
  </si>
  <si>
    <t>Выполнение работ по созданию «Новогоднего снежно-ледового городка 2017 года»</t>
  </si>
  <si>
    <t>0139300002916001007 (М12-0962-16-ЭА)</t>
  </si>
  <si>
    <t>700 000,00</t>
  </si>
  <si>
    <t>Общество с ограниченной ответственностью "СибЖилСтрой"</t>
  </si>
  <si>
    <t>654005, Кемеровская обл, Новокузнецк г, ул.Белана, д.37</t>
  </si>
  <si>
    <t>3421600601016000011</t>
  </si>
  <si>
    <t>Оказание услуг местной телефонной связи</t>
  </si>
  <si>
    <t>0139300000216000002 (0139300000216000002)</t>
  </si>
  <si>
    <t xml:space="preserve">61.10.11.110 </t>
  </si>
  <si>
    <t>3421600601016000009</t>
  </si>
  <si>
    <t>Поставка бензина автомобильного через сеть автозаправочных станций в 1 квартале 2017 года</t>
  </si>
  <si>
    <t>0139300002916001017 (М12-0969-16-ЭА)</t>
  </si>
  <si>
    <t>236 983,25</t>
  </si>
  <si>
    <t>ООО" Перекресток Ойл"</t>
  </si>
  <si>
    <t>650000, г.Кемерово , ул.Николая Островского ,16</t>
  </si>
  <si>
    <t>3421600601016000017</t>
  </si>
  <si>
    <t>ЕП (п.29)</t>
  </si>
  <si>
    <t>21.11.2016</t>
  </si>
  <si>
    <t>650036. г. Кемерово, пр. Ленина, 90/4</t>
  </si>
  <si>
    <t>3421600601016000012</t>
  </si>
  <si>
    <t>Оказание услуг теплоснабжения и поставки горячей воды</t>
  </si>
  <si>
    <t xml:space="preserve">21.11.2016 </t>
  </si>
  <si>
    <t>0139300000216000003 (0139300000216000003)</t>
  </si>
  <si>
    <t xml:space="preserve">35.30.11.111 35.30.12.130 </t>
  </si>
  <si>
    <t>3421600601016000013</t>
  </si>
  <si>
    <t>Оказание услуг местной телефоннй связи</t>
  </si>
  <si>
    <t>0139300000216000004 (0139300000216000004)</t>
  </si>
  <si>
    <t>3421600601016000015</t>
  </si>
  <si>
    <t>0139300000216000005 (0139300000216000005)</t>
  </si>
  <si>
    <t xml:space="preserve">53.20.11.110 </t>
  </si>
  <si>
    <t>3421600601016000016</t>
  </si>
  <si>
    <t>ФЕДЕРАЛЬНОЕ ГОСУДАРСТВЕННОЕ УНИТАРНОЕ ПРЕДПРИЯТИЕ "ГЛАВНЫЙ ЦЕНТР СПЕЦИАЛЬНОЙ СВЯЗИ"</t>
  </si>
  <si>
    <t>7717043113</t>
  </si>
  <si>
    <t>13.12.2016</t>
  </si>
  <si>
    <t>3421600601016000018</t>
  </si>
  <si>
    <t>0139300000216000006 (0139300000216000006)</t>
  </si>
  <si>
    <t>3421600601016000014</t>
  </si>
  <si>
    <t>Оказания услуг холодного водоснабжения</t>
  </si>
  <si>
    <t xml:space="preserve">09.12.2016 </t>
  </si>
  <si>
    <t>0139300000216000007 (0139300000216000007)</t>
  </si>
  <si>
    <t xml:space="preserve">36.00.11.000 </t>
  </si>
  <si>
    <t>3421600601016000019</t>
  </si>
  <si>
    <t>Комсервис</t>
  </si>
  <si>
    <t>4217065924</t>
  </si>
  <si>
    <t xml:space="preserve">13.12.2016 </t>
  </si>
  <si>
    <t>0139300000216000008 (0139300000216000008)</t>
  </si>
  <si>
    <t>3421600601016000022</t>
  </si>
  <si>
    <t>0139300000216000009 (0139300000216000009)</t>
  </si>
  <si>
    <t xml:space="preserve">36.00.11.000 37.00.11.110 </t>
  </si>
  <si>
    <t>3421600601016000021</t>
  </si>
  <si>
    <t>0139300000216000010 (0139300000216000010)</t>
  </si>
  <si>
    <t>0139300000216000011 (0139300000216000011)</t>
  </si>
  <si>
    <t>3421600601016000020</t>
  </si>
  <si>
    <t>Коновалова Елена Евгеньевна</t>
  </si>
  <si>
    <t>(3843) 32-14-09</t>
  </si>
  <si>
    <t>Ед. (п.8)</t>
  </si>
  <si>
    <t>14.02.2016</t>
  </si>
  <si>
    <t>35,36.11.111</t>
  </si>
  <si>
    <t>Е.д. (п.29)</t>
  </si>
  <si>
    <t>28.12.2016</t>
  </si>
  <si>
    <t>30.02.2015</t>
  </si>
  <si>
    <t>Ед (п.1)</t>
  </si>
  <si>
    <t>нефтепродукт</t>
  </si>
  <si>
    <t>09.07.2016</t>
  </si>
  <si>
    <t>2016.134451</t>
  </si>
  <si>
    <t>ПАО "ПерекрестокОйл"</t>
  </si>
  <si>
    <t>34217044931 16 000013</t>
  </si>
  <si>
    <t>13930000151600031</t>
  </si>
  <si>
    <t>28.13.14.110</t>
  </si>
  <si>
    <t>адрес: 654041, Российская Федерация, Кемеровская область, Новокузнецк, Бардина пр-кт, 26 офис (квартира) 801</t>
  </si>
  <si>
    <t>342 170 449 3116 000044</t>
  </si>
  <si>
    <t>Поставка промышленного парогенератора</t>
  </si>
  <si>
    <t>13930000151600032</t>
  </si>
  <si>
    <t>28.99.39.190</t>
  </si>
  <si>
    <t>654005, Российская Федерация, 42 Кемеровская область, г НОВОКУЗНЕЦК, Белана ул, 37</t>
  </si>
  <si>
    <t>342 170 449 311 6 000045</t>
  </si>
  <si>
    <t>13930000151600034</t>
  </si>
  <si>
    <t>342 170 449 311 6 000046</t>
  </si>
  <si>
    <t>Оказание услуг по сбору, обработке, утилизации, размещению (захоронению) твердых коммунальных отходов (ТКО) и крупногабаритных отходов (КГО) с территории Куйбышевского и Орджоникидзевского районов Новокузнецкого городского округа</t>
  </si>
  <si>
    <t>13930000151600035</t>
  </si>
  <si>
    <t>38.21.22.000</t>
  </si>
  <si>
    <t>342 170 449 311 6 000047</t>
  </si>
  <si>
    <t>Оказание услуг по сбору и транспортировке твердых коммунальных отходов (ТКО) и крупногабаритных отходов (КГО) с территории Куйбышевского и Орджоникидзевского районов Новокузнецкого городского округа (красная линия)</t>
  </si>
  <si>
    <t>13930000151600036</t>
  </si>
  <si>
    <t>Общество с ограниченной ответственностью «ЭкоГрад»</t>
  </si>
  <si>
    <t>654034, Кемеровская область, г. Новокузнецк, ул. Ленина, 82, офис 204А</t>
  </si>
  <si>
    <t>342 170 449 311 6 000049</t>
  </si>
  <si>
    <t>Выполнение работ по обеспечению безопасности населения Кузбасса</t>
  </si>
  <si>
    <t>13930000151600037</t>
  </si>
  <si>
    <t>43.21.10.220</t>
  </si>
  <si>
    <t>ООО "Предприятие Горсвет"</t>
  </si>
  <si>
    <t>654000, Кемеровская обл., г.Новокузнецк, ул. Орджоникидзе, 12.А</t>
  </si>
  <si>
    <t>342 170 449 311 6 000051</t>
  </si>
  <si>
    <t>Оказание услуг по текущему содержанию городских лесов Новокузнецкого городского округа</t>
  </si>
  <si>
    <t>13930000151600038</t>
  </si>
  <si>
    <t>АУ КО "Новокузнецкий лесхоз"</t>
  </si>
  <si>
    <t>654201, Кемеровская обл., Новокузнецкий район, с.Сосновка, ул. Туркменская,64</t>
  </si>
  <si>
    <t>342 170 449 311 6 000052</t>
  </si>
  <si>
    <t xml:space="preserve">ЕД (п.29) </t>
  </si>
  <si>
    <t>34217044931160000053</t>
  </si>
  <si>
    <t>Мониторинг закупок* товаров, работ, услуг  за  2016 года</t>
  </si>
  <si>
    <t>Информация по предоставлению преимуществ в соответствии с Законом о контрактной системе на 2016 г.</t>
  </si>
  <si>
    <t>Информация по  размещению закупок через уполномоченный орган (УО) либо самостоятельно  за 2016 года</t>
  </si>
  <si>
    <t>Информация по контрактным службам (контрактным управляющим)*  за  2016 года</t>
  </si>
  <si>
    <t>Информация о  заказчиках по состоянию на 01.01.2017 г.</t>
  </si>
  <si>
    <t>по состоянию на 01.01.2017 г.</t>
  </si>
  <si>
    <t xml:space="preserve"> за  2016 года</t>
  </si>
  <si>
    <t>Информация* по заключенным контрактам (договорам)
 за   2016 года</t>
  </si>
  <si>
    <r>
      <t xml:space="preserve">Информация по </t>
    </r>
    <r>
      <rPr>
        <b/>
        <u/>
        <sz val="12"/>
        <color indexed="8"/>
        <rFont val="Times New Roman"/>
        <family val="1"/>
        <charset val="204"/>
      </rPr>
      <t xml:space="preserve">совместным закупкам </t>
    </r>
    <r>
      <rPr>
        <b/>
        <sz val="12"/>
        <color indexed="8"/>
        <rFont val="Times New Roman"/>
        <family val="1"/>
        <charset val="204"/>
      </rPr>
      <t>на товары, работы, услуг</t>
    </r>
    <r>
      <rPr>
        <b/>
        <sz val="12"/>
        <rFont val="Times New Roman"/>
        <family val="1"/>
        <charset val="204"/>
      </rPr>
      <t xml:space="preserve">и  за  </t>
    </r>
    <r>
      <rPr>
        <b/>
        <sz val="12"/>
        <color indexed="8"/>
        <rFont val="Times New Roman"/>
        <family val="1"/>
        <charset val="204"/>
      </rPr>
      <t xml:space="preserve"> 2016 года</t>
    </r>
  </si>
  <si>
    <r>
      <t>Информация по закупкам на товары, работы, услуг</t>
    </r>
    <r>
      <rPr>
        <b/>
        <sz val="12"/>
        <rFont val="Times New Roman"/>
        <family val="1"/>
        <charset val="204"/>
      </rPr>
      <t>и  за   2016 года</t>
    </r>
  </si>
  <si>
    <t>(3843) 322-954</t>
  </si>
  <si>
    <t xml:space="preserve"> (3843) 72-54-37</t>
  </si>
  <si>
    <t>654034, г. Новокузнецк, ул. Обнорского, 17</t>
  </si>
  <si>
    <t>(3843)36-90-61</t>
  </si>
  <si>
    <t>М12-04-005-00</t>
  </si>
  <si>
    <t>654013, г.Новокузнецк, ул. День Шахтера, 5</t>
  </si>
  <si>
    <t xml:space="preserve">(3843)31-82-82 </t>
  </si>
  <si>
    <t xml:space="preserve"> (3843) 52-10-23</t>
  </si>
  <si>
    <t>(3843) 52-08-52</t>
  </si>
  <si>
    <t>(3843)61-70-53</t>
  </si>
  <si>
    <t>(3843)70-38-16</t>
  </si>
  <si>
    <t>Демина Нина Евгеньевна</t>
  </si>
  <si>
    <t>(3843) 77-10-75</t>
  </si>
  <si>
    <t xml:space="preserve">(3843) 38-62-43 </t>
  </si>
  <si>
    <t>(3843) 75-60-14</t>
  </si>
  <si>
    <t>(3843) 61-41-75</t>
  </si>
  <si>
    <t>(3843) 776649</t>
  </si>
  <si>
    <t xml:space="preserve">(3843) 73-52-08  </t>
  </si>
  <si>
    <t>654005, г. Новокузнецк, ул.  Доз, 9</t>
  </si>
  <si>
    <t>(3843) 53-86-49</t>
  </si>
  <si>
    <t>654034, г. Новокузнецк, ул. Петракова, 68а</t>
  </si>
  <si>
    <t>(3843) 37-29-71</t>
  </si>
  <si>
    <t>(3843) 37-66-33</t>
  </si>
  <si>
    <t>654006, Кемеровская область, г. Новокузнецк, ул. Косыгина, д. 67, помещение 37.</t>
  </si>
  <si>
    <t>Выполнение работ по разгрузке, погрузке и хранению угля на угольном складе</t>
  </si>
  <si>
    <t>0139300002916000765</t>
  </si>
  <si>
    <t>52.10.19.000</t>
  </si>
  <si>
    <t>654006, г. Новокузнецк, ул. Орджоникидзе, д. 12/1</t>
  </si>
  <si>
    <t>3421600671816000037</t>
  </si>
  <si>
    <t>23.09.2016</t>
  </si>
  <si>
    <t>0139300002916000816</t>
  </si>
  <si>
    <t>26.20.15.000</t>
  </si>
  <si>
    <t>ООО "НКЦ"</t>
  </si>
  <si>
    <t>654066, г. Новокузнецк, ул. Грдины д. 7</t>
  </si>
  <si>
    <t>3421600671816000038</t>
  </si>
  <si>
    <t>Приобретение жилого помещения в муниципальную собственность для обеспечения жильем ветеранов, инвалидов и семей, имеющих детей инвалидов нуждающихся в улучшении жилищных условий и вставших на жилищный учет до 1 января 2005 года, имеющих право на соответствующую социальную поддержку согласно Федеральному Закону от 12.01.1995г. № 5-ФЗ «О ветеранах» и Федеральному Закону от 24.11.1995г. № 181-ФЗ "О социальной защите"</t>
  </si>
  <si>
    <t>0139300002916000817</t>
  </si>
  <si>
    <t>3421600671816000039</t>
  </si>
  <si>
    <t>Контракт теплоснабжения и поставки горячей воды</t>
  </si>
  <si>
    <t>10.11.2016</t>
  </si>
  <si>
    <t>0139300002516000005</t>
  </si>
  <si>
    <t>654006, Кемеровская область, г. Новокузнецк, ул. Коммунальная, д. 25</t>
  </si>
  <si>
    <t>3421600671816000040</t>
  </si>
  <si>
    <t xml:space="preserve">Контракт теплоснабжения </t>
  </si>
  <si>
    <t>15.11.2016</t>
  </si>
  <si>
    <t>29.11.2016</t>
  </si>
  <si>
    <t>0139300002516000006</t>
  </si>
  <si>
    <t>3421600671816000041</t>
  </si>
  <si>
    <t>Поставка бензина автомобильного через сеть автозаправочных станций в 1 квартале 2017 г.</t>
  </si>
  <si>
    <t>21.10.2016</t>
  </si>
  <si>
    <t>14.11.2016</t>
  </si>
  <si>
    <t>0139300002916001002</t>
  </si>
  <si>
    <t>3421600671816000042</t>
  </si>
  <si>
    <t xml:space="preserve">Контракт энергоснабжения </t>
  </si>
  <si>
    <t>07.12.2016</t>
  </si>
  <si>
    <t>650036, Кемеровская область, г. Кемерово, пр. Ленина 90/4</t>
  </si>
  <si>
    <t>3421600671816000043</t>
  </si>
  <si>
    <t xml:space="preserve">Содержание и ремонт общего имущества многоквартирного дома </t>
  </si>
  <si>
    <t>3421600671816000044</t>
  </si>
  <si>
    <t>Содержание  и ремонт общего имущества многоквартирного дома пр. Курако 8</t>
  </si>
  <si>
    <t>ООО УК "Проспект"</t>
  </si>
  <si>
    <t>654041, обл Кемеровская 42, г Новокузнецк, пр-кт Металлургов, 8</t>
  </si>
  <si>
    <t>3421600671816000045</t>
  </si>
  <si>
    <t>Управление многоквартирным домом, расположенном по адресу: ул Разведчиков, 56</t>
  </si>
  <si>
    <t>16.12.2016</t>
  </si>
  <si>
    <t>ООО УК "ЖКХ"</t>
  </si>
  <si>
    <t>654013, ОБЛ КЕМЕРОВСКАЯ 42, Г НОВОКУЗНЕЦК, УЛ ЮБИЛЕЙНАЯ, 22А</t>
  </si>
  <si>
    <t>3421600671816000046</t>
  </si>
  <si>
    <t>Содержание  и текущий ремонт мест общего пользования нежилого помещения в МКД по адресу: ул. Фестивальная, 6</t>
  </si>
  <si>
    <t>654005, обл Кемеровская 42, г Новокузнецк, ул Фестивальная, 21оф. 2</t>
  </si>
  <si>
    <t>3421600671816000047</t>
  </si>
  <si>
    <t>г.Кемерово ул. Н.Островского, 16</t>
  </si>
  <si>
    <t>05.10.2016</t>
  </si>
  <si>
    <t>3422001099616000033</t>
  </si>
  <si>
    <t>Поставка продуктов питания (овощей свежих) в 4 квартале 2016 года</t>
  </si>
  <si>
    <t>0139300002916000724</t>
  </si>
  <si>
    <t>01.13.51.120, 01.13.12.120,01.13.43.110, 01.13.41.110 , 01.13.49.110</t>
  </si>
  <si>
    <t>г. Новокузнецк, ул. Переездная, 1/11</t>
  </si>
  <si>
    <t>20.09.2016</t>
  </si>
  <si>
    <t>06.10.2016</t>
  </si>
  <si>
    <t>3422001099616000034</t>
  </si>
  <si>
    <t>Поставка продуктов питания (сахара-песка) во 4 квартале 2016 года</t>
  </si>
  <si>
    <t>0139300002916000722</t>
  </si>
  <si>
    <t>Новокузнецкий район, с. Сосновка, ул. Запсибовская, 2</t>
  </si>
  <si>
    <t>10.10.2016</t>
  </si>
  <si>
    <t>3422001099616000035</t>
  </si>
  <si>
    <t>поставка стиральной машины</t>
  </si>
  <si>
    <t>17.10.2016</t>
  </si>
  <si>
    <t>0139300002916000895</t>
  </si>
  <si>
    <t>27.51.13.110</t>
  </si>
  <si>
    <t>ООО "Оргтехника"</t>
  </si>
  <si>
    <t>4205307706</t>
  </si>
  <si>
    <t>г.Кемерово, пр.Кузнецкий, 15 офис 106</t>
  </si>
  <si>
    <t>28.10.2016</t>
  </si>
  <si>
    <t>08.11.2016</t>
  </si>
  <si>
    <t>3422001099616000036</t>
  </si>
  <si>
    <t>поставка оборудования по Государственной программе Российской Федерации "Доступная среда" (пондус телескопический, пандус перекатной</t>
  </si>
  <si>
    <t>18.10.2016</t>
  </si>
  <si>
    <t>31.10.2016</t>
  </si>
  <si>
    <t>0139300002916000953</t>
  </si>
  <si>
    <t>25.11.23.120</t>
  </si>
  <si>
    <t>ИП Анастасьев Ярослав Витальевич</t>
  </si>
  <si>
    <t>790100823170</t>
  </si>
  <si>
    <t>г. Биробиджан, ул. Карла Маркса, 17</t>
  </si>
  <si>
    <t>16.11.2016</t>
  </si>
  <si>
    <t>01.12.2016</t>
  </si>
  <si>
    <t>3422001099616000037</t>
  </si>
  <si>
    <t>Поставка продуктов питания (яйца куриного) в 1-4 кварталах 2017 года</t>
  </si>
  <si>
    <t>25.10.2016</t>
  </si>
  <si>
    <t>0139300002916000993</t>
  </si>
  <si>
    <t>ООО "Продажа"</t>
  </si>
  <si>
    <t>Новокузнецкий район, с. Сосновка, ул. Запсибовкая, 2</t>
  </si>
  <si>
    <t>25.11.2016</t>
  </si>
  <si>
    <t>06.12.2016</t>
  </si>
  <si>
    <t>3422001099616000038</t>
  </si>
  <si>
    <t>Поставка продуктов питания (масла сливочного) в 1-2 кварталах 2017 года</t>
  </si>
  <si>
    <t>0139300002916000976</t>
  </si>
  <si>
    <t>28.11.2016</t>
  </si>
  <si>
    <t>12.12.2016</t>
  </si>
  <si>
    <t>3422001099616000039</t>
  </si>
  <si>
    <t>Поставка продуктов питания (мука, макаронных изделий) в 1-4 кварталах 2017 года</t>
  </si>
  <si>
    <t>0139300002916001013</t>
  </si>
  <si>
    <t>10.61.21.000, 10.73.11.110</t>
  </si>
  <si>
    <t>30.11.2016</t>
  </si>
  <si>
    <t>15.12.2016</t>
  </si>
  <si>
    <t>3422001099616000040</t>
  </si>
  <si>
    <t>Поставка продуктов питания (фруктов свежих) в 1 квартале 2017 года</t>
  </si>
  <si>
    <t>0139300002916000994</t>
  </si>
  <si>
    <t>01.24.10.000, 01.24.10.000, 01.22.12.000, 01.23.13.000</t>
  </si>
  <si>
    <t>Г. Новокузнецк, ул. Переездная, 1/4</t>
  </si>
  <si>
    <t>02.12.2016</t>
  </si>
  <si>
    <t>3422001099616000041</t>
  </si>
  <si>
    <t>3422001099616000042</t>
  </si>
  <si>
    <t>Поставка продуктов питания (печени говяжьей) в 1-4 кварталах 2017 года</t>
  </si>
  <si>
    <t>0139300002916000992</t>
  </si>
  <si>
    <t>10.11.31.140</t>
  </si>
  <si>
    <t>3422001099616000043</t>
  </si>
  <si>
    <t>Поставка продуктов питания (хлеба) в 1-4 кварталах 2017 года</t>
  </si>
  <si>
    <t>11.11.2016</t>
  </si>
  <si>
    <t>0139300002916000995</t>
  </si>
  <si>
    <t>4252000077</t>
  </si>
  <si>
    <t>Кемеровская область, п. Рассвет, ул. Центральная 18а-2</t>
  </si>
  <si>
    <t>3422001099616000044</t>
  </si>
  <si>
    <t>Поставка продуктов питания (мясо птицы) в 1-4 кварталах 2017 года</t>
  </si>
  <si>
    <t>0139300002916001009</t>
  </si>
  <si>
    <t>3422001099616000045</t>
  </si>
  <si>
    <t>Поставка продуктов питания (сметаны) в 1-2 кварталах 2017 года</t>
  </si>
  <si>
    <t>0139300002916001023</t>
  </si>
  <si>
    <t>10.51.52.121</t>
  </si>
  <si>
    <t>05.12.2016</t>
  </si>
  <si>
    <t>20.12.2016</t>
  </si>
  <si>
    <t>21.12.2016</t>
  </si>
  <si>
    <t>3422001099616000046</t>
  </si>
  <si>
    <t>Поставка продуктов питания (крупы) в 1-2 кварталах 2017 года</t>
  </si>
  <si>
    <t>27.10.2016</t>
  </si>
  <si>
    <t>0139300002916001018</t>
  </si>
  <si>
    <t>10.61.31.120, 10.61.32.113, 01.11.75.110, 10.61.12.000, 10.61.32.114, 10.61.32.111, 10.61.32.116</t>
  </si>
  <si>
    <t>21.16.2016</t>
  </si>
  <si>
    <t>3422001099616000047</t>
  </si>
  <si>
    <t>Поставка продуктов питания (сахара-песка) в 1-2 кварталах 2017 года</t>
  </si>
  <si>
    <t>0139300002916000997</t>
  </si>
  <si>
    <t>Новокузнецкий район, с. Запсибовская, 2</t>
  </si>
  <si>
    <t>08.12.2016</t>
  </si>
  <si>
    <t>3422001099616000048</t>
  </si>
  <si>
    <t>Поставка продуктов питания (молока и кисломолочной продукции) в 1-2 кварталах 2017 года</t>
  </si>
  <si>
    <t>17.11.2016</t>
  </si>
  <si>
    <t>0139300002916001033</t>
  </si>
  <si>
    <t>10.51.11.111, 10.51.52.114, 10.51.52.113</t>
  </si>
  <si>
    <t>3422001099616000049</t>
  </si>
  <si>
    <t>Поставка продуктов питания (молочной продукции) в 1-2 кварталах 2017 года</t>
  </si>
  <si>
    <t>18.11.2016</t>
  </si>
  <si>
    <t>0139300002916001042</t>
  </si>
  <si>
    <t>10.51.40.112, 10.51.40.330</t>
  </si>
  <si>
    <t>22.12.2016</t>
  </si>
  <si>
    <t>3422001099616000050</t>
  </si>
  <si>
    <t>Поставка продуктов питания (мясо говядины) в 1-4 кварталах 2017 года</t>
  </si>
  <si>
    <t>0139300002916000990</t>
  </si>
  <si>
    <t>ООО "Мастер Мит"</t>
  </si>
  <si>
    <t>2222789894</t>
  </si>
  <si>
    <t>г. Барнаул, ул. Сухэ-Батора, д.3 помещение, 3</t>
  </si>
  <si>
    <t>23.12.2016</t>
  </si>
  <si>
    <t>3422001099616000051</t>
  </si>
  <si>
    <t>Поставка продуктов (овощей свежих) в 1 квартале 2017 года</t>
  </si>
  <si>
    <t>0139300002916001034</t>
  </si>
  <si>
    <t>ИП Якубов Раджабали Ибдулоевич</t>
  </si>
  <si>
    <t>г. Новокузнецк, ул. 40 лет ВЛКСМ, 120-7</t>
  </si>
  <si>
    <t>28.12.206</t>
  </si>
  <si>
    <t>3422001099616000052</t>
  </si>
  <si>
    <t>4253026737</t>
  </si>
  <si>
    <t>г. Новокузнецк ул. Кутузова, 72</t>
  </si>
  <si>
    <t>30.12.2016</t>
  </si>
  <si>
    <t>3422001099616000053</t>
  </si>
  <si>
    <t>19.12.2016</t>
  </si>
  <si>
    <t>г. Кемерово пр. Ленина 90/4</t>
  </si>
  <si>
    <t>3422001099616000054</t>
  </si>
  <si>
    <t>10.61.31.120 10.61.32.113 01.11.75.110 10.61.12.000 10.61.32.114 10.61.32.111 10.61.32.116 10.61.32.115 10.61.31.110 10.61.32.117</t>
  </si>
  <si>
    <t>Поставка продуктов питания (яйца куриного) в 4 квартале 2016 года</t>
  </si>
  <si>
    <t>0139300002916000698</t>
  </si>
  <si>
    <t>3422100945716000025</t>
  </si>
  <si>
    <t>Поставка продуктов питания (сахара-песка) в 4 квартале 2016 года</t>
  </si>
  <si>
    <t>3422100945716000026</t>
  </si>
  <si>
    <t>Российская Федерация, Кемеровская обл., Новокузнецкий р-н, с. Сосновка, ул. Запсибовская, 2</t>
  </si>
  <si>
    <t>3422100945716000027</t>
  </si>
  <si>
    <t>3422100945716000028</t>
  </si>
  <si>
    <t>3422100945716000029</t>
  </si>
  <si>
    <t>115280, Российская Федерация, г. Москва, ул. Ленинская слобода, "дом 19", комната 21Ю</t>
  </si>
  <si>
    <t>3422100945716000030</t>
  </si>
  <si>
    <t>Поставка продуктов питания (муки, макаронных изделий, соли) в 1-4 кварталах 2017 года</t>
  </si>
  <si>
    <t>3422100945716000031</t>
  </si>
  <si>
    <t>26.10.2016</t>
  </si>
  <si>
    <t>3422100945716000032</t>
  </si>
  <si>
    <t>24.10.2016</t>
  </si>
  <si>
    <t>01.22.12.000, 01.23.12.000, 01.23.13.000, 01.24.10.000, 01.24.21.000</t>
  </si>
  <si>
    <t>3422100945716000033</t>
  </si>
  <si>
    <t>Поставка продуктов питания (круп) в 1-2 кварталах 2017 года.</t>
  </si>
  <si>
    <t>342210094571600034</t>
  </si>
  <si>
    <t>3422100945716000035</t>
  </si>
  <si>
    <t>3422100945716000036</t>
  </si>
  <si>
    <t>3422100945716000037</t>
  </si>
  <si>
    <t>10.51.11.110, 10.51.52.113, 10.51.52.114</t>
  </si>
  <si>
    <t>3422100945716000038</t>
  </si>
  <si>
    <t>Поставка продуктов питания (соли) в 1-4 кварталах 2017 года</t>
  </si>
  <si>
    <t>0139300002916001025</t>
  </si>
  <si>
    <t>10.84.30.120, 10.84.30.130</t>
  </si>
  <si>
    <t>3422100945716000039</t>
  </si>
  <si>
    <t>3422100945716000040</t>
  </si>
  <si>
    <t>Поставка продуктов питания (мяса говядины) в 1-4 кварталах 2017 года</t>
  </si>
  <si>
    <t>656066, Российская Федерация, Алтайский край, г. Барнаул, ул. Сухэ-Батора, дом 3, корп.А, помещение 3</t>
  </si>
  <si>
    <t>3422100945716000041</t>
  </si>
  <si>
    <t>Поставка продуктов питания (овощей свежих) в 1 квартале 2017 года</t>
  </si>
  <si>
    <t>01.13.12.120, 01.13.41.110, 01.13.43.110, 01.13.49.110, 01.13.51.120</t>
  </si>
  <si>
    <t>654059, Российская Федерация, Кемеровская обл., г. Новокузнецк, ул. 40 лет ВЛКСМ, 120, 7</t>
  </si>
  <si>
    <t>3422100945716000042</t>
  </si>
  <si>
    <t>Оказание услуг по предоставлению доступа к сети Интернет и передаче данных</t>
  </si>
  <si>
    <t>0139300002916001116</t>
  </si>
  <si>
    <t>3422100945716000043</t>
  </si>
  <si>
    <t>650036, Российская Федерация, г.Кемерово, пр.Ленина, 90/4. Почтовый адрес: 654005, г.Новокузнецк,  ул.Орджоникидзе, 18А</t>
  </si>
  <si>
    <t>3422100945716000044</t>
  </si>
  <si>
    <t>Выполнение услуг по содержанию и текущему ремонту общего имущества многоквартирного дома по адресу: ул.Обнорского, 17</t>
  </si>
  <si>
    <t>ООО УК "30 квартал"</t>
  </si>
  <si>
    <t>654034, Россия, Кемеровская область, г.Новокузнецк, ул. Бугарева, 23</t>
  </si>
  <si>
    <t xml:space="preserve">3422100945716000045 </t>
  </si>
  <si>
    <t>Выполнение услуг по содержанию и текущему ремонту общего имущества многоквартирного дома по адресу: ул.Ленина, 74</t>
  </si>
  <si>
    <t>3422100945716000046</t>
  </si>
  <si>
    <t>3421900489216000025</t>
  </si>
  <si>
    <t>14.09.2016 г.</t>
  </si>
  <si>
    <t xml:space="preserve">12.09.2016г.  </t>
  </si>
  <si>
    <t xml:space="preserve">14.09.2016г. </t>
  </si>
  <si>
    <t xml:space="preserve">13.09.2016 г.  </t>
  </si>
  <si>
    <t xml:space="preserve">15.09.2016г.  </t>
  </si>
  <si>
    <t xml:space="preserve">19.09.2016 г.  </t>
  </si>
  <si>
    <t>12.08.2016г.</t>
  </si>
  <si>
    <t>31.08.2016г.</t>
  </si>
  <si>
    <t>04.10.2016г.</t>
  </si>
  <si>
    <t>07.10.2016г.</t>
  </si>
  <si>
    <t>3421900489216000039</t>
  </si>
  <si>
    <t>26.08.2016г.</t>
  </si>
  <si>
    <t>ООО  "Продукт"</t>
  </si>
  <si>
    <t>22.09.2016г.</t>
  </si>
  <si>
    <t>3421900489216000037</t>
  </si>
  <si>
    <t>Поставка продуктов питания (мяса птицы замороженного) в 4 квартале 2016 года</t>
  </si>
  <si>
    <t>0139300002916000701</t>
  </si>
  <si>
    <t>ООО "КемТорг"</t>
  </si>
  <si>
    <t>650070, обл КЕМЕРОВСКАЯ 42, р-н КЕМЕРОВСКИЙ, п ЗВЕЗДНЫЙ, ул ЦЕНТРАЛЬНАЯ, 1, 5</t>
  </si>
  <si>
    <t>3421900489216000038</t>
  </si>
  <si>
    <t>Оказание услуг по организации бесплатного проезда на городском пассажирском транспорте общего пользования (кроме маршрутного такси) для работников муниципального бюджетного учреждения социального обслуживания населения на 4 квартал 2016 года</t>
  </si>
  <si>
    <t>24.08.2016г</t>
  </si>
  <si>
    <t>25.10.2016г.</t>
  </si>
  <si>
    <t>0139300002916000924</t>
  </si>
  <si>
    <t>03.11.2016г.</t>
  </si>
  <si>
    <t>14.11.2016г.</t>
  </si>
  <si>
    <t>17.11.2016г.</t>
  </si>
  <si>
    <t>3421600671816000000</t>
  </si>
  <si>
    <t>Оказание услуг энергоснабжения на ноябрь-декабрь 2016г.</t>
  </si>
  <si>
    <t>14.10.2016г.</t>
  </si>
  <si>
    <t>31.10.2016г.</t>
  </si>
  <si>
    <t>3421900489216000041</t>
  </si>
  <si>
    <t>35.11.110.112</t>
  </si>
  <si>
    <t xml:space="preserve">650036, ОБЛ КЕМЕРОВСКАЯ 42, Г КЕМЕРОВО, ПР-КТ ЛЕНИНА, 90/4 </t>
  </si>
  <si>
    <t>28.10.2016г.</t>
  </si>
  <si>
    <t>11.11.2016г.</t>
  </si>
  <si>
    <t>ОБЩЕСТВО С ОГРАНИЧЕННОЙ ОТВЕТСТВЕННОСТЬЮ "ПРОДАЖА"</t>
  </si>
  <si>
    <t xml:space="preserve">654201, обл КЕМЕРОВСКАЯ 42, р-н НОВОКУЗНЕЦКИЙ, с СОСНОВКА, ул ЗАПСИБОВСКАЯ, 2 </t>
  </si>
  <si>
    <t>08.12.2016г.</t>
  </si>
  <si>
    <t>20.12.2016г.</t>
  </si>
  <si>
    <t>21.12.2016г.</t>
  </si>
  <si>
    <t>3421900489216000052</t>
  </si>
  <si>
    <t>16.11.2016г.</t>
  </si>
  <si>
    <t xml:space="preserve">0139300002916001025 </t>
  </si>
  <si>
    <t>10.84.30.130</t>
  </si>
  <si>
    <t>06.12.2016г.</t>
  </si>
  <si>
    <t>26.12.2016г.</t>
  </si>
  <si>
    <t>3421900489216000054</t>
  </si>
  <si>
    <t>21.10.2016г.</t>
  </si>
  <si>
    <t>10.11.2016г.</t>
  </si>
  <si>
    <t xml:space="preserve">01.24.10.000  01.22.12.000 01.24.21.000 01.23.13.000  01.23.12.000  </t>
  </si>
  <si>
    <t>02.12.2016г.</t>
  </si>
  <si>
    <t>14.12.2016г.</t>
  </si>
  <si>
    <t>19.12.2016г.</t>
  </si>
  <si>
    <t xml:space="preserve">3421900489216000049 </t>
  </si>
  <si>
    <t xml:space="preserve">ОБЩЕСТВО С ОГРАНИЧЕННОЙ ОТВЕТСТВЕННОСТЬЮ "КУЗНЕЦКЗЕРНОСЕРВИС" </t>
  </si>
  <si>
    <t xml:space="preserve">654214, обл КЕМЕРОВСКАЯ 42, р-н НОВОКУЗНЕЦКИЙ, п РАССВЕТ, ул ЦЕНТРАЛЬНАЯ, 18, А, 2 </t>
  </si>
  <si>
    <t>28.11.2016г.</t>
  </si>
  <si>
    <t>3421900489216000048</t>
  </si>
  <si>
    <t>25.11.2016г.</t>
  </si>
  <si>
    <t>13.12.2016г.</t>
  </si>
  <si>
    <t>3421900489216000043</t>
  </si>
  <si>
    <t>ЯКУБОВ РАДЖАБАЛИ ИБДУЛОЕВИЧ Индивидуальный предприниматель</t>
  </si>
  <si>
    <t>654059, ОБЛ КЕМЕРОВСКАЯ 42, Г НОВОКУЗНЕЦК, УЛ 40 ЛЕТ ВЛКСМ, 120, 7</t>
  </si>
  <si>
    <t>15.12.2016г.</t>
  </si>
  <si>
    <t>27.12.2016г.</t>
  </si>
  <si>
    <t>3421900489216000056</t>
  </si>
  <si>
    <t>Поставка продуктов питания (мяса птицы замороженного) в 1-4 кварталах 2017 года</t>
  </si>
  <si>
    <t>30.11.2016г.</t>
  </si>
  <si>
    <t>3421900489216000047</t>
  </si>
  <si>
    <t>ОБЩЕСТВО С ОГРАНИЧЕННОЙ ОТВЕТСТВЕННОСТЬЮ "МАСТЕР МИТ"</t>
  </si>
  <si>
    <t xml:space="preserve">656006, край АЛТАЙСКИЙ 22, г БАРНАУЛ, ул ГРИДАСОВА, 16 </t>
  </si>
  <si>
    <t>23.12.2016г.</t>
  </si>
  <si>
    <t>3421900489216000055</t>
  </si>
  <si>
    <t>Поставка продуктов питания (муки, макаронных изделий) в 1-4 кварталах 2017 года</t>
  </si>
  <si>
    <t xml:space="preserve">0139300002916001013 </t>
  </si>
  <si>
    <t>10.61.21.000 10.73.11.110</t>
  </si>
  <si>
    <t>ТУБОЛЕВ ЮРИЙ АНАТОЛЬЕВИЧ Индивидуальный предприниматель</t>
  </si>
  <si>
    <t xml:space="preserve">420700098563 </t>
  </si>
  <si>
    <t xml:space="preserve">ОБЛ КЕМЕРОВСКАЯ 42, Г КЕМЕРОВО, УЛ ПРИТОМСКАЯ НАБЕРЕЖНАЯ, 21а, 2 </t>
  </si>
  <si>
    <t>3421900489216000045</t>
  </si>
  <si>
    <t>18.11.2016г.</t>
  </si>
  <si>
    <t xml:space="preserve">0139300002916001042 </t>
  </si>
  <si>
    <t>10.51.40.330 10.51.40.112</t>
  </si>
  <si>
    <t>07.12.2016г.</t>
  </si>
  <si>
    <t>3421900489216000053</t>
  </si>
  <si>
    <t xml:space="preserve">3421900489216000051 </t>
  </si>
  <si>
    <t>08.11.2016г.</t>
  </si>
  <si>
    <t>12.12.2016г.</t>
  </si>
  <si>
    <t>3421900489216000044</t>
  </si>
  <si>
    <t>Поставка продуктов питания (круп) в 1-2 кварталах 2017 года</t>
  </si>
  <si>
    <t>15.11.2016г.</t>
  </si>
  <si>
    <t xml:space="preserve">0139300002916001018 </t>
  </si>
  <si>
    <t>30.11.20016г.</t>
  </si>
  <si>
    <t>3421900489216000046</t>
  </si>
  <si>
    <t xml:space="preserve">0139300002916001002 </t>
  </si>
  <si>
    <t>3421900489216000050</t>
  </si>
  <si>
    <t>Оказание услуг энергоснабжения на 2017г.</t>
  </si>
  <si>
    <t>28.12.2016г.</t>
  </si>
  <si>
    <t>3421900489216000057</t>
  </si>
  <si>
    <t>01.13.51.120     01.13.12.120    01.13.43.110     01.13.41.110    01.13.49.110</t>
  </si>
  <si>
    <t>34217025047 16 000027</t>
  </si>
  <si>
    <t>Поставка продуктов питания (фруктов свежих) в 4 квартале 2016 года</t>
  </si>
  <si>
    <t>0139300002916000745</t>
  </si>
  <si>
    <t>01.24.10.000     01.23.14.000</t>
  </si>
  <si>
    <t>ООО "Райский сад"</t>
  </si>
  <si>
    <t xml:space="preserve"> 650000, г. Кемерово, 
ул. Н. Островского, д. 15, каб. 213
</t>
  </si>
  <si>
    <t>34217025047 16 000029</t>
  </si>
  <si>
    <t>650526, Кемеровская обл., Кемеровский район, п.Звездный, ул.Центральная 1, офис 5</t>
  </si>
  <si>
    <t>34217025047 16 000028</t>
  </si>
  <si>
    <t xml:space="preserve">0139300002916000976 </t>
  </si>
  <si>
    <t xml:space="preserve">34217025047 16 000030 </t>
  </si>
  <si>
    <t xml:space="preserve"> 0139300002916000992</t>
  </si>
  <si>
    <t>115280, г. Москва, ул. Ленинская слобода, дом 19, комната 21ю.</t>
  </si>
  <si>
    <t>34217025047 16 000031</t>
  </si>
  <si>
    <t>650070, г. Кемерово, ул. Тухачевского, д. 50/4, помещение 3.</t>
  </si>
  <si>
    <t xml:space="preserve">34217025047 16 000032 </t>
  </si>
  <si>
    <t>Поставка продуктов питания (муки, макаронных изделий) в 1- 4 кварталах 2017 года</t>
  </si>
  <si>
    <t>10.61.21.000     10.73.11.110</t>
  </si>
  <si>
    <t>650000, г. Кемерово, ул. Притомская Набережная, д.21а. кв.2</t>
  </si>
  <si>
    <t>34217025047 16 000033</t>
  </si>
  <si>
    <t>10.61.31.120    10.61.32.113     01.11.75.110     10.61.12.000    10.61.32.114     10.61.32.111    10.61.32.116    10.61.32.115</t>
  </si>
  <si>
    <t>ООО «КузнецкЗерноСервис»</t>
  </si>
  <si>
    <t xml:space="preserve">Кемеровская  область, Новокузнецкий  район,
 пос. Рассвет, ул. Центральная, 18а-2
</t>
  </si>
  <si>
    <t>34217025047 16 000035</t>
  </si>
  <si>
    <t xml:space="preserve"> 0139300002916000994 </t>
  </si>
  <si>
    <t>01.24.10.000    01.23.13.000</t>
  </si>
  <si>
    <t>654063, г. Новокузнецк, ул. Переездная, 1/4</t>
  </si>
  <si>
    <t xml:space="preserve">
 34217025047 16 000034 </t>
  </si>
  <si>
    <t>ООО  "Продажа"</t>
  </si>
  <si>
    <t>34217025047 16 000036</t>
  </si>
  <si>
    <t>10.84.30.120</t>
  </si>
  <si>
    <t>34217025047 16 000038</t>
  </si>
  <si>
    <t>10.51.40.330     10.51.40.112</t>
  </si>
  <si>
    <t>34217025047 16 000039</t>
  </si>
  <si>
    <t>34217025047 16 000037</t>
  </si>
  <si>
    <t>ООО «Мастер Мит»</t>
  </si>
  <si>
    <t>656066, Алтайский край, г. Барнаул, ул. Сухэ-Батора, дом3А, помещение 3</t>
  </si>
  <si>
    <t>34217025047 16 000040</t>
  </si>
  <si>
    <t>01.13.51.120   01.13.12.120      01.13.43.110      01.13.41.110     01.13.49.110</t>
  </si>
  <si>
    <t>654059, г.Новокузнецк, ул.40 лет ВЛКСМ,120-7</t>
  </si>
  <si>
    <t>0139300002916001141</t>
  </si>
  <si>
    <t>0339300004116000001</t>
  </si>
  <si>
    <t xml:space="preserve">0339300004116000002 </t>
  </si>
  <si>
    <t>ООО "Благотворительный фонд санитарно-эпидемиологического благополучия населения"</t>
  </si>
  <si>
    <t>3421801316416000024</t>
  </si>
  <si>
    <t>Поставка продуктов питания (фруктов) во 3 кв.2016 г.</t>
  </si>
  <si>
    <t>3421801316416000025</t>
  </si>
  <si>
    <t>4218013167</t>
  </si>
  <si>
    <t>Оказание услуг по заправке картриджей в 2017 году</t>
  </si>
  <si>
    <t>11.10.2016</t>
  </si>
  <si>
    <t>0139300002916000946</t>
  </si>
  <si>
    <t>г.Кемерово, ул.Сибиряков-Гвардейцев,2</t>
  </si>
  <si>
    <t>22.11.2016</t>
  </si>
  <si>
    <t>3421801316416000026</t>
  </si>
  <si>
    <t>4218013168</t>
  </si>
  <si>
    <t xml:space="preserve">Электроснабжение </t>
  </si>
  <si>
    <t>24.11.2016</t>
  </si>
  <si>
    <t>0339300004116000003</t>
  </si>
  <si>
    <t>3421801316416000027</t>
  </si>
  <si>
    <t>Поставка продуктов питания (масла сливочного) в 1-2 кв.2017 г.</t>
  </si>
  <si>
    <t>Новокузнецкий района, с.Сосновка, ул.Запсибовская,2</t>
  </si>
  <si>
    <t>09.12.2016</t>
  </si>
  <si>
    <t>3421801316416000028</t>
  </si>
  <si>
    <t>г.Кемерово, ул.Н.Островского,16</t>
  </si>
  <si>
    <t>3421801316416000029</t>
  </si>
  <si>
    <t>09.11.2016</t>
  </si>
  <si>
    <t>0139300002916001145</t>
  </si>
  <si>
    <t>г.Новокузнецк, ул.Переездная,1/4</t>
  </si>
  <si>
    <t>26.12.2016</t>
  </si>
  <si>
    <t>27.12.2016</t>
  </si>
  <si>
    <t>3421801316416000031</t>
  </si>
  <si>
    <t>Оказание услуг по проведению мероприятий по дератизации и дезинсекции в 2017 году</t>
  </si>
  <si>
    <t>0139300002916001133</t>
  </si>
  <si>
    <t xml:space="preserve">81.29.11.000 </t>
  </si>
  <si>
    <t>г.Новокузнецк, ул.Слесарная,7, пом.2</t>
  </si>
  <si>
    <t>3421712118116000032</t>
  </si>
  <si>
    <t>Оказание услуг по изготовлению бланков в 2017 году</t>
  </si>
  <si>
    <t>0139300002916001119</t>
  </si>
  <si>
    <t>ИП Бакланов Г.В.</t>
  </si>
  <si>
    <t>422200463067</t>
  </si>
  <si>
    <t>г.Осинники, ул.Кирова 1 пер.,1-15</t>
  </si>
  <si>
    <t>3421712118116000034</t>
  </si>
  <si>
    <t>Муниципальный контракт теплоснабжения</t>
  </si>
  <si>
    <t>25.12.2016</t>
  </si>
  <si>
    <t>0339300004116000004</t>
  </si>
  <si>
    <t>35.30.12.110 35.30.11.111</t>
  </si>
  <si>
    <t>3421712118116000035</t>
  </si>
  <si>
    <t>Муниципальный контракт холодного водоснабжения и водоотведения</t>
  </si>
  <si>
    <t>0339300004116000006</t>
  </si>
  <si>
    <t>36.00.20.130 37.00.11.110</t>
  </si>
  <si>
    <t>г.Новокузнецк пр.Строителей, д.98</t>
  </si>
  <si>
    <t>3421712118116000036</t>
  </si>
  <si>
    <t>Договор об оказании услуг связи</t>
  </si>
  <si>
    <t>0339300004116000005</t>
  </si>
  <si>
    <t>г.Новокузнецк, ул.Курако,39</t>
  </si>
  <si>
    <t>3421712118116000037</t>
  </si>
  <si>
    <t>Поставка продуктов питания (фруктов) в 1 квартале 2017 года</t>
  </si>
  <si>
    <t>0139300002916001142</t>
  </si>
  <si>
    <t>3421801316416000033</t>
  </si>
  <si>
    <t>3421801770816000010</t>
  </si>
  <si>
    <t>01.24.10.000  01.24.21.000  01.23.14.000</t>
  </si>
  <si>
    <t>4205311798</t>
  </si>
  <si>
    <t>650000, г.Кемерово, ул.Н.Островского 11-213</t>
  </si>
  <si>
    <t>3421801770816000011</t>
  </si>
  <si>
    <t>04.10.2016</t>
  </si>
  <si>
    <t>0139300002916000849</t>
  </si>
  <si>
    <t>17.12.14.119</t>
  </si>
  <si>
    <t>ООО "Интерновоплат-Сибирь"</t>
  </si>
  <si>
    <t>42051016649</t>
  </si>
  <si>
    <t>650050, г.Кемерово, б-р Строителей 28/1-136</t>
  </si>
  <si>
    <t>3421801770816000012</t>
  </si>
  <si>
    <t>20.10.2016</t>
  </si>
  <si>
    <t>654201, с.Сосновка, ул.Запсибовская 2</t>
  </si>
  <si>
    <t>3421801770816000013</t>
  </si>
  <si>
    <t>3421801770816000014</t>
  </si>
  <si>
    <t>02.11.2016</t>
  </si>
  <si>
    <t>10.73.11.110    10.61.21.000</t>
  </si>
  <si>
    <t>650000, г.Кемерово, ул.Притомска Набережная 21а-2</t>
  </si>
  <si>
    <t>3421801770816000015</t>
  </si>
  <si>
    <t>Поставка бензина автомобильного через сеть автозаправочных станций в 1 кватале 2017 года</t>
  </si>
  <si>
    <t>3421801770816000016</t>
  </si>
  <si>
    <t xml:space="preserve">01.11.75.110
10.61.32.113
10.61.31.120
10.61.31.110
10.61.32.114
10.61.32.116
10.61.32.115
10.61.12.000
10.61.32.111
</t>
  </si>
  <si>
    <t>ООО "Кузнецкзерносервис"</t>
  </si>
  <si>
    <t>654000, п.Рассвет, ул.Центральная 18а-2</t>
  </si>
  <si>
    <t>3421801770816000017</t>
  </si>
  <si>
    <t xml:space="preserve">01.23.13.000
01.24.21.000
01.24.10.000
</t>
  </si>
  <si>
    <t>654063, г.Новокузнецк, ул.Переездная 1/4</t>
  </si>
  <si>
    <t>3421801770816000018</t>
  </si>
  <si>
    <t>3421801770816000019</t>
  </si>
  <si>
    <t>Поставка продуктов питания (сахара- песка) в 1-2 кварталах 2017 года</t>
  </si>
  <si>
    <t>3421801770816000020</t>
  </si>
  <si>
    <t>Поставка продуктов питания (молока и кисломолочный продуктов) в 1-2 кварталах 2017 года</t>
  </si>
  <si>
    <t xml:space="preserve">10.51.52.114
10.51.11.110
10.51.52.113
</t>
  </si>
  <si>
    <t>3421801770816000021</t>
  </si>
  <si>
    <t xml:space="preserve">10.51.40.112
10.51.40.330
</t>
  </si>
  <si>
    <t>3421801770816000022</t>
  </si>
  <si>
    <t>Энргоснабжение на 2017 год</t>
  </si>
  <si>
    <t>650036, г.Кемерово, пр.Ленина, д.90/4</t>
  </si>
  <si>
    <t>3421801770816000023</t>
  </si>
  <si>
    <t xml:space="preserve">01.13.12.120
01.13.51.120
01.13.43.110
01.13.41.110
01.13.49.110
</t>
  </si>
  <si>
    <t>654059, г.Новокузнецк, ул. 40лет ВЛКСМ 120-7</t>
  </si>
  <si>
    <t>3421801770816000024</t>
  </si>
  <si>
    <t>Холодное водоснабжение и водоотведение на 2017 год</t>
  </si>
  <si>
    <t>0339300189816000002</t>
  </si>
  <si>
    <t>37.00.11.110  36.00.20.130</t>
  </si>
  <si>
    <t>ООО Водоканал"</t>
  </si>
  <si>
    <t>654005, г.Новокузнецк, пр.Строителей, д.98</t>
  </si>
  <si>
    <t>3421801770816000025</t>
  </si>
  <si>
    <t>Оказание услуг электросвязи на 2017 год</t>
  </si>
  <si>
    <t>0339300189816000001</t>
  </si>
  <si>
    <t>191002, г.Санкт-Петербург, ул.Достоевского, д. 15</t>
  </si>
  <si>
    <t>3421801770816000026</t>
  </si>
  <si>
    <t>Теплоснабжение и горячее водоснабжение на 2017 год</t>
  </si>
  <si>
    <t>0339300189816000003</t>
  </si>
  <si>
    <t>35.30.12.110   35.30.11.111</t>
  </si>
  <si>
    <t>654006, Кемеровская обл., г.Новокузнецк, ул.Рудокапровая, 4</t>
  </si>
  <si>
    <t>3421801770816000027</t>
  </si>
  <si>
    <t>№3421702350816000030</t>
  </si>
  <si>
    <t>654201, РФ, Кемеровская область, Новокузнецкий район, с. Сосновка, ул. Запсибовская, 2</t>
  </si>
  <si>
    <t>№3421702350816000033</t>
  </si>
  <si>
    <t>Поставка продуктов питания (сахара-песка) в 1-2 кварталах 2017 года, УИС, Поставновление № 832 от 22.08.16 г.</t>
  </si>
  <si>
    <t>№3421702350816000045</t>
  </si>
  <si>
    <t>№3421702350816000041</t>
  </si>
  <si>
    <t>Поставка продуктов питания (молочной продукции) в 1-2 кварталах 2017 года, УИС, Поставновление № 832 от 22.08.16 г.</t>
  </si>
  <si>
    <t>10.51.40.121, 10.51.40.313</t>
  </si>
  <si>
    <t>№3421702350816000043</t>
  </si>
  <si>
    <t>Поставка продуктов питания (овощей свежих) в 4 квартале 2016 года СМП и СОНКО, Приказ № 155 от 25.03.2014 г.</t>
  </si>
  <si>
    <t>№3421702350816000028</t>
  </si>
  <si>
    <t>№3421702350816000031</t>
  </si>
  <si>
    <t>Поставка продуктов питания (фруктов свежих) в 4 квартале 2016 года           СМП и СОНКО</t>
  </si>
  <si>
    <t>01.24.10.000         01.24.21.000              01.23.14.000</t>
  </si>
  <si>
    <t>650000, РФ, Кемеровская область, г. Кемерово, ул. Н. Островского, д.15, каб.213</t>
  </si>
  <si>
    <t>№3421702350816000029</t>
  </si>
  <si>
    <t>Поставка обуви зимней</t>
  </si>
  <si>
    <t>07.10.2016</t>
  </si>
  <si>
    <t>19.10.2016</t>
  </si>
  <si>
    <t>0139300002916000912</t>
  </si>
  <si>
    <t>15.20.13.140</t>
  </si>
  <si>
    <t>ООО "ТексПрофи"</t>
  </si>
  <si>
    <t xml:space="preserve">630099, Российская Федерация, Новосибирская обл., г. Новосибирск, ул. Вокзальная магистраль, дом 16 </t>
  </si>
  <si>
    <t>№3421702350816000032</t>
  </si>
  <si>
    <t>Поставка продуктов питания (масла сливочного) в 1-2 кварталах 2017 года  Постановление № 832 от 22.08.16 г.</t>
  </si>
  <si>
    <t>№3421702350816000034</t>
  </si>
  <si>
    <t>Поставка продуктов питания (мяса говядины) в 1-4 кварталах 2017 года  Приказ № 155 от 25.03.2014 г., Постановление № 832 от 22.08.16 г.</t>
  </si>
  <si>
    <t>6546066,РФ, Алтайский край, г. Барнаул, ул. Сухэ-Батора, д.3А, помещение 3</t>
  </si>
  <si>
    <t>№3421702350816000047</t>
  </si>
  <si>
    <t>Поставка продуктов питания (печени говяжьей) в 1-4 кварталах 2017 года Постановление № 832 от 22.08.16 г.</t>
  </si>
  <si>
    <t>115280, РФ, г. Москва, ул. Ленинская слобода, дом 19, комната 21Ю</t>
  </si>
  <si>
    <t>№3421702350816000039</t>
  </si>
  <si>
    <t>Поставка продуктов питания (фруктов свежих) в 1 квартале 2017 года СМП и СОНКО</t>
  </si>
  <si>
    <t>654063, РФ, Кемеровская область, г. Новокузнецк, ул. Переездная,1/4</t>
  </si>
  <si>
    <t>№3421702350816000036</t>
  </si>
  <si>
    <t>Поставка продуктов питания (хлеба) в 1-4 кварталах 2017 года, инвалиды, УИС, Приказ № 155 от 25.03.2014 г.</t>
  </si>
  <si>
    <t>10.71.11.111, 10.71.11.112</t>
  </si>
  <si>
    <t>654214, РФ, Кемеровская область, Новокузнецкий район, п. Рассвет, ул. Центральная, 18а-2</t>
  </si>
  <si>
    <t>№3421702350816000040</t>
  </si>
  <si>
    <t xml:space="preserve">Поставка продуктов питания (мясо птицы) в 1-4 кварталах 2017 года </t>
  </si>
  <si>
    <t>650070, РФ, Кемеровская область, г. Кемерово, ул.Тухачевского,50/4, помещение 3</t>
  </si>
  <si>
    <t>№3421702350816000038</t>
  </si>
  <si>
    <t>Поставка продуктов питания (муки, макаронных изделий) в 1-4 кварталах 2017 года,Приказ № 155 от 25.03.2014 г</t>
  </si>
  <si>
    <t>650000, РФ, Кемеровская область, г. Кемерово, ул. Притомская Набережная, д.21а, кв. 2</t>
  </si>
  <si>
    <t>№3421702350816000037</t>
  </si>
  <si>
    <t>Поставка продуктов питания (крупы) в 1-2 кварталах 2017 года, СМП и СОНКО</t>
  </si>
  <si>
    <t>10.61.12.000, 10.61.31.111, 10.61.32.115, 10.61.32.113, 10.61.32.114, 01.11.75.110, 10.61.32.116, 10.61.32.111</t>
  </si>
  <si>
    <t>№3421702350816000035</t>
  </si>
  <si>
    <t>Постака продуктов питания (сметаны) в 1-2 кварталах 2017 года, УИС</t>
  </si>
  <si>
    <t>10.51.52.211</t>
  </si>
  <si>
    <t>№3421702350816000042</t>
  </si>
  <si>
    <t>10.51.11.111, 10.51.52.140</t>
  </si>
  <si>
    <t>№3421702350816000044</t>
  </si>
  <si>
    <t>Поставка продуктов питания (овощей свежих) в 1 квартале 2017 года, СМП иСОНКО, Приказ № 155 от 25.03.2014 г.</t>
  </si>
  <si>
    <t>654059,РФ, Кемеровская область, г. Новокузнецк, ул. 40 лет ВЛКСМ, 120-7</t>
  </si>
  <si>
    <t>№3421702350816000046</t>
  </si>
  <si>
    <t>поставка продуктов питания (фруктов свежих) в 4 квартале 2016 года.</t>
  </si>
  <si>
    <t xml:space="preserve"> 01.23.12.000,  01.24.10.000, </t>
  </si>
  <si>
    <t>650021, РФ, Кемеровская обл., г. Кемерово, ул. Предзаводская, 1В</t>
  </si>
  <si>
    <t>3422101315716000051</t>
  </si>
  <si>
    <t>поставка продуктов питания (овощей свежих) в 4 квартале 2016 года.</t>
  </si>
  <si>
    <t>3422101315716000052</t>
  </si>
  <si>
    <t>поставка продуктов питания (мяса птицы замороженного) в 4 квартале 2016 года.</t>
  </si>
  <si>
    <t>ООО "КЕМТОРГ"</t>
  </si>
  <si>
    <t>650070, РФ, Кемеровская обл., г. Кемерово, ул. Тухачевского, д. 54, корп. Б, офис 108</t>
  </si>
  <si>
    <t>3422101315716000054</t>
  </si>
  <si>
    <t>поставка продуктов питания (яйца куриного) в 4 квартале 2016 года.</t>
  </si>
  <si>
    <t>01.47.21.100</t>
  </si>
  <si>
    <t>3422101315716000053</t>
  </si>
  <si>
    <t>поставка продуктов питания (сахара-песка) в 4 квартале 2016 года.</t>
  </si>
  <si>
    <t>3422101315716000055</t>
  </si>
  <si>
    <t>поставка обуви зимней</t>
  </si>
  <si>
    <t xml:space="preserve">15.20.13.140  </t>
  </si>
  <si>
    <t>630099, Российская Федерация, Новосибирская обл., г. Новосибирск, ул. Вокзальная магистраль, дом 16,</t>
  </si>
  <si>
    <t>3422101315716000056</t>
  </si>
  <si>
    <t>0339300011416000005</t>
  </si>
  <si>
    <t xml:space="preserve">ПАО ОАО "Кузбасская Энергетическая Сбытовая Компания". ОАВО "Кузбассэнергосбыт"  </t>
  </si>
  <si>
    <t>3422101315716000057</t>
  </si>
  <si>
    <t>поставка продуктов питания (яйца куриного) в 1-4 кварталах 2017 года.</t>
  </si>
  <si>
    <t>3422101315716000058</t>
  </si>
  <si>
    <t>0339300011416000006</t>
  </si>
  <si>
    <t>35.30.11.111;  35.30.12.130</t>
  </si>
  <si>
    <t>МУП МП Новокузнецкого городского округа "СИБИРСКАЯ СБЫТОВАЯ КОМПАНИЯ". МП "ССК"</t>
  </si>
  <si>
    <t>3422101315716000060</t>
  </si>
  <si>
    <t>МП Новокузнецкого городского округа "СИБИРСКАЯ СБЫТОВАЯ КОМПАНИЯ". МП "ССК"</t>
  </si>
  <si>
    <t>поставка продуктов питания (масла сливочного) в 1-2 кварталах 2017 года</t>
  </si>
  <si>
    <t>3422101315716000059</t>
  </si>
  <si>
    <t>поставка продуктов питания (муки, макаронных изделий) в1-4 кварталах 2017 года.</t>
  </si>
  <si>
    <t>10.61.21.000,  10.73.11.110</t>
  </si>
  <si>
    <t>3422101315716000063</t>
  </si>
  <si>
    <t>поставка продуктов питания (мяса птицы) в1-4 кварталах 2017 года.</t>
  </si>
  <si>
    <t xml:space="preserve"> 650070, РФ, Кемеровская обл., г. Кемерово, ул. Тухачевского, 50</t>
  </si>
  <si>
    <t>3422101315716000062</t>
  </si>
  <si>
    <t>поставка продуктов питания (печени говяжьей) в1-4 кварталах 2017 года.</t>
  </si>
  <si>
    <t>3422101315716000061</t>
  </si>
  <si>
    <t>поставка продуктов питания (круп) в 1-2 кварталах 2017 года</t>
  </si>
  <si>
    <t>654214, РФ, Кемеровская обл., Новокузнецкий р-н, п. Рассвет, ул. Центральная,18А, 2</t>
  </si>
  <si>
    <t>3422101315716000064</t>
  </si>
  <si>
    <t>поставка продуктов питания (фруктов свежих) в 1 квартале 2017 года</t>
  </si>
  <si>
    <t>3422101315716000065</t>
  </si>
  <si>
    <t>поставка продуктов питания (хлеба) в 1-4 кварталах 2017 года</t>
  </si>
  <si>
    <t>10.71.11.111,  10.71.11.112</t>
  </si>
  <si>
    <t>3422101315716000066</t>
  </si>
  <si>
    <t>поставка продуктов питания (сметаны) в 1-2 кварталах 2017 года</t>
  </si>
  <si>
    <t>3422101315716000067</t>
  </si>
  <si>
    <t xml:space="preserve"> поставка бензина автомобильного  через сеть автозаправочных станций в 1 квартале 2017 года</t>
  </si>
  <si>
    <t>3422101315716000068</t>
  </si>
  <si>
    <t>поставка продуктов питания (молочной продукции) в 1-2 кварталах 2017 года</t>
  </si>
  <si>
    <t>10.51.40.112,  10.51.40.330</t>
  </si>
  <si>
    <t>3422101315716000070</t>
  </si>
  <si>
    <t>поставка продуктов питания (сахара-песка) в 1-2 кварталах 2017 года</t>
  </si>
  <si>
    <t>3422101315716000071</t>
  </si>
  <si>
    <t>поставка продуктов питания (соли) в1-4 кварталах 2017 года.</t>
  </si>
  <si>
    <t>3422101315716000072</t>
  </si>
  <si>
    <t>поставка продуктов питания (молока и ксиломолочной продукции) в 1-2 кварталах 2017 года</t>
  </si>
  <si>
    <t xml:space="preserve">10.51.11.110
(10.51.11.111),  10.51.52.114
(10.51.52.140)
</t>
  </si>
  <si>
    <t>3422101315716000069</t>
  </si>
  <si>
    <t>поставка продуктов питания (мяса говядины) в1-4 кварталах 2017 года.</t>
  </si>
  <si>
    <t xml:space="preserve">656066, Алтайский край, 
г. Барнаул, ул. Сухэ-Батора, дом 3А, помещение 3
</t>
  </si>
  <si>
    <t>3422101315716000073</t>
  </si>
  <si>
    <t>поставка продуктов питания (овощей свежих) в1 квартале 2017 года.</t>
  </si>
  <si>
    <t>01.13.12.120,  01.13.51.120,  01.13.43.110,  01.13.41.110,  01.13.49.110,</t>
  </si>
  <si>
    <t xml:space="preserve">Индивидуальный предприниматель Якубов Раджабали Ибдулоевич </t>
  </si>
  <si>
    <t>654059 г.Новокузнецк ул.40 лет ВЛКСМ,120-7</t>
  </si>
  <si>
    <t>3422101315716000074</t>
  </si>
  <si>
    <t xml:space="preserve">0139300002916000724 </t>
  </si>
  <si>
    <t>01.13.12.120; 01.13.43.110; 01.13.41.110; 01.13.49.110</t>
  </si>
  <si>
    <t xml:space="preserve">3421802240116000028
 </t>
  </si>
  <si>
    <t xml:space="preserve">0139300002916000698 </t>
  </si>
  <si>
    <t>р-н Новокузнецкий, с. Сосновка, ул. Запсибовская,2</t>
  </si>
  <si>
    <t xml:space="preserve"> 04.10.2016</t>
  </si>
  <si>
    <t xml:space="preserve">3421802240116000029
 </t>
  </si>
  <si>
    <t xml:space="preserve">0139300002916000745 </t>
  </si>
  <si>
    <t>01.24.10.000; 01.23.14.000; 01.24.21.000; 01.23.12.000</t>
  </si>
  <si>
    <t>г. Кемерово, ул.Николая Островского, 15-213</t>
  </si>
  <si>
    <t xml:space="preserve"> 04.10.2016 </t>
  </si>
  <si>
    <t xml:space="preserve">3421802240116000030
 </t>
  </si>
  <si>
    <t xml:space="preserve">0139300002916000701 </t>
  </si>
  <si>
    <t>г. Кемерово, ул. Тухачевского, дом 54, корп. Б, офис 108</t>
  </si>
  <si>
    <t xml:space="preserve">3421802240116000031
 </t>
  </si>
  <si>
    <t xml:space="preserve">0139300002916000722 </t>
  </si>
  <si>
    <t xml:space="preserve">3421802240116000032
 </t>
  </si>
  <si>
    <t>12.10.2016</t>
  </si>
  <si>
    <t xml:space="preserve">0139300002916000934 </t>
  </si>
  <si>
    <t>г.Новосибирск, ул. Воскзальная Магистраль, 16</t>
  </si>
  <si>
    <t xml:space="preserve"> 19.11.2016 </t>
  </si>
  <si>
    <t xml:space="preserve">3421802240116000033
 </t>
  </si>
  <si>
    <t xml:space="preserve">Оказание услуги по электроснабжению на ноябрь-декабрь 2016 год </t>
  </si>
  <si>
    <t xml:space="preserve">0339300004816000003 </t>
  </si>
  <si>
    <t xml:space="preserve">3421802240116000034
 </t>
  </si>
  <si>
    <t xml:space="preserve"> 31.10.2016 </t>
  </si>
  <si>
    <t xml:space="preserve">0139300002916000950 </t>
  </si>
  <si>
    <t>ООО МЦ "ПрофМед"</t>
  </si>
  <si>
    <t>г. Новокузнецк, пр-кт Советской армии, 48</t>
  </si>
  <si>
    <t xml:space="preserve">3421802240116000035
 </t>
  </si>
  <si>
    <t xml:space="preserve">Поставка продуктов питания (яйца куриного) в 1-4 кварталах 2017 года </t>
  </si>
  <si>
    <t xml:space="preserve">0139300002916000993 </t>
  </si>
  <si>
    <t xml:space="preserve">3421802240116000036
 </t>
  </si>
  <si>
    <t xml:space="preserve">3421802240116000037
 </t>
  </si>
  <si>
    <t xml:space="preserve">0139300002916001009 </t>
  </si>
  <si>
    <t xml:space="preserve"> 30.11.2016 </t>
  </si>
  <si>
    <t xml:space="preserve">3421802240116000038
 </t>
  </si>
  <si>
    <t xml:space="preserve">0139300002916000995 </t>
  </si>
  <si>
    <t>10.71.11.111; 10.71.11.112</t>
  </si>
  <si>
    <t>р-н Новокузнецкий, с. Рассвет, ул. Центральная, 18 -А2</t>
  </si>
  <si>
    <t xml:space="preserve">3421802240116000039
 </t>
  </si>
  <si>
    <t>10.73.11.110; 10.61.21.000</t>
  </si>
  <si>
    <t>г. Кемерово, ул. Притомская Набережная, 21а,2</t>
  </si>
  <si>
    <t xml:space="preserve">3421802240116000040
 </t>
  </si>
  <si>
    <t>10.61.31.111; 10.61.32.113; 01.11.75.110; 10.61.32.114; 10.61.12.000; 10.61.32.111; 10.61.32.116; 10.61.32.115; 10.61.31.119; 10.61.32.117</t>
  </si>
  <si>
    <t xml:space="preserve">3421802240116000041
 </t>
  </si>
  <si>
    <t xml:space="preserve">0139300002916000994 </t>
  </si>
  <si>
    <t xml:space="preserve">3421802240116000042
 </t>
  </si>
  <si>
    <t xml:space="preserve">Оказание услуг по электроснабжению на 2017 год </t>
  </si>
  <si>
    <t xml:space="preserve">0339300004816000004 </t>
  </si>
  <si>
    <t xml:space="preserve">3421802240116000043
 </t>
  </si>
  <si>
    <t xml:space="preserve">0139300002916000997 </t>
  </si>
  <si>
    <t xml:space="preserve">3421802240116000044
 </t>
  </si>
  <si>
    <t>Поставка продуктов питания на 1 полугодие 2017 года</t>
  </si>
  <si>
    <t xml:space="preserve">0139300002916001127 </t>
  </si>
  <si>
    <t>10.39.12.000; 10.39.12.000; 10.84.12.120; 10.39.18.110; 10.39.16.000; 10.83.12.120; 10.82.13.000; 10.83.13.120; 10.32.19.131; 10.51.56.130; 10.89.13.111; 10.82.23.210; 10.82.23.210; 10.82.22.139; 10.82.22.119; 10.39.22.110; 10.41.54.000; 10.84.11.000; 20.13.43.191;  10.84.22.110</t>
  </si>
  <si>
    <t>"Энджел"</t>
  </si>
  <si>
    <t xml:space="preserve">г. Кемерово, ул. Рутгерса, 41/6, 2 </t>
  </si>
  <si>
    <t xml:space="preserve">3421802240116000045
 </t>
  </si>
  <si>
    <t xml:space="preserve">0139300002916001034 </t>
  </si>
  <si>
    <t xml:space="preserve">3421802240116000046
 </t>
  </si>
  <si>
    <t xml:space="preserve">Поставка продуктов питания (мяса говядины, печени говяжьей) на 1 полугодие 2017 г </t>
  </si>
  <si>
    <t xml:space="preserve">3421802240116000047 </t>
  </si>
  <si>
    <t>10.11.31.110; 10.11.31.140</t>
  </si>
  <si>
    <t xml:space="preserve">3421802240116000047
 </t>
  </si>
  <si>
    <t xml:space="preserve">Поставка продуктов питания (молоко, сметана) на 1 полугодие 2017 г </t>
  </si>
  <si>
    <t xml:space="preserve">0139300002916001112 </t>
  </si>
  <si>
    <t xml:space="preserve">10.51.11.111; 10.51.52.211 </t>
  </si>
  <si>
    <t xml:space="preserve">3421802240116000048
 </t>
  </si>
  <si>
    <t xml:space="preserve">Оказание услуг по холодному водоснабжению и водоотведению на 2017 год </t>
  </si>
  <si>
    <t xml:space="preserve">0339300004816000005 </t>
  </si>
  <si>
    <t>36.00.11.000; 37.00.11.110</t>
  </si>
  <si>
    <t>г. Новокузнецк, пр-кт Строителей, 98</t>
  </si>
  <si>
    <t xml:space="preserve">3421802240116000049
 </t>
  </si>
  <si>
    <t>Оказание услуг по холодному водоснабжению и водоотведению на декабрь 2016 года</t>
  </si>
  <si>
    <t xml:space="preserve">0339300004816000006 </t>
  </si>
  <si>
    <t xml:space="preserve"> 27.12.2016 </t>
  </si>
  <si>
    <t xml:space="preserve">3421802240116000050
 </t>
  </si>
  <si>
    <t>Оказание услуг по теплоснабжению на 2017 год</t>
  </si>
  <si>
    <t xml:space="preserve">0339300004816000007 </t>
  </si>
  <si>
    <t>35.30.12.110; 35.30.11.111</t>
  </si>
  <si>
    <t xml:space="preserve">3421802240116000051
 </t>
  </si>
  <si>
    <t>4253034791</t>
  </si>
  <si>
    <t>Содержание и техническое обслуживание поменщения</t>
  </si>
  <si>
    <t>№4217097115</t>
  </si>
  <si>
    <t>г. Новокузнецк, пр. Металлургов, 8</t>
  </si>
  <si>
    <t>№3421702388216000005</t>
  </si>
  <si>
    <t>№0839600000216000004</t>
  </si>
  <si>
    <t>№3425303479116000023</t>
  </si>
  <si>
    <t xml:space="preserve">№0839600000216000003 </t>
  </si>
  <si>
    <t>г. Сенкт - Петербург, ул. Достоевского, д 15</t>
  </si>
  <si>
    <t>№3425303479116000022</t>
  </si>
  <si>
    <t xml:space="preserve">№0839600000216000002 </t>
  </si>
  <si>
    <t>№3425303479116000021</t>
  </si>
  <si>
    <t xml:space="preserve">№0839600000216000001 </t>
  </si>
  <si>
    <t>№3425303479116000020</t>
  </si>
  <si>
    <t>№3425303479116000015</t>
  </si>
  <si>
    <t>№0139300002916000882</t>
  </si>
  <si>
    <t>10.51.52.211, 10.51.30.111, 10.51.11.111, 10.51.52.140, 10.51.40.121, 10.51.40.313</t>
  </si>
  <si>
    <t>№4253003592</t>
  </si>
  <si>
    <t>№3425303479116000002</t>
  </si>
  <si>
    <t>Поставка продуктов питания (фрукты, овощи) в 4 квартале 2016 г.</t>
  </si>
  <si>
    <t>№0139300002916000901</t>
  </si>
  <si>
    <t>01.22.12.000, 01.13.43.110, 01.13.42.000, 10.39.21.120, 10.39.21.110, 01.23.13.000, 01.24.10.000</t>
  </si>
  <si>
    <t>№3425303479116000004</t>
  </si>
  <si>
    <t>№0139300002916001002</t>
  </si>
  <si>
    <t>№3425303479116000012</t>
  </si>
  <si>
    <t>№0139300002916000912</t>
  </si>
  <si>
    <t xml:space="preserve">ООО «ТексПрофи» </t>
  </si>
  <si>
    <t>№5407496014</t>
  </si>
  <si>
    <t>г. Новосибирск, ул. Вокзальная магистраль, дом 16</t>
  </si>
  <si>
    <t>№3425303479116000003</t>
  </si>
  <si>
    <t>№0139300002916001023</t>
  </si>
  <si>
    <t>№4252007160</t>
  </si>
  <si>
    <t>с. Сосновка, ул. Запсибовская, д. 2</t>
  </si>
  <si>
    <t>№3425303479116000014</t>
  </si>
  <si>
    <t>№0139300002916000976</t>
  </si>
  <si>
    <t>№3425303479116000006</t>
  </si>
  <si>
    <t>№0139300002916000992</t>
  </si>
  <si>
    <t>№3425303479116000007</t>
  </si>
  <si>
    <t>№0139300002916000995</t>
  </si>
  <si>
    <t>№4252000077</t>
  </si>
  <si>
    <t>Новокузнецкий  район пос. Рассвет ул Центральная 18а-2</t>
  </si>
  <si>
    <t>№342530347911600009</t>
  </si>
  <si>
    <t>№0139300002916000993</t>
  </si>
  <si>
    <t>№3425303479116000005</t>
  </si>
  <si>
    <t>№0139300002916001013</t>
  </si>
  <si>
    <t>ИП Туболев Ю. А.</t>
  </si>
  <si>
    <t>№420700098563</t>
  </si>
  <si>
    <t>г.Кемерово, ул.Притомская Набережная, д.21а кв.2</t>
  </si>
  <si>
    <t>№3425303479116000010</t>
  </si>
  <si>
    <t>№0139300002916000997</t>
  </si>
  <si>
    <t>№3425303479116000017</t>
  </si>
  <si>
    <t>№0139300002916001009</t>
  </si>
  <si>
    <t>№3425303479116000008</t>
  </si>
  <si>
    <t>№0139300002916001033</t>
  </si>
  <si>
    <t>№3425303479116000018</t>
  </si>
  <si>
    <t>№0139300002916001018</t>
  </si>
  <si>
    <t>10.61.31.111, 10.61.32.113, 01.11.75.110, 10.61.12.000, 10.61.32.114, 10.61.32.111, 10.61.32.116, 10.61.32.117</t>
  </si>
  <si>
    <t>№3425303479116000011</t>
  </si>
  <si>
    <t>№0139300002916000994</t>
  </si>
  <si>
    <t>№3425303479116000013</t>
  </si>
  <si>
    <t>№0139300002916001042</t>
  </si>
  <si>
    <t>№3425303479116000016</t>
  </si>
  <si>
    <t>№0139300002916000990</t>
  </si>
  <si>
    <t>№2222789894</t>
  </si>
  <si>
    <t xml:space="preserve">г. Барнаул, ул. Сухэ-Батора, дом 3, корп.А, помещение 3, </t>
  </si>
  <si>
    <t>№3425303479116000019</t>
  </si>
  <si>
    <t>Услуги по электроснабжению</t>
  </si>
  <si>
    <t>ОАО "Кузбасская энергетическая сбытовая компания""</t>
  </si>
  <si>
    <t>г.Кемерово, пр-т Ленина, д.90/4</t>
  </si>
  <si>
    <t>3421703522116000002</t>
  </si>
  <si>
    <t>3421703522116000003</t>
  </si>
  <si>
    <t>Поставка продуктов питания (печени говяжьей) в 4 квартале 2016г</t>
  </si>
  <si>
    <t xml:space="preserve">12.09.2016 </t>
  </si>
  <si>
    <t>3421702379416000085</t>
  </si>
  <si>
    <t>Поставка продуктов питания (колбасные изделия) в 4 квартале 2016г</t>
  </si>
  <si>
    <t>0139300002916000754</t>
  </si>
  <si>
    <t>10.13.14.111 10.13.14.112</t>
  </si>
  <si>
    <t>3421702379416000082</t>
  </si>
  <si>
    <t>Поставка продуктов питания (бакалейная продукция) в 4 квартале 2016г</t>
  </si>
  <si>
    <t xml:space="preserve">05.09.2016 </t>
  </si>
  <si>
    <t>0139300002916000799</t>
  </si>
  <si>
    <t xml:space="preserve">10.39.22.130 10.82.22.111 10.82.22.141 10.89.13.112 </t>
  </si>
  <si>
    <t>ООО "Прогресс"</t>
  </si>
  <si>
    <t>4217116150</t>
  </si>
  <si>
    <t>3421702379416000088</t>
  </si>
  <si>
    <t>поставка лекарственного препарата Актовегин</t>
  </si>
  <si>
    <t>07.09.20165</t>
  </si>
  <si>
    <t>0139300002916000752</t>
  </si>
  <si>
    <t>3421702379416000083</t>
  </si>
  <si>
    <t>Поставка продуктов питания (фруктов свежих) в 4 квартале 2016г</t>
  </si>
  <si>
    <t>0139300002916000818</t>
  </si>
  <si>
    <t xml:space="preserve">01.22.12.000 01.23.12.000 01.23.14.000 01.24.10.000 01.24.21.000 </t>
  </si>
  <si>
    <t>3421702379416000086</t>
  </si>
  <si>
    <t>Поставка продуктов питания (мясо говядины бескостное) в 4 квартале 2016г</t>
  </si>
  <si>
    <t>0139300002916000819</t>
  </si>
  <si>
    <t>3421702379416000087</t>
  </si>
  <si>
    <t>0139300002916000795</t>
  </si>
  <si>
    <t>10.39.16.000 10.84.12.160 10.39.17.111 10.82.13.000 10.83.12.110 10.39.18.110 10.84.22.110 10.39.17.111 10.39.18.110 10.83.13.120 10.20.34.126 10.89.19.130 10.41.54.000 20.14.32.121 10.39.17.119</t>
  </si>
  <si>
    <t>ООО "Мика"</t>
  </si>
  <si>
    <t>4205282875</t>
  </si>
  <si>
    <t>3421702379416000089</t>
  </si>
  <si>
    <t>Поставка продуктов питания (сахара-песка) в 4 квартале 2016г</t>
  </si>
  <si>
    <t>3421702379416000084</t>
  </si>
  <si>
    <t>Поставка продуктов питания (сельди слабосоленой) в 4 квартале 2016г</t>
  </si>
  <si>
    <t>0139300002916000709</t>
  </si>
  <si>
    <t>АО "Новокузнецкий хладокомбинат"</t>
  </si>
  <si>
    <t>г.Горно-Алтайск</t>
  </si>
  <si>
    <t>3421702379416000078</t>
  </si>
  <si>
    <t>Поставка продуктов питания (яйца куринного) в 4 квартале 2016г</t>
  </si>
  <si>
    <t>3421702379416000080</t>
  </si>
  <si>
    <t>Поставка продуктов питания (овощей свежих) в 4 квартале 2016г</t>
  </si>
  <si>
    <t>31.08.206</t>
  </si>
  <si>
    <t>3421702379416000079</t>
  </si>
  <si>
    <t>Поставка продуктов питания (мяса птицы замороженного) в 4 квартале 2016г</t>
  </si>
  <si>
    <t>4205269419</t>
  </si>
  <si>
    <t>Кемеровская обл, Кемеровский район, п.Звездный</t>
  </si>
  <si>
    <t>3421702379416000081</t>
  </si>
  <si>
    <t>Поставка продуктов питания (молоко сгущенное, сайра натур. консер.) в 4 квартале 2016г</t>
  </si>
  <si>
    <t>0139300002916000815</t>
  </si>
  <si>
    <t>10.51.51.113 10.210.25.111</t>
  </si>
  <si>
    <t>3421702379416000090</t>
  </si>
  <si>
    <t>Поставка продуктов питания (хлебобулочные изделия) в 4 квартале 2016г</t>
  </si>
  <si>
    <t>30.09.2016</t>
  </si>
  <si>
    <t>0139300002916000838</t>
  </si>
  <si>
    <t>10.72.12.110 10.72.12.120 10.72.12.130</t>
  </si>
  <si>
    <t>0.11.2016</t>
  </si>
  <si>
    <t>3421702379416000091</t>
  </si>
  <si>
    <t>Поставка продуктов питания (яйца куринного) в 1-4 квартале 2017г</t>
  </si>
  <si>
    <t>3421702379416000093</t>
  </si>
  <si>
    <t>поставка нефтепродуктов через сеть автозаправочных станций в 1кв.2017г.</t>
  </si>
  <si>
    <t>0139300002916000975</t>
  </si>
  <si>
    <t>19.20.21.111 19.20.21.321</t>
  </si>
  <si>
    <t>3421702379416000094</t>
  </si>
  <si>
    <t>Поставка продуктов питания (круп) в 1-2 квартале 2017г</t>
  </si>
  <si>
    <t>ООО "КузнецкЗерноСервис""</t>
  </si>
  <si>
    <t>Кемеровская обл., Новокузнецкий р-н, п. Рассвет, ул. Центральная, 18а</t>
  </si>
  <si>
    <t>3421702379416000100</t>
  </si>
  <si>
    <t>Поставка продуктов питания (мяса птицы) в1- 4 квартале 2017г</t>
  </si>
  <si>
    <t>3421702379416000097</t>
  </si>
  <si>
    <t xml:space="preserve">21.10.2016 </t>
  </si>
  <si>
    <t>3421702379416000099</t>
  </si>
  <si>
    <t>3421702379416000098</t>
  </si>
  <si>
    <t>3421702379416000095</t>
  </si>
  <si>
    <t xml:space="preserve">01.22.12.000 01.23.12.000 01.23.13.000 01.24.10.000 01.24.21.000 </t>
  </si>
  <si>
    <t>3421702379416000096</t>
  </si>
  <si>
    <t>3421702379416000104</t>
  </si>
  <si>
    <t>3421702379416000103</t>
  </si>
  <si>
    <t xml:space="preserve">10.51.52.121 </t>
  </si>
  <si>
    <t>3421702379416000102</t>
  </si>
  <si>
    <t xml:space="preserve">10.61.21.000 10.73.11.110 </t>
  </si>
  <si>
    <t>3421702379416000101</t>
  </si>
  <si>
    <t xml:space="preserve">10.51.40.112 10.51.40.330 </t>
  </si>
  <si>
    <t xml:space="preserve">10.84.30.130 </t>
  </si>
  <si>
    <t>3421702379416000106</t>
  </si>
  <si>
    <t xml:space="preserve">10.11.31.110 </t>
  </si>
  <si>
    <t>3421702379416000107</t>
  </si>
  <si>
    <t>Поставка продуктов питания (сока фруктового) в 1-2 кварталах 2017 года</t>
  </si>
  <si>
    <t xml:space="preserve">15.11.2016 </t>
  </si>
  <si>
    <t>0139300002916001135</t>
  </si>
  <si>
    <t>3421702379416000111</t>
  </si>
  <si>
    <t xml:space="preserve">08.11.2016 </t>
  </si>
  <si>
    <t>0139300002916001061</t>
  </si>
  <si>
    <t>ООО БФ санэпидблагополучия населения</t>
  </si>
  <si>
    <t>1903016290</t>
  </si>
  <si>
    <t>г.Абакан</t>
  </si>
  <si>
    <t>3421702379416000109</t>
  </si>
  <si>
    <t>3421702379416000110</t>
  </si>
  <si>
    <t>оказание услуг по проведению мероприятий по дератизации и дезинсекции в 2017г</t>
  </si>
  <si>
    <t>3421702379416000108</t>
  </si>
  <si>
    <t>оказание услуг по теплоснабжению и поставке г/в</t>
  </si>
  <si>
    <t>07.11.2016</t>
  </si>
  <si>
    <t>0339300005816000010</t>
  </si>
  <si>
    <t>35.30.11.120 35.30.12.130</t>
  </si>
  <si>
    <t>3421702379416000092</t>
  </si>
  <si>
    <t>Совместные закупки</t>
  </si>
  <si>
    <t xml:space="preserve">14.11.2016 </t>
  </si>
  <si>
    <t xml:space="preserve">0139300002916001002
</t>
  </si>
  <si>
    <t>25.11.2016.</t>
  </si>
  <si>
    <t>14.12.2016.</t>
  </si>
  <si>
    <t>3421600598616000009.</t>
  </si>
  <si>
    <t>Единственный поставщик</t>
  </si>
  <si>
    <t xml:space="preserve">25.11.2016 </t>
  </si>
  <si>
    <t>0139300026116000001 (0139300026116000001)</t>
  </si>
  <si>
    <t xml:space="preserve">61.10.30.190 </t>
  </si>
  <si>
    <t xml:space="preserve">191002, г САНКТ-ПЕТЕРБУРГ 78, ул ДОСТОЕВСКОГО, 15 
 32000000 </t>
  </si>
  <si>
    <t>3421600598616000010</t>
  </si>
  <si>
    <t>Получение питьевой воды и сброс сточных вод</t>
  </si>
  <si>
    <t xml:space="preserve">05.12.2016 </t>
  </si>
  <si>
    <t>0139300026116000002 (0139300026116000002)</t>
  </si>
  <si>
    <t xml:space="preserve">36.00.30.000 37.00.11.110 </t>
  </si>
  <si>
    <t>654005, Российская Федерация г. Новокузнецк, пр. Строителей , д. 98</t>
  </si>
  <si>
    <t>3421600598616000011</t>
  </si>
  <si>
    <t>Услуги по центральному отоплению и горячему водоснабжению</t>
  </si>
  <si>
    <t>0139300026116000003 (0139300026116000003)</t>
  </si>
  <si>
    <t xml:space="preserve">35.30.12.130 </t>
  </si>
  <si>
    <t>3421600598616000012</t>
  </si>
  <si>
    <t xml:space="preserve">Публичное акционерное общество ОТКРЫТОЕ АКЦИОНЕРНОЕ ОБЩЕСТВО "КУЗБАССКАЯ ЭНЕРГЕТИЧЕСКАЯ СБЫТОВАЯ КОМПАНИЯ" (ОТКРЫТОЕ АКЦИОНЕРНОЕ ОБЩЕСТВО "КУЗБАССКАЯ ЭНЕРГЕТИЧЕСКАЯ СБЫТОВАЯ КОМПАНИЯ")   </t>
  </si>
  <si>
    <t>650036, ОБЛ КЕМЕРОВСКАЯ 42, Г КЕМЕРОВО, ПР-КТ ЛЕНИНА, 90/4</t>
  </si>
  <si>
    <t>3421600598616000008.</t>
  </si>
  <si>
    <t>Комитет образования и науки Администрации г.Новокузнецка</t>
  </si>
  <si>
    <t>4216006669</t>
  </si>
  <si>
    <t>М12-02-096-00</t>
  </si>
  <si>
    <t>муниципальное бюджетное дошкольное образовательное учреждение "Детский сад № 2"</t>
  </si>
  <si>
    <t>654005, Россия,Кем.обл., г.Новокузнецк, пр.Строителей, 50</t>
  </si>
  <si>
    <t>46-55-02,            detsadik2@yandex.ru</t>
  </si>
  <si>
    <t xml:space="preserve">detsadik2@yandex.ru
</t>
  </si>
  <si>
    <t>заведующая</t>
  </si>
  <si>
    <t>Саранина Юлия Владимировна</t>
  </si>
  <si>
    <t>46-55-02</t>
  </si>
  <si>
    <t>М12-02-098-00</t>
  </si>
  <si>
    <t>муниципальное бюджетное дошкольное образовательное учреждение "Центр развития ребенка - детский сад № 6"</t>
  </si>
  <si>
    <t>654007, Россия, Кем.обл. ,г.Новокузнецк, ул.Павловского, 8 А</t>
  </si>
  <si>
    <t>46-54-55,              det_sadN6@mail.ru</t>
  </si>
  <si>
    <t>winni-pux6@mail.ru</t>
  </si>
  <si>
    <t>Вишняк Марина Юрьевна</t>
  </si>
  <si>
    <t>46-54-55</t>
  </si>
  <si>
    <t>М12-02-314-00</t>
  </si>
  <si>
    <t>муниципальное бюджетное дошкольное образовательное учреждение "Детский сад № 7"</t>
  </si>
  <si>
    <t>654066, Кемеровская область, г. Новокузнецк, ул. Грдины, №7 А, ул. Дружбы, № 53 А</t>
  </si>
  <si>
    <t>77-75-21</t>
  </si>
  <si>
    <t>detsad7nvkz@mail.ru</t>
  </si>
  <si>
    <t xml:space="preserve">Соломина Татьяна Валентиновна        </t>
  </si>
  <si>
    <t>М12-02-312-00</t>
  </si>
  <si>
    <t xml:space="preserve">муниципальное бюджетное дошкольное образовательное учреждение "Детский сад №9"  </t>
  </si>
  <si>
    <t>654080,Россия,Кемеровская область, г. Новокузнецк, Центральный район, улица Тольятти, дом № 40</t>
  </si>
  <si>
    <t>76-39-86</t>
  </si>
  <si>
    <t>Васильева Алена Сергеевн</t>
  </si>
  <si>
    <t>М12-02-155-00</t>
  </si>
  <si>
    <t xml:space="preserve">муниципальное бюджетное дошкольное образовательное учреждение "Детский сад №10"  </t>
  </si>
  <si>
    <t>654080, РФ, Кем.обл., г.Новокузнецк,    ул.Кирова, 99 А</t>
  </si>
  <si>
    <t>76-39-67,                     shkola_sad10@list.ru</t>
  </si>
  <si>
    <t>shkola_sad10@list.ru</t>
  </si>
  <si>
    <t>Яремчук Оксана Сергеевна</t>
  </si>
  <si>
    <t>76-39-67,                        76-67-90,                          76-67-81</t>
  </si>
  <si>
    <t>М12-02-099-00</t>
  </si>
  <si>
    <t>муниципальное бюджетное дошкольное образовательное учреждение "Детский сад № 11" общеразвивающего вида с приоритетным осуществлением деятельности по художественно-эстетическому развитию воспитанников</t>
  </si>
  <si>
    <t>654005, Россия, Кем.обл., г.Новокузнецк, ул.Филиппова, 12 А</t>
  </si>
  <si>
    <t>46-24-24,            detsad11.1984@mail.ru</t>
  </si>
  <si>
    <t>detsad11.1984@mail.ru</t>
  </si>
  <si>
    <t xml:space="preserve">Фасахова Ирина Борисовна </t>
  </si>
  <si>
    <t>46-24-24</t>
  </si>
  <si>
    <t>М12-02-100-00</t>
  </si>
  <si>
    <t>муниципальное бюджетное дошкольное образовательное учреждение "Детский сад № 18" компенсирующего вида</t>
  </si>
  <si>
    <t>654018, Россия, Кем.обл., г.Новокузнецк, пр.Октябрьский, 11 А</t>
  </si>
  <si>
    <t>70-23-83,           detskijjsad18-mdou@rambler.ru</t>
  </si>
  <si>
    <t>detskijjsad18-mdou@rambler.ru</t>
  </si>
  <si>
    <t xml:space="preserve">Киреева Елена Викторовна                                            </t>
  </si>
  <si>
    <t>70-23-83</t>
  </si>
  <si>
    <t>М12-02-313-00</t>
  </si>
  <si>
    <t xml:space="preserve">муниципальное бюджетное дошкольное образовательное учреждение "Детский сад №22"  </t>
  </si>
  <si>
    <t>654027,Россия, Кемеровская область, г.Новокузнецк, Центральный район, ул.Кирова, дом № 2</t>
  </si>
  <si>
    <t>8-905-904-0600</t>
  </si>
  <si>
    <t xml:space="preserve">Архипова Анна Владимировна                                        </t>
  </si>
  <si>
    <t>М12-02-102-00</t>
  </si>
  <si>
    <t>муниципальное бюджетное дошкольное образовательное учреждение "Детский сад № 33" комбинированного вида</t>
  </si>
  <si>
    <t>654066, Россия,Кем.обл., г.Новокузнецк,  ул.Грдины, 13 А</t>
  </si>
  <si>
    <t>77-50-25,                  semeika33@kuz.ru</t>
  </si>
  <si>
    <t>Dou33d@mail.ru</t>
  </si>
  <si>
    <t>Сапожкова Любовь Петровна</t>
  </si>
  <si>
    <t>77-50-25</t>
  </si>
  <si>
    <t>М12-02-103-00</t>
  </si>
  <si>
    <t>муниципальное бюджетное дошколное образовательное учреждение "Детский сад № 35"</t>
  </si>
  <si>
    <t>654101, Россия,Кем.обл., г.Новокузнецк,          проезд Дагестанский,12</t>
  </si>
  <si>
    <t>36-94-43,               mdou.35@yandex.ru</t>
  </si>
  <si>
    <t>mdou.35@yandex.ru</t>
  </si>
  <si>
    <t xml:space="preserve">Володина Галина Леонидовна       </t>
  </si>
  <si>
    <t>36-94-43,                             8-905-917-53-35</t>
  </si>
  <si>
    <t>М12-02-105-00</t>
  </si>
  <si>
    <t>муниципальное бюджетное дошкольное образовательное учреждение "Детский сад № 42" комбинированного вида</t>
  </si>
  <si>
    <t>654005, Россия,Кем.обл., г.Новокузнецк, пр.Строителей, 44</t>
  </si>
  <si>
    <t>46-48-57,                  det_sad_42@mail.ru</t>
  </si>
  <si>
    <t>det_sad_42@mail.ru</t>
  </si>
  <si>
    <t xml:space="preserve">Певгенина Ольга Федоровна                                            </t>
  </si>
  <si>
    <t>46-48-57</t>
  </si>
  <si>
    <t>М12-02-317-00</t>
  </si>
  <si>
    <t>муниципальное бюджетное дошкольное образовательное учреждение "Детский сад № 44"</t>
  </si>
  <si>
    <t>654080, Россия, Кем.обл., г.Новокузнецк, ул.Кирова, №80 А</t>
  </si>
  <si>
    <t>45-72-14</t>
  </si>
  <si>
    <t>mbdou44nvkz@mail.ru</t>
  </si>
  <si>
    <t xml:space="preserve">Рудакова Лариса Анатольевна </t>
  </si>
  <si>
    <t>М12-02-106-00</t>
  </si>
  <si>
    <t xml:space="preserve">муниципальное бюджетное дошкольное образовательное учреждение "Детский сад № 48" </t>
  </si>
  <si>
    <t>654000, Россия,Кем.обл., г.Новокузнецк, ул.Суворова, 10 А</t>
  </si>
  <si>
    <t>74-58-56,                    ds.48@mail.ru</t>
  </si>
  <si>
    <t>ds.48@mail.ru</t>
  </si>
  <si>
    <t xml:space="preserve">Топильская Елена Владимировна      </t>
  </si>
  <si>
    <t>74-58-56</t>
  </si>
  <si>
    <t>М12-02-107-00</t>
  </si>
  <si>
    <t>муниципальное бюджетное дошкольное образовательное учреждение "Детский сад № 54" общеразвивающего вида с приоритетным осуществлением деятельности по познавательно-речевому развитию воспитанников</t>
  </si>
  <si>
    <t>654007, Россия,Кем.обл., г.Новокузнецк, ул.Орджоникидзе, 42 А</t>
  </si>
  <si>
    <t>45-17-80,              detsad261@gmail.com</t>
  </si>
  <si>
    <t>ds.54@yandex.ru</t>
  </si>
  <si>
    <t xml:space="preserve">Галанина Наталья Ивановна                                             </t>
  </si>
  <si>
    <t>45-17-80</t>
  </si>
  <si>
    <t>М12-02-108-00</t>
  </si>
  <si>
    <t>муниципальное бюджетное дошкольное образовательное учреждение "Детский сад № 55"</t>
  </si>
  <si>
    <t>654007, Россия,Кем.обл., г.Новокузнецк, ул.Спартака, 22 А</t>
  </si>
  <si>
    <t>46-08-79,                  ds55@bk.ru</t>
  </si>
  <si>
    <t>ds55@bk.ru</t>
  </si>
  <si>
    <t>Вольхина Лариса Анатольевна</t>
  </si>
  <si>
    <t>46-08-79</t>
  </si>
  <si>
    <t>М12-02-109-00</t>
  </si>
  <si>
    <t>муниципальное бюджетное дошкольное образовательное учреждение "Детский сад № 58" общеразвивающего вида с приоритетным осуществлением деятельности по социально-личностному развитию воспитанников</t>
  </si>
  <si>
    <t>654005, Россия,Кем.обл., г.Новокузнецк, ул.Покрышкина, 26</t>
  </si>
  <si>
    <t>45-87-10,                         ds58@list.ru</t>
  </si>
  <si>
    <t>ds58@list.ru</t>
  </si>
  <si>
    <t xml:space="preserve">Казакова Ирина Валентиновна                                        </t>
  </si>
  <si>
    <t>45-87-10</t>
  </si>
  <si>
    <t>М12-02-110-00</t>
  </si>
  <si>
    <t>муниципальное бюджетное  дошкольное образовательное учреждение "Детский сад № 70"</t>
  </si>
  <si>
    <t>654079, Россия,Кем.обл., г.Новокузнецк, пер.Библиотечный, 5 А</t>
  </si>
  <si>
    <t>74-64-41,                www.mdoy70@mail.ru</t>
  </si>
  <si>
    <t>www.mdoy70@mail.ru</t>
  </si>
  <si>
    <t xml:space="preserve">Максакова Елена Алексеевна     </t>
  </si>
  <si>
    <t>74-64-41</t>
  </si>
  <si>
    <t>М12-02-113-00</t>
  </si>
  <si>
    <t>муниципальное бюджетное дошкольное образовательное учреждение "Детский сад № 88" комбинированного вида</t>
  </si>
  <si>
    <t>654027, Россия, Кем.обл., г.Новокузнецк, пр.Металлургов, 11</t>
  </si>
  <si>
    <t>74-46-93,                 detskisad88@mail.ru</t>
  </si>
  <si>
    <t>detskisad88@mail.ru</t>
  </si>
  <si>
    <t xml:space="preserve">Данилова Елена Владимирова                                             </t>
  </si>
  <si>
    <t>74-46-93</t>
  </si>
  <si>
    <t>М12-02-114-00</t>
  </si>
  <si>
    <t>муниципальное бюджетное дошкольное образовательное учреждение "Детский сад № 108"</t>
  </si>
  <si>
    <t>654041, Россия,Кем.обл., г.Новокузнецк, ул.Кутузова, 30 А</t>
  </si>
  <si>
    <t>74-61-52,                  detsad108@rambler.ru</t>
  </si>
  <si>
    <t>detsad108@rambler.ru</t>
  </si>
  <si>
    <t xml:space="preserve">Черникова Ольга Анатольевна                                        </t>
  </si>
  <si>
    <t>74-61-52</t>
  </si>
  <si>
    <t>М12-02-115-00</t>
  </si>
  <si>
    <t>муниципальное бюджетное дошкольное образовательное учреждение "Детский сад № 118"</t>
  </si>
  <si>
    <t>654080, Россия,Кем.обл., г.Новокузнецк, ул.Кутузова, 34</t>
  </si>
  <si>
    <t>74-61-34,                 detsad-118@yandex.ru</t>
  </si>
  <si>
    <t>detsad-118@yandex.ru</t>
  </si>
  <si>
    <t xml:space="preserve">Ивакина Ольга Петровна                                                 </t>
  </si>
  <si>
    <t>74-61-34</t>
  </si>
  <si>
    <t>М12-02-116-00</t>
  </si>
  <si>
    <t>муниципальное бюджетное  дошкольное образовательное учреждение "Детский сад № 131"</t>
  </si>
  <si>
    <t>654041, Россия,Кем.обл., г.Новокузнецк,                   ул. Сеченова, 6 а</t>
  </si>
  <si>
    <t>79-70-55,                       detsck.131@mail.ru</t>
  </si>
  <si>
    <t>detsck.131@mail.ru</t>
  </si>
  <si>
    <t xml:space="preserve">Толкачева Светлана Александровна                                     </t>
  </si>
  <si>
    <t>79-70-55</t>
  </si>
  <si>
    <t>М12-02-117-00</t>
  </si>
  <si>
    <t xml:space="preserve">муниципальное бюджетное дошкольное образовательное учреждение "Детский сад № 133" </t>
  </si>
  <si>
    <t>654041, Россия,Кем.обл., г.Новокузнецк, ул.Циолковского, 40 А</t>
  </si>
  <si>
    <t>71-38-88,                  panasenko.natalya@mail.ru</t>
  </si>
  <si>
    <t>ds.133@yandex.ru</t>
  </si>
  <si>
    <t xml:space="preserve">Якушкина Галина Николаевна                                              </t>
  </si>
  <si>
    <t>71-38-88</t>
  </si>
  <si>
    <t>М12-02-119-00</t>
  </si>
  <si>
    <t xml:space="preserve">муниципальное бюджетное дошкольное образовательное учреждение "Детский сад № 144" </t>
  </si>
  <si>
    <t>654041, Россия,Кем.обл., г.Новокузнецк, пр.Октябрьский, 26 А</t>
  </si>
  <si>
    <t>77-14-74,                   ds144zr@yandex.ru</t>
  </si>
  <si>
    <t>ds144zr@yandex.ru</t>
  </si>
  <si>
    <t xml:space="preserve">Панасенко Ольга Анатальевна </t>
  </si>
  <si>
    <t>77-14-74</t>
  </si>
  <si>
    <t>М12-02-120-00</t>
  </si>
  <si>
    <t xml:space="preserve">муниципальное бюджетное дошкольное образовательное учреждение "Детский сад №150" </t>
  </si>
  <si>
    <t>654018, Россия,Кем.обл., г.Новокузнецк, пр.Октябрьский, 46 А</t>
  </si>
  <si>
    <t>77-93-87,                    det.sad150@yandex.ru</t>
  </si>
  <si>
    <t>det.sad150@yandex.ru</t>
  </si>
  <si>
    <t xml:space="preserve">Гурова Анжелика Игоревна           </t>
  </si>
  <si>
    <t>77-93-87</t>
  </si>
  <si>
    <t>М12-02-121-00</t>
  </si>
  <si>
    <t>муниципальное бюджетное дошкольное образовательное учреждение "Детский сад № 158" компенсирующего вида</t>
  </si>
  <si>
    <t>654041, Россия, Кем.обл., г.Новокузнецк, ул.Кузнецова, 11 А</t>
  </si>
  <si>
    <t>71-18-60,                  ds158@BK.ru</t>
  </si>
  <si>
    <t>ds158@bk.ru</t>
  </si>
  <si>
    <t xml:space="preserve">Голова  Тамара Владимировна                                     </t>
  </si>
  <si>
    <t>71-18-60</t>
  </si>
  <si>
    <t>М12-02-122-00</t>
  </si>
  <si>
    <t>муниципальное автономное дошкольное образовательное учреждение "Детский сад № 165"</t>
  </si>
  <si>
    <t>654027, Россия,Кем.обл., г.Новокузнецк, ул.Энтузиастов, 12</t>
  </si>
  <si>
    <t>74-34-14,                   doy165@mail.ru</t>
  </si>
  <si>
    <t>doy165@mail.ru</t>
  </si>
  <si>
    <t xml:space="preserve">Столярова Елена Анатольевна                                          </t>
  </si>
  <si>
    <t>74-34-14</t>
  </si>
  <si>
    <t>М12-02-123-00</t>
  </si>
  <si>
    <t>муниципальное бюджетное дошкольное образовательное учреждение "Детский сад № 172"</t>
  </si>
  <si>
    <t>654018, Россия,Кем.обл., г.Новокузнецк, ул.Циолковского, 64</t>
  </si>
  <si>
    <t>70-17-58,                   detsad172@yandex.ru</t>
  </si>
  <si>
    <t>detsad172@yandex.ru</t>
  </si>
  <si>
    <t>Скворцова Наталья Валерьевна</t>
  </si>
  <si>
    <t>70-17-58</t>
  </si>
  <si>
    <t>муниципальное автономное дошкольное образовательное учреждение "Центр - развития ребенка - детский сад № 175"</t>
  </si>
  <si>
    <t>654018, Россия, Кемеровская обл.,              г. Новокузнецк,                     ул. Циолковского, 58а</t>
  </si>
  <si>
    <t>madou175@mail.ru</t>
  </si>
  <si>
    <t>Матюшова Юлия Юрьевна</t>
  </si>
  <si>
    <t>89516067156</t>
  </si>
  <si>
    <t>М12-03-032-00</t>
  </si>
  <si>
    <t>муниципальное бюджетное дошкольное образовательное учреждение "Детский сад № 178"</t>
  </si>
  <si>
    <t>654018, Россия, Кемеровская обл.,              г. Новокузнецк,                     ул. Циолковского, 62</t>
  </si>
  <si>
    <t xml:space="preserve">77-23-67                        </t>
  </si>
  <si>
    <t>ds178@kuz.ru</t>
  </si>
  <si>
    <t>Новоселова Ольга Викторовна</t>
  </si>
  <si>
    <t>М12-02-124-00</t>
  </si>
  <si>
    <t xml:space="preserve">муниципальное бюджетное дошкольное образовательное учреждение "Детский сад № 182" </t>
  </si>
  <si>
    <t>654066, Россия, Кем.обл., г.Новокузнецк,  ул.Дружбы, 19 А</t>
  </si>
  <si>
    <t>77-53-62,                 kindergarten182@yandex.ru</t>
  </si>
  <si>
    <t>kindergarten182@yandex.ru</t>
  </si>
  <si>
    <t>Гнетулова Оксана Викторовна</t>
  </si>
  <si>
    <t>77-53-62</t>
  </si>
  <si>
    <t>М12-02-125-00</t>
  </si>
  <si>
    <t>муниципальное бюджетное дошкольное образовательное учреждение "Детский сад № 186"</t>
  </si>
  <si>
    <t>654066, Россия,Кем.обл., г.Новокузнецк,  пр.Дружбы, 21 А</t>
  </si>
  <si>
    <t>77-53-81,                   lastochka_186@mail.ru</t>
  </si>
  <si>
    <t>lastochka_186@mail.ru</t>
  </si>
  <si>
    <t>Архипова Людмила Ивановна</t>
  </si>
  <si>
    <t>77-53-81</t>
  </si>
  <si>
    <t>М12-02-127-00</t>
  </si>
  <si>
    <t>муниципальное бюджетное дошкольное образовательное учреждение  "Детский сад № 196"</t>
  </si>
  <si>
    <t>654018, Россия, Кем.обл., г.Новокузнецк,  ул.Дружбы, 40 А</t>
  </si>
  <si>
    <t>77-47-55,              detsad196nk@yandex.ru</t>
  </si>
  <si>
    <t>detsad196nk@yandex.ru</t>
  </si>
  <si>
    <t xml:space="preserve">Болт Ольга Викторовна                                           </t>
  </si>
  <si>
    <t>77-47-55</t>
  </si>
  <si>
    <t>М12-02-128-00</t>
  </si>
  <si>
    <t>муниципальное бюджетное дошкольное образовательное учреждение "Детский сад № 200"</t>
  </si>
  <si>
    <t>654018, Россия, Кем.обл., г.Новокузнецк, пр.Октябрьский, 7 А</t>
  </si>
  <si>
    <t>70-22-60,                     ds200@bk.ru</t>
  </si>
  <si>
    <t>ds200@bk.ru</t>
  </si>
  <si>
    <t xml:space="preserve">Павлюченко Ольга Ивановна                                                                                            </t>
  </si>
  <si>
    <t>70-22-60</t>
  </si>
  <si>
    <t>М12-02-129-00</t>
  </si>
  <si>
    <t xml:space="preserve">муниципальное бюджетное дошкольное образовательное учреждение "Детский сад № 206" </t>
  </si>
  <si>
    <t>654066, Россия, Кем.обл., г.Новокузнецк,  ул.Грдины, 1 А</t>
  </si>
  <si>
    <t>77-62-15,                      mdou206@mail.ru</t>
  </si>
  <si>
    <t>mdou206@mail.ru</t>
  </si>
  <si>
    <t>Смолего Жанна Викторовна</t>
  </si>
  <si>
    <t>77-62-15</t>
  </si>
  <si>
    <t>М12-02-130-00</t>
  </si>
  <si>
    <t xml:space="preserve">муниципальное бюджетное дошкольное образовательное учреждение "Детский сад № 208" </t>
  </si>
  <si>
    <t>654018, Россия, Кем.обл., г.Новокузнецк, ул.Циолковского, 60 А</t>
  </si>
  <si>
    <t>70-21-19,                  l.a.volhina@mail.ru</t>
  </si>
  <si>
    <t>l.a.volhina@mail.ru</t>
  </si>
  <si>
    <t xml:space="preserve">Берг Светлана Васильевна                                            </t>
  </si>
  <si>
    <t>70-21-19</t>
  </si>
  <si>
    <t>М12-02-132-00</t>
  </si>
  <si>
    <t>муниципальное бюджетное дошкольное образовательное учреждение "Детский сад № 214" комбинированного вида</t>
  </si>
  <si>
    <t>654066, Россия, Кем.обл., г.Новокузнецк,  ул.Грдины, 8 Б</t>
  </si>
  <si>
    <t>77-27-17,              savenko.ds214@yandex.ru</t>
  </si>
  <si>
    <t>savenko.ds214@yandex.ru</t>
  </si>
  <si>
    <t xml:space="preserve">Якимова Ирина Васильевна                                         </t>
  </si>
  <si>
    <t>77-27-17</t>
  </si>
  <si>
    <t>М12-02-133-00</t>
  </si>
  <si>
    <t>муниципальное бюджетное дошкольное образовательное учреждение "Детский сад № 215"</t>
  </si>
  <si>
    <t>654041, Россия, Кем.обл., г.Новокузнецк,                   ул. Транспортная, 35 А</t>
  </si>
  <si>
    <t>71-57-04,                   ds215@bk.ru</t>
  </si>
  <si>
    <t>ds215@bk.ru</t>
  </si>
  <si>
    <t xml:space="preserve">Грибанова Екатерина Геннадьевна                           </t>
  </si>
  <si>
    <t>71-57-04</t>
  </si>
  <si>
    <t>М12-02-136-00</t>
  </si>
  <si>
    <t xml:space="preserve">муниципальное бюджетное дошкольное образовательное учреждение "Центр развития ребенка - Детский сад № 224" </t>
  </si>
  <si>
    <t>654080, Россия, Кем.обл., г. Новокузнецк,                    ул. Кирова, 81 А</t>
  </si>
  <si>
    <t>76-27-10,                 crr-224@yandex.ru</t>
  </si>
  <si>
    <t>crr-224@yandex.ru</t>
  </si>
  <si>
    <t>Жогова Марина Валентиновна</t>
  </si>
  <si>
    <t>76-27-10</t>
  </si>
  <si>
    <t>М12-02-137-00</t>
  </si>
  <si>
    <t>муниципальное бюджетное дошкольное образовательное учреждение "Детский сад № 226"</t>
  </si>
  <si>
    <t>76-39-57,                 mdou226@mail.ru</t>
  </si>
  <si>
    <t>mdou226@mail.ru</t>
  </si>
  <si>
    <t>Сергеева Ольга Геннадьевна</t>
  </si>
  <si>
    <t>76-39-57</t>
  </si>
  <si>
    <t>М12-02-139-00</t>
  </si>
  <si>
    <t>муниципальное бюджетное дошкольное образовательное учреждение "Детский сад № 231"</t>
  </si>
  <si>
    <t>654018, Россия, Кем.обл., г.Новокузнецк,                   пр.Октябрьский, 11</t>
  </si>
  <si>
    <t>77-72-36,                det_sad231@mail.ru</t>
  </si>
  <si>
    <t>det_sad231@mail.ru</t>
  </si>
  <si>
    <t xml:space="preserve">Фахретдинова Светлана Александровна                      </t>
  </si>
  <si>
    <t>8-906-931-42-62,         77-72-36</t>
  </si>
  <si>
    <t>М12-02-140-00</t>
  </si>
  <si>
    <t xml:space="preserve">муниципальное бюджетное дошкольное образовательное учреждение "Детский сад № 233" </t>
  </si>
  <si>
    <t>654005, Россия, Кем.обл., г.Новокузнецк, ул.Ноградская, 6</t>
  </si>
  <si>
    <t>46-33-57,                   mdoy_233@mail.ru</t>
  </si>
  <si>
    <t>mdoy_233@mail.ru</t>
  </si>
  <si>
    <t xml:space="preserve">Григорьева Екатерина Олеговна </t>
  </si>
  <si>
    <t>46-33-57</t>
  </si>
  <si>
    <t>М12-02-141-00</t>
  </si>
  <si>
    <t xml:space="preserve">муниципальное бюджетное дошкольное образовательное учреждение "Детский сад № 237" </t>
  </si>
  <si>
    <t>654007, Россия, Кем.обл., г.Новокузнецк, пр.Кузнецкстроевский, 32</t>
  </si>
  <si>
    <t>46-55-66,                    irena.cheh@mail.ru</t>
  </si>
  <si>
    <t>dou237@mail.ru</t>
  </si>
  <si>
    <t xml:space="preserve">Садиллаева Ирина Петровна </t>
  </si>
  <si>
    <t>46-55-66</t>
  </si>
  <si>
    <t>М12-02-142-00</t>
  </si>
  <si>
    <t xml:space="preserve">муниципальное бюджетное дошкольное образовательное учреждение "Детский сад № 238" </t>
  </si>
  <si>
    <t>654066, Россия,Кем.обл., г.Новокузнецк,  ул.Грдины, 20 а</t>
  </si>
  <si>
    <t>35-15-98,                     detsadvvkz238@mail.ru</t>
  </si>
  <si>
    <t>detsadvvkz238@mail.ru</t>
  </si>
  <si>
    <t xml:space="preserve">Сепп Марина Александровна                                </t>
  </si>
  <si>
    <t>35-15-98</t>
  </si>
  <si>
    <t>М12-02-143-00</t>
  </si>
  <si>
    <t>муниципальное бюджетное дошкольное образовательное учреждение "Детский сад № 240" комбинированного вида</t>
  </si>
  <si>
    <t>654080, Россия, Кем.обл., г.Новокузнецк, ул.Франкфурта, 18 А</t>
  </si>
  <si>
    <t>76-67-84,                delfin240@mail.ru</t>
  </si>
  <si>
    <t>delfin240@mail.ru</t>
  </si>
  <si>
    <t>Хоменко Елена Ивановна</t>
  </si>
  <si>
    <t>76-39-58</t>
  </si>
  <si>
    <t>М12-02-144-00</t>
  </si>
  <si>
    <t>муниципальное бюджетное дошкольное образовательное учреждение "Детский сад № 242"</t>
  </si>
  <si>
    <t>654005, Россия, Кем.обл., г.Новокузнецк, ул.Покрышкина, 34</t>
  </si>
  <si>
    <t>45-96-68,                  detskisad242@mail.ru</t>
  </si>
  <si>
    <t>detskisad242@mail.ru</t>
  </si>
  <si>
    <t xml:space="preserve">Щипанова Оксана Викторовна                                                  </t>
  </si>
  <si>
    <t>45-96-68</t>
  </si>
  <si>
    <t>М12-02-145-00</t>
  </si>
  <si>
    <t>муниципальное бюджетное дошкольное образовательное учреждение "Детский сад № 248"</t>
  </si>
  <si>
    <t>654041, Россия, Кем.обл., г.Новокузнецк, ул.Циолковского, 31 А</t>
  </si>
  <si>
    <t>77-88-55,                    s248@mail.ru</t>
  </si>
  <si>
    <t>ds248@mail.ru</t>
  </si>
  <si>
    <t xml:space="preserve">Фролова  Надежда Дмитриевна                                          </t>
  </si>
  <si>
    <t>77-88-55</t>
  </si>
  <si>
    <t>М12-02-146-00</t>
  </si>
  <si>
    <t>муниципальное бюджетное дошкольное образовательное учреждение "Детский сад № 249" комбинированного вида</t>
  </si>
  <si>
    <t>654080, Россия, Кем.обл., г.Новокузнецк, ул.Тольятти, 54</t>
  </si>
  <si>
    <t>76-95-45,                    mdou249.ds@yandex.ru</t>
  </si>
  <si>
    <t>mdou249.ds@yandex.ru</t>
  </si>
  <si>
    <t xml:space="preserve">Шпигунова Лариса Ивановна                 </t>
  </si>
  <si>
    <t>76-95-45</t>
  </si>
  <si>
    <t>М12-02-147-00</t>
  </si>
  <si>
    <t xml:space="preserve">муниципальное бюджетное дошкольное образовательное учреждение"Детский сад № 251" </t>
  </si>
  <si>
    <t>654080, Россия, Кем.обл., г.Новокузнецк,      ул.Кирова, 86</t>
  </si>
  <si>
    <t>77-32-60,                        mdou251@mail.ru</t>
  </si>
  <si>
    <t>mdou251@mail.ru</t>
  </si>
  <si>
    <t>Соколова Елена Михайловна</t>
  </si>
  <si>
    <t xml:space="preserve">Артюхова Эльвира Александровна                                </t>
  </si>
  <si>
    <t>77-32-60,                        77-32-70</t>
  </si>
  <si>
    <t>М12-02-148-00</t>
  </si>
  <si>
    <t xml:space="preserve">муниципальное бюджетное дошкольное образовательное учреждение "Детский сад № 261" </t>
  </si>
  <si>
    <t>654006, Россия, Кем.обл., г.Новокузнецк, ул.Ноградская, 9</t>
  </si>
  <si>
    <t>45-09-51,                       detskiusad261@rambler.ru</t>
  </si>
  <si>
    <t>detskiysad261@rambler.ru</t>
  </si>
  <si>
    <t xml:space="preserve">Баженова Елена Михайловна                                          </t>
  </si>
  <si>
    <t>45-09-51</t>
  </si>
  <si>
    <t>М12-02-150-00</t>
  </si>
  <si>
    <t>муниципальное бюджетное дошкольное образовательное учреждение "Детский сад № 266" общеразвивающего вида с приоритетным осуществлением  деятельности по социально-личностному развитию детей</t>
  </si>
  <si>
    <t>654079,  Россия,  Кем.обл., г.Новокузнецк, пр. Курако, 10</t>
  </si>
  <si>
    <t>74-25,81,                     detsad-266@rambler.ru</t>
  </si>
  <si>
    <t>detsad-266@rambler.ru</t>
  </si>
  <si>
    <t>Поромова Вера Александровна</t>
  </si>
  <si>
    <t>74-25-81</t>
  </si>
  <si>
    <t>М12-02-151-00</t>
  </si>
  <si>
    <t xml:space="preserve">муниципальное бюджетное дошкольное образовательное учреждение "Детский сад № 268" </t>
  </si>
  <si>
    <t>654005, Россия, Кем.обл., г.Новокузнецк, ул.Ушинского, 4 А</t>
  </si>
  <si>
    <t>45-67-82,                         belief.74@mail.ru</t>
  </si>
  <si>
    <t>MDOU.268.08@yandex.ru</t>
  </si>
  <si>
    <t>Иванникова Елена Викторовна</t>
  </si>
  <si>
    <t>45-67-82</t>
  </si>
  <si>
    <t>М12-02-152-00</t>
  </si>
  <si>
    <t>муниципальное бюджетное общеобразовательное учреждение "Вечерняя (сменная) общеобразовательная школа № 1"</t>
  </si>
  <si>
    <t>654005, Россия, Кем.обл., г.Новокузнецк, пр.Колхозный, 22</t>
  </si>
  <si>
    <t>45-32-76,                         vechernyaya_1@inbox.ru</t>
  </si>
  <si>
    <t>vechernyaya_1@inbox.ru</t>
  </si>
  <si>
    <t xml:space="preserve">                          Макаренко Галина Ивановна                           </t>
  </si>
  <si>
    <t>45-32-76</t>
  </si>
  <si>
    <t>М12-02-153-00</t>
  </si>
  <si>
    <t>муниципальное бюджетное общеобразовательное учреждение "Средняя общеобразовательная школа № 2"</t>
  </si>
  <si>
    <t>654006, Российская Федерация, Кем.обл., г.Новокузнецк, ул.Филиппова, 10</t>
  </si>
  <si>
    <t>46-52-94,                  School2@mail.ru</t>
  </si>
  <si>
    <t>School2@mail.ru</t>
  </si>
  <si>
    <t>Саввин Иван Петрович</t>
  </si>
  <si>
    <t xml:space="preserve">46-52-94,                     46-06-26,                      46-44-65     </t>
  </si>
  <si>
    <t>М12-02-154-00</t>
  </si>
  <si>
    <t>муниципальное бюджетное общеобразовательное учреждение "Средняя общеобразовательная школа № 4 "</t>
  </si>
  <si>
    <t>654080, Россия, Кем.обл., г.Новокузнецк, ул.Тольятти,30 а</t>
  </si>
  <si>
    <t>77-75-43,                      crl@edu.nkz.ru</t>
  </si>
  <si>
    <t>school4nvk@gmail.com</t>
  </si>
  <si>
    <t xml:space="preserve">Вилюга Вадим Викторовияч                               </t>
  </si>
  <si>
    <t>77-32-40 директор                       73-57-63 бухгалтер</t>
  </si>
  <si>
    <t>М12-02-156-00</t>
  </si>
  <si>
    <t>муниципальное бюджетное нетиповое общеобразовательное учреждение "Лицей № 11"</t>
  </si>
  <si>
    <t>654079, РФ, Кем.обл., г.Новокузнецк, ул.Коммунаров, 5</t>
  </si>
  <si>
    <t>74-31-15,                  licey-11@mail.ru</t>
  </si>
  <si>
    <t>licey-11@mail.ru</t>
  </si>
  <si>
    <t xml:space="preserve">                               Пересыпкин Владимир Николаевич                                  </t>
  </si>
  <si>
    <t>74-31-15,                                                                         74-44-40-секр.,                                         74-31-10-з/х</t>
  </si>
  <si>
    <t>М12-02-157-00</t>
  </si>
  <si>
    <t>муниципальное бюджетное общеобразовательное учреждение "Средняя общеобразовательная школа № 12"</t>
  </si>
  <si>
    <t>654027, Россия, Кем.обл., г.Новокузнецк, пр.Пионерский, 15</t>
  </si>
  <si>
    <t>74-18-44,                school12nvkz@mail.ru</t>
  </si>
  <si>
    <t>school12nvkz@mail.ru</t>
  </si>
  <si>
    <t xml:space="preserve">                            Сальникова Наталья Павловна                                   </t>
  </si>
  <si>
    <t>74-18-44,                         74-17-63</t>
  </si>
  <si>
    <t>М12-02-158-00</t>
  </si>
  <si>
    <t>муниципальное бюджетное общеобразовательное учреждение "Основная общеобразовательная школа № 16"</t>
  </si>
  <si>
    <t>654101, Россия, Кем.обл., г.Новокузнецк, ул.Громовой, 61</t>
  </si>
  <si>
    <t>70-28-22,                    school_1654@mail.ru</t>
  </si>
  <si>
    <t>school_1654@mail.ru</t>
  </si>
  <si>
    <t xml:space="preserve">Веретенникова Ольга Владимировна   </t>
  </si>
  <si>
    <t xml:space="preserve"> 37-38-29</t>
  </si>
  <si>
    <t>М12-02-159-00</t>
  </si>
  <si>
    <t>муниципальное бюджетное нетиповое общеобразовательное  учреждение "Гимназия № 17 им. В.П. Чкалова "</t>
  </si>
  <si>
    <t>654041, Россия, Кем.обл., г.Новокузнецк, ул.Кутузова, 44 А</t>
  </si>
  <si>
    <t>74-30-70,                         gimn_17@mail.ru</t>
  </si>
  <si>
    <t>gimn_17@mail.ru</t>
  </si>
  <si>
    <t xml:space="preserve">Макарова Оксана Игоревна </t>
  </si>
  <si>
    <t>74-30-70,                                                 74-25-63-бух.                              71-44-20</t>
  </si>
  <si>
    <t>М12-02-160-00</t>
  </si>
  <si>
    <t>муниципальное бюджетное общеобразовательное учреждение "Средняя общеобразовательная школа № 26"</t>
  </si>
  <si>
    <t>654007, РФ, Кем.обл., г.Новокузнецк, пр.Пионерский, 36</t>
  </si>
  <si>
    <t>46-18-34,                        school26.inform@mail.ru</t>
  </si>
  <si>
    <t>school26.inform@mail.ru</t>
  </si>
  <si>
    <t xml:space="preserve">                            Халето Татьяна Юрьевна                                                                                      </t>
  </si>
  <si>
    <t>46-18-34,                         46-17-92,                            45-34-80,                                                          8-903-985-0481</t>
  </si>
  <si>
    <t>М12-02-161-00</t>
  </si>
  <si>
    <t>Муниципальное бюджетное образовательное учреждение "Средняя общеобразовательная школа № 31"</t>
  </si>
  <si>
    <t>654018, Россия, Кем.обл., г.Новокузнецк, пр.Октябрьский, 24 А</t>
  </si>
  <si>
    <t>77-17-27,                       schfr31@edu.nkz.ru</t>
  </si>
  <si>
    <t>schfr31@rambler.ru</t>
  </si>
  <si>
    <t xml:space="preserve">                        Маликова Лариса Олеговна                              </t>
  </si>
  <si>
    <t>77-17-27,                           77-13-32</t>
  </si>
  <si>
    <t>М12-02-162-00</t>
  </si>
  <si>
    <t>муниципальное бюджетное общеобразовательное учреждение "Лицей № 34"</t>
  </si>
  <si>
    <t>654018, Россия, Кем.обл., г.Новокузнецк, ул.Циолковского, 65</t>
  </si>
  <si>
    <t>77-16-92,                 licey_34@zaoproxy.ru</t>
  </si>
  <si>
    <t>licey_34@zaoproxy.ru</t>
  </si>
  <si>
    <t xml:space="preserve">                                       Мальцев Сергей Михайлович                                               </t>
  </si>
  <si>
    <t>77-13-80,                                                              77-19-21 завхоз</t>
  </si>
  <si>
    <t>М12-02-163-00</t>
  </si>
  <si>
    <t>муниципальное бюджетное общеобразовательное учреждение "Средняя общеобразовательная школа № 41"</t>
  </si>
  <si>
    <t>654079, Россия, Кем.обл., г.Новокузнецк, ул.Кутузова, 4</t>
  </si>
  <si>
    <t>74-42-08,            chool412007@rambler.ru</t>
  </si>
  <si>
    <t>chool412007@rambler.ru, school4nvk@gmail.com</t>
  </si>
  <si>
    <t xml:space="preserve">                                      Фиц Сергей Николаевич з/х </t>
  </si>
  <si>
    <t>74-42-08,                         74-37-62</t>
  </si>
  <si>
    <t>М12-02-164-00</t>
  </si>
  <si>
    <t>муниципальное бюджетное нетиповое общеобразовательное учреждение "Гимназия № 44"</t>
  </si>
  <si>
    <t>654080, РФ, Кем.обл., г.Новокузнецк, ул.Кирова, 79 А</t>
  </si>
  <si>
    <t>76-39-31,           gymnasium44@mail.ru</t>
  </si>
  <si>
    <t>gymnasium44@mail.ru</t>
  </si>
  <si>
    <t>Метелева Лилия Ивановна</t>
  </si>
  <si>
    <t>76-39-31 директор,                                             76-39-30 завхоз</t>
  </si>
  <si>
    <t>М12-02-165-00</t>
  </si>
  <si>
    <t xml:space="preserve">муниципальное бюджетное нетиповое общеобразовательное учреждение "Гимназия № 48"  </t>
  </si>
  <si>
    <t>654066, Россия, Кем.обл., г.Новокузнецк,      ул.Грдины, 20</t>
  </si>
  <si>
    <t>35-05-54,           gymnasium48@mail.ru</t>
  </si>
  <si>
    <t>gymnasium48@mail.ru</t>
  </si>
  <si>
    <t>Каковихина Светлана Ивановна</t>
  </si>
  <si>
    <t xml:space="preserve">35-05-54,                   35-13-86,                          35-04-64,                              73-60-02,                                            </t>
  </si>
  <si>
    <t>М12-02-166-00</t>
  </si>
  <si>
    <t>муниципальное бюджетное общеобразовательное учреждение "Средняя общеобразовательная школа № 52"</t>
  </si>
  <si>
    <t>654005, Россия, Кем.обл., г.Новокузнецк, ул.Ушинского, 5</t>
  </si>
  <si>
    <t>45-46-43,                     school52.edu.nvz@rambler.ru</t>
  </si>
  <si>
    <t>school52.edu.nvz@rambler.ru</t>
  </si>
  <si>
    <t xml:space="preserve">Шайдулина Тамара Николаевна                        </t>
  </si>
  <si>
    <t>73-87-33</t>
  </si>
  <si>
    <t>М12-02-167-00</t>
  </si>
  <si>
    <t>муниципальное бюджетное общеобразовательное учреждение "Средняя общеобразовательная школа № 55"</t>
  </si>
  <si>
    <t>654066, РФ, Кем.обл., г.Новокузнецк,  ул.Грдины, 6</t>
  </si>
  <si>
    <t>77-37-65,            Sch55@edu.nkz.ru</t>
  </si>
  <si>
    <t>sch55.nvkz@mail.ru</t>
  </si>
  <si>
    <t>Валеева Марина Васильевна</t>
  </si>
  <si>
    <t>77-37-65,                       77-38-23</t>
  </si>
  <si>
    <t>М12-02-168-00</t>
  </si>
  <si>
    <t>муниципальное бюджетное нетиповое общеобразовательное учреждение "Гимназия № 62"</t>
  </si>
  <si>
    <t>654007, Кем.обл., г.Новокузнецк, ул.Тольятти, 39, пр.Кузнецкстроевский, дом 16</t>
  </si>
  <si>
    <t>46-46-10,                 gimn62@mail.ru</t>
  </si>
  <si>
    <t>gimn62@mail.ru</t>
  </si>
  <si>
    <t xml:space="preserve">Колесникова Оксана Владимировна </t>
  </si>
  <si>
    <t>46-46-10,                                                                      46-47-65,                         46-82-58</t>
  </si>
  <si>
    <t>М12-02-169-00</t>
  </si>
  <si>
    <t>муниципальное бюджетное общеобразовательное учреждение "Средняя общеобразовательная школа № 67"</t>
  </si>
  <si>
    <t>654080, РФ, Кем.обл., г.Новокузнецк, ул.Тольятти, 52</t>
  </si>
  <si>
    <t>76-39-90,                  Sk67.edu@rambler.ru</t>
  </si>
  <si>
    <t>Sk67.edu@rambler.ru</t>
  </si>
  <si>
    <t>Олейник Ирина Дмитриевна</t>
  </si>
  <si>
    <t>76-39-90 зав.хоз,                                      76-37-97 приемная,                                        76-70-39</t>
  </si>
  <si>
    <t>М12-02-170-00</t>
  </si>
  <si>
    <t>муниципальное бюджетное нетиповое общеобразовательное учреждение "Гимназия № 70"</t>
  </si>
  <si>
    <t>654041, РФ, Кем.обл., г.Новокузнецк, ул.Франкфурта, 16</t>
  </si>
  <si>
    <t>46-32,68,                  gumnasia70@mail.ru</t>
  </si>
  <si>
    <t>gymnasium70@gmail.com</t>
  </si>
  <si>
    <t xml:space="preserve">Болдырева Ирина Александровна  </t>
  </si>
  <si>
    <t>76-67-73                    76-39-48</t>
  </si>
  <si>
    <t>М12-02-171-00</t>
  </si>
  <si>
    <t>муниципальное бюджетное общеобразовательное учреждение "Средняя общеобразовательная школа № 72 с углубленным изучением английского языка"</t>
  </si>
  <si>
    <t xml:space="preserve">654080, РФ, Кем.обл., г.Новокузнецк, ул.Свердлова,10 </t>
  </si>
  <si>
    <t>46-05-13,               olga-sch72@mail.ru</t>
  </si>
  <si>
    <t>olga-sch72@mail.ru, sch72@zaoproxy.ru</t>
  </si>
  <si>
    <t>Комарова Татьяна Сергеевна</t>
  </si>
  <si>
    <t>46-05-13,                   46-59-24</t>
  </si>
  <si>
    <t>М12-02-172-00</t>
  </si>
  <si>
    <t>муниципальное бюджетное нетиповое общеобразовательное учреждение "Лицей №84 имени В.А. Власова"</t>
  </si>
  <si>
    <t>654079, Россия, Кем.обл., г.Новокузнецк, ул.Кулакова, 3</t>
  </si>
  <si>
    <t>74-41-31,                         Vlasov.lyc84@gmail.com</t>
  </si>
  <si>
    <t>Vlasov.lyc84@gmail.com</t>
  </si>
  <si>
    <t>Фоменко Наталья Анатольевна</t>
  </si>
  <si>
    <t>Шилова Наталья Геннадьевна</t>
  </si>
  <si>
    <t>74-41-31,                   74-48-82</t>
  </si>
  <si>
    <t>М12-02-174-00</t>
  </si>
  <si>
    <t>муниципальное бюджетное общеобразовательное учреждение "Средняя общеобразовательная школа № 91"</t>
  </si>
  <si>
    <t>654041, Россия, Кем.обл., г.Новокузнецк, ул.Транспортная, 29</t>
  </si>
  <si>
    <t>71-60-24,                       school91_nvk@mail.ru</t>
  </si>
  <si>
    <t>school91_nvk@mail.ru</t>
  </si>
  <si>
    <t xml:space="preserve">                                       Якушина Елена Валентиновна                    </t>
  </si>
  <si>
    <t>71-60-24,                   71-60-36,                      41-60-35</t>
  </si>
  <si>
    <t>М12-02-175-00</t>
  </si>
  <si>
    <t>муниципальное бюджетное общеобразовательное учреждение "Средняя общеобразовательная школа № 97"</t>
  </si>
  <si>
    <t>654005, Россия, Кем.обл., г.Новокузнецк, ул.Покрышкина, 18</t>
  </si>
  <si>
    <t>45-22-08,                  sc97@mail.ru</t>
  </si>
  <si>
    <t>sc97@mail.ru</t>
  </si>
  <si>
    <t xml:space="preserve">                                       Иванцов Сергей Евгеньевич                         </t>
  </si>
  <si>
    <t>45-22-08,                   45-57-26</t>
  </si>
  <si>
    <t>М12-02-176-00</t>
  </si>
  <si>
    <t>муниципальное бюджетное общеобразовательное учреждение "Средняя общеобразовательная школа № 101"</t>
  </si>
  <si>
    <t>654018, Российская Федерация, Кем.обл., г.Новокузнецк,  пр.Дружбы, 42 А</t>
  </si>
  <si>
    <t>77-48-68,                     Sch101nov@mail.ru</t>
  </si>
  <si>
    <t>sch101nov@mail.ru</t>
  </si>
  <si>
    <t>Раткин Михаил Викторович</t>
  </si>
  <si>
    <t xml:space="preserve">Чиконина Галина Владиславовна   </t>
  </si>
  <si>
    <t>77-48-68,                      77-44-87,                     77-44-64,               89069242190</t>
  </si>
  <si>
    <t>М12-02-177-00</t>
  </si>
  <si>
    <t>муниципальное бюджетное общеобразовательное учреждение "Основная общеобразовательная школа № 103"</t>
  </si>
  <si>
    <t>654066, РФ, Кем.обл., г.Новокузнецк, ул.Тольятти, 3</t>
  </si>
  <si>
    <t>77-57-68,                             sch103-nvkz@yandex.ru</t>
  </si>
  <si>
    <t>sch103-nvkz@yandex.ru</t>
  </si>
  <si>
    <t xml:space="preserve">Иванцов Евгений Сергеевич       </t>
  </si>
  <si>
    <t>77-57-68,                        77-58-47,                              77-64-24</t>
  </si>
  <si>
    <t>М12-02-179-00</t>
  </si>
  <si>
    <t>муниципальное бюджетное нетиповое общеобразовательное учреждение "Лицей № 111"</t>
  </si>
  <si>
    <t>654000, Россия, Кем.обл., г.Новокузнецк,            ул.Кирова, 35                                         654018, пр.Октябрьский, 11 б</t>
  </si>
  <si>
    <t>46-05-33,                   litcey111@yandex.ru</t>
  </si>
  <si>
    <t>litcey111@yandex.ru</t>
  </si>
  <si>
    <t>Полюшко Марина Владимировна</t>
  </si>
  <si>
    <t>46-05-33,                     46-81-08,                                                  46-82-08 секретарь               89095205555,             77-04-49</t>
  </si>
  <si>
    <t>М12-02-182-00</t>
  </si>
  <si>
    <t>муниципальное бюджетное образовательное учреждение дополнительного образования детей "Детско-юношеский "Военно-спортивный центр Патриот"</t>
  </si>
  <si>
    <t>654018, РФ, Кем.обл., г.Новокузнецк, пр.Октябрьский, 28</t>
  </si>
  <si>
    <t>77-86-56,                       patriot@rdtc.ru</t>
  </si>
  <si>
    <t xml:space="preserve">patriot_nvkz@mail.ru
</t>
  </si>
  <si>
    <t xml:space="preserve">Симонов Анатолий Васильевич  </t>
  </si>
  <si>
    <t>77-86-56</t>
  </si>
  <si>
    <t>Муниципальное автономное дошкольное образовательное учреждение «Центр развития ребенка - детский сад № 3»</t>
  </si>
  <si>
    <t>32-04-51           32-04-52</t>
  </si>
  <si>
    <t>det_sad3@mail.ru</t>
  </si>
  <si>
    <t>Домницкая Ирина Владимировна</t>
  </si>
  <si>
    <t>Комитетет образования и науки администрации г.Новокузнецка</t>
  </si>
  <si>
    <t>М12-02-035-00</t>
  </si>
  <si>
    <t xml:space="preserve">МБ ДОУ  "Детский сад № 59" </t>
  </si>
  <si>
    <t>654038, Кемеровская обл., г.Новокузнецк, ул.Климасенко, 5/3</t>
  </si>
  <si>
    <t>54-15-27</t>
  </si>
  <si>
    <t>volodina_op@mail.ru</t>
  </si>
  <si>
    <t>Володина Ольга Петровна</t>
  </si>
  <si>
    <t xml:space="preserve"> заведующая-</t>
  </si>
  <si>
    <t>44-ФЗ             223-ФЗ</t>
  </si>
  <si>
    <t>Управление Закупок администрации г.Новокузнецка</t>
  </si>
  <si>
    <t>М12-02-036-00</t>
  </si>
  <si>
    <t xml:space="preserve">МБ ДОУ " Детский сад № 61" </t>
  </si>
  <si>
    <t>654040, Кемеровская обл., г.Новокузнецк, пр.Советской Армии, 57/1</t>
  </si>
  <si>
    <t>53-57-44</t>
  </si>
  <si>
    <t>welcom61@mail.ru</t>
  </si>
  <si>
    <t>Веселовская Татьяна Сергеевна</t>
  </si>
  <si>
    <t xml:space="preserve"> Веселовская Татьяна Сергеевна</t>
  </si>
  <si>
    <t>М12-02-037-00</t>
  </si>
  <si>
    <t xml:space="preserve">МБ ДОУ "Детский  сад № 63" </t>
  </si>
  <si>
    <t>654040, Кемеровская обл., г.Новокузнецк, пр.Сов.Армии,43-А</t>
  </si>
  <si>
    <t>53-40-99</t>
  </si>
  <si>
    <t>mdoy632010@yandex.ru</t>
  </si>
  <si>
    <t>Гуптор Татьяна Владимировна</t>
  </si>
  <si>
    <t>М12-02-038-00</t>
  </si>
  <si>
    <t xml:space="preserve">МБ ДОУ "Детский сад № 64" </t>
  </si>
  <si>
    <t>654031, Кемеровская обл., ул. 40 лет ВЛКСМ, 13а</t>
  </si>
  <si>
    <t>52-86-97</t>
  </si>
  <si>
    <t>d-s64@yandex.ru</t>
  </si>
  <si>
    <t>Никулина Татьяна Юрьевна</t>
  </si>
  <si>
    <t xml:space="preserve"> Никулина Татьяна Юрьевна</t>
  </si>
  <si>
    <t xml:space="preserve">44-ФЗ             </t>
  </si>
  <si>
    <t>МАДОУ "Детский сад № 65"</t>
  </si>
  <si>
    <t>654038, Кемеровская обл., г.Новокузнецк,  Тореза, № 39-А</t>
  </si>
  <si>
    <t>54-92-89</t>
  </si>
  <si>
    <t>dou65_nkz@mail.ru</t>
  </si>
  <si>
    <t xml:space="preserve">Заведующая </t>
  </si>
  <si>
    <t>Прудникова Юлия Борисовна</t>
  </si>
  <si>
    <t>8-923-629-11-12</t>
  </si>
  <si>
    <t xml:space="preserve">   223-ФЗ</t>
  </si>
  <si>
    <t>работают по 223 фз самостоятельно</t>
  </si>
  <si>
    <t>М12-02-311-00</t>
  </si>
  <si>
    <t>МБ ДОУ "ЦРР - детский сад № 76"</t>
  </si>
  <si>
    <t>654059, Кемеровская область, г.Новокузнецк, ул.Тореза, 117-А</t>
  </si>
  <si>
    <t>54-52-90</t>
  </si>
  <si>
    <t>nkzdetsad76@yandex.ru</t>
  </si>
  <si>
    <t>Коновалова Юлия Александровна</t>
  </si>
  <si>
    <t>М12-02-040-00</t>
  </si>
  <si>
    <t xml:space="preserve">МБ ДОУ "Детский сад № 83" </t>
  </si>
  <si>
    <t>654059, Кемеровская обл., г.Новокузнецк, ул.Клименко, 28-А</t>
  </si>
  <si>
    <t>54-65-55</t>
  </si>
  <si>
    <t>podsnejnik69@mail.ru</t>
  </si>
  <si>
    <t>Брюханова Елена Вильевна</t>
  </si>
  <si>
    <t>М12-02-041-00</t>
  </si>
  <si>
    <t xml:space="preserve">МБ ДОУ "Детский сад № 91" </t>
  </si>
  <si>
    <t>654059, Кемеровская обл., г.Новокузнецк, ул.Клименко, 44-А</t>
  </si>
  <si>
    <t>54-60-44</t>
  </si>
  <si>
    <t>mdou91@mail.ru</t>
  </si>
  <si>
    <t>Корольчук Елена Андреевна</t>
  </si>
  <si>
    <t>М12-02-042-00</t>
  </si>
  <si>
    <t xml:space="preserve">МБ ДОУ "Детский сад № 103" </t>
  </si>
  <si>
    <t>654031, Кемеровская обл., ул. 40 лет ВЛКСМ, 53</t>
  </si>
  <si>
    <t>52-38-45</t>
  </si>
  <si>
    <t>ya.mdou103@yandex.ru</t>
  </si>
  <si>
    <t>Лисина Наталья Михайловна</t>
  </si>
  <si>
    <t>М12-02-044-00</t>
  </si>
  <si>
    <t xml:space="preserve">МБ ДОУ "Детский сад № 117" </t>
  </si>
  <si>
    <t>654038, Кемеровская обл.,г.Новокузнецк, пр.Советской Армии, 25-А</t>
  </si>
  <si>
    <t>52-30-34</t>
  </si>
  <si>
    <t>detsad117@yandex.ru</t>
  </si>
  <si>
    <t>Перминова Ирина Алексеевна</t>
  </si>
  <si>
    <t>М12-02-045-00</t>
  </si>
  <si>
    <t xml:space="preserve">МБ ДОУ "Детский сад № 128" </t>
  </si>
  <si>
    <t>654038, Кемеровская обл., г.Новокузнецк, ул.Мориса Тореза, 14-А</t>
  </si>
  <si>
    <t>53-45-99</t>
  </si>
  <si>
    <t>doy-128@mail.ru</t>
  </si>
  <si>
    <t>Баранова Наталья Александровна</t>
  </si>
  <si>
    <t>М12-02-047-00</t>
  </si>
  <si>
    <t xml:space="preserve">МБ ДОУ "Детский сад № 147" </t>
  </si>
  <si>
    <t>654031, Кемеровская обл, г.Новокузнецк, ул.Первостроителей, 9-А</t>
  </si>
  <si>
    <t>52-80-50</t>
  </si>
  <si>
    <t>mdou147nvkz@yandex.ru</t>
  </si>
  <si>
    <t>Сергеенко Ольга Васильевна</t>
  </si>
  <si>
    <t>М12-02-048-00</t>
  </si>
  <si>
    <t xml:space="preserve">МБ ДОУ "Детский сад № 156" </t>
  </si>
  <si>
    <t>654059, Кемеровская обл., г.Новокузнецк, ул. 40 лет ВЛКСМ, 78-В</t>
  </si>
  <si>
    <t>54-53-55</t>
  </si>
  <si>
    <t>detsad156@yandex.ru</t>
  </si>
  <si>
    <t>Султанова Ольга Викторовна</t>
  </si>
  <si>
    <t>делопроизводитель</t>
  </si>
  <si>
    <t>Идиятуллова Яна Сергеевна</t>
  </si>
  <si>
    <t>М12-02-049-00</t>
  </si>
  <si>
    <t>МБ ДОУ "Детский сад № 157"</t>
  </si>
  <si>
    <t>654059, Кемеровская обл., г.Новокузнецк, ул.40 лет ВЛКСМ, 78-А</t>
  </si>
  <si>
    <t>54-80-36</t>
  </si>
  <si>
    <t>dou157@yandex.ru</t>
  </si>
  <si>
    <t>Титоренко Нина Ивановна</t>
  </si>
  <si>
    <t>старший воспитатель</t>
  </si>
  <si>
    <t>Володина Ольга Николаевна</t>
  </si>
  <si>
    <t>М12-02-050-00</t>
  </si>
  <si>
    <t xml:space="preserve">МБ ДОУ "Детский сад № 166" </t>
  </si>
  <si>
    <t>654059, Кемеровская обл., г.Новокузнецк, ул.Клименко, 60-А</t>
  </si>
  <si>
    <t>54-68-00</t>
  </si>
  <si>
    <t>sad_166@mail.ru</t>
  </si>
  <si>
    <t>Баранова Людмила Юрьевна</t>
  </si>
  <si>
    <t>М12-02-051-00</t>
  </si>
  <si>
    <t xml:space="preserve">МБ ДОУ "Детский сад № 168" </t>
  </si>
  <si>
    <t>654040, Кемеровская обл., г.Новокузнецк, ул.13-й микрорайон, 18-А</t>
  </si>
  <si>
    <t>53-70-49</t>
  </si>
  <si>
    <t>korablik168@mail.ru</t>
  </si>
  <si>
    <t>Молчанова Татьяна Ильинична</t>
  </si>
  <si>
    <t>М12-02-052-00</t>
  </si>
  <si>
    <t xml:space="preserve">МБ ДОУ "Детский сад № 169" </t>
  </si>
  <si>
    <t>654059, Кемеровская обл., г.Новокузнецк, ул.Мориса Тореза, 88а</t>
  </si>
  <si>
    <t>54-50-66</t>
  </si>
  <si>
    <t>det.sad-169@mail.ru</t>
  </si>
  <si>
    <t>М12-02-053-00</t>
  </si>
  <si>
    <t>МБ ДОУ "Детский сад № 173"</t>
  </si>
  <si>
    <t>654040, Кемеровская обл., г.Новокузнецк, ул.Клименко, 27-Б</t>
  </si>
  <si>
    <t>54-49-11</t>
  </si>
  <si>
    <t>bobkova173@mail.ru</t>
  </si>
  <si>
    <t>Паденова Екатерина Сергеевна</t>
  </si>
  <si>
    <t>М12-02-054-00</t>
  </si>
  <si>
    <t xml:space="preserve">МБ ДОУ "Детский сад № 177" </t>
  </si>
  <si>
    <t>654038, Кемеровская обл., г.Новокузнецк, ул. 40 лет ВЛКСМ, 24-Б</t>
  </si>
  <si>
    <t>52-07-72</t>
  </si>
  <si>
    <t>mdoy177@yandex.ru</t>
  </si>
  <si>
    <t>Хорошайло Наталья Васильевна</t>
  </si>
  <si>
    <t>заведующая хозяйством</t>
  </si>
  <si>
    <t>Судакова Ольга Николаевна</t>
  </si>
  <si>
    <t>М12-02-055-00</t>
  </si>
  <si>
    <t>МБ ДОУ "Детский сад № 184"</t>
  </si>
  <si>
    <t>654040, Кемеровская обл., г.Новокузнецк, ул.Клименко, 27-В</t>
  </si>
  <si>
    <t>54-45-31</t>
  </si>
  <si>
    <t>mbdoy184@yandex.ru</t>
  </si>
  <si>
    <t>Казанцева Марина Федоровна</t>
  </si>
  <si>
    <t>М12-02-056-00</t>
  </si>
  <si>
    <t xml:space="preserve">МБ ДОУ "Детский сад № 185" </t>
  </si>
  <si>
    <t>654040, Кемеровская обл., г.Новокузнецк, 27-А</t>
  </si>
  <si>
    <t>54-44-18</t>
  </si>
  <si>
    <t>detsad185@mail.ru</t>
  </si>
  <si>
    <t>Сковронская Оксана Геннадьевна</t>
  </si>
  <si>
    <t>М12-02-059-00</t>
  </si>
  <si>
    <t xml:space="preserve">МБ ДОУ "Детский сад № 193" </t>
  </si>
  <si>
    <t>654031, Кемеровская обл., г.Новокузнецк, пр.Ижевский, 18</t>
  </si>
  <si>
    <t>52-80-30</t>
  </si>
  <si>
    <t>kindergarden193@mail.ru</t>
  </si>
  <si>
    <t>Сизова Янина Юрьевна</t>
  </si>
  <si>
    <t>М12-02-060-00</t>
  </si>
  <si>
    <t xml:space="preserve">МБ ДОУ "Детский сад № 194" </t>
  </si>
  <si>
    <t>654038, Кемеровская обл., г.Новокузнецк, пр.Советской Армии,22</t>
  </si>
  <si>
    <t>54-57-86</t>
  </si>
  <si>
    <t>detsad194@yandex.ru</t>
  </si>
  <si>
    <t>Ноянзина Наталья Станиславовна</t>
  </si>
  <si>
    <t>М12-02-061-00</t>
  </si>
  <si>
    <t xml:space="preserve">МБ ДОУ "Детский сад № 195" </t>
  </si>
  <si>
    <t>654038, Кемеровская обл., г.Новокузнецк, пр.Советской Армии,32</t>
  </si>
  <si>
    <t>54-57-09</t>
  </si>
  <si>
    <t>detsad195@yandex.ru</t>
  </si>
  <si>
    <t>Балашова Людмила Романовна</t>
  </si>
  <si>
    <t>М12-02-062-00</t>
  </si>
  <si>
    <t xml:space="preserve">МБ ДОУ "Детский сад № 198" </t>
  </si>
  <si>
    <t>654059, Кемеровская обл., г.Новокузнецк, ул.Мориса Тореза, 63-А</t>
  </si>
  <si>
    <t>54-84-66</t>
  </si>
  <si>
    <t>teremok198@mail.ru</t>
  </si>
  <si>
    <t>Мещерякова Ирина Михайловна</t>
  </si>
  <si>
    <t>М12-02-063-00</t>
  </si>
  <si>
    <t>МБ ДОУ "Детский сад № 204"</t>
  </si>
  <si>
    <t>654059, Кемеровская обл., г.Новокузнецк, ул.Мориса Тореза, 63-Б</t>
  </si>
  <si>
    <t>54-91-34</t>
  </si>
  <si>
    <t>det_sad204@mail.ru</t>
  </si>
  <si>
    <t>Ручкина Ольга Андреевна</t>
  </si>
  <si>
    <t>М12-02-065-00</t>
  </si>
  <si>
    <t>МБ ДОУ "Детский сад № 207"</t>
  </si>
  <si>
    <t>654040, Кемеровская обл., г.Новокузнецк, ул.Климасенко, 16/3</t>
  </si>
  <si>
    <t>53-50-75</t>
  </si>
  <si>
    <t>sibirochka207@yandex.ru</t>
  </si>
  <si>
    <t>Тихонова Ирина Валентиновна</t>
  </si>
  <si>
    <t>М12-02-066-00</t>
  </si>
  <si>
    <t>МБ ДОУ "Детский сад № 217"</t>
  </si>
  <si>
    <t>654040, Кемеровская обл., г.Новокузнецк, ул.13-й микрорайон, 12-Б</t>
  </si>
  <si>
    <t>53-67-61</t>
  </si>
  <si>
    <t>nezavitin@gmail.com</t>
  </si>
  <si>
    <t>Незавитина Елена Сергеевна</t>
  </si>
  <si>
    <t>учитель-логопед</t>
  </si>
  <si>
    <t xml:space="preserve"> Журавлева Анна Петровна</t>
  </si>
  <si>
    <t>М12-02-067-00</t>
  </si>
  <si>
    <t xml:space="preserve">МБ ДОУ "Детский сад № 219" </t>
  </si>
  <si>
    <t>654031, Кемеровская обл. г.Новокузнецк, пр.Ижевский, 20</t>
  </si>
  <si>
    <t>52-80-83</t>
  </si>
  <si>
    <t>d-s-219@mail.ru</t>
  </si>
  <si>
    <t>Лоншакова Надежда Николаевна</t>
  </si>
  <si>
    <t>М12-02-068-00</t>
  </si>
  <si>
    <t xml:space="preserve">МБ ДОУ "Детский сад № 221" </t>
  </si>
  <si>
    <t xml:space="preserve">654059, Кемеровская обл, г.Новокузнецк, ул. 40 летВЛКСМ, 118-А </t>
  </si>
  <si>
    <t>54-93-72</t>
  </si>
  <si>
    <t>det_sad_221@mail.ru</t>
  </si>
  <si>
    <t xml:space="preserve"> Позняева Лариса Вячеславовна</t>
  </si>
  <si>
    <t>М12-02-069-00</t>
  </si>
  <si>
    <t xml:space="preserve">МБ ДОУ "Детский сад № 272" </t>
  </si>
  <si>
    <t>654031, Кемеровская обл., г.Новокузнецк, ул. 40 лет ВЛКСМ, 43</t>
  </si>
  <si>
    <t>52-57-11</t>
  </si>
  <si>
    <t>teremok272@mail.ru</t>
  </si>
  <si>
    <t>Воронецкая Елена Константиновна</t>
  </si>
  <si>
    <t>Бочманова Яна Юрьевна</t>
  </si>
  <si>
    <t>М12-02-081-00</t>
  </si>
  <si>
    <t>МБОУ "Средняя общеобразовательная школа № 5"</t>
  </si>
  <si>
    <t>654048, Кемеровская обл., г.Новокузнецк, ул.Клименко, 7-А</t>
  </si>
  <si>
    <t>54-09-75</t>
  </si>
  <si>
    <t>school5-nvkz@rambler.ru</t>
  </si>
  <si>
    <t>Раева Валентина Петровна</t>
  </si>
  <si>
    <t>учитель технологии</t>
  </si>
  <si>
    <t>Соколов Юрий Валерьевич</t>
  </si>
  <si>
    <t>М12-02-070-00</t>
  </si>
  <si>
    <t>МБВ(С)ОУ "Вечерняя (сменная) общеобразовательная школа № 17"</t>
  </si>
  <si>
    <t>654040, Кемеровская обл., г.Новокузнецк, ул.Климасенко 22/2</t>
  </si>
  <si>
    <t>53-50-56</t>
  </si>
  <si>
    <t>wsh-17@mail.ru</t>
  </si>
  <si>
    <t>Балахонова Татьяна Аркадьевна</t>
  </si>
  <si>
    <t>заместитель директора по УВР</t>
  </si>
  <si>
    <t>Зенкова Виктория Аркадьевна</t>
  </si>
  <si>
    <t>М12-02-082-00</t>
  </si>
  <si>
    <t>МБОУ "Средняя общеобразовательная школа № 18"</t>
  </si>
  <si>
    <t>654059, Кемеровская обл., г.Новокузнецк, ул.Климасенко, 36а</t>
  </si>
  <si>
    <t>54-81-55</t>
  </si>
  <si>
    <t>sh18nvkz@yandex.ru</t>
  </si>
  <si>
    <t>Улитушкина Татьяна Александровна</t>
  </si>
  <si>
    <t>заместитель директроа по АХР</t>
  </si>
  <si>
    <t xml:space="preserve"> Борзунова Елизавета Евгеньевна</t>
  </si>
  <si>
    <t>М12-02-083-00</t>
  </si>
  <si>
    <t>МБОУ "Средняя общеобразовательная школа № 22"</t>
  </si>
  <si>
    <t>654038, Кемеровская обл., г.Новокузнецк, ул. 40 лет ВЛКСМ, 52а</t>
  </si>
  <si>
    <t>54-93-96</t>
  </si>
  <si>
    <t>samsung_52a@mail.ru</t>
  </si>
  <si>
    <t>Харламова Елена Анатольевна</t>
  </si>
  <si>
    <t>М12-02-084-00</t>
  </si>
  <si>
    <t>МБОУ "Основная общеобразовательная школа № 33"</t>
  </si>
  <si>
    <t>654031, Кемеровская обл., г.Новокузнецк, пр.Ижевский, 15</t>
  </si>
  <si>
    <t>52-65-75</t>
  </si>
  <si>
    <t>school_3300@mail.ru</t>
  </si>
  <si>
    <t>Никифорова Вера Максимовна</t>
  </si>
  <si>
    <t xml:space="preserve">заместитель директора по БЖ </t>
  </si>
  <si>
    <t xml:space="preserve"> Иванкина Ольга Сергеевна</t>
  </si>
  <si>
    <t>М12-02-085-00</t>
  </si>
  <si>
    <t>МБОУ "Лицей № 35"</t>
  </si>
  <si>
    <t>654048, Кемеровская обл., г.Новокузнецк, ул.40 лет ВЛКСМ, 98-А</t>
  </si>
  <si>
    <t>54-62-22</t>
  </si>
  <si>
    <t>licey35@ngs.ru</t>
  </si>
  <si>
    <t>Шибаев Игорь Анатольевич</t>
  </si>
  <si>
    <t>М12-02-086-00</t>
  </si>
  <si>
    <t>МБОУ "ЛИцей № 46"</t>
  </si>
  <si>
    <t>654040, Кемеровская обл., г.Новокузнецк, ул.Климасенко, 25а</t>
  </si>
  <si>
    <t>54-60-31</t>
  </si>
  <si>
    <t>sc46@bk.ru</t>
  </si>
  <si>
    <t>Килин Федор Михайлович</t>
  </si>
  <si>
    <t xml:space="preserve">учитель ОБЖ </t>
  </si>
  <si>
    <t>Масленникова Марина Валерьевна</t>
  </si>
  <si>
    <t>54-71-35</t>
  </si>
  <si>
    <t>М12-02-087-00</t>
  </si>
  <si>
    <t>МБОУ "Средняя общеобразовательная школа № 49"</t>
  </si>
  <si>
    <t>654059, Кемеровская обл., г.Новокузнецк, ул. 40 лет ВЛКСМ, 76-А</t>
  </si>
  <si>
    <t>shkolabv49@yandex.ru</t>
  </si>
  <si>
    <t>Торопова Светлана Анатольевна</t>
  </si>
  <si>
    <t xml:space="preserve">заместитель директора по АХР </t>
  </si>
  <si>
    <t>Богданов Алексей Сергеевич</t>
  </si>
  <si>
    <t>М12-02-089-00</t>
  </si>
  <si>
    <t>МБОУ "Средняя общеобразовательная школа № 79"</t>
  </si>
  <si>
    <t>645059, Кемеровская обл., г.Новокузнецк, ул.40 лет ВЛКСМ, 112</t>
  </si>
  <si>
    <t>54-96-09</t>
  </si>
  <si>
    <t>school79nvk@mail.ru</t>
  </si>
  <si>
    <t>Лебедева Светлана Юрьевна</t>
  </si>
  <si>
    <t>заместитель директора по НР</t>
  </si>
  <si>
    <t xml:space="preserve"> Бачурина Наталья Анатольевна</t>
  </si>
  <si>
    <t>М12-02-092-00</t>
  </si>
  <si>
    <t>МБОУ "Основная общеобразовательная школа № 89"</t>
  </si>
  <si>
    <t>654055, Кемеровская обл., г.Новокузнецк, ул.Ладожская, 110</t>
  </si>
  <si>
    <t>45-72-24</t>
  </si>
  <si>
    <t>ru892007@rambler.ru</t>
  </si>
  <si>
    <t>Ткачев Виталий Анатольевич</t>
  </si>
  <si>
    <t>М12-02-093-00</t>
  </si>
  <si>
    <t>МБОУ "Средняя общеобразовательная школа № 93"</t>
  </si>
  <si>
    <t>654038, Кемеровская обл., г.Новокузнецк, ул.Мориса Тореза, 11</t>
  </si>
  <si>
    <t>52-24-50</t>
  </si>
  <si>
    <t>school93nvkz@mail.ru</t>
  </si>
  <si>
    <t>Гусаков Константин Александрович</t>
  </si>
  <si>
    <t>Тельнова Лидия Валентиновна</t>
  </si>
  <si>
    <t>М12-02-094-00</t>
  </si>
  <si>
    <t>МБОУ "Средняя общеобразовательная школа № 102"</t>
  </si>
  <si>
    <t>654038, Кемеровс кая обл., г.Новокузнецк, ул.Климасенко,12/3</t>
  </si>
  <si>
    <t>53-50-19</t>
  </si>
  <si>
    <t>moy_102@mail.ru</t>
  </si>
  <si>
    <t>Зыков Юрий Юрьевич</t>
  </si>
  <si>
    <t xml:space="preserve">заместитель директора по БЖ  </t>
  </si>
  <si>
    <t>Южанина Анастасия Владимировна</t>
  </si>
  <si>
    <t>М12-02-072-00</t>
  </si>
  <si>
    <t>МБОУ ДОД "Дом детского творчества № 4"</t>
  </si>
  <si>
    <t>654059, Кемеровская обл., г.Новокузнецк, ул.Мориса Тореза, 82-А</t>
  </si>
  <si>
    <t>54-63-35</t>
  </si>
  <si>
    <t>ddt4_nkz@mail.ru</t>
  </si>
  <si>
    <t>Цуканова Людмила Петровна</t>
  </si>
  <si>
    <t xml:space="preserve">заведующая отделом </t>
  </si>
  <si>
    <t>Парамонова Елена Николаевна</t>
  </si>
  <si>
    <t>М12-02-310-00</t>
  </si>
  <si>
    <t>МБОУ ДО "Станция юных натуралистов"</t>
  </si>
  <si>
    <t>654031, Кемеровская обл., г.Новокузнецк, ул.Горьковская, 42</t>
  </si>
  <si>
    <t>52-57-10</t>
  </si>
  <si>
    <t>syn2-nk@mail.ru</t>
  </si>
  <si>
    <t>Ерохина Наталья Петровна</t>
  </si>
  <si>
    <t>М12-02-073-00</t>
  </si>
  <si>
    <t>МБОУ ДОД "Детско-юношеская школа № 3"</t>
  </si>
  <si>
    <t>654038, Кемеровская обл., г.Новокузнецк, ул.Климасенко 16/4</t>
  </si>
  <si>
    <t>53-46-20</t>
  </si>
  <si>
    <t>dussh-3nvkz@mail.ru</t>
  </si>
  <si>
    <t>Пожаркин Дмитрий Иванович</t>
  </si>
  <si>
    <t>М12-02-077-00</t>
  </si>
  <si>
    <t>МБОУ ДОД "Центр "Меридиан"</t>
  </si>
  <si>
    <t>654031, Кемеровская обл, г.Новокузнецк, ул.Горьковская, 11а</t>
  </si>
  <si>
    <t>52-49-42</t>
  </si>
  <si>
    <t>cttmeridian@yandex.ru</t>
  </si>
  <si>
    <t>Попов Олег Юрьевич</t>
  </si>
  <si>
    <t>М12-02-076-00</t>
  </si>
  <si>
    <t>МБОУ ДОД "ДООПЦ "Крепыш""</t>
  </si>
  <si>
    <t>654038, Кемеровская обл., г.Новокузнецк, пр.Советской Армии, 17, помещение № 66</t>
  </si>
  <si>
    <t>52-29-11</t>
  </si>
  <si>
    <t>krepish-nvkz@yandex.ru</t>
  </si>
  <si>
    <t>Протопопова Таисия Давыдовна</t>
  </si>
  <si>
    <t>Комитет образования и науки</t>
  </si>
  <si>
    <t>м12-02-016-00</t>
  </si>
  <si>
    <t>МБ ДОУ "Детский сад № 17"</t>
  </si>
  <si>
    <t>4218020524</t>
  </si>
  <si>
    <t>ул. Космонавтов, 14</t>
  </si>
  <si>
    <t>62-45-42</t>
  </si>
  <si>
    <t>ds_17@mail.ru</t>
  </si>
  <si>
    <t>заведующий</t>
  </si>
  <si>
    <t>Стрельникова Марина Юрьевна</t>
  </si>
  <si>
    <t>управление закупок</t>
  </si>
  <si>
    <t>м12-02-017-00</t>
  </si>
  <si>
    <t>МБ ДОУ "Детский сад № 102"</t>
  </si>
  <si>
    <t>4218006752</t>
  </si>
  <si>
    <t>ул. Рокоссовского, 5</t>
  </si>
  <si>
    <t>61-40-66</t>
  </si>
  <si>
    <t>mdoucrr101@mail.ru</t>
  </si>
  <si>
    <t>Ефимова Елена Владимировна</t>
  </si>
  <si>
    <t>М12-02-320-00</t>
  </si>
  <si>
    <t>4253009065</t>
  </si>
  <si>
    <t xml:space="preserve">ул. Авиаторов, 33 </t>
  </si>
  <si>
    <t>32-21-18</t>
  </si>
  <si>
    <t>mbdou102@mail.ru</t>
  </si>
  <si>
    <t>Черноусова Диана Владимировна</t>
  </si>
  <si>
    <t>М12-02-321-00</t>
  </si>
  <si>
    <t>МБ ДОУ "Детский сад № 104"</t>
  </si>
  <si>
    <t>4253008551</t>
  </si>
  <si>
    <t xml:space="preserve">ул. Звездова, 14 </t>
  </si>
  <si>
    <t>32-10-44</t>
  </si>
  <si>
    <t>mdou_104@mail.ru</t>
  </si>
  <si>
    <t>м12-02-018-00</t>
  </si>
  <si>
    <t>МБ ДОУ "Детский сад № 106"</t>
  </si>
  <si>
    <t>4218020669</t>
  </si>
  <si>
    <t>ул. Запсибовцев, 35 а</t>
  </si>
  <si>
    <t>61-60-45</t>
  </si>
  <si>
    <t>mbdoy106@mail.ru</t>
  </si>
  <si>
    <t>Таргаева Лариса Александровна</t>
  </si>
  <si>
    <t>44-ФЗ,223-ФЗ</t>
  </si>
  <si>
    <t>м12-02-019-00</t>
  </si>
  <si>
    <t>МБ ДОУ "Детский сад № 107"</t>
  </si>
  <si>
    <t>4218020612</t>
  </si>
  <si>
    <t>ул. Запсибовцев, 31 а</t>
  </si>
  <si>
    <t>61-60-48</t>
  </si>
  <si>
    <t>d.s.107@mail.ru</t>
  </si>
  <si>
    <t>Смирнова Светлана Николаевна</t>
  </si>
  <si>
    <t>м12-02-020-00</t>
  </si>
  <si>
    <t>МБ ДОУ "Детский сад № 136"</t>
  </si>
  <si>
    <t>4218020563</t>
  </si>
  <si>
    <t>ул. Олимпийская, 16 а</t>
  </si>
  <si>
    <t>61-21-82</t>
  </si>
  <si>
    <t>mdoy136@mail.ru</t>
  </si>
  <si>
    <t>Саблина Полина Ивановна</t>
  </si>
  <si>
    <t>м12-02-021-00</t>
  </si>
  <si>
    <t>МБ ДОУ "Детский сад № 148"</t>
  </si>
  <si>
    <t>4218020517</t>
  </si>
  <si>
    <t>ул. Архитекторов, 24 а</t>
  </si>
  <si>
    <t>61-90-84</t>
  </si>
  <si>
    <t>mdou-148@mail.ru</t>
  </si>
  <si>
    <t>Федосеева Валентина Петровна</t>
  </si>
  <si>
    <t>м12-02-022-00</t>
  </si>
  <si>
    <t>МБ ДОУ "Детский сад № 179"</t>
  </si>
  <si>
    <t>4218020531</t>
  </si>
  <si>
    <t>ул. Косыгина, 39 а</t>
  </si>
  <si>
    <t>61-04-95</t>
  </si>
  <si>
    <t>suhova_sp@mail.ru</t>
  </si>
  <si>
    <t>Сухова Светлана Петровна</t>
  </si>
  <si>
    <t>м12-02-023-00</t>
  </si>
  <si>
    <t>МБ ДОУ "Детский сад № 227"</t>
  </si>
  <si>
    <t>4218020588</t>
  </si>
  <si>
    <t>ул. Новоселов, 15 а</t>
  </si>
  <si>
    <t>61-90-85</t>
  </si>
  <si>
    <t>mdoy227@mail.ru</t>
  </si>
  <si>
    <t>Прусова Маргарита Петровна</t>
  </si>
  <si>
    <t>м12-02-024-00</t>
  </si>
  <si>
    <t>МБ ДОУ "Детский сад № 241"</t>
  </si>
  <si>
    <t>4218020620</t>
  </si>
  <si>
    <t>ул. Косыгина, 51 а</t>
  </si>
  <si>
    <t>61-00-74</t>
  </si>
  <si>
    <t>ds241@bk.ru</t>
  </si>
  <si>
    <t>Архипова Галина Ивановна</t>
  </si>
  <si>
    <t>м12-02-025-00</t>
  </si>
  <si>
    <t>МБ ДОУ "Детский сад № 247"</t>
  </si>
  <si>
    <t>4218015958</t>
  </si>
  <si>
    <t>ул. Авиаторов, 100</t>
  </si>
  <si>
    <t>61-21-71</t>
  </si>
  <si>
    <t>detskiy_sad_247@mail.ru</t>
  </si>
  <si>
    <t>Марченко Татьяна Юрьевна</t>
  </si>
  <si>
    <t>м12-02-026-00</t>
  </si>
  <si>
    <t>МБ ДОУ "Детский сад № 250"</t>
  </si>
  <si>
    <t>4218005332</t>
  </si>
  <si>
    <t>ул. Новоселов, 42</t>
  </si>
  <si>
    <t>61-41-81</t>
  </si>
  <si>
    <t>lokotosh.detsad250@yandex.ru</t>
  </si>
  <si>
    <t>Локотош Татьяна Викторовна</t>
  </si>
  <si>
    <t>М12-02-319-00</t>
  </si>
  <si>
    <t>МБ ДОУ "Детский сад № 252"</t>
  </si>
  <si>
    <t>4218102544</t>
  </si>
  <si>
    <t xml:space="preserve">ул. Олимпийская, №18 </t>
  </si>
  <si>
    <t>61-56-59</t>
  </si>
  <si>
    <t>mbdoy.252@mail.ru</t>
  </si>
  <si>
    <t>м12-02-027-00</t>
  </si>
  <si>
    <t>МБ ДОУ "Детский сад № 253"</t>
  </si>
  <si>
    <t>4218018691</t>
  </si>
  <si>
    <t>ул. Новоселов, 43</t>
  </si>
  <si>
    <t>61-41-96</t>
  </si>
  <si>
    <t>detckiycad253@mail.ru</t>
  </si>
  <si>
    <t>Каширина Ирина Александровна</t>
  </si>
  <si>
    <t>м12-02-029-00</t>
  </si>
  <si>
    <t>МБ ДОУ "Детский сад № 255"</t>
  </si>
  <si>
    <t>4218014665</t>
  </si>
  <si>
    <t>ул.Новоселов, 48</t>
  </si>
  <si>
    <t>61-40-72</t>
  </si>
  <si>
    <t>detsad255@mail.ru</t>
  </si>
  <si>
    <t>Озерова Наталья Николаевна</t>
  </si>
  <si>
    <t>м12-02-030-00</t>
  </si>
  <si>
    <t>МБ ДОУ "Детский сад № 256"</t>
  </si>
  <si>
    <t>4218017000</t>
  </si>
  <si>
    <t>ул. Авиаторов, 124</t>
  </si>
  <si>
    <t>61-20-82</t>
  </si>
  <si>
    <t>detskiysad256@mail.ru</t>
  </si>
  <si>
    <t>Шеловская Светлана Владимировна</t>
  </si>
  <si>
    <t>М12-02-318-00</t>
  </si>
  <si>
    <t>МБ ДОУ "Детский сад № 257"</t>
  </si>
  <si>
    <t>4218103058</t>
  </si>
  <si>
    <t xml:space="preserve">ул. Авиаторов, №91 А </t>
  </si>
  <si>
    <t>62-76-75</t>
  </si>
  <si>
    <t>small_country257@mail.ru</t>
  </si>
  <si>
    <t>Сбитнева Марина Михайловна</t>
  </si>
  <si>
    <t>м12-02-031-00</t>
  </si>
  <si>
    <t>МБ ДОУ "Детский сад № 258"</t>
  </si>
  <si>
    <t>4218008809</t>
  </si>
  <si>
    <t>ул. Мира, 4</t>
  </si>
  <si>
    <t>61-41-85</t>
  </si>
  <si>
    <t>dou258@mail.ru</t>
  </si>
  <si>
    <t>Евсейцева Наталья Викторовна</t>
  </si>
  <si>
    <t>м12-02-015-00</t>
  </si>
  <si>
    <t>МБ ДОУ "Детский сад № 260"</t>
  </si>
  <si>
    <t>4218016158</t>
  </si>
  <si>
    <t>ул. Новоселов, 63</t>
  </si>
  <si>
    <t>61-13-86</t>
  </si>
  <si>
    <t>eo-2101@yandex.ru</t>
  </si>
  <si>
    <t>Щелканова Ольга Алексеевна</t>
  </si>
  <si>
    <t>М12-02-322-00</t>
  </si>
  <si>
    <t>МБОУ ДО "Дом детского творчества №5"</t>
  </si>
  <si>
    <t>4218019430</t>
  </si>
  <si>
    <t xml:space="preserve">ул. Запсибовцев, 7а </t>
  </si>
  <si>
    <t>61-00-71</t>
  </si>
  <si>
    <t>ddt5_nk@mail.ru</t>
  </si>
  <si>
    <t>Шипилова Ирина Юрьевна</t>
  </si>
  <si>
    <t>м12-02-032-00</t>
  </si>
  <si>
    <t>МБОУ ДО "ДЮСШ №7"</t>
  </si>
  <si>
    <t>4218025593</t>
  </si>
  <si>
    <t>ул.Новоселов, 40</t>
  </si>
  <si>
    <t>62-76-56</t>
  </si>
  <si>
    <t>spshkola7@mail.ru</t>
  </si>
  <si>
    <t>Сероштан Василий Николаевич</t>
  </si>
  <si>
    <t>м12-02-003-00</t>
  </si>
  <si>
    <t>МБОУ "СОШ № 13"</t>
  </si>
  <si>
    <t>4218016704</t>
  </si>
  <si>
    <t>ул. Новоселов, 19</t>
  </si>
  <si>
    <t>61-01-31</t>
  </si>
  <si>
    <t>trizschool-13@yandex.ru</t>
  </si>
  <si>
    <t>Дробина Вера Анатольевна</t>
  </si>
  <si>
    <t>м12-02-004-00</t>
  </si>
  <si>
    <t>МБОУ "СОШ № 14"</t>
  </si>
  <si>
    <t>4218011978</t>
  </si>
  <si>
    <t>ул. Авиаторов, 106</t>
  </si>
  <si>
    <t>61-20-97</t>
  </si>
  <si>
    <t>sch14_priem@mail.ru</t>
  </si>
  <si>
    <t>Гарбарт Ольга Николаевна</t>
  </si>
  <si>
    <t>м12-02-005-00</t>
  </si>
  <si>
    <t>МБОУ "Гимназия № 32"</t>
  </si>
  <si>
    <t>4218004730</t>
  </si>
  <si>
    <t>ул. Новоселов, 53</t>
  </si>
  <si>
    <t>61-20-86</t>
  </si>
  <si>
    <t>sch32@rdtc.ru или 32school@mail.ru</t>
  </si>
  <si>
    <t>Суханова Татьяна Александровна</t>
  </si>
  <si>
    <t>м12-02-006-00</t>
  </si>
  <si>
    <t>МБОУ "СОШ № 36"</t>
  </si>
  <si>
    <t>4218020891</t>
  </si>
  <si>
    <t>ул. Олимпийская, 20</t>
  </si>
  <si>
    <t>61-27-13</t>
  </si>
  <si>
    <t>school36nk@mail.ru</t>
  </si>
  <si>
    <t>Хрипливец Евгения Владимировна</t>
  </si>
  <si>
    <t>м12-02-007-00</t>
  </si>
  <si>
    <t>МБНОУ "Гимназия № 59"</t>
  </si>
  <si>
    <t>4218010685</t>
  </si>
  <si>
    <t>ул. Косыгина, 73</t>
  </si>
  <si>
    <t>61-40-60</t>
  </si>
  <si>
    <t>gym59@rdtc.ru или gimn59nvkz@mail.ru</t>
  </si>
  <si>
    <t>Давыдова Ирина Владимировна</t>
  </si>
  <si>
    <t>м12-02-008-00</t>
  </si>
  <si>
    <t>МБОУ "СОШ № 65"</t>
  </si>
  <si>
    <t>4218004025</t>
  </si>
  <si>
    <t>ул. Косыгина, 63</t>
  </si>
  <si>
    <t>61-44-93</t>
  </si>
  <si>
    <t>school-65-nkz@mail.ru</t>
  </si>
  <si>
    <t>Шорохова  Инга Валерьевна</t>
  </si>
  <si>
    <t>м12-02-009-00</t>
  </si>
  <si>
    <t>МБОУ "Средняя общеобразовательная школа №77"</t>
  </si>
  <si>
    <t>4218017948</t>
  </si>
  <si>
    <t>ул. Косыгина,49</t>
  </si>
  <si>
    <t>61-03-97</t>
  </si>
  <si>
    <t>school-77@yandex.ru</t>
  </si>
  <si>
    <t>Зудина Галина Александровна</t>
  </si>
  <si>
    <t>м12-02-010-00</t>
  </si>
  <si>
    <t>МБОУ "СОШ № 94"</t>
  </si>
  <si>
    <t>4218016800</t>
  </si>
  <si>
    <t>ул. Авиаторов,74</t>
  </si>
  <si>
    <t>61-62-21</t>
  </si>
  <si>
    <t>school94_nvkz@mail.ru</t>
  </si>
  <si>
    <t>Гранкина Надежда Ивановна</t>
  </si>
  <si>
    <t>м12-02-011-00</t>
  </si>
  <si>
    <t>МБОУ "СОШ № 107"</t>
  </si>
  <si>
    <t>4218020193</t>
  </si>
  <si>
    <t>ул. Авиаторов, 47</t>
  </si>
  <si>
    <t>62-44-56</t>
  </si>
  <si>
    <t>school107@list.ru</t>
  </si>
  <si>
    <t>Ляпустина Наталья Владимировна</t>
  </si>
  <si>
    <t>М12-02-316-00</t>
  </si>
  <si>
    <t>МКОУ "Детский дом-школа №95"</t>
  </si>
  <si>
    <t>ул.Климасенко,15</t>
  </si>
  <si>
    <t>53-49-96</t>
  </si>
  <si>
    <t>dd95@rambler.ru</t>
  </si>
  <si>
    <t>Неугодников Я.В.</t>
  </si>
  <si>
    <t>Шестакова Н.А.</t>
  </si>
  <si>
    <t>М12-02-224-00</t>
  </si>
  <si>
    <t xml:space="preserve">муниципальное бюджетное дошкольное образовательное учреждение "Детский сад №4" </t>
  </si>
  <si>
    <t>654041, г.Новокузнецк,     ул.Циолковского, 4а</t>
  </si>
  <si>
    <t>71-69-94</t>
  </si>
  <si>
    <t>detsad4kv@mail.ru</t>
  </si>
  <si>
    <t>Суслова Татьяна Ивановна</t>
  </si>
  <si>
    <t>М12-02-324-00</t>
  </si>
  <si>
    <t xml:space="preserve">муниципальное бюджетное дошкольное образовательное учреждение "Детский сад №14" </t>
  </si>
  <si>
    <t>654063, г.Новокузнецк, ул.К.Маркса, 7 А</t>
  </si>
  <si>
    <t>32-03-73</t>
  </si>
  <si>
    <t>olgavik1973@bk.ru</t>
  </si>
  <si>
    <t>Ракова Ольга Викторовна</t>
  </si>
  <si>
    <t>М12-02-325-00</t>
  </si>
  <si>
    <t xml:space="preserve">муниципальное бюджетное дошкольное образовательное учреждение "Детский сад №15" </t>
  </si>
  <si>
    <t>654028, г.Новокузнецк, ул.Жасминная, 29</t>
  </si>
  <si>
    <t>39-14-11</t>
  </si>
  <si>
    <t>detskijsad-15@yandex.ru</t>
  </si>
  <si>
    <t>Вороненко Елена Вениаминовна</t>
  </si>
  <si>
    <t>М12-02-228-00</t>
  </si>
  <si>
    <t xml:space="preserve">муниципальное бюджетное дошкольное образовательное учреждение "Детский сад №30"  </t>
  </si>
  <si>
    <t>654063,  г.Новокузнецк,      ул.К.Маркса, 1а</t>
  </si>
  <si>
    <t>73-07-18</t>
  </si>
  <si>
    <t>Tepliashina.Tanya@yandex.ru</t>
  </si>
  <si>
    <t>Тепляшина Татьяна Викторовна</t>
  </si>
  <si>
    <t>М12-02-229-00</t>
  </si>
  <si>
    <t xml:space="preserve">муниципальное бюджетное дошкольное образовательное учреждение "Детский сад №31" </t>
  </si>
  <si>
    <t>654063, г.Новокузнецк, ул.В.Соломиной,15а</t>
  </si>
  <si>
    <t>73-31-89</t>
  </si>
  <si>
    <t>inessa612@mail.ru</t>
  </si>
  <si>
    <t>Желтышева Инесса Дмитриевна</t>
  </si>
  <si>
    <t>М12-02-230-00</t>
  </si>
  <si>
    <t xml:space="preserve">муниципальное бюджетное дошкольное образовательное учреждение "Детский сад №45" </t>
  </si>
  <si>
    <t>654079, г.Новокузнецк,        ул. Глинки, 18</t>
  </si>
  <si>
    <t>72-18-21</t>
  </si>
  <si>
    <t>detskijjsad452011@yandex.ru</t>
  </si>
  <si>
    <t>Неустроева Наталья Владимировна</t>
  </si>
  <si>
    <t>М12-02-233-00</t>
  </si>
  <si>
    <t xml:space="preserve">муниципальное бюджетное дошкольное образовательное учреждение "Детский сад №73" </t>
  </si>
  <si>
    <t>654102, г.Новокузнецк,  ул.Серпуховская, 44</t>
  </si>
  <si>
    <t>99-86-65</t>
  </si>
  <si>
    <t>mdoudetsad73@yandex.ru</t>
  </si>
  <si>
    <t>Дербенева Жанна Владимировна</t>
  </si>
  <si>
    <t>99-89-65</t>
  </si>
  <si>
    <t>М12-02-234-00</t>
  </si>
  <si>
    <t xml:space="preserve">муниципальное бюджетное дошкольное образовательное учреждение "Детский сад №79" </t>
  </si>
  <si>
    <t>654027, г.Новокузнецк,    ул.Мичурина, 5а</t>
  </si>
  <si>
    <t>72-02-92</t>
  </si>
  <si>
    <t>teremok79@yandex.ru</t>
  </si>
  <si>
    <t>Бибекина Ольга Геннадьевна</t>
  </si>
  <si>
    <t>М12-02-235-00</t>
  </si>
  <si>
    <t xml:space="preserve">муниципальное бюджетное дошкольное образовательное учреждение "Детский сад №94" </t>
  </si>
  <si>
    <t>654079,  г.Новокузнецк,        ул.Глинки, 16</t>
  </si>
  <si>
    <t>72-18-20</t>
  </si>
  <si>
    <t xml:space="preserve">TATYANA18.08.W@mail.ru  </t>
  </si>
  <si>
    <t>Ивлева Оксана Николаевна</t>
  </si>
  <si>
    <t>М12-02-236-00</t>
  </si>
  <si>
    <t xml:space="preserve">муниципальное бюджетное дошкольное образовательное учреждение "Детский сад №114" </t>
  </si>
  <si>
    <t>654079,  г.Новокузнецк,   ул.Мичурина, 25 А</t>
  </si>
  <si>
    <t>72-38-30</t>
  </si>
  <si>
    <t>alenyshka114@mail.ru</t>
  </si>
  <si>
    <t>Фомина Ирина Михайловна</t>
  </si>
  <si>
    <t>М12-02-237-00</t>
  </si>
  <si>
    <t>муниципальное бюджетное дошкольное образовательное учреждение "Детский сад №115"</t>
  </si>
  <si>
    <t>654063,  г.Новокузнецк,    ул.Батюшкова,17а</t>
  </si>
  <si>
    <t>71-82-92</t>
  </si>
  <si>
    <t>detcad115@mail.ru</t>
  </si>
  <si>
    <t>Брейкина Елена Борисовна</t>
  </si>
  <si>
    <t>М12-02-238-00</t>
  </si>
  <si>
    <t xml:space="preserve">муниципальное бюджетное дошкольное образовательное учреждение "Детский сад №120" </t>
  </si>
  <si>
    <t>654041,  г.Новокузнецк,     ул.Транспортная, 55</t>
  </si>
  <si>
    <t>71-69-93</t>
  </si>
  <si>
    <t>mbdou120@yandex.ru</t>
  </si>
  <si>
    <t>Парахина Екатерина Евгеньевна</t>
  </si>
  <si>
    <t>М12-02-239-00</t>
  </si>
  <si>
    <t xml:space="preserve">муниципальное бюджетное дошкольное образовательное учреждение "Детский сад №123" </t>
  </si>
  <si>
    <t>654014, г.Новокузнецк,      ул.Литейная, 82</t>
  </si>
  <si>
    <t>72-31-64</t>
  </si>
  <si>
    <t>123mdou@mail.ru</t>
  </si>
  <si>
    <t>Алексеева Ольга Константиновна</t>
  </si>
  <si>
    <t>М12-02-240-00</t>
  </si>
  <si>
    <t xml:space="preserve">муниципальное бюджетное дошкольное образовательное учреждение "Детский сад №132" </t>
  </si>
  <si>
    <t>654079,  г.Новокузнецк,           пр.Курако, 25а</t>
  </si>
  <si>
    <t>72-57-59</t>
  </si>
  <si>
    <t>detskijjsad-132@rambler.ru</t>
  </si>
  <si>
    <t>Шелтаненко Елена Николаевна</t>
  </si>
  <si>
    <t>М12-02-242-00</t>
  </si>
  <si>
    <t xml:space="preserve">муниципальное бюджетное дошкольное образовательное учреждение "Детский сад №244" </t>
  </si>
  <si>
    <t>654063, г.Новокузнецк,    ул.Батюшкова, 7а</t>
  </si>
  <si>
    <t>71-24-28</t>
  </si>
  <si>
    <t>1407720@rambler.ru</t>
  </si>
  <si>
    <t>Агентаева Ирина Юрьевна</t>
  </si>
  <si>
    <t>М12-02-243-00</t>
  </si>
  <si>
    <t xml:space="preserve">муниципальное бюджетное дошкольное образовательное учреждение "Детский сад №274" </t>
  </si>
  <si>
    <t>654045, г.Новокузнецк,     ул.В.Редаково, 102</t>
  </si>
  <si>
    <t>72-72-54</t>
  </si>
  <si>
    <t>rechetnikovasv@mail.ru</t>
  </si>
  <si>
    <t>Решетникова Светлана Викторовна</t>
  </si>
  <si>
    <t>М12-02-244-00</t>
  </si>
  <si>
    <t xml:space="preserve">муниципальное бюджетное дошкольное образовательное учреждение "Детский сад №276" </t>
  </si>
  <si>
    <t>654063,  г.Новокузнецк,   ул.В.Соломиной, 10-А</t>
  </si>
  <si>
    <t>73-31-85</t>
  </si>
  <si>
    <t>rjabinka276@mail.ru</t>
  </si>
  <si>
    <t>Тумайкина Марина Николаевна</t>
  </si>
  <si>
    <t>М12-02-245-00</t>
  </si>
  <si>
    <t xml:space="preserve">муниципальное бюджетное дошкольное образовательное учреждение "Детский сад № 279" </t>
  </si>
  <si>
    <t>654102, г.Новокузнецк,  ул.Кубинская, 33</t>
  </si>
  <si>
    <t>99-21-27</t>
  </si>
  <si>
    <t>sadik279@rambler.ru</t>
  </si>
  <si>
    <t>Лычко Ирина Владимировна</t>
  </si>
  <si>
    <t>М12-02-246-00</t>
  </si>
  <si>
    <t>муниципальное бюджетное общеобразовательное учреждение "Основная общеобразовательная школа N 1"</t>
  </si>
  <si>
    <t>654045, г.Новокузнецк,     ул.Пролетарская, 81</t>
  </si>
  <si>
    <t>72-31-67</t>
  </si>
  <si>
    <t>pervaja-school@yandex.ru</t>
  </si>
  <si>
    <t>Вожик Светлана Викторовна</t>
  </si>
  <si>
    <t>М12-02-247-00</t>
  </si>
  <si>
    <t>муниципальное бюджетное общеобразовательное учреждение "Средняя общеобразовательная школа N6"</t>
  </si>
  <si>
    <t>654041,  г.Новокузнецк,     ул.Транспортная, 57</t>
  </si>
  <si>
    <t>71-65-92</t>
  </si>
  <si>
    <t xml:space="preserve">school-6-nvkz@mail.ru </t>
  </si>
  <si>
    <t>Сазанович Егор Дмитриевич</t>
  </si>
  <si>
    <t>М12-02-248-00</t>
  </si>
  <si>
    <t>муниципальное бюджетное общеобразовательное учреждение "Средняя общеобразовательная школа N 8"</t>
  </si>
  <si>
    <t>654027,  г.Новокузнецк,      ул.Куйбышева, 4</t>
  </si>
  <si>
    <t>72-51-06</t>
  </si>
  <si>
    <t>sch_8@mail.ru</t>
  </si>
  <si>
    <t>Юрченко Татьяна Алексеевна</t>
  </si>
  <si>
    <t>Жогов Юрий Васильевич</t>
  </si>
  <si>
    <t>М12-02-249-00</t>
  </si>
  <si>
    <t>муниципальное бюджетное общеобразовательное учреждение "Средняя общеобразовательная школа N 9 имени В.К. Демидова"</t>
  </si>
  <si>
    <t>654063,  г.Новокузнецк,    ул.К.Маркса, 5   ул.Челюскина, 16</t>
  </si>
  <si>
    <t>73-01-36</t>
  </si>
  <si>
    <t xml:space="preserve">school9demid@yandex.ru  </t>
  </si>
  <si>
    <t>Распопова Татьяна Валерьевна</t>
  </si>
  <si>
    <t>М12-02-250-00</t>
  </si>
  <si>
    <t>муниципальное бюджетное общеобразовательное учреждение "Основная общеобразовательная школа N23"</t>
  </si>
  <si>
    <t>654045, г.Новокузнецк,    ул.В.Редаково, 104</t>
  </si>
  <si>
    <t>72-32-10</t>
  </si>
  <si>
    <t xml:space="preserve">nov_sc23@mail.ru  </t>
  </si>
  <si>
    <t>Бородина Наталья Михайловна</t>
  </si>
  <si>
    <t>М12-02-251-00</t>
  </si>
  <si>
    <t>муниципальноебюджетное  общеобразовательное учреждение "Средняя общеобразовательная школа N 37"</t>
  </si>
  <si>
    <t>654036,  г.Новокузнецк,    ул.Варшавская, 2</t>
  </si>
  <si>
    <t>72-31-69</t>
  </si>
  <si>
    <t>mou_sc-37@mail.ru</t>
  </si>
  <si>
    <t>Апанаева Лариса Леонидовна</t>
  </si>
  <si>
    <t>М12-02-252-00</t>
  </si>
  <si>
    <t>муниципальное бюджетное общеобразовательное учреждение "Основная общеобразовательная школа N 43"</t>
  </si>
  <si>
    <t>654028, г.Новокузнецк,  ул.Жасминная, 8</t>
  </si>
  <si>
    <t>73-42-63</t>
  </si>
  <si>
    <t xml:space="preserve">schkola43-2014@yandex.ru </t>
  </si>
  <si>
    <t>Вожик Юна Анатольевна</t>
  </si>
  <si>
    <t>М12-02-253-00</t>
  </si>
  <si>
    <t>муниципальное бюджетное общеобразовательное учреждение         "Средняя общеобразовательная школа N 47"</t>
  </si>
  <si>
    <t>654063, г.Новокузнецк, ул.В.Соломиной, 12</t>
  </si>
  <si>
    <t>73-43-08</t>
  </si>
  <si>
    <t xml:space="preserve">lits47nvkz@yandex.ru </t>
  </si>
  <si>
    <t>Новоселов Дмитрий Валентинович</t>
  </si>
  <si>
    <t>М12-02-255-00</t>
  </si>
  <si>
    <t>муниципальное бюджетное общеобразовательное учреждение "Средняя общеобразовательная школа N 69"</t>
  </si>
  <si>
    <t>654102, г.Новокузнецк,  ул.Экскаваторная,4а</t>
  </si>
  <si>
    <t>99-86-01</t>
  </si>
  <si>
    <t xml:space="preserve">mouschool69@yandex.ru </t>
  </si>
  <si>
    <t>Кель Татьяна Анатольевна</t>
  </si>
  <si>
    <t>М12-02-256-00</t>
  </si>
  <si>
    <t>муниципальное бюджетное общеобразовательное учреждение "Гимназия N 73"</t>
  </si>
  <si>
    <t>654041,  г.Новокузнецк,    ул.Батюшкова, 3</t>
  </si>
  <si>
    <t>71-78-15</t>
  </si>
  <si>
    <t xml:space="preserve">mougimnazia73@rambler.ru   </t>
  </si>
  <si>
    <t>Одинец Тамара Борисовна</t>
  </si>
  <si>
    <t>М12-02-259-00</t>
  </si>
  <si>
    <t>муниципальное бюджетное общеобразовательное учреждение "Средняя общеобразовательная школа N 92"</t>
  </si>
  <si>
    <t>654029,  г.Новокузнецк,     ул.Вокзальная, 29</t>
  </si>
  <si>
    <t>73-67-72</t>
  </si>
  <si>
    <t xml:space="preserve">School92nov@yandex.ru </t>
  </si>
  <si>
    <t>Кольцова Тамара Александровна</t>
  </si>
  <si>
    <t>М12-02-260-00</t>
  </si>
  <si>
    <t>муниципальное бюджетное общеобразовательное учреждение "Основная общеобразовательная школа N 98"</t>
  </si>
  <si>
    <t>654027,    г.Новокузнецк,                    ул.С-Гвардейцев, 16</t>
  </si>
  <si>
    <t>72-38-03</t>
  </si>
  <si>
    <t xml:space="preserve">mousosch98@mail.ru  </t>
  </si>
  <si>
    <t>Ермолаев Дмитрий Альбертович</t>
  </si>
  <si>
    <t>М12-02-263-00</t>
  </si>
  <si>
    <t>Муниципальное бюджетное образовательное учреждение дополнительного образования детей "Дом детского творчества № 2"</t>
  </si>
  <si>
    <t>654063,  г.Новокузнецк,       ул.Челюскина, 24</t>
  </si>
  <si>
    <t>73-14-80</t>
  </si>
  <si>
    <t>ddt_2@bk.ru</t>
  </si>
  <si>
    <t>Бендер Эльза Ивановна</t>
  </si>
  <si>
    <t>Комитет образования и науки администрации города Новокузнецка</t>
  </si>
  <si>
    <t>М12-02-268-00</t>
  </si>
  <si>
    <t>муниципальное бюджетное образовательное учреждение дополнительного образования детей "Детско-юношеский центр "Уголек"</t>
  </si>
  <si>
    <t>ул. Р.Зорге, 10</t>
  </si>
  <si>
    <t>31-66-22</t>
  </si>
  <si>
    <t>duts-ygolok@yandex.ru</t>
  </si>
  <si>
    <t>Музылева Зоя Ивановна</t>
  </si>
  <si>
    <t>Управление закупок администрации г.Новокузнецка</t>
  </si>
  <si>
    <t>М12-02-269-00</t>
  </si>
  <si>
    <t>муниципальное бюджетное общеобразовательное учреждение "Средняя общеобразовательная школа № 60"</t>
  </si>
  <si>
    <t>ул. Дузенко, 14а</t>
  </si>
  <si>
    <t>31-07-59</t>
  </si>
  <si>
    <t>shkola60-kuz@yandex.ru</t>
  </si>
  <si>
    <t>Янькин Дмитрий Валерьевич</t>
  </si>
  <si>
    <t>М12-02-270-00</t>
  </si>
  <si>
    <t>муниципальное бюджетное общеобразовательное учреждение "Средняя общеобразовательная школа № 64"</t>
  </si>
  <si>
    <t>ул. Радищева, 24</t>
  </si>
  <si>
    <t>31-12-87</t>
  </si>
  <si>
    <t>school64@list.ru</t>
  </si>
  <si>
    <t>Родионова Светлана Васильевна</t>
  </si>
  <si>
    <t>М12-02-272-00</t>
  </si>
  <si>
    <t>муниципальное бюджетное общеобразовательное учреждение "Средняя общеобразовательная школа № 56"</t>
  </si>
  <si>
    <t>ул. Новобайдаевская, 9</t>
  </si>
  <si>
    <t>34-42-79</t>
  </si>
  <si>
    <t>school_56@mail.ru</t>
  </si>
  <si>
    <t>Тамбовцева Людмила Леонтьевна</t>
  </si>
  <si>
    <t>М12-02-273-00</t>
  </si>
  <si>
    <t>муниципальное бюджетное общеобразовательное учреждение "Средняя общеобразовательная школа № 61"</t>
  </si>
  <si>
    <t>ул. Тузовского, 17</t>
  </si>
  <si>
    <t>31-06-22</t>
  </si>
  <si>
    <t>abashevo61@rambler.ru</t>
  </si>
  <si>
    <t>Ковтун Светлана Юрьевна</t>
  </si>
  <si>
    <t>M12-02-078-00</t>
  </si>
  <si>
    <t>муниципальное бюджетное учреждение дополнительного образования "Центр дополнительного образования "Вектор"</t>
  </si>
  <si>
    <t>ул. Пушкина, 6</t>
  </si>
  <si>
    <t>38-67-64</t>
  </si>
  <si>
    <t>sut2-nkz@mail.ru</t>
  </si>
  <si>
    <t>и.о. директора</t>
  </si>
  <si>
    <t>Нестерова Зоя Владимировна</t>
  </si>
  <si>
    <t>М12-02-276-00</t>
  </si>
  <si>
    <t>муниципальное бюджетное общеобразовательное учреждение "Лицей № 27"</t>
  </si>
  <si>
    <t>ул. 40 лет Победы, 9</t>
  </si>
  <si>
    <t>34-41-76</t>
  </si>
  <si>
    <t>Licey27@yandex.ru</t>
  </si>
  <si>
    <t>Шерер Татьяна Александровна</t>
  </si>
  <si>
    <t>М12-02-277-00</t>
  </si>
  <si>
    <t>муниципальное бюджетное дошкольное образовательное учреждение "Детский сад № 37" общеразвивающего вида с приоритетным осуществлением деятельности по социально-личностному развитию детей</t>
  </si>
  <si>
    <t>пр. Шахтеров, 30б</t>
  </si>
  <si>
    <t>34-41-54</t>
  </si>
  <si>
    <t>mdou-nk.ds37@yandex.ru</t>
  </si>
  <si>
    <t>Токмакова Марина Ивановна</t>
  </si>
  <si>
    <t>М12-02-278-00</t>
  </si>
  <si>
    <t>муниципальное нетиповое бюджетное общеобразовательное учреждение "Лицей № 76"</t>
  </si>
  <si>
    <t>ул. 40 лет Победы, 17</t>
  </si>
  <si>
    <t>34-41-55</t>
  </si>
  <si>
    <t>licey76@mail.ru</t>
  </si>
  <si>
    <t>Иванова Татьяна Валентиновна</t>
  </si>
  <si>
    <t>М12-02-279-00</t>
  </si>
  <si>
    <t>муниципальное бюджетное общеобразовательное учреждение "Основная общеобразовательная школа № 83"</t>
  </si>
  <si>
    <t>ул. Маркшейдерская, 12</t>
  </si>
  <si>
    <t>31-01-58</t>
  </si>
  <si>
    <t>skule831@rambler.ru</t>
  </si>
  <si>
    <t>Яковенко Ольга Александровна</t>
  </si>
  <si>
    <t>М12-02-281-00</t>
  </si>
  <si>
    <t>муниципальное бюджетное общеобразовательное учреждение "Основная общеобразовательная школа № 28"</t>
  </si>
  <si>
    <t>ул. Интернатная, 2</t>
  </si>
  <si>
    <t>38-93-51</t>
  </si>
  <si>
    <t>pritomsc28@mail.ru</t>
  </si>
  <si>
    <t>Кошелев Алексей Алексеевич</t>
  </si>
  <si>
    <t>М12-02-282-00</t>
  </si>
  <si>
    <t>муниципальное бюджетное общеобразовательное учреждение "Средняя общеобразовательная школа № 29"</t>
  </si>
  <si>
    <t>ул. Разведчиков, 46</t>
  </si>
  <si>
    <t>31-20-56</t>
  </si>
  <si>
    <t>shkola29@inbox.ru</t>
  </si>
  <si>
    <t>Плетнева Лариса Анатольевна</t>
  </si>
  <si>
    <t>М12-02-283-00</t>
  </si>
  <si>
    <t>муниципальное бюджетное вечернее (сменное) общеобразовательное учреждение "Открытая (сменная) общеобразовательная школа №86"</t>
  </si>
  <si>
    <t>пер. Ульяновский, 12</t>
  </si>
  <si>
    <t>31-10-38</t>
  </si>
  <si>
    <t>scool86nvkz@mail.ru</t>
  </si>
  <si>
    <t>Герасимов Валерий Кириллович</t>
  </si>
  <si>
    <t>М12-02-284-00</t>
  </si>
  <si>
    <t>муниципальное бюджетное дошкольное образовательное учреждение "Детский сад № 203" общеразвивающего вида с приоритетным осуществлением деятельности по художественно-эстетическому развитию детей</t>
  </si>
  <si>
    <t>ул. Зыряновская, 76а</t>
  </si>
  <si>
    <t>38-78-93</t>
  </si>
  <si>
    <t>mdou203@mail.ru</t>
  </si>
  <si>
    <t>Козина Анна Николаевна</t>
  </si>
  <si>
    <t>М12-02-286-00</t>
  </si>
  <si>
    <t>муниципальное бюджетное дошкольное образовательное учреждение "Детский сад № 36" комбинированного вида</t>
  </si>
  <si>
    <t>ул. Пушкина, 14</t>
  </si>
  <si>
    <t>31-18-01</t>
  </si>
  <si>
    <t>mdoy36@yandex.ru</t>
  </si>
  <si>
    <t>Ступак Лариса Анатольевна</t>
  </si>
  <si>
    <t>М12-02-287-00</t>
  </si>
  <si>
    <t>муниципальное бюджетное дошкольное образовательное учреждение "Детский сад № 245" общеразвивающего вида с приоритетным осуществлением деятельности по социально-личностному развитию детей</t>
  </si>
  <si>
    <t>ул. Севастопольская, 12</t>
  </si>
  <si>
    <t>31-19-87</t>
  </si>
  <si>
    <t>detskisad245@yandex.ru</t>
  </si>
  <si>
    <t>Витюк Светлана Сергеевна</t>
  </si>
  <si>
    <t>М12-02-290-00</t>
  </si>
  <si>
    <t>муниципальное бюджетное дошкольное образовательное учреждение "Детский сад № 19" общеразвивающего вида с приоритетным осуществлением деятельности по физическому развитию детей</t>
  </si>
  <si>
    <t>ул. Тульская , 27А</t>
  </si>
  <si>
    <t>38-23-39</t>
  </si>
  <si>
    <t>mdouds19@mail.ru</t>
  </si>
  <si>
    <t>Шипунова Светлана Анатольевна</t>
  </si>
  <si>
    <t>М12-02-291-00</t>
  </si>
  <si>
    <t>муниципальное бюджетное дошкольное образовательное учреждение "Детский сад № 223" комбинированного вида</t>
  </si>
  <si>
    <t>ул. Пржевальского, 18</t>
  </si>
  <si>
    <t>38-63-59</t>
  </si>
  <si>
    <t>annazimn@mail.ru</t>
  </si>
  <si>
    <t>Зимницкая Анна Валентиновна</t>
  </si>
  <si>
    <t>М12-02-292-00</t>
  </si>
  <si>
    <t>муниципальное бюджетное дошкольное образовательное учреждение "Детский сад № 97" общеразвивающего вида с приоритетным осуществлением деятельности по физическому развитию детей</t>
  </si>
  <si>
    <t>ул. Капитальная, 4а</t>
  </si>
  <si>
    <t>38-95-50</t>
  </si>
  <si>
    <t>d_SAD97@mail.ru</t>
  </si>
  <si>
    <t>Тихонова Наталья Николаевна</t>
  </si>
  <si>
    <t>М12-02-293-00</t>
  </si>
  <si>
    <t>муниципальное бюджетное дошкольное образовательное учреждение "Детский сад № 96" общеразвивающего вида с приоритетным осуществлением деятельности по физическому развитию детей</t>
  </si>
  <si>
    <t>ул. Р.Зорге , 38</t>
  </si>
  <si>
    <t>34-42-78</t>
  </si>
  <si>
    <t>mbdou96@mail.ru</t>
  </si>
  <si>
    <t>Сахарцева Юлия Павловна</t>
  </si>
  <si>
    <t>М12-02-289-00</t>
  </si>
  <si>
    <t>муниципальное бюджетное дошкольное образовательное учреждение "Детский сад № 239" общеразвивающего вида с приоритетным осуществлением деятельности по социально - личностному развитию воспитанников</t>
  </si>
  <si>
    <t>ул. Радищева, 12</t>
  </si>
  <si>
    <t>38-60-33</t>
  </si>
  <si>
    <t>ds239nov@mail.ru</t>
  </si>
  <si>
    <t>Аникина Ольга Васильевна</t>
  </si>
  <si>
    <t>М12-02-295-00</t>
  </si>
  <si>
    <t>муниципальное бюджетное дошкольное образовательное учреждение "Детский сад № 243" комбинированного вида</t>
  </si>
  <si>
    <t>ул. Радищева, 8</t>
  </si>
  <si>
    <t>38-64-36</t>
  </si>
  <si>
    <t>detskisad243@mail.ru</t>
  </si>
  <si>
    <t>Ломакова Ольга Владимировна</t>
  </si>
  <si>
    <t>М12-02-296-00</t>
  </si>
  <si>
    <t>муниципальное бюджетное дошкольное образовательное учреждение "Детский сад № 16" комбинированного вида</t>
  </si>
  <si>
    <t>ул. Р.Зорге , 12</t>
  </si>
  <si>
    <t>34-55-24</t>
  </si>
  <si>
    <t xml:space="preserve"> &lt;detsadn16@mail.ru&gt;</t>
  </si>
  <si>
    <t>Гусева Надежда Адамовна</t>
  </si>
  <si>
    <t>М12-02-297-00</t>
  </si>
  <si>
    <t>муниципальное бюджетное дошкольное образовательное учреждение "Детский сад № 125" общеразвивающего вида с приоритетным осуществлением деятельности по физическому развитию детей</t>
  </si>
  <si>
    <t>ул. Новаторов, 7а</t>
  </si>
  <si>
    <t>38-60-51</t>
  </si>
  <si>
    <t>dou-125@yandex.ru</t>
  </si>
  <si>
    <t>Судакова Яна Николаевна</t>
  </si>
  <si>
    <t>М12-02-299-00</t>
  </si>
  <si>
    <t>муниципальное бюджетное дошкольное образовательное учреждение "Детский сад № 246" общеразвивающего вида с приоритетным осуществлением деятельности по физическому развитию детей</t>
  </si>
  <si>
    <t>пр. Шахтеров, 22</t>
  </si>
  <si>
    <t>34-41-74</t>
  </si>
  <si>
    <t>bitmokaevaelena@mail.ru</t>
  </si>
  <si>
    <t>Битмокаева Елена Анатольевна</t>
  </si>
  <si>
    <t>М12-02-300-00</t>
  </si>
  <si>
    <t>муниципальное бюджетное дошкольное образовательное учреждение "Детский сад № 43" комбинированного вида</t>
  </si>
  <si>
    <t>ул. Разведчиков, 40а</t>
  </si>
  <si>
    <t>31-06-44</t>
  </si>
  <si>
    <t>detskiisad43@yandex.ru</t>
  </si>
  <si>
    <t>Очеретная Ирина Владимировна</t>
  </si>
  <si>
    <t>М12-02-304-00</t>
  </si>
  <si>
    <t>муниципальное бюджетное дошкольное образовательное учреждение "Детский сад № 259" общеразвивающего вида с приоритетным осуществлением деятельности по социально-личностному развитию детей</t>
  </si>
  <si>
    <t>ул. 40 лет Победы, 19</t>
  </si>
  <si>
    <t>34-02-77</t>
  </si>
  <si>
    <t>ds259@bk.ru</t>
  </si>
  <si>
    <t>Ленц Анастасия Евгеньевна</t>
  </si>
  <si>
    <t>М12-02-323-00</t>
  </si>
  <si>
    <t>муниципальное бюджетное дошкольное образовательное учреждение "Детский сад № 20"</t>
  </si>
  <si>
    <t>ул. Братьев Сизых, 12</t>
  </si>
  <si>
    <t>32-20-73</t>
  </si>
  <si>
    <t>mbdou-20@mail.ru</t>
  </si>
  <si>
    <t>Ястребова Светлана Сергеевна</t>
  </si>
  <si>
    <t>М12-02-298-00</t>
  </si>
  <si>
    <t>муниципальное автономное дошкольное образовательное учреждение "Детский сад № 124"</t>
  </si>
  <si>
    <t>пер. Шахтостроительный, 16</t>
  </si>
  <si>
    <t>31-13-94</t>
  </si>
  <si>
    <t>detskisad124@mail.ru</t>
  </si>
  <si>
    <t>Зажимова Галина Анатольевна</t>
  </si>
  <si>
    <t>М12-02-301-00</t>
  </si>
  <si>
    <t>муниципальное автономное дошкольное образовательное учреждение "Детский сад № 210" комбинированного вида</t>
  </si>
  <si>
    <t>ул. Колыванская, 19</t>
  </si>
  <si>
    <t>31-86-70</t>
  </si>
  <si>
    <t>&lt;sad210.nv@yandex.ru&gt;, &lt;kindergarten210@yandex.ru&gt;</t>
  </si>
  <si>
    <t>Медведева Нургизе Закировна</t>
  </si>
  <si>
    <t>М12-02-271-00</t>
  </si>
  <si>
    <t>муниципальное автономное общеобразовательное учреждение "Основная общеобразовательная школа № 19"</t>
  </si>
  <si>
    <t>ул. Крупской, 35</t>
  </si>
  <si>
    <t>38-26-63</t>
  </si>
  <si>
    <t>schol-19nkz@mail.ru</t>
  </si>
  <si>
    <t>Филонова Оля Викторовна</t>
  </si>
  <si>
    <t>М12-02-328-00</t>
  </si>
  <si>
    <t>муниципальное автономное общеобразовательное учреждение "Средняя общеобразовательная школа № 99"</t>
  </si>
  <si>
    <t>ул. Монтажная, 35</t>
  </si>
  <si>
    <t>31-16-77</t>
  </si>
  <si>
    <t>School-mmm@mail.ru</t>
  </si>
  <si>
    <t>Скрипцова Нина Петровна</t>
  </si>
  <si>
    <t>М12-02-327-00</t>
  </si>
  <si>
    <t>муниципальное автономное общеобразовательное учреждение "Средняя общеобразовательная школа № 110"</t>
  </si>
  <si>
    <t>ул. Рихарда Зорге, 36</t>
  </si>
  <si>
    <t>34-74-13</t>
  </si>
  <si>
    <t>school110@list.ru</t>
  </si>
  <si>
    <t>Васькова Анжелика Ивановна</t>
  </si>
  <si>
    <t>М12-02-209-00</t>
  </si>
  <si>
    <t>муниципальное бюджетное образовательное учреждение "Гимназия № 10"</t>
  </si>
  <si>
    <t>654034, ул. Шункова, 6</t>
  </si>
  <si>
    <t>37-34-63</t>
  </si>
  <si>
    <t>marina37_0469@mail.ru</t>
  </si>
  <si>
    <t>Порядина Татьяна Валерьевна</t>
  </si>
  <si>
    <t>44ФЗ,          223ФЗ</t>
  </si>
  <si>
    <t>через уполномоченный орган, самостоятельно</t>
  </si>
  <si>
    <t>М12-02-210-00</t>
  </si>
  <si>
    <t>муниципальное бюджетное общеобразовательное учреждение «Основная общеобразовательная школа № 24»</t>
  </si>
  <si>
    <t>654034, ул. Ленина, 119</t>
  </si>
  <si>
    <t>37-14-83, 37-39-95</t>
  </si>
  <si>
    <t>school24-plv@mail.ru</t>
  </si>
  <si>
    <t>Воробина Татьяна Витальевна</t>
  </si>
  <si>
    <t xml:space="preserve">44ФЗ      </t>
  </si>
  <si>
    <t>М12-02-211-00</t>
  </si>
  <si>
    <t xml:space="preserve">муниципальное бюджетное общеобразовательное учреждение «Средняя общеобразовательная школа № 50» </t>
  </si>
  <si>
    <t>654034, ул. Шункова, 26</t>
  </si>
  <si>
    <t>37-75-29, 37-62-58, 37-77-96</t>
  </si>
  <si>
    <t>school50_06@mail.ru</t>
  </si>
  <si>
    <t>Шелегина Анна Владимировна</t>
  </si>
  <si>
    <t>М12-02-212-00</t>
  </si>
  <si>
    <t xml:space="preserve">муниципальное бюджетное общеобразовательное учреждение «Средняя общеобразовательная школа № 71» </t>
  </si>
  <si>
    <t>654034, ул. Бугарева, 17</t>
  </si>
  <si>
    <t>37-48-31, 37-48-53</t>
  </si>
  <si>
    <t>schools71@rambler.ru</t>
  </si>
  <si>
    <t>Васюченко Константин Петрович</t>
  </si>
  <si>
    <t>М12-02-213-00</t>
  </si>
  <si>
    <t>муниципальное бюджетное общеобразовательное учреждение «Основная общеобразовательная школа № 100 им. С.Е. Цветкова»</t>
  </si>
  <si>
    <t>654032, ул. Народная, 27</t>
  </si>
  <si>
    <t>37-87-77, 37-62-07, 37-17-72</t>
  </si>
  <si>
    <t>school_100nk@mail.ru</t>
  </si>
  <si>
    <t>Ядыкин Михаил Михайлович</t>
  </si>
  <si>
    <t>М12-02-214-00</t>
  </si>
  <si>
    <t>муниципальное  бюджетное общеобразовательное учреждение «Лицей № 104»</t>
  </si>
  <si>
    <t>654034, пер. Шестакова, 17</t>
  </si>
  <si>
    <t>37-58-68, 37-62-82, 37-75-81</t>
  </si>
  <si>
    <t>nvkzlicey104@mail.ru</t>
  </si>
  <si>
    <t>Арыкова Альбина Викторовна</t>
  </si>
  <si>
    <t>М12-02-191-00</t>
  </si>
  <si>
    <t>муниципальное бюджетное дошкольное образовательное учреждение «Детский сад № 25» общеразвивающего вида</t>
  </si>
  <si>
    <t>654015, ул. Смирнова, 1</t>
  </si>
  <si>
    <t>37-74-63</t>
  </si>
  <si>
    <t>yance-nataya@yndex.ru</t>
  </si>
  <si>
    <t>Заведующая</t>
  </si>
  <si>
    <t>Янцен Наталья Юрьевна</t>
  </si>
  <si>
    <t>М12-02-194-00</t>
  </si>
  <si>
    <t xml:space="preserve">муниципальное бюджетное дошкольное образовательное учреждение «Детский сад № 49» </t>
  </si>
  <si>
    <t>654034, ул. Петракова, 42а</t>
  </si>
  <si>
    <t>37-85-69</t>
  </si>
  <si>
    <t>mdou-49@mail.ru</t>
  </si>
  <si>
    <t>Поветкина Екатерина Дмитриевна</t>
  </si>
  <si>
    <t>М12-02-196-00</t>
  </si>
  <si>
    <t xml:space="preserve">муниципальное бюджетное дошкольное образовательное учреждение «Детский сад № 84» </t>
  </si>
  <si>
    <t>654015, ул. Обнорского, 7а</t>
  </si>
  <si>
    <t>37-19-81</t>
  </si>
  <si>
    <t>mdoy84@gmail.ru</t>
  </si>
  <si>
    <t>Гончарова Ольга Николаевна</t>
  </si>
  <si>
    <t>М12-02-198-00</t>
  </si>
  <si>
    <t xml:space="preserve">муниципальное бюджетное дошкольное образовательное учреждение «Детский сад № 139» </t>
  </si>
  <si>
    <t>654015, ул. Шункова, 15а</t>
  </si>
  <si>
    <t>37-77-65</t>
  </si>
  <si>
    <t>mdou.139@yandex.ru</t>
  </si>
  <si>
    <t>Риттер Светлана Сергеевна</t>
  </si>
  <si>
    <t>М12-02-199-00</t>
  </si>
  <si>
    <t xml:space="preserve">муниципальное бюджетное дошкольное образовательное учреждение «Детский сад № 145» </t>
  </si>
  <si>
    <t>654032, ул. Обнорского, 52</t>
  </si>
  <si>
    <t>37-72-62</t>
  </si>
  <si>
    <t>kladova_inna@mail.ru</t>
  </si>
  <si>
    <t>Хлудкова Марина Геннадьевна</t>
  </si>
  <si>
    <t xml:space="preserve">44ФЗ, 223ФЗ      </t>
  </si>
  <si>
    <t>М12-02-201-00</t>
  </si>
  <si>
    <t xml:space="preserve">МУНИЦИПАЛЬНОЕ БЮДЖЕТНОЕ ДОШКОЛЬНОЕ ОБРАЗОВАТЕЛЬНОЕ УЧРЕЖДЕНИЕ «ДЕТСКИЙ САД № 149» </t>
  </si>
  <si>
    <t>654015, ул. Шункова 6а</t>
  </si>
  <si>
    <t>37-57-92</t>
  </si>
  <si>
    <t>skorobomarina@mail.ru</t>
  </si>
  <si>
    <t>Скоробогатова Марина Анатольевна</t>
  </si>
  <si>
    <t>М12-02-202-00</t>
  </si>
  <si>
    <t xml:space="preserve">муниципальное бюджетное дошкольное образовательное учреждение «Детский сад№153» </t>
  </si>
  <si>
    <t>654015, ул. Ленина, 19а</t>
  </si>
  <si>
    <t>37-28-81</t>
  </si>
  <si>
    <t>kuzyttsk-mdou153@yandex.ru</t>
  </si>
  <si>
    <t>Кудинова Виктория Александровна</t>
  </si>
  <si>
    <t>М12-02-203-00</t>
  </si>
  <si>
    <t xml:space="preserve">муниципальное бюджетное дошкольное образовательное учреждение «Детский сад № 162» </t>
  </si>
  <si>
    <t>654034, ул. Бугарева, 27</t>
  </si>
  <si>
    <t>37-67-75</t>
  </si>
  <si>
    <t>i.horina@yandex.ru</t>
  </si>
  <si>
    <t>Хорина Лариса Михайловна</t>
  </si>
  <si>
    <t>М12-02-205-00</t>
  </si>
  <si>
    <t>муниципальное бюджетное дошкольное образовательное учреждение «Детский сад № 180»</t>
  </si>
  <si>
    <t>654032, ул. Народная, 21а</t>
  </si>
  <si>
    <t>37-16-17</t>
  </si>
  <si>
    <t>kuznetsk-mdou180@yandex.ru</t>
  </si>
  <si>
    <t>Лебо Лиля Васильевна</t>
  </si>
  <si>
    <t>М12-02-208-00</t>
  </si>
  <si>
    <t xml:space="preserve">муниципальное бюджетное дошкольное образовательное учреждение «Детский сад № 213» </t>
  </si>
  <si>
    <t>654032, ул. Обнорского, 16а</t>
  </si>
  <si>
    <t>37-86-49</t>
  </si>
  <si>
    <t>dets213@yandex.ru</t>
  </si>
  <si>
    <t>Синкина Анастасия Сергеевна</t>
  </si>
  <si>
    <t>М12-02-192-00</t>
  </si>
  <si>
    <t>муниципальное бюджетное дошкольное образовательное учреждение "Детский сад № 27"</t>
  </si>
  <si>
    <t>654034, г. Новокузнецк, ул. Ленина, 53а</t>
  </si>
  <si>
    <t>37-85-71</t>
  </si>
  <si>
    <t>27153a"mail.ru</t>
  </si>
  <si>
    <t>Горбунова Майя Михайловна</t>
  </si>
  <si>
    <t>М12-02-221-00</t>
  </si>
  <si>
    <t>муниципальное бюджетное  учреждение дополнительного образования  "Дом детского творчества № 1"</t>
  </si>
  <si>
    <t>654034, г. Новокузнецк, ул. Метелкина, 4</t>
  </si>
  <si>
    <t>37-75-21, 37-44-58</t>
  </si>
  <si>
    <t>ddt1_08@mail.ru</t>
  </si>
  <si>
    <t>Раткина Ольга Валерьевна</t>
  </si>
  <si>
    <t>М12-02-207-00</t>
  </si>
  <si>
    <t xml:space="preserve">муниципальное бюджетное дошкольное образовательное учреждение «Детский сад № 209» </t>
  </si>
  <si>
    <t>654034, ул. Петракова, 64б, ул.Ленина 73а</t>
  </si>
  <si>
    <t>37-65-54</t>
  </si>
  <si>
    <t>zamzav.209@mail.ru</t>
  </si>
  <si>
    <t>Осина Галина Сергеевна</t>
  </si>
  <si>
    <t>Реестровый номер не присвоен,документы на регистрацию были отправлены в феврале 2015г.</t>
  </si>
  <si>
    <t>МУНИЦИПАЛЬНОЕ АВТОНОМНОЕ ОБРАЗОВАТЕЛЬНОЕ УЧРЕЖДЕНИЕ ДОПОЛНИТЕЛЬНОГО ОБРАЗОВАНИЯ ДЕТЕЙ "ДЕТСКО-ЮНОШЕСКАЯ СПОРТИВНАЯ ШКОЛА № 5"</t>
  </si>
  <si>
    <t>654032,ул.Народная,31А</t>
  </si>
  <si>
    <t>37-86-12</t>
  </si>
  <si>
    <t>shkola.dush5@yandex.ru</t>
  </si>
  <si>
    <t>Федяев Александр Константинович</t>
  </si>
  <si>
    <t>КОиН</t>
  </si>
  <si>
    <t>М12-02-217-00</t>
  </si>
  <si>
    <t>МК ОУ "Специальная школа № 30"</t>
  </si>
  <si>
    <t>654015, г.Новокузнецк,ул.Ленина, 61</t>
  </si>
  <si>
    <t>37-78-04</t>
  </si>
  <si>
    <t>novoshool30korr@yandex.ru</t>
  </si>
  <si>
    <t>Чаузова Лилия Раисовна</t>
  </si>
  <si>
    <t>зам директора по ХР</t>
  </si>
  <si>
    <t>Павлинская Галина Васильевна</t>
  </si>
  <si>
    <t>37-79-07</t>
  </si>
  <si>
    <t>М12-02-280-00</t>
  </si>
  <si>
    <t>МК ОУ "Специальная школа № 53"</t>
  </si>
  <si>
    <t>654002,г.Новокузнецк, ул.Разведчиков,1</t>
  </si>
  <si>
    <t>31-01-22.</t>
  </si>
  <si>
    <t>nashashkola53@yandex.ru</t>
  </si>
  <si>
    <t>Рычкова Галина Андреевна</t>
  </si>
  <si>
    <t xml:space="preserve">                                               директор ;                                                                                            зам директора по ОБЖ</t>
  </si>
  <si>
    <t>М12-02-219-00</t>
  </si>
  <si>
    <t>МК ОУ "Специальная школа-интернат №68"</t>
  </si>
  <si>
    <t>654034, г.Новокузнецк, ул.Левитана, 1</t>
  </si>
  <si>
    <t>37-09-43</t>
  </si>
  <si>
    <t>detdom68pi@yandex.ru</t>
  </si>
  <si>
    <t>И. о. директора</t>
  </si>
  <si>
    <t>Ватрушкина Валентина Андреевна</t>
  </si>
  <si>
    <t>Кудряшова Галина Юрьевна</t>
  </si>
  <si>
    <t>М12-02-220-00</t>
  </si>
  <si>
    <t>МК ОУ "Специальная школа-интернат №88"</t>
  </si>
  <si>
    <t>654034, г.Новокузнецк, ул.Анодная, 7а</t>
  </si>
  <si>
    <t>37-38-60</t>
  </si>
  <si>
    <t>shklainternat88@ramble.ru</t>
  </si>
  <si>
    <t>Скворцов Сергей Александрович</t>
  </si>
  <si>
    <t>Челищева Светлана Алексеевна</t>
  </si>
  <si>
    <t>М12-02-195-00</t>
  </si>
  <si>
    <t>МК ДОУ "Детский сад № 78"</t>
  </si>
  <si>
    <t>654015, г.Новокузнецк, ул.Конева, 11а</t>
  </si>
  <si>
    <t>37-36-51</t>
  </si>
  <si>
    <t>sad-78k@yandex.ru</t>
  </si>
  <si>
    <t>Храмова Наталья Витальевна</t>
  </si>
  <si>
    <t>завхоз</t>
  </si>
  <si>
    <t>Кузьмина Светлана Алексеевна</t>
  </si>
  <si>
    <t>М12-02-206-00</t>
  </si>
  <si>
    <t>МК ДОУ "Детский сад № 181"</t>
  </si>
  <si>
    <t>654015, г.Новокузнецк, ул.Шункова, 18а</t>
  </si>
  <si>
    <t>37-75-16</t>
  </si>
  <si>
    <t>sadik181@yandex.ru</t>
  </si>
  <si>
    <t>Зеленовская Ольга Алексеевна</t>
  </si>
  <si>
    <t>Дюдина Елена Владимировна</t>
  </si>
  <si>
    <t>М12-02-039-00</t>
  </si>
  <si>
    <t>Муниципальное казенное дошкольное образовательное учреждение "Детский сад № 75"</t>
  </si>
  <si>
    <t>4218020789</t>
  </si>
  <si>
    <t>654000, г.Новокузнецк, ул.Клименко, 18 А</t>
  </si>
  <si>
    <t>54-18-42</t>
  </si>
  <si>
    <t>cheburashka7518@rambler.ru</t>
  </si>
  <si>
    <t>Черкашина Светлана Владимировна</t>
  </si>
  <si>
    <t>905-966-98 96</t>
  </si>
  <si>
    <t>М12-02-046-00</t>
  </si>
  <si>
    <t>Муниципальное казенное дошкольное образовательное учреждение "Детский сад № 137"</t>
  </si>
  <si>
    <t>4218020884</t>
  </si>
  <si>
    <t>654000, г.Новокузнецк, ул.40 лет ВЛКСМ, 26А</t>
  </si>
  <si>
    <t>52-07-65</t>
  </si>
  <si>
    <t>elena-d.s.137@rambler.ru</t>
  </si>
  <si>
    <t>Будко Елена Юрьевна</t>
  </si>
  <si>
    <t>Старший воспитатель</t>
  </si>
  <si>
    <t>Филиппова Татьяна Геннадьевна</t>
  </si>
  <si>
    <t>913-323-62 08</t>
  </si>
  <si>
    <t>М12-02-058-00</t>
  </si>
  <si>
    <t>Муниципальное казенное дошкольное образовательное учреждение "Детский сад № 188"</t>
  </si>
  <si>
    <t>4218020690</t>
  </si>
  <si>
    <t>654000, ул.Тореза, 38А</t>
  </si>
  <si>
    <t>54-29-18</t>
  </si>
  <si>
    <t>detsad188@mail.ru</t>
  </si>
  <si>
    <t>Фомина Наталья Витальевна</t>
  </si>
  <si>
    <t>951-582-99 55</t>
  </si>
  <si>
    <t>М12-02-088-00</t>
  </si>
  <si>
    <t>муниципальное казенное общеобразовательное учреждение "Специальная школа № 58"</t>
  </si>
  <si>
    <t>4218016655</t>
  </si>
  <si>
    <t>654000, г.Новокузнецк, ул.Горьковская, 15</t>
  </si>
  <si>
    <t>52-49-36, 52-51-22</t>
  </si>
  <si>
    <t>specshkola58@yandex.ru</t>
  </si>
  <si>
    <t>Шагиева Марина Михайловна</t>
  </si>
  <si>
    <t>Завхоз</t>
  </si>
  <si>
    <t>Оськина Олеся Сергеевна</t>
  </si>
  <si>
    <t>951-573-84 24</t>
  </si>
  <si>
    <t>М12-02-091-00</t>
  </si>
  <si>
    <t>муниципальное казенное общеобразовательное учреждение "Санаторная школа-интернат № 82"</t>
  </si>
  <si>
    <t>4218018331</t>
  </si>
  <si>
    <t>654000, г.Новокузнецк, ул.Горьковская, 33</t>
  </si>
  <si>
    <t>52-41-21, 52-38-43</t>
  </si>
  <si>
    <t>internat82@yandex.ru</t>
  </si>
  <si>
    <t>Ерохина Марина Викторовна</t>
  </si>
  <si>
    <t>Заместитель директора по ХР</t>
  </si>
  <si>
    <t>Тузовская Римма Валерьевна</t>
  </si>
  <si>
    <t>906-932-41 69</t>
  </si>
  <si>
    <t>М12-02-014-00</t>
  </si>
  <si>
    <t>Муниципальное казенное образовательное учреждение "Начальная школа-детский сад № 235</t>
  </si>
  <si>
    <t>654000, г.Новокузнецк, ул.Новоселов, 14а</t>
  </si>
  <si>
    <t>61-07-43</t>
  </si>
  <si>
    <t>oss07@bk.ru</t>
  </si>
  <si>
    <t>Сафронова Ольга Сергеевна</t>
  </si>
  <si>
    <t>61-07-70</t>
  </si>
  <si>
    <t>М12-02-013-00</t>
  </si>
  <si>
    <t>Мунипальное казенное специальное (коррекционное)образовательное учреждение для обучающихся, воспитанников с ограниченными возможностями здоровья "Специальная(коррекционная) общеобразовательная школа №78"(VIII вида)</t>
  </si>
  <si>
    <t>654000, г.Новокузнецк, ул.Косыгина, 23</t>
  </si>
  <si>
    <t>61-64-73</t>
  </si>
  <si>
    <t>shkola-centr@mail.ru</t>
  </si>
  <si>
    <t>Лапина Елена Дмитриевна</t>
  </si>
  <si>
    <t xml:space="preserve">секретарь-машинистка, специалист по кадрам </t>
  </si>
  <si>
    <t>Сергеева Яна Викторовна</t>
  </si>
  <si>
    <t>61-40-86</t>
  </si>
  <si>
    <t>М12-02-028-00</t>
  </si>
  <si>
    <t>Муниципальное казенное дошкольное образовательное учреждение "Детский сад №254"</t>
  </si>
  <si>
    <t>654000, г.Новокузнецк, ул.Косыгина, 9а</t>
  </si>
  <si>
    <t>61-30-59</t>
  </si>
  <si>
    <t>dc254@mail.ru</t>
  </si>
  <si>
    <t>Самойлова Ольга Валерьевна</t>
  </si>
  <si>
    <t>Лапина Жанна Федоровна</t>
  </si>
  <si>
    <t>61-30-60</t>
  </si>
  <si>
    <t>М12-02-307-00</t>
  </si>
  <si>
    <t>МБУ "ЦБ КОиН"</t>
  </si>
  <si>
    <t>654005,г.Новокузнецк,пр.Строителей,17</t>
  </si>
  <si>
    <t>32-25-85</t>
  </si>
  <si>
    <t>mail@cbkoin.ru</t>
  </si>
  <si>
    <t>Гольтяева Елена Виктровна</t>
  </si>
  <si>
    <t>Гл.специалист</t>
  </si>
  <si>
    <t>Сыпченко Сергей Сергеевич</t>
  </si>
  <si>
    <t>44-ФЗ,               223-ФЗ</t>
  </si>
  <si>
    <t>М12-02-001-00</t>
  </si>
  <si>
    <t>654080, г.Новокузнецк, ул.Кирова,71</t>
  </si>
  <si>
    <t>32-15-29</t>
  </si>
  <si>
    <t>koin@admnkz,info</t>
  </si>
  <si>
    <t>Соловьева Юлия Александровна</t>
  </si>
  <si>
    <t xml:space="preserve">Контрактный управляющий </t>
  </si>
  <si>
    <t>Бендер Анастасия Валерьевна</t>
  </si>
  <si>
    <t>М12-02-306-00</t>
  </si>
  <si>
    <t>МБУ "Комбинат питания"</t>
  </si>
  <si>
    <t>654000,г.Новокузнецк, проезд Томский, 9</t>
  </si>
  <si>
    <t>36-37-08</t>
  </si>
  <si>
    <t xml:space="preserve">kompit360090@mail.ru </t>
  </si>
  <si>
    <t>Зуева Елена Иосифовна</t>
  </si>
  <si>
    <t>Начальник отдела (по закупкам)</t>
  </si>
  <si>
    <t>Нейберг Лариса Викторовна</t>
  </si>
  <si>
    <t>32-36-60</t>
  </si>
  <si>
    <t>М12-02-308-00</t>
  </si>
  <si>
    <t>МБОУ "ДО ГДД(ю)Т им Крупская"</t>
  </si>
  <si>
    <t>654000,г.Новокузнецк, ул Циолковского 78а</t>
  </si>
  <si>
    <t>77-92-87</t>
  </si>
  <si>
    <t>mail@dtkrupskoy.ru</t>
  </si>
  <si>
    <t>Попова Ирина Алексеевна</t>
  </si>
  <si>
    <t>заместитель директора по АХЧ</t>
  </si>
  <si>
    <t>Рудометова Любовь Михайловна</t>
  </si>
  <si>
    <t>М12-02-227-00</t>
  </si>
  <si>
    <t>Муниципальное казенное дошкольное образовательное учреждение "Детский сад №24"</t>
  </si>
  <si>
    <t>654000, г.Новокузнецк, ул.Жасминная, 31</t>
  </si>
  <si>
    <t>39-00-24</t>
  </si>
  <si>
    <t>matyuqina.i@mail.ru</t>
  </si>
  <si>
    <t>Матюгина Инга Николаевна</t>
  </si>
  <si>
    <t>Калабина Оксана Владимировна</t>
  </si>
  <si>
    <t>8951-181-6480</t>
  </si>
  <si>
    <t>М12-02-257-00</t>
  </si>
  <si>
    <t>Муниципальное казенное общеобразовательное учреждение "Специальная школа №80"</t>
  </si>
  <si>
    <t>654000, г.Новокузнецк, ул.Курако, 9</t>
  </si>
  <si>
    <t>72-54-71</t>
  </si>
  <si>
    <t>sk-80@yandex</t>
  </si>
  <si>
    <t>Колумб Татьяна Ивановна</t>
  </si>
  <si>
    <t>Салов Евгений Львович</t>
  </si>
  <si>
    <t>М12-02-261-00</t>
  </si>
  <si>
    <t xml:space="preserve">Муниципальное казенное общеобразовательное учреждение "Специальная школа-интернат №66" </t>
  </si>
  <si>
    <t>654000, г.Новокузнецк, ул.Всесторонняя, 46</t>
  </si>
  <si>
    <t>72-36-60</t>
  </si>
  <si>
    <t>66school@mail.ru</t>
  </si>
  <si>
    <t>Виноградова Тамара Сергеевна</t>
  </si>
  <si>
    <t>Зам.директора</t>
  </si>
  <si>
    <t>Васильева Нелли Евгеньевна</t>
  </si>
  <si>
    <t>72-35-18</t>
  </si>
  <si>
    <t>М12-02-241-00</t>
  </si>
  <si>
    <t>МК ДОУ "ДС № 225"</t>
  </si>
  <si>
    <t>654041, г.Новокузнецк, ул.Транспортная, 57А</t>
  </si>
  <si>
    <t>71-66-24</t>
  </si>
  <si>
    <t>spec225@rambler,ru</t>
  </si>
  <si>
    <t>Пухова Лариса Ивановна</t>
  </si>
  <si>
    <t>Аксенова Елена Александровна</t>
  </si>
  <si>
    <t>М12-02-187-00</t>
  </si>
  <si>
    <t>МКУ "Детский дом "Ровесник"</t>
  </si>
  <si>
    <t>654027, г.Новокузнецк, пр. Пионерский, д. 7</t>
  </si>
  <si>
    <t>74-50-46</t>
  </si>
  <si>
    <t>sckooldom74@mail.ru</t>
  </si>
  <si>
    <t>Ларина Татьяна Александровна</t>
  </si>
  <si>
    <t>Лобыкина Наталья Юрьевна</t>
  </si>
  <si>
    <t xml:space="preserve"> 74-50-46</t>
  </si>
  <si>
    <t>Уполномоченный орган</t>
  </si>
  <si>
    <t>М12-02-181-00</t>
  </si>
  <si>
    <t>МКОУ "Специальная школа-интернат №38"</t>
  </si>
  <si>
    <t>654027, г.Новокузнецк, пр. Пионерский, д. 9</t>
  </si>
  <si>
    <t>8(3843)74-37-67</t>
  </si>
  <si>
    <t>sch38_nkz@mail.ru</t>
  </si>
  <si>
    <t>Солодовникова Алевтина Николаевна</t>
  </si>
  <si>
    <t>зам. по АХР</t>
  </si>
  <si>
    <t>Давыдова Юлия Николаевна</t>
  </si>
  <si>
    <t>8(3843) 74-37-67</t>
  </si>
  <si>
    <t xml:space="preserve"> 44-ФЗ от 05.04.13 г.</t>
  </si>
  <si>
    <t>М12-02-131-00</t>
  </si>
  <si>
    <t>МК ДОУ "Детский сад № 212"</t>
  </si>
  <si>
    <t>654080, г.Новокузнецк, пр.Дружбы, д.52А</t>
  </si>
  <si>
    <t>77-31-65</t>
  </si>
  <si>
    <t>ds.212@mail.ru</t>
  </si>
  <si>
    <t>Дубовицкая Надежда Николаевна</t>
  </si>
  <si>
    <t xml:space="preserve"> 77-31-65</t>
  </si>
  <si>
    <t>М12-02-135-00</t>
  </si>
  <si>
    <t>МК ДОУ "Детский сад № 222"</t>
  </si>
  <si>
    <t>654066, г.Новокузнецк, пр.Дружбы, д.52А</t>
  </si>
  <si>
    <t>35-06-71</t>
  </si>
  <si>
    <t>mdou222@mail.ru</t>
  </si>
  <si>
    <t>Яхонтова Людмила Геннадьевна</t>
  </si>
  <si>
    <t>М12-02-138-00</t>
  </si>
  <si>
    <t>МК ДОУ "Детский сад № 229"</t>
  </si>
  <si>
    <t>654000, г.Новокузнецк, ул.Запорожская, д.13</t>
  </si>
  <si>
    <t>8(3843)76-39-56</t>
  </si>
  <si>
    <t>dou229_nvkz@mail.ru</t>
  </si>
  <si>
    <t>Усачева Валентина Ришардовна</t>
  </si>
  <si>
    <t>Панасенко Анжелика Олеговна</t>
  </si>
  <si>
    <t>8(3843) 76-39-56</t>
  </si>
  <si>
    <t>М12-02-186-00</t>
  </si>
  <si>
    <t xml:space="preserve">Муниципальное казенное учреждение для детей-сирот и детей, оставшихся без попечения родителей "Детский дом "Остров надежды"  </t>
  </si>
  <si>
    <t>654007, г. Новокузнецк, ул. Спартака, 19</t>
  </si>
  <si>
    <t>8-3843-46-12-44</t>
  </si>
  <si>
    <t>detdom5@inbox.ru</t>
  </si>
  <si>
    <t>Пичугин Александр Александрович</t>
  </si>
  <si>
    <t>8-3843-46-12-22</t>
  </si>
  <si>
    <t>М12-02-180-00</t>
  </si>
  <si>
    <t>Муниципальное казенное образовательное учреждение "Специальная школа №20"</t>
  </si>
  <si>
    <t>654007, г. Новокузнецк, ул. Пирогова,7</t>
  </si>
  <si>
    <t>8-3843-73-88-30</t>
  </si>
  <si>
    <t>nata20-07@mail.ru</t>
  </si>
  <si>
    <t>Курбатова Елена Александровна</t>
  </si>
  <si>
    <t>Заместитель директора по административно-хозяйственной работе</t>
  </si>
  <si>
    <t>Фокина Надежда Ивановна</t>
  </si>
  <si>
    <t>М12-02-178-00</t>
  </si>
  <si>
    <t xml:space="preserve">Муниципальное казенное общеобразовательное учреждение "Специальная школа № 106" </t>
  </si>
  <si>
    <t>654000, г. Новокузнецк, Кирова, 33а</t>
  </si>
  <si>
    <t>8-3843-46-40-89</t>
  </si>
  <si>
    <t>blindshool106@yandex.ru</t>
  </si>
  <si>
    <t xml:space="preserve">Аглиуллина Ильсеяр Гильмулловна </t>
  </si>
  <si>
    <t>учитель физики и информатики</t>
  </si>
  <si>
    <t xml:space="preserve">Червякова Лариса Владимировна  </t>
  </si>
  <si>
    <t>М12-02-112-00</t>
  </si>
  <si>
    <t>Муниципальное казенное дошкольное образовательное учреждение "Детский сад №80"</t>
  </si>
  <si>
    <t xml:space="preserve">654027, г. Новокузнецк, ул. Энтузиастов, 7 </t>
  </si>
  <si>
    <t>8-3843-74-50-19</t>
  </si>
  <si>
    <t>detskisad80@yandex.ru</t>
  </si>
  <si>
    <t xml:space="preserve">Цветухина Татьяна Юрьевна </t>
  </si>
  <si>
    <t>М12-02-104-00</t>
  </si>
  <si>
    <t xml:space="preserve">Муниципальное казенное дошкольное образовательное учреждение "Детский сад №41" </t>
  </si>
  <si>
    <t xml:space="preserve">654027, г. Новокузнецк, ул. Суворова,  1 </t>
  </si>
  <si>
    <t>8-3843-74-73-62</t>
  </si>
  <si>
    <t>detsad-41@mail.ru</t>
  </si>
  <si>
    <t>Белая Галина Константиновна</t>
  </si>
  <si>
    <t>Лебединская Ольга Владимировна</t>
  </si>
  <si>
    <t>М12-02-118-00</t>
  </si>
  <si>
    <t xml:space="preserve">Муниципальное казенное дошкольное образовательное учреждение "Детский сад №140" </t>
  </si>
  <si>
    <t xml:space="preserve">654080, г. Новокузнецк, ул. Циолковского,  50А </t>
  </si>
  <si>
    <t>8-3843-77-14-87</t>
  </si>
  <si>
    <t>detskisad140@yandex.ru</t>
  </si>
  <si>
    <t>Лактюхина Ольга Викторовна</t>
  </si>
  <si>
    <t xml:space="preserve">Чащина Ольга Георгиевна </t>
  </si>
  <si>
    <t>ЕД п.8ч.1ст.93</t>
  </si>
  <si>
    <t>Оказание услуг по теплоснаб-жению и горячему водо-снабжению</t>
  </si>
  <si>
    <t>0139300002416000001</t>
  </si>
  <si>
    <t>35.30.12.130 35.30.11.120</t>
  </si>
  <si>
    <t>Общество с ограниченной ответственностью "Центральная электроцентраль"</t>
  </si>
  <si>
    <t>654006, РФ, Кемеровская обл., г.Новокузнецк, ул.Коммунальная, 25</t>
  </si>
  <si>
    <t>34216006757 16 000006</t>
  </si>
  <si>
    <t>31.12.2015</t>
  </si>
  <si>
    <t>0139300002415000007</t>
  </si>
  <si>
    <t>40.30.10.151 40.30.10.111</t>
  </si>
  <si>
    <t>МУНИЦИПАЛЬНОЕ ПРЕДПРИЯТИЕ НОВОКУЗНЕЦКОГО ГОРОДСКОГО ОКРУГА "СИБИРСКАЯ СБЫТОВАЯ КОМПАНИЯ " (МП "ССК")</t>
  </si>
  <si>
    <t>654007, РФ, Кемеровская обл., г.Новокузнецк, ул.Орджоникидзе, 12/1</t>
  </si>
  <si>
    <t>34216006757 16 000003</t>
  </si>
  <si>
    <t>ЕД п.29ч.1ст.93</t>
  </si>
  <si>
    <t>Оказание услуг по поставке электрической энергии</t>
  </si>
  <si>
    <t>ЮМО ОАО "Кузбассэнергосбыт"</t>
  </si>
  <si>
    <t>654005, г. Новокузнецк, ул. Орджоникидзе, 18А</t>
  </si>
  <si>
    <t>34216006757 16 000004</t>
  </si>
  <si>
    <t>ЕП п.1ч.1ст.93</t>
  </si>
  <si>
    <t xml:space="preserve">Оказание услуг электросвязи </t>
  </si>
  <si>
    <t>№0139300002415000008</t>
  </si>
  <si>
    <t>64.20.11.110</t>
  </si>
  <si>
    <t>ОАО междугородней и международной электрической связи "РОСТЕЛЕКОМ"</t>
  </si>
  <si>
    <t xml:space="preserve">191002, РФ,г Санкт-Петербург, ул Достоевского, 15 
</t>
  </si>
  <si>
    <t>34216006757 16 000005</t>
  </si>
  <si>
    <t>ЕП п.8ч.1ст.93</t>
  </si>
  <si>
    <t>№0139300002415000005</t>
  </si>
  <si>
    <t>41.00.20.122 90.01.11.111</t>
  </si>
  <si>
    <t>Общество с ограниченной ответственностью Общество с ограниченной ответственностью "Водоканал" (ООО "Водоканал")</t>
  </si>
  <si>
    <t>654005,РФ, Кемеровская обл., г.Новокузнецк, пр.Строителей, 98</t>
  </si>
  <si>
    <t>34216006757 16 000001</t>
  </si>
  <si>
    <t>№0139300002415000004</t>
  </si>
  <si>
    <t>МП Новокузнецкого городского округа "Сибирская Сбытовая Компания" (МП "ССК")</t>
  </si>
  <si>
    <t>654006, Рф, Кемеровская обл., г.Новокузнецк, ул.Орджоникидзе, 12/1</t>
  </si>
  <si>
    <t>34216006757 16 000002</t>
  </si>
  <si>
    <t>СЭА (ЕД п.25)</t>
  </si>
  <si>
    <t>Поставка бензина автомобильного через сеть АЗС с использованием пластиковых мобильных карт на 2 квартал 2016 года</t>
  </si>
  <si>
    <t>31.01.2016</t>
  </si>
  <si>
    <t>№0139300002916000139</t>
  </si>
  <si>
    <t xml:space="preserve">№ 0139300002916000072 </t>
  </si>
  <si>
    <t xml:space="preserve">Общество с ограниченной ответственностью ООО 'ПЕРЕКРЕСТОК ОЙЛ' (ООО 'ПЕРЕКРЕСТОК ОЙЛ') </t>
  </si>
  <si>
    <t>34216006757 16 000007</t>
  </si>
  <si>
    <t>Поставка бензина автомобильного через сеть АЗС с использованием пластиковых мобильных карт на 3 квартал 2016 года</t>
  </si>
  <si>
    <t>№01393000029160000462</t>
  </si>
  <si>
    <t>34216006757 16 000008</t>
  </si>
  <si>
    <t>ЭА (ЕД п.25)</t>
  </si>
  <si>
    <t>Оказание услуг по организации уборки бесхозных территорий Куйбышевского района несовершеннолетними гражданами в возрасте от 14 до 18 лет</t>
  </si>
  <si>
    <t>№139300002916000000</t>
  </si>
  <si>
    <t xml:space="preserve">ОБЩЕСТВО С ОГРАНИЧЕННОЙ ОТВЕТСТВЕННОСТЬЮ "КУЙБЫШЕВСКАЯ ИНЖЕНЕРНАЯ КОМПАНИЯ " (ООО "КУЙБЫШЕВСКАЯ ИНЖЕНЕРНАЯ КОМПАНИЯ ") </t>
  </si>
  <si>
    <t xml:space="preserve">654027, обл КЕМЕРОВСКАЯ 42, г НОВОКУЗНЕЦК, ул Энтузиастов, д. 9 </t>
  </si>
  <si>
    <t>34216006757 16 000009</t>
  </si>
  <si>
    <t>№0139300002416000002</t>
  </si>
  <si>
    <t xml:space="preserve">36.00.20.130 37.00.11.110 </t>
  </si>
  <si>
    <t>4 834.74</t>
  </si>
  <si>
    <t>34216006757 16 000010</t>
  </si>
  <si>
    <t>Поставка бензина автомобильного через сеть АЗС с использованием пластиковых мобильных карт на 4 квартал 2016 года</t>
  </si>
  <si>
    <t>02.09.2016</t>
  </si>
  <si>
    <t>№3421600675716000000</t>
  </si>
  <si>
    <t>№0139300002416000003</t>
  </si>
  <si>
    <t>34216006757 16 000013</t>
  </si>
  <si>
    <t>29.12.2016</t>
  </si>
  <si>
    <t>34216006757 16 000012</t>
  </si>
  <si>
    <t>4217030537</t>
  </si>
  <si>
    <t>Закупки у единственного поставщика п.29 ч.1 ст.93 №44ФЗ</t>
  </si>
  <si>
    <t>электроэнергия</t>
  </si>
  <si>
    <t>П44201603393000022001000002</t>
  </si>
  <si>
    <t>4217030538</t>
  </si>
  <si>
    <t>Закупки у единственного поставщика п.8 ч.1 ст.93 №44ФЗ</t>
  </si>
  <si>
    <t>Отопление</t>
  </si>
  <si>
    <t>УКС</t>
  </si>
  <si>
    <t>4216005513</t>
  </si>
  <si>
    <t>Выполнение 1 этапа проектных работ по объекту: "Магистральные автодороги микрорайона № 24 в Новоильинском районе г. Новокузнецка"</t>
  </si>
  <si>
    <t>0339300003216000001</t>
  </si>
  <si>
    <t>71.12.14.000</t>
  </si>
  <si>
    <t>ОБЩЕСТВО С ОГРАНИЧЕННОЙ ОТВЕТСТВЕННОСТЬЮ "ИНДОР-КУЗБАСС"</t>
  </si>
  <si>
    <t>650000, Кемеровская область, г. Кемерово, ул. Дзержинского, 13/58</t>
  </si>
  <si>
    <t>3421600551316000004</t>
  </si>
  <si>
    <t>Поставка бензина автомобильного ч/з сеть автозаправочных станций во 2 квартале 2016</t>
  </si>
  <si>
    <t>19.20.21.11</t>
  </si>
  <si>
    <t>ОБЩЕСТВО С ОГРАНИЧЕННОЙ ОТВЕТСТВЕННОСТЬЮ "Перекресток Ойл"</t>
  </si>
  <si>
    <t>650000, Кемеровская область, г. Кемерово, ул. Н.Островского,16</t>
  </si>
  <si>
    <t>3421600551316000005</t>
  </si>
  <si>
    <t>Выполнение инженерных изысканий для строительства объекта: «Устройство подпорной стенки в кв.20 Кузнецкого района г. Новокузнецка</t>
  </si>
  <si>
    <t>0339300003216000005</t>
  </si>
  <si>
    <t>71.12.12.000</t>
  </si>
  <si>
    <t>Общество с ограниченной ответственностью "Научно-производственная фирма "Резольвента"</t>
  </si>
  <si>
    <t>620000, Свердловская область, г. Екатеринбург, ул. Посадская, 40, кор.1</t>
  </si>
  <si>
    <t>05.05.2016</t>
  </si>
  <si>
    <t>3421600551316000008</t>
  </si>
  <si>
    <t>Выполнение комплекса инженерных изысканий для строительства объектов образования микрорайона № 7 Новоильинского района г. Новокузнецка, а именно: общеобразовательная школа № 25 на 825 мест в микрорайоне № 7</t>
  </si>
  <si>
    <t>0339300003216000003</t>
  </si>
  <si>
    <t>Общество с ограниченной ответственностью «НООСТРОЙ»</t>
  </si>
  <si>
    <t>650000, Кемеровская область, г. Кемерово, ул. Ворошилова, 30</t>
  </si>
  <si>
    <t>3421600551316000007</t>
  </si>
  <si>
    <t>Выполнение комплекса инженерных изысканий для строительства объектов образования микрорайона № 7 Новоильинского района г. Новокузнецка, а именно: детский сад № 5 на 185 мест в микрорайоне № 7; детский сад № 14 на 185 мест в микрорайоне № 7; детский сад № 24 на 185 мест в микрорайоне № 7</t>
  </si>
  <si>
    <t>0339300003216000002</t>
  </si>
  <si>
    <t>3421600551316000006</t>
  </si>
  <si>
    <t>Поставка бензина автомобильного ч/з сеть автозаправочных станций во 3 квартале 2016</t>
  </si>
  <si>
    <t>0139300002916000457</t>
  </si>
  <si>
    <t>3421600551316000009</t>
  </si>
  <si>
    <t>Выполнение проектных работ по объекту: "Устройство подпорной стенки в кв. 20 Кузнецкого района г. Новокузнецка"</t>
  </si>
  <si>
    <t>0339300003216000008</t>
  </si>
  <si>
    <t>Общество с ограниченной ответственностью "Сибирский Инженерно-Технический Центр"</t>
  </si>
  <si>
    <t>650000, Россия, г. Кемерово, пр. Ленинградский 36А - 80</t>
  </si>
  <si>
    <t>3421600551316000011</t>
  </si>
  <si>
    <t>Выполнение гос. экспертизы результатов комплекса инженерных изысканий по объектам образования микрорайона № 7 Новоильинского района г. Новокузнецка: "Детский сад № 5 на 185 мест, детский сад № 14 на 185 мест, детский сад № 24 на 185 мест"</t>
  </si>
  <si>
    <t>0339300003216000011</t>
  </si>
  <si>
    <t>41.20.20.170</t>
  </si>
  <si>
    <t>ГАУ КО "Управление госэкспертизы"</t>
  </si>
  <si>
    <t>650023, г. Кемерово, ул. Терешковой, 18, пом.2</t>
  </si>
  <si>
    <t>3421600551316000012</t>
  </si>
  <si>
    <r>
      <t>Выполнение гос. экспертизы результатов инженерных изысканий по объекту: "Общеобразовательная школа № 25 на 825 мест в микрорайоне № 7 Новоильинского района г. Новокузнецка"</t>
    </r>
    <r>
      <rPr>
        <sz val="8"/>
        <rFont val="Arial"/>
        <family val="2"/>
        <charset val="204"/>
      </rPr>
      <t xml:space="preserve"> </t>
    </r>
    <r>
      <rPr>
        <b/>
        <sz val="8"/>
        <rFont val="Arial"/>
        <family val="2"/>
        <charset val="204"/>
      </rPr>
      <t>.</t>
    </r>
  </si>
  <si>
    <t>0339300003216000009</t>
  </si>
  <si>
    <t>71.20.19.111</t>
  </si>
  <si>
    <t>3421600551316000010</t>
  </si>
  <si>
    <t>Поставка бензина автомобильного ч/з сеть автозаправочных станций в 4 квартале 2016</t>
  </si>
  <si>
    <t>0139300002916000739 (М12-0692-16-ЭА)</t>
  </si>
  <si>
    <t>3421712118116000016</t>
  </si>
  <si>
    <t>Выполнение строительно-монтажных работ по оюъекту:"Газовая котельная мощностью 8,6 МВт в Новоильинском районе города Новокузнецка"</t>
  </si>
  <si>
    <t>0339300003216000012 (0339300003216000012)</t>
  </si>
  <si>
    <t xml:space="preserve">41.20.20.170 </t>
  </si>
  <si>
    <t>ООО "Монтажэнергострой"</t>
  </si>
  <si>
    <t>650044, г. Кемерово, ул. Шахтерская, 1</t>
  </si>
  <si>
    <t>16.10.2016</t>
  </si>
  <si>
    <t>07.11.216</t>
  </si>
  <si>
    <t>3421600551316000014</t>
  </si>
  <si>
    <t>ОК</t>
  </si>
  <si>
    <t>Выполнение проектно-изыскательских работ по объекту: "Реконструкция пр. Металлургов в г. Новокузнецке</t>
  </si>
  <si>
    <t>0339300003216000013 (0339300003216000013)</t>
  </si>
  <si>
    <t xml:space="preserve">71.12.14.000 </t>
  </si>
  <si>
    <t>ООО "ПрофИнжиниринг"</t>
  </si>
  <si>
    <t>650065, г. Кемерово, пр. Октябрьский, 105-7</t>
  </si>
  <si>
    <t>3421600551316000015</t>
  </si>
  <si>
    <t>Поставка бензина автомобильного ч/з сеть автозаправочных станций в 1 квартале 2017</t>
  </si>
  <si>
    <t>0139300002916001002 (М12-0929-16-ЭА)</t>
  </si>
  <si>
    <t>4217130191</t>
  </si>
  <si>
    <t>Оказание услуг по утилизации ртутьсодержащих ламп и ртутьсодержащих приборов различного назначения</t>
  </si>
  <si>
    <t>17.12.2015</t>
  </si>
  <si>
    <t>0139300002915001364</t>
  </si>
  <si>
    <t>90.02.14.146</t>
  </si>
  <si>
    <t>55681,29</t>
  </si>
  <si>
    <t>31,5</t>
  </si>
  <si>
    <t>Общество с ограниченной ответственностью "РегионЭкология"</t>
  </si>
  <si>
    <t xml:space="preserve"> 4253005529</t>
  </si>
  <si>
    <t>654034, Кемеровская обл, Новокузнецк г, ул.Защитный проезд, д.дом 12 корпус 3</t>
  </si>
  <si>
    <t>3421713109116000002</t>
  </si>
  <si>
    <t>Оказание транспортных услуг с предоставлением транспортного средства марки Lada Largus "или эквивалент" с экипажем</t>
  </si>
  <si>
    <t>0139300002916000481</t>
  </si>
  <si>
    <t>49.32.12.000</t>
  </si>
  <si>
    <t>Индивидуальный предприниматель Жданова Вера Юрьевна</t>
  </si>
  <si>
    <t>422003609944</t>
  </si>
  <si>
    <t>654027 Кемеровская обл., г. Новокузнецк, пр. Курако, 30-96</t>
  </si>
  <si>
    <t>3421713109116000003</t>
  </si>
  <si>
    <t>Выполнение работ по сносу аварийных жилых домов</t>
  </si>
  <si>
    <t>0139300002916000529</t>
  </si>
  <si>
    <t>43.11.10.000</t>
  </si>
  <si>
    <t>146798,00</t>
  </si>
  <si>
    <t>29,5</t>
  </si>
  <si>
    <t xml:space="preserve">Общество с ограниченной ответственностью "Электросетьсервис"  </t>
  </si>
  <si>
    <t>4223057103</t>
  </si>
  <si>
    <t>653000, г. Прокопьевск, ул. Космонавта Волынова, 15</t>
  </si>
  <si>
    <t>3421713109116000004</t>
  </si>
  <si>
    <t>Оказание услуг по актуализации "Схемы теплоснабжения города Новокузнецка до 2030 года"</t>
  </si>
  <si>
    <t xml:space="preserve">0139300002916000536
</t>
  </si>
  <si>
    <t>71.12.19.000</t>
  </si>
  <si>
    <t>677357,94</t>
  </si>
  <si>
    <t xml:space="preserve">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 </t>
  </si>
  <si>
    <t xml:space="preserve">7804040077 </t>
  </si>
  <si>
    <t xml:space="preserve">195251, г. Санкт-Петербург, 78, ул. Политихническая, 29, т. 7-812-2940354 
steshenkov@spbstu.ru 
</t>
  </si>
  <si>
    <t>3421713109116000005</t>
  </si>
  <si>
    <t>Оказание услуг по разработке "Схемы газоснабжения города Новокузнецка до 2030 года"</t>
  </si>
  <si>
    <t>14.07.2016</t>
  </si>
  <si>
    <t xml:space="preserve">0139300002916000563
</t>
  </si>
  <si>
    <t>638565,99</t>
  </si>
  <si>
    <t>Непубличное акционерное общество Акционерное общество "ГОЛОВНОЙ НАУЧНО-ИССЛЕДОВАТЕЛЬСКИЙ И ПРОЕКТНЫЙ ИНСТИТУТ ПО РАСПРЕДЕЛЕНИЮ И ИСПОЛЬЗОВАНИЮ ГАЗА "ГИПРОНИИГАЗ"</t>
  </si>
  <si>
    <t xml:space="preserve">6455000573 </t>
  </si>
  <si>
    <t xml:space="preserve">410012, Саратовская область, г. Саратов, пр. ИМ КИРОВА С.М., 54 
50701000 </t>
  </si>
  <si>
    <t>3421713109116000006</t>
  </si>
  <si>
    <t>Оказание услуг по актуализации "Схемы водоснабжения и водоотведения в административных границах г. Новокузнецка до 2023 года"</t>
  </si>
  <si>
    <t>18.08.2016</t>
  </si>
  <si>
    <t>0139300002916000840</t>
  </si>
  <si>
    <t>1454520,00</t>
  </si>
  <si>
    <t>15,4</t>
  </si>
  <si>
    <t>31.10.16</t>
  </si>
  <si>
    <t>3421713109116000009</t>
  </si>
  <si>
    <t>Оказание услуг по разработке проектной и рабочей документации на строительство сетей водоснабжения Куйбышевского района по улицам: Техническая, Арбатская, Даурская, Спасская, Гончарова</t>
  </si>
  <si>
    <t>0139300002916000837</t>
  </si>
  <si>
    <t>2022299,00</t>
  </si>
  <si>
    <t>32,2</t>
  </si>
  <si>
    <t>Общество с ограниченной ответственностью  "СТРОЙПРОЕКТ"</t>
  </si>
  <si>
    <t xml:space="preserve">4221014739 </t>
  </si>
  <si>
    <t xml:space="preserve">654005, обл КЕМЕРОВСКАЯ 42, г НОВОКУЗНЕЦК, пр-кт СТРОИТЕЛЕЙ, ДОМ 102 
32731000001 </t>
  </si>
  <si>
    <t>3421713109116000007</t>
  </si>
  <si>
    <t>Общество с ограниченной ответственностью "СТРОЙПРОЕКТ"</t>
  </si>
  <si>
    <t>Выполнение электромонтажных работ (ВЛЭП-0,4 кВ) по ул. Рылеева ТУ Притомский</t>
  </si>
  <si>
    <t>22.09.16</t>
  </si>
  <si>
    <t xml:space="preserve">0139300002916000931 </t>
  </si>
  <si>
    <t>43.21.10.290</t>
  </si>
  <si>
    <t>Общество с ограниченной ответственностью «Спектр»</t>
  </si>
  <si>
    <t>5405382170</t>
  </si>
  <si>
    <t>Юрид.адрес: 630083, Новосибирская область, г. Новосибирск, д. 177, оф. 303</t>
  </si>
  <si>
    <t>3421713109116000008</t>
  </si>
  <si>
    <t xml:space="preserve">5405382170 </t>
  </si>
  <si>
    <t>0139300002916000954</t>
  </si>
  <si>
    <t xml:space="preserve">43.11.10.000 </t>
  </si>
  <si>
    <t>50570</t>
  </si>
  <si>
    <t>ООО «Кузнецк Строй»</t>
  </si>
  <si>
    <t>4212037553</t>
  </si>
  <si>
    <t>652519 г.Ленинск-Кузнецкий ул.Мечникова 30</t>
  </si>
  <si>
    <t>3421713109116000011</t>
  </si>
  <si>
    <t>Общество с ограниченной ответственностью "ПРИНТ МАСТЕР"</t>
  </si>
  <si>
    <t xml:space="preserve">4253001450 </t>
  </si>
  <si>
    <t xml:space="preserve">Выполнение работ по уборке строительного мусора и планировке территории после сноса аварийных жилых домов
</t>
  </si>
  <si>
    <t>24.11.16</t>
  </si>
  <si>
    <t xml:space="preserve">0139300002916001081 </t>
  </si>
  <si>
    <t xml:space="preserve">43.11.10.140 </t>
  </si>
  <si>
    <t xml:space="preserve">Сиряцкая Юлия Сергеевна </t>
  </si>
  <si>
    <t xml:space="preserve">421812189500 </t>
  </si>
  <si>
    <t xml:space="preserve">654044, Российская Федерация, Кемеровская обл., г. Новокузнецк, ул. Косыгина, дом 29, 103, </t>
  </si>
  <si>
    <t>3421713109116000010</t>
  </si>
  <si>
    <t>МБУ "Защита населения и территории" г.Новокузнецка</t>
  </si>
  <si>
    <t>4217130588</t>
  </si>
  <si>
    <t xml:space="preserve">Оказание услуг по эксплуатационно-
техническому обслуживанию оборудования автоматизированной системы
оповещения и связи гражданской обороны (по телефонным линиям связи)
</t>
  </si>
  <si>
    <t xml:space="preserve"> 20.11.2015 г.                               </t>
  </si>
  <si>
    <t>29.12.2015 г.</t>
  </si>
  <si>
    <t xml:space="preserve">0139300002915001397 
</t>
  </si>
  <si>
    <t xml:space="preserve">32.20.92.000 </t>
  </si>
  <si>
    <t>ПАО Ростелеком</t>
  </si>
  <si>
    <t xml:space="preserve">191002, Российская Федерация, г. Санкт-Петербург, ул. Достоевского, дом 15 </t>
  </si>
  <si>
    <t>02.02.2016 г.</t>
  </si>
  <si>
    <t>15.02.2016 г.</t>
  </si>
  <si>
    <t>16.02.2016г.</t>
  </si>
  <si>
    <t>3421713058816000002</t>
  </si>
  <si>
    <t xml:space="preserve">Оказание услуг электросвязи в 2016 г.
</t>
  </si>
  <si>
    <t>18.12.2015 г.</t>
  </si>
  <si>
    <t>0339300289615000004</t>
  </si>
  <si>
    <t xml:space="preserve">64.20.11.129 </t>
  </si>
  <si>
    <t>22.01.2016 г.</t>
  </si>
  <si>
    <t>27.01.2016 г.</t>
  </si>
  <si>
    <t>3421713058816000001</t>
  </si>
  <si>
    <t xml:space="preserve">Осуществление подачи электрической энергии </t>
  </si>
  <si>
    <t>21.01.2016 г.</t>
  </si>
  <si>
    <t>35.11.10.130</t>
  </si>
  <si>
    <t>ОАО Кузбассэнергосбыт</t>
  </si>
  <si>
    <t>650036, Российская Федерация, Кемеровская область, г. Кемерово, пр-т Ленина, 90/4</t>
  </si>
  <si>
    <t>20.02.2016 г.</t>
  </si>
  <si>
    <t>26.02.2016 г.</t>
  </si>
  <si>
    <t>3421713058816000003</t>
  </si>
  <si>
    <t xml:space="preserve">Оказание услуг по содержанию и ремонту многоквартирного жилого дома по ул. Орджоникидзе, 36
</t>
  </si>
  <si>
    <t>04.02.2016 г.</t>
  </si>
  <si>
    <t>0339300289616000001</t>
  </si>
  <si>
    <t>68.32.11.120</t>
  </si>
  <si>
    <t>ООО УК Лидер Новокузнецка</t>
  </si>
  <si>
    <t>4217131990</t>
  </si>
  <si>
    <t>654007, Российская Федерация, Кемеровская область, г. Новокузнецк, ул. Хитарова, 50</t>
  </si>
  <si>
    <t>25.02.2016 г.</t>
  </si>
  <si>
    <t>29.02.2016 г.</t>
  </si>
  <si>
    <t>3421713058816000005</t>
  </si>
  <si>
    <t xml:space="preserve">Отпуск питьевой воды и прием сточных вод
</t>
  </si>
  <si>
    <t xml:space="preserve">0339300289616000003
</t>
  </si>
  <si>
    <t>36.00.11.000   37.00.11.110</t>
  </si>
  <si>
    <t>ООО Водоканал</t>
  </si>
  <si>
    <t xml:space="preserve">4217166136 </t>
  </si>
  <si>
    <t xml:space="preserve">654005,  Российская Федерация, Кемеровская область, г. Новокузнецк, пр-кт Строителей, 98
</t>
  </si>
  <si>
    <t>3421713058816000004</t>
  </si>
  <si>
    <t xml:space="preserve">Поставка тепловой энергии и горячей воды
</t>
  </si>
  <si>
    <t xml:space="preserve">0339300289616000002
</t>
  </si>
  <si>
    <t xml:space="preserve">35.30.11.111  35.30.12.110 </t>
  </si>
  <si>
    <t xml:space="preserve">ООО Центральная ТЭЦ </t>
  </si>
  <si>
    <t xml:space="preserve">4217148426 </t>
  </si>
  <si>
    <t xml:space="preserve">654005, Российская Федерация, Кемеровская область, г. Новокузнецк, ул Коммунальная, 25 
</t>
  </si>
  <si>
    <t>02.03.2016 г.</t>
  </si>
  <si>
    <t>3421713058816000006</t>
  </si>
  <si>
    <t>05.02.2016 г.</t>
  </si>
  <si>
    <t xml:space="preserve">
 0339300289616000004
 </t>
  </si>
  <si>
    <t>35.30.11.111 35.30.12.110</t>
  </si>
  <si>
    <t>АО Кузнецкая ТЭЦ</t>
  </si>
  <si>
    <t xml:space="preserve">650000, Российская Федерация, Кемеровская область, г. Кемерово, пр-т Кузнецкий, 30 
</t>
  </si>
  <si>
    <t>30.03.2016 г.</t>
  </si>
  <si>
    <t>3421713058816000008</t>
  </si>
  <si>
    <t>Поставка нефтепродуктов через сеть автозаправочных станций во 2 квартале 2016 года</t>
  </si>
  <si>
    <t>12.02.2016 г.</t>
  </si>
  <si>
    <t xml:space="preserve">0139300002916000068 </t>
  </si>
  <si>
    <t xml:space="preserve">19.20.21.311
19.20.21.111
</t>
  </si>
  <si>
    <t>ООО ПЕРЕКРЕСТОК ОЙЛ</t>
  </si>
  <si>
    <t>650000, Российская Федерация, Кемеровская область, г. Кемерово, ул. Николая Островского, 16</t>
  </si>
  <si>
    <t>16.03.2016 г.</t>
  </si>
  <si>
    <t>28.03.2016 г.</t>
  </si>
  <si>
    <t>3421713058816000007</t>
  </si>
  <si>
    <t>Оказание услуг по обслуживанию централизованной системы оповещения Новокузнецкого городского округа по радиоканалу в 2016 г.</t>
  </si>
  <si>
    <t>10.03.2016 г.</t>
  </si>
  <si>
    <t>21.03.2016 г.</t>
  </si>
  <si>
    <t>0139300002916000140</t>
  </si>
  <si>
    <t>61.20.30.120</t>
  </si>
  <si>
    <t>ООО ПРЕСТИЖ-ИНТЕРНЕТ</t>
  </si>
  <si>
    <t>7714757367</t>
  </si>
  <si>
    <t>127083, Российская Федерация, г. Москва, ул. Мишина, 56, строение 2</t>
  </si>
  <si>
    <t>11.04.2016 г.</t>
  </si>
  <si>
    <t>3421713058816000009</t>
  </si>
  <si>
    <t>Поставка палаток для полевых условий (СМП)</t>
  </si>
  <si>
    <t>23.03.2016 г.</t>
  </si>
  <si>
    <t>0139300002916000161</t>
  </si>
  <si>
    <t>13.92.22.152</t>
  </si>
  <si>
    <t>ООО ПК Агролес</t>
  </si>
  <si>
    <t>2466278460</t>
  </si>
  <si>
    <t>660048, Российская Федерация, Красноярский край, г. Красноярск, ул. Караульная, 13, строение 1</t>
  </si>
  <si>
    <t>07.04.2016 г.</t>
  </si>
  <si>
    <t>18.04.2016 г.</t>
  </si>
  <si>
    <t>3421713058816000010</t>
  </si>
  <si>
    <t>Поставка автозапчастей(СМП)</t>
  </si>
  <si>
    <t>14.04.2016 г.</t>
  </si>
  <si>
    <t>26.04.2016 г.</t>
  </si>
  <si>
    <t>0139300002916000292</t>
  </si>
  <si>
    <t>29.31.22.110, 
29.31.22.190, 
29.32.30.121, 
29.32.30.129, 
29.32.30.135, 
29.32.30.137, 
29.32.30.150, 
29.32.30.211, 
29.32.30.240, 
29.32.30.390.</t>
  </si>
  <si>
    <t>ООО АвтоСоюз</t>
  </si>
  <si>
    <t>4205149961</t>
  </si>
  <si>
    <t>650004, г.Кемерово, ул.Сибиряков-Гвардейцев, 140</t>
  </si>
  <si>
    <t>19.05.2016 г.</t>
  </si>
  <si>
    <t>08.06.2016 г.</t>
  </si>
  <si>
    <t>3421713058816000012</t>
  </si>
  <si>
    <t>Поставка оборудования и снаряжения для ведения аварийно-спасательных работ на воде и под водой</t>
  </si>
  <si>
    <t>28.04.2016 г.</t>
  </si>
  <si>
    <t>0139300002916000309</t>
  </si>
  <si>
    <t xml:space="preserve">32.99.11.160
28.12.14.120
32.99.11.150
27.32.13.158
</t>
  </si>
  <si>
    <t>ООО Дайвтехносервис</t>
  </si>
  <si>
    <t>7814107161</t>
  </si>
  <si>
    <t>199155, г. Санкт-Петербург, ул. Железноводская, д. 18, к. 2, лит. А</t>
  </si>
  <si>
    <t>17.05.2016 г.</t>
  </si>
  <si>
    <t>30.05.2016 г.</t>
  </si>
  <si>
    <t>3421713058816000011</t>
  </si>
  <si>
    <t>Поставка нефтепродуктов через сеть автозаправочных станций в 3 квартале 2016 года</t>
  </si>
  <si>
    <t>13.05.2016 г.</t>
  </si>
  <si>
    <t>24.05.2016  г.</t>
  </si>
  <si>
    <t>06.06.2016 г.</t>
  </si>
  <si>
    <t>17.06.2016 г.</t>
  </si>
  <si>
    <t>3421713058816000013</t>
  </si>
  <si>
    <t>Поставка ручных инструментов и комплектующих (СМП)</t>
  </si>
  <si>
    <t>04.08.2016 г.</t>
  </si>
  <si>
    <t>0139300002916000680</t>
  </si>
  <si>
    <t xml:space="preserve">23.91.11.150; 
23.91.11.190;
25.73.30.173;
25.73.30.242;
25.73.30.299;
25.73.40.290;
25.73.60.112;
25.92.12.000;
25.93.15.110;
25.93.15.120;
28.24.12.190;
28.24.22.000;
28.41.23.120;
32.99.11.160.
</t>
  </si>
  <si>
    <t>ООО МегаМастер</t>
  </si>
  <si>
    <t>620102, Свердловская обл., г. Екатеринбург, ул. Шаумяна д.93 офис 1, Магазин инструментов №1 «Мастер»/ 620102, Свердловская обл., г. Екатеринбург, ул. Шаумяна д.93 офис 1, Магазин инструментов №1 «Мастер»</t>
  </si>
  <si>
    <t>08.09.2016 г.</t>
  </si>
  <si>
    <t xml:space="preserve">19.09.2016 г. </t>
  </si>
  <si>
    <t>21.09.2016 г.</t>
  </si>
  <si>
    <t>3421713058816000014</t>
  </si>
  <si>
    <t>Поставка нефтепродуктов через сеть автозаправочных станций в 4 квартале 2016 года</t>
  </si>
  <si>
    <t>15.08.2016 г.</t>
  </si>
  <si>
    <t>06.09.2016 г.</t>
  </si>
  <si>
    <t xml:space="preserve">19.20.21.111;19.20.21.311. </t>
  </si>
  <si>
    <t>16.09.2016 г.</t>
  </si>
  <si>
    <t>30.09.2016 г.</t>
  </si>
  <si>
    <t>03.10.2016 г.</t>
  </si>
  <si>
    <t>3421713058816000015</t>
  </si>
  <si>
    <t>Поставка нефтепродуктов через сеть автозаправочных станций в 1 квартале 2017 года</t>
  </si>
  <si>
    <t>20.10.2016 г.</t>
  </si>
  <si>
    <t>08.11.2016 г.</t>
  </si>
  <si>
    <t xml:space="preserve">19.20.21.111;19.20.21.321. </t>
  </si>
  <si>
    <t>18.11.2016 г.</t>
  </si>
  <si>
    <t>29.11.2016 г.</t>
  </si>
  <si>
    <t>3421713058816000016</t>
  </si>
  <si>
    <t>Оказание информационных услуг с использованием экземпляров Систем КонсультантПлюс на основе специального лицензионного программного обеспечения, обеспечивающего совместимость информационных услуг с установленными у заказчика экземплярами Систем КонсультантПлюс (СМП)</t>
  </si>
  <si>
    <t>28.11.2016 г.</t>
  </si>
  <si>
    <t>09.12.2016 г.</t>
  </si>
  <si>
    <t>0139300002916001187</t>
  </si>
  <si>
    <t>62.02.30.000</t>
  </si>
  <si>
    <t>ООО ИНТЭЛЛ</t>
  </si>
  <si>
    <t>4207039989</t>
  </si>
  <si>
    <t>650000, г. Кемерово, ул. Мичурина, 56</t>
  </si>
  <si>
    <t>16.12.2016 г.</t>
  </si>
  <si>
    <t>28.12.2016 г.</t>
  </si>
  <si>
    <t>3421713058816000017</t>
  </si>
  <si>
    <t>Оказание услуг подвижной радиосвязи(СМП)</t>
  </si>
  <si>
    <t>0139300002916001186</t>
  </si>
  <si>
    <t>61.20.13.000</t>
  </si>
  <si>
    <t>ООО Центр Технических Видов Спорта КузбассТехноСпорт</t>
  </si>
  <si>
    <t>4209000786</t>
  </si>
  <si>
    <t>650000, г. Кемерово, ул. 50 лет Октября, 11 офис 618</t>
  </si>
  <si>
    <t>19.12.2016 г.</t>
  </si>
  <si>
    <t>29.12.2016 г.</t>
  </si>
  <si>
    <t>3421713058816000018</t>
  </si>
  <si>
    <t>Оказание услуг по эксплуатационно-техническому обслуживанию оборудования местной автоматизированной системы централизованного оповещения Новокузнецкого городского округа (по телефонным линиям связи)</t>
  </si>
  <si>
    <t>0139300002916001181</t>
  </si>
  <si>
    <t>33.12.29.000</t>
  </si>
  <si>
    <t xml:space="preserve">191002, г. Санкт-Петербург, ул. Достоевского, дом 15 </t>
  </si>
  <si>
    <t>20.12.2016 г.</t>
  </si>
  <si>
    <t>31.12.2016 г.</t>
  </si>
  <si>
    <t>3421713058816000022</t>
  </si>
  <si>
    <t>Услуги по обслуживанию централизованной системы оповещения Новокузнецкого городского округа по радиоканалу</t>
  </si>
  <si>
    <t>0139300002916001178</t>
  </si>
  <si>
    <t>3421713058816000021</t>
  </si>
  <si>
    <t>13.12.2016 г.</t>
  </si>
  <si>
    <t>30.12.2016 г.</t>
  </si>
  <si>
    <t>3421713058816000019</t>
  </si>
  <si>
    <t xml:space="preserve">Оказание услуг электросвязи в 2017 г.
</t>
  </si>
  <si>
    <t>24.12.2016 г.</t>
  </si>
  <si>
    <t>0339300289616000005</t>
  </si>
  <si>
    <t>3421713058816000020</t>
  </si>
  <si>
    <t>4217066533</t>
  </si>
  <si>
    <t>Оказание услуг по эксплуатации, техническому обслуживанию и текущему ремонту инженерного оборудования, строительных конструкций, столярно-плотницким работам, содержанию придомовой территории административного здания, уборку служебных помещений по адресу: г.Новокузнецк, пр.Дружбы, 8 Б</t>
  </si>
  <si>
    <t>23.01.2015 г.</t>
  </si>
  <si>
    <t>30.11.2015 г.</t>
  </si>
  <si>
    <t>0139300002915001204</t>
  </si>
  <si>
    <t>1128800,04</t>
  </si>
  <si>
    <t>598264,04</t>
  </si>
  <si>
    <t>51%</t>
  </si>
  <si>
    <t>ООО "ЖЕКА"</t>
  </si>
  <si>
    <t>190020, г САНКТ-ПЕТЕРБУРГ, ул БУМАЖНАЯ, д.3, офис 402</t>
  </si>
  <si>
    <t>22.12.2015 г.</t>
  </si>
  <si>
    <t xml:space="preserve">Теплоснабжение и поставка горячей воды </t>
  </si>
  <si>
    <t>0339300290215000003</t>
  </si>
  <si>
    <t xml:space="preserve">35.30.12.130
34.30.11.111
</t>
  </si>
  <si>
    <t>425184,93</t>
  </si>
  <si>
    <t>ОАО "Кузнецкая ТЭЦ"</t>
  </si>
  <si>
    <t>650000, г.Кемерово, пр.Кузнецкий, 30</t>
  </si>
  <si>
    <t>12.02.2015</t>
  </si>
  <si>
    <t>13.02.2015</t>
  </si>
  <si>
    <t>3421706653316000005</t>
  </si>
  <si>
    <t xml:space="preserve">30.12.2015 </t>
  </si>
  <si>
    <t>0339300290215000001</t>
  </si>
  <si>
    <t>36.00.20.130 
37.00.11.110</t>
  </si>
  <si>
    <t>40029,54</t>
  </si>
  <si>
    <t>654005, г.Новокузнецк, пр.Строителей, 98</t>
  </si>
  <si>
    <t>15.02.2016</t>
  </si>
  <si>
    <t>3421706653316000003</t>
  </si>
  <si>
    <t>Оказание услуг электросвязи юридическому лицу, финансируемому из соответствующего бюджета</t>
  </si>
  <si>
    <t>0339300290215000002</t>
  </si>
  <si>
    <t>61.90.10.150</t>
  </si>
  <si>
    <t>140000</t>
  </si>
  <si>
    <t>ОАО "Ростелеком"</t>
  </si>
  <si>
    <t>650099, г.Кемерово, пр-т.Советский, 61</t>
  </si>
  <si>
    <t>3421706653316000002</t>
  </si>
  <si>
    <t>140000,00</t>
  </si>
  <si>
    <t>ЕД (п.29 ч.1)</t>
  </si>
  <si>
    <t>Оказание услуг электроснабжения</t>
  </si>
  <si>
    <t>40.11.10.116</t>
  </si>
  <si>
    <t>235761,31</t>
  </si>
  <si>
    <t xml:space="preserve">650036, г.Кемерово, пр-т.Ленина, 90/4 
</t>
  </si>
  <si>
    <t>3421706653316000004</t>
  </si>
  <si>
    <t>19.02.2016г.</t>
  </si>
  <si>
    <t>11.03.2016 г.</t>
  </si>
  <si>
    <t xml:space="preserve">0139300002916000108 </t>
  </si>
  <si>
    <t>130520,00</t>
  </si>
  <si>
    <t>3421600360416000002</t>
  </si>
  <si>
    <t>130,52</t>
  </si>
  <si>
    <t>12.05.2016 г.</t>
  </si>
  <si>
    <t>27.05.2016 г.</t>
  </si>
  <si>
    <t>19.20.21.112</t>
  </si>
  <si>
    <t>134280,00</t>
  </si>
  <si>
    <t>09.06.2016 г.</t>
  </si>
  <si>
    <t>134,28</t>
  </si>
  <si>
    <t xml:space="preserve">0139300002916000533 </t>
  </si>
  <si>
    <t>2302234,00</t>
  </si>
  <si>
    <t>2302,234</t>
  </si>
  <si>
    <t>ООО "Арктур"</t>
  </si>
  <si>
    <t>г. Новосибирск , ул. Тополевая,10,2</t>
  </si>
  <si>
    <t xml:space="preserve">0139300002916000725 </t>
  </si>
  <si>
    <t>78,5%</t>
  </si>
  <si>
    <t>ООО "Земстройпроект"</t>
  </si>
  <si>
    <t>656023, г. Барнаул, ул. Титова,1</t>
  </si>
  <si>
    <t>3421706653316000008</t>
  </si>
  <si>
    <t>Оказание услуг по эксплуатации, техническому обслуживанию и текущему ремонту инженерного оборудования, строительных конструкций, столярно- плотницким работам, содержанию придомовой территории административного здания, уборку служебных помещений по адресу: г. Новокузнецк, пр. Дружбы, 8б</t>
  </si>
  <si>
    <t xml:space="preserve">0139300002916000761 </t>
  </si>
  <si>
    <t>422000,00</t>
  </si>
  <si>
    <t>3421706653316000011</t>
  </si>
  <si>
    <t>Выполнение работ по капитальному ремонту муниципальных квартир в соответствии с адресным списком</t>
  </si>
  <si>
    <t>0139300002916000764</t>
  </si>
  <si>
    <t>ИП Эргашев А.С.-А.</t>
  </si>
  <si>
    <t>пгт. Яшкино, ул. Куйбышева, 16а-5</t>
  </si>
  <si>
    <t>3421706653316000012</t>
  </si>
  <si>
    <t>385684,00</t>
  </si>
  <si>
    <t>0139300002916000763</t>
  </si>
  <si>
    <t>ООО "ЦСО"</t>
  </si>
  <si>
    <t>652700, Кемеровская обл., г. Киселевск, ул. Советская, 24</t>
  </si>
  <si>
    <t>3421706653316000010</t>
  </si>
  <si>
    <t xml:space="preserve">0139300002916000774 </t>
  </si>
  <si>
    <t>ООО "Крона-Строй"</t>
  </si>
  <si>
    <t>10.10.2016 г.</t>
  </si>
  <si>
    <t>3421706653316000014</t>
  </si>
  <si>
    <t xml:space="preserve">0139300002916000792 </t>
  </si>
  <si>
    <t>2 028 184 ,00</t>
  </si>
  <si>
    <t>ООО "Сибтехстрой"</t>
  </si>
  <si>
    <t>654078,Кемеровская обл., г. Новокузнецк, ул. Шаумяна, 3</t>
  </si>
  <si>
    <t>3421706653316000013</t>
  </si>
  <si>
    <t xml:space="preserve">0139300002916000909 </t>
  </si>
  <si>
    <t>ООО "БазИС"</t>
  </si>
  <si>
    <t>650023, Кемеровская область, г. Кемерово, пр-т. Октябрьский, д. 59, пом. 104</t>
  </si>
  <si>
    <t>3421706653316000016</t>
  </si>
  <si>
    <t>0139300002916000935</t>
  </si>
  <si>
    <t>ООО "Спектр"</t>
  </si>
  <si>
    <t>г. Новосибирск , ул. Большевистская, 177, оф. 303</t>
  </si>
  <si>
    <t>3421706653316000017</t>
  </si>
  <si>
    <t>3421706653316000009</t>
  </si>
  <si>
    <t>3421706653316000018</t>
  </si>
  <si>
    <t>Выполнение работ по обследованию и оценке технического состояния строительных конструкций  многоквартирного дома расположенного по адресу: г. Новокузнецк, пр. Строителей, д.82</t>
  </si>
  <si>
    <t xml:space="preserve">0139300002916000999 </t>
  </si>
  <si>
    <t>71.20.19.190</t>
  </si>
  <si>
    <t>ООО "Углестринпроект"</t>
  </si>
  <si>
    <t>г. Новокузнецк, ул. Черноморская, 1</t>
  </si>
  <si>
    <t>3421706653316000021</t>
  </si>
  <si>
    <t>Оказание услуг по охране административного здания расположенного по адресу: г. Новокузнецк, пр. Дружбы, 8б</t>
  </si>
  <si>
    <t xml:space="preserve">0139300002916001039 </t>
  </si>
  <si>
    <t>ООО ЧОО «Кемеровская Городская Безопасность»</t>
  </si>
  <si>
    <t xml:space="preserve">г. Осинники, </t>
  </si>
  <si>
    <t>3421706653316000020</t>
  </si>
  <si>
    <t>Информационное и программное обслуживание комплекта справочно-правовой системы «Консультант Плюс»</t>
  </si>
  <si>
    <t>0139300002916001075</t>
  </si>
  <si>
    <t>ООО "Информационный центр АНВИК"</t>
  </si>
  <si>
    <t>г. Новокузнецк, ул. Невского,</t>
  </si>
  <si>
    <t>3421706653316000019</t>
  </si>
  <si>
    <t>0139300002916001076</t>
  </si>
  <si>
    <t>ООО "Фортуна Плюс"</t>
  </si>
  <si>
    <t>г. Кемерово, пр. Советский, 60-219</t>
  </si>
  <si>
    <t>3421706653316000022</t>
  </si>
  <si>
    <t>4216003604</t>
  </si>
  <si>
    <t>СЕД (п.25)</t>
  </si>
  <si>
    <t>Поставка бензина автомобильного через сеть АЗС во 2 квартале 2016 года</t>
  </si>
  <si>
    <t>10139300002916000108 (М12-0095-16-ЭА)</t>
  </si>
  <si>
    <t>654000, г. Кемерово, ул. Н.Островского, 16</t>
  </si>
  <si>
    <t>Поставка бензина автомобильного через сеть АЗС в 3 квартале 2016 года</t>
  </si>
  <si>
    <t>0139300002916000422 (М12-0392-16-ЭА)</t>
  </si>
  <si>
    <t>3421600360416000003</t>
  </si>
  <si>
    <t>Поставка бензина автомобильного через сеть АЗС в 4 квартале 2016 года</t>
  </si>
  <si>
    <t>0139300002916000759 (М12-0717-16-ЭА)</t>
  </si>
  <si>
    <t>Поставка бензина автомобильного через сеть АЗС в 1 квартале 2017 года</t>
  </si>
  <si>
    <t>01393000002916001002 (М12-0929-16-ЭА)</t>
  </si>
  <si>
    <t>3421600360416000050</t>
  </si>
  <si>
    <t>Администрация Куйбышевского района города Новокузнеца</t>
  </si>
  <si>
    <t>4216006758</t>
  </si>
  <si>
    <t>74-00-14 8-913-416-7722</t>
  </si>
  <si>
    <t>Язева Е.С.</t>
  </si>
  <si>
    <t>Оказание услуг по технической инвентаризации объектов недвижимости и постановке на государственный кадастровый учет</t>
  </si>
  <si>
    <t>0139300002915001402</t>
  </si>
  <si>
    <t>70.32..12.130</t>
  </si>
  <si>
    <t>Общество с ограниченной ответственностью "Экогеотех"</t>
  </si>
  <si>
    <t>634021, г. Томск, ул. Елизаровых,70, офис 17</t>
  </si>
  <si>
    <t>342160060341600001</t>
  </si>
  <si>
    <t>Жилые помещения в жилых домах, расположенных в г. Новокузнецке</t>
  </si>
  <si>
    <t>0139300002916000255</t>
  </si>
  <si>
    <t>68.10.11.000</t>
  </si>
  <si>
    <t>ООО "УК "Союз"</t>
  </si>
  <si>
    <t>654007, Кемеровская обл., г. Новокузнецк, проспект Ермакова, 30а, помещение 6</t>
  </si>
  <si>
    <t>342160060341600002</t>
  </si>
  <si>
    <t xml:space="preserve">Услуги по оценке рыночной стоимости арендной платы </t>
  </si>
  <si>
    <t>0139300002916000327</t>
  </si>
  <si>
    <t>73.20.14.000</t>
  </si>
  <si>
    <t>ООО НПФ "ИНКОМ ПРАЙС"</t>
  </si>
  <si>
    <t>650000, обл КЕМЕРОВСКАЯ 42, г КЕМЕРОВО, пр-кт СОВЕТСКИЙ, 27, 519</t>
  </si>
  <si>
    <t>342160060341600003</t>
  </si>
  <si>
    <t>0139300002916000393</t>
  </si>
  <si>
    <t>ООО "НДСК" им. А.В. Косилова</t>
  </si>
  <si>
    <t>654005, Российская Федерация, Кемеровская обл., г. Новокузнецк, ул. Косыгина, дом 67, помещение 37</t>
  </si>
  <si>
    <t>342160060341600004</t>
  </si>
  <si>
    <t xml:space="preserve">03.06.2016 </t>
  </si>
  <si>
    <t>0139300002916000517 (М12-0481-16-ЭА)</t>
  </si>
  <si>
    <t xml:space="preserve">68.10.11.000 </t>
  </si>
  <si>
    <t>10 430 856,00</t>
  </si>
  <si>
    <t>ООО "Загорский"</t>
  </si>
  <si>
    <t>4252008326</t>
  </si>
  <si>
    <t>654244, Российская Федерация, Кемеровская обл., Новокузнецкий р-н, п. Загорский, Школьная, дом 1, квартира 2, ОКАТО: 32219816003</t>
  </si>
  <si>
    <t>3421600603416000005</t>
  </si>
  <si>
    <t>ОБЩЕСТВО С ОГРАНИЧЕННОЙ ОТВЕТСТВЕННОСТЬЮ "ЗАГОРСКИЙ"</t>
  </si>
  <si>
    <t xml:space="preserve">28.07.2016 </t>
  </si>
  <si>
    <t>0139300002916000656 (М12-0610-16-ЭА)</t>
  </si>
  <si>
    <t>27 168 516,60</t>
  </si>
  <si>
    <t>ООО "НДСК" им. А.В. Косилов</t>
  </si>
  <si>
    <t>4253024987</t>
  </si>
  <si>
    <t>654005, Российская Федерация, Кемеровская обл., г. Новокузнецк, проезд Буркацкого, дом 30, ОКАТО: 32431000000</t>
  </si>
  <si>
    <t>3421600603416000009</t>
  </si>
  <si>
    <t>0139300002916000659 (М12-0612-16-ЭА)</t>
  </si>
  <si>
    <t>243 135 824,24</t>
  </si>
  <si>
    <t>3421600603416000007</t>
  </si>
  <si>
    <t>Жилые помещения в жилых домах, расположенных в г. Новокузнецке.</t>
  </si>
  <si>
    <t xml:space="preserve">29.07.2016 </t>
  </si>
  <si>
    <t>0139300002916000663 (М12-0617-16-ЭА)</t>
  </si>
  <si>
    <t>32 597 348,06</t>
  </si>
  <si>
    <t>3421600603416000006</t>
  </si>
  <si>
    <t>ООО "ЗАГОРСКИЙ"</t>
  </si>
  <si>
    <t>0139300002916000660 (М12-0616-16-ЭА)</t>
  </si>
  <si>
    <t>11 192 913,20</t>
  </si>
  <si>
    <t>ООО "Маркшейдерская 1.2.3"</t>
  </si>
  <si>
    <t>4253028678</t>
  </si>
  <si>
    <t>654084, Российская Федерация, Кемеровская обл., г. Новокузнецк, Братьев Сизых, дом 5, помещение 135, ОКАТО: 32431000000</t>
  </si>
  <si>
    <t>3421600603416000011</t>
  </si>
  <si>
    <t>ООО "МАРКШЕЙДЕРСКАЯ 1.2.3"</t>
  </si>
  <si>
    <t>0139300002916000665 (М12-0618-16-ЭА)</t>
  </si>
  <si>
    <t>43 048 695,24</t>
  </si>
  <si>
    <t>ООО "КАСКАД"</t>
  </si>
  <si>
    <t>4253027628</t>
  </si>
  <si>
    <t>654011, Российская Федерация, Кемеровская обл., г. Новокузнецк, ул. Рокоссовского, дом 29, помещение 242, ОКАТО: 32431369000</t>
  </si>
  <si>
    <t>3421600603416000010</t>
  </si>
  <si>
    <t>0139300002916000666 (М12-0620-16-ЭА)</t>
  </si>
  <si>
    <t>40 167 632,55</t>
  </si>
  <si>
    <t>ООО "КВАРТАЛ 15"</t>
  </si>
  <si>
    <t>4253029819</t>
  </si>
  <si>
    <t>654067, Российская Федерация, Кемеровская обл., г. Новокузнецк, ул. Рокоссовского, дом 18, помещение 141, ОКАТО: 32431369000</t>
  </si>
  <si>
    <t>3421600603416000008</t>
  </si>
  <si>
    <t xml:space="preserve">16.09.2016 </t>
  </si>
  <si>
    <t>0139300002916000801 (М12-0761-16-ЭА)</t>
  </si>
  <si>
    <t>148 246 932,54</t>
  </si>
  <si>
    <t>ООО "БЕРЕЗОВАЯ РОЩА 13.15"</t>
  </si>
  <si>
    <t>4253028653</t>
  </si>
  <si>
    <t>654011, Российская Федерация, Кемеровская обл., г. Новокузнецк, ул. Рокоссовского, дом 31, помещение 241, ОКАТО: 32431369000</t>
  </si>
  <si>
    <t>3421600603416000012</t>
  </si>
  <si>
    <t>ОБЩЕСТВО С ОГРАНИЧЕННОЙ ОТВЕТСТВЕННОСТЬЮ "БЕРЕЗОВАЯ РОЩА 13.15"</t>
  </si>
  <si>
    <t>0139300002916000802 (М12-0762-16-ЭА)</t>
  </si>
  <si>
    <t>16 691 067,00</t>
  </si>
  <si>
    <t>ООО "БЕРЕЗОВАЯ РОЩА 12.14"</t>
  </si>
  <si>
    <t>4253028660</t>
  </si>
  <si>
    <t>654067, Российская Федерация, Кемеровская обл., г. Новокузнецк, пр-кт. Авиаторов, дом 64, корп. 1, ОКАТО: 32431362000</t>
  </si>
  <si>
    <t>3421600603416000013</t>
  </si>
  <si>
    <t>ОБЩЕСТВО С ОГРАНИЧЕННОЙ ОТВЕТСТВЕННОСТЬЮ "БЕРЕЗОВАЯ РОЩА 12.14"</t>
  </si>
  <si>
    <t>Ед(п.6)</t>
  </si>
  <si>
    <t>Оказание услуг специальной связи по доставке (перевозке ) отправлений</t>
  </si>
  <si>
    <t>0139300021715000006</t>
  </si>
  <si>
    <t>64.11.15.219</t>
  </si>
  <si>
    <t xml:space="preserve">ФГУП "Главный центр специальной связи" Управление специальной связи по Кемеровской области, </t>
  </si>
  <si>
    <t>650000 г. Кемерово, пр.Советский,61</t>
  </si>
  <si>
    <t>34216006002160000  03</t>
  </si>
  <si>
    <t>Ед(п.8)</t>
  </si>
  <si>
    <t>0139300021716000001</t>
  </si>
  <si>
    <t>36.00.20.130       37.00.11.110</t>
  </si>
  <si>
    <t xml:space="preserve">ООО "Водоканал", </t>
  </si>
  <si>
    <t>654005 г.Новокузнецк, пр.Строителей,98</t>
  </si>
  <si>
    <t>34216006002160000  04</t>
  </si>
  <si>
    <t>Поставка питьевой воды</t>
  </si>
  <si>
    <t>0139300021715000009</t>
  </si>
  <si>
    <t>41.00.20.120</t>
  </si>
  <si>
    <t xml:space="preserve">МП "ССК", </t>
  </si>
  <si>
    <t>654007,  Новокузнецк, ул.Орджоникидзея,12/1</t>
  </si>
  <si>
    <t>34216006002160000  02</t>
  </si>
  <si>
    <t>Ед(п.25)</t>
  </si>
  <si>
    <t>139300002916000  139</t>
  </si>
  <si>
    <t xml:space="preserve">ООО "Перекресток Ойл"       </t>
  </si>
  <si>
    <t xml:space="preserve">650000 г.Кемерово, ул. Островского,16 </t>
  </si>
  <si>
    <t>342160060021600000 5</t>
  </si>
  <si>
    <t>Поставка бензина автомобильного через сеть автозаправочных станций в 3 квартале 2016г.</t>
  </si>
  <si>
    <t>139300002916000  457</t>
  </si>
  <si>
    <t>650000 г.Кемерово, ул. Островского,17</t>
  </si>
  <si>
    <t>342160060021600000 6</t>
  </si>
  <si>
    <t>Оказание услуг по организации работы подрасткового отряда принимающего участие в благоустройстве территории</t>
  </si>
  <si>
    <t>17.06.2017</t>
  </si>
  <si>
    <t>139300002916000  505</t>
  </si>
  <si>
    <t>78.20.19.000</t>
  </si>
  <si>
    <t>ООО "Чистый город"</t>
  </si>
  <si>
    <t xml:space="preserve"> 654013. г. Новокузнецк  пер.Кедровый.2 </t>
  </si>
  <si>
    <t>342160060021600000 7</t>
  </si>
  <si>
    <t>Поставка бензина автомобильного через сеть автозаправочных станций в 4 квартале 2016г.</t>
  </si>
  <si>
    <t>13930000291    6000739</t>
  </si>
  <si>
    <t>342160060021600000 8</t>
  </si>
  <si>
    <t>Ед(п.ЭА)</t>
  </si>
  <si>
    <t>Поставка бензина автомобильного через сеть автозаправочных станций в 1 квартале 2017г.</t>
  </si>
  <si>
    <t>Услуги телефонной связи</t>
  </si>
  <si>
    <t>0139300021716000002 (0139300021716000002)</t>
  </si>
  <si>
    <t xml:space="preserve">ОАО "Ростелеком" Кемеровский филиал ОАО "Ростелеком", </t>
  </si>
  <si>
    <t>655099 г. Кемерово, пр.Советский,61</t>
  </si>
  <si>
    <t xml:space="preserve">ОАО "Ростелеком" </t>
  </si>
  <si>
    <t>0139300021716000003 (0139300021716000003)</t>
  </si>
  <si>
    <t xml:space="preserve">ООО "Водоканал",    </t>
  </si>
  <si>
    <t>ИНН 4217166136</t>
  </si>
  <si>
    <t>16.12.2016.</t>
  </si>
  <si>
    <t>3421600600216000012</t>
  </si>
  <si>
    <t>Поставка наградной продукции на 2016 год</t>
  </si>
  <si>
    <t>0139300002916000195</t>
  </si>
  <si>
    <t xml:space="preserve">58.19.12.000 32.13.10.120 16.29.14.110 25.99.24.110 </t>
  </si>
  <si>
    <t>ООО "Наградной Фонд"</t>
  </si>
  <si>
    <t>654027, г.Новокузнецк, ул. 25 лет октября, 2</t>
  </si>
  <si>
    <t>18.04.2016</t>
  </si>
  <si>
    <t>3421600684516000001</t>
  </si>
  <si>
    <t>233370.72</t>
  </si>
  <si>
    <t>4216007863</t>
  </si>
  <si>
    <t>единственный поставщик</t>
  </si>
  <si>
    <t>отопление и горячее водоснабжение</t>
  </si>
  <si>
    <t>0139300000815000002</t>
  </si>
  <si>
    <t>40.30.10.161  40.30.10.162</t>
  </si>
  <si>
    <t>МП НГО "ССК"</t>
  </si>
  <si>
    <t>г.Новокузнецк, ул.Орджоникидзе,12/1</t>
  </si>
  <si>
    <t>08.01.2016</t>
  </si>
  <si>
    <t>3421600786316000001</t>
  </si>
  <si>
    <t>водоснабжение и водоотведение</t>
  </si>
  <si>
    <t>0139300000815000004</t>
  </si>
  <si>
    <t>41.00.20.122  90.01.11.111</t>
  </si>
  <si>
    <t>г.Новокузнецк, пр.Строителей,98</t>
  </si>
  <si>
    <t>3421600786316000002</t>
  </si>
  <si>
    <t>0139300000815000003</t>
  </si>
  <si>
    <t>64.20.28.190</t>
  </si>
  <si>
    <t>г.Санкт-Петербург, ул.Достоевского,15</t>
  </si>
  <si>
    <t>3421600786316000003</t>
  </si>
  <si>
    <t>электронный аукцион</t>
  </si>
  <si>
    <t>поставка нкфтепродуктов через сеть автозаправочных станций во 2-ом квартале 2016г.</t>
  </si>
  <si>
    <t>21.02.2016</t>
  </si>
  <si>
    <t>г.Кемерово,ул.Островского,16</t>
  </si>
  <si>
    <t>3421600786316000004</t>
  </si>
  <si>
    <t>поставка нкфтепродуктов через сеть автозаправочных станций в 4-ом квартале 2016г.</t>
  </si>
  <si>
    <t>поставка нкфтепродуктов через сеть автозаправочных станций в 1-ом квартале 2017г.</t>
  </si>
  <si>
    <t>01.11.2016</t>
  </si>
  <si>
    <t>3421600786316000006</t>
  </si>
  <si>
    <t>монтаж и демонтаж светодекоративного иллюминационного оформления новогодней ели и "Снежного городка 2017" на площади общественных мероприятий Новоильинского района  г. Новокузнецка</t>
  </si>
  <si>
    <t>0139300002916001156</t>
  </si>
  <si>
    <t>г. Москва, Рублевское шоссе, д. 44 корп.2, оф. 4</t>
  </si>
  <si>
    <t>3421600786317000001</t>
  </si>
  <si>
    <t>демонтаж елки и "Снежного городка 2017" на площади общественных мероприятий Новоильинского района  г. Новокузнецка</t>
  </si>
  <si>
    <t>0139300002916001164</t>
  </si>
  <si>
    <t>ООО "МегаСтрой"</t>
  </si>
  <si>
    <t>г. Новокузнецк, ул. Запорожская, 39-1</t>
  </si>
  <si>
    <t>3421600786317000002</t>
  </si>
  <si>
    <t>Комитет образования и науки администрации г.Новокузнецка</t>
  </si>
  <si>
    <t>право заключения муниципального контракта на поставку и доставку витаминизированных напитков и киселя с витаминами для муниципальных образовательных учреждений г.Новокузнецка на 1 квартал 2016 года заключения муниципального контракта на поставку и доставку витаминизированных напитков и киселя с витаминами для муниципальных образовательных учреждений г.Новокузнецка на 1 квартал 2016 года</t>
  </si>
  <si>
    <t>19.11.2015г</t>
  </si>
  <si>
    <t>0139300002915001245</t>
  </si>
  <si>
    <t xml:space="preserve">15.89.14.169, 15.89.14.129                 </t>
  </si>
  <si>
    <t xml:space="preserve">Добавки пищевые комплексные прочие,   Продукты пищевые из муки, крупы, крахмала прочие                    </t>
  </si>
  <si>
    <t>654207, Кемеровская область, Новокузнецкий район, с.Костенково, ул. Центральная, 2а</t>
  </si>
  <si>
    <t xml:space="preserve">3422003167516000012
</t>
  </si>
  <si>
    <t>право заключения муниципального контракта на поставку и доставку сока для муниципальных образовательных учреждений г.Новокузнецка на 1 квартал 2016 года</t>
  </si>
  <si>
    <t>11.11.2015</t>
  </si>
  <si>
    <t>0139300002915001247</t>
  </si>
  <si>
    <t>15.32.10.110, 15.32.10.210, 15.32.10.159</t>
  </si>
  <si>
    <t>Сок апельсиновый, Соки тропических и субтропических плодов, Сок яблочный прочий</t>
  </si>
  <si>
    <t>ООО "Зенит"</t>
  </si>
  <si>
    <t xml:space="preserve">630088, РФ, г. Новосибирск, ул. Сибиряков-Гвардейцев, д.49/1
</t>
  </si>
  <si>
    <t xml:space="preserve">3421600666916000016
</t>
  </si>
  <si>
    <t>право  заключения муниципального контракта на поставку и доставку консервированной овощной продукции  для  муниципальных образовательных  учреждений г. Новокузнецка на 1 квартал 2016 года</t>
  </si>
  <si>
    <t>0139300002915001248</t>
  </si>
  <si>
    <t xml:space="preserve">15.33.14.313 
15.33.14.315 
15.33.14.319 
15.33.14.312  15.87.12.120
</t>
  </si>
  <si>
    <t xml:space="preserve">Горох и фасоль немороженые, консервированные без уксуса или уксусной кислоты, Кукуруза сахарная немороженая, консервированная без уксуса или уксусной кислоты, Овощи и смеси овощей немороженые, консервированные без уксуса или уксусной ки-слоты, прочие, Огурцы немороженые, консервированные без уксуса или уксусной кислоты, Кетчуп и соусы томатные прочие </t>
  </si>
  <si>
    <t>654031, Кемеровская область, г. Новокузнецк, ул. 40 лет ВЛКСМ, 1а</t>
  </si>
  <si>
    <t xml:space="preserve">3421600666916000014
</t>
  </si>
  <si>
    <t xml:space="preserve">право заключения муниципального контракта на поставку и доставку круп  для муниципальных  образовательных учреждений г.Новокузнецка на 
1 квартал 2016 года  
</t>
  </si>
  <si>
    <t>09.11.2015г</t>
  </si>
  <si>
    <t>0139300002915001249</t>
  </si>
  <si>
    <t>15.61.31.110, 15.61.32.131, 01.11.22.111, 15.61.32.111, 15.61.32.142, 15.61.32.142, 15.61.32.192, 15.61.32.121</t>
  </si>
  <si>
    <t xml:space="preserve">Крупа из пшеницы, Крупа гречневая - ядрица,  Зерно гороха, Рис шлифованный, Пшено шлифованное первого сорта,  Крупа ячневая, Крупа перловая, Крупа овсяная
</t>
  </si>
  <si>
    <t xml:space="preserve">3421600666916000010
</t>
  </si>
  <si>
    <t>право заключения муниципального контракта на поставку и доставку компотной смеси и сухофруктов для муниципальных  образовательных учреждений г.Новокузнецка на 1 квартал 2016 года</t>
  </si>
  <si>
    <t>11.11.2015г.</t>
  </si>
  <si>
    <t>0139300002915001260</t>
  </si>
  <si>
    <t xml:space="preserve">15.33.25.125, 15.33.25.110, 15.33.25.121, 15.33.25.122, 15.33.25.120 </t>
  </si>
  <si>
    <t xml:space="preserve">Смеси сушеных фруктов, Виноград  сушеный (изюм), Абрикосы сушеные (курага), Чернослив сушеный, Фрукты, ягоды, орехи, кроме бананов сушеные прочие                  </t>
  </si>
  <si>
    <t>654063, Российская Федерация, Кемеровская область, г. Новокузнецк, ул. Переездная, дом 1 корпус 4</t>
  </si>
  <si>
    <t xml:space="preserve">3421600666916000009
</t>
  </si>
  <si>
    <t>право заключения муниципального контракта на поставку и доставку масла подсолнечного для муниципальных образовательных учреждений г.Новокузнецка на 1  квартал 2016 года</t>
  </si>
  <si>
    <t>0139300002915001261</t>
  </si>
  <si>
    <t xml:space="preserve">15.42.11.141  </t>
  </si>
  <si>
    <t xml:space="preserve">Масло подсолнечное пищевое рафинированное, фасованное в потребительскую тару объемом нетто не более 5 л
</t>
  </si>
  <si>
    <t>650070, Кемеровская область, г. Кемерово, ул. Тухачевского, дом 50/4, помещение 3</t>
  </si>
  <si>
    <t xml:space="preserve">3421600666916000008
</t>
  </si>
  <si>
    <t>право заключения муниципального контракта на поставку и доставку масла сливочного для муниципальных образовательных учреждений г.Новокузнецка на 1 квартал 2016 года</t>
  </si>
  <si>
    <t>0139300002915001272</t>
  </si>
  <si>
    <t>15.51.30.110</t>
  </si>
  <si>
    <t>Масло сливочное сладко-сливочное с массовой долей жира от 80 % до 85 %</t>
  </si>
  <si>
    <t xml:space="preserve">3421600666916000007
</t>
  </si>
  <si>
    <t xml:space="preserve">право заключения муниципального контракта на поставку и доставку воды питьевой для муниципальных образовательных учреждений г. Новокузнецка 
на 1 квартал 2016 года  
</t>
  </si>
  <si>
    <t>0139300002915001265</t>
  </si>
  <si>
    <t xml:space="preserve">15.98.11.162 </t>
  </si>
  <si>
    <t>Вода питьевая природная (кроме вод минеральных) негазированная.</t>
  </si>
  <si>
    <t xml:space="preserve">3421600666916000015
</t>
  </si>
  <si>
    <t xml:space="preserve">право заключения контракта на поставку и доставку молока и кисломолочных продуктов 
для муниципальных образовательных учреждений 
Кузнецкого и Орджоникидзевского районов 
г. Новокузнецка на 1 квартал 2016 года
</t>
  </si>
  <si>
    <t xml:space="preserve">0139300002915001078 
</t>
  </si>
  <si>
    <t xml:space="preserve">15.51.11.121, 15.51.52.141 
15.51.52.110,  
15.51.52.160, 
15.51.52.170,  
15.51.52.220 </t>
  </si>
  <si>
    <t xml:space="preserve">Молоко питьевое с массовой долей жира от 1,2 % до 4,5 % пастеризованное, Кефир без пищевых продуктов и пищевых добавок, Йогурт, Варенец, Ряженка, Продукты кисломолочные, продукты сквашенные термообработанные
</t>
  </si>
  <si>
    <t>ООО «Продукт»</t>
  </si>
  <si>
    <t>654201, Россия, Кемеровская обл., Новокузнецкий р-н, с. Сосновка, ул. Запсибовская, д.2</t>
  </si>
  <si>
    <t>04.01.2016</t>
  </si>
  <si>
    <t xml:space="preserve">3422003167516000004
</t>
  </si>
  <si>
    <t xml:space="preserve">право заключения контракта на поставку и доставку масла сливочного для муниципальных образовательных учреждений 
г. Новокузнецка на 1 квартал 2016 года
</t>
  </si>
  <si>
    <t xml:space="preserve">0139300002915001091 
</t>
  </si>
  <si>
    <t>15.51.30.111</t>
  </si>
  <si>
    <t>Масло сливочное сладко-сливочное несоленое с массовой долей жира от 80 % до 85 %, содержанием влаги не более 16 %</t>
  </si>
  <si>
    <t>ООО «Ариадна»</t>
  </si>
  <si>
    <t>650024, Кемеровская обл., г. Кемерово, улица 1 Линия, 2 б-1</t>
  </si>
  <si>
    <t xml:space="preserve">3422003167516000003
</t>
  </si>
  <si>
    <t>Муниципальное бюджетное общеобразовательное учреждение «Основная общеобразовательная школа № 16»</t>
  </si>
  <si>
    <t>4217023723</t>
  </si>
  <si>
    <t>право заключения контракта на оказание услуг по обслуживанию гардероба в 2016 году</t>
  </si>
  <si>
    <t>28.10.2015</t>
  </si>
  <si>
    <t xml:space="preserve">0139300002915001147 
</t>
  </si>
  <si>
    <t>93.05.12.190</t>
  </si>
  <si>
    <t xml:space="preserve">Услуги прочие, не включенные в другие группировки
</t>
  </si>
  <si>
    <t>ООО «ЗЕНИТ»</t>
  </si>
  <si>
    <t xml:space="preserve">654000, Россия, Кемеровская обл., г. Новокузнецк, ул. Куйбышева, д. 17, корпус 23А, офис 3
</t>
  </si>
  <si>
    <t>22.12.2015г</t>
  </si>
  <si>
    <t>3421702372316000002</t>
  </si>
  <si>
    <t>Муниципальное бюджетное общеобразовательное учреждение  нетиповое муниципальное общеобразовательное учреждение «Гимназия №44»</t>
  </si>
  <si>
    <t>4217023699</t>
  </si>
  <si>
    <t>3421702369916000003</t>
  </si>
  <si>
    <t>Муниципальное общеобразовательное учреждение «Средняя общеобразовательная школа №55»</t>
  </si>
  <si>
    <t>4217023603</t>
  </si>
  <si>
    <t>3421702360316000003</t>
  </si>
  <si>
    <t>Муниципальное бюджетное общеобразовательное учреждение «Средняя общеобразовательная школа № 4»</t>
  </si>
  <si>
    <t>4217023681</t>
  </si>
  <si>
    <t>3421702368116000002</t>
  </si>
  <si>
    <t>Муниципальное бюджетное общеобразовательное учреждение «Лицей № 34»</t>
  </si>
  <si>
    <t>4217007182</t>
  </si>
  <si>
    <t>3421700718216000002</t>
  </si>
  <si>
    <t>Муниципальное общеобразовательное учреждение «Основная общеобразовательная школа № 103»</t>
  </si>
  <si>
    <t>4217023561</t>
  </si>
  <si>
    <t>34217023561421701001</t>
  </si>
  <si>
    <t>Муниципальное бюджетное общеобразовательное учреждение «Средняя общеобразовательная школа № 31»</t>
  </si>
  <si>
    <t>4217023748</t>
  </si>
  <si>
    <t>3421702374816000003</t>
  </si>
  <si>
    <t>Муниципальное бюджетное общеобразовательное учреждение нетиповое муниципальное общеобразовательное учреждение «Гимназия №48»</t>
  </si>
  <si>
    <t>4217034605</t>
  </si>
  <si>
    <t>3421703460516000003</t>
  </si>
  <si>
    <t>Муниципальное общеобразовательное учреждение «Средняя общеобразовательная школа № 72 с углубленным изучением английского языка»</t>
  </si>
  <si>
    <t>4217023716</t>
  </si>
  <si>
    <t>3421702371616000001</t>
  </si>
  <si>
    <t>Муниципальное общеобразовательное учреждение «Средняя общеобразовательная школа № 41»</t>
  </si>
  <si>
    <t>4217023586</t>
  </si>
  <si>
    <t>3421702358616000003</t>
  </si>
  <si>
    <t>Муниципальное общеобразовательное учреждение нетиповое муниципальное общеобразовательное учреждение «Гимназия №62»</t>
  </si>
  <si>
    <t>4217023674</t>
  </si>
  <si>
    <t>3421702367416000003</t>
  </si>
  <si>
    <t>Муниципальное общеобразовательное учреждение «Средняя общеобразовательная школа № 101»</t>
  </si>
  <si>
    <t>4217023628</t>
  </si>
  <si>
    <t>3421702362816000003</t>
  </si>
  <si>
    <t>Муниципальное общеобразовательное учреждение «Средняя общеобразовательная школа № 91»</t>
  </si>
  <si>
    <t>4217027213</t>
  </si>
  <si>
    <t>3421702721316000001</t>
  </si>
  <si>
    <t>Муниципальное общеобразовательное учреждение «Средняя общеобразовательная школа №67»</t>
  </si>
  <si>
    <t>4217027397</t>
  </si>
  <si>
    <t>3421702739716000002</t>
  </si>
  <si>
    <t>Муниципальное общеобразовательное учреждение «Средняя общеобразовательная школа №2»</t>
  </si>
  <si>
    <t>4217023593</t>
  </si>
  <si>
    <t>3421702359316000003</t>
  </si>
  <si>
    <t>Муниципальное бюджетное общеобразовательное учреждение «Средняя общеобразовательная школа № 26»</t>
  </si>
  <si>
    <t>4217023579</t>
  </si>
  <si>
    <t>3421702357916000001</t>
  </si>
  <si>
    <t>Муниципальное общеобразовательное учреждение «Средняя общеобразовательная школа № 52»</t>
  </si>
  <si>
    <t>4217026717</t>
  </si>
  <si>
    <t xml:space="preserve">3421702671716000002
</t>
  </si>
  <si>
    <t>Муниципальное бюджетное нетиповое общеобразовательное учреждение «Лицей № 11»</t>
  </si>
  <si>
    <t>4217023667</t>
  </si>
  <si>
    <t>3421702366716000002</t>
  </si>
  <si>
    <t>Муниципальное бюджетное нетиповое общеобразовательное учреждение «Гимназия № 70»</t>
  </si>
  <si>
    <t>4217025054</t>
  </si>
  <si>
    <t>3421702505416000002</t>
  </si>
  <si>
    <t>Муниципальное бюджетное нетиповое общеобразовательное учреждение «Гимназия № 17 им. В.П. Чкалова»</t>
  </si>
  <si>
    <t>4217023755</t>
  </si>
  <si>
    <t>3421702375516000001</t>
  </si>
  <si>
    <t>Муниципальное бюджетное общеобразовательное учреждение «Средняя общеобразовательная школа № 12»</t>
  </si>
  <si>
    <t>4217023610</t>
  </si>
  <si>
    <t>3421702361016000002</t>
  </si>
  <si>
    <t>Муниципальное бюджетное нетиповое общеобразовательное учреждение «Лицей №84 имени В.А. Власова»</t>
  </si>
  <si>
    <t>4217023554</t>
  </si>
  <si>
    <t>3421702355416000003</t>
  </si>
  <si>
    <t>Муниципальное общеобразовательное учреждение «Средняя общеобразовательная школа № 97»</t>
  </si>
  <si>
    <t>4217023547</t>
  </si>
  <si>
    <t>3421702354716000003</t>
  </si>
  <si>
    <t>Муниципальное общеобразовательное учреждение нетиповое муниципальное общеобразовательное учреждение «Лицей №111»</t>
  </si>
  <si>
    <t>4217084885</t>
  </si>
  <si>
    <t xml:space="preserve">3421708488516000001
</t>
  </si>
  <si>
    <t xml:space="preserve">право заключения контракта на оказание услуг по комплексному обслуживанию зданий в 2016 году
</t>
  </si>
  <si>
    <t xml:space="preserve">0139300002915001172 
</t>
  </si>
  <si>
    <t xml:space="preserve">3421702359316000001
</t>
  </si>
  <si>
    <t>муниципальное бюджетное нетиповое общеобразовательное учреждение "Лицей  № 11"</t>
  </si>
  <si>
    <t>3421702366716000001</t>
  </si>
  <si>
    <t>3121702361016000001</t>
  </si>
  <si>
    <t>3421702375516000003</t>
  </si>
  <si>
    <t>3421702357916000003</t>
  </si>
  <si>
    <t>Муниципальное бюджетное общеобразовательное учреждение "Средняя общеобразовательная школа № 31"</t>
  </si>
  <si>
    <t>3421702374816000001</t>
  </si>
  <si>
    <t>3421700718216000003</t>
  </si>
  <si>
    <t>3421702358616000001</t>
  </si>
  <si>
    <t>3421702369916000002</t>
  </si>
  <si>
    <t>3421703460516000001</t>
  </si>
  <si>
    <t xml:space="preserve">3421702671716000004
</t>
  </si>
  <si>
    <t>3421702360316000001</t>
  </si>
  <si>
    <t>3421702367416000001</t>
  </si>
  <si>
    <t>3421702371616000003</t>
  </si>
  <si>
    <t>3421702355416000001</t>
  </si>
  <si>
    <t>3421702721316000003</t>
  </si>
  <si>
    <t xml:space="preserve">3421702354716000002
</t>
  </si>
  <si>
    <t>3421702362816000002</t>
  </si>
  <si>
    <t xml:space="preserve">3421708488516000002
</t>
  </si>
  <si>
    <t>право заключения контракта на оказание услуг по уборке территории в 2016 году</t>
  </si>
  <si>
    <t xml:space="preserve">0139300002915001192 
</t>
  </si>
  <si>
    <t>Услуги по улучшению санитарного состояния прочие</t>
  </si>
  <si>
    <t>23.12.2015г</t>
  </si>
  <si>
    <t xml:space="preserve">3421702359316000002
</t>
  </si>
  <si>
    <t>муниципальное бюджетное общеобразовательное учреждение «Средняя общеобразовательная школа №4»</t>
  </si>
  <si>
    <t>3421702368116000001</t>
  </si>
  <si>
    <t>3421702366716000003</t>
  </si>
  <si>
    <t>3421702361016000003</t>
  </si>
  <si>
    <t>3421702372316000001</t>
  </si>
  <si>
    <t>3421702375516000002</t>
  </si>
  <si>
    <t>3421702357916000002</t>
  </si>
  <si>
    <t>3421702374816000002</t>
  </si>
  <si>
    <t>3421700718216000001</t>
  </si>
  <si>
    <t>3421702358616000002</t>
  </si>
  <si>
    <t>3421702369916000001</t>
  </si>
  <si>
    <t>3421703460516000002</t>
  </si>
  <si>
    <t>3421702671716000003</t>
  </si>
  <si>
    <t>3421702360316000002</t>
  </si>
  <si>
    <t>3421702367416000002</t>
  </si>
  <si>
    <t>муниципальное бюджетное общеобразовательное учреждение «Средняя общеобразовательная школа №67»</t>
  </si>
  <si>
    <t>3421702739716000001</t>
  </si>
  <si>
    <t>муниципальное бюджетное нетиповое общеобразовательное учреждение «Гимназия №70»</t>
  </si>
  <si>
    <t>3421702505416000001</t>
  </si>
  <si>
    <t>3421702371616000002</t>
  </si>
  <si>
    <t>3421702355416000002</t>
  </si>
  <si>
    <t>3421702721316000002</t>
  </si>
  <si>
    <t>3421702354716000001</t>
  </si>
  <si>
    <t>3421702362816000001</t>
  </si>
  <si>
    <t>3421702356116000003</t>
  </si>
  <si>
    <t>3421708488516000003</t>
  </si>
  <si>
    <t>МКОУ «Специальная школа-интернат №66»</t>
  </si>
  <si>
    <t>4220015546</t>
  </si>
  <si>
    <t xml:space="preserve">право заключения контракта на поставку нефтепродуктов через сеть автозаправочных станций в 1 квартале 2016 года  </t>
  </si>
  <si>
    <t>0139300002915001269</t>
  </si>
  <si>
    <t xml:space="preserve">Топливо автомобильное для бензиновых двигателей с октановым числом более 80, но менее 95
</t>
  </si>
  <si>
    <t>650000, Кемеровская обл., г. Кемерово, ул. Н.Островского, 16</t>
  </si>
  <si>
    <t>15.12.2015г.</t>
  </si>
  <si>
    <t xml:space="preserve">3421712118116000002
</t>
  </si>
  <si>
    <t>право заключения контракта на поставку и доставку кондитерских изделий для муниципальных образовательных учреждений г.Новокузнецка на 1 квартал 2016 года</t>
  </si>
  <si>
    <t>06.11,2015</t>
  </si>
  <si>
    <t>0139300002915001253</t>
  </si>
  <si>
    <t xml:space="preserve">15.84.22.190 
15.84.23.173 
15.84.22.130 
</t>
  </si>
  <si>
    <t>Конфеты шоколадные прочие;  Пастила и зефир; Шоколад и продукты пищевые, содержащие какао (кроме подслащенного какао-порошка), без начинки и без добавок, в упакованном виде.</t>
  </si>
  <si>
    <t>ООО «Компания Шоколатье»</t>
  </si>
  <si>
    <t>654027, Кемеровская обл., г. Новокузнецк, ул. Мичурина, 24, офис 101.</t>
  </si>
  <si>
    <t xml:space="preserve">3422003167516000002
</t>
  </si>
  <si>
    <t>право заключения контракта на поставку и доставку специй и приправ для муниципальных образовательных учреждений г. Новокузнецка на 1 квартал 2016 года</t>
  </si>
  <si>
    <t>0139300002915001232</t>
  </si>
  <si>
    <t>15.87.20.174  24.14.34.136     15.61.33.225</t>
  </si>
  <si>
    <t>Лист лавровый обработанный, Кислота лимонная, Сухари панировочные, Бикарбонат натрия (натрий двууглекислый</t>
  </si>
  <si>
    <t xml:space="preserve">ООО "Регион-42" </t>
  </si>
  <si>
    <t>654028, Российская Федерация, Кемеровская обл., г. Новокузнецк, ул. Даурская, 52</t>
  </si>
  <si>
    <t xml:space="preserve">3422003167516000009
</t>
  </si>
  <si>
    <t xml:space="preserve">право заключения контракта на поставку и доставку сахара для муниципальных образовательных учреждений 
г. Новокузнецка на 1 квартал 2016 года
</t>
  </si>
  <si>
    <t>03.11,2015</t>
  </si>
  <si>
    <t>0139300002915001222</t>
  </si>
  <si>
    <t>15.83.12.112</t>
  </si>
  <si>
    <t>Сахар песок</t>
  </si>
  <si>
    <t>ООО "САХАРНАЯ КОМПАНИЯ КУЗБАССА"</t>
  </si>
  <si>
    <t>650051, Российская Федерация, Кемеровская область, г. Кемерово, Кузнецкий пр-кт, 176</t>
  </si>
  <si>
    <t xml:space="preserve">3422003167516000013
</t>
  </si>
  <si>
    <t xml:space="preserve">право заключения контракта на поставку и доставку соли для ниципальных образовательных учреждений 
г. Новокузнецка на 1 квартал 2016 года
</t>
  </si>
  <si>
    <t>05.11,2015</t>
  </si>
  <si>
    <t>0139300002915001230</t>
  </si>
  <si>
    <t>14.40.10.141</t>
  </si>
  <si>
    <t xml:space="preserve"> Соль выварочная йодированная</t>
  </si>
  <si>
    <t>650055, Российская Федерация, Кемеровская область, г. Кемерово, пр-т Комсомольский, д. 25, кв. 5.</t>
  </si>
  <si>
    <t xml:space="preserve">3422003167516000005
</t>
  </si>
  <si>
    <t xml:space="preserve">право заключения контракта на поставку и доставку повидла 
для муниципальных образовательных учреждений г. Новокузнецка на 1 квартал 2016 года
</t>
  </si>
  <si>
    <t>0139300002915001231</t>
  </si>
  <si>
    <t xml:space="preserve">15.33.22.120  </t>
  </si>
  <si>
    <t>Джемы, мармелад, пюре, паста, желе, конфитюры, повидло, варенье из прочих фруктов, ягод и орехов</t>
  </si>
  <si>
    <t>ООО 'ТК Терем'</t>
  </si>
  <si>
    <t>650051, Российская Федерация, Кемеровская область, г. Кемерово, пр-кт Кузнецкий, 254</t>
  </si>
  <si>
    <t xml:space="preserve">3422003167516000007
</t>
  </si>
  <si>
    <t>право заключения контракта на поставку и доставку сока для муниципальных образовательных учреждений г. Новокузнецка на 1 квартал 2016 года</t>
  </si>
  <si>
    <t>0139300002915001223</t>
  </si>
  <si>
    <t>15.32.10.210; 15.32.10.159; 15.32.10.110</t>
  </si>
  <si>
    <t>Соки тропических и субтропических плодов; Сок яблочный прочий; Сок апельсиновый</t>
  </si>
  <si>
    <t xml:space="preserve">3422003167516000014
</t>
  </si>
  <si>
    <t>право заключения контракта на поставку и доставку консервированной овощной продукции  для муниципальных образовательных учреждений г.Новокузнецка на   1 квартал 2016 года</t>
  </si>
  <si>
    <t>0139300002915001219</t>
  </si>
  <si>
    <t xml:space="preserve">15.33.14.313 
15.33.14.315 
15.33.14.319 
15.33.14.312 
</t>
  </si>
  <si>
    <t>Горох и фасоль немороженые, консервированные без уксуса или уксусной кислоты, Кукуруза сахарная немороженая, консервированная без уксуса или уксусной кислоты, Овощи и смеси овощей немороженые, консервированные без уксуса или уксусной ки-слоты, прочие, Огурцы немороженые, консервированные без уксуса или уксусной кислоты</t>
  </si>
  <si>
    <t>ООО «ФишМастер»</t>
  </si>
  <si>
    <t>198207, Российская Федерация, г. Санкт-Петербург, нет, пр. Стачек, 152 офис (квартира) 50</t>
  </si>
  <si>
    <t xml:space="preserve">3422003167516000011
</t>
  </si>
  <si>
    <t>право заключения контракта на поставку и доставку витаминизированных  напитков  и киселя с витаминами для муниципальных  образовательных учреждений г.Новокузнецка на 1 квартал 2016 года</t>
  </si>
  <si>
    <t>0139300002915001236</t>
  </si>
  <si>
    <t>15.89.14.169  15.89.14.129</t>
  </si>
  <si>
    <t>Добавки пищевые комплексные прочие. Продукты пищевые из муки, крупы, крахмала прочие</t>
  </si>
  <si>
    <t xml:space="preserve">3422003167516000008
</t>
  </si>
  <si>
    <t xml:space="preserve">право заключения контракта на поставку и доставку масла подсолнечного для муниципальных образовательных учреждений г. Новокузнецка
на 1квартал 2016 года
</t>
  </si>
  <si>
    <t>0139300002915001235</t>
  </si>
  <si>
    <t>15.42.11.141</t>
  </si>
  <si>
    <t>Масло подсолнечное пищевое рафинированное, фасованное в потребительскую тару вместимостью не более 5 л</t>
  </si>
  <si>
    <t xml:space="preserve">3422003167516000006
</t>
  </si>
  <si>
    <t xml:space="preserve">право заключения контракта на поставку и доставку консервированной рыбной продукции для муниципальных образовательных учреждений г. Новокузнецка 
на 1 квартал 2016 года
</t>
  </si>
  <si>
    <t>0139300002915001238</t>
  </si>
  <si>
    <t>15.20.14.119</t>
  </si>
  <si>
    <t>Консервы рыбные натуральные прочие</t>
  </si>
  <si>
    <t xml:space="preserve">3422003167516000001
</t>
  </si>
  <si>
    <t>право заключения контракта на поставку и доставку хлебобулочных (кондитерских) изделий для муниципальных образовательных учреждений г. Новокузнецка на 1 квартал 2016 года</t>
  </si>
  <si>
    <t>0139300002915001216</t>
  </si>
  <si>
    <t>15.82.12.112; 15.82.12.121; 15.82.12.130</t>
  </si>
  <si>
    <t>Пряники; Печенье сахарное; Вафли и облатки вафельные</t>
  </si>
  <si>
    <t>ООО «Хлебокомбинат»</t>
  </si>
  <si>
    <t>652707, Российская Федерация, Кемеровская область, Киселевск г, Гагарина, 20 офис 1</t>
  </si>
  <si>
    <t>право заключения контракта на поставку и доставку консервированной мясной продукции для муниципальных образовательных учреждений г. Новокузнецка на 1 квартал 2016 года</t>
  </si>
  <si>
    <t>0139300002915001220</t>
  </si>
  <si>
    <t>15.13.12.410</t>
  </si>
  <si>
    <t xml:space="preserve">Говядина тушеная </t>
  </si>
  <si>
    <t>05.01.2016</t>
  </si>
  <si>
    <t xml:space="preserve">3422003167516000010
</t>
  </si>
  <si>
    <t xml:space="preserve">право заключения муниципального контракта на поставку и доставку дрожжей прессованных   для  муниципальных  образовательных  учреждений 
г. Новокузнецка на 1 квартал 2016 года
</t>
  </si>
  <si>
    <t>0139300002915001396</t>
  </si>
  <si>
    <t>15.89.13.111</t>
  </si>
  <si>
    <t>Дрожжи пекарные прессованные</t>
  </si>
  <si>
    <t>ООО «Сибирский колос»</t>
  </si>
  <si>
    <t>Россия, Кемеровская обл., Новокузнецкий р-н, с. Костенково, ул. Центральная, д.2 А</t>
  </si>
  <si>
    <t xml:space="preserve">3421600666916000017
</t>
  </si>
  <si>
    <t>МКОУ "Детский дом "Остров надежды"</t>
  </si>
  <si>
    <t>4217023762</t>
  </si>
  <si>
    <t>19.20.21.111    19.20.21.311</t>
  </si>
  <si>
    <t xml:space="preserve">Бензин автомобильный с октановым числом более 80, но не более 92 по исследовательскому методу вне классов, Топливо дизельное летнее вне классов
</t>
  </si>
  <si>
    <t>ООО «ПЕРЕКРЕСТОК ОЙЛ»</t>
  </si>
  <si>
    <t xml:space="preserve">28.03.2016
</t>
  </si>
  <si>
    <t xml:space="preserve">3421702376216000004
</t>
  </si>
  <si>
    <t>4218008340</t>
  </si>
  <si>
    <t xml:space="preserve">3421800834016000005
</t>
  </si>
  <si>
    <t>МКОУ "Школа-интернат №38"</t>
  </si>
  <si>
    <t>4217023709</t>
  </si>
  <si>
    <t xml:space="preserve">3421702370916000004
</t>
  </si>
  <si>
    <t>Поставка и доставка хлеба и хлебобулочных изделий для муниципальных образовательных учреждений г.Новокузнецка (Кузнецкий Орджоникидзевский) на 2-3 квартал 2016 года</t>
  </si>
  <si>
    <t>0139300002916000082</t>
  </si>
  <si>
    <t xml:space="preserve">Хлеб и хлебобулочные изделия недлительного хранения
</t>
  </si>
  <si>
    <t xml:space="preserve">3422003167516000025
</t>
  </si>
  <si>
    <t>Поставка и доставка хлеба и хлебобулочных изделий для муниципальных образовательных учреждений г. Новокузнецка (Заводской, Новоильинский) на 2- 3 квартал 2016 года</t>
  </si>
  <si>
    <t>0139300002916000083</t>
  </si>
  <si>
    <t xml:space="preserve">3422003167516000026
</t>
  </si>
  <si>
    <t>Поставка и доставка хлеба и хлебобулочных изделий для муниципальных образовательных учреждений г.Новокузнецка (Центральный, Куйбышевский) на 2-3 квартал 2016 года</t>
  </si>
  <si>
    <t>0139300002916000084</t>
  </si>
  <si>
    <t>ООО «ХЛЕБ»</t>
  </si>
  <si>
    <t>Российская Федерация, Кемеровская область, город Киселевск</t>
  </si>
  <si>
    <t xml:space="preserve">3422003167516000024
</t>
  </si>
  <si>
    <t>Поставка и доставка творога и сметаны для муниципальных образовательных учреждений г.Новокузнецка (Кузнецкий, Орджоникидзевский) на 2 квартал 2016 года</t>
  </si>
  <si>
    <t>0139300002916000080</t>
  </si>
  <si>
    <t xml:space="preserve">10.51.40.330, 10.51.52.122 
</t>
  </si>
  <si>
    <t xml:space="preserve">Творог от 4% до 11% жирности, Сметана от 15,0% до 19,0% жирности
</t>
  </si>
  <si>
    <t>ООО "Агро"</t>
  </si>
  <si>
    <t>654063, Российская Федерация, Кемеровская область, г. Новокузнецк, ул. Димитрова, дом 30</t>
  </si>
  <si>
    <t xml:space="preserve">3422003167516000023
</t>
  </si>
  <si>
    <t>Поставка и доставка хлеба и хлебобулочных изделий для муниципальных образовательных учреждений Кузнецкого и Орджоникидзевского районов г. Новокузнецка на 2-3 квартал 2016 года</t>
  </si>
  <si>
    <t>0139300002916000053</t>
  </si>
  <si>
    <t>ООО «Лилит»</t>
  </si>
  <si>
    <t>654207, Кемеровская обл., Новокузнецкий район, с. Костенково, ул. Центральная, 2а</t>
  </si>
  <si>
    <t xml:space="preserve">3421600666916000028
</t>
  </si>
  <si>
    <t>Поставка и доставка хлеба и хлебобулочных изделий для муниципальных образовательных учреждений Центрального и Куйбышевского районов г. Новокузнецка на 2-3 квартал 2016 года</t>
  </si>
  <si>
    <t>0139300002916000054</t>
  </si>
  <si>
    <t xml:space="preserve">3421600666916000029
</t>
  </si>
  <si>
    <t>Поставка и доставка хлеба и хлебобулочных изделий для муниципальных образовательных учреждений Новоильинского и Заводского районов г. Новокузнецка на 2-3 квартал 2016 года</t>
  </si>
  <si>
    <t xml:space="preserve">0139300002916000059 
</t>
  </si>
  <si>
    <t>652707, Российская Федерация, Кемеровская область, Киселевск г, Гагарина, 20 офис 1.</t>
  </si>
  <si>
    <t xml:space="preserve">3421600666916000030
</t>
  </si>
  <si>
    <t xml:space="preserve">Поставка и доставка сахара для муниципальных образовательных учреждений г.Новокузнецка на I квартал 2016 года </t>
  </si>
  <si>
    <t>09.11.2015</t>
  </si>
  <si>
    <t>0139300002915001241</t>
  </si>
  <si>
    <t>Сахар белый свекловичный кристаллический первой категории</t>
  </si>
  <si>
    <t>654207, Кемеровская область, Новокузнецкий р-н, с.Костенково, Центральная, 2а</t>
  </si>
  <si>
    <t>3421600666916000005</t>
  </si>
  <si>
    <t>Поставка и доставка макаронных изделий для муниципальных образовательных учреждений г.Новокузнецка на 1 квартал 2016 года</t>
  </si>
  <si>
    <t>02.11.2015</t>
  </si>
  <si>
    <t>0139300002915001268</t>
  </si>
  <si>
    <t>15.85.11.110</t>
  </si>
  <si>
    <t>Макароны, изготовленные из муки твердой пшеницы</t>
  </si>
  <si>
    <t>654207, Кемеровская область, с. Костенково, Центральная, 2а.</t>
  </si>
  <si>
    <t>3421600666916000006</t>
  </si>
  <si>
    <t>МБОУ "Лицей № 27"</t>
  </si>
  <si>
    <t xml:space="preserve">право заключения контракта на оказание услуг по уборке территории
в 2016 году
</t>
  </si>
  <si>
    <t>12.11.2015</t>
  </si>
  <si>
    <t xml:space="preserve"> 0139300002915001270</t>
  </si>
  <si>
    <t xml:space="preserve"> Услуги по улучшению санитарного состояния прочие</t>
  </si>
  <si>
    <t>ООО "ЗЕНИТ"</t>
  </si>
  <si>
    <t>654027, Кемеровская область, г. Новокузнецк, ул. Куйбышева, дом 17, корпус 23А, офис 3.</t>
  </si>
  <si>
    <t xml:space="preserve">3421900423616000002 </t>
  </si>
  <si>
    <t>МБОУ"ООШ№ 28"</t>
  </si>
  <si>
    <t xml:space="preserve">3421900429016000003 </t>
  </si>
  <si>
    <t>МБОУ"СОШ № 29"</t>
  </si>
  <si>
    <t xml:space="preserve">3421900430016000003 </t>
  </si>
  <si>
    <t>МБОУ"СОШ № 56"</t>
  </si>
  <si>
    <t xml:space="preserve">3421900418716000003 </t>
  </si>
  <si>
    <t>МБОУ "СОШ № 60"</t>
  </si>
  <si>
    <t xml:space="preserve">3421900415516000003 </t>
  </si>
  <si>
    <t>МБОУ"СОШ № 61"</t>
  </si>
  <si>
    <t xml:space="preserve">3421900419416000004 </t>
  </si>
  <si>
    <t>МБОУ"СОШ № 64"</t>
  </si>
  <si>
    <t xml:space="preserve">3421900416216000004 </t>
  </si>
  <si>
    <t>МБОУ "Лицей № 76" </t>
  </si>
  <si>
    <t xml:space="preserve">3421900424316000003 </t>
  </si>
  <si>
    <t>МБОУ"ООШ № 83"</t>
  </si>
  <si>
    <t xml:space="preserve">3421900426816000002 </t>
  </si>
  <si>
    <t>МБ В(с) ОУ"О(с)ОШ №86" </t>
  </si>
  <si>
    <t xml:space="preserve">3421900628016000004 </t>
  </si>
  <si>
    <t>МЮОУ «СОШ №71»</t>
  </si>
  <si>
    <t xml:space="preserve">3422100353616000003 </t>
  </si>
  <si>
    <t>МБОУ «Лицей №104»</t>
  </si>
  <si>
    <t>4221002652</t>
  </si>
  <si>
    <t xml:space="preserve">3422100265216000003 </t>
  </si>
  <si>
    <t>0139300002915001277</t>
  </si>
  <si>
    <t xml:space="preserve">Услуги прочие, не включенные в другие группировки. </t>
  </si>
  <si>
    <t xml:space="preserve">3421900423616000003 </t>
  </si>
  <si>
    <t xml:space="preserve">3421900429016000004 </t>
  </si>
  <si>
    <t xml:space="preserve">3421900430016000004 </t>
  </si>
  <si>
    <t xml:space="preserve">3421900415516000002 </t>
  </si>
  <si>
    <t xml:space="preserve">3421900419416000005 </t>
  </si>
  <si>
    <t xml:space="preserve">3421900416216000005 </t>
  </si>
  <si>
    <t xml:space="preserve">3421900424316000002 </t>
  </si>
  <si>
    <t xml:space="preserve">3421900426816000003 </t>
  </si>
  <si>
    <t xml:space="preserve">3421900628016000003 </t>
  </si>
  <si>
    <t>МБОУ«Гимназия №10»</t>
  </si>
  <si>
    <t xml:space="preserve">3422100263816000002 </t>
  </si>
  <si>
    <t>МБОУ«СОШ №71»</t>
  </si>
  <si>
    <t xml:space="preserve">3422100353616000002 </t>
  </si>
  <si>
    <t xml:space="preserve">3422100265216000004 </t>
  </si>
  <si>
    <t>МБОУ«ООШ №24»</t>
  </si>
  <si>
    <t>4221002701</t>
  </si>
  <si>
    <t xml:space="preserve">3422100270116000002 </t>
  </si>
  <si>
    <t>МБОУ «СОШ №50»</t>
  </si>
  <si>
    <t>4221002691</t>
  </si>
  <si>
    <t xml:space="preserve">3422100269116000002 </t>
  </si>
  <si>
    <t>муниципальное бюджетное дошкольное образовательное учреждение "Детский сад № 59"</t>
  </si>
  <si>
    <t>право заключения контракта на оказание услуг по проведению мероприятий по дератизации и дезинсекции в 2016 году.</t>
  </si>
  <si>
    <t>17.11.2015</t>
  </si>
  <si>
    <t>0139300002915001284</t>
  </si>
  <si>
    <t>ООО "Профилактика РОСТ"</t>
  </si>
  <si>
    <t>654027, Кемеровская обл., г. Новокузнецк, пр-кт Пионерский, д.16 пом.41</t>
  </si>
  <si>
    <t xml:space="preserve">3421802082016000001 </t>
  </si>
  <si>
    <t>муниципальное бюджетное дошкольное образовательное учреждение "Детский сад № 61"</t>
  </si>
  <si>
    <t>18.11.2015</t>
  </si>
  <si>
    <t xml:space="preserve">3421802050016000001 </t>
  </si>
  <si>
    <t>муниципальное бюджетное дошкольное образовательное учреждение "Детский сад № 63"</t>
  </si>
  <si>
    <t xml:space="preserve">3421802025016000001 </t>
  </si>
  <si>
    <t>муниципальное бюджетное дошкольное образовательное учреждение "Детский сад № 64" компенсирующего вида</t>
  </si>
  <si>
    <t xml:space="preserve">3421800308516000001 </t>
  </si>
  <si>
    <t>муниципальное бюджетное дошкольное образовательное учреждение "Детский сад № 76"</t>
  </si>
  <si>
    <t xml:space="preserve">3425300896016000001 
</t>
  </si>
  <si>
    <t>муниципальное бюджетное дошкольное образовательное учреждение "Детский сад № 83"</t>
  </si>
  <si>
    <t xml:space="preserve">3421802071816000001 </t>
  </si>
  <si>
    <t xml:space="preserve">муниципальное бюджетное дошкольное образовательное учреждение "Детский сад № 103" </t>
  </si>
  <si>
    <t xml:space="preserve">3421801229816000002 </t>
  </si>
  <si>
    <t xml:space="preserve">муниципальное бюджетное дошкольное образовательное учреждение "Детский сад № 117" </t>
  </si>
  <si>
    <t xml:space="preserve">3421802046816000001 </t>
  </si>
  <si>
    <t xml:space="preserve">муниципальное бюджетное дошкольное образовательное учреждение "Детский сад № 128" </t>
  </si>
  <si>
    <t xml:space="preserve">3421800868616000001 </t>
  </si>
  <si>
    <t xml:space="preserve">муниципальное бюджетное дошкольное образовательное учреждение "Детский сад № 156" </t>
  </si>
  <si>
    <t xml:space="preserve">3421802065116000001 </t>
  </si>
  <si>
    <t xml:space="preserve">муниципальное бюджетное дошкольное образовательное учреждение "Детский сад № 157" </t>
  </si>
  <si>
    <t xml:space="preserve">3421801628516000001 </t>
  </si>
  <si>
    <t>муниципальное бюджетное дошкольное образовательное учреждение "Детский сад № 166"</t>
  </si>
  <si>
    <t xml:space="preserve">3421802067616000001 </t>
  </si>
  <si>
    <t xml:space="preserve">муниципальное бюджетное дошкольное образовательное учреждение "Детский сад № 168" </t>
  </si>
  <si>
    <t xml:space="preserve">3421802072516000001 </t>
  </si>
  <si>
    <t>муниципальное бюджетное дошкольное образовательное учреждение "Детский сад № 169"</t>
  </si>
  <si>
    <t xml:space="preserve">3421802074016000001 </t>
  </si>
  <si>
    <t>муниципальное бюджетное дошкольное образовательное учреждение "Детский сад № 173" компенсирующего вида</t>
  </si>
  <si>
    <t xml:space="preserve">3421802076416000001 </t>
  </si>
  <si>
    <t xml:space="preserve">муниципальное бюджетное дошкольное образовательное учреждение "Детский сад № 177" </t>
  </si>
  <si>
    <t xml:space="preserve">3421802114016000001 </t>
  </si>
  <si>
    <t xml:space="preserve">муниципальное бюджетное дошкольное образовательное учреждение "Детский сад № 184" </t>
  </si>
  <si>
    <t xml:space="preserve">3421802079616000001 </t>
  </si>
  <si>
    <t>муниципальное бюджетное дошкольное образовательное учреждение "Детский сад № 185"</t>
  </si>
  <si>
    <t xml:space="preserve">3421802083816000001 </t>
  </si>
  <si>
    <t xml:space="preserve">муниципальное бюджетное дошкольное образовательное учреждение "Детский сад № 193" </t>
  </si>
  <si>
    <t xml:space="preserve">3421800547716000001 </t>
  </si>
  <si>
    <t>муниципальное бюджетное дошкольное образовательное учреждение "Детский сад № 194"</t>
  </si>
  <si>
    <t xml:space="preserve">3421802070016000001 </t>
  </si>
  <si>
    <t xml:space="preserve">муниципальное бюджетное дошкольное образовательное учреждение "Детский сад № 195" </t>
  </si>
  <si>
    <t xml:space="preserve">3421802057016000001 </t>
  </si>
  <si>
    <t>муниципальное бюджетное дошкольное образовательное учреждение "Детский сад № 198"</t>
  </si>
  <si>
    <t xml:space="preserve">3421802080616000001 </t>
  </si>
  <si>
    <t>муниципальное бюджетное дошкольное образовательное учреждение "Детский сад № 204"</t>
  </si>
  <si>
    <t xml:space="preserve">3421802073216000001 </t>
  </si>
  <si>
    <t>муниципальное бюджетное дошкольное образовательное учреждение "Детский сад № 207"</t>
  </si>
  <si>
    <t xml:space="preserve">3421801067816000001 </t>
  </si>
  <si>
    <t xml:space="preserve">муниципальное бюджетное дошкольное образовательное учреждение "Детский сад № 217" </t>
  </si>
  <si>
    <t xml:space="preserve">3421802068316000001 </t>
  </si>
  <si>
    <t xml:space="preserve">муниципальное бюджетное дошкольное образовательное учреждение "Детский сад № 219" </t>
  </si>
  <si>
    <t xml:space="preserve">3421802300316000001 </t>
  </si>
  <si>
    <t xml:space="preserve">муниципальное бюджетное дошкольное образовательное учреждение "Детский сад № 221" </t>
  </si>
  <si>
    <t xml:space="preserve">3421802059516000001 </t>
  </si>
  <si>
    <t xml:space="preserve">муниципальное бюджетное дошкольное образовательное учреждение "Детский сад № 272" </t>
  </si>
  <si>
    <t xml:space="preserve">3421801232216000001 </t>
  </si>
  <si>
    <t>муниципальное бюджетное общеобразовательное учреждение "Средняя общеобразовательная школа № 5"</t>
  </si>
  <si>
    <t xml:space="preserve">3421801859616000001 </t>
  </si>
  <si>
    <t>муниципальное бюджетное общеобразовательное учреждение "Вечерняя (сменная) общеобразовательная школа № 17"</t>
  </si>
  <si>
    <t xml:space="preserve">3421801950416000001 </t>
  </si>
  <si>
    <t>муниципальное бюджетное общеобразовательное учреждение "Средняя общеобразовательная школа № 18"</t>
  </si>
  <si>
    <t xml:space="preserve">3421801663016000001 </t>
  </si>
  <si>
    <t>муниципальное бюджетное общеобразовательное учреждение "Средняя общеобразовательная школа №22"</t>
  </si>
  <si>
    <t xml:space="preserve">3421801681716000001 </t>
  </si>
  <si>
    <t>муниципальное бюджетное общеобразовательное учреждение "Основная общеобразовательная школа № 33"</t>
  </si>
  <si>
    <t xml:space="preserve">3421801683116000001 </t>
  </si>
  <si>
    <t>муниципальное бюджетное общеобразовательное учреждение "Лицей № 35"</t>
  </si>
  <si>
    <t xml:space="preserve">3421801196016000001 </t>
  </si>
  <si>
    <t>муниципальное бюджетное общеобразовательное учреждение "Лицей № 46"</t>
  </si>
  <si>
    <t xml:space="preserve">3421801772216000001 </t>
  </si>
  <si>
    <t>муниципальное бюджетное общеобразовательное учреждение "Средняя общеобразовательная школа № 49"</t>
  </si>
  <si>
    <t xml:space="preserve">3421801862016000001 </t>
  </si>
  <si>
    <t>муниципальное бюджетное общеобразовательное учреждение "Средняя общеобразовательная школа № 79"</t>
  </si>
  <si>
    <t xml:space="preserve">3421802005916000001 </t>
  </si>
  <si>
    <t>муниципальное бюджетное общеобразовательное учреждение "Основная общеобразовательная школа № 89"</t>
  </si>
  <si>
    <t xml:space="preserve">3421801946216000001 </t>
  </si>
  <si>
    <t>муниципальное бюджетное общеобразовательное учреждение "Средняя общеобразовательная школа № 93"</t>
  </si>
  <si>
    <t xml:space="preserve">3421801858916000001 </t>
  </si>
  <si>
    <t>муниципальное бюджетное общеобразовательное учреждение "Средняя общеобразовательная школа № 102"</t>
  </si>
  <si>
    <t xml:space="preserve">3421802047516000002 </t>
  </si>
  <si>
    <t>муниципальное бюджетное учреждение дополнительного образования "Дом детского творчества № 4"</t>
  </si>
  <si>
    <t>19.11.2015</t>
  </si>
  <si>
    <t xml:space="preserve">3421801441816000001 </t>
  </si>
  <si>
    <t>муниципальное бюджетное образовательное учреждение дополнительного образования детей "Детско-юношеская спортивная школа № 3"</t>
  </si>
  <si>
    <t xml:space="preserve">3421801635916000001 </t>
  </si>
  <si>
    <t>муниципальное бюджетное учреждение дополнительного образования "Детский оздоровительно-образовательный (профильный) центр "Крепыш""</t>
  </si>
  <si>
    <t xml:space="preserve">3421801905316000001 </t>
  </si>
  <si>
    <t>МКОУ "Детский дом-школа № 95"</t>
  </si>
  <si>
    <t xml:space="preserve">3421800834016000001 </t>
  </si>
  <si>
    <t xml:space="preserve">право заключения контракта на оказание услуг по уборке территории </t>
  </si>
  <si>
    <t>0139300002915001250</t>
  </si>
  <si>
    <t>ООО "МАРШЕ"</t>
  </si>
  <si>
    <t>654034, г. Новокузнецк, ул. Ленина, 52, оф.40</t>
  </si>
  <si>
    <t xml:space="preserve">3421801196016000002 </t>
  </si>
  <si>
    <t>МБОУ "ООШ № 33"</t>
  </si>
  <si>
    <t xml:space="preserve">3421801683116000003 </t>
  </si>
  <si>
    <t>МБОУ "СОШ № 93"</t>
  </si>
  <si>
    <t xml:space="preserve">3421801858916000002 </t>
  </si>
  <si>
    <t>МБОУ "Лицей № 46"</t>
  </si>
  <si>
    <t xml:space="preserve">3421801772216000003 </t>
  </si>
  <si>
    <t>МБОУ "В(с)ОШ № 17"</t>
  </si>
  <si>
    <t xml:space="preserve">3421801950416000003 </t>
  </si>
  <si>
    <t>МБОУ "СОШ № 79"</t>
  </si>
  <si>
    <t>10.11.2015</t>
  </si>
  <si>
    <t xml:space="preserve">3421802005916000002 </t>
  </si>
  <si>
    <t>МБОУ "СОШ № 5"</t>
  </si>
  <si>
    <t xml:space="preserve">3421801859616000003 </t>
  </si>
  <si>
    <t xml:space="preserve">3421800473016000003 </t>
  </si>
  <si>
    <t xml:space="preserve">3421802019316000002 </t>
  </si>
  <si>
    <t xml:space="preserve">3421801197816000002 </t>
  </si>
  <si>
    <t>МБОУ "СОШ № 102"</t>
  </si>
  <si>
    <t>13.11.2015</t>
  </si>
  <si>
    <t xml:space="preserve">3421802047516000001 </t>
  </si>
  <si>
    <t>МБОУ "СОШ № 18"</t>
  </si>
  <si>
    <t xml:space="preserve">3421801663016000003 </t>
  </si>
  <si>
    <t>0139300002915001221</t>
  </si>
  <si>
    <t xml:space="preserve">3421801196016000003 </t>
  </si>
  <si>
    <t xml:space="preserve">3421801683116000002 </t>
  </si>
  <si>
    <t xml:space="preserve">3421801858916000003 </t>
  </si>
  <si>
    <t xml:space="preserve">3421801772216000002 </t>
  </si>
  <si>
    <t xml:space="preserve">3421801950416000002 </t>
  </si>
  <si>
    <t xml:space="preserve">3421802005916000003 </t>
  </si>
  <si>
    <t xml:space="preserve">3421801859616000002 </t>
  </si>
  <si>
    <t>муниципальное бюджетное общеобразовательное учреждение "Гимназия № 32"</t>
  </si>
  <si>
    <t xml:space="preserve">3421800473016000002 </t>
  </si>
  <si>
    <t>муниципальное бюджетное общеобразовательное учреждение "Средняя общеобразовательная школа № 107"</t>
  </si>
  <si>
    <t xml:space="preserve">3421802019316000003 </t>
  </si>
  <si>
    <t xml:space="preserve">3421802047516000003 </t>
  </si>
  <si>
    <t xml:space="preserve">3421801663016000002 </t>
  </si>
  <si>
    <t>муниципальное бюджетное дошкольное образовательное учреждение «Детский сад № 17»</t>
  </si>
  <si>
    <t xml:space="preserve">право заключения контракта на оказание услуг по проведению мероприятий по дератизации и дезинсекции в 2016 году </t>
  </si>
  <si>
    <t xml:space="preserve">0139300002915001278 
</t>
  </si>
  <si>
    <t>74.70.11.310, 74.70.11.210</t>
  </si>
  <si>
    <t>Услуги по дезинсекции (уничтожению насекомых), в том числе методом окуривания (фумигации).</t>
  </si>
  <si>
    <t>654002, РФ, Кемеровская область, г. Новокузнецк, ул. Слесарная,7, пом.2</t>
  </si>
  <si>
    <t xml:space="preserve">3421802052416000001 </t>
  </si>
  <si>
    <t>муниципальное бюджетное дошкольное образовательное учреждение «Детский сад №101»</t>
  </si>
  <si>
    <t xml:space="preserve">3421800675216000001 </t>
  </si>
  <si>
    <t>муниципальное бюджетное дошкольное образовательное учреждение «Детский сад № 102»</t>
  </si>
  <si>
    <t xml:space="preserve">3425300906516000001 </t>
  </si>
  <si>
    <t>муниципальное бюджетное дошкольное образовательное учреждение «Детский сад № 104»</t>
  </si>
  <si>
    <t xml:space="preserve">3425300855116000001 </t>
  </si>
  <si>
    <t xml:space="preserve">муниципальное бюджетное дошкольное образовательное учреждение «Детский сад № 106» </t>
  </si>
  <si>
    <t xml:space="preserve">3421802066916000001 </t>
  </si>
  <si>
    <t>муниципальное бюджетное дошкольное образовательное учреждение «Детский сад № 107»</t>
  </si>
  <si>
    <t xml:space="preserve">3421802061216000001 </t>
  </si>
  <si>
    <t>муниципальное бюджетное дошкольное образовательное учреждение «Детский сад № 136»</t>
  </si>
  <si>
    <t xml:space="preserve">3421802056316000001 </t>
  </si>
  <si>
    <t>муниципальное бюджетное дошкольное образовательное учреждение «Детский сад № 148»</t>
  </si>
  <si>
    <t xml:space="preserve">3421802051716000001 </t>
  </si>
  <si>
    <t>муниципальное бюджетное дошкольное образовательное учреждение "Детский сад № 179"</t>
  </si>
  <si>
    <t xml:space="preserve">3421802053116000001 </t>
  </si>
  <si>
    <t>муниципальное бюджетное дошкольное образовательное учреждение "Детский сад № 227"</t>
  </si>
  <si>
    <t xml:space="preserve">3421802058816000001 </t>
  </si>
  <si>
    <t xml:space="preserve">муниципальное бюджетное дошкольное образовательное учреждение «Детский сад № 241» </t>
  </si>
  <si>
    <t xml:space="preserve">3421802062016000001 </t>
  </si>
  <si>
    <t>муниципальное бюджетное дошкольное образовательное учреждение "Детский сад № 247"</t>
  </si>
  <si>
    <t xml:space="preserve">3421801595816000001 </t>
  </si>
  <si>
    <t>муниципальное бюджетное дошкольное образовательное учреждение «Детский сад № 250»</t>
  </si>
  <si>
    <t xml:space="preserve">3421800533216000001 </t>
  </si>
  <si>
    <t xml:space="preserve">муниципальное бюджетное дошкольное образовательное учреждение «Детский сад № 252» </t>
  </si>
  <si>
    <t xml:space="preserve">3421810254416000001 </t>
  </si>
  <si>
    <t>муниципальное бюджетное дошкольное образовательное учреждение «Детский сад № 253»</t>
  </si>
  <si>
    <t xml:space="preserve">3421801869116000001 </t>
  </si>
  <si>
    <t>муниципальное бюджетное дошкольное образовательное учреждение «Детский сад № 255»</t>
  </si>
  <si>
    <t xml:space="preserve">3421801466516000001 </t>
  </si>
  <si>
    <t>муниципальное бюджетное дошкольное образовательное учреждение «Детский сад № 256»</t>
  </si>
  <si>
    <t xml:space="preserve">3421801700016000001 </t>
  </si>
  <si>
    <t>муниципальное бюджетное дошкольное образовательное учреждение «Детский сад № 257»</t>
  </si>
  <si>
    <t xml:space="preserve">3421810305816000001 </t>
  </si>
  <si>
    <t>муниципальное бюджетное дошкольное образовательное учреждение "Детский сад № 258"</t>
  </si>
  <si>
    <t xml:space="preserve">3421800880916000001 </t>
  </si>
  <si>
    <t>муниципальное бюджетное дошкольное образовательное учреждение «Детский сад № 260»</t>
  </si>
  <si>
    <t xml:space="preserve">3421801615816000001 </t>
  </si>
  <si>
    <t>муниципальное бюджетное общеобразовательное учреждение «Средняя общеобразовательная школа 13»</t>
  </si>
  <si>
    <t xml:space="preserve">3421801670416000001 </t>
  </si>
  <si>
    <t>муниципальное бюджетное общеобразовательное учреждение "Средняя общеобразовательная школа № 14"</t>
  </si>
  <si>
    <t xml:space="preserve">3421801197816000001 </t>
  </si>
  <si>
    <t xml:space="preserve">3421800473016000001 </t>
  </si>
  <si>
    <t>муниципальное бюджетное общеобразовательное учреждение «Средняя общеобразовательная школа № 36»</t>
  </si>
  <si>
    <t xml:space="preserve">3421802089116000001 </t>
  </si>
  <si>
    <t>муниципальное бюджетное нетиповое общеобразовательное учреждение «Гимназия №59»</t>
  </si>
  <si>
    <t xml:space="preserve">3421801068516000001 </t>
  </si>
  <si>
    <t>муниципальное бюджетное общеобразовательное учреждение "Средняя общеобразовательная школа № 65"</t>
  </si>
  <si>
    <t xml:space="preserve">3421800402516000001 
</t>
  </si>
  <si>
    <t>муниципальное бюджетное общеобразовательное учреждение "Средняя общеобразовательная школа № 77"</t>
  </si>
  <si>
    <t xml:space="preserve">3421801794816000001 </t>
  </si>
  <si>
    <t>муниципальное бюджетное общеобразовательное учреждение "Средняя общеобразовательная школа № 94"</t>
  </si>
  <si>
    <t xml:space="preserve">3421801680016000002 </t>
  </si>
  <si>
    <t xml:space="preserve">3421802019316000001 
</t>
  </si>
  <si>
    <t>муниципальное бюджетное образовательное учреждение дополнительного  образования «Дом детского творчества № 5»</t>
  </si>
  <si>
    <t xml:space="preserve">3421801943016000001 </t>
  </si>
  <si>
    <t>муниципальное бюджетное образовательное учреждение дополнительного образования "Спортивная школа №7"</t>
  </si>
  <si>
    <t xml:space="preserve">3421802559316000001 </t>
  </si>
  <si>
    <t>МБОУ "ООШ №24"</t>
  </si>
  <si>
    <t xml:space="preserve">право заключения контракта на оказание услуг 
по обслуживанию гардероба в 2016 году
</t>
  </si>
  <si>
    <t>0139300002915001312</t>
  </si>
  <si>
    <t xml:space="preserve">654027, обл КЕМЕРОВСКАЯ 42, г НОВОКУЗНЕЦК, ул КУЙБЫШЕВА, 17, 23А, 3 </t>
  </si>
  <si>
    <t xml:space="preserve">3422100270116000004 </t>
  </si>
  <si>
    <t>Муниципальное бюджетное общеобразовательное учреждение "Средняя общеобразовательная школа № 50"</t>
  </si>
  <si>
    <t xml:space="preserve">3422100269116000004 </t>
  </si>
  <si>
    <t>МБОУ "СОШ № 71"</t>
  </si>
  <si>
    <t xml:space="preserve">3422100353616000005 </t>
  </si>
  <si>
    <t>муниципальное  бюджетное общеобразовательное учреждение «Лицей №104»</t>
  </si>
  <si>
    <t>654027, обл КЕМЕРОВСКАЯ 42, г НОВОКУЗНЕЦК, ул КУЙБЫШЕВА, 17, 23А, 3</t>
  </si>
  <si>
    <t xml:space="preserve">3422100265216000005 </t>
  </si>
  <si>
    <t>МБОУ «Лицей № 27»</t>
  </si>
  <si>
    <t xml:space="preserve">3421900423616000007 </t>
  </si>
  <si>
    <t>МНБОУ «Лицей № 76»</t>
  </si>
  <si>
    <t xml:space="preserve">3421900424316000006 </t>
  </si>
  <si>
    <t>МБОУ «ООШ №28»</t>
  </si>
  <si>
    <t xml:space="preserve">3421900429016000007 </t>
  </si>
  <si>
    <t>МБОУ «СОШ №29»</t>
  </si>
  <si>
    <t xml:space="preserve">3421900430016000007 </t>
  </si>
  <si>
    <t>МБОУ «СОШ № 56»</t>
  </si>
  <si>
    <t xml:space="preserve">3421900418716000005 </t>
  </si>
  <si>
    <t>МБОУ «СОШ № 60»</t>
  </si>
  <si>
    <t xml:space="preserve">3421900415516000005 </t>
  </si>
  <si>
    <t>МБОУ «СОШ №61»</t>
  </si>
  <si>
    <t xml:space="preserve">3421900419416000008 </t>
  </si>
  <si>
    <t>МБОУ «СОШ № 64»</t>
  </si>
  <si>
    <t xml:space="preserve">3421900416216000008 </t>
  </si>
  <si>
    <t>МБОУ «ООШ № 83»</t>
  </si>
  <si>
    <t xml:space="preserve">3421900426816000006 </t>
  </si>
  <si>
    <t>МБВ (С) ОУ «О (с) ОШ № 86»</t>
  </si>
  <si>
    <t xml:space="preserve">3421900628016000006 </t>
  </si>
  <si>
    <t>муниципальное бюджетное общеобразовательное учреждение «Гимназия №10»</t>
  </si>
  <si>
    <t xml:space="preserve">право заключения контракта на оказание услуг по уборке территории в 2016 году </t>
  </si>
  <si>
    <t>0139300002915001391</t>
  </si>
  <si>
    <t>ООО "УЮТ-СЕРВИС"</t>
  </si>
  <si>
    <t xml:space="preserve">650000, обл Кемеровская 42, г КЕМЕРОВО, ул НИКОЛАЯ ОСТРОВСКОГО, 16, 41 </t>
  </si>
  <si>
    <t xml:space="preserve">3422100263816000004 </t>
  </si>
  <si>
    <t xml:space="preserve">3422100270116000006 </t>
  </si>
  <si>
    <t xml:space="preserve">3422100269116000006 </t>
  </si>
  <si>
    <t>МУНИЦИПАЛЬНОЕ КАЗЕННОЕ ДОШКОЛЬНОЕ ОБРАЗОВАТЕЛЬНОЕ УЧРЕЖДЕНИЕ "ДЕТСКИЙ САД № 78"</t>
  </si>
  <si>
    <t>4221008260</t>
  </si>
  <si>
    <t>0139300002915001398</t>
  </si>
  <si>
    <t>654002, РФ. Кемеровская обл., г.Новокузнецк, ул.Слесарная, 7, пом.2</t>
  </si>
  <si>
    <t xml:space="preserve">3422100826016000002 </t>
  </si>
  <si>
    <t>МУНИЦИПАЛЬНОЕ КАЗЕННОЕ ОБЩЕОБРАЗОВАТЕЛЬНОЕ УЧРЕЖДЕНИЕ "СПЕЦИАЛЬНАЯ ШКОЛА-ИНТЕРНАТ № 68"</t>
  </si>
  <si>
    <t>4221002660</t>
  </si>
  <si>
    <t xml:space="preserve">3422100266016000001 </t>
  </si>
  <si>
    <t>МУНИЦИПАЛЬНОЕ КАЗЕННОЕ УЧРЕЖДЕНИЕ "ДЕТСКИЙ ДОМ "РОВЕСНИК"</t>
  </si>
  <si>
    <t>4217023530</t>
  </si>
  <si>
    <t xml:space="preserve">3421702353016000001 </t>
  </si>
  <si>
    <t>МУНИЦИПАЛЬНОЕ КАЗЕННОЕ ОБРАЗОВАТЕЛЬНОЕ УЧРЕЖДЕНИЕ "НАЧАЛЬНАЯ ШКОЛА - ДЕТСКИЙ САД № 235"</t>
  </si>
  <si>
    <t xml:space="preserve">3421801707016000001 </t>
  </si>
  <si>
    <t>МУНИЦИПАЛЬНОЕ КАЗЕННОЕ ДОШКОЛЬНОЕ ОБРАЗОВАТЕЛЬНОЕ УЧРЕЖДЕНИЕ "ДЕТСКИЙ САД № 222"</t>
  </si>
  <si>
    <t xml:space="preserve">3421702378716000001 </t>
  </si>
  <si>
    <t>МУНИЦИПАЛЬНОЕ КАЗЕННОЕ ДОШКОЛЬНОЕ ОБРАЗОВАТЕЛЬНОЕ УЧРЕЖДЕНИЕ "ДЕТСКИЙ САД № 41"</t>
  </si>
  <si>
    <t xml:space="preserve">3421703014216000001 </t>
  </si>
  <si>
    <t>МУНИЦИПАЛЬНОЕ КАЗЕННОЕ ДОШКОЛЬНОЕ ОБРАЗОВАТЕЛЬНОЕ УЧРЕЖДЕНИЕ "ДЕТСКИЙ САД № 225"</t>
  </si>
  <si>
    <t>4220015458</t>
  </si>
  <si>
    <t xml:space="preserve">3422001545816000001 </t>
  </si>
  <si>
    <t>МУНИЦИПАЛЬНОЕ КАЗЕННОЕ ОБЩЕОБРАЗОВАТЕЛЬНОЕ УЧРЕЖДЕНИЕ "СПЕЦИАЛЬНАЯ ШКОЛА № 58"</t>
  </si>
  <si>
    <t xml:space="preserve">3421801665516000003 </t>
  </si>
  <si>
    <t xml:space="preserve">3421801833116000003 </t>
  </si>
  <si>
    <t>МУНИЦИПАЛЬНОЕ КАЗЕННОЕ ДОШКОЛЬНОЕ ОБРАЗОВАТЕЛЬНОЕ УЧРЕЖДЕНИЕ "ДЕТСКИЙ САД № 188"</t>
  </si>
  <si>
    <t xml:space="preserve">3421802069016000003 </t>
  </si>
  <si>
    <t>МУНИЦИПАЛЬНОЕ КАЗЕННОЕ ДОШКОЛЬНОЕ ОБРАЗОВАТЕЛЬНОЕ УЧРЕЖДЕНИЕ "ДЕТСКИЙ САД № 24"</t>
  </si>
  <si>
    <t xml:space="preserve">3422001584216000001 </t>
  </si>
  <si>
    <t>МУНИЦИПАЛЬНОЕ КАЗЕННОЕ ОБЩЕОБРАЗОВАТЕЛЬНОЕ УЧРЕЖДЕНИЕ "СПЕЦИАЛЬНАЯ ШКОЛА-ИНТЕРНАТ № 66"</t>
  </si>
  <si>
    <t xml:space="preserve">3422001554616000002 </t>
  </si>
  <si>
    <t>МУНИЦИПАЛЬНОЕ КАЗЕННОЕ ДОШКОЛЬНОЕ ОБРАЗОВАТЕЛЬНОЕ УЧРЕЖДЕНИЕ "ДЕТСКИЙ САД № 181"</t>
  </si>
  <si>
    <t xml:space="preserve">3422100932016000001 </t>
  </si>
  <si>
    <t>МУНИЦИПАЛЬНОЕ КАЗЁННОЕ ДОШКОЛЬНОЕ ОБРАЗОВАТЕЛЬНОЕ УЧРЕЖДЕНИЕ "ДЕТСКИЙ САД № 229"</t>
  </si>
  <si>
    <t xml:space="preserve">3421703207616000001 </t>
  </si>
  <si>
    <t>МУНИЦИПАЛЬНОЕ КАЗЕННОЕ ОБЩЕОБРАЗОВАТЕЛЬНОЕ УЧРЕЖДЕНИЕ "СПЕЦИАЛЬНАЯ ШКОЛА-ИНТЕРНАТ № 38"</t>
  </si>
  <si>
    <t xml:space="preserve">3421702370916000001 </t>
  </si>
  <si>
    <t>муниципальное казенное дошкольное образовательное учреждение "Детский сад № 75"</t>
  </si>
  <si>
    <t xml:space="preserve">3421802078916000005 </t>
  </si>
  <si>
    <t>МУНИЦИПАЛЬНОЕ КАЗЕННОЕ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78" VIII ВИДА</t>
  </si>
  <si>
    <t xml:space="preserve">3421801662316000001 </t>
  </si>
  <si>
    <t>МУНИЦИПАЛЬНОЕ КАЗЕННОЕ ДОШКОЛЬНОЕ ОБРАЗОВАТЕЛЬНОЕ УЧРЕЖДЕНИЕ "ДЕТСКИЙ САД № 254"</t>
  </si>
  <si>
    <t xml:space="preserve">3421802081316000001 </t>
  </si>
  <si>
    <t>МУНИЦИПАЛЬНОЕ КАЗЕННОЕ ДОШКОЛЬНОЕ ОБРАЗОВАТЕЛЬНОЕ УЧРЕЖДЕНИЕ "ДЕТСКИЙ САД № 137"</t>
  </si>
  <si>
    <t xml:space="preserve">3421802088416000003 </t>
  </si>
  <si>
    <t>МУНИЦИПАЛЬНОЕ КАЗЕННОЕ ДОШКОЛЬНОЕ ОБРАЗОВАТЕЛЬНОЕ УЧРЕЖДЕНИЕ "ДЕТСКИЙ САД № 140" КОМПЕНСИРУЮЩЕГО ВИДА</t>
  </si>
  <si>
    <t xml:space="preserve">3421702955616000001 </t>
  </si>
  <si>
    <t>муниципальное казенное дошкольное образовательное учреждение "Детский сад № 212"</t>
  </si>
  <si>
    <t xml:space="preserve">3421703004716000001 </t>
  </si>
  <si>
    <t>муниципальное казенное дошкольное образовательное учреждение "Детский сад № 80 " компенсирующего вида</t>
  </si>
  <si>
    <t xml:space="preserve">3421702344116000001 </t>
  </si>
  <si>
    <t>муниципальное казенное общеобразовательное учреждение "Специальная школа № 20"</t>
  </si>
  <si>
    <t xml:space="preserve">3421702335316000001 </t>
  </si>
  <si>
    <t>МУНИЦИПАЛЬНОЕ КАЗЕННОЕ ОБЩЕОБРАЗОВАТЕЛЬНОЕ УЧРЕЖДЕНИЕ "СПЕЦИАЛЬНАЯ ШКОЛА № 30"</t>
  </si>
  <si>
    <t xml:space="preserve">3422100997916000001 </t>
  </si>
  <si>
    <t>МУНИЦИПАЛЬНОЕ КАЗЕННОЕ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106 ДЛЯ СЛЕПЫХ И СЛАБОВИДЯЩИХ ДЕТЕЙ"</t>
  </si>
  <si>
    <t xml:space="preserve">3421704291016000001 </t>
  </si>
  <si>
    <t>МУНИЦИПАЛЬНОЕ КАЗЕННОЕ ОБРАЗОВАТЕЛЬНОЕ УЧРЕЖДЕНИЕ ДЛЯ ДЕТЕЙ - СИРОТ И ДЕТЕЙ, ОСТАВШИХСЯ БЕЗ ПОПЕЧЕНИЯ РОДИТЕЛЕЙ (ЗАКОННЫХ ПРЕДСТАВИТЕЛЕЙ) "ДЕТСКИЙ ДОМ "ОСТРОВ НАДЕЖДЫ"</t>
  </si>
  <si>
    <t xml:space="preserve">3421702376216000001 </t>
  </si>
  <si>
    <t xml:space="preserve">право заключения контракта на поставку и доставку дрожжей прессованных для муниципальных образовательных учреждений г. Новокузнецка 
на 1 квартал 2016 года
</t>
  </si>
  <si>
    <t>17.12.2015г.</t>
  </si>
  <si>
    <t>0139300002915001389</t>
  </si>
  <si>
    <t>ООО "Регион-42"</t>
  </si>
  <si>
    <t xml:space="preserve">654028, РФ, Кемеровская область, Новокузнецк, Даурская ул, 52 </t>
  </si>
  <si>
    <t>3422003167516000015</t>
  </si>
  <si>
    <t>МБ ДОУ "Детский сад № 4"</t>
  </si>
  <si>
    <t>4220015360</t>
  </si>
  <si>
    <t>право заключения контракта на оказание услуг по проведению мероприятий по дератизации и дезинсекции в 2016 году</t>
  </si>
  <si>
    <t>0139300002915001353</t>
  </si>
  <si>
    <t xml:space="preserve">3422001536016000001 </t>
  </si>
  <si>
    <t>МБ ДОУ "Детский сад № 14"</t>
  </si>
  <si>
    <t>4253024521</t>
  </si>
  <si>
    <t xml:space="preserve">3425302452116000001 </t>
  </si>
  <si>
    <t>МБ ДОУ "Детский сад № 15"</t>
  </si>
  <si>
    <t>4253006219</t>
  </si>
  <si>
    <t xml:space="preserve">3425300621916000001 </t>
  </si>
  <si>
    <t>МБ ДОУ "Детский сад № 30"</t>
  </si>
  <si>
    <t>4220031763</t>
  </si>
  <si>
    <t xml:space="preserve">3422003176316000001 </t>
  </si>
  <si>
    <t>МБ ДОУ "Детский сад № 31"</t>
  </si>
  <si>
    <t>4220015377</t>
  </si>
  <si>
    <t xml:space="preserve">3422001537716000001 </t>
  </si>
  <si>
    <t>МБ ДОУ "Детский сад № 45"</t>
  </si>
  <si>
    <t>4220015779</t>
  </si>
  <si>
    <t xml:space="preserve">3422001577916000001 </t>
  </si>
  <si>
    <t>МБ ДОУ "Детский сад № 73"</t>
  </si>
  <si>
    <t>4220020987</t>
  </si>
  <si>
    <t xml:space="preserve">3422002098716000001 </t>
  </si>
  <si>
    <t>МБ ДОУ "Детский сад № 79"</t>
  </si>
  <si>
    <t>4220016483</t>
  </si>
  <si>
    <t xml:space="preserve">3422001648316000001 </t>
  </si>
  <si>
    <t>МБ ДОУ "Детский сад № 94"</t>
  </si>
  <si>
    <t>4220012129</t>
  </si>
  <si>
    <t xml:space="preserve">3422001212916000001 </t>
  </si>
  <si>
    <t>МБ ДОУ "Детский сад № 114"</t>
  </si>
  <si>
    <t>4220015715</t>
  </si>
  <si>
    <t xml:space="preserve">3422001571516000001 </t>
  </si>
  <si>
    <t>МБ ДОУ "Детский сад № 115"</t>
  </si>
  <si>
    <t>4220017511</t>
  </si>
  <si>
    <t xml:space="preserve">3422001751116000001 </t>
  </si>
  <si>
    <t>МБ ДОУ "Детский сад № 120"</t>
  </si>
  <si>
    <t>4220015401</t>
  </si>
  <si>
    <t xml:space="preserve">3422001540116000002 </t>
  </si>
  <si>
    <t>МБ ДОУ "Детский сад № 123"</t>
  </si>
  <si>
    <t>4220015761</t>
  </si>
  <si>
    <t xml:space="preserve">3422001576116000002 </t>
  </si>
  <si>
    <t>МБ ДОУ "Детский сад № 132"</t>
  </si>
  <si>
    <t>4220015419</t>
  </si>
  <si>
    <t xml:space="preserve">3422001541916000001 </t>
  </si>
  <si>
    <t>МБ ДОУ "Детский сад № 244"</t>
  </si>
  <si>
    <t>4220015433</t>
  </si>
  <si>
    <t xml:space="preserve">3422001543316000001 </t>
  </si>
  <si>
    <t>МБ ДОУ "Детский сад № 274"</t>
  </si>
  <si>
    <t>4220018113</t>
  </si>
  <si>
    <t xml:space="preserve">3422001811316000002 </t>
  </si>
  <si>
    <t>МБ ДОУ "Детский сад № 276"</t>
  </si>
  <si>
    <t>4220015465</t>
  </si>
  <si>
    <t xml:space="preserve">3422001546516000001 </t>
  </si>
  <si>
    <t>МБ ДОУ "Детский сад № 279"</t>
  </si>
  <si>
    <t>4220017575</t>
  </si>
  <si>
    <t xml:space="preserve">3422001757516000001 </t>
  </si>
  <si>
    <t>МБОУ "ООШ № 1"</t>
  </si>
  <si>
    <t>4220012545</t>
  </si>
  <si>
    <t xml:space="preserve">3422001254516000001 </t>
  </si>
  <si>
    <t>МБОУ "СОШ № 6"</t>
  </si>
  <si>
    <t>4220011020</t>
  </si>
  <si>
    <t xml:space="preserve">3422001102016000001 </t>
  </si>
  <si>
    <t>МБОУ "СОШ № 8"</t>
  </si>
  <si>
    <t>4220017293</t>
  </si>
  <si>
    <t xml:space="preserve">3422001729316000001 </t>
  </si>
  <si>
    <t>МБОУ "СОШ № 9"</t>
  </si>
  <si>
    <t>4220017303</t>
  </si>
  <si>
    <t xml:space="preserve">3422001730316000002 </t>
  </si>
  <si>
    <t>МБОУ "ООШ № 23"</t>
  </si>
  <si>
    <t>4220013316</t>
  </si>
  <si>
    <t xml:space="preserve">3422001331616000001 </t>
  </si>
  <si>
    <t>МБОУ "СОШ № 37"</t>
  </si>
  <si>
    <t>4220015521</t>
  </si>
  <si>
    <t xml:space="preserve">3422001552116000001 </t>
  </si>
  <si>
    <t>МБОУ "ООШ № 43"</t>
  </si>
  <si>
    <t>4220013274</t>
  </si>
  <si>
    <t xml:space="preserve">3422001327416000001 </t>
  </si>
  <si>
    <t>МБОУ "СОШ № 47"</t>
  </si>
  <si>
    <t>4220013299</t>
  </si>
  <si>
    <t xml:space="preserve">3422001329916000001 </t>
  </si>
  <si>
    <t>МБОУ "СОШ № 69"</t>
  </si>
  <si>
    <t>4220015497</t>
  </si>
  <si>
    <t xml:space="preserve">3422001549716000001 </t>
  </si>
  <si>
    <t>МБОУ "Гимназия № 73"</t>
  </si>
  <si>
    <t>4220015553</t>
  </si>
  <si>
    <t xml:space="preserve">3422001555316000001 </t>
  </si>
  <si>
    <t>МБОУ "СОШ № 92"</t>
  </si>
  <si>
    <t>4220013250</t>
  </si>
  <si>
    <t xml:space="preserve">3422001325016000001 </t>
  </si>
  <si>
    <t>МБОУ "ООШ № 98"</t>
  </si>
  <si>
    <t>4220013242</t>
  </si>
  <si>
    <t xml:space="preserve">3422001324216000001 </t>
  </si>
  <si>
    <t>МБОУ ДОД "ДДТ № 2"</t>
  </si>
  <si>
    <t>4220015514</t>
  </si>
  <si>
    <t xml:space="preserve">3422001551416000001 </t>
  </si>
  <si>
    <t>0139300002915001354</t>
  </si>
  <si>
    <t>ООО "Перспектива"</t>
  </si>
  <si>
    <t>4253029181</t>
  </si>
  <si>
    <t xml:space="preserve">3422001102016000002 </t>
  </si>
  <si>
    <t xml:space="preserve">3422001730316000003 </t>
  </si>
  <si>
    <t xml:space="preserve">3422001331616000002 </t>
  </si>
  <si>
    <t xml:space="preserve">3422001329916000002 </t>
  </si>
  <si>
    <t xml:space="preserve">3422001324216000002 </t>
  </si>
  <si>
    <t>МБОУ "ВСШ № 1"</t>
  </si>
  <si>
    <t>24.11.2015</t>
  </si>
  <si>
    <t xml:space="preserve"> 12.01.2016 </t>
  </si>
  <si>
    <t>3421702334616000001</t>
  </si>
  <si>
    <t>4253029182</t>
  </si>
  <si>
    <t>Поставка и доставка творога и сметаны для муниципальных образовательных учреждений Центрального и Куйбышевского районов г.Новокузнецка на 2 квартал 2016 года</t>
  </si>
  <si>
    <t>0139300002916000055</t>
  </si>
  <si>
    <t>10.51.40.330, 10.51.52.122</t>
  </si>
  <si>
    <t xml:space="preserve">Творог с массовой долей жира от 4% до 11%, Сметана с массовой долей жира от 15% до 19%
</t>
  </si>
  <si>
    <t xml:space="preserve">ООО "МПО "Скоморошка" </t>
  </si>
  <si>
    <t>650000, Кемеровская обл., г.Кемерово, пр. Кузнецкий, д. 99</t>
  </si>
  <si>
    <t>3421600666916000026</t>
  </si>
  <si>
    <t>Поставка и доставка творога и сметаны для муниципальных образовательных учреждений Заводского и Новоильинского районов г.Новокузнецка на 2 квартал 2016 года</t>
  </si>
  <si>
    <t>0139300002916000058</t>
  </si>
  <si>
    <t>654201, Россия, Кемеровская обл, Новокузнецкий р-н, Сосновка с, ул. Запсибовская, д.2</t>
  </si>
  <si>
    <t>3421600666916000022</t>
  </si>
  <si>
    <t>Поставка и доставка творога и сметаны для муниципальных образовательных учреждений Кузнецкого и Орджоникидзевского районов г.Новокузнецка на 2 квартал 2016 года</t>
  </si>
  <si>
    <t>0139300002916000052</t>
  </si>
  <si>
    <t>654207, Кемеровская обл., Новокузнецкий р-н, с. Костенково, ул. Центральная, д. 2А</t>
  </si>
  <si>
    <t>3421600666916000023</t>
  </si>
  <si>
    <t xml:space="preserve">право заключения муниципального контракта на поставку и доставку огурцов, томатов,  зелени для муниципальных  образовательных учреждений г.Новокузнецка на 1 квартал 2016 года </t>
  </si>
  <si>
    <t>0139300002915001264</t>
  </si>
  <si>
    <t xml:space="preserve">01.12.12.120, 01.12.12.110, 01.12.13.139, 01.12.13.131, 01.12.11.128 </t>
  </si>
  <si>
    <t>Огурцы,Томаты (помидоры), Культуры овощные зеленные прочие, Укроп, Культуры овощные зеленные прочие.</t>
  </si>
  <si>
    <t>ООО "Агрон"</t>
  </si>
  <si>
    <t>630005, РФ, Новосибирская обл., г.Новосибирск, ул.Николая Островского, 37/1</t>
  </si>
  <si>
    <t>3421600666916000012</t>
  </si>
  <si>
    <t>право заключения муниципального контракта на поставку и доставку хлебобулочных (кондитерских) изделий для муниципальных образовательных учреждений г.Новокузнецка на 1 квартал 2016 года</t>
  </si>
  <si>
    <t xml:space="preserve">0139300002915001279  </t>
  </si>
  <si>
    <t>654029, РФ, Кемеровская обл., г.Киселевск, ул.Гагарина, 20 офис (квартира) 1</t>
  </si>
  <si>
    <t>3421600666916000013</t>
  </si>
  <si>
    <t>право заключения муниципального контракта на поставку и доставку повидла фруктового для муниципальных казенных образовательных учреждений г.Новокузнецка на 1 квартал 2016 года</t>
  </si>
  <si>
    <t>0139300002915001273</t>
  </si>
  <si>
    <t>15.33.22.120</t>
  </si>
  <si>
    <t>654031, РФ, Кемеровская обл., г.Новокузнецк, ул.40 лет ВЛКСМ, 1а</t>
  </si>
  <si>
    <t>3421600666916000004</t>
  </si>
  <si>
    <t xml:space="preserve">право заключения муниципального контракта на поставку и доставку консервированной рыбной продукции для муниципальных образовательных учреждений г.Новокузнецка на 1  квартал 2016 года </t>
  </si>
  <si>
    <t>0139300002915001263</t>
  </si>
  <si>
    <t>3421600666916000003</t>
  </si>
  <si>
    <t>право заключения муниципального контракта на поставку и доставку сыра для муниципальных образовательных учреждений на 1 квартал 2016 года</t>
  </si>
  <si>
    <t xml:space="preserve">0139300002915001274  </t>
  </si>
  <si>
    <t>15.51.40.161</t>
  </si>
  <si>
    <t>Сыр полутвердый из коровьего молока</t>
  </si>
  <si>
    <t>654201, РФ, Кемеровская обл., Новокузнецкий р-н, с. Сосновка, ул.Запсибовская, 2</t>
  </si>
  <si>
    <t>3421600666916000002</t>
  </si>
  <si>
    <t xml:space="preserve">право заключения муниципального контракта на поставку и доставку чая, кофейного напитка, какао, киселя для муниципальных образовательных учреждений г. Новокузнецка на 1 квартал 2016 года </t>
  </si>
  <si>
    <t>0139300002915001280</t>
  </si>
  <si>
    <t>15.86.13.121; 15.86.12.132; 15.84.13.000; 15.62.21.190</t>
  </si>
  <si>
    <t>Чай черный байховый; Заменители кофе обжаренные прочие; Порошок какао без добавок сахара или других подслащи- вающих веществ;  Крахмалопродукты сахаристые, не включенные в другие группировки</t>
  </si>
  <si>
    <t>3421600666916000001</t>
  </si>
  <si>
    <t>право заключения муниципального контракта на поставку и доставку кондитерских изделий для муниципальных образовательных учреждений г.Новокузнецка на 1 квартал 2016 года</t>
  </si>
  <si>
    <t>0139300002915001370</t>
  </si>
  <si>
    <t>15.84.22.190; 15.84.23.173; 15.84.22.130</t>
  </si>
  <si>
    <t>Конфеты шоколадные прочие; Пастила и зефир; Шоколад и продукты пищевые, содержащие какао (кроме подслащенного какао-порошка), без начинки и без доба- вок, в упакованном виде</t>
  </si>
  <si>
    <t>650044, РФ, Кемеровская обл., г.Кемерово, ул.Рутгерса, 41/6, строение 2</t>
  </si>
  <si>
    <t>3421600666916000018</t>
  </si>
  <si>
    <t>поставка и доставка молока и кисломолочных продуктов для муниципальных образовательных учреждений Заводского и Новоильинского  районов г. Новокузнецка на 2 квартал 2016 года</t>
  </si>
  <si>
    <t xml:space="preserve">0139300002916000049 
</t>
  </si>
  <si>
    <t>10.51.11.110; 10.51.52.114; 10.51.52.111; 10.51.52.113; 10.51.52.119</t>
  </si>
  <si>
    <t>Молоко питьевое пастеризованное; Кефир; Йогурт; Ряженка и варенец; Продукты кисломолочные прочие (кроме сметаны), не включенные в другие группировки</t>
  </si>
  <si>
    <t>654201, РФ, Кемеровская обл., Новокузнецкий р-н, с. Сосновка, ул. Запсибовская, 2</t>
  </si>
  <si>
    <t>3421600666916000024</t>
  </si>
  <si>
    <t>поставка и доставка молока и кисломолочных продуктов для муниципальных образовательных учреждений Центрального и Куйбышевского районов г. Новокузнецка на 2 квартал 2016 года</t>
  </si>
  <si>
    <t xml:space="preserve">0139300002916000051 
</t>
  </si>
  <si>
    <t>ООО "Скоморошка"</t>
  </si>
  <si>
    <t>650055, РФ, Кемеровская обл., г. Кемерово, пр. Кузнецкий, 99</t>
  </si>
  <si>
    <t>3421600666916000025</t>
  </si>
  <si>
    <t>поставка и доставка молока и кисломолочных продуктов для муниципальных образовательных учреждений Кузнецкого и Орджоникидзевского районов г. Новокузнецка на 2 квартал 2016 года</t>
  </si>
  <si>
    <t xml:space="preserve">0139300002916000056 
</t>
  </si>
  <si>
    <t>654207, РФ, Кемеровская обл, Новокузнецкий р-н, с.Костенково, ул. Центральная, д. 2А</t>
  </si>
  <si>
    <t>3421600666916000027</t>
  </si>
  <si>
    <t>Поставка и доставка творога и сметаны для муниципальных образовательных учреждений г. Новокузнецка (Заводской, Новоильинский район) на 2 квартал 2016 года</t>
  </si>
  <si>
    <t>0139300002916000085</t>
  </si>
  <si>
    <t>34220031675 16 000027</t>
  </si>
  <si>
    <t>Поставка и доставка творога и сметаны для муниципальных образовательных учреждений г.Новокузнецка (Центральный, Куйбышевский район) на 2 квартал 2016 года</t>
  </si>
  <si>
    <t>0139300002916000087</t>
  </si>
  <si>
    <t>654214, Российская Федерация, Кемеровская обл., Новокузнецкий р-н, п. Рассвет, ул. Центральная, 18а, 2</t>
  </si>
  <si>
    <t>34220031675 16 000030</t>
  </si>
  <si>
    <t>Поставка и доставка молока и кисломолочных продуктов для муниципальных образовательных учреждений г. Новокузнецка (Заводской, Новоильинский район) на 2 квартал 2016 года</t>
  </si>
  <si>
    <t>0139300002916000079</t>
  </si>
  <si>
    <t xml:space="preserve">10.51.11.110
10.51.52.114
10.51.52.111
10.51.52.113
10.51.52.119
</t>
  </si>
  <si>
    <t xml:space="preserve">Молоко питьевое пастеризованное
Кефир
Йогурт
Ряженка и варенец
Продукты кисломолочные прочие (кроме сметаны), не включенные в другие группировки
</t>
  </si>
  <si>
    <t>ООО «Гормолзавод»</t>
  </si>
  <si>
    <t>РФ, Кемеровская обл., г. Киселевск, ул.Краснобродская, д. 9</t>
  </si>
  <si>
    <t>34220031675 16 000028</t>
  </si>
  <si>
    <t>Поставка и доставка молока и кисломолочных продуктов для муниципальных образовательных учреждений г. Новокузнецка (Кузнецкий, Орджоникидзевский район) на 2 квартал 2016 года</t>
  </si>
  <si>
    <t>0139300002916000081</t>
  </si>
  <si>
    <t xml:space="preserve">ООО «ЛИЛИТ» </t>
  </si>
  <si>
    <t>Кемеровская область, Новокузнецкий район, с. Костенково</t>
  </si>
  <si>
    <t>34220031675 16 000031</t>
  </si>
  <si>
    <t>Поставка и доставка молока и кисломолочных продуктов для муниципальных образовательных учреждений г.Новокузнецка (Центральный, Куйбышевский район) на 2 квартал 2016 года</t>
  </si>
  <si>
    <t>0139300002916000086</t>
  </si>
  <si>
    <t>ООО 'МПО' Скоморошка'</t>
  </si>
  <si>
    <t>РФ, Кемеровская обл., г. Кемерово, пр.Кузнецкий , 99</t>
  </si>
  <si>
    <t>34220031675 16 000029</t>
  </si>
  <si>
    <t>Оказание услуг по проведению периодического медицинского осмотра сотрудников МКОУ ДЕТСКИЙ ДОМ-ШКОЛА №95</t>
  </si>
  <si>
    <t>0139300002916000120</t>
  </si>
  <si>
    <t>86.90.19.190</t>
  </si>
  <si>
    <t xml:space="preserve">Услуги в области медицины прочие, не включенные в другие группировки
</t>
  </si>
  <si>
    <t>ООО «Поликлиника Профмедосмотр»</t>
  </si>
  <si>
    <t>654005, Россия, Кемеровская область, г. Новокузнецк, пр-кт Строителей, д.18.</t>
  </si>
  <si>
    <t>34218008340 16 000006</t>
  </si>
  <si>
    <t>Поставка и доставка мяса для муниципальных образовательных учреждений г. Новокузнецка на 2 квартал 2016 года</t>
  </si>
  <si>
    <t>0139300002916000132</t>
  </si>
  <si>
    <t xml:space="preserve">Говядина замороженная
</t>
  </si>
  <si>
    <t xml:space="preserve"> ООО «Марсо» </t>
  </si>
  <si>
    <t xml:space="preserve">650070, г. Кемерово, ул. Тухачевского, д.50/4, пом. 3 </t>
  </si>
  <si>
    <t>34220031675 16 000045</t>
  </si>
  <si>
    <t>Поставка и доставка мяса птицы для муниципальных образовательных учреждений г. Новокузнецка на 2 квартал 2016 года</t>
  </si>
  <si>
    <t>0139300002916000135</t>
  </si>
  <si>
    <t xml:space="preserve">Мясо кур замороженное (подмороженное)
</t>
  </si>
  <si>
    <t>3422003167516000037</t>
  </si>
  <si>
    <t xml:space="preserve">Поставка и доставка масла сливочного 
для муниципальных образовательных учреждений г. Новокузнецка на 2-3 квартал 2016 года
</t>
  </si>
  <si>
    <t>0139300002916000130</t>
  </si>
  <si>
    <t xml:space="preserve">Масло сладко-сливочное
</t>
  </si>
  <si>
    <t xml:space="preserve">ООО " Ариадна" </t>
  </si>
  <si>
    <t xml:space="preserve">650024, РФ, Кемеровская обл., г. Кемерово, 1-я линия, 2Б, 1 </t>
  </si>
  <si>
    <t>34220031675 16 000044</t>
  </si>
  <si>
    <t>Поставка и доставка печени говяжьей для муниципальных образовательных учреждений г.Новокузнецка на 2 квартал 2016 года</t>
  </si>
  <si>
    <t xml:space="preserve">0139300002916000156 
</t>
  </si>
  <si>
    <t xml:space="preserve">Субпродукты пищевые крупного рогатого скота замороженные
</t>
  </si>
  <si>
    <t>650070, Кемеровская обл, Кемерово г, ул.Тухачевского, д.50/4 – 3</t>
  </si>
  <si>
    <t>34216006669 16 000035</t>
  </si>
  <si>
    <t>Поставка и доставка масла сливочного для муниципальных образовательных учреждений г. Новокузнецка на 2 квартал 2016 года.</t>
  </si>
  <si>
    <t>0139300002916000163</t>
  </si>
  <si>
    <t xml:space="preserve">ООО «Ариадна» </t>
  </si>
  <si>
    <t>650024, РФ, Кемеровская область, г. Кемерово, ул.1-я Линия, 2Б – 1</t>
  </si>
  <si>
    <t xml:space="preserve">25.04.2016
</t>
  </si>
  <si>
    <t xml:space="preserve">3421600666916000038 
</t>
  </si>
  <si>
    <t xml:space="preserve">Поставка и доставка свежемороженой рыбной продукции и сельди соленой для муниципальных образовательных учреждений г. Новокузнецка на 2 квартал 2016 года </t>
  </si>
  <si>
    <t xml:space="preserve">0139300002916000159 
</t>
  </si>
  <si>
    <t>10.20.13.122 10.20.23.122</t>
  </si>
  <si>
    <t xml:space="preserve">Рыба морская мороженая (кроме сельди)   Сельдь соленая или в рассоле
</t>
  </si>
  <si>
    <t xml:space="preserve">ООО «фирма ЭЛИОТ» </t>
  </si>
  <si>
    <t>Российская Федерация, 650021, Кемеровская область, г. Кемерово, ул. Чистопольская, 10</t>
  </si>
  <si>
    <t>34216006669 16 000034</t>
  </si>
  <si>
    <t xml:space="preserve">Бензин автомобильный с октановым числом более 80, но не более 92 по исследовательскому методу вне классов
</t>
  </si>
  <si>
    <t>650000, Кемеровская обл., г. Кемерово, ул. Николая Островского, 16</t>
  </si>
  <si>
    <t xml:space="preserve">3421600666916000033 
</t>
  </si>
  <si>
    <t xml:space="preserve">19.04.2016 
</t>
  </si>
  <si>
    <t xml:space="preserve">22.04.2016
</t>
  </si>
  <si>
    <t xml:space="preserve">3422001554616000008 
</t>
  </si>
  <si>
    <t>Поставка и доставка крупы для муниципальных образовательных учреждений г. Новокузнецка на 2 квартал 2016 года</t>
  </si>
  <si>
    <t>0139300002916000275</t>
  </si>
  <si>
    <t>10.61.31.120, 10.61.32.113, 01.11.75.110, 10.61.12.000, 10.61.32.114, 10.61.32.115, 10.61.32.111</t>
  </si>
  <si>
    <t xml:space="preserve">Мука грубого помола из пшеницы, Крупа гречневая, Зерно гороха, Рис полуобрушенный или полностью обрушенный, или дробленый, Пшено, Крупа ячневая, Крупа овсяная
Мука грубого помола из пшеницы
</t>
  </si>
  <si>
    <t xml:space="preserve">25.05.2016
</t>
  </si>
  <si>
    <t>3421600666916000055 
1</t>
  </si>
  <si>
    <t>Поставка и доставка компотной смеси и сухофруктов для муниципальных образовательных учреждений  г.Новокузнецка на 2-3 квартал 2016 года</t>
  </si>
  <si>
    <t xml:space="preserve">0139300002916000293 </t>
  </si>
  <si>
    <t xml:space="preserve">Фрукты переработанные
</t>
  </si>
  <si>
    <t>34216006669 16 000051</t>
  </si>
  <si>
    <t>Поставка и доставка печени говяжьей для муниципальных образовательных учреждений г. Новокузнецка на 3 квартал 2016 года</t>
  </si>
  <si>
    <t xml:space="preserve">0139300002916000385 </t>
  </si>
  <si>
    <t>630091, РФ,  г. Новосибирск, ул. Мичурина, 12 А, офис 308</t>
  </si>
  <si>
    <t>34216006669 16 000066</t>
  </si>
  <si>
    <t xml:space="preserve">Поставка и доставка консервированной мясной продукции 
для муниципальных образовательных учреждений г. Новокузнецка на 3 квартал 2016 года
</t>
  </si>
  <si>
    <t>0139300002916000397</t>
  </si>
  <si>
    <t xml:space="preserve">10.13.15.111 </t>
  </si>
  <si>
    <t>Консервы кусковые</t>
  </si>
  <si>
    <t>198207, РФ, г. Санкт-Петербург, пр.Стачек, д.152, кв.50</t>
  </si>
  <si>
    <t xml:space="preserve">3421600666916000070
</t>
  </si>
  <si>
    <t>Поставка и доставка масла сливочного для муниципальных образовательных учреждений г. Новокузнецка на 3 квартал 2016 года</t>
  </si>
  <si>
    <t xml:space="preserve">0139300002916000400 
</t>
  </si>
  <si>
    <t>650000, РФ, Кемеровская обл., г.Кемерово, ул.1-я Линия, д.2Б - 1</t>
  </si>
  <si>
    <t>34216006669 16 000065</t>
  </si>
  <si>
    <t xml:space="preserve">Оказание услуг по организации оздоровления и отдыха в летний период 2016 года опекаемых детей г. Новокузнецка в стационарных организациях, находящихся на территории Кемеровской области, 
в виде предоставления 56 (пятидесяти шести) путевок на 2 сезон/смену, дополнительный объем.Заупка у субъектов малого предпринимательства, 
социально ориентированных некоммерческих организаций
</t>
  </si>
  <si>
    <t>0139300002916000417</t>
  </si>
  <si>
    <t>55.90.19.000</t>
  </si>
  <si>
    <t xml:space="preserve">Услуги по предоставлению временного жилья прочие, не включенные в другие группировки
</t>
  </si>
  <si>
    <t>ООО Санаторий «Серебро Салаира»</t>
  </si>
  <si>
    <t>652775, Кемеровская обл., Гурьевский район, г.Салаир, п.Салаирский Дом Отдыха, ул.Мира, 23</t>
  </si>
  <si>
    <t xml:space="preserve">3421600666916000059 
</t>
  </si>
  <si>
    <t xml:space="preserve">Поставка бензина автомобильного через сеть автозаправочных станций
в 3 квартале 2016 года
</t>
  </si>
  <si>
    <t xml:space="preserve">3421600666916000063 
</t>
  </si>
  <si>
    <t>Поставка продуктов питания (сельди соленной) в 3 квартале 2016 года</t>
  </si>
  <si>
    <t xml:space="preserve">Сельдь соленая или в рассоле
</t>
  </si>
  <si>
    <t>ООО «Астронотус»</t>
  </si>
  <si>
    <t>650024, РФ, Кемеровская обл., г.Кемерово, ул. Ульяны Громовой, д.16, офис 3</t>
  </si>
  <si>
    <t>30.06.2017</t>
  </si>
  <si>
    <t>34216006669 16 000080</t>
  </si>
  <si>
    <t>01.07.2017</t>
  </si>
  <si>
    <t xml:space="preserve">3422003167516000077 </t>
  </si>
  <si>
    <t xml:space="preserve">Право заключения контракта на поставку бумаги
закупка у субъектов малого предпринимательства, социально ориентированных некоммерческих организаций
</t>
  </si>
  <si>
    <t xml:space="preserve">0339300004216000011 </t>
  </si>
  <si>
    <t xml:space="preserve">Бумага для печати прочая
</t>
  </si>
  <si>
    <t xml:space="preserve">ООО «Волна К» </t>
  </si>
  <si>
    <t>650021, Кемеровская обл., г. Кемерово, ул. Дворцовая, 2 «А»</t>
  </si>
  <si>
    <t>17.05.2016</t>
  </si>
  <si>
    <t>34216005168 16 000015</t>
  </si>
  <si>
    <t>Право заключения контракта на оказание услуг по предоставлению доступа и абонентскому обслуживанию системы защищенного электронного документооборота и справочно-правового сервиса, предназначенной для формирования и отправки отчетности в контролирующие органы</t>
  </si>
  <si>
    <t xml:space="preserve">0339300004216000010 </t>
  </si>
  <si>
    <t>62.09.20.190</t>
  </si>
  <si>
    <t xml:space="preserve">Услуги по технической поддержке в области информационных технологий прочие, не включенные в другие группировки
</t>
  </si>
  <si>
    <t>ООО «Компания «Тензор»</t>
  </si>
  <si>
    <t>150001, г. Ярославль, Московский проспект, дом 12</t>
  </si>
  <si>
    <t>29.04.2016</t>
  </si>
  <si>
    <t>34216005168 16 000013</t>
  </si>
  <si>
    <t xml:space="preserve">Поставка нефтепродуктов через сеть автозаправочных станций
в 3 квартале 2016 года
</t>
  </si>
  <si>
    <t>19.20.21.111, 19.20.21.311</t>
  </si>
  <si>
    <t xml:space="preserve">20.06.2016 </t>
  </si>
  <si>
    <t>34218008340 16 000010</t>
  </si>
  <si>
    <t>34217023709 16 000007</t>
  </si>
  <si>
    <t>Поставка одежды для воспитанников МКОУ «Детский дом-школа №95»</t>
  </si>
  <si>
    <t>0139300002916000375</t>
  </si>
  <si>
    <t xml:space="preserve">14.31.10.139, Носки мужские из хлопчатобумажной и смешанной пряжи
</t>
  </si>
  <si>
    <t xml:space="preserve">Изделия чулочно-носочные детские из хлопчатобумажной и смешанной пряжи прочие, Носки мужские из хлопчатобумажной и смешанной пряжи
</t>
  </si>
  <si>
    <t>ООО «ВЕГА»</t>
  </si>
  <si>
    <t>5407236680</t>
  </si>
  <si>
    <t>630132, РФ, Новосибирская обл., г. Новосибирск, ул. Челюскинцев, 44/16</t>
  </si>
  <si>
    <t>34218008340 16 000008</t>
  </si>
  <si>
    <t>Поставка одежды для воспитанников МКОУ «Детский дом-школа №95». Закупка у субъектов малого предпринимательства, социально ориентированных некоммерческих организаций</t>
  </si>
  <si>
    <t>0139300002916000387</t>
  </si>
  <si>
    <t>14.14.14.120, 14.14.30.110</t>
  </si>
  <si>
    <t xml:space="preserve">Трусы и панталоны женские или для девочек трикотажные или вязаные, Футболки трикотажные или вязаные
</t>
  </si>
  <si>
    <t>ООО «ДЕКНАУРАЛ»</t>
  </si>
  <si>
    <t>620085, Российская Федерация, Свердловская обл., г. Екатеринбург, 8 Марта, 267 помещение 1</t>
  </si>
  <si>
    <t>34218008340 16 000009</t>
  </si>
  <si>
    <t xml:space="preserve">Поставка обуви для воспитанников МКОУ "Детский дом-школа №95". 
Закупка у субъектов малого предпринимательства, социально ориентированных некоммерческих организаций
</t>
  </si>
  <si>
    <t>0139300002916000403</t>
  </si>
  <si>
    <t>15.20.13.173, 15.20.21.159, 15.20.11.119, 15.20.13.179</t>
  </si>
  <si>
    <t xml:space="preserve">Сандалии школьные, детские, малодетские с верхом из кожи (включая сандалии с верхом из ремешков или полосок, шлепанцы), Обувь спортивная детская прочая, не включенная в другие группировки, Обувь резиновая прочая, не включенная в другие группировки, Обувь детская с верхом из кожи прочая, не включенная в другие группировки
</t>
  </si>
  <si>
    <t>ООО "ТД Фортуна"</t>
  </si>
  <si>
    <t>3249501579</t>
  </si>
  <si>
    <t>242130,РФ, Брянская обл, Навлинский р-н, рп.Навля,ул.Ленина 64</t>
  </si>
  <si>
    <t>34218008340 16 000011</t>
  </si>
  <si>
    <t>Поставка и доставка яйца куриного для муниципальных образовательных учреждений г. Новокузнецка на 2 квартал 2016 года</t>
  </si>
  <si>
    <t>0139300002916000152</t>
  </si>
  <si>
    <t xml:space="preserve">Яйца куриные в скорлупе свежие
</t>
  </si>
  <si>
    <t>34220031675 16 000047</t>
  </si>
  <si>
    <t>Поставка и доставка круп для муниципальных образовательных учреждений г. Новокузнецка на 3 квартал 2016 года</t>
  </si>
  <si>
    <t>0139300002916000369</t>
  </si>
  <si>
    <t>34220031675 16 000061</t>
  </si>
  <si>
    <t>Поставка и доставка муки пшеничной хлебопекарной для муниципальных образовательных учреждений города Новокузнецка на 3 квартал 2016 года.</t>
  </si>
  <si>
    <t>0139300002916000367</t>
  </si>
  <si>
    <t xml:space="preserve">Мука пшеничная и пшенично-ржаная
</t>
  </si>
  <si>
    <t xml:space="preserve">ООО «Хлеб» </t>
  </si>
  <si>
    <t>654029, РФ, Кемеровская обл., г. Новокузнецк, Вокзальная, 65</t>
  </si>
  <si>
    <t>34220031675 16 000066</t>
  </si>
  <si>
    <t>Поставка и доставка молока сухого для муниципальных образовательных учреждений г. Новокузнецка на 3 квартал 2016 года</t>
  </si>
  <si>
    <t>0139300002916000371</t>
  </si>
  <si>
    <t xml:space="preserve">Молоко сухое цельное от 20,0% до 35,0% жирности
</t>
  </si>
  <si>
    <t>ООО "База Мясопрома"</t>
  </si>
  <si>
    <t>656011, РФ, Алтайский край, г. Барнаул, ул. Матросова, 9В</t>
  </si>
  <si>
    <t xml:space="preserve">3422003167516000070
</t>
  </si>
  <si>
    <t>Поставка и доставка сахара для муниципальных образовательных учреждений                г. Новокузнецка на  3 квартал 2016 года</t>
  </si>
  <si>
    <t>0139300002916000372</t>
  </si>
  <si>
    <t xml:space="preserve">Сахар белый свекловичный в твердом состоянии без вкусоароматических или красящих добавок
</t>
  </si>
  <si>
    <t>34220031675 16 000062</t>
  </si>
  <si>
    <t xml:space="preserve">Поставка и доставка субпродуктов мясных 
для муниципальных образовательных учреждений г. Новокузнецка на 3 квартал 2016 года
</t>
  </si>
  <si>
    <t>0139300002916000374</t>
  </si>
  <si>
    <t>34220031675 16 000063</t>
  </si>
  <si>
    <t>Поставка и доставка консервированной рыбной продукции для муниципальных образовательных учреждений г. Новокузнецка на 3 квартал 2016 года</t>
  </si>
  <si>
    <t>0139300002916000376</t>
  </si>
  <si>
    <t>10.20.25.111</t>
  </si>
  <si>
    <t xml:space="preserve">Консервы рыбные натуральные
</t>
  </si>
  <si>
    <t>34220031675 16 000067</t>
  </si>
  <si>
    <t xml:space="preserve">Поставка и доставка колбасных изделий 
для муниципальных образовательных учреждений г. Новокузнецка на 3 квартал 2016 года
</t>
  </si>
  <si>
    <t>0139300002916000378</t>
  </si>
  <si>
    <t>10.13.14.111, 10.13.14.112</t>
  </si>
  <si>
    <t xml:space="preserve">Колбасы (колбаски) вареные, Сосиски
</t>
  </si>
  <si>
    <t>ООО «МК-КТМ»</t>
  </si>
  <si>
    <t xml:space="preserve">654080, РФ, Кемеровская обл., г.Новокузнецк, ул. Кирова, 75-258 </t>
  </si>
  <si>
    <t>34220031675 16 000071</t>
  </si>
  <si>
    <t>Поставка и доставка яйца куриного для муниципальных образовательных учреждений г. Новокузнецка на  3 квартал 2016 года</t>
  </si>
  <si>
    <t>0139300002916000386</t>
  </si>
  <si>
    <t>34220031675 16 000076</t>
  </si>
  <si>
    <t xml:space="preserve">Поставка и доставка мяса птицы 
для муниципальных образовательных учреждений г. Новокузнецка на 3 квартал 2016 года
</t>
  </si>
  <si>
    <t>0139300002916000381</t>
  </si>
  <si>
    <t xml:space="preserve">ООО «Поляна» </t>
  </si>
  <si>
    <t>656031, Алтайский край, Барнаул г, ул.Молодежная, д.172</t>
  </si>
  <si>
    <t xml:space="preserve">3422003167516000078
</t>
  </si>
  <si>
    <t>Поставка и доставка мяса для муниципальных образовательных учреждений г. Новокузнецка на 3 квартал 2016 года</t>
  </si>
  <si>
    <t>0139300002916000368</t>
  </si>
  <si>
    <t>34220031675 16 000069</t>
  </si>
  <si>
    <t>право заключения контракта на оказание услуг по сбору и транспортированию твердых коммунальных отходов для последующего размещения и/или утилизации</t>
  </si>
  <si>
    <t>0339300004215000026</t>
  </si>
  <si>
    <t>90.02.11</t>
  </si>
  <si>
    <t xml:space="preserve">Услуги по сбору прочих отходов
</t>
  </si>
  <si>
    <t>ООО «Сороежка Плюс»</t>
  </si>
  <si>
    <t>4217166739</t>
  </si>
  <si>
    <t xml:space="preserve">654080, Кемеровская область, 
г. Новокузнецк, ул. Запорожская, 21А
</t>
  </si>
  <si>
    <t>19.01.2016</t>
  </si>
  <si>
    <t xml:space="preserve">3421600516816000001
</t>
  </si>
  <si>
    <t>Оказание услуг по охране объектов, территорий детских оздоровительных центров МКОУ "Детский дом-школа №95" в период летних каникул 2016 года</t>
  </si>
  <si>
    <t>0139300002916000268</t>
  </si>
  <si>
    <t xml:space="preserve">Услуги охраны
</t>
  </si>
  <si>
    <t>ООО ЧОО "Добрыня"</t>
  </si>
  <si>
    <t>4223061572</t>
  </si>
  <si>
    <t>652711, РФ, Кемеровская обл, г.Киселевск, ул.Панфилова, 1д</t>
  </si>
  <si>
    <t>34218008340 16 000007</t>
  </si>
  <si>
    <t>Поставка и доставка мяса говядины для муниципальных зовательных учреждений г.Новокузнецка на 2 квартал 2016 года.</t>
  </si>
  <si>
    <t>0139300002916000128</t>
  </si>
  <si>
    <t>Говядина замороженная</t>
  </si>
  <si>
    <t>650070, город Кемерово, ул. Тухачевского, 50/4, помещение 3</t>
  </si>
  <si>
    <t>3421600666916000037</t>
  </si>
  <si>
    <t xml:space="preserve">Поставка и доставка мяса птицы для муниципальных образовательных учреждений г. Новокузнецка на 2 квартал 2016 года. </t>
  </si>
  <si>
    <t>0139300002916000168</t>
  </si>
  <si>
    <t>Мясо кур замороженное (подмороженное)</t>
  </si>
  <si>
    <t>3422003167516000035</t>
  </si>
  <si>
    <t xml:space="preserve">Поставка и доставка яйца для муниципальных образовательных учреждений г. Новокузнецка на 2 квартал 2016 года. </t>
  </si>
  <si>
    <t xml:space="preserve">0139300002916000203 </t>
  </si>
  <si>
    <t>Яйца куриные в скорлупе свежие</t>
  </si>
  <si>
    <t xml:space="preserve">ИП Коваленкова О.В.  </t>
  </si>
  <si>
    <t>654084, Кемеровская обл., г.Новокузнецк, ул. Новобайдаевская, д.10 - 11</t>
  </si>
  <si>
    <t>3421600666916000039</t>
  </si>
  <si>
    <t xml:space="preserve">Поставка и доставка колбасных изделий для муниципальных образовательных учреждений г. Новокузнецка на 2 квартал 2016 года. </t>
  </si>
  <si>
    <t>0139300002916000181</t>
  </si>
  <si>
    <t xml:space="preserve">10.13.14.111, 10.13.14.112 </t>
  </si>
  <si>
    <t>Колбасы (колбаски) вареные, сосиски</t>
  </si>
  <si>
    <t>654080, Российская Федерация, Кемеровская обл., г.Новокузнецк, ул. Кирова, 75-258</t>
  </si>
  <si>
    <t>3421600666916000041</t>
  </si>
  <si>
    <t>Поставка и доставка свежих овощей и картофеля продовольственного свежего</t>
  </si>
  <si>
    <t>0139300002916000212</t>
  </si>
  <si>
    <t xml:space="preserve">01.13.51.120, 01.13.12.120, 01.13.41.110, 01.13.49.110, 01.13.43.110
</t>
  </si>
  <si>
    <t>Картофель столовый поздний, капуста белокочанная, морковь столовая, свекла столовая, лук репчатый</t>
  </si>
  <si>
    <t>654063, Кемеровская обл., г.Новокузнецк, ул. Переезная, дом 1 корпус 4</t>
  </si>
  <si>
    <t>3421600666916000042</t>
  </si>
  <si>
    <t>Поставка и доставка свежих овощей и зелени</t>
  </si>
  <si>
    <t>0139300002916000197</t>
  </si>
  <si>
    <t>Огурцы, томаты (помидоры), овощи листовые или стебельные прочие, чеснок</t>
  </si>
  <si>
    <t>3421600666916000036</t>
  </si>
  <si>
    <t>Поставка и доставка сока для муниципальных образовательных учреждений г.Новокузнецка на 2-3 квартал 2016 года.</t>
  </si>
  <si>
    <t>0139300002916000227</t>
  </si>
  <si>
    <t xml:space="preserve">10.86.10.243
</t>
  </si>
  <si>
    <t xml:space="preserve">Соки фруктовые и фруктово-овощные для детского питания
</t>
  </si>
  <si>
    <t>ООО "Зинит"</t>
  </si>
  <si>
    <t>630088, РФ, г. Новосибирск, ул. Сибиряков-Гвардейцев, 49/1</t>
  </si>
  <si>
    <t>3421600666916000046</t>
  </si>
  <si>
    <t>Поставка и доставка лаврового листа и лимонный кистлоты для муниципальных  образовательных учреждений г.Новокузнецка на 2-4 квартал 2016 года</t>
  </si>
  <si>
    <t xml:space="preserve">0139300002916000233 </t>
  </si>
  <si>
    <t>10.84.23.120, 20.14.34.231</t>
  </si>
  <si>
    <t xml:space="preserve">Пряности обработанные прочие, Кислота лимонная
</t>
  </si>
  <si>
    <t>650044, Российская Федерация, Кемеровская обл., г. Кемерово, ул. Рутгерса, 41/6 пом 2</t>
  </si>
  <si>
    <t>3421600666916000043</t>
  </si>
  <si>
    <t>Поставка и доставка сухарей панировочных для муниципальных  образовательных учреждений г.Новокузнецка на 2-4 квартал 2016 года</t>
  </si>
  <si>
    <t>0139300002916000237</t>
  </si>
  <si>
    <t>10.72.19.190</t>
  </si>
  <si>
    <t xml:space="preserve">Изделия хлебобулочные сухие или хлебобулочные изделия длительного хранения прочие, не включенные в другие группировки
</t>
  </si>
  <si>
    <t>3421600666916000044</t>
  </si>
  <si>
    <t>Поставка и доставка сока для детей до 3 лет для муниципальных образовательных учреждений г.Новокузнецка на 2-3 квартал 2016 года.</t>
  </si>
  <si>
    <t>0139300002916000238</t>
  </si>
  <si>
    <t>10.86.10.243</t>
  </si>
  <si>
    <t>3421600666916000045</t>
  </si>
  <si>
    <t>Поставка и доставка фруктов свежих для муниципальных образовательных учреждений г.Новокузнецка на 2-3 квартал 2016 года.</t>
  </si>
  <si>
    <t xml:space="preserve">0139300002916000259 </t>
  </si>
  <si>
    <t xml:space="preserve">01.23.13.000, 01.22.12.000, 01.24.10.000 ,  01.24.21.000 </t>
  </si>
  <si>
    <t xml:space="preserve">Апельсины, Бананы, Яблоки, Груши
</t>
  </si>
  <si>
    <t xml:space="preserve">ООО 'Фрутмастер' </t>
  </si>
  <si>
    <t>654063, РФ, Кемеровская обл., г. Новокузнецк, ул. Переездная, дом 1 корпус 11</t>
  </si>
  <si>
    <t>3421600666916000047</t>
  </si>
  <si>
    <t>Поставка и доставка сахара для муниципальных образовательных учреждений г.Новокузнецка на 2 квартал 2016 года.</t>
  </si>
  <si>
    <t>0139300002916000258</t>
  </si>
  <si>
    <t xml:space="preserve">Сахар белый свекловичный в твердом состоянии без вкусоароматических или красящих добавок
</t>
  </si>
  <si>
    <t>3421600666916000049</t>
  </si>
  <si>
    <t>Поставка и доставка масла подсолнечного для муниципальных образовательных учреждений г.Новокузнецка на 2-3 квартал 2016 года</t>
  </si>
  <si>
    <t>0139300002916000271</t>
  </si>
  <si>
    <t xml:space="preserve">10.41.54.000 </t>
  </si>
  <si>
    <t xml:space="preserve">Масло подсолнечное и его фракции рафинированные, но не подвергнутые химической модификации
</t>
  </si>
  <si>
    <t xml:space="preserve">ООО "Орион" </t>
  </si>
  <si>
    <t>654031, Кемеровская область, г.Новокузнецк, ул. 40 лет ВЛКСМ, 1а</t>
  </si>
  <si>
    <t>3421600666916000052</t>
  </si>
  <si>
    <t xml:space="preserve">Поставка и доставка морской капусты для муниципальных образовательных учреждений г. Новокузнецка на 2-3 квартал 2016 года. </t>
  </si>
  <si>
    <t>0139300002916000273</t>
  </si>
  <si>
    <t xml:space="preserve">10.20.34.126 </t>
  </si>
  <si>
    <t xml:space="preserve">Консервы из морской капусты
</t>
  </si>
  <si>
    <t xml:space="preserve">630091, Новосибирская обл., г.Новосибирск г, ул.Мичурина, д.12А - 308 </t>
  </si>
  <si>
    <t>3421600666916000048</t>
  </si>
  <si>
    <t>Поставка и доставка соли для муниципальных образовательных учреждений г. Новокузнецка на 2-3 квартал 2016 года</t>
  </si>
  <si>
    <t>0139300002916000279</t>
  </si>
  <si>
    <t xml:space="preserve">Соль пищевая поваренная йодированная
</t>
  </si>
  <si>
    <t>650000, Кемеровская обл., г.Кемерово, ул. Притомская Набережная, д.21а - 2</t>
  </si>
  <si>
    <t>3421600666916000056</t>
  </si>
  <si>
    <t>Поставка и доставка дрожжей пресованных для муниципальных образовательных учреждений г.Новокузнецка на 2-3 квартал 2016 года.</t>
  </si>
  <si>
    <t>0139300002916000286</t>
  </si>
  <si>
    <t xml:space="preserve">10.89.13.111 </t>
  </si>
  <si>
    <t>3421600666916000054</t>
  </si>
  <si>
    <t>Поставка и доставка  воды питьевой для муниципальных образовательных учреждений  г.Новокузнецка на 2-3 квартал 2016 года</t>
  </si>
  <si>
    <t>0139300002916000326</t>
  </si>
  <si>
    <t xml:space="preserve">Вода питьевая
</t>
  </si>
  <si>
    <t>3421600666916000057</t>
  </si>
  <si>
    <t>Поставка и доставка чая, кофейного напитка, какао  для муниципальных образовательных учреждений  г.Новокузнецка на 2-3 квартал 2016 года</t>
  </si>
  <si>
    <t>0139300002916000315</t>
  </si>
  <si>
    <t>Чай</t>
  </si>
  <si>
    <t>ООО "СибСнабПродукт"</t>
  </si>
  <si>
    <t>630099, г. Новосибирск, ул. Ядринцевская,  д. 53, вставка №2.</t>
  </si>
  <si>
    <t>3421600666916000058</t>
  </si>
  <si>
    <t>Поставка и доставка творога и сметаны для муниципальных образовательных учреждений Центрального и Куйбышевского районов г.Новокузнецка на 3 квартал 2016 года</t>
  </si>
  <si>
    <t>0139300002916000373</t>
  </si>
  <si>
    <t xml:space="preserve">Творог от 4% до 11% жирности,Сметана от 15,0% до 19,0% жирности
</t>
  </si>
  <si>
    <t>3421600666916000069</t>
  </si>
  <si>
    <t>Поставка и доставка творога и сметаны для муниципальных образовательных учреждений Заводского и Новоильинского районов г.Новокузнецка на 3 квартал 2016 года</t>
  </si>
  <si>
    <t>0139300002916000377</t>
  </si>
  <si>
    <t>3421600666916000071</t>
  </si>
  <si>
    <t>Поставка и доставка творога и сметаны для муниципальных образовательных учреждений Кузнецкого и Орджоникидзевского районов г.Новокузнецка на 3 квартал 2016 года</t>
  </si>
  <si>
    <t>0139300002916000365</t>
  </si>
  <si>
    <t>3421600666916000061</t>
  </si>
  <si>
    <t xml:space="preserve">Поставка и доставка мяса птицы для муниципальных образовательных учреждений г. Новокузнецка на 3 квартал 2016 года. </t>
  </si>
  <si>
    <t>0139300002916000402</t>
  </si>
  <si>
    <t>ООО "ПОЛЯНА"</t>
  </si>
  <si>
    <t>656031, Российская Федерация, Алтайский край, г.Барнаул, ул.Молодежная, дом 172</t>
  </si>
  <si>
    <t>3421600666916000072</t>
  </si>
  <si>
    <t>Поставка и доставка мяса говядины для муниципальных зовательных учреждений г.Новокузнецка на 3 квартал 2016 года.</t>
  </si>
  <si>
    <t>0139300002916000380</t>
  </si>
  <si>
    <t>Мясо говядины</t>
  </si>
  <si>
    <t>34216006669 16 000078</t>
  </si>
  <si>
    <t>0139300002916000396</t>
  </si>
  <si>
    <t xml:space="preserve">Колбасы (колбаски) вареные,Сосиски
Колбасы (колбаски) вареные
</t>
  </si>
  <si>
    <t>3421600666916000076</t>
  </si>
  <si>
    <t>0139300002916000391</t>
  </si>
  <si>
    <t xml:space="preserve">ООО 'Ариадна' </t>
  </si>
  <si>
    <t>650024, Российская Федерация, Кемеровская обл., г.Кемерово, 1-я линия, 2Б, 1,</t>
  </si>
  <si>
    <t>3421600666916000064</t>
  </si>
  <si>
    <t>0139300002916000398</t>
  </si>
  <si>
    <t>3421600666916000075</t>
  </si>
  <si>
    <t xml:space="preserve">Поставка и доставка муки пшеничной хлебопекарной для муниципальных образовательных учреждений г. Новокузнецка на 3 квартал 2016 года
</t>
  </si>
  <si>
    <t>0139300002916000390</t>
  </si>
  <si>
    <t>3421600666916000062</t>
  </si>
  <si>
    <t>Поставка и доставка молока сухого для муниципальных образовательных учреждений г.Новокузнецка на 3 квартал 2016 года</t>
  </si>
  <si>
    <t>0139300002916000395</t>
  </si>
  <si>
    <t xml:space="preserve">10.51.22.113 </t>
  </si>
  <si>
    <t>656011, Российская Федерация, Алтайский край, Барнаул, Матросова, 9В</t>
  </si>
  <si>
    <t>3421600666916000074</t>
  </si>
  <si>
    <t xml:space="preserve">Поставка и доставка сока для питания детей до 3-х лет для муниципальных образовательных учреждений г. Новокузнецка на 2-3 квартал 2016г. </t>
  </si>
  <si>
    <t>0139300002916000246</t>
  </si>
  <si>
    <t>3422003167516000054</t>
  </si>
  <si>
    <t>Поставка и доставка сока для муниципальных образовательных учреждений г. Новокузнецка на 2-3 квартал 2016 года</t>
  </si>
  <si>
    <t>0139300002916000251</t>
  </si>
  <si>
    <t>ООО Фрут-Трейд</t>
  </si>
  <si>
    <t>443022, Российская Федерация, Самарская обл., г. Самара, проезд. Мальцева, дом 3, офис 8,</t>
  </si>
  <si>
    <t>3422003167516000055</t>
  </si>
  <si>
    <t xml:space="preserve">Поставка и доставка дрожжей прессованных для муниципальных образовательных учреждений г. Новокузнецка на 2-3 квартал 2016 года </t>
  </si>
  <si>
    <t xml:space="preserve">11.04.2016
</t>
  </si>
  <si>
    <t>0139300002916000245</t>
  </si>
  <si>
    <t xml:space="preserve">Дрожжи хлебопекарные прессованные
</t>
  </si>
  <si>
    <t>3422003167516000053</t>
  </si>
  <si>
    <t>Поставка и доставка овощей свежих для муниципальных образовательных учреждений города Новокузнецка на 2 квартал 2016 года</t>
  </si>
  <si>
    <t xml:space="preserve">21.04.2016
</t>
  </si>
  <si>
    <t>0139300002916000276</t>
  </si>
  <si>
    <t>Якубов Раджабали Ибдулоевич</t>
  </si>
  <si>
    <t xml:space="preserve">654059, Российская Федерация, Кемеровская обл., г. Новокузнецк, ул. 40 лет ВЛКСМ, 120, 7, </t>
  </si>
  <si>
    <t>3422003167516000056</t>
  </si>
  <si>
    <t>Поставка и доставка консервированных овощей для муниципальных образовательных учреждений города Новокузнецка на 2-3 квартал 2016 года</t>
  </si>
  <si>
    <t>0139300002916000278</t>
  </si>
  <si>
    <t>10.39.16.000, 10.39.17.119, 10.39.17.111,  10.39.17.111</t>
  </si>
  <si>
    <t xml:space="preserve">Горох, консервированный без уксуса или уксусной кислоты (кроме готовых блюд из овощей), Овощи (кроме картофеля), консервированные без уксуса или уксусной кислоты, прочие (кроме готовых овощных блюд), не включенные в другие группировки, Пюре и пасты овощные
</t>
  </si>
  <si>
    <t>3422003167516000057</t>
  </si>
  <si>
    <t xml:space="preserve">Поставка и доставка повидла фруктового для муниципальных образовательных учреждений г. Новокузнецка на 2-3 квартал 2016 года </t>
  </si>
  <si>
    <t xml:space="preserve">11.05.2016
</t>
  </si>
  <si>
    <t>0139300002916000344</t>
  </si>
  <si>
    <t>10.39.22.110</t>
  </si>
  <si>
    <t xml:space="preserve">Джемы, желе фруктовые и ягодные
</t>
  </si>
  <si>
    <t>3422003167516000058</t>
  </si>
  <si>
    <t>Поставка и доставка хлебобулочных (кондитерских) изделий для муниципальных образовательных учреждений г. Новокузнецка на 2-3 квартал 2016 года</t>
  </si>
  <si>
    <t xml:space="preserve">12.05.2016
</t>
  </si>
  <si>
    <t>0139300002916000349</t>
  </si>
  <si>
    <t>10.72.12.120, 10.72.12.130, 10.72.12.110</t>
  </si>
  <si>
    <t>Хлебобулочные (кондитерские) изделия</t>
  </si>
  <si>
    <t xml:space="preserve">ООО "КОМПАНИЯ ШОКОЛАТЬЕ" </t>
  </si>
  <si>
    <t>654027, Российская Федерация, Кемеровская обл., г. Новокузнецк, ул. Мичурина, 24, 101</t>
  </si>
  <si>
    <t>3422003167516000064</t>
  </si>
  <si>
    <t>Поставка и доставка чая, кофейного напитка, какао, киселя для муниципальных образовательных учреждений г. Новокузнецка на 2-3 квартал 2016 года</t>
  </si>
  <si>
    <t>0139300002916000339</t>
  </si>
  <si>
    <t xml:space="preserve">ООО "Реализация" </t>
  </si>
  <si>
    <t>654201, Российская Федерация, Кемеровская обл., Новокузнецкий р-н, с. Сосновка, ул. Запсибовская, 2,</t>
  </si>
  <si>
    <t>3422003167516000065</t>
  </si>
  <si>
    <t>поставка и доставка сыра для муниципальных образовательных учреждений г.Новокузнецка на II квартал 2016 года</t>
  </si>
  <si>
    <t xml:space="preserve">0139300002916000190 
</t>
  </si>
  <si>
    <t>10.51.40.112</t>
  </si>
  <si>
    <t xml:space="preserve">Сыры полутвердые
</t>
  </si>
  <si>
    <t>650070, РФ, Кемеровская область, г.Кемерово, ул. Тухачевского, дом 50/4, помещение 3</t>
  </si>
  <si>
    <t>3421600666916000040</t>
  </si>
  <si>
    <t>поставка и доставка  хлебобулочных (кондитерских) изделий для муниципальных образовательных учреждений  г.Новокузнецка на 2-3 квартал 2016 года</t>
  </si>
  <si>
    <t>0139300002916000274</t>
  </si>
  <si>
    <t>10.72.12.110; 10.72.12.120; 10.72.12.130</t>
  </si>
  <si>
    <t xml:space="preserve">Печенье и пряники имбирные и аналогичные изделия; Печенье сладкое; Вафли и облатки вафельные
</t>
  </si>
  <si>
    <t>ООО "Хлебокомбинат"</t>
  </si>
  <si>
    <t>4220039868</t>
  </si>
  <si>
    <t>652707, РФ, Кемеровская область, г. Киселевск, Гагарина, 20 офис  1</t>
  </si>
  <si>
    <t>3421600666916000053</t>
  </si>
  <si>
    <t>поставка и доставка макаронных изделий для муниципальных образовательных учреждений  г.Новокузнецка на 2-3 квартал 2016 года</t>
  </si>
  <si>
    <t>0139300002916000287</t>
  </si>
  <si>
    <t>10.73.11.110</t>
  </si>
  <si>
    <t>Макароны</t>
  </si>
  <si>
    <t>3421600666916000050</t>
  </si>
  <si>
    <t>оказание услуг по организации оздоровления и отдыха в летний период 2016 года опекаемых детей г.Новокузнецка в стационарных организациях, находящихся на территории Кемеровской области в виде предоставления 306 (триста шесть) путевок, на 2 сезон/смену</t>
  </si>
  <si>
    <t>0139300002916000317</t>
  </si>
  <si>
    <t>Услуги по предоставлению временного жилья прочие, не включенные в другие группировки</t>
  </si>
  <si>
    <t>ООО Санаторий "Серебро Салаира"</t>
  </si>
  <si>
    <t xml:space="preserve">4204007107
</t>
  </si>
  <si>
    <t xml:space="preserve">652775, РФ, Кемеровская обл, Гурьевский р-н, Салаир г, Салаирский Дом Отдыха п, ул.Мира, д.23 </t>
  </si>
  <si>
    <t>3421600666916000060</t>
  </si>
  <si>
    <t>поставка и доставка молока и кисломолочных продуктов для муниципальных образовательных учреждений Заводского и Новоильинского  районов г. Новокузнецка на 3 квартал 2016 года</t>
  </si>
  <si>
    <t xml:space="preserve"> 0139300002916000388 </t>
  </si>
  <si>
    <t xml:space="preserve">654207, РФ, Кемеровская обл, Новокузнецкий р-н, Костенково с, ул.ул. Центральная, д.дом 2А </t>
  </si>
  <si>
    <t>3421600666916000073</t>
  </si>
  <si>
    <t>поставка и доставка молока и кисломолочных продуктов для муниципальных образовательных учреждений Центрального и Куйбышевского районов г. Новокузнецка на 3 квартал 2016 года</t>
  </si>
  <si>
    <t xml:space="preserve">0139300002916000405 
</t>
  </si>
  <si>
    <t>654201, РФ, Кемеровская обл, Новокузнецкий р-н, Сосновка с, ул.Запсибовская, д.2</t>
  </si>
  <si>
    <t>3421600666916000067</t>
  </si>
  <si>
    <t>поставка и доставка молока и кисломолочных продуктов для муниципальных образовательных учреждений Кузнецкого и Орджоникидзевского районов г. Новокузнецка на 3 квартал 2016 года</t>
  </si>
  <si>
    <t>0139300002916000382</t>
  </si>
  <si>
    <t>4213003797</t>
  </si>
  <si>
    <t xml:space="preserve">650055, РФ, Кемеровская обл, Кемерово г, ул.пр. Кузнецкий, д.99 </t>
  </si>
  <si>
    <t>3421600666916000068</t>
  </si>
  <si>
    <t>Картофель столовый поздний; Капуста белокочанная; Лук репчатый; Морковь столовая; Свекла столовая</t>
  </si>
  <si>
    <t>34216006669 16 000079</t>
  </si>
  <si>
    <t xml:space="preserve">поставка и доставка колбасных изделий для муниципальных образовательных учреждений г. Новокузнецка на 2 квартал 2016 года </t>
  </si>
  <si>
    <t>0139300002916000157</t>
  </si>
  <si>
    <t>10.13.14.111;  10.13.14.112</t>
  </si>
  <si>
    <t xml:space="preserve">Колбасы (колбаски) вареные; Сосиски
</t>
  </si>
  <si>
    <t>654031, РФ, Кемеровская обл., г.Новокузнецк, ул.40 лет ВЛКСМ, д.1а</t>
  </si>
  <si>
    <t>3422003167516000034</t>
  </si>
  <si>
    <t xml:space="preserve">поставка и доставка салата из морской капусты для муниципальных образовательных учреждений 
г. Новокузнецка на 2-3 квартал 2016 года
</t>
  </si>
  <si>
    <t>0139300002916000147</t>
  </si>
  <si>
    <t>10.20.34.126</t>
  </si>
  <si>
    <t xml:space="preserve"> Консервы из морской капусты</t>
  </si>
  <si>
    <t xml:space="preserve">649000, РФ, Алтай Респ, г.Горно-Алтайск, ул.Коммунистический, д.55/5 - 2 </t>
  </si>
  <si>
    <t>3422003167516000033</t>
  </si>
  <si>
    <t xml:space="preserve">поставка и доставка субпродуктов мясных для муниципальных образовательных учреждений г. Новокузнецка на 2 квартал 2016 года </t>
  </si>
  <si>
    <t>0139300002916000150</t>
  </si>
  <si>
    <t>Субпродукты пищевые крупного рогатого скота замороженные</t>
  </si>
  <si>
    <t>650070, РФ, Кемеровская обл, г.Кемерово, ул.Тухачевского, д.50/4 - 3</t>
  </si>
  <si>
    <t>3422003167516000032</t>
  </si>
  <si>
    <t>поставка и доставка витаминизированных напитков и киселя с витаминами для муниципальных образовательных учреждений г. Новокузнецка на 2-3 квартал 2016 года</t>
  </si>
  <si>
    <t>0139300002916000166</t>
  </si>
  <si>
    <t>11.07.19.150;</t>
  </si>
  <si>
    <t>Напитки специального назначения</t>
  </si>
  <si>
    <t>654207, РФ, Кемеровская обл, Новокузнецкий р-н, Костенково с, ул. Центральная, дом 2А</t>
  </si>
  <si>
    <t>3422003167516000036</t>
  </si>
  <si>
    <t>поставка и доставка макарон для муниципальных образовательных учреждений города Новокузнецка на 2-3 квартал 2016 года</t>
  </si>
  <si>
    <t>0139300002916000180</t>
  </si>
  <si>
    <t>3422003167516000040</t>
  </si>
  <si>
    <t>поставка и доставка кондитерских изделий для муниципальных образовательных учреждений г. Новокузнецка на 2-3 квартал 2016 года</t>
  </si>
  <si>
    <t>0139300002916000186</t>
  </si>
  <si>
    <t>10.82.22.147; 10.82.23.210; 10.82.22.119</t>
  </si>
  <si>
    <t>Конфеты, глазированные шоколадной и шоколадно-молочной глазурью, с комбинированными корпусами и шоколадными слоями; Зефир; Шоколад в упакованном виде прочий, не включенный в другие группировки</t>
  </si>
  <si>
    <t>ООО "Компания Шоколатье"</t>
  </si>
  <si>
    <t>654027, РФ, Кемеровская область, г.Новокузнецк, ул.Мичурина, 24</t>
  </si>
  <si>
    <t>3422003167516000041</t>
  </si>
  <si>
    <t xml:space="preserve">поставка и доставка говядины тушеной для муниципальных образовательных учреждений г. Новокузнецка на 2-3 квартал 2016 года </t>
  </si>
  <si>
    <t>0139300002916000187</t>
  </si>
  <si>
    <t>10.13.15.111</t>
  </si>
  <si>
    <t xml:space="preserve"> Консервы кусковые</t>
  </si>
  <si>
    <t>654000, РФ, Кемеровская обл, Новокузнецк г, ул.40 лет ВЛКСМ, д.1а</t>
  </si>
  <si>
    <t>3422003167516000042</t>
  </si>
  <si>
    <t>поставка и доставка свежемороженой рыбной продукции и сельди соленой для муниципальных образовательных учреждений г. Новокузнецка на 2 квартал 2016 года</t>
  </si>
  <si>
    <t>0139300002916000175</t>
  </si>
  <si>
    <t>10.20.13.122; 10.20.23.122</t>
  </si>
  <si>
    <t>Рыба морская мороженая (кроме сельди);  Сельдь соленая или в рассоле</t>
  </si>
  <si>
    <t>ООО «Фирма Элиот»</t>
  </si>
  <si>
    <t>650021, РФ, Кемеровская обл., г.Кемерово,  ул. Чистопольская, 10</t>
  </si>
  <si>
    <t>3422003167516000049</t>
  </si>
  <si>
    <t xml:space="preserve">поставка и доставка специй для муниципальных образовательных учреждений г. Новокузнецка на 2-3 квартал 2016 года </t>
  </si>
  <si>
    <t>0139300002916000172</t>
  </si>
  <si>
    <t>01.28.19.000; 20.14.34.231; 10.72.19.190</t>
  </si>
  <si>
    <t>Пряности необработанные прочие; Кислота лимонная; Изделия хлебобулочные сухие или хлебобулочные изделия длительного хранения прочие, не включенные в другие группировки</t>
  </si>
  <si>
    <t>ООО «ЭНДЖЕЛ»</t>
  </si>
  <si>
    <t>650044, РФ, Кемеровская обл., г.Кемерово, ул. Рутгерса, 41/6 пом.2</t>
  </si>
  <si>
    <t>3422003167516000038</t>
  </si>
  <si>
    <t xml:space="preserve">поставка и доставка круп для муниципальных образовательных учреждений г. Новокузнецка на 2 квартал 2016 года </t>
  </si>
  <si>
    <t>0139300002916000177</t>
  </si>
  <si>
    <t>10.61.31.120; 10.61.32.113; 01.11.75.110; 10.61.12.000; 10.61.32.114; 10.61.32.115; 10.61.32.116; 10.61.32.111</t>
  </si>
  <si>
    <t>Мука грубого помола из пшеницы; Крупа гречневая; Горох сушеный; Рис полуобрушенный или полностью обрушенный, или дробленый; Пшено; Крупа ячневая; Крупа перловая; Крупа овсяная</t>
  </si>
  <si>
    <t>654201, РФ, Кемеровская обл., Новокузнецкий район, с. Сосновка, ул. Запсибовская, д. 2</t>
  </si>
  <si>
    <t>3422003167516000039</t>
  </si>
  <si>
    <t xml:space="preserve">поставка и доставка соли для муниципальных образовательных учреждений г. Новокузнецка на 2-3 квартал 2016 года </t>
  </si>
  <si>
    <t>0139300002916000196</t>
  </si>
  <si>
    <t>Соль пищевая поваренная йодированная</t>
  </si>
  <si>
    <t>650055, РФ, Кемеровская обл., г.Кемерово, пр-т Комсомольский, д 25 кв 5</t>
  </si>
  <si>
    <t>3422003167516000043</t>
  </si>
  <si>
    <t xml:space="preserve">поставка и доставка сахара для муниципальных образовательных учреждений г. Новокузнецка на 2 квартал 2016 года </t>
  </si>
  <si>
    <t>0139300002916000198</t>
  </si>
  <si>
    <t>Сахар белый свекловичный в твердом состоянии без вкусоароматических или красящих добавок</t>
  </si>
  <si>
    <t>ООО «ПродснабАлтай»</t>
  </si>
  <si>
    <t>656037, РФ, Алтайский край, г. Барнаул, пр-т. Калинина, 116, корп.101</t>
  </si>
  <si>
    <t>3422003167516000050</t>
  </si>
  <si>
    <t xml:space="preserve">поставка и доставка молока сгущённого для муниципальных образовательных учреждений г. Новокузнецка на 2-3 квартал 2016 года </t>
  </si>
  <si>
    <t>0139300002916000215</t>
  </si>
  <si>
    <t>Молоко сгущенное цельное с сахаром</t>
  </si>
  <si>
    <t>3422003167516000051</t>
  </si>
  <si>
    <t>поставка и доставка сыра для муниципальных образовательных учреждений г. Новокузнецка на 2-3 квартал 2016 года</t>
  </si>
  <si>
    <t>0139300002916000192</t>
  </si>
  <si>
    <t xml:space="preserve">ООО «Сибирский колос» </t>
  </si>
  <si>
    <t>654207, РФ, Кемеровская  обл., Новокузнецкий  район, с . Костенково, ул. Центральная, 2а</t>
  </si>
  <si>
    <t>3422003167516000048</t>
  </si>
  <si>
    <t xml:space="preserve">поставка и доставка масла подсолнечного для муниципальных образовательных учреждений г. Новокузнецка на 2-3 квартал 2016 года </t>
  </si>
  <si>
    <t>0139300002916000201</t>
  </si>
  <si>
    <t>10.41.54.000</t>
  </si>
  <si>
    <t>Масло подсолнечное и его фракции рафинированные, но не подвергнутые химической модификации</t>
  </si>
  <si>
    <t xml:space="preserve">ООО «БИНКОМ» </t>
  </si>
  <si>
    <t>633100, РФ, Новосибирская обл., г. Обь, ул. Огородная, 58</t>
  </si>
  <si>
    <t>3422003167516000046</t>
  </si>
  <si>
    <t xml:space="preserve">поставка и доставка компотной смеси для муниципальных образовательных учреждений г. Новокузнецка на 2-3 квартал 2016 года </t>
  </si>
  <si>
    <t>0139300002916000209</t>
  </si>
  <si>
    <t>Фрукты переработанные</t>
  </si>
  <si>
    <t>654063, РФ, Кемеровская обл., г. Новокузнецк, ул. Переездная, дом 1 корпус 4</t>
  </si>
  <si>
    <t>3422003167516000052</t>
  </si>
  <si>
    <t>4216006676</t>
  </si>
  <si>
    <t xml:space="preserve">Поставка продуктов питания (рыбы свежемороженой) в 3 квартале 2016 года
Закупка у субъектов малого предпринимательства, социально ориентированных некоммерческих организаций
</t>
  </si>
  <si>
    <t xml:space="preserve">Рыба морская мороженая (кроме сельди)
</t>
  </si>
  <si>
    <t xml:space="preserve"> 06.07.2016</t>
  </si>
  <si>
    <t xml:space="preserve">3421600666916000086
</t>
  </si>
  <si>
    <t>4220031675</t>
  </si>
  <si>
    <t xml:space="preserve"> 05.07.2016</t>
  </si>
  <si>
    <t xml:space="preserve">3422003167516000080
</t>
  </si>
  <si>
    <t>Оказание услуг по организации оздоровления и отдыха в летний период 2016 года опекаемых детей г. Новокузнецка в стационарных организациях, находящихся на территории Кемеровской области в виде предоставления 142 (сто сорок две) путевок, на 3 сезон/смену. Закупка у субъектов малого предпринимательства, социально ориентированных некоммерческих организаций</t>
  </si>
  <si>
    <t>0139300002916000445</t>
  </si>
  <si>
    <t>34216006669 16 000082</t>
  </si>
  <si>
    <t>Оказание услуг по организации оздоровления и отдыха в летний период 2016 года опекаемых детей г. Новокузнецка в стационарных организациях, находящихся на территории Кемеровской области в виде предоставления 46 (сорок шесть) путевок, на 3 сезон/смену, дополнительный объем. Закупка у субъектов малого предпринимательства, социально ориентированных некоммерческих организаций</t>
  </si>
  <si>
    <t>0139300002916000444</t>
  </si>
  <si>
    <t xml:space="preserve">3421600666916000083
</t>
  </si>
  <si>
    <t xml:space="preserve">0139300002916000465 
</t>
  </si>
  <si>
    <t xml:space="preserve">10.20.25.111 </t>
  </si>
  <si>
    <t>Консервы рыбные натуральные</t>
  </si>
  <si>
    <t>ООО «ФЛОРИН ТОРГОВАЯ КОМПАНИЯ»</t>
  </si>
  <si>
    <t>650044, РФ, Кемеровская обл., г.Кемерово, ул. Рутгерса, д. 41/6, пом.2</t>
  </si>
  <si>
    <t xml:space="preserve">3421600666916000089
</t>
  </si>
  <si>
    <t>Поставка и доставка крупы для муниципальных образовательных учреждений г. Новокузнецка на 3 квартал 2016 года</t>
  </si>
  <si>
    <t xml:space="preserve">0139300002916000472 </t>
  </si>
  <si>
    <t xml:space="preserve">10.61.31.120, 10.61.32.113, 01.11.75.110, 10.61.12.000, 10.61.32.114, 10.61.32.115, 10.61.32.111, 10.61.32.116 </t>
  </si>
  <si>
    <t xml:space="preserve">Мука грубого помола из пшеницы, Крупа гречневая, Зерно гороха, Рис полуобрушенный или полностью обрушенный, или дробленый, Пшено, Крупа ячневая, Крупа овсяная, Крупа перловая
Мука грубого помола из пшеницы
</t>
  </si>
  <si>
    <t xml:space="preserve">3421600666916000090
</t>
  </si>
  <si>
    <t>Поставка и доставка говядины тушеной для муниципальных образовательных учреждений г. Новокузнецка на 3 квартал 2016 года (доп. объем)</t>
  </si>
  <si>
    <t>0139300002916000514</t>
  </si>
  <si>
    <t xml:space="preserve">Консервы кусковые мясные
</t>
  </si>
  <si>
    <t>ООО «Мика»</t>
  </si>
  <si>
    <t xml:space="preserve">650000, РФ, Кемеровская обл., г. Кемерово, пр.Советский, 71, </t>
  </si>
  <si>
    <t>20.07.2016</t>
  </si>
  <si>
    <t xml:space="preserve">3422003167516000081 </t>
  </si>
  <si>
    <t>Поставка одежды для выпускников МКОУ "Детский дом-школа №95". Закупка у субъектов малого предпринимательства, социально ориентированных некоммерческих организаций</t>
  </si>
  <si>
    <t>0139300002916000469</t>
  </si>
  <si>
    <t>14.13.22.110, 14.13.32.110, 14.13.31.120, 14.13.21.120, 14.13.13.140, 14.13.11.140</t>
  </si>
  <si>
    <t xml:space="preserve">Костюмы мужские или для мальчиков из текстильных материалов, кроме трикотажных или вязаных; Костюмы женские или для девочек из текстильных материалов, кроме трикотажных или вязаных; Куртки женские или для девочек из текстильных материалов, кроме трикотажных или вязаных; Куртки мужские или для мальчиков из текстильных материалов, кроме трикотажных или вязаных;  Анораки, ветровки, штормовки и аналогичные изделия женские или для девочек трикотажные или вязаные; Анораки, ветровки, штормовки и аналогичные изделия мужские или для мальчиков трикотажные или вязаные
</t>
  </si>
  <si>
    <t>630132, Российская Федерация, Новосибирская обл., г. Новосибирск, ул. Челюскинцев, 44/16</t>
  </si>
  <si>
    <t>34218008340 16 000014</t>
  </si>
  <si>
    <t xml:space="preserve">Поставка обуви для выпускников МКОУ "Детский дом-школа №95". Закупка у субъектов малого предпринимательства, социально ориентированных некоммерческих организаций
</t>
  </si>
  <si>
    <t>0139300002916000480</t>
  </si>
  <si>
    <t>15.20.13.190, 15.20.21.140</t>
  </si>
  <si>
    <t xml:space="preserve">Обувь прочая с верхом из кожи, кроме обуви спортивной, обуви с защитным металлическим подноском и различной специальной обуви; Кроссовки и аналогичные изделия
</t>
  </si>
  <si>
    <t>34218008340 16 000013</t>
  </si>
  <si>
    <t>Поставка школьного автобуса для нужд МКОУ "Детский дом-школа №95". Закупка у субъектов малого предпринимательства, социально ориентированных некоммерческих организаций</t>
  </si>
  <si>
    <t>0139300002916000622</t>
  </si>
  <si>
    <t>29.10.30.113</t>
  </si>
  <si>
    <t xml:space="preserve">Автобусы для перевозки детей
</t>
  </si>
  <si>
    <t>ООО «Торговый дом «КМПК»</t>
  </si>
  <si>
    <t xml:space="preserve">650051, Российская Федерация, Кемеровская обл., г. Кемерово, Кузнецкий проспект, 127/2, </t>
  </si>
  <si>
    <t>34218008340 16 000018</t>
  </si>
  <si>
    <t>Выполнение работ по реконструкции кровли здания МБ ДОУ "Детский сад № 79"</t>
  </si>
  <si>
    <t>0139300002916000579</t>
  </si>
  <si>
    <t>43.91.19.190</t>
  </si>
  <si>
    <t xml:space="preserve">Работы кровельные прочие, не включенные в другие группировки
</t>
  </si>
  <si>
    <t>ООО «Евро-Ремонт»</t>
  </si>
  <si>
    <t>4217046375</t>
  </si>
  <si>
    <t>630099, Новосибирская обл., г. Новосибирск, ул. Орджоникидзе, 27</t>
  </si>
  <si>
    <t>34220016483 16 000007</t>
  </si>
  <si>
    <t>МБДОУ "Детский сад№253"</t>
  </si>
  <si>
    <t>Выполнение работ по ремонту кровли</t>
  </si>
  <si>
    <t>0139300002916000564</t>
  </si>
  <si>
    <t>43.91.19.110</t>
  </si>
  <si>
    <t xml:space="preserve">Работы строительные по устройству любых видов кровельных покрытий зданий и сооружений
</t>
  </si>
  <si>
    <t>34218018691 16 000006</t>
  </si>
  <si>
    <t>МБОУ "СОШ № 56"</t>
  </si>
  <si>
    <t>0139300002916000595</t>
  </si>
  <si>
    <t>ООО «ЕвроСпецРемонт»</t>
  </si>
  <si>
    <t>4253000810</t>
  </si>
  <si>
    <t xml:space="preserve">630005,Новосибирская обл., г. Новосибирск ул. Ломоносова, 61-22 </t>
  </si>
  <si>
    <t>01.09.2016</t>
  </si>
  <si>
    <t>34219004187 16 000013</t>
  </si>
  <si>
    <t>МБОУ " Лицей  № 27"</t>
  </si>
  <si>
    <t>Выполнение работ по ремонту полов</t>
  </si>
  <si>
    <t>0139300002916000605</t>
  </si>
  <si>
    <t>43.33.29.120</t>
  </si>
  <si>
    <t xml:space="preserve">Работы по настилу деревянных и дощатых полов и стенных покрытий, включая устройство паркетных и прочих деревянных полов
</t>
  </si>
  <si>
    <t>ООО "Ремспецстрой"</t>
  </si>
  <si>
    <t>4217168687</t>
  </si>
  <si>
    <t xml:space="preserve">654010, обл КЕМЕРОВСКАЯ 42, г НОВОКУЗНЕЦК, ул МУЗЕЙНАЯ, 10 </t>
  </si>
  <si>
    <t>34219004236 16 000014</t>
  </si>
  <si>
    <t>0139300002916000610</t>
  </si>
  <si>
    <t>ООО «МКС Сервис»</t>
  </si>
  <si>
    <t>5401305150</t>
  </si>
  <si>
    <t xml:space="preserve">630015, обл НОВОСИБИРСКАЯ 54, г НОВОСИБИРСК, ул КОРОЛЕВА, 40 </t>
  </si>
  <si>
    <t>34221002652 16 000012</t>
  </si>
  <si>
    <t>МБ ДОУ "Детский сад № 145"</t>
  </si>
  <si>
    <t>Выполнение работ по замене электроснабжения</t>
  </si>
  <si>
    <t>0139300002916000629</t>
  </si>
  <si>
    <t>43.21.10.110</t>
  </si>
  <si>
    <t xml:space="preserve">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
</t>
  </si>
  <si>
    <t>ООО «Стройкапинвест»</t>
  </si>
  <si>
    <t>4205237022</t>
  </si>
  <si>
    <t xml:space="preserve">650025, г. Кемерово, ул. Черняховского 1А-70 </t>
  </si>
  <si>
    <t>34221008090 16 000006</t>
  </si>
  <si>
    <t>Выполнение работ по устройству пандуса главного входа и с медблока, ремонт туалета (программа "Доступная среда")</t>
  </si>
  <si>
    <t xml:space="preserve">0139300002916000674 </t>
  </si>
  <si>
    <t>43.99.40.190</t>
  </si>
  <si>
    <t xml:space="preserve">Работы бетонные и железобетонные прочие, не включенные в другие группировки
</t>
  </si>
  <si>
    <t>ООО «Электросетьсервис»</t>
  </si>
  <si>
    <t xml:space="preserve">653000, обл КЕМЕРОВСКАЯ 42, г ПРОКОПЬЕВСК, ул КОСМОНАВТА ВОЛЫНОВА, 15 </t>
  </si>
  <si>
    <t>34217023709 16 000013</t>
  </si>
  <si>
    <t xml:space="preserve">Выполнение работ по устройству пандуса 
(программа "Доступная среда")
</t>
  </si>
  <si>
    <t>0139300002916000671</t>
  </si>
  <si>
    <t xml:space="preserve">4253000810 </t>
  </si>
  <si>
    <t xml:space="preserve">630005, обл НОВОСИБИРСКАЯ 54, г НОВОСИБИРСК, ул ЛОМОНОСОВА, 61, ОФИС 22 </t>
  </si>
  <si>
    <t>34220015458 16 000006</t>
  </si>
  <si>
    <t>МБОУ "ДОДГДД(ю)Т им Крупская"</t>
  </si>
  <si>
    <t>Выполнение работ по устройству пандуса, входного узла, туалета (программа "Доступная среда")</t>
  </si>
  <si>
    <t>0139300002916000670</t>
  </si>
  <si>
    <t>654045, Кемеровская область, г.Новокузнецк, ул.Верхне-Редаково, дом 68</t>
  </si>
  <si>
    <t>34216004189 16 000007</t>
  </si>
  <si>
    <t>МБ ДОУ "Детский сад № 35"</t>
  </si>
  <si>
    <t>4217037074</t>
  </si>
  <si>
    <t>Выполнение работ по замене оконных блоков на ПВХ</t>
  </si>
  <si>
    <t xml:space="preserve">0139300002916000673 </t>
  </si>
  <si>
    <t xml:space="preserve">Работы по установке дверных и оконных блоков и коробок, навеске дверных полотен (кроме дверей автоматического действия и вращающихся дверей), окон, оконных створок, планчатых створок, дверей гаражного типа и т.п. из любых материалов
</t>
  </si>
  <si>
    <t>ООО ПСК «ОЦПО»</t>
  </si>
  <si>
    <t>5507228210</t>
  </si>
  <si>
    <t xml:space="preserve">644036, обл ОМСКАЯ 55, г ОМСК, ул ПЕРОВА, 43 </t>
  </si>
  <si>
    <t>34217037074 16 000005</t>
  </si>
  <si>
    <t>Оказание услуг по уборке территории. Закупка у субъектов малого предпринимательства, социально ориентированных некоммерческих организаций</t>
  </si>
  <si>
    <t>19.07.2016</t>
  </si>
  <si>
    <t>0139300002916000654</t>
  </si>
  <si>
    <t>81.29.12.000</t>
  </si>
  <si>
    <t xml:space="preserve">Услуги по подметанию и уборке снега
</t>
  </si>
  <si>
    <t>ООО "ПрофАльянс"</t>
  </si>
  <si>
    <t>654066, Кемеровская обл., г. Новокузнецк, ул. Транспортная, 117, 18</t>
  </si>
  <si>
    <t>3421900423616000017</t>
  </si>
  <si>
    <t>МБОУ "ООШ № 28"</t>
  </si>
  <si>
    <t>3421900429016000014</t>
  </si>
  <si>
    <t>МБОУ "ООШ № 83"</t>
  </si>
  <si>
    <t>3421900426816000015</t>
  </si>
  <si>
    <t>МБОУ "ООШ №100"</t>
  </si>
  <si>
    <t>3422100267716000012</t>
  </si>
  <si>
    <t>3422100270116000017</t>
  </si>
  <si>
    <t>МБОУ "СОШ № 29"</t>
  </si>
  <si>
    <t>3421900430016000019</t>
  </si>
  <si>
    <t>МБОУ "СОШ № 50"</t>
  </si>
  <si>
    <t xml:space="preserve">3422100269116000015
</t>
  </si>
  <si>
    <t>3421900418716000015</t>
  </si>
  <si>
    <t xml:space="preserve">3421900415516000016
</t>
  </si>
  <si>
    <t>МБОУ "СОШ № 61"</t>
  </si>
  <si>
    <t>3421900419416000018</t>
  </si>
  <si>
    <t>МБОУ "СОШ № 64"</t>
  </si>
  <si>
    <t>3421900416216000018</t>
  </si>
  <si>
    <t>3422100353616000016</t>
  </si>
  <si>
    <t>МБОУ «Гимназия №10»</t>
  </si>
  <si>
    <t>3422100263816000015</t>
  </si>
  <si>
    <t>3422100265216000015</t>
  </si>
  <si>
    <t>МНБОУ "Лицей № 76"</t>
  </si>
  <si>
    <t>3421900424316000014</t>
  </si>
  <si>
    <t xml:space="preserve">право заключения контракта на
оказание услуг по обслуживанию гардероба
Закупка у субъектов малого предпринимательства, социально ориентированных некоммерческих организаций
</t>
  </si>
  <si>
    <t>0139300002916000652</t>
  </si>
  <si>
    <t>96.09.19.000</t>
  </si>
  <si>
    <t xml:space="preserve">Услуги разнообразные прочие, не включенные в другие группировки
</t>
  </si>
  <si>
    <t>3421900423616000015</t>
  </si>
  <si>
    <t>3421900429016000012</t>
  </si>
  <si>
    <t>3421900426816000014</t>
  </si>
  <si>
    <t>3422100267716000011</t>
  </si>
  <si>
    <t>3422100270116000015</t>
  </si>
  <si>
    <t>3421900430016000018</t>
  </si>
  <si>
    <t xml:space="preserve">3422100269116000013
</t>
  </si>
  <si>
    <t>3421900418716000014</t>
  </si>
  <si>
    <t xml:space="preserve">3421900415516000017
</t>
  </si>
  <si>
    <t>3421900419416000016</t>
  </si>
  <si>
    <t>3421900416216000017</t>
  </si>
  <si>
    <t>3422100353616000014</t>
  </si>
  <si>
    <t>3422100263816000013</t>
  </si>
  <si>
    <t>3422100265216000014</t>
  </si>
  <si>
    <t>3421900424316000012</t>
  </si>
  <si>
    <t>Оказание услуг по комплексному обслуживанию здания. Закупка у субъектов малого предпринимательства, социально ориентированных некоммерческих организаций</t>
  </si>
  <si>
    <t>0139300002916000653</t>
  </si>
  <si>
    <t xml:space="preserve">Услуги по обслуживанию помещений комплексные
</t>
  </si>
  <si>
    <t>3421900423616000016</t>
  </si>
  <si>
    <t>3421900429016000013</t>
  </si>
  <si>
    <t>3421900426816000013</t>
  </si>
  <si>
    <t>3422100267716000010</t>
  </si>
  <si>
    <t>3422100270116000016</t>
  </si>
  <si>
    <t>3421900430016000017</t>
  </si>
  <si>
    <t>3422100269116000014</t>
  </si>
  <si>
    <t xml:space="preserve">3421900415516000015
</t>
  </si>
  <si>
    <t>3421900419416000017</t>
  </si>
  <si>
    <t xml:space="preserve">3421900416216000016
</t>
  </si>
  <si>
    <t xml:space="preserve">3422100353616000012
</t>
  </si>
  <si>
    <t xml:space="preserve">3422100263816000014
</t>
  </si>
  <si>
    <t>3422100265216000013</t>
  </si>
  <si>
    <t>3421900424316000013</t>
  </si>
  <si>
    <t>Поставка и доставка консервированной овощной продукции для муниципальных образовательных учреждений г. Новокузнецка на 4 квартал 2016 года</t>
  </si>
  <si>
    <t xml:space="preserve"> 19.07.2016</t>
  </si>
  <si>
    <t>0139300002916000681</t>
  </si>
  <si>
    <t xml:space="preserve">10.39.16.000 10.39.17.119 10.39.17.111  </t>
  </si>
  <si>
    <t xml:space="preserve">Горох, консервированный без уксуса или уксусной кислоты (кроме готовых блюд из овощей); Пюре и пасты овощные прочие; Пюре томатное
</t>
  </si>
  <si>
    <t>ООО «Орион»</t>
  </si>
  <si>
    <t>654000, Кемеровская обл., Новокузнецк г, ул.40 лет ВЛКСМ, д.1а</t>
  </si>
  <si>
    <t>34216006669 16 000113</t>
  </si>
  <si>
    <t>Поставка и доставка картофеля продовольственного и овощей свежих на зимнее хранения для муниципальных образовательных учреждений города Новокузнецка на 2016 год</t>
  </si>
  <si>
    <t>0139300002916000559</t>
  </si>
  <si>
    <t>01.13.12.120, 01.13.41.110, 01.13.49.110, 01.13.51.120</t>
  </si>
  <si>
    <t xml:space="preserve">Капуста белокочанная; Морковь столовая;Свекла столовая
</t>
  </si>
  <si>
    <t>654063, Российская Федерация, Кемеровская область, Новокузнецк г, Переездная ул, дом 1 корпус 4</t>
  </si>
  <si>
    <t>3422003167516000083</t>
  </si>
  <si>
    <t>Поставка и доставка овощей свежих для муниципальных образовательных учреждений города Новокузнецка на 3- 4 квартал 2016 года</t>
  </si>
  <si>
    <t>0139300002916000567</t>
  </si>
  <si>
    <t xml:space="preserve">Капуста белокочанная; Морковь столовая;Свекла столовая; Лук репчатый
</t>
  </si>
  <si>
    <t>ИП Якубов</t>
  </si>
  <si>
    <t>: 654059, Российская Федерация, Кемеровская область, Новокузнецк, 40 лет ВЛКСМ ул. 120 офис (квартира) 7</t>
  </si>
  <si>
    <t>3422003167516000084</t>
  </si>
  <si>
    <t>Поставка и доставка чеснока для муниципальных образовательных учреждений города Новокузнецка на 3-4 квартал 2016 года</t>
  </si>
  <si>
    <t>0139300002916000591</t>
  </si>
  <si>
    <t>01.13.42.000</t>
  </si>
  <si>
    <t xml:space="preserve">Чеснок
</t>
  </si>
  <si>
    <t xml:space="preserve">3422003167516000082 
</t>
  </si>
  <si>
    <t>Поставка и доставка консервированной рыбной продукции для муниципальных образовательных учреждений г. Новокузнецка на сентябрь и 4 квартал 2016 года</t>
  </si>
  <si>
    <t xml:space="preserve">0139300002916000626 </t>
  </si>
  <si>
    <t>ООО ФишМастер</t>
  </si>
  <si>
    <t>7805607841</t>
  </si>
  <si>
    <t>3422003167516000085</t>
  </si>
  <si>
    <t>Поставка и доставка масла подсолнечного для муниципальных образовательных учреждений г. Новокузнецка на 4 квартал 2016 года</t>
  </si>
  <si>
    <t>0139300002916000624</t>
  </si>
  <si>
    <t xml:space="preserve">Масло подсолнечное и его фракции рафинированные, но не подвергнутые химической модификации
</t>
  </si>
  <si>
    <t>ООО Бригантина</t>
  </si>
  <si>
    <t>656008 г. Барнаул, ул. Партизанская, д. 266</t>
  </si>
  <si>
    <t>3422003167516000086</t>
  </si>
  <si>
    <t>Поставка и доставка хлеба и хлебобулочных изделий для муниципальных образовательных учреждений г. Новокузнецка (Заводской, Новоильинский районы) на 4 квартал 2016 года</t>
  </si>
  <si>
    <t>0139300002916000633</t>
  </si>
  <si>
    <t xml:space="preserve">Хлеб недлительного хранения
</t>
  </si>
  <si>
    <t>ООО Хлебокомбинат</t>
  </si>
  <si>
    <t>654031, Российская Федерация, Кемеровская обл., г. Киселевск, Гагарина, 20, 1</t>
  </si>
  <si>
    <t>3422003167516000089</t>
  </si>
  <si>
    <t>Поставка и доставка хлеба и хлебобулочных изделий для муниципальных образовательных учреждений г. Новокузнецка (Центральный, Куйбышевский районы) на 4 квартал 2016 года</t>
  </si>
  <si>
    <t>0139300002916000616</t>
  </si>
  <si>
    <t>ООО Хлеб</t>
  </si>
  <si>
    <t>4220039723</t>
  </si>
  <si>
    <t>3422003167516000087</t>
  </si>
  <si>
    <t>Поставка и доставка хлеба и хлебобулочных изделий для муниципальных образовательных учреждений г. Новокузнецка (Кузнецкий, Орджоникидзевский районы) на 4 квартал 2016 года</t>
  </si>
  <si>
    <t>0139300002916000627</t>
  </si>
  <si>
    <t>3422003167516000088</t>
  </si>
  <si>
    <t xml:space="preserve">Поставка и доставка  огурцов, томатов,  зелени для муниципальных  образовательных учреждений г.Новокузнецка на 2 квартал 2016 года </t>
  </si>
  <si>
    <t>0139300002916000459</t>
  </si>
  <si>
    <t>01.13.32.000, 01.13.34.000, 01.13.19.000, 01.13.42.000</t>
  </si>
  <si>
    <t xml:space="preserve">Огурцы,Томаты (помидоры), Овощи листовые или стебельные прочие, Чеснок
</t>
  </si>
  <si>
    <t>3421600666916000081</t>
  </si>
  <si>
    <t>Поставка и доставка сыра  для муниципальных образовательных учреждений   г. Новокузнецка на  III квартал 2016 года</t>
  </si>
  <si>
    <t xml:space="preserve">0139300002916000438 </t>
  </si>
  <si>
    <t xml:space="preserve">Сыр полутвердый из коровьего молока
</t>
  </si>
  <si>
    <t>3421600666916000085</t>
  </si>
  <si>
    <t>Поставка и доставка повидла фруктового для муниципальных образовательных учреждений г.Новокузнецка на 3 квартал 2016 года.</t>
  </si>
  <si>
    <t xml:space="preserve">0139300002916000462 </t>
  </si>
  <si>
    <t xml:space="preserve">ООО 'ФЛОРИН ТК' </t>
  </si>
  <si>
    <t>3421600666916000088</t>
  </si>
  <si>
    <t>Поставка и доставка молока сгущенного для муниципальных образовательных  учреждений г.Новокузнецка на 3 квартал 2016 года</t>
  </si>
  <si>
    <t>0139300002916000458</t>
  </si>
  <si>
    <t xml:space="preserve">10.51.51.113 </t>
  </si>
  <si>
    <t xml:space="preserve">Молоко сгущенное цельное с сахаром
</t>
  </si>
  <si>
    <t>3421600666916000087</t>
  </si>
  <si>
    <t>Поставка и доставка творога и сметаны для муниципальных образовательных учреждений г. Новокузнецка (Центральный, Куйбышевский район) на 3 квартал 2016 года</t>
  </si>
  <si>
    <t>0139300002916000340</t>
  </si>
  <si>
    <t>3422003167516000068</t>
  </si>
  <si>
    <t xml:space="preserve">Поставка и доставка творога и сметаны для муниципальных образовательных учреждений г. Новокузнецка (Кузнецкий, Орджоникидзевский районы) на 3 квартал 2016 года </t>
  </si>
  <si>
    <t>0139300002916000341</t>
  </si>
  <si>
    <t xml:space="preserve">ООО "Агро" </t>
  </si>
  <si>
    <t xml:space="preserve">654063, Российская Федерация, Кемеровская область, Новокузнецк, Переездная ул, д 7 корп 1 </t>
  </si>
  <si>
    <t>3422003167516000060</t>
  </si>
  <si>
    <t xml:space="preserve">Поставка и доставка творога и сметаны для муниципальных образовательных учреждений г. Новокузнецка (Заводской, Новоильинский район) на 3 квартал 2016 года </t>
  </si>
  <si>
    <t>0139300002916000338</t>
  </si>
  <si>
    <t>3422003167516000059</t>
  </si>
  <si>
    <t xml:space="preserve">Поставка и доставка молока и кисломолочных продуктов для муниципальных образовательных учреждений г. Новокузнецка (Центральный, Куйбышевский район) на 3 квартал 2016 года </t>
  </si>
  <si>
    <t>0139300002916000345</t>
  </si>
  <si>
    <t>3422003167516000072</t>
  </si>
  <si>
    <t xml:space="preserve">Поставка и доставка молока и кисломолочных продуктов для муниципальных образовательных учреждений г. Новокузнецка (Кузнецкий, Орджоникидзевский район) на 3 квартал 2016 года </t>
  </si>
  <si>
    <t>0139300002916000346</t>
  </si>
  <si>
    <t>3422003167516000075</t>
  </si>
  <si>
    <t>Поставка и доставка молока и кисломолочных продуктов для муниципальных образовательных учреждений г. Новокузнецка (Заводской, Новоильинский район) на 3 квартал 2016 года.</t>
  </si>
  <si>
    <t>0139300002916000347</t>
  </si>
  <si>
    <t>3422003167516000073</t>
  </si>
  <si>
    <t xml:space="preserve">01.23.13.000; 01.22.12.000; 01.24.10.000; 01.24.21.000; 01.23.12.000 </t>
  </si>
  <si>
    <t>Апельсины; Бананы; Яблоки; Груши; Лимоны и лаймы</t>
  </si>
  <si>
    <t xml:space="preserve">3421600666916000084
3421600666916000084
</t>
  </si>
  <si>
    <t xml:space="preserve">Поставка продуктов питания (фруктов свежих) в 3 квартале 2016 года </t>
  </si>
  <si>
    <t xml:space="preserve">3422003167516000079
</t>
  </si>
  <si>
    <t xml:space="preserve">Поставка и доставка витаминизированных напитков и киселя с витаминами для муниципальных образовательных учреждений г.Новокузнецка на 3 квартал 2016 года </t>
  </si>
  <si>
    <t>0139300002916000519</t>
  </si>
  <si>
    <t>ЗАО "Валетек Продимпэкс"</t>
  </si>
  <si>
    <t>7709029683</t>
  </si>
  <si>
    <t>109004, РФ, г. Москва, пер. Тетеринский, 16, стр.1 офис (квартира) помещение ТАРП ЦАО</t>
  </si>
  <si>
    <t>3421600666916000093</t>
  </si>
  <si>
    <t xml:space="preserve">Поставка и доставка консервированной овощной продукции  для  муниципальных образовательных  учреждений г. Новокузнецка на 3 квартал 2016 года. </t>
  </si>
  <si>
    <t>0139300002916000515</t>
  </si>
  <si>
    <t>10.39.16.000; 10.39.17.119; 10.39.17.111</t>
  </si>
  <si>
    <t>Горох, консервированный без уксуса или уксусной кислоты (кроме готовых блюд из овощей); Овощи (кроме картофеля), консервированные без уксуса или уксусной кислоты, прочие (кроме готовых овощных блюд), не включенные в другие группировки; Пюре и пасты овощные;</t>
  </si>
  <si>
    <t>654000, РФ, Кемеровская обл., г. Новокузнецк, ул.40 лет ВЛКСМ, д.1а</t>
  </si>
  <si>
    <t>3421600666916000092</t>
  </si>
  <si>
    <t>Поставка и доставка кондитерских изделий для муниципальных образовательных учреждений г.Новокузнецка на 3 квартал 2016 года</t>
  </si>
  <si>
    <t xml:space="preserve">0139300002916000516
</t>
  </si>
  <si>
    <t>10.82.22.142; 10.82.22.143; 10.82.22.145; 10.82.23.210; 10.82.22.112</t>
  </si>
  <si>
    <t>Конфеты, глазированные шоколадной и шоколадно-молочной глазурью, с ликерными, молочными и фруктовыми корпусами; Конфеты, глазированные шоколадной и шоколадно-молочной глазурью, с кремовыми и сбивными корпусами; Конфеты, глазированные шоколадной и шоколадно-молочной глазурью, с марципановыми, ореховыми и пралиновыми корпусами; Зефир; Шоколад молочный в упакованном виде</t>
  </si>
  <si>
    <t>4253031350</t>
  </si>
  <si>
    <t>630099, РФ, Новосибирская обл., Новосибирск г, ул. пр. Красный, д.28 - 306</t>
  </si>
  <si>
    <t>3421600666916000091</t>
  </si>
  <si>
    <t>Поставка и доставка повидла фруктового для муниципальных образовательных учреждений г. Новокузнецка на 4 квартал 2016 года</t>
  </si>
  <si>
    <t>0139300002916000658</t>
  </si>
  <si>
    <t>Джемы, желе фруктовые и ягодные</t>
  </si>
  <si>
    <t>3421600666916000106</t>
  </si>
  <si>
    <t xml:space="preserve">Рыба морская мороженая (кроме сельди)
 </t>
  </si>
  <si>
    <t>630091, РФ, Новосибирская обл., г.Новосибирск, ул.Мичурина, д.12А, офис 308</t>
  </si>
  <si>
    <t>3421600666916000115</t>
  </si>
  <si>
    <t xml:space="preserve">0139300002916000718 </t>
  </si>
  <si>
    <t xml:space="preserve">Мука грубого помола из пшеницы; Крупа гречневая; Зерно гороха; Рис полуобрушенный или полностью обрушенный, или дробленый; Пшено; Крупа ячневая; Крупа перловая; Крупа из зерновых культур, не включенная в другие группировки
 Мука грубого помола из пшеницы
 </t>
  </si>
  <si>
    <t>650000, РФ, Кемеровская обл., г. Кемерово, ул. Притомская Набережная, д.21а, кв.2</t>
  </si>
  <si>
    <t>3421600666916000114</t>
  </si>
  <si>
    <t>Поставка и доставка творога и сметаны для муниципальных образовательных учреждений Центрального и Куйбышевского районов г.Новокузнецка на 4 квартал 2016 года</t>
  </si>
  <si>
    <t>0139300002916000583</t>
  </si>
  <si>
    <t xml:space="preserve">654214, Российская Федерация, Кемеровская обл., Новокузнецкий р-н, п. Рассвет, ул. Центральная, 18а, </t>
  </si>
  <si>
    <t xml:space="preserve"> 18.08.2016  </t>
  </si>
  <si>
    <t>3421600666916000095</t>
  </si>
  <si>
    <t>Поставка и доставка творога и сметаны для муниципальных образовательных учреждений Заводского и Новоильинского районов г.Новокузнецка на 4 квартал 2016 года</t>
  </si>
  <si>
    <t>0139300002916000601</t>
  </si>
  <si>
    <t>650055, Российская Федерация, Кемеровская обл., г. Кемерово, пр.Кузнецкий , 99</t>
  </si>
  <si>
    <t xml:space="preserve"> 24.08.2016 </t>
  </si>
  <si>
    <t>3421600666916000098</t>
  </si>
  <si>
    <t>Поставка и доставка творога и сметаны для муниципальных образовательных учреждений Кузнецкого и Орджоникидзевского районов г.Новокузнецка на 4 квартал 2016 года</t>
  </si>
  <si>
    <t>0139300002916000585</t>
  </si>
  <si>
    <t xml:space="preserve">ООО "Гормолзавод" </t>
  </si>
  <si>
    <t>652470, Российская Федерация, Кемеровская обл., г. Анжеро-Судженск, ул. Магистральная, дом 1,</t>
  </si>
  <si>
    <t>3421600666916000102</t>
  </si>
  <si>
    <t>Поставка и доставка молока и кисломолочных продуктов для муниципальных образовательных учреждений Центрального и Куйбышевского районов г.Новокузнецка на 4 квартал 2016 года.</t>
  </si>
  <si>
    <t>0139300002916000586</t>
  </si>
  <si>
    <t>3421600666916000101</t>
  </si>
  <si>
    <t>Поставка и доставка молока и кисломолочных продуктов для муниципальных образовательных учреждений Заводского и Новоильинского районов г.Новокузнецка на 4 квартал 2016 года.</t>
  </si>
  <si>
    <t>0139300002916000599</t>
  </si>
  <si>
    <t>3421600666916000099</t>
  </si>
  <si>
    <t>Поставка и доставка молока и кисломолочных продуктов для муниципальных образовательных учреждений Кузнецкого и Орджоникидзевского районов г.Новокузнецка на 4 квартал 2016 года.</t>
  </si>
  <si>
    <t>0139300002916000582</t>
  </si>
  <si>
    <t>ООО "Гормолзавод"</t>
  </si>
  <si>
    <t>52470, Российская Федерация, Кемеровская обл., г. Анжеро-Судженск, ул. Магистральная, дом 1,</t>
  </si>
  <si>
    <t>3421600666916000104</t>
  </si>
  <si>
    <t xml:space="preserve">Поставка и доставка хлеба и хлебобулочных изделий для муниципальных образовательных учреждений Центрального и Куйбышевского районов г. Новокузнецка на 4 квартал 2016 года </t>
  </si>
  <si>
    <t>0139300002916000589</t>
  </si>
  <si>
    <t xml:space="preserve">Хлеб и хлебобулочные изделия </t>
  </si>
  <si>
    <t>ООО ХЛЕБ</t>
  </si>
  <si>
    <t>654029, Российская Федерация, Кемеровская обл., г. Новокузнецк, Вокзальная, 65</t>
  </si>
  <si>
    <t>3421600666916000097</t>
  </si>
  <si>
    <t>Поставка и доставка хлеба и хлебобулочных изделий для муниципальных образовательных учреждений Заводского и Новоильинского районов г.Новокузнецка на 4 квартал 2016 год.</t>
  </si>
  <si>
    <t>0139300002916000588</t>
  </si>
  <si>
    <t>654031, Российская Федерация, Кемеровская обл., г. Новокузнецк, ул. Ярославская, 11 б</t>
  </si>
  <si>
    <t>3421600666916000096</t>
  </si>
  <si>
    <t>Поставка и доставка хлеба и хлебобулочных изделий для муниципальных образовательных учреждений Кузнецкого и Орджоникидзевского районов г.Новокузнецка на 4 квартал 2016 год.</t>
  </si>
  <si>
    <t>0139300002916000602</t>
  </si>
  <si>
    <t>3421600666916000100</t>
  </si>
  <si>
    <t>Поставка и доставка масла подсолнечного для муниципальных образовательных учреждений г. Новокузнецка с августа по декабрь 2016 года</t>
  </si>
  <si>
    <t>0139300002916000571</t>
  </si>
  <si>
    <t>ООО "ФудСтар"</t>
  </si>
  <si>
    <t xml:space="preserve">650000, Российская Федерация, Кемеровская обл., г. Кемерово, пр-кт. Советский, 34, 52, </t>
  </si>
  <si>
    <t>3421600666916000094</t>
  </si>
  <si>
    <t xml:space="preserve">Поставка и доставка консервированной рыбной продукции для муниципальных образовательных учреждений г.Новокузнецка с августа по декабрь 2016 года. </t>
  </si>
  <si>
    <t xml:space="preserve">0139300002916000612 </t>
  </si>
  <si>
    <t>Сайра натуральная консервированная</t>
  </si>
  <si>
    <t>198207, РФ, г.Санкт-Петербург, пр.Стачек, д.152, кв.50</t>
  </si>
  <si>
    <t>3421600666916000105</t>
  </si>
  <si>
    <t>Поставка и доставка картофеля продовольственного и овощей свежих на зимнее хранение для муниципальных образовательных учреждений города Новокузнецка на 2016 год</t>
  </si>
  <si>
    <t xml:space="preserve">0139300002916000573 </t>
  </si>
  <si>
    <t>ИП Агафоников А.А</t>
  </si>
  <si>
    <t>650021, Российская Федерация, Кемеровская обл., г. Кемерово, пр-кт Советский, д.33, кв. 31</t>
  </si>
  <si>
    <t>3421600666916000103</t>
  </si>
  <si>
    <t>Поставка и доставка мяса говядины для муниципальных зовательных учреждений г.Новокузнецка на 4 квартал 2016 года.</t>
  </si>
  <si>
    <t>0139300002916000628</t>
  </si>
  <si>
    <t>656006, Российская Федерация, Алтайский край, г.Барнаул, ул. Гридасова, 16</t>
  </si>
  <si>
    <t>3421600666916000112</t>
  </si>
  <si>
    <t>Поставка и доставка муки пшеничной хлебопекарной, макаронных изделий для муниципальных образовательных учреждений г.Новокузнецка на 4 квартал 2016 года.</t>
  </si>
  <si>
    <t>0139300002916000631</t>
  </si>
  <si>
    <t>10.73.11.110, 10.61.21.000</t>
  </si>
  <si>
    <t xml:space="preserve">Макаронные изделия, мука пшеничная  </t>
  </si>
  <si>
    <t>ООО «Продажа»</t>
  </si>
  <si>
    <t>654201, РФ, Кемеровская обл., Новокузнецкий р-н, с. Сосновка, ул. Запсибовская, 2,</t>
  </si>
  <si>
    <t>3421600666916000108</t>
  </si>
  <si>
    <t>Поставка и доставка молока сгущенного для муниципальных образовательных  учреждений г.Новокузнецка на 4 квартал 2016 года</t>
  </si>
  <si>
    <t xml:space="preserve">0139300002916000638 </t>
  </si>
  <si>
    <t xml:space="preserve">Молоко сгущенное </t>
  </si>
  <si>
    <t>3421600666916000110</t>
  </si>
  <si>
    <t>Поставка и доставка сыра  для муниципальных образовательных учреждений   г. Новокузнецка на 4 квартал 2016 года</t>
  </si>
  <si>
    <t xml:space="preserve">0139300002916000635 </t>
  </si>
  <si>
    <t xml:space="preserve">10.51.40.112 </t>
  </si>
  <si>
    <t>Сыр</t>
  </si>
  <si>
    <t>3421600666916000111</t>
  </si>
  <si>
    <t xml:space="preserve">Поставка и доставка кондитерских изделий для муниципальных образовательных учреждений г.Новокузнецка на 4 квартал 2016 года. </t>
  </si>
  <si>
    <t>0139300002916000645</t>
  </si>
  <si>
    <t xml:space="preserve">10.82.22.142, 10.82.22.143, 10.82.22.145, 10.82.23.210, 10.82.23.210, 10.82.22.110
</t>
  </si>
  <si>
    <t>Кондитерские изделия</t>
  </si>
  <si>
    <t>ООО «КОМПАНИЯ ШОКОЛАТЬЕ»</t>
  </si>
  <si>
    <t>630099,г.Новосибирск,пр-т Красный,28 офис 306</t>
  </si>
  <si>
    <t>3421600666916000107</t>
  </si>
  <si>
    <t>Поставка и доставка печени говяжьей для муниципальных образовательных учреждений г. Новокузнецка на 4 квартал 2016 года</t>
  </si>
  <si>
    <t>0139300002916000647</t>
  </si>
  <si>
    <t xml:space="preserve">10.11.31.140
</t>
  </si>
  <si>
    <t xml:space="preserve">Печень говяжья
</t>
  </si>
  <si>
    <t>646800, Омская обл., Таврический р-н, р.п. Таврическое, ул. Пролетарская, д.146</t>
  </si>
  <si>
    <t>3421600666916000109</t>
  </si>
  <si>
    <t xml:space="preserve"> 06.09.2016
</t>
  </si>
  <si>
    <t xml:space="preserve">0139300002916000742 </t>
  </si>
  <si>
    <t>19.20.21.111; 19.20.21.311</t>
  </si>
  <si>
    <t xml:space="preserve">Бензин автомобильный с октановым числом более 80, но не более 92 по исследовательскому методу вне классов; Топливо дизельное летнее вне классов
</t>
  </si>
  <si>
    <t>34217023709 16 000014</t>
  </si>
  <si>
    <t>16.08.2017</t>
  </si>
  <si>
    <t>34218008340 16 000019</t>
  </si>
  <si>
    <t>МБ ДОУ "Детский сад № 101"</t>
  </si>
  <si>
    <t>Замена розлива системы отопления.</t>
  </si>
  <si>
    <t>0139300002916000723</t>
  </si>
  <si>
    <t>43.22.12.190</t>
  </si>
  <si>
    <t xml:space="preserve">Работы по монтажу систем отопления, вентиляции и кондиционирования воздуха прочие, не включенные в другие группировки
</t>
  </si>
  <si>
    <t>ООО «Взлет-Кузбасс»</t>
  </si>
  <si>
    <t>4253011716</t>
  </si>
  <si>
    <t xml:space="preserve">654029,КЕМЕРОВСКАЯ  обл , г НОВОКУЗНЕЦК, ул ВОКЗАЛЬНАЯ, 67 </t>
  </si>
  <si>
    <t>34218006752 16 000009</t>
  </si>
  <si>
    <t>МКУ "Детский дом "Остров надежды"</t>
  </si>
  <si>
    <t>Поставка автобуса специализированного для перевозки детей</t>
  </si>
  <si>
    <t>0139300002916000768</t>
  </si>
  <si>
    <t>ООО "КузбассСпецТехника"</t>
  </si>
  <si>
    <t>4205250337</t>
  </si>
  <si>
    <t xml:space="preserve">650036, Российская Федерация, Кемеровская обл., г. Кемерово, ул. Терешковой, 26, 43, ОКАТО: 32401000000 </t>
  </si>
  <si>
    <t>34217023762 16 000007</t>
  </si>
  <si>
    <t>34216006669 16 000116</t>
  </si>
  <si>
    <t>Поставка чая, кофейного напитка, какао, киселя для муниципальных образовательных учреждений г. Новокузнецка в 4 квартале 2016 года</t>
  </si>
  <si>
    <t>0139300002916000776</t>
  </si>
  <si>
    <t xml:space="preserve">10.83.13.120 10.83.12.110 10.82.13.000 10.62.11.190 </t>
  </si>
  <si>
    <t xml:space="preserve">Чай черный (ферментированный) в упаковках массой не более 3 кг; Заменители кофе; Порошок какао без добавок сахара или других подслащивающих веществ Продукты крахмалсодержащие прочие
</t>
  </si>
  <si>
    <t xml:space="preserve">3421600666916000127
</t>
  </si>
  <si>
    <t>Поставка витаминизированных напитков и киселя с витаминами для муниципальных образовательных учреждений г. Новокузнецка в 4 квартале 2016 года</t>
  </si>
  <si>
    <t>0139300002916000780</t>
  </si>
  <si>
    <t>11.07.19.150</t>
  </si>
  <si>
    <t xml:space="preserve">Концентраты напитков
</t>
  </si>
  <si>
    <t>654214, Кемеровская область, Новокузнецкий р-н, п. Рассвет, ул. Центральная, 18а, 2</t>
  </si>
  <si>
    <t>34216006669 16 000123</t>
  </si>
  <si>
    <t xml:space="preserve">Поставка сока для муниципальных образовательных учреждений г. Новокузнецка в 4 квартале 2016 года
</t>
  </si>
  <si>
    <t>0139300002916000785</t>
  </si>
  <si>
    <t xml:space="preserve">10.86.10.243 </t>
  </si>
  <si>
    <t>Соки фруктовые и фруктово-овощные для детского питания</t>
  </si>
  <si>
    <t>34216006669 16 000121</t>
  </si>
  <si>
    <t>Поставка сока для детей до 3 лет для муниципальных образовательных учреждений г. Новокузнецка в 4 квартале 2016 года</t>
  </si>
  <si>
    <t>0139300002916000782</t>
  </si>
  <si>
    <t xml:space="preserve">3421600666916000131 
</t>
  </si>
  <si>
    <t>Поставка хлебобулочных (кондитерских) изделий для муниципальных образовательных учреждений г. Новокузнецка в 4 квартале 2016 года</t>
  </si>
  <si>
    <t>0139300002916000822</t>
  </si>
  <si>
    <t xml:space="preserve">10.72.12.110 10.72.12.120 10.72.12.130 </t>
  </si>
  <si>
    <t xml:space="preserve">Печенье и пряники имбирные и аналогичные изделия; Печенье сладкое; Вафли и облатки вафельные
</t>
  </si>
  <si>
    <t>ООО «Пензенская шоколадная компания»</t>
  </si>
  <si>
    <t>5835064187</t>
  </si>
  <si>
    <t>440052, РФ, Пензенская обл., г. Пенза, ул. Баумана, 30</t>
  </si>
  <si>
    <t xml:space="preserve">3421600666916000122
</t>
  </si>
  <si>
    <t xml:space="preserve">01.11.75.110
10.61.32.113
10.61.31.120
10.61.32.114
10.61.32.116
10.61.32.115
10.61.12.000
10.61.32.111
</t>
  </si>
  <si>
    <t xml:space="preserve">Зерно гороха, Крупа гречневая, Мука грубого помола из пшеницы, Пшено, Крупа перловая, Крупа ячневая, Рис полуобрушенный или полностью обрушенный, или дробленый, Крупа овсяная
</t>
  </si>
  <si>
    <t>654214, Кемеровская обл., Новокузнецкий р-н, п. Рассвет, ул. Центральная, 18а, 2</t>
  </si>
  <si>
    <t>34216006669 16 000137</t>
  </si>
  <si>
    <t>654201, Россия, Кемеровская обл., Новокузнецкий район, с. Сосновка, ул. Запсибовская, д. 2</t>
  </si>
  <si>
    <t>3421600666916000144</t>
  </si>
  <si>
    <t>3422003167516000161</t>
  </si>
  <si>
    <t>3421600666916000145</t>
  </si>
  <si>
    <t xml:space="preserve">3422003167516000150 </t>
  </si>
  <si>
    <t>Поставка продуктов питания (сухофруктов) в 1 квартале 2017 года</t>
  </si>
  <si>
    <t>0139300002916001041</t>
  </si>
  <si>
    <t>ООО «Фрукт Азия»</t>
  </si>
  <si>
    <t>650032, обл. Кемеровская, г. Кемерово, ул. Брестская, дом № 4</t>
  </si>
  <si>
    <t>отказ</t>
  </si>
  <si>
    <t xml:space="preserve">01.23.13.000, 01.22.12.000
01.24.21.000
01.23.12.000
01.24.10.000
</t>
  </si>
  <si>
    <t xml:space="preserve">Апельсины, Бананы, Груши, Лимоны и лаймы, Яблоки
</t>
  </si>
  <si>
    <t>3421600666916000138</t>
  </si>
  <si>
    <t xml:space="preserve">3422003167516000138 </t>
  </si>
  <si>
    <t xml:space="preserve">Поставка бензина автомобильного через сеть автозаправочных станций в 1 квартале 2017 года
</t>
  </si>
  <si>
    <t xml:space="preserve">3421600666916000139 </t>
  </si>
  <si>
    <t xml:space="preserve">3421702353016000006 </t>
  </si>
  <si>
    <t>19.20.21.111, 19.20.21.321</t>
  </si>
  <si>
    <t xml:space="preserve">Бензин автомобильный с октановым числом более 80, но не более 92 по исследовательскому методу вне классов, Топливо дизельное зимнее вне классов
</t>
  </si>
  <si>
    <t>3421702370916000016</t>
  </si>
  <si>
    <t xml:space="preserve">МКОУ "Детский дом "Остров надежды"  </t>
  </si>
  <si>
    <t>3421702370916000008</t>
  </si>
  <si>
    <t>07.12.2017</t>
  </si>
  <si>
    <t xml:space="preserve">30.11.2016 </t>
  </si>
  <si>
    <t>3421800834016000020</t>
  </si>
  <si>
    <t xml:space="preserve"> право заключения контракта на оказание услуг по лицензионному обслуживанию существующего программного обеспечения, используемого в МБУ «ЦБ КОиН» для ведения бухгалтерского учета</t>
  </si>
  <si>
    <t>0339300004216000016</t>
  </si>
  <si>
    <t>ООО "РБС Регант"</t>
  </si>
  <si>
    <t>4205290636</t>
  </si>
  <si>
    <t>650056, г. Кемерово, бр. Строителей, д. 53, корп.А, офис 112</t>
  </si>
  <si>
    <t>3421600516816000019</t>
  </si>
  <si>
    <t xml:space="preserve">Оказание услуг по сбору и транспортированию твердых коммунальных отходов для последующего размещения и/или утилизации </t>
  </si>
  <si>
    <t>0339300004216000020</t>
  </si>
  <si>
    <t xml:space="preserve">Услуги по сбору неопасных отходов городского хозяйства, непригодных для повторного использования
</t>
  </si>
  <si>
    <t>ООО "ЭкоГрад"</t>
  </si>
  <si>
    <t>44253032988</t>
  </si>
  <si>
    <t>654034, Кемеровская обл., г. Новокузнецк, ул. Ленина, 82, офис 204А</t>
  </si>
  <si>
    <t>3421600516816000020</t>
  </si>
  <si>
    <t xml:space="preserve">Оказание услуг по предоставлению доступа к сети интернет </t>
  </si>
  <si>
    <t>0339300004216000018</t>
  </si>
  <si>
    <t>61.10.43.000</t>
  </si>
  <si>
    <t xml:space="preserve">Услуги по широкополосному доступу к информационно-коммуникационной сети Интернет по проводным сетям
</t>
  </si>
  <si>
    <t>4253022764</t>
  </si>
  <si>
    <t>654067,Россия, Кемеровская обл., г. Новокузнецк, пр. Авиаторов, д. 75</t>
  </si>
  <si>
    <t>3421600516816000022</t>
  </si>
  <si>
    <t xml:space="preserve">Поставка бензина автомобильного через сеть автозаправочных станций </t>
  </si>
  <si>
    <t>0339300004216000015</t>
  </si>
  <si>
    <t>650000, Кемеровская обл.,г. Кемерово,ул.Николая Островского,16</t>
  </si>
  <si>
    <t xml:space="preserve">3421600516816000018 </t>
  </si>
  <si>
    <t>Оказание услуг по ремонту и заправке картриджей. закупка у субъектов малого предпринимательства, социально ориентированных некоммерческих организаций</t>
  </si>
  <si>
    <t>0339300004216000019</t>
  </si>
  <si>
    <t xml:space="preserve">Услуги по ремонту и техническому обслуживанию офисных машин и оборудования, кроме компьютеров и периферийного оборудования
</t>
  </si>
  <si>
    <t>ООО "Сталек"</t>
  </si>
  <si>
    <t>4217095319</t>
  </si>
  <si>
    <t>650006,Россия, Кемеровская обл.,г. Новокузнецк,ул.Орджоникидзе, д. 13</t>
  </si>
  <si>
    <t>3421600666916000021</t>
  </si>
  <si>
    <t>0339300004216000017</t>
  </si>
  <si>
    <t>Выполнение работ по ремонту системы отопления</t>
  </si>
  <si>
    <t>0139300002916000890</t>
  </si>
  <si>
    <t>ООО "МКС Сервис"</t>
  </si>
  <si>
    <t>630015, г. Новосибирск, ул. Королева, 40</t>
  </si>
  <si>
    <t>3421703707416000007</t>
  </si>
  <si>
    <t>право заключения контракта на оказание услуг по уборке территории в 2017 году</t>
  </si>
  <si>
    <t xml:space="preserve">28.10.2016
</t>
  </si>
  <si>
    <t>0139300002916000945</t>
  </si>
  <si>
    <t>4217170862</t>
  </si>
  <si>
    <t>654066, Кемеровская обл., г. Новокузнецк, ул. Транспортная, 117 кв.18</t>
  </si>
  <si>
    <t>3421702359316000014</t>
  </si>
  <si>
    <t>3421702368116000009</t>
  </si>
  <si>
    <t>3421702366716000014</t>
  </si>
  <si>
    <t>3421702372316000009</t>
  </si>
  <si>
    <t>3421702359316000015</t>
  </si>
  <si>
    <t>3421702357916000011</t>
  </si>
  <si>
    <t>3421702374816000013</t>
  </si>
  <si>
    <t>3421700718216000010</t>
  </si>
  <si>
    <t>3421702358616000012</t>
  </si>
  <si>
    <t>3421702369916000013</t>
  </si>
  <si>
    <t>3421703460516000012</t>
  </si>
  <si>
    <t>34217023603000012</t>
  </si>
  <si>
    <t>3421702367416000011</t>
  </si>
  <si>
    <t>3421702739716000013</t>
  </si>
  <si>
    <t>3421702371616000011</t>
  </si>
  <si>
    <t>3421702721316000010</t>
  </si>
  <si>
    <t>3421702354716000013</t>
  </si>
  <si>
    <t>3421702362816000012</t>
  </si>
  <si>
    <t>3421708488516000012</t>
  </si>
  <si>
    <t>23.11.2015г</t>
  </si>
  <si>
    <t>34220013299 16 000009</t>
  </si>
  <si>
    <t>06.10.2016г</t>
  </si>
  <si>
    <t>34220011020 16 000009</t>
  </si>
  <si>
    <t>34220017303 16 000011</t>
  </si>
  <si>
    <t>34220013316 16 000011</t>
  </si>
  <si>
    <t>34220013242 16 000012</t>
  </si>
  <si>
    <t xml:space="preserve">Оказание услуг по обслуживанию гардероба в 2017 году </t>
  </si>
  <si>
    <t>0139300002916000938</t>
  </si>
  <si>
    <t>3421702372316000010</t>
  </si>
  <si>
    <t>3421702369916000012</t>
  </si>
  <si>
    <t>3421702360316000010</t>
  </si>
  <si>
    <t>3421702368116000010</t>
  </si>
  <si>
    <t>3421700718216000011</t>
  </si>
  <si>
    <t>3421702374816000011</t>
  </si>
  <si>
    <t>3421703460516000011</t>
  </si>
  <si>
    <t>3421702371616000012</t>
  </si>
  <si>
    <t xml:space="preserve">3421702358616000010 
 3421702358616000010 </t>
  </si>
  <si>
    <t>3421702367416000010</t>
  </si>
  <si>
    <t>3421702362816000011</t>
  </si>
  <si>
    <t>3421702721316000011</t>
  </si>
  <si>
    <t>3421702739716000011</t>
  </si>
  <si>
    <t>3421702359316000013</t>
  </si>
  <si>
    <t>3421702357916000009</t>
  </si>
  <si>
    <t>3421702375516000016</t>
  </si>
  <si>
    <t>3421702354716000011</t>
  </si>
  <si>
    <t>3421708488516000001</t>
  </si>
  <si>
    <t xml:space="preserve">Оказание услуг по комплексному обслуживанию здания в 2017 году </t>
  </si>
  <si>
    <t>0139300002916000942</t>
  </si>
  <si>
    <t>ООО "Монолит"</t>
  </si>
  <si>
    <t>7713422216</t>
  </si>
  <si>
    <t>127247, г.Москва,ш. Димитровское, 90, 1</t>
  </si>
  <si>
    <t>3421702359316000012</t>
  </si>
  <si>
    <t>3421702366716000013</t>
  </si>
  <si>
    <t>3421702375516000014</t>
  </si>
  <si>
    <t>3421702357916000010</t>
  </si>
  <si>
    <t>3421702374816000012</t>
  </si>
  <si>
    <t>3421700718216000012</t>
  </si>
  <si>
    <t xml:space="preserve">3421702358616000011 </t>
  </si>
  <si>
    <t>3421703460516000010</t>
  </si>
  <si>
    <t>3421702360316000011</t>
  </si>
  <si>
    <t>3421702367416000009</t>
  </si>
  <si>
    <t>3421702371616000013</t>
  </si>
  <si>
    <t>3421702721316000012</t>
  </si>
  <si>
    <t>3421702354716000012</t>
  </si>
  <si>
    <t>3421708488516000011</t>
  </si>
  <si>
    <t>3421702739716000012</t>
  </si>
  <si>
    <t xml:space="preserve">21.10.2016
</t>
  </si>
  <si>
    <t>0139300002916000919</t>
  </si>
  <si>
    <t>3421801196016000015</t>
  </si>
  <si>
    <t>3421801683116000012</t>
  </si>
  <si>
    <t>3421801858916000011</t>
  </si>
  <si>
    <t>3421801772216000015</t>
  </si>
  <si>
    <t>3421802005916000013</t>
  </si>
  <si>
    <t>3421801859616000о12</t>
  </si>
  <si>
    <t>3421800473016000014</t>
  </si>
  <si>
    <t>3421801946216000011</t>
  </si>
  <si>
    <t>3421801197816000013</t>
  </si>
  <si>
    <t>3421802047516000012</t>
  </si>
  <si>
    <t>3421801663016000012</t>
  </si>
  <si>
    <t>3421801862016000010</t>
  </si>
  <si>
    <t>3421801681716000012</t>
  </si>
  <si>
    <t xml:space="preserve">Оказание услуг по уборке территории в 2017 году </t>
  </si>
  <si>
    <t>0139300002916000918</t>
  </si>
  <si>
    <t>3421801196016000013</t>
  </si>
  <si>
    <t>34218016831160000141</t>
  </si>
  <si>
    <t>3421801858916000012</t>
  </si>
  <si>
    <t>3421801772216000о14</t>
  </si>
  <si>
    <t>3421802005916000011</t>
  </si>
  <si>
    <t>3421801859616000013</t>
  </si>
  <si>
    <t>3421800473016000012</t>
  </si>
  <si>
    <t>3421801946216000009</t>
  </si>
  <si>
    <t>3421801197816000012</t>
  </si>
  <si>
    <t>3421802047516000011</t>
  </si>
  <si>
    <t>3421801663016000011</t>
  </si>
  <si>
    <t>3421801862016000008</t>
  </si>
  <si>
    <t>3421801681716000201</t>
  </si>
  <si>
    <t xml:space="preserve">Оказание услуг по комплексному обслуживанию зданий в 2017 году 
</t>
  </si>
  <si>
    <t xml:space="preserve">27.10.2016
</t>
  </si>
  <si>
    <t>0139300002916000939</t>
  </si>
  <si>
    <t>654000,Кемеровская обл.,г.Новокузнецк,пр.Строителей,65,3</t>
  </si>
  <si>
    <t>3421800473016000013</t>
  </si>
  <si>
    <t>3421801772216000о13</t>
  </si>
  <si>
    <t>3421801946216000010</t>
  </si>
  <si>
    <t>3421801683116000013</t>
  </si>
  <si>
    <t>3421801862016000009</t>
  </si>
  <si>
    <t>3421801859616000о14</t>
  </si>
  <si>
    <t>3421802005916000012</t>
  </si>
  <si>
    <t>3421801858916000013</t>
  </si>
  <si>
    <t>3421801681716000010</t>
  </si>
  <si>
    <t xml:space="preserve">Оказание услуг по комплексному обслуживанию здания </t>
  </si>
  <si>
    <t>0139300002916000917</t>
  </si>
  <si>
    <t>ООО «ПрофАльянс»</t>
  </si>
  <si>
    <t>3421900423616000018</t>
  </si>
  <si>
    <t>3421900429016000015</t>
  </si>
  <si>
    <t>3421900426816000016</t>
  </si>
  <si>
    <t>3422100267716000013</t>
  </si>
  <si>
    <t>3422100270116000018</t>
  </si>
  <si>
    <t>3421900430016000021</t>
  </si>
  <si>
    <t>3422100269116000017</t>
  </si>
  <si>
    <t>3421900415516000018</t>
  </si>
  <si>
    <t>3421900419416000019</t>
  </si>
  <si>
    <t xml:space="preserve">3421900416216000019 </t>
  </si>
  <si>
    <t>3422100353616000017</t>
  </si>
  <si>
    <t>3422100263816000017</t>
  </si>
  <si>
    <t>3422100265216000016</t>
  </si>
  <si>
    <t>3421900424316000015</t>
  </si>
  <si>
    <t xml:space="preserve">Оказание услуг по уборке территории </t>
  </si>
  <si>
    <t>0139300002916000916</t>
  </si>
  <si>
    <t>3421900423616000019</t>
  </si>
  <si>
    <t>3421900429016000017</t>
  </si>
  <si>
    <t>3421900426816000017</t>
  </si>
  <si>
    <t>3422100267716000015</t>
  </si>
  <si>
    <t>3422100270116000021</t>
  </si>
  <si>
    <t>3421900430016000022</t>
  </si>
  <si>
    <t>3422100269116000019</t>
  </si>
  <si>
    <t>3421900418716000017</t>
  </si>
  <si>
    <t xml:space="preserve">3421900415516000019 </t>
  </si>
  <si>
    <t>3421900419416000020</t>
  </si>
  <si>
    <t>3421900416216000021</t>
  </si>
  <si>
    <t>3422100353616000018</t>
  </si>
  <si>
    <t>3422100263816000018</t>
  </si>
  <si>
    <t xml:space="preserve">3422100265216000017 </t>
  </si>
  <si>
    <t>3421900424316000017</t>
  </si>
  <si>
    <t xml:space="preserve">Оказание услуг по обслуживанию гардероба </t>
  </si>
  <si>
    <t>0139300002916000920</t>
  </si>
  <si>
    <t>3421900423616000020</t>
  </si>
  <si>
    <t>3421900429016000016</t>
  </si>
  <si>
    <t>3421900426816000018</t>
  </si>
  <si>
    <t>3422100267716000014</t>
  </si>
  <si>
    <t>3422100270116000020</t>
  </si>
  <si>
    <t>3421900430016000023</t>
  </si>
  <si>
    <t xml:space="preserve">3422100269116000018 </t>
  </si>
  <si>
    <t>3421900418716000016</t>
  </si>
  <si>
    <t>3421900415516000020</t>
  </si>
  <si>
    <t>3421900419416000021</t>
  </si>
  <si>
    <t>3421900416216000020</t>
  </si>
  <si>
    <t>3422100353616000019</t>
  </si>
  <si>
    <t>3422100263816000019</t>
  </si>
  <si>
    <t>3422100265216000018</t>
  </si>
  <si>
    <t>3421900424316000016</t>
  </si>
  <si>
    <t>МБДОУ "Детский сад №16"</t>
  </si>
  <si>
    <t xml:space="preserve">Оказание услуг по проведению мероприятий по дератизации и дезинсекции в 2017 году. </t>
  </si>
  <si>
    <t>0139300002916001128</t>
  </si>
  <si>
    <t xml:space="preserve">Услуги по дезинфекции, дезинсекции и дератизации
</t>
  </si>
  <si>
    <t>ООО «Дезинфекция»</t>
  </si>
  <si>
    <t>654002, Россия, Кемеровская обл., г.Новокузнецк, ул. Слесарная, д.7, корп. 2.,</t>
  </si>
  <si>
    <t>3421900730016000011</t>
  </si>
  <si>
    <t>МБДОУ "Детский сад № 19"</t>
  </si>
  <si>
    <t>3421900665016000011</t>
  </si>
  <si>
    <t>МБДОУ "Детский сад №20"</t>
  </si>
  <si>
    <t>3425301790116000009</t>
  </si>
  <si>
    <t>МБДОУ "Детский сад № 27"</t>
  </si>
  <si>
    <t>3422102520116000011</t>
  </si>
  <si>
    <t>МБДОУ "Детский сад №36"</t>
  </si>
  <si>
    <t>3421900649816000010</t>
  </si>
  <si>
    <t>МБДОУ "Детский сад № 37"</t>
  </si>
  <si>
    <t>3422101330116000012</t>
  </si>
  <si>
    <t>МБДОУ "Детский сад № 43"</t>
  </si>
  <si>
    <t>3421900742016000009</t>
  </si>
  <si>
    <t xml:space="preserve">МБ ДОУ "Детский сад №84" </t>
  </si>
  <si>
    <t>4221011801</t>
  </si>
  <si>
    <t>3422101180116000010</t>
  </si>
  <si>
    <t>МБДОУ "Детский сад № 96"</t>
  </si>
  <si>
    <t>3421900674816000011</t>
  </si>
  <si>
    <t>МБДОУ "Детский сад № 97"</t>
  </si>
  <si>
    <t>342190067232126000011</t>
  </si>
  <si>
    <t>МБДОУ "Детский сад №125"</t>
  </si>
  <si>
    <t>3421900732516000007</t>
  </si>
  <si>
    <t xml:space="preserve">МБ ДОУ "Детский сад №139" </t>
  </si>
  <si>
    <t>4221011819</t>
  </si>
  <si>
    <t>3422101181916000014</t>
  </si>
  <si>
    <t xml:space="preserve">МБ ДОУ "Детский сад №145" </t>
  </si>
  <si>
    <t>3422100809016000010</t>
  </si>
  <si>
    <t xml:space="preserve">МБ ДОУ "Детский сад №149" </t>
  </si>
  <si>
    <t>4221007989</t>
  </si>
  <si>
    <t>3422100798916000010</t>
  </si>
  <si>
    <t xml:space="preserve">МБ ДОУ "Детский сад №153" </t>
  </si>
  <si>
    <t>4221011784</t>
  </si>
  <si>
    <t>3422101178416000011</t>
  </si>
  <si>
    <t xml:space="preserve">МБ ДОУ "Детский сад №162" </t>
  </si>
  <si>
    <t>4221007957</t>
  </si>
  <si>
    <t>3422100795716000011</t>
  </si>
  <si>
    <t>МБ ДОУ "Детский сад №180</t>
  </si>
  <si>
    <t>4221009305</t>
  </si>
  <si>
    <t>3422100930516000010</t>
  </si>
  <si>
    <t>МБДОУ "Детский сад №203"</t>
  </si>
  <si>
    <t>3421900643416000010</t>
  </si>
  <si>
    <t xml:space="preserve">МБ ДОУ "Детский сад №209" </t>
  </si>
  <si>
    <t>3422100830116000008</t>
  </si>
  <si>
    <t xml:space="preserve">МБ ДОУ "Детский сад №213" </t>
  </si>
  <si>
    <t>4221008291</t>
  </si>
  <si>
    <t>3422100829116000009</t>
  </si>
  <si>
    <t>МБДОУ "Детский сад № 223"</t>
  </si>
  <si>
    <t>3421900669916000011</t>
  </si>
  <si>
    <t>МБДОУ "Детский сад № 239"</t>
  </si>
  <si>
    <t>3421900663516000007</t>
  </si>
  <si>
    <t>МБДОУ "Детский сад №243"</t>
  </si>
  <si>
    <t>4219007283</t>
  </si>
  <si>
    <t>3421900728316000009</t>
  </si>
  <si>
    <t>МБДОУ "Детский сад №245"</t>
  </si>
  <si>
    <t>4219006586</t>
  </si>
  <si>
    <t>3421900658616000011</t>
  </si>
  <si>
    <t>МБДОУ "Детский сад №246"</t>
  </si>
  <si>
    <t>3421900740616000011</t>
  </si>
  <si>
    <t>МБДОУ "Детский сад №259"</t>
  </si>
  <si>
    <t>3422101185816000008</t>
  </si>
  <si>
    <t>3421900423616000024</t>
  </si>
  <si>
    <t>3421900429016000019</t>
  </si>
  <si>
    <t>3421900426816000023</t>
  </si>
  <si>
    <t>3422100267716000019</t>
  </si>
  <si>
    <t>3422100270116000023</t>
  </si>
  <si>
    <t>3421900430016000027</t>
  </si>
  <si>
    <t>3422100269116000022</t>
  </si>
  <si>
    <t>3421900418716000021</t>
  </si>
  <si>
    <t>3421900415516000025</t>
  </si>
  <si>
    <t>3421900419416000026</t>
  </si>
  <si>
    <t>3421900416216000024</t>
  </si>
  <si>
    <t>3422100353616000024</t>
  </si>
  <si>
    <t>3422100263816000024</t>
  </si>
  <si>
    <t>3422100265216000024</t>
  </si>
  <si>
    <t>3421900424316000023</t>
  </si>
  <si>
    <t>МБУ ДО «ЦРТ «Уголек»</t>
  </si>
  <si>
    <t>3422101332616000016</t>
  </si>
  <si>
    <t>0139300002916000757</t>
  </si>
  <si>
    <t>654214, РФ, Кемеровская область, Новокузнецкий район, пос. Рассвет, ул. Центральная, д. 18 а, кв. 2</t>
  </si>
  <si>
    <t>3422003167516000113</t>
  </si>
  <si>
    <t xml:space="preserve">01.13.51.120; 01.13.12.120, 01.13.41.110, 01.13.49.110, 01.13.43.110
</t>
  </si>
  <si>
    <t>654063, РФ, Кемеровская обл., г.Новокузнецк, ул. Переездная, дом 1 корпус 11</t>
  </si>
  <si>
    <t>3421600666916000118</t>
  </si>
  <si>
    <t>3421600666916000117</t>
  </si>
  <si>
    <t>3422003167516000094</t>
  </si>
  <si>
    <t xml:space="preserve">10.20.23.122 </t>
  </si>
  <si>
    <t>Сельдь соленая или в рассоле</t>
  </si>
  <si>
    <t>649002, РФ, Республика Алтай, город Горно-Алтайск, проспект Коммунистический, дом 55/5, помещение 2</t>
  </si>
  <si>
    <t>3421600666916000119</t>
  </si>
  <si>
    <t xml:space="preserve">3422003167516000093 </t>
  </si>
  <si>
    <t xml:space="preserve">10.12.20.110 </t>
  </si>
  <si>
    <t xml:space="preserve">ООО "КЕМТОРГ"
</t>
  </si>
  <si>
    <t>650526, РФ, Кемеровская обл., Кемеровский р-н, п. Звездный, ул. Центральная, дом 1, 5</t>
  </si>
  <si>
    <t>отказался от заключения</t>
  </si>
  <si>
    <t>3421600666916000126</t>
  </si>
  <si>
    <t>3422003167516000105</t>
  </si>
  <si>
    <t xml:space="preserve">Поставка масла сливочного для муниципальных образовательных учреждений г.Новокузнецка в 4 квартале 2016 года. </t>
  </si>
  <si>
    <t>0139300002916000772</t>
  </si>
  <si>
    <t xml:space="preserve">Масло сладко-сливочное
 </t>
  </si>
  <si>
    <t>3421600666916000128</t>
  </si>
  <si>
    <t>Поставка фруктов свежих  для муниципальных образовательных учреждений г.Новокузнецка в 4 квартале 2016 года</t>
  </si>
  <si>
    <t>0139300002916000784</t>
  </si>
  <si>
    <t>3421600666916000133</t>
  </si>
  <si>
    <t>Поставка сухофруктов для муниципальных образовательных учреждений г.Новокузнецка в 4 квартале 2016 года</t>
  </si>
  <si>
    <t>0139300002916000781</t>
  </si>
  <si>
    <t xml:space="preserve">Фрукты переработанные
 </t>
  </si>
  <si>
    <t>654063, РФ, Кемеровская обл., г.Новокузнецк, ул. Переезная, дом 1 корпус 4</t>
  </si>
  <si>
    <t>3421600666916000129</t>
  </si>
  <si>
    <t>656011, РФ, Алтайский край, г.Барнаул, ул. Матросова, 9 «ж»</t>
  </si>
  <si>
    <t>3422003167516000090</t>
  </si>
  <si>
    <t>0139300002916000988</t>
  </si>
  <si>
    <t>ИП Коваленкова О.В.</t>
  </si>
  <si>
    <t>422104301049</t>
  </si>
  <si>
    <t>654000, РФ, Кемеровская обл., г.Новокузнецк, ул. Новобайдаевская, 10, офис (квартира)11</t>
  </si>
  <si>
    <t>3421600666916000136</t>
  </si>
  <si>
    <t>Сыры полутвердые</t>
  </si>
  <si>
    <t xml:space="preserve"> 654201, РФ, Кемеровская обл., Новокузнецкий район, с. Сосновка, ул. Запсибовская, д. 2</t>
  </si>
  <si>
    <t>3421600666916000143</t>
  </si>
  <si>
    <t>поставка и доставка хлеба и хлебобулочных изделий для муниципальных образовательных учреждений Новоильинского и Заводского районов г. Новокузнецка на 1 квартал 2017 года</t>
  </si>
  <si>
    <t>0139300002916000965</t>
  </si>
  <si>
    <t>Хлеб и хлебобулочные изделия недлительного хранения</t>
  </si>
  <si>
    <t>654031, РФ, Кемеровская обл., г. Киселевск, Гагарина, 20,  д.1</t>
  </si>
  <si>
    <t>3422003167516000134</t>
  </si>
  <si>
    <t xml:space="preserve">поставка и доставка хлеба и хлебобулочных изделий для муниципальных образовательных учреждений Кузнецкого и Орджоникидзевского р-ов г. Новокузнецка на 1 квартал 2017 года </t>
  </si>
  <si>
    <t>0139300002916000966</t>
  </si>
  <si>
    <t xml:space="preserve">3422003167516000135 </t>
  </si>
  <si>
    <t xml:space="preserve">поставка и доставка хлеба и хлебобулочных изделий для муниципальных образовательных учреждений г. Новокузнецка (Центральный, Куйбышевский районы) на 1 квартал 2017 года </t>
  </si>
  <si>
    <t>0139300002916000960</t>
  </si>
  <si>
    <t xml:space="preserve">3422003167516000128 </t>
  </si>
  <si>
    <t xml:space="preserve">поставка и доставка сметаны для муниципальных образовательных учреждений Заводского и Новоильинского р-ов г. Новокузнецка на 1 квартал 2017 года </t>
  </si>
  <si>
    <t>0139300002916000963</t>
  </si>
  <si>
    <t>10.51.52.122</t>
  </si>
  <si>
    <t xml:space="preserve">Сметана от 15,0% до 19,0% жирности
 </t>
  </si>
  <si>
    <t xml:space="preserve">3422003167516000132 </t>
  </si>
  <si>
    <t>поставка и доставка сметаны для муниципальных образовательных учреждений Кузнецкого и Орджоникидзевского районов г. Новокузнецка на 1 квартал 2017 года</t>
  </si>
  <si>
    <t>0139300002916000961</t>
  </si>
  <si>
    <t>4220038945</t>
  </si>
  <si>
    <t xml:space="preserve">654 063, РФ, Кемеровская обл., г. Новокузнецк, ул. Переездная, 7 </t>
  </si>
  <si>
    <t xml:space="preserve">3422003167516000131 </t>
  </si>
  <si>
    <t xml:space="preserve">поставка и доставка сметаны для муниципальных образовательных учреждений Центрального и Куйбышевского р-ов г. Новокузнецка на 1 квартал 2017 года </t>
  </si>
  <si>
    <t>0139300002916000955</t>
  </si>
  <si>
    <t xml:space="preserve">3422003167516000129 </t>
  </si>
  <si>
    <t xml:space="preserve">поставка и доставка творога для муниципальных образовательных учреждений Заводского и Новоильинского р-ов г. Новокузнецка на 1 квартал 2017 года </t>
  </si>
  <si>
    <t>0139300002916000956</t>
  </si>
  <si>
    <t>10.51.40.330</t>
  </si>
  <si>
    <t xml:space="preserve">Творог от 4% до 11% жирности
 </t>
  </si>
  <si>
    <t xml:space="preserve">3422003167516000130 </t>
  </si>
  <si>
    <t xml:space="preserve">поставка и доставка творога для муниципальных образовательных учреждений Кузнецкого и Орджоникидзевского районов г. Новокузнецка на 1 квартал 2017 года </t>
  </si>
  <si>
    <t>0139300002916000968</t>
  </si>
  <si>
    <t xml:space="preserve">654063, РФ, Кемеровская обл., г. Новокузнецк, ул. Переездная, 7 </t>
  </si>
  <si>
    <t xml:space="preserve">3422003167516000133 </t>
  </si>
  <si>
    <t>поставка и доставка творога для муниципальных образовательных учреждений Ценрального и куйбышевского р-ов г. Новокузнецка на 1 квартал 2017 года</t>
  </si>
  <si>
    <t>0139300002916000970</t>
  </si>
  <si>
    <t>ООО "Арапель"</t>
  </si>
  <si>
    <t>2221225260</t>
  </si>
  <si>
    <t>656031, РФ, Алтайский край, г. Барнаул, пр. Строителей, 43, офис 213</t>
  </si>
  <si>
    <t>3422003167516000137</t>
  </si>
  <si>
    <t xml:space="preserve">поставка и доставка мяса для муниципальных образовательных учреждений г.Новокузнецка на 1 квартал 2017 года </t>
  </si>
  <si>
    <t>0139300002916000971</t>
  </si>
  <si>
    <t>115280, РФ, г. Москва, ул. Ленинская слобода, дом 19, комната 21 ю</t>
  </si>
  <si>
    <t xml:space="preserve">3422003167516000141 </t>
  </si>
  <si>
    <t xml:space="preserve">поставка и доставка салата из морской капусты для муниципальных дошкольных образовательных учреждений г. Новокузнецка на 1 квартал 2017 года </t>
  </si>
  <si>
    <t>0139300002916000974</t>
  </si>
  <si>
    <t>Консервы из морской капусты</t>
  </si>
  <si>
    <t xml:space="preserve">3422003167516000136 </t>
  </si>
  <si>
    <t>поставка и доставка яйца куриного для муниципальных образовательных учреждений г.Новокузнецка на 1 квартал 2017 года</t>
  </si>
  <si>
    <t>0139300002916000984</t>
  </si>
  <si>
    <t xml:space="preserve">3422003167516000169 </t>
  </si>
  <si>
    <t xml:space="preserve">поставка и доставка субпродуктов для муниципальных образовательных учреждений г. Новокузнецка на 1 квартал 2017 года </t>
  </si>
  <si>
    <t>0139300002916000983</t>
  </si>
  <si>
    <t xml:space="preserve">3422003167516000142 </t>
  </si>
  <si>
    <t>поставка и доставка колбасных изделий для муниципальных образовательных учреждений г.Новокузнецка на 1 квартал 2017 года</t>
  </si>
  <si>
    <t>0139300002916000989</t>
  </si>
  <si>
    <t>Колбасы (колбаски) вареные, Сосиски</t>
  </si>
  <si>
    <t>ИП Бабенко О.А.</t>
  </si>
  <si>
    <t>421100242111</t>
  </si>
  <si>
    <t>652702, РФ, Кемеровская обл., г. Киселевск, 50 лет Города ул, 24 офис (квартира) 36</t>
  </si>
  <si>
    <t xml:space="preserve">3422003167516000143 </t>
  </si>
  <si>
    <t xml:space="preserve">поставка и доставка витаминизированных напитков и киселя с витаминами для муниципальных образовательных учреждений г.Новокузнецка на 1 квартал 2017 года </t>
  </si>
  <si>
    <t>0139300002916000985</t>
  </si>
  <si>
    <t xml:space="preserve">3422003167516000140 </t>
  </si>
  <si>
    <t>поставка и доставка сухарей панировочных для муниципальных образовательных учреждений г. Новокузнецка на 1 квартал 2017 года</t>
  </si>
  <si>
    <t>0139300002916000991</t>
  </si>
  <si>
    <t>Изделия хлебобулочные сухие или хлебобулочные изделия длительного хранения прочие, не включенные в другие группировки</t>
  </si>
  <si>
    <t>ООО "Боливар"</t>
  </si>
  <si>
    <t>2225157195</t>
  </si>
  <si>
    <t>656008, РФ, Алтайский край, г. Барнаул, ул. Партизанская, д. 266, каб.№1</t>
  </si>
  <si>
    <t xml:space="preserve">3422003167516000146 </t>
  </si>
  <si>
    <t xml:space="preserve">поставка и доставка круп для муниципальных образовательных учреждений г. Новокузнецка на 1 квартал 2017 года </t>
  </si>
  <si>
    <t>0139300002916001004</t>
  </si>
  <si>
    <t>01.11.75.110, 10.61.31.120, 10.61.32.111, 10.61.32.114, 10.61.32.115, 10.61.32.116</t>
  </si>
  <si>
    <t>Зерно гороха, Мука грубого помола из пшеницы, Крупа из зерновых культур, не включенная в другие группировки, Пшено, Крупа ячневая,  Крупа перловая.</t>
  </si>
  <si>
    <t xml:space="preserve">3422003167516000139 </t>
  </si>
  <si>
    <t xml:space="preserve">поставка и доставка макарон для муниципальных образовательных учреждений города Новокузнецка на 1 квартал 2017 года </t>
  </si>
  <si>
    <t>0139300002916000998</t>
  </si>
  <si>
    <t xml:space="preserve">3422003167516000144 </t>
  </si>
  <si>
    <t xml:space="preserve">поставка и доставка говядины тушеной для муниципальных образовательных учреждений г.Новокузнецка на 1 квартал 2017 года </t>
  </si>
  <si>
    <t>0139300002916001016</t>
  </si>
  <si>
    <t xml:space="preserve">3422003167516000148 </t>
  </si>
  <si>
    <t xml:space="preserve">поставка и доставка сыра для муниципальных образовательных учреждений г. Новокузнецка на 1 квартал 2017 года </t>
  </si>
  <si>
    <t>0139300002916001101</t>
  </si>
  <si>
    <t>10.51.40.121</t>
  </si>
  <si>
    <t xml:space="preserve">Сыры полутвердые без вкусовых наполнителей
</t>
  </si>
  <si>
    <t>654207, РФ, Кемеровская обл., с.Костенково, Центральная, 2а</t>
  </si>
  <si>
    <t xml:space="preserve">3422003167516000155 </t>
  </si>
  <si>
    <t>поставка и доставка сока для муниципальных образовательных учреждений г, Новокузнецка на 1 квартал 2017 года</t>
  </si>
  <si>
    <t>0139300002916001015</t>
  </si>
  <si>
    <t xml:space="preserve">3422003167516000159 </t>
  </si>
  <si>
    <t>поставка и доставка повидла для муниципальных образовательных учреждений г. Новокузнецка на 1 квартал 2017 года</t>
  </si>
  <si>
    <t>0139300002916001019</t>
  </si>
  <si>
    <t>3422003167516000149</t>
  </si>
  <si>
    <t>поставка и доставка горошка консервированного для муниципальных образовательных учреждений г. Новокузнецка на 1 квартал 2017 г</t>
  </si>
  <si>
    <t>0139300002916001022</t>
  </si>
  <si>
    <t>10.39.16.000</t>
  </si>
  <si>
    <t>Горох, консервированный без уксуса или уксусной кислоты (кроме готовых блюд из овощей)</t>
  </si>
  <si>
    <t>198184, РФ, г.Санкт-Петербург, Канонерский остров, д.22, лит.А, оф.4-Н</t>
  </si>
  <si>
    <t>3422003167516000154</t>
  </si>
  <si>
    <t>поставка и доставка картофеля свежего для муниципальных образовательных учреждений г. Новокузнецка на 1 квартал 2017 года</t>
  </si>
  <si>
    <t>0139300002916001008</t>
  </si>
  <si>
    <t>01.13.51.120</t>
  </si>
  <si>
    <t>Картофель столовый поздний</t>
  </si>
  <si>
    <t>3422003167516000145</t>
  </si>
  <si>
    <t>поставка и доставка риса для муниципальных образовательных учреждений г. Новокузнецк на 1 квартал 2017 года</t>
  </si>
  <si>
    <t>0139300002916001026</t>
  </si>
  <si>
    <t>10.61.12.000</t>
  </si>
  <si>
    <t>Рис полуобрушенный или полностью обрушенный, или дробленый</t>
  </si>
  <si>
    <t>3422003167516000151</t>
  </si>
  <si>
    <t>поставка и доставка чеснока для муниципальных образовательных учреждений г. Новокузнецка на 1 квартал 2017 года</t>
  </si>
  <si>
    <t>0139300002916001028</t>
  </si>
  <si>
    <t>Чеснок</t>
  </si>
  <si>
    <t xml:space="preserve">654063, РФ, Кемеровская обл., г. Новокузнецк
Ул. Переездная 1/11
654063 Кемеровская область, г. Новокузнецк
Ул. Переездная 1/11
</t>
  </si>
  <si>
    <t>3422003167516000153</t>
  </si>
  <si>
    <t>поставка и доставка гречневой крупы для муниципальных образовательных учреждений г. Новокузнецк на 1 квартал 2017 г</t>
  </si>
  <si>
    <t xml:space="preserve"> 0139300002916001029 </t>
  </si>
  <si>
    <t>Крупа гречневая</t>
  </si>
  <si>
    <t>3422003167516000152</t>
  </si>
  <si>
    <t>поставка и доставка кисломолочной продукции для муниципальных образовательных учреждений Центрального и Куйбышевского районов г. Новокузнецка на 1 квартал 2017 г.</t>
  </si>
  <si>
    <t>0139300002916001047</t>
  </si>
  <si>
    <t>10.51.52.130, 10.51.52.140</t>
  </si>
  <si>
    <t>Ряженка и варенец, Кефир</t>
  </si>
  <si>
    <t>4223089095</t>
  </si>
  <si>
    <t>652715, РФ, Кемеровская обл., г. Киселевск, ул. Краснобродская, 9</t>
  </si>
  <si>
    <t>3422003167516000165</t>
  </si>
  <si>
    <t>поставка и доставка кисломолочных продуктов для муниципальных образовательных учреждений Заводского и Новоильинского р-ов г. Новокузнецка на 1 квартал 2017 г</t>
  </si>
  <si>
    <t>0139300002916001037</t>
  </si>
  <si>
    <t>3422003167516000157</t>
  </si>
  <si>
    <t>поставка и доставка кисломолочных продуктов для муниципальных образовательных учреждений Кузнецкого и Орджоникидзевского районов г. Новокузнецка на 1 квартал 2017 г.</t>
  </si>
  <si>
    <t>0139300002916001060</t>
  </si>
  <si>
    <t>3422003167516000158</t>
  </si>
  <si>
    <t>поставка и доставка молока и кисломолочных продуктов для муниципальных образовательных учреждений Заводского и новоильинского р-ов г. Новокузнецка на 1 квартал 2017 года</t>
  </si>
  <si>
    <t>0139300002916001043</t>
  </si>
  <si>
    <t>10.51.11.111, 10.51.52.112, 10.51.52.190</t>
  </si>
  <si>
    <t xml:space="preserve">Молоко питьевое коровье пастеризованное, Йогурт с вкусовыми компонентами, </t>
  </si>
  <si>
    <t>3422003167516000160</t>
  </si>
  <si>
    <t>поставка и доставка молока и кисломолочных продуктов для муниципальных образовательных учреждений Кузнецкого и Орджоникидзевского р-ов г. Новокузнецка на 1 квартал 2017 года</t>
  </si>
  <si>
    <t>0139300002916001050</t>
  </si>
  <si>
    <t>3422003167516000170</t>
  </si>
  <si>
    <t>поставка и доставка молока и кисломолочных продуктов для муниципальных образовательных учреждений Центрального и Куйбышевского р-ов г. Новокузнецка на 1 квартал 2017 года</t>
  </si>
  <si>
    <t xml:space="preserve"> 0139300002916001056 </t>
  </si>
  <si>
    <t>3422003167516000171</t>
  </si>
  <si>
    <t>поставка и доставка мяса птицы (окорочка) для муниципальных образовательных учредений г. Новокузнецк на 1 квартал 2017 г</t>
  </si>
  <si>
    <t>0139300002916001049</t>
  </si>
  <si>
    <t>Мясо кур, в том числе цыплят (включая цыплят-бройлеров) замороженное</t>
  </si>
  <si>
    <t>3422003167516000167</t>
  </si>
  <si>
    <t>поставка и доставка масла подсолнечного для муниципальных образовательных учреждений г. Новокузнецка на 1 квартал 2017 года</t>
  </si>
  <si>
    <t xml:space="preserve">0139300002916001021 </t>
  </si>
  <si>
    <t>ООО «КРУПНЫЙ ДВОР»</t>
  </si>
  <si>
    <t>2223612988</t>
  </si>
  <si>
    <t>656902, РФ, Алтайский край, г.Барнаул, Власиха, Талая ул, 14</t>
  </si>
  <si>
    <t>3422003167516000156</t>
  </si>
  <si>
    <t>поставка и доставка приправ и специй для муниципальных образовательных учреждений г. Новокузнецка на 1 квартал 2017 года</t>
  </si>
  <si>
    <t>0139300002916001065</t>
  </si>
  <si>
    <t>10.84.23.164, 20.14.34.231</t>
  </si>
  <si>
    <t>Лист лавровый обработанный, Кислота лимонная</t>
  </si>
  <si>
    <t>3422003167516000162</t>
  </si>
  <si>
    <t>поставка и доставка муки пшеничной хлебопекарной для муниципальных образовательных учреждений города Новокузнецка на 1 квартал 2017 года</t>
  </si>
  <si>
    <t>0139300002916001098</t>
  </si>
  <si>
    <t>Мука пшеничная и пшенично-ржаная</t>
  </si>
  <si>
    <t>3422003167516000166</t>
  </si>
  <si>
    <t>поставка и доставка дрожжей прессованных для муниципальных образовательных учреждений г. Новокузнецка на 1 квартал 2017 года</t>
  </si>
  <si>
    <t>0139300002916001090</t>
  </si>
  <si>
    <t>10.89.13.111</t>
  </si>
  <si>
    <t>Дрожжи хлебопекарные прессованные</t>
  </si>
  <si>
    <t>4205277339</t>
  </si>
  <si>
    <t>650000, РФ, Кемеровская обл., г. Кемерово, пр. Советский, д. 34 помещение 52</t>
  </si>
  <si>
    <t>3422003167516000147</t>
  </si>
  <si>
    <t>поставка и доставка сайры консервированной для муниципальных образовательных учреждений г. Новокузнецка на 1 квартал 2017 года</t>
  </si>
  <si>
    <t>0139300002916001117</t>
  </si>
  <si>
    <t>3422003167516000172</t>
  </si>
  <si>
    <t>поставка и доставка мучных кондитерских изделий для муниципальных образовательных учреждений г. Новокузнецка на 1 квартал 2017 года</t>
  </si>
  <si>
    <t>0139300002916001077</t>
  </si>
  <si>
    <t>10.72.12.110, 10.72.12.120, 10.72.12.130</t>
  </si>
  <si>
    <t>Печенье и пряники имбирные и аналогичные изделия, Печенье сладкое, Вафли и облатки вафельные</t>
  </si>
  <si>
    <t>ООО «Боливар»</t>
  </si>
  <si>
    <t>3422003167516000163</t>
  </si>
  <si>
    <t>поставка и доставка кондитерских изделий для муниципальных образовательных учреждений г. Новокузнецка на 1 квартал 2017 год</t>
  </si>
  <si>
    <t>0139300002916001118</t>
  </si>
  <si>
    <t>10.82.22.119, 10.82.22.142, 10.82.22.143, 10.82.22.145, 10.82.23.210</t>
  </si>
  <si>
    <t>Шоколад и пищевые продукты, содержащие какао (кроме подслащенного какао-порошка), в упакованном виде, Конфеты, глазированные шоколадной и шоколадно-молочной глазурью, с ликерными, молочными и фруктовыми корпусами, Конфеты, глазированные шоколадной и шоколадно-молочной глазурью, с кремовыми и сбивными корпусами, Конфеты, глазированные шоколадной и шоколадно-молочной глазурью, с марципановыми, ореховыми и пралиновыми корпусами, Зефир</t>
  </si>
  <si>
    <t>3422003167516000164</t>
  </si>
  <si>
    <t>поставка продуктов питания (овощей свежих) в 1 квартале 2017 года</t>
  </si>
  <si>
    <t>01.13.12.120;01.13.43.110;01.13.41.110;01.13.49.110; 01.13.51.120</t>
  </si>
  <si>
    <t>Капуста белокочанная, Лук репчатый, Морковь столовая, Свекла столовая, Картофель столовый поздний</t>
  </si>
  <si>
    <t xml:space="preserve">421712715928
</t>
  </si>
  <si>
    <t>654059, РФ, Кемеровская обл., г. Новокузнецк, ул. 40 лет ВЛКСМ, 120-7</t>
  </si>
  <si>
    <t xml:space="preserve">3421600666916000153 </t>
  </si>
  <si>
    <t>01.13.12.120;01.13.43.110;01.13.41.110;01.13.49.110;</t>
  </si>
  <si>
    <t>3422003167516000168</t>
  </si>
  <si>
    <t xml:space="preserve">Поставка консервированной мясной продукции для муниципальных  образовательных  учреждений г.Новокузнецка в 4 квартале 2016 года. </t>
  </si>
  <si>
    <t>0139300002916000769</t>
  </si>
  <si>
    <t xml:space="preserve">10.13.15.111 
</t>
  </si>
  <si>
    <t xml:space="preserve">Говядина тушеная 
</t>
  </si>
  <si>
    <t>ООО ТД "Зенит"</t>
  </si>
  <si>
    <t>630088, Российская Федерация, Новосибирская область, Новосибирск, Горский мкр, 64</t>
  </si>
  <si>
    <t>3421600666916000125</t>
  </si>
  <si>
    <t>Поставка воды питьевой для муниципальных образовательных учреждений г.Новокузнецка в 4 квартале 2016 года</t>
  </si>
  <si>
    <t>0139300002916000777</t>
  </si>
  <si>
    <t xml:space="preserve">36.00.11.000
</t>
  </si>
  <si>
    <t xml:space="preserve">Вода питьевая 
</t>
  </si>
  <si>
    <t>ИП Копытов О.И.</t>
  </si>
  <si>
    <t>654005, Российская Федерация, Кемеровская область, Новокузнецк, Павловского ул, 23 офис (квартира) 41</t>
  </si>
  <si>
    <t>3421600666916000132</t>
  </si>
  <si>
    <t>Поставка салата из морской капусты для муниципальных образовательных учреждений г.Новокузнецка в 4 квартале 2016 года</t>
  </si>
  <si>
    <t>0139300002916000826</t>
  </si>
  <si>
    <t>Морская капуста</t>
  </si>
  <si>
    <t>649002, Российская Федерация, республика Алтай, Горно-Алтайск г, Коммунистический пр-кт, 55/5 офис (квартира) помещение 2</t>
  </si>
  <si>
    <t>3421600666916000130</t>
  </si>
  <si>
    <t>Поставка свежих огурцов, томатов, зелени, чеснока для муниципальных  образовательных учреждений г.Новокузнецка в 4 квартале 2016 года</t>
  </si>
  <si>
    <t>0139300002916000775</t>
  </si>
  <si>
    <t>3421600666916000124</t>
  </si>
  <si>
    <t>Поставка соли  для муниципальных образовательных учреждений г.Новокузнецка в 4 квартале 2016 года</t>
  </si>
  <si>
    <t>0139300002916000773</t>
  </si>
  <si>
    <t>Соль</t>
  </si>
  <si>
    <t>3421600666916000120</t>
  </si>
  <si>
    <t>Поставка и доставка масла сливочного для муниципальных образовательных учреждений г. Новокузнецка на сентябрь, 4 квартал 2016 года</t>
  </si>
  <si>
    <t>0139300002916000702</t>
  </si>
  <si>
    <t>3422003167516000118</t>
  </si>
  <si>
    <t>Поставка и доставка молока и кисломолочных продуктов для муниципальных образовательных учреждений г. Новокузнецка (Заводской, Новоильинский район) на 4 квартал 2016 года.</t>
  </si>
  <si>
    <t>0139300002916000700</t>
  </si>
  <si>
    <t>МПО Скоморошка</t>
  </si>
  <si>
    <t xml:space="preserve">650055, Российская Федерация, Кемеровская обл., г. Кемерово, 
пр. Кузнецкий, 99, ОКАТО: 32401362000
</t>
  </si>
  <si>
    <t>3422003167516000095</t>
  </si>
  <si>
    <t>Поставка и доставка молока и кисломолочных продуктов для муниципальных образовательных учреждений г. Новокузнецка (Кузнецкий, Орджоникидзевский район) на 4 квартал 2016 года</t>
  </si>
  <si>
    <t>0139300002916000708</t>
  </si>
  <si>
    <t>654201, Кемеровская область, Новокузнецкий р-н, с. Сосновка, ул. Запсибовская, д.2</t>
  </si>
  <si>
    <t>3422003167516000100</t>
  </si>
  <si>
    <t>Поставка и доставка молока и кисломолочных продуктов для муниципальных образовательных учреждений г. Новокузнецка (Центральный, Куйбышевский район) на 4 квартал 2016 года</t>
  </si>
  <si>
    <t xml:space="preserve">0139300002916000711 </t>
  </si>
  <si>
    <t>ООО "КузнецкЗерноСервис</t>
  </si>
  <si>
    <t>654214, Кемеровская область, Новокузнецкий район, пос. Рассвет, ул. Центральная, д. 18 а, кв. 2</t>
  </si>
  <si>
    <t>3422003167516000107</t>
  </si>
  <si>
    <t>Поставка и доставка творога и сметаны для муниципальных образовательных учреждений г.Новокузнецка (Заводской, Новоильинский район) на 4 квартал 2016 года</t>
  </si>
  <si>
    <t>0139300002916000703</t>
  </si>
  <si>
    <t>ООО Гормолзавод</t>
  </si>
  <si>
    <t>652715, Кемеровская область, г. Киселевск, ул. Краснобродская, 9</t>
  </si>
  <si>
    <t>3422003167516000123</t>
  </si>
  <si>
    <t xml:space="preserve">Поставка и доставка творога и сметаны для муниципальных образовательных учреждений г. Новокузнецка 
(Кузнецкий, Орджоникидзевский районы) на 4 квартал 2016 года.
</t>
  </si>
  <si>
    <t>0139300002916000715</t>
  </si>
  <si>
    <t>ООО Продукт</t>
  </si>
  <si>
    <t>3422003167516000091</t>
  </si>
  <si>
    <t>Поставка и доставка творога и сметаны для муниципальных образовательных учреждений г.Новокузнецка (Центральный, Куйбышевский район) на 4 квартал 2016 года</t>
  </si>
  <si>
    <t>0139300002916000707</t>
  </si>
  <si>
    <t xml:space="preserve">3422003167516000124 </t>
  </si>
  <si>
    <t>Поставка и доставка консервированной овощной продукции для муниципальных образовательных учреждений города Новокузнецка на 4 квартал 2016 года</t>
  </si>
  <si>
    <t>0139300002916000810</t>
  </si>
  <si>
    <t xml:space="preserve">Овощи консервированные, Пюре и пасты овощные </t>
  </si>
  <si>
    <t>198184, Российская Федерация, г. Санкт-Петербург, остров Канонерский, 22, 4-Н</t>
  </si>
  <si>
    <t>3422003167516000119</t>
  </si>
  <si>
    <t>Поставка и доставка говядины тушеной для муниципальных образовательных учреждений г.Новокузнецка на  4 квартал 2016 года</t>
  </si>
  <si>
    <t xml:space="preserve">0139300002916000727 </t>
  </si>
  <si>
    <t>ОО Модуль</t>
  </si>
  <si>
    <t>42224150415</t>
  </si>
  <si>
    <t xml:space="preserve">6546019,  Российская Федерация, г. Барнаул, ул. Гущина, 173б-4 </t>
  </si>
  <si>
    <t>3422003167516000096</t>
  </si>
  <si>
    <t>Поставка и доставка молока сгущённого для муниципальных образовательных учреждений г. Новокузнецка на 4 квартал 2016 года</t>
  </si>
  <si>
    <t xml:space="preserve">0139300002916000734 </t>
  </si>
  <si>
    <t>ООО Орион</t>
  </si>
  <si>
    <t>654000, Кемеровская обл, Новокузнецк г, ул.40 лет ВЛКСМ, д.1а</t>
  </si>
  <si>
    <t>3422003167516000098</t>
  </si>
  <si>
    <t>Поставка и доставка кофейного напитка, какао-порошка для муниципальных образовательных учреждений г. Новокузнецка на 4 квартал 2016 года</t>
  </si>
  <si>
    <t xml:space="preserve">0139300002916000740 </t>
  </si>
  <si>
    <t>15.86.12.132; 15.84.13.000; 15.62.21.190</t>
  </si>
  <si>
    <t>Заменители кофе обжаренные прочие; Порошок какао без добавок сахара или других подслащи- вающих веществ;  Крахмалопродукты сахаристые, не включенные в другие группировки</t>
  </si>
  <si>
    <t>ООО ФПК</t>
  </si>
  <si>
    <t>7430021220</t>
  </si>
  <si>
    <t>456612, Российская Федерация, Челябинская область, Копейск, Кемеровская, 5 офис (квартира) помещение 1</t>
  </si>
  <si>
    <t>3422003167516000103</t>
  </si>
  <si>
    <t>Поставка и доставка дрожжей прессованных для муниципальных образовательных учреждений г. Новокузнецка на 4 квартал 2016 года</t>
  </si>
  <si>
    <t xml:space="preserve">0139300002916000733 </t>
  </si>
  <si>
    <t xml:space="preserve">Дрожжи </t>
  </si>
  <si>
    <t>3422003167516000097</t>
  </si>
  <si>
    <t>Поставка и доставка повидла фруктового для муниципальных образовательных учреждений г.Новокузнецка на 4 квартал 2016 года</t>
  </si>
  <si>
    <t xml:space="preserve">0139300002916000741 </t>
  </si>
  <si>
    <t>Повидло</t>
  </si>
  <si>
    <t>3422003167516000106</t>
  </si>
  <si>
    <t>Поставка и доставка приправ и специй для муниципальных образовательных учреждений г. Новокузнецка на 4 квартал 2016 года</t>
  </si>
  <si>
    <t>0139300002916000731</t>
  </si>
  <si>
    <t>01.28.19.000, 20.14.34.231</t>
  </si>
  <si>
    <t>Приправы и специи</t>
  </si>
  <si>
    <t>3422003167516000101</t>
  </si>
  <si>
    <t>Поставка и доставка сока для муниципальных образовательных учреждений г. Новокузнецка на 4 квартал 2016 года</t>
  </si>
  <si>
    <t xml:space="preserve">0139300002916000732 </t>
  </si>
  <si>
    <t>Сок</t>
  </si>
  <si>
    <t xml:space="preserve">ООО "Продукт" </t>
  </si>
  <si>
    <t xml:space="preserve"> 05.10.2016  </t>
  </si>
  <si>
    <t>3422003167516000114</t>
  </si>
  <si>
    <t>Поставка и доставка субпродуктов мясных для муниципальных образовательных учреждений г. новокузнецка на 4 квартал 2016 года</t>
  </si>
  <si>
    <t>0139300002916000737</t>
  </si>
  <si>
    <t>ООО Колория</t>
  </si>
  <si>
    <t>2221193040</t>
  </si>
  <si>
    <t>656011, Российская Федерация, Алтайский край, г. Барнаул, ул. Матросова, 9-Е</t>
  </si>
  <si>
    <t>3422003167516000108</t>
  </si>
  <si>
    <t>Поставка и доставка соли для муниципальных образовательных учреждений г. Новокузнецка на 4 квартал 2016 года</t>
  </si>
  <si>
    <t>0139300002916000729</t>
  </si>
  <si>
    <t>3422003167516000092</t>
  </si>
  <si>
    <t>Поставка и доставка мяса для муниципальных образовательных учреждений г. Новокузнецка на 4 квартал 2016 года.</t>
  </si>
  <si>
    <t>0139300002916000728</t>
  </si>
  <si>
    <t>Мясо</t>
  </si>
  <si>
    <t>ООО МКТ</t>
  </si>
  <si>
    <t>3422003167516000102</t>
  </si>
  <si>
    <t>0139300002916000730</t>
  </si>
  <si>
    <t xml:space="preserve">ООО "МКТ" </t>
  </si>
  <si>
    <t>3422003167516000111</t>
  </si>
  <si>
    <t>Поставка и доставка макарон для муниципальных образовательных учреждений города Новокузнецка на 2-3 квартал 2016 года</t>
  </si>
  <si>
    <t xml:space="preserve">0139300002916000738 </t>
  </si>
  <si>
    <t>Макаронные изделия</t>
  </si>
  <si>
    <t>3422003167516000099</t>
  </si>
  <si>
    <t xml:space="preserve">Поставка и доставка фруктов 
для муниципальных образовательных учреждений 
г. Новокузнецка на 4 квартал 2016 года
</t>
  </si>
  <si>
    <t xml:space="preserve">0139300002916000743 </t>
  </si>
  <si>
    <t xml:space="preserve">Фрукты </t>
  </si>
  <si>
    <t>3422003167516000109</t>
  </si>
  <si>
    <t>Поставка и доставка муки пшеничной хлебопекарной для муниципальных образовательных учреждений города Новокузнецка на 4 квартал 2016 года</t>
  </si>
  <si>
    <t>0139300002916000762</t>
  </si>
  <si>
    <t>10.61.21</t>
  </si>
  <si>
    <t xml:space="preserve"> 10.10.2016 </t>
  </si>
  <si>
    <t>3422003167516000104</t>
  </si>
  <si>
    <t xml:space="preserve">Поставка и доставка молока сухого 
для муниципальных образовательных учреждений г. Новокузнецка 
на 4 квартал 2016 года
</t>
  </si>
  <si>
    <t xml:space="preserve">0139300002916000783 </t>
  </si>
  <si>
    <t>ООО База мясопрома</t>
  </si>
  <si>
    <t>2221065659</t>
  </si>
  <si>
    <t>3422003167516000110</t>
  </si>
  <si>
    <t>Хлебобулочные(кондитерские) изделия</t>
  </si>
  <si>
    <t xml:space="preserve">0139300002916000779 </t>
  </si>
  <si>
    <t>Когдитерские изделия</t>
  </si>
  <si>
    <t>3422003167516000115</t>
  </si>
  <si>
    <t>Поставка и доставка салата из морской капусты для муниципальных образовательных учреждений г. Новокузнецка на 4 квартал 2016 года</t>
  </si>
  <si>
    <t>0139300002916000809</t>
  </si>
  <si>
    <t xml:space="preserve">ООО ПК «Продсиб»  </t>
  </si>
  <si>
    <t>634063, Российская Федерация, Томская обл., г. Томск, ул. Мичурина, 47,</t>
  </si>
  <si>
    <t xml:space="preserve">3422003167516000117 </t>
  </si>
  <si>
    <t>Поставка и доставка масла подсолнечного для муниципальных образовательных учреждений г. Новокузнецка с ноября по декабрь 2016 года (дорполнительный объем)</t>
  </si>
  <si>
    <t>0139300002916000921</t>
  </si>
  <si>
    <t xml:space="preserve">Масло подсолнечное </t>
  </si>
  <si>
    <t>654031, Российская Федерация, Кемеровская обл., г. Новокузнецк, ул. 40 лет ВЛКСМ, 1а,</t>
  </si>
  <si>
    <t>3421600666916000135</t>
  </si>
  <si>
    <t>Поставка творога  для муниципальных образовательных учреждений Центрального и Куйбышевского районов г.Новокузнецка на 1 квартал 2017 года</t>
  </si>
  <si>
    <t>0139300002916001071</t>
  </si>
  <si>
    <t xml:space="preserve">Творог от 4% до 11% жирности
</t>
  </si>
  <si>
    <t>ООО "Сибрский колос"</t>
  </si>
  <si>
    <t>34216006669 16 000150</t>
  </si>
  <si>
    <t>Поставка творога для муниципальных образовательных учреждений Заводского и Новоильинского районов г.Новокузнецка на 1 квартал 2017 года</t>
  </si>
  <si>
    <t>0139300002916001069</t>
  </si>
  <si>
    <t xml:space="preserve">4252007160 </t>
  </si>
  <si>
    <t>3421600666916000152</t>
  </si>
  <si>
    <t>Поставка творога для муниципальных образовательных учреждений Кузнецкого и Орджоникидзевского районов г.Новокузнецка на 1 квартал 2017 года</t>
  </si>
  <si>
    <t>0139300002916001070</t>
  </si>
  <si>
    <t>ООО "МПО "Скоморошка"</t>
  </si>
  <si>
    <t>3421600666916000151</t>
  </si>
  <si>
    <t>Поставка сметаны для муниципальных образовательных учреждений Центрального и Куйбышевского районов г.Новокузнецка на 1 квартал 2017 года</t>
  </si>
  <si>
    <t>0139300002916001078</t>
  </si>
  <si>
    <t xml:space="preserve">Сметана от 15,0% до 19,0% жирности
</t>
  </si>
  <si>
    <t xml:space="preserve">4253003592 </t>
  </si>
  <si>
    <t>654063, РФ, Кемеровская обл., г. Новокузнецк, ул. Переездная, дом 7 корпус 1,</t>
  </si>
  <si>
    <t>3421600666916000154</t>
  </si>
  <si>
    <t>Поставка сметаны для муниципальных образовательных учреждений Заводского и Новоильинского районов г.Новокузнецка на 1 квартал 2017 года</t>
  </si>
  <si>
    <t>0139300002916001063</t>
  </si>
  <si>
    <t>3421600666916000147</t>
  </si>
  <si>
    <t>Поставка сметаны для муниципальных образовательных учреждений Кузнецкого и Орджоникидзевского районов г.Новокузнецка на 1 квартал 2017 года</t>
  </si>
  <si>
    <t>0139300002916001055</t>
  </si>
  <si>
    <t>3421600666916000148</t>
  </si>
  <si>
    <t>Поставка кисломолочных продуктов для муниципальных образовательных учреждений Центрального и Куйбышевского районов г.Новокузнецка на 1 квартал 2017 года.</t>
  </si>
  <si>
    <t>0139300002916001092</t>
  </si>
  <si>
    <t xml:space="preserve">10.51.52.140
10.51.52.130
10.51.52.130
</t>
  </si>
  <si>
    <t xml:space="preserve">Кефир, Варенец, Ряженка, кисломолочные продукты 
</t>
  </si>
  <si>
    <t>3421600666916000162</t>
  </si>
  <si>
    <t>Поставка кисломолочных продуктов для муниципальных образовательных учреждений Заводского и Новоильинского районов г.Новокузнецка на 1 квартал 2017 года.</t>
  </si>
  <si>
    <t>0139300002916001088</t>
  </si>
  <si>
    <t xml:space="preserve">ООО "Продажа" </t>
  </si>
  <si>
    <t>3421600666916000161</t>
  </si>
  <si>
    <t>Поставка кисломолочных продуктов для муниципальных образовательных учреждений Кузнецкого и Орджоникидзевского районов г.Новокузнецка на 1 квартал 2017 года.</t>
  </si>
  <si>
    <t>0139300002916001089</t>
  </si>
  <si>
    <t>3421600666916000160</t>
  </si>
  <si>
    <t xml:space="preserve">Поставка ихлеба и хлебобулочных изделий для муниципальных образовательных учреждений Центрального и Куйбышевского районов г. Новокузнецка на 1 квартал 2017 года </t>
  </si>
  <si>
    <t>0139300002916001110</t>
  </si>
  <si>
    <t>10.71.11.111
10.71.11.130
10.71.11.112</t>
  </si>
  <si>
    <t xml:space="preserve">Хлеб из пшеничной муки.
Хлеб из смеси ржаной и пшеничной муки.
Изделия хлебобулочные
</t>
  </si>
  <si>
    <t>ООО "ХЛЕБ"</t>
  </si>
  <si>
    <t xml:space="preserve">4220039723 </t>
  </si>
  <si>
    <t>3421600666916000159</t>
  </si>
  <si>
    <t>Поставка хлеба и хлебобулочных изделий для муниципальных образовательных учреждений Заводского и Новоильинского районов г.Новокузнецка на 1 квартал 2017 год.</t>
  </si>
  <si>
    <t>0139300002916001104</t>
  </si>
  <si>
    <t>3421600666916000158</t>
  </si>
  <si>
    <t>Поставка хлеба и хлебобулочных изделий для муниципальных образовательных учреждений Кузнецкого и Орджоникидзевского районов г.Новокузнецка на 1 квартал 2017 год.</t>
  </si>
  <si>
    <t>0139300002916001109</t>
  </si>
  <si>
    <t>3421600666916000157</t>
  </si>
  <si>
    <t>Поставка мяса говядины для муниципальных образовательных учреждений г.Новокузнецка на 1 квартал 2017 год.</t>
  </si>
  <si>
    <t>0139300002916001052</t>
  </si>
  <si>
    <t xml:space="preserve">3421600666916000163
rss  </t>
  </si>
  <si>
    <t>Поставка печени говяжьей для муниципальных образовательных учреждений г.Новокузнецка на 1 квартал 2017 год.</t>
  </si>
  <si>
    <t>0139300002916001062</t>
  </si>
  <si>
    <t>Печень говяжья</t>
  </si>
  <si>
    <t>3421600666916000140</t>
  </si>
  <si>
    <t>Поставка мяса птицы для муниципальных образовательных учреждений г.Новокузнецка на 1 квартал 2017 год.</t>
  </si>
  <si>
    <t>0139300002916001038</t>
  </si>
  <si>
    <t>Мясо птицы</t>
  </si>
  <si>
    <t>654079, Российская Федерация, Кемеровская обл., г. Новокузнецк, Библиотечный проезд, 4,</t>
  </si>
  <si>
    <t>не состоялся</t>
  </si>
  <si>
    <t>отказался</t>
  </si>
  <si>
    <t>Поставка консервированной мясной продукции для муниципальных образовательных учреждений г.Новокузнецка на 1 квартал 2017 год.</t>
  </si>
  <si>
    <t>0139300002916001121</t>
  </si>
  <si>
    <t>Говядина тушеная</t>
  </si>
  <si>
    <t>3421600666916000165</t>
  </si>
  <si>
    <t>Поставка колбасных изделий для муниципальных образовательных учреждений г.Новокузнецка на 1 квартал 2017 год.</t>
  </si>
  <si>
    <t>0139300002916001027</t>
  </si>
  <si>
    <t xml:space="preserve">10.13.14.111 
10.13.14.112 
</t>
  </si>
  <si>
    <t xml:space="preserve">Колбасные изделия </t>
  </si>
  <si>
    <t>3421600666916000142</t>
  </si>
  <si>
    <t>Поставка молока сгущенного для муниципальных образовательных учреждений г.Новокузнецка на 1 квартал 2017 год.</t>
  </si>
  <si>
    <t>0139300002916001031</t>
  </si>
  <si>
    <t>3421600666916000141</t>
  </si>
  <si>
    <t>Поставка молока сухого для муниципальных образовательных учреждений г.Новокузнецка на 1 квартал 2017 год.</t>
  </si>
  <si>
    <t>0139300002916001066</t>
  </si>
  <si>
    <t>3421600666916000146</t>
  </si>
  <si>
    <t>Поставкамасла подсолнечного для муниципальных образовательных учреждений г.Новокузнецка на 1 квартал 2017 год.</t>
  </si>
  <si>
    <t>0139300002916001113</t>
  </si>
  <si>
    <t>3421600666916000156</t>
  </si>
  <si>
    <t>Поставка муки пшеничной, макаронных изделий для муниципальных образовательных учреждений г.Новокузнецка на 1 квартал 2017 год.</t>
  </si>
  <si>
    <t>0139300002916001082</t>
  </si>
  <si>
    <t>10.61.21, 10.73.11.110</t>
  </si>
  <si>
    <t xml:space="preserve">Мука пшеничная, макаронные изделия
</t>
  </si>
  <si>
    <t>3421600666916000155</t>
  </si>
  <si>
    <t>Поставка масла сливочного для муниципальных образовательных учреждений г.Новокузнецка на 1 квартал 2017 год.</t>
  </si>
  <si>
    <t>0139300002916001030</t>
  </si>
  <si>
    <t>3421600666916000149</t>
  </si>
  <si>
    <t>Поставка лаврового листа и лимонный кистлоты для муниципальных образовательных учреждений г. Новокузнецка в 1 квартале 2017 года</t>
  </si>
  <si>
    <t>0139300002916001155</t>
  </si>
  <si>
    <t xml:space="preserve">10.84.23.164
20.14.34.231
</t>
  </si>
  <si>
    <t>Лавровый лист и лимонная кислота</t>
  </si>
  <si>
    <t>3421600666916000166</t>
  </si>
  <si>
    <t>Поставка чая, кофейного напитка, какао, киселя для муниципальных образовательных учреждений г. Новокузнецка в 1 квартале 2017 года</t>
  </si>
  <si>
    <t>0139300002916001154</t>
  </si>
  <si>
    <t xml:space="preserve">Чай черный
Кофейный напиток
Какао-порошок
Кисель плодово-ягодный в брикетах
</t>
  </si>
  <si>
    <t>3421600666916000164</t>
  </si>
  <si>
    <t>подача тепловой энергии для нужд отопления и горячего водоснабжения</t>
  </si>
  <si>
    <t>31.12.2015г</t>
  </si>
  <si>
    <t>02.03.2016г</t>
  </si>
  <si>
    <t>03393002509 16  000003</t>
  </si>
  <si>
    <t>40.30.10.161   40.30.10.162</t>
  </si>
  <si>
    <t>09.03.2016г</t>
  </si>
  <si>
    <t>10.03.2016г</t>
  </si>
  <si>
    <t>34220011020 16  000005</t>
  </si>
  <si>
    <t>29.12.2015г</t>
  </si>
  <si>
    <t>05.03.2016г</t>
  </si>
  <si>
    <t>03393002541 16 000003</t>
  </si>
  <si>
    <t>11.03.2016г</t>
  </si>
  <si>
    <t>34220015553 16 000005</t>
  </si>
  <si>
    <t>03393002540 16 000003</t>
  </si>
  <si>
    <t>15.03.2016г</t>
  </si>
  <si>
    <t>34220015360 16 000005</t>
  </si>
  <si>
    <t>03393002672 16 000003</t>
  </si>
  <si>
    <t>17.03.2016г</t>
  </si>
  <si>
    <t>34220017511 16 000005</t>
  </si>
  <si>
    <t>03.03.2016г</t>
  </si>
  <si>
    <t>03393002501 16  000003</t>
  </si>
  <si>
    <t>14.03.2016г</t>
  </si>
  <si>
    <t>34220015401 16  000006</t>
  </si>
  <si>
    <t>05.03.2015</t>
  </si>
  <si>
    <t>0339300251111 16 000003</t>
  </si>
  <si>
    <t>34220015433 16 00005</t>
  </si>
  <si>
    <t>подача из централизованных систем питьевой воды и прием сточных вод</t>
  </si>
  <si>
    <t>04.02.2016г</t>
  </si>
  <si>
    <t>03393002649 16  000002</t>
  </si>
  <si>
    <t>41.00.20.121  41.00.20.110</t>
  </si>
  <si>
    <t>16.02.2016г</t>
  </si>
  <si>
    <t>17.02.2016г</t>
  </si>
  <si>
    <t>34220012545 16  000004</t>
  </si>
  <si>
    <t>03393002509 16    000002</t>
  </si>
  <si>
    <t>34220011020 16  000006</t>
  </si>
  <si>
    <t>03393002516 16 000003</t>
  </si>
  <si>
    <t>34220017293 16 000005</t>
  </si>
  <si>
    <t>03393002517 16  000003</t>
  </si>
  <si>
    <t>34220017303 16  000007</t>
  </si>
  <si>
    <t>03393002675 16 000004</t>
  </si>
  <si>
    <t>25.02.2016г</t>
  </si>
  <si>
    <t>26.02.2016г</t>
  </si>
  <si>
    <t>34220013316 16 000006</t>
  </si>
  <si>
    <t>03393002494 16 000003</t>
  </si>
  <si>
    <t>34220015521 16 000004</t>
  </si>
  <si>
    <t>003393002498 16 000002</t>
  </si>
  <si>
    <t>342200132741 16 000003</t>
  </si>
  <si>
    <t>01.03.2016г</t>
  </si>
  <si>
    <t>03393002500 16 000004</t>
  </si>
  <si>
    <t>34220013299 16 000006</t>
  </si>
  <si>
    <t>03393002541 16 000002</t>
  </si>
  <si>
    <t>34220015553 16 000004</t>
  </si>
  <si>
    <t>25.12.2015г</t>
  </si>
  <si>
    <t>24.02.2016г</t>
  </si>
  <si>
    <t>03393002636 16 000003</t>
  </si>
  <si>
    <t>34220013250 16 000005</t>
  </si>
  <si>
    <t>03393002531 16 000003</t>
  </si>
  <si>
    <t>34220013242 16 000006</t>
  </si>
  <si>
    <t>11.01.2016г</t>
  </si>
  <si>
    <t>03393002533 16 000003</t>
  </si>
  <si>
    <t>34220015514 16 000005</t>
  </si>
  <si>
    <t>03393002540 16 000002</t>
  </si>
  <si>
    <t>34220015360 16 000004</t>
  </si>
  <si>
    <t>03393003243 16 000003</t>
  </si>
  <si>
    <t>34253024521 16 000005</t>
  </si>
  <si>
    <t>01.02.2016г</t>
  </si>
  <si>
    <t>03393002860 16 000001</t>
  </si>
  <si>
    <t>08.02.2016г</t>
  </si>
  <si>
    <t>34220031763 16 000003</t>
  </si>
  <si>
    <t>24.12.2015г</t>
  </si>
  <si>
    <t>03393002637 16 000003</t>
  </si>
  <si>
    <t>342200153771 16 000005</t>
  </si>
  <si>
    <t>03393002505 16 000001</t>
  </si>
  <si>
    <t>34220015779 16 000003</t>
  </si>
  <si>
    <t>03393002580 16 000003</t>
  </si>
  <si>
    <t>34220016483 16 000005</t>
  </si>
  <si>
    <t>03393002497 16 000002</t>
  </si>
  <si>
    <t>34220012129 16 000003</t>
  </si>
  <si>
    <t>03393002503 16 000003</t>
  </si>
  <si>
    <t>34220015715 16 000005</t>
  </si>
  <si>
    <t>03393002672 16 000002</t>
  </si>
  <si>
    <t>3422001751 16 000004</t>
  </si>
  <si>
    <t>28.12.2015г</t>
  </si>
  <si>
    <t>03393002501 16 000001</t>
  </si>
  <si>
    <t>15.02.2016г</t>
  </si>
  <si>
    <t>34220015401 16  000004</t>
  </si>
  <si>
    <t>22.03.2016г</t>
  </si>
  <si>
    <t>03393002504 16  000005</t>
  </si>
  <si>
    <t xml:space="preserve">41.00.20.121  </t>
  </si>
  <si>
    <t>28.03.2016г</t>
  </si>
  <si>
    <t>29.03.2016г</t>
  </si>
  <si>
    <t>34220015761 16  000007</t>
  </si>
  <si>
    <t>03393002510 16 000002</t>
  </si>
  <si>
    <t>34220015419 16 000003</t>
  </si>
  <si>
    <t>03393002511 16 000002</t>
  </si>
  <si>
    <t>34220015433 16 000004</t>
  </si>
  <si>
    <t>03393002514 16  000004</t>
  </si>
  <si>
    <t>34220018113 16  000004</t>
  </si>
  <si>
    <t>03393002512 16 000003</t>
  </si>
  <si>
    <t>34220015465 16 000005</t>
  </si>
  <si>
    <t>03393003243 16 000001</t>
  </si>
  <si>
    <t>654006, г.Новокузнецк, ул.Орджоникидзе, 12/1</t>
  </si>
  <si>
    <t>09.02.2016г</t>
  </si>
  <si>
    <t>34253024521 16 000003</t>
  </si>
  <si>
    <t>19.02.2016г</t>
  </si>
  <si>
    <t>03393003152 16 000003</t>
  </si>
  <si>
    <t>34253006219 16 000004</t>
  </si>
  <si>
    <t>02.02.2016г</t>
  </si>
  <si>
    <t>03393002860 16 000002</t>
  </si>
  <si>
    <t>34220031763 16 000004</t>
  </si>
  <si>
    <t>03393002637 16 000002</t>
  </si>
  <si>
    <t>34220015377 16 000004</t>
  </si>
  <si>
    <t>03.02.2016г</t>
  </si>
  <si>
    <t>03393002506 16  000003</t>
  </si>
  <si>
    <t>34220020987 16  000003</t>
  </si>
  <si>
    <t>03393002504 16  000003</t>
  </si>
  <si>
    <t>34220015761 16  000004</t>
  </si>
  <si>
    <t>03393002514 16  000003</t>
  </si>
  <si>
    <t>34220018113 16  000005</t>
  </si>
  <si>
    <t>03393002512 16 000001</t>
  </si>
  <si>
    <t>34220015465 16 000003</t>
  </si>
  <si>
    <t>03393003181 16 000004</t>
  </si>
  <si>
    <t>3422001757 16 000004</t>
  </si>
  <si>
    <t>03393002649 16  000001</t>
  </si>
  <si>
    <t>34220012545 16  000003</t>
  </si>
  <si>
    <t>03393002517 16  000001</t>
  </si>
  <si>
    <t>34220017303 16  000005</t>
  </si>
  <si>
    <t>03393002675 16 000001</t>
  </si>
  <si>
    <t>34220013316 16 000005</t>
  </si>
  <si>
    <t>03393002494 16 000001</t>
  </si>
  <si>
    <t>34220015521 16 000003</t>
  </si>
  <si>
    <t>03393002498 16 000003</t>
  </si>
  <si>
    <t>34220013274 16 000003</t>
  </si>
  <si>
    <t>03393002500 16 000001</t>
  </si>
  <si>
    <t>34220013299 16 000004</t>
  </si>
  <si>
    <t>03393002638 16 000003</t>
  </si>
  <si>
    <t>34220015497 16 000004</t>
  </si>
  <si>
    <t>05.02.2016г</t>
  </si>
  <si>
    <t>03393002533 16 000001</t>
  </si>
  <si>
    <t>10.02.2016г</t>
  </si>
  <si>
    <t>34220015514 16 000003</t>
  </si>
  <si>
    <t>03393002505 16 000003</t>
  </si>
  <si>
    <t>654006, г.Новокузнецк, ул.Коммунальная, 25</t>
  </si>
  <si>
    <t>34220015779 16 000004</t>
  </si>
  <si>
    <t>03393002580 16 000002</t>
  </si>
  <si>
    <t>34220016483 16 000003</t>
  </si>
  <si>
    <t>03393002497 16 000004</t>
  </si>
  <si>
    <t>34220012129 16 000004</t>
  </si>
  <si>
    <t>03393002503 16 000004</t>
  </si>
  <si>
    <t>34220015715 16 000003</t>
  </si>
  <si>
    <t>03393002510 16 000004</t>
  </si>
  <si>
    <t>34220015419 16 000005</t>
  </si>
  <si>
    <t>03393002516 16 000002</t>
  </si>
  <si>
    <t>34220017293 16 000003</t>
  </si>
  <si>
    <t>03393002636 16 000002</t>
  </si>
  <si>
    <t>34220013250 16 000004</t>
  </si>
  <si>
    <t>03393002531 16 000002</t>
  </si>
  <si>
    <t>3422001324 16 000004</t>
  </si>
  <si>
    <t>05.04.2016г</t>
  </si>
  <si>
    <t>03393002533 16 000004</t>
  </si>
  <si>
    <t>11.04.2016г</t>
  </si>
  <si>
    <t>оказание услуг связи</t>
  </si>
  <si>
    <t>30.12.2015г</t>
  </si>
  <si>
    <t xml:space="preserve"> 03393002649 16  000003</t>
  </si>
  <si>
    <t>64.20.11</t>
  </si>
  <si>
    <t>650099, г.Кемерово, пр.Советский, 61</t>
  </si>
  <si>
    <t>29.02.2016г</t>
  </si>
  <si>
    <t>34220012545 16  000005</t>
  </si>
  <si>
    <t>03393002509 16  000001</t>
  </si>
  <si>
    <t>34220011020 16  000004</t>
  </si>
  <si>
    <t>03393002516 16 000001</t>
  </si>
  <si>
    <t>34220017293 16 000004</t>
  </si>
  <si>
    <t>03393002517 16  000002</t>
  </si>
  <si>
    <t>34220017303 16  000006</t>
  </si>
  <si>
    <t>03393002675 16 000003</t>
  </si>
  <si>
    <t>34220013316 16 000007</t>
  </si>
  <si>
    <t>03393002494 16 000002</t>
  </si>
  <si>
    <t>26.03.2016г</t>
  </si>
  <si>
    <t>34220015521 16 000005</t>
  </si>
  <si>
    <t>03393002498 16 000004</t>
  </si>
  <si>
    <t>34220013274 16 000005</t>
  </si>
  <si>
    <t>03393002500 16 000003</t>
  </si>
  <si>
    <t>34220013299 16 000005</t>
  </si>
  <si>
    <t>03393002541 16 000001</t>
  </si>
  <si>
    <t>34220015553 16 000003</t>
  </si>
  <si>
    <t>03393002636 16 000001</t>
  </si>
  <si>
    <t>34220013250 16 000003</t>
  </si>
  <si>
    <t>03393002531 16 000001</t>
  </si>
  <si>
    <t>3422001342 16 000005</t>
  </si>
  <si>
    <t>03393002533 16 000002</t>
  </si>
  <si>
    <t>34220015514 16 000004</t>
  </si>
  <si>
    <t>03393002540 16 000001</t>
  </si>
  <si>
    <t>34220015360 16 000003</t>
  </si>
  <si>
    <t>03393003243 16 000002</t>
  </si>
  <si>
    <t>34253024521 16 000004</t>
  </si>
  <si>
    <t>03393002860 16 000003</t>
  </si>
  <si>
    <t>34220031763 16 000005</t>
  </si>
  <si>
    <t>03393002637 16 000001</t>
  </si>
  <si>
    <t>34220015377 16 000003</t>
  </si>
  <si>
    <t>03393002505 16 000002</t>
  </si>
  <si>
    <t>34220015779 16 000005</t>
  </si>
  <si>
    <t>03393002580 16 000001</t>
  </si>
  <si>
    <t>34220016483 16 000004</t>
  </si>
  <si>
    <t>03393002497 16 000003</t>
  </si>
  <si>
    <t>34220012129 16 000005</t>
  </si>
  <si>
    <t>03393002503 16 000002</t>
  </si>
  <si>
    <t xml:space="preserve">34220015715 16 000004 </t>
  </si>
  <si>
    <t>03393002672 16 000001</t>
  </si>
  <si>
    <t>34220017511 16 000003</t>
  </si>
  <si>
    <t>03393002501 16  000002</t>
  </si>
  <si>
    <t>34220015401 16  000005</t>
  </si>
  <si>
    <t>03393002504 16  000004</t>
  </si>
  <si>
    <t>34220015761 16  000006</t>
  </si>
  <si>
    <t>03393002510 16 000003</t>
  </si>
  <si>
    <t>34220015419 16 000004</t>
  </si>
  <si>
    <t>03393002511 16 000001</t>
  </si>
  <si>
    <t>34220015433 16 000003</t>
  </si>
  <si>
    <t>03393002514 16   000005</t>
  </si>
  <si>
    <t>34220018113 16  000007</t>
  </si>
  <si>
    <t>03393002512 16 000002</t>
  </si>
  <si>
    <t>34220015465 16 000004</t>
  </si>
  <si>
    <t>продажа электрической энергии и мощности</t>
  </si>
  <si>
    <t>ОАО "Кузбассэнергосбыт" ЮМО</t>
  </si>
  <si>
    <t>654005, г.Новокузнецк, ул.Орджоникидзе, 18А</t>
  </si>
  <si>
    <t>28.01.2016г</t>
  </si>
  <si>
    <t>34220015360 16 000002</t>
  </si>
  <si>
    <t>15.01.2016г</t>
  </si>
  <si>
    <t>34253024521 16 000002</t>
  </si>
  <si>
    <t>27.01.2016г</t>
  </si>
  <si>
    <t>34220031763 16 000002</t>
  </si>
  <si>
    <t>34220015377 16 000002</t>
  </si>
  <si>
    <t>18.01.2016г</t>
  </si>
  <si>
    <t>34220015779 16 000002</t>
  </si>
  <si>
    <t>34220020987 16   000002</t>
  </si>
  <si>
    <t>34220016483 16 000002</t>
  </si>
  <si>
    <t>25.01.2016г</t>
  </si>
  <si>
    <t>26.01.2016г</t>
  </si>
  <si>
    <t>34220012129 16 000002</t>
  </si>
  <si>
    <t>34220015715 16 000002</t>
  </si>
  <si>
    <t>34220017511 16 000002</t>
  </si>
  <si>
    <t>34220015401 16   000003</t>
  </si>
  <si>
    <t>3422001576  16     000003</t>
  </si>
  <si>
    <t>34220015419 16 000002</t>
  </si>
  <si>
    <t>34220015433 16 000002</t>
  </si>
  <si>
    <t>34220018112 16  000003</t>
  </si>
  <si>
    <t>34220015465 16 000002</t>
  </si>
  <si>
    <t>34220017575 16 000002</t>
  </si>
  <si>
    <t>34220012545 16  000002</t>
  </si>
  <si>
    <t>34220011020 16  000003</t>
  </si>
  <si>
    <t>34220017293 16 000002</t>
  </si>
  <si>
    <t>34220017303 16  000004</t>
  </si>
  <si>
    <t>22.01.2016г</t>
  </si>
  <si>
    <t>34220013316 16 000003</t>
  </si>
  <si>
    <t>34220015521 16 000002</t>
  </si>
  <si>
    <t>34220013274 16 000002</t>
  </si>
  <si>
    <t>34220013299 16 000003</t>
  </si>
  <si>
    <t>34220015497 16 000002</t>
  </si>
  <si>
    <t>34220015553 16 000002</t>
  </si>
  <si>
    <t>34220013250 16 000002</t>
  </si>
  <si>
    <t>34220013242 16 000003</t>
  </si>
  <si>
    <t>34220015514 16 000002</t>
  </si>
  <si>
    <t>ООО "МЭФ"</t>
  </si>
  <si>
    <t>654006, г.Новокузнецк, ул.Рудокопровая, 4</t>
  </si>
  <si>
    <t>34253006219 16 000003</t>
  </si>
  <si>
    <t>03393003152 16 000001</t>
  </si>
  <si>
    <t>18.02.2016г</t>
  </si>
  <si>
    <t>34253006219 16 000002</t>
  </si>
  <si>
    <t>03.02.2016г.</t>
  </si>
  <si>
    <t>03393002506 16  000002</t>
  </si>
  <si>
    <t>34220020987 16  000004</t>
  </si>
  <si>
    <t>03393002504 16  000002</t>
  </si>
  <si>
    <t>34220015761 16 000005</t>
  </si>
  <si>
    <t>03393002514 16  000002</t>
  </si>
  <si>
    <t>34220018113 16  000006</t>
  </si>
  <si>
    <t>03393003181 16 000003</t>
  </si>
  <si>
    <t>3422001757 16 000003</t>
  </si>
  <si>
    <t>03393002675 16 000002</t>
  </si>
  <si>
    <t>34220013316 16 000004</t>
  </si>
  <si>
    <t>04.02.2016</t>
  </si>
  <si>
    <t>03393002638 16 000002</t>
  </si>
  <si>
    <t>34220015497 16 000003</t>
  </si>
  <si>
    <t>15.07.2016</t>
  </si>
  <si>
    <t>03393002503 16 000005</t>
  </si>
  <si>
    <t>34220015715 16 000006</t>
  </si>
  <si>
    <t>ЕД (п.14)</t>
  </si>
  <si>
    <t>поставка учебников</t>
  </si>
  <si>
    <t>03393002649 16   000007</t>
  </si>
  <si>
    <t>58.11.11.000</t>
  </si>
  <si>
    <t>ООО "ВЕНТАНА-ГРАФ"</t>
  </si>
  <si>
    <t>127422,г.Москва,                      ул.Тимирязевская, д.1, стр.3</t>
  </si>
  <si>
    <t>34220012545 16  000008</t>
  </si>
  <si>
    <t>03393002649 16   000006</t>
  </si>
  <si>
    <t>АО "Издательство "Просвещение"</t>
  </si>
  <si>
    <t>127521,г.Москва,                      3-ий проезд Марьиной рощи, д.41</t>
  </si>
  <si>
    <t>34220012545 16   000010</t>
  </si>
  <si>
    <t>03393002649 16  000004</t>
  </si>
  <si>
    <t>ООО "ДРОФА"</t>
  </si>
  <si>
    <t>127254,г.Москва,                      Огородный проезд, д.5, стр.2</t>
  </si>
  <si>
    <t>34220012545 16  000006</t>
  </si>
  <si>
    <t>03393002649 16   000005</t>
  </si>
  <si>
    <t>ООО "Астрель"</t>
  </si>
  <si>
    <t>127299,г.Москва,                      ул. Клары Цеткин, д.18, корп.3</t>
  </si>
  <si>
    <t>34220012545 16  000007</t>
  </si>
  <si>
    <t>03393002649 16   000008</t>
  </si>
  <si>
    <t>ООО "БИНОМ"</t>
  </si>
  <si>
    <t>127167,г.Москва,                      проезд Аэропорта, д.3</t>
  </si>
  <si>
    <t>34220012545 16  000009</t>
  </si>
  <si>
    <t>03393002509 16  000005</t>
  </si>
  <si>
    <t>34220011020 16  000007</t>
  </si>
  <si>
    <t>033930025009 16  000004</t>
  </si>
  <si>
    <t>34220011020 16  000008</t>
  </si>
  <si>
    <t>03393002516 16 000007</t>
  </si>
  <si>
    <t>34220017293 16  000009</t>
  </si>
  <si>
    <t>03393002516 16 000005</t>
  </si>
  <si>
    <t>34220017293 16 000007</t>
  </si>
  <si>
    <t>03393002516 16 000006</t>
  </si>
  <si>
    <t>34220017293 16 000008</t>
  </si>
  <si>
    <t>03393002516 16 000004</t>
  </si>
  <si>
    <t>ООО "Русское слово-учебник"</t>
  </si>
  <si>
    <t>117330,г.Москва,                      ул.Мосфильмовская, д.17Б</t>
  </si>
  <si>
    <t>34220017293 16 000006</t>
  </si>
  <si>
    <t>03393002517 16        000005</t>
  </si>
  <si>
    <t>34220017303 16   000008</t>
  </si>
  <si>
    <t>03393002517 16  000007</t>
  </si>
  <si>
    <t>34220017303 16  000009</t>
  </si>
  <si>
    <t>03393002517 16 000006</t>
  </si>
  <si>
    <t>34220017303 16   000010</t>
  </si>
  <si>
    <t>03393002675 16 000006</t>
  </si>
  <si>
    <t>342200133 16   000009</t>
  </si>
  <si>
    <t>03393002675 16 000005</t>
  </si>
  <si>
    <t>342200133 16 16000008</t>
  </si>
  <si>
    <t>03393002675 16 000007</t>
  </si>
  <si>
    <t>34220013316 16 0000010</t>
  </si>
  <si>
    <t>03393002494 16 000004</t>
  </si>
  <si>
    <t>34220015521 16 0000006</t>
  </si>
  <si>
    <t>18.07.2016</t>
  </si>
  <si>
    <t>03393002494 16 000005</t>
  </si>
  <si>
    <t>34220015521 16 000007</t>
  </si>
  <si>
    <t>03393002498 16 000005</t>
  </si>
  <si>
    <t>34220013274 16 000006</t>
  </si>
  <si>
    <t>11.07.2016</t>
  </si>
  <si>
    <t>03393002498 16 000007</t>
  </si>
  <si>
    <t>34220013274 16 000009</t>
  </si>
  <si>
    <t>03393002498 16 000008</t>
  </si>
  <si>
    <t>ООО "АКАДЕМКНИГА/УЧЕБНИК</t>
  </si>
  <si>
    <t>117049,г.Москва,                      Ленинский пр, д.1/2</t>
  </si>
  <si>
    <t>34220013274 16 000008</t>
  </si>
  <si>
    <t>03393002498 16 000006</t>
  </si>
  <si>
    <t>34220013274 16 000007</t>
  </si>
  <si>
    <t>03393002500 16 000005</t>
  </si>
  <si>
    <t>34220013299 16 000007</t>
  </si>
  <si>
    <t>03393002500 16 000006</t>
  </si>
  <si>
    <t>34220013299 16  000008</t>
  </si>
  <si>
    <t>03393002638 16 000007</t>
  </si>
  <si>
    <t>34220015497 16 000006</t>
  </si>
  <si>
    <t>03393002638 16 000004</t>
  </si>
  <si>
    <t>34220015497 16 000007</t>
  </si>
  <si>
    <t>03393002638 16 000005</t>
  </si>
  <si>
    <t>34220015497 16 000008</t>
  </si>
  <si>
    <t>03393002638 16 000006</t>
  </si>
  <si>
    <t>34220015497 16 000005</t>
  </si>
  <si>
    <t>03393002541 16 000004</t>
  </si>
  <si>
    <t>34220015553 16 000006</t>
  </si>
  <si>
    <t>03393002636 16 000004</t>
  </si>
  <si>
    <t>03393002636 16  000006</t>
  </si>
  <si>
    <t>34220013250 16 000006</t>
  </si>
  <si>
    <t>34220013250 16 000008</t>
  </si>
  <si>
    <t>29.06.2017</t>
  </si>
  <si>
    <t>03393002531 16 000004</t>
  </si>
  <si>
    <t>34220013242 16 000007</t>
  </si>
  <si>
    <t>03393002531 16 000005</t>
  </si>
  <si>
    <t>34220013242 16 000008</t>
  </si>
  <si>
    <t>03393002531 16 000007</t>
  </si>
  <si>
    <t>34220013242 16 000009</t>
  </si>
  <si>
    <t>03393002531 16 000006</t>
  </si>
  <si>
    <t>34220013242 16 000010</t>
  </si>
  <si>
    <t>03.11.2016</t>
  </si>
  <si>
    <t>17.11.2016г</t>
  </si>
  <si>
    <t>3422001576116    000009</t>
  </si>
  <si>
    <t>03393002504 16  000006</t>
  </si>
  <si>
    <t>09.11.2016г</t>
  </si>
  <si>
    <t>3422001576116  000008</t>
  </si>
  <si>
    <t>3422001571516  000008</t>
  </si>
  <si>
    <t>3422001751116  000006</t>
  </si>
  <si>
    <t>3422001541916  000006</t>
  </si>
  <si>
    <t>03393002638 16  000008</t>
  </si>
  <si>
    <t>34220015497 16 000009</t>
  </si>
  <si>
    <t>0339300251111 16 000004</t>
  </si>
  <si>
    <t>34220015433 16 000006</t>
  </si>
  <si>
    <t>03393002503 16 000007</t>
  </si>
  <si>
    <t>34220015715 16 000007</t>
  </si>
  <si>
    <t>03393002541 16 000005</t>
  </si>
  <si>
    <t>34220015553 16 000007</t>
  </si>
  <si>
    <t>03393002531 16 000008</t>
  </si>
  <si>
    <t>34220013242 16 000011</t>
  </si>
  <si>
    <t>31.10.2016г</t>
  </si>
  <si>
    <t>34220015360 16 000006</t>
  </si>
  <si>
    <t>34220031763 16 000006</t>
  </si>
  <si>
    <t>34220016483 16 000008</t>
  </si>
  <si>
    <t>34220013274 16 000011</t>
  </si>
  <si>
    <t>34220015465 16 000006</t>
  </si>
  <si>
    <t>003393002498 16 000009</t>
  </si>
  <si>
    <t>342200132741 16 000010</t>
  </si>
  <si>
    <t>34220015779 16 000006</t>
  </si>
  <si>
    <t>34253024521 16 000006</t>
  </si>
  <si>
    <t>25.11.2015г</t>
  </si>
  <si>
    <t>13.12.2016г</t>
  </si>
  <si>
    <t>34220015377 16 000006</t>
  </si>
  <si>
    <t>01.11.2016г</t>
  </si>
  <si>
    <t>34220015514 16 000008</t>
  </si>
  <si>
    <t>05.12.2016г</t>
  </si>
  <si>
    <t>16.12.2016г</t>
  </si>
  <si>
    <t>34220015553 16 000008</t>
  </si>
  <si>
    <t>02.12.2016г</t>
  </si>
  <si>
    <t>03393002533 16 000005</t>
  </si>
  <si>
    <t>19.12.2016г</t>
  </si>
  <si>
    <t>20.12.2016г</t>
  </si>
  <si>
    <t>34220015514 16 000009</t>
  </si>
  <si>
    <t>26.12.2016г</t>
  </si>
  <si>
    <t>34220013242 16 000013</t>
  </si>
  <si>
    <t>34220017293 16 000013</t>
  </si>
  <si>
    <t>34220013299 16 000010</t>
  </si>
  <si>
    <t>342200133 16 16000000</t>
  </si>
  <si>
    <t>23.11.2016г</t>
  </si>
  <si>
    <t>12.12.2016г</t>
  </si>
  <si>
    <t>14.12.2016г</t>
  </si>
  <si>
    <t>34220020987 16   000005</t>
  </si>
  <si>
    <t>29.11.2016г</t>
  </si>
  <si>
    <t>34220015401 16   000007</t>
  </si>
  <si>
    <t>24.11.2016г</t>
  </si>
  <si>
    <t>34220018112 16  000008</t>
  </si>
  <si>
    <t>34220011020 16  000012</t>
  </si>
  <si>
    <t>34220017303 16  000013</t>
  </si>
  <si>
    <t>03393002501 16  000004</t>
  </si>
  <si>
    <t>34220015401 16  000008</t>
  </si>
  <si>
    <t xml:space="preserve">Оказание услуг по подаче холодной (питьевой) воды </t>
  </si>
  <si>
    <t xml:space="preserve">0339300263416000001
</t>
  </si>
  <si>
    <t>654007, обл КЕМЕРОВСКАЯ, г НОВОКУЗНЕЦК, улОрджоникидзе,12/1</t>
  </si>
  <si>
    <t>3421900672316000004</t>
  </si>
  <si>
    <t>Оказание услуг по подаче холодной (питьевой) воды и приему сточных вод</t>
  </si>
  <si>
    <t>23.12.2015</t>
  </si>
  <si>
    <t xml:space="preserve">0339300241016000001
</t>
  </si>
  <si>
    <t xml:space="preserve">37.00.11.110            36.00.11.000 </t>
  </si>
  <si>
    <t>654005,Кемеровская область, г. Новокузнецк, пр. Строителей, 98</t>
  </si>
  <si>
    <t>3421900430016000006</t>
  </si>
  <si>
    <t xml:space="preserve">0339300237715000006
</t>
  </si>
  <si>
    <t>3421900418716000002</t>
  </si>
  <si>
    <t xml:space="preserve">0339300239915000005
</t>
  </si>
  <si>
    <t>3421900674816000002</t>
  </si>
  <si>
    <t>07.12.2015</t>
  </si>
  <si>
    <t xml:space="preserve">0339300256215000004
</t>
  </si>
  <si>
    <t>3421900669916000003</t>
  </si>
  <si>
    <t>МБОУ "ОШ № 86"</t>
  </si>
  <si>
    <t>Оказание услуг по подаче электроэнергии</t>
  </si>
  <si>
    <t>654005, Кемеровкая область, г.Новокузнецк, ул.Орджоникидзе,18а</t>
  </si>
  <si>
    <t>3421900628016000001</t>
  </si>
  <si>
    <t>3421900643416000002</t>
  </si>
  <si>
    <t>3421900669916000001</t>
  </si>
  <si>
    <t>3421900730016000003</t>
  </si>
  <si>
    <t>3421900665016000002</t>
  </si>
  <si>
    <t>3425301790116000002</t>
  </si>
  <si>
    <t>3421900649816000002</t>
  </si>
  <si>
    <t>3422101330116000002</t>
  </si>
  <si>
    <t>3421900742016000002</t>
  </si>
  <si>
    <t>3421900674816000003</t>
  </si>
  <si>
    <t>3421900672316000003</t>
  </si>
  <si>
    <t>3421900732516000002</t>
  </si>
  <si>
    <t>3421900643416000003</t>
  </si>
  <si>
    <t>3421900669916000004</t>
  </si>
  <si>
    <t>3421900663516000001</t>
  </si>
  <si>
    <t>3421900728316000003</t>
  </si>
  <si>
    <t>3421900429016000005</t>
  </si>
  <si>
    <t>158.01.2016</t>
  </si>
  <si>
    <t>3421900430016000005</t>
  </si>
  <si>
    <t>3421900418716000004</t>
  </si>
  <si>
    <t>3421900415516000004</t>
  </si>
  <si>
    <t>3421900419416000006</t>
  </si>
  <si>
    <t>3421900416216000006</t>
  </si>
  <si>
    <t>3421900424316000005</t>
  </si>
  <si>
    <t>3421900426816000004</t>
  </si>
  <si>
    <t>3421900628016000005</t>
  </si>
  <si>
    <t>3422100267716000003</t>
  </si>
  <si>
    <t>3422100270116000003</t>
  </si>
  <si>
    <t>Оказание услуг по поставке горячей воды и теплоснабжению</t>
  </si>
  <si>
    <t xml:space="preserve">0339300260816000001
</t>
  </si>
  <si>
    <t xml:space="preserve">35.30.11.120               35.30.12.110 </t>
  </si>
  <si>
    <t>3421900665016000003</t>
  </si>
  <si>
    <t xml:space="preserve">0339300256316000001
</t>
  </si>
  <si>
    <t xml:space="preserve">35.30.11.120                35.30.12.130 </t>
  </si>
  <si>
    <t>3421900742016000003</t>
  </si>
  <si>
    <t xml:space="preserve">0339300319716000001
</t>
  </si>
  <si>
    <t xml:space="preserve">35.30.11.120       35.30.12.110 </t>
  </si>
  <si>
    <t>3421900663516000002</t>
  </si>
  <si>
    <t xml:space="preserve">0339300246716000002
</t>
  </si>
  <si>
    <t xml:space="preserve">35.30.11.111                 35.30.12.110 </t>
  </si>
  <si>
    <t>650000, Кемеровская обл., г Кемерово, пр-кт Кузнецкий, 30</t>
  </si>
  <si>
    <t>3422101330116000004</t>
  </si>
  <si>
    <t xml:space="preserve">0339300232416000001
</t>
  </si>
  <si>
    <t xml:space="preserve">35.30.12.110                   35.30.11.111 </t>
  </si>
  <si>
    <t>3421900740616000003</t>
  </si>
  <si>
    <t xml:space="preserve">0339300246716000001
</t>
  </si>
  <si>
    <t>3422101330116000003</t>
  </si>
  <si>
    <t xml:space="preserve">0339300278216000001
</t>
  </si>
  <si>
    <t>3421900419416000007</t>
  </si>
  <si>
    <t xml:space="preserve">0339300246516000001
</t>
  </si>
  <si>
    <t>3421900416216000007</t>
  </si>
  <si>
    <t xml:space="preserve">0339300243416000001
</t>
  </si>
  <si>
    <t>3421900424316000004</t>
  </si>
  <si>
    <t>3421900672316000005</t>
  </si>
  <si>
    <t xml:space="preserve">0339300263416000002
</t>
  </si>
  <si>
    <t xml:space="preserve">35.30.12.110              35.30.11.120 </t>
  </si>
  <si>
    <t>3421900672316000006</t>
  </si>
  <si>
    <t>Оказание услуг по водоотведению</t>
  </si>
  <si>
    <t xml:space="preserve">0339300263416000003
</t>
  </si>
  <si>
    <t>37.00.11.110</t>
  </si>
  <si>
    <t>3421900672316000007</t>
  </si>
  <si>
    <t xml:space="preserve">0339300260816000002
</t>
  </si>
  <si>
    <t>3421900665016000004</t>
  </si>
  <si>
    <t xml:space="preserve">0339300260816000003
</t>
  </si>
  <si>
    <t>3421900665016000005</t>
  </si>
  <si>
    <t xml:space="preserve">0339300260816000004
</t>
  </si>
  <si>
    <t>3421900665016000006</t>
  </si>
  <si>
    <t xml:space="preserve">0339300260816000005
</t>
  </si>
  <si>
    <t>3421900665016000007</t>
  </si>
  <si>
    <t>3421900665016000008</t>
  </si>
  <si>
    <t xml:space="preserve">0339300237816000002
</t>
  </si>
  <si>
    <t>3421900628016000007</t>
  </si>
  <si>
    <t xml:space="preserve">0339300237816000001
</t>
  </si>
  <si>
    <t xml:space="preserve">35.30.12.110            35.30.11.120 </t>
  </si>
  <si>
    <t>3421900628016000008</t>
  </si>
  <si>
    <t>Услуги местной телефонной связи</t>
  </si>
  <si>
    <t>22.01.2016</t>
  </si>
  <si>
    <t xml:space="preserve">0339300237816000004
</t>
  </si>
  <si>
    <t xml:space="preserve">191002, г САНКТ-ПЕТЕРБУРГ 78, ул ДОСТОЕВСКОГО, 15 
</t>
  </si>
  <si>
    <t>3421900628016000009</t>
  </si>
  <si>
    <t>Предоставление доступа к сети Интернет</t>
  </si>
  <si>
    <t xml:space="preserve">0339300237816000003
</t>
  </si>
  <si>
    <t xml:space="preserve">61.10.49.000 </t>
  </si>
  <si>
    <t>3421900628016000010</t>
  </si>
  <si>
    <t xml:space="preserve">0339300319716000002
</t>
  </si>
  <si>
    <t>3421900663516000003</t>
  </si>
  <si>
    <t xml:space="preserve">0339300319716000003
</t>
  </si>
  <si>
    <t>3421900663516000004</t>
  </si>
  <si>
    <t xml:space="preserve">0339300232416000002
</t>
  </si>
  <si>
    <t>3421900740616000004</t>
  </si>
  <si>
    <t>3421900740616000005</t>
  </si>
  <si>
    <t xml:space="preserve">0339300232416000003
</t>
  </si>
  <si>
    <t>3421900740616000006</t>
  </si>
  <si>
    <t xml:space="preserve">0339300232416000004
</t>
  </si>
  <si>
    <t>3421900740616000007</t>
  </si>
  <si>
    <t>3422102520116000002</t>
  </si>
  <si>
    <t>3422102520116000003</t>
  </si>
  <si>
    <t xml:space="preserve">0339300260416000001
</t>
  </si>
  <si>
    <t>3422102520116000004</t>
  </si>
  <si>
    <t xml:space="preserve">0339300260416000003
</t>
  </si>
  <si>
    <t>3422102520116000005</t>
  </si>
  <si>
    <t>0339300260416000002</t>
  </si>
  <si>
    <t>3422102520116000006</t>
  </si>
  <si>
    <t xml:space="preserve">0339300260416000004
</t>
  </si>
  <si>
    <t>3422102520116000007</t>
  </si>
  <si>
    <t>3422101330116000005</t>
  </si>
  <si>
    <t xml:space="preserve">0339300246716000003
</t>
  </si>
  <si>
    <t>3422101330116000006</t>
  </si>
  <si>
    <t xml:space="preserve">0339300246716000004
</t>
  </si>
  <si>
    <t>3422101330116000007</t>
  </si>
  <si>
    <t xml:space="preserve">0339300256316000002
</t>
  </si>
  <si>
    <t>3421900742016000004</t>
  </si>
  <si>
    <t xml:space="preserve">0339300256316000003
</t>
  </si>
  <si>
    <t>3421900742016000005</t>
  </si>
  <si>
    <t xml:space="preserve">0339300256316000004
</t>
  </si>
  <si>
    <t>3421900742016000006</t>
  </si>
  <si>
    <t xml:space="preserve">0339300239916000001
</t>
  </si>
  <si>
    <t>3421900674816000004</t>
  </si>
  <si>
    <t xml:space="preserve">0339300239916000002
</t>
  </si>
  <si>
    <t>3421900674816000005</t>
  </si>
  <si>
    <t xml:space="preserve">0339300239916000003
</t>
  </si>
  <si>
    <t>3421900674816000006</t>
  </si>
  <si>
    <t xml:space="preserve">0339300239916000004
</t>
  </si>
  <si>
    <t>3421900674816000007</t>
  </si>
  <si>
    <t xml:space="preserve">0339300261116000001
</t>
  </si>
  <si>
    <t>3421900732516000003</t>
  </si>
  <si>
    <t xml:space="preserve">0339300261116000002
</t>
  </si>
  <si>
    <t>3421900732516000004</t>
  </si>
  <si>
    <t xml:space="preserve">0339300261116000003
</t>
  </si>
  <si>
    <t>3421900732516000005</t>
  </si>
  <si>
    <t xml:space="preserve">0339300237316000001
</t>
  </si>
  <si>
    <t>3421900730016000004</t>
  </si>
  <si>
    <t xml:space="preserve">0339300237316000003
</t>
  </si>
  <si>
    <t>3421900730016000005</t>
  </si>
  <si>
    <t xml:space="preserve">0339300237316000002
</t>
  </si>
  <si>
    <t>3421900730016000006</t>
  </si>
  <si>
    <t>3425301790116000003</t>
  </si>
  <si>
    <t xml:space="preserve">0339300321816000001
</t>
  </si>
  <si>
    <t>3425301790116000004</t>
  </si>
  <si>
    <t xml:space="preserve">0339300321816000002
</t>
  </si>
  <si>
    <t>3425301790116000005</t>
  </si>
  <si>
    <t xml:space="preserve">0339300273816000002
</t>
  </si>
  <si>
    <t>3421900643416000004</t>
  </si>
  <si>
    <t xml:space="preserve">0339300273816000001
</t>
  </si>
  <si>
    <t>3421900643416000005</t>
  </si>
  <si>
    <t xml:space="preserve">0339300273816000003
</t>
  </si>
  <si>
    <t>3421900643416000006</t>
  </si>
  <si>
    <t xml:space="preserve">0339300241116000001
</t>
  </si>
  <si>
    <t>3421900728316000004</t>
  </si>
  <si>
    <t xml:space="preserve">0339300241116000003
</t>
  </si>
  <si>
    <t>3421900728316000006</t>
  </si>
  <si>
    <t xml:space="preserve">0339300241116000002
</t>
  </si>
  <si>
    <t>3421900728316000005</t>
  </si>
  <si>
    <t xml:space="preserve">0339300261616000001
</t>
  </si>
  <si>
    <t>3421900658616000004</t>
  </si>
  <si>
    <t xml:space="preserve">0339300261616000003
</t>
  </si>
  <si>
    <t>3421900658616000005</t>
  </si>
  <si>
    <t xml:space="preserve">0339300261616000002
</t>
  </si>
  <si>
    <t>3421900658616000006</t>
  </si>
  <si>
    <t xml:space="preserve">0339300237916000001
</t>
  </si>
  <si>
    <t>3422101185816000003</t>
  </si>
  <si>
    <t>3422101185816000002</t>
  </si>
  <si>
    <t xml:space="preserve">0339300237916000002
</t>
  </si>
  <si>
    <t>3422101185816000004</t>
  </si>
  <si>
    <t xml:space="preserve">0339300237916000003
</t>
  </si>
  <si>
    <t>3422101185816000005</t>
  </si>
  <si>
    <t xml:space="preserve">0339300267616000001
</t>
  </si>
  <si>
    <t>3421900649816000003</t>
  </si>
  <si>
    <t xml:space="preserve">0339300267616000003
</t>
  </si>
  <si>
    <t>3421900649816000004</t>
  </si>
  <si>
    <t xml:space="preserve">0339300267616000002
</t>
  </si>
  <si>
    <t>3421900649816000005</t>
  </si>
  <si>
    <t>3421900649816000006</t>
  </si>
  <si>
    <t xml:space="preserve">0339300267616000004
</t>
  </si>
  <si>
    <t>3421900649816000007</t>
  </si>
  <si>
    <t>3421900423616000004</t>
  </si>
  <si>
    <t xml:space="preserve">0339300242816000001
</t>
  </si>
  <si>
    <t>3421900423616000005</t>
  </si>
  <si>
    <t>3421900423616000006</t>
  </si>
  <si>
    <t xml:space="preserve">0339300242816000002
</t>
  </si>
  <si>
    <t>3421900423616000008</t>
  </si>
  <si>
    <t xml:space="preserve">0339300242816000003
</t>
  </si>
  <si>
    <t>3421900423616000009</t>
  </si>
  <si>
    <t xml:space="preserve">0339300242816000004
</t>
  </si>
  <si>
    <t>3421900423616000010</t>
  </si>
  <si>
    <t>3421900423616000011</t>
  </si>
  <si>
    <t>3421900424316000007</t>
  </si>
  <si>
    <t xml:space="preserve">0339300243416000002
</t>
  </si>
  <si>
    <t>3421900424316000008</t>
  </si>
  <si>
    <t xml:space="preserve">0339300243416000003
</t>
  </si>
  <si>
    <t>3421900424316000009</t>
  </si>
  <si>
    <t xml:space="preserve">0339300243416000004
</t>
  </si>
  <si>
    <t>3421900424316000010</t>
  </si>
  <si>
    <t xml:space="preserve">0339300243416000005
</t>
  </si>
  <si>
    <t>3421900424316000011</t>
  </si>
  <si>
    <t>3421900429016000002</t>
  </si>
  <si>
    <t xml:space="preserve">0339300239716000001
</t>
  </si>
  <si>
    <t>3421900429016000006</t>
  </si>
  <si>
    <t xml:space="preserve">0339300239716000002
</t>
  </si>
  <si>
    <t>3421900429016000008</t>
  </si>
  <si>
    <t xml:space="preserve">0339300239716000003
</t>
  </si>
  <si>
    <t>3421900429016000009</t>
  </si>
  <si>
    <t xml:space="preserve">0339300260716000001
</t>
  </si>
  <si>
    <t>3421900426816000005</t>
  </si>
  <si>
    <t xml:space="preserve">0339300260716000002
</t>
  </si>
  <si>
    <t>3421900426816000007</t>
  </si>
  <si>
    <t xml:space="preserve">0339300260716000003
</t>
  </si>
  <si>
    <t>3421900426816000008</t>
  </si>
  <si>
    <t xml:space="preserve">0339300260716000004
</t>
  </si>
  <si>
    <t>3421900426816000009</t>
  </si>
  <si>
    <t xml:space="preserve">0339300260716000005
</t>
  </si>
  <si>
    <t>3421900426816000010</t>
  </si>
  <si>
    <t>3422100267716000002</t>
  </si>
  <si>
    <t xml:space="preserve">0339300268116000001
</t>
  </si>
  <si>
    <t>3422100267716000004</t>
  </si>
  <si>
    <t xml:space="preserve">0339300268116000003
</t>
  </si>
  <si>
    <t>3422100267716000005</t>
  </si>
  <si>
    <t xml:space="preserve">0339300268116000002
</t>
  </si>
  <si>
    <t>3422100267716000006</t>
  </si>
  <si>
    <t xml:space="preserve">0339300268116000004
</t>
  </si>
  <si>
    <t>3422100267716000007</t>
  </si>
  <si>
    <t xml:space="preserve">0339300268116000005
</t>
  </si>
  <si>
    <t>3422100267716000008</t>
  </si>
  <si>
    <t>3422100270116000005</t>
  </si>
  <si>
    <t xml:space="preserve">0339300258816000002
</t>
  </si>
  <si>
    <t>3422100270116000007</t>
  </si>
  <si>
    <t xml:space="preserve">0339300258816000001
</t>
  </si>
  <si>
    <t>3422100270116000008</t>
  </si>
  <si>
    <t xml:space="preserve">0339300258816000004
</t>
  </si>
  <si>
    <t>3422100270116000009</t>
  </si>
  <si>
    <t xml:space="preserve">0339300258816000003
</t>
  </si>
  <si>
    <t>3422100270116000010</t>
  </si>
  <si>
    <t xml:space="preserve">0339300258816000005
</t>
  </si>
  <si>
    <t>3422100270116000011</t>
  </si>
  <si>
    <t xml:space="preserve">0339300241016000002
</t>
  </si>
  <si>
    <t>3421900430016000008</t>
  </si>
  <si>
    <t xml:space="preserve">0339300241016000003
</t>
  </si>
  <si>
    <t>3421900430016000009</t>
  </si>
  <si>
    <t xml:space="preserve">0339300241016000004
</t>
  </si>
  <si>
    <t>3421900430016000010</t>
  </si>
  <si>
    <t xml:space="preserve">0339300241016000005
</t>
  </si>
  <si>
    <t>3421900430016000011</t>
  </si>
  <si>
    <t xml:space="preserve">0339300241016000006
</t>
  </si>
  <si>
    <t>3421900430016000012</t>
  </si>
  <si>
    <t>3421900430016000013</t>
  </si>
  <si>
    <t>3421900418716000006</t>
  </si>
  <si>
    <t xml:space="preserve">0339300237716000001
</t>
  </si>
  <si>
    <t>3421900418716000007</t>
  </si>
  <si>
    <t xml:space="preserve">0339300237716000002
</t>
  </si>
  <si>
    <t>3421900418716000008</t>
  </si>
  <si>
    <t xml:space="preserve">0339300237716000003
</t>
  </si>
  <si>
    <t>3421900418716000009</t>
  </si>
  <si>
    <t xml:space="preserve">0339300237716000004
</t>
  </si>
  <si>
    <t>3421900418716000010</t>
  </si>
  <si>
    <t xml:space="preserve">0339300237616000001
</t>
  </si>
  <si>
    <t>3421900415516000006</t>
  </si>
  <si>
    <t xml:space="preserve">0339300237616000002
</t>
  </si>
  <si>
    <t>3421900415516000007</t>
  </si>
  <si>
    <t xml:space="preserve">0339300237616000004
</t>
  </si>
  <si>
    <t>3421900415516000008</t>
  </si>
  <si>
    <t xml:space="preserve">0339300237616000003
</t>
  </si>
  <si>
    <t>3421900415516000009</t>
  </si>
  <si>
    <t xml:space="preserve">0339300237616000005
</t>
  </si>
  <si>
    <t>3421900415516000010</t>
  </si>
  <si>
    <t xml:space="preserve">0339300278216000002
</t>
  </si>
  <si>
    <t xml:space="preserve">35.30.11.120             35.30.12.110 </t>
  </si>
  <si>
    <t>3421900419416000009</t>
  </si>
  <si>
    <t xml:space="preserve">0339300278216000003
</t>
  </si>
  <si>
    <t>3421900419416000010</t>
  </si>
  <si>
    <t xml:space="preserve">0339300278216000004
</t>
  </si>
  <si>
    <t>3421900419416000011</t>
  </si>
  <si>
    <t xml:space="preserve">0339300246516000002
</t>
  </si>
  <si>
    <t>3421900416216000009</t>
  </si>
  <si>
    <t xml:space="preserve">0339300246516000004
</t>
  </si>
  <si>
    <t>3421900416216000010</t>
  </si>
  <si>
    <t xml:space="preserve">0339300246516000003
</t>
  </si>
  <si>
    <t>3421900416216000011</t>
  </si>
  <si>
    <t>3422100353616000004</t>
  </si>
  <si>
    <t xml:space="preserve">0339300255316000003
</t>
  </si>
  <si>
    <t>3422100353616000006</t>
  </si>
  <si>
    <t xml:space="preserve">0339300255316000002
</t>
  </si>
  <si>
    <t>3422100353616000007</t>
  </si>
  <si>
    <t xml:space="preserve">0339300255316000001
</t>
  </si>
  <si>
    <t>3422100353616000008</t>
  </si>
  <si>
    <t xml:space="preserve">0339300255316000005
</t>
  </si>
  <si>
    <t>3422100353616000009</t>
  </si>
  <si>
    <t xml:space="preserve">0339300255316000004
</t>
  </si>
  <si>
    <t>3422100353616000010</t>
  </si>
  <si>
    <t>3422101332616000002</t>
  </si>
  <si>
    <t xml:space="preserve">0339300256516000001
</t>
  </si>
  <si>
    <t>3422101332616000003</t>
  </si>
  <si>
    <t xml:space="preserve">0339300256516000002
</t>
  </si>
  <si>
    <t>3422101332616000004</t>
  </si>
  <si>
    <t>Оказание услуги по содержанию и ремонту здания</t>
  </si>
  <si>
    <t xml:space="preserve">0339300256516000003
</t>
  </si>
  <si>
    <t xml:space="preserve">81.10.10.000 </t>
  </si>
  <si>
    <t>ООО "УК "Веста"</t>
  </si>
  <si>
    <t xml:space="preserve">654013, обл КЕМЕРОВСКАЯ 42, г НОВОКУЗНЕЦК, пер ШОРСКИЙ, 47 
</t>
  </si>
  <si>
    <t>3422101332616000005</t>
  </si>
  <si>
    <t xml:space="preserve">0339300256516000005
</t>
  </si>
  <si>
    <t>3422101332616000006</t>
  </si>
  <si>
    <t xml:space="preserve">0339300256516000004
</t>
  </si>
  <si>
    <t>3422101332616000007</t>
  </si>
  <si>
    <t>3422101332616000008</t>
  </si>
  <si>
    <t xml:space="preserve">0339300256516000006
</t>
  </si>
  <si>
    <t xml:space="preserve">35.30.12.110          35.30.11.111 </t>
  </si>
  <si>
    <t>3422101332616000009</t>
  </si>
  <si>
    <t>3422100265216000002</t>
  </si>
  <si>
    <t xml:space="preserve">0339300255416000002
</t>
  </si>
  <si>
    <t>3422100265216000006</t>
  </si>
  <si>
    <t xml:space="preserve">0339300255416000001
</t>
  </si>
  <si>
    <t>3422100265216000007</t>
  </si>
  <si>
    <t xml:space="preserve">0339300255416000003
</t>
  </si>
  <si>
    <t>3422100265216000008</t>
  </si>
  <si>
    <t xml:space="preserve">0339300255416000004
</t>
  </si>
  <si>
    <t>3422100265216000009</t>
  </si>
  <si>
    <t>3422101181916000002</t>
  </si>
  <si>
    <t xml:space="preserve">0339300260116000001
</t>
  </si>
  <si>
    <t>3422101181916000003</t>
  </si>
  <si>
    <t xml:space="preserve">0339300260116000002
</t>
  </si>
  <si>
    <t>3422101181916000004</t>
  </si>
  <si>
    <t xml:space="preserve">0339300260116000003
</t>
  </si>
  <si>
    <t>3422101181916000005</t>
  </si>
  <si>
    <t xml:space="preserve">0339300260116000004
</t>
  </si>
  <si>
    <t>3422101181916000006</t>
  </si>
  <si>
    <t>3422100798916000002</t>
  </si>
  <si>
    <t xml:space="preserve">0339300268416000001
</t>
  </si>
  <si>
    <t>3422100798916000003</t>
  </si>
  <si>
    <t xml:space="preserve">0339300268416000002
</t>
  </si>
  <si>
    <t>3422100798916000004</t>
  </si>
  <si>
    <t xml:space="preserve">0339300268416000003
</t>
  </si>
  <si>
    <t>3422100798916000005</t>
  </si>
  <si>
    <t xml:space="preserve">0339300268416000004
</t>
  </si>
  <si>
    <t>3422100798916000006</t>
  </si>
  <si>
    <t>3422101178416000002</t>
  </si>
  <si>
    <t>3422101178416000003</t>
  </si>
  <si>
    <t xml:space="preserve">0339300268916000002
</t>
  </si>
  <si>
    <t>3422101178416000004</t>
  </si>
  <si>
    <t xml:space="preserve">0339300268916000001
</t>
  </si>
  <si>
    <t>3422101178416000005</t>
  </si>
  <si>
    <t xml:space="preserve">0339300268916000003
</t>
  </si>
  <si>
    <t>3422101178416000006</t>
  </si>
  <si>
    <t xml:space="preserve">0339300268916000004
</t>
  </si>
  <si>
    <t>3422101178416000007</t>
  </si>
  <si>
    <t>3422100795716000002</t>
  </si>
  <si>
    <t xml:space="preserve">0339300258916000001
</t>
  </si>
  <si>
    <t>3422100795716000003</t>
  </si>
  <si>
    <t xml:space="preserve">0339300258916000002
</t>
  </si>
  <si>
    <t>3422100795716000004</t>
  </si>
  <si>
    <t xml:space="preserve">0339300258916000003
</t>
  </si>
  <si>
    <t>3422100795716000005</t>
  </si>
  <si>
    <t xml:space="preserve">0339300258916000004
</t>
  </si>
  <si>
    <t>3422100795716000006</t>
  </si>
  <si>
    <t>3422100930516000002</t>
  </si>
  <si>
    <t xml:space="preserve">0339300268816000001
</t>
  </si>
  <si>
    <t>3422100930516000003</t>
  </si>
  <si>
    <t xml:space="preserve">0339300268816000002
</t>
  </si>
  <si>
    <t>3422100930516000004</t>
  </si>
  <si>
    <t xml:space="preserve">0339300268816000003
</t>
  </si>
  <si>
    <t>3422100930516000005</t>
  </si>
  <si>
    <t>3422100829116000002</t>
  </si>
  <si>
    <t xml:space="preserve">0339300259116000002
</t>
  </si>
  <si>
    <t>3422100829116000003</t>
  </si>
  <si>
    <t xml:space="preserve">0339300259116000001
</t>
  </si>
  <si>
    <t xml:space="preserve"> 3422100829116000004  </t>
  </si>
  <si>
    <t xml:space="preserve">0339300259116000003
</t>
  </si>
  <si>
    <t>3422100829116000005</t>
  </si>
  <si>
    <t>МБ ДОУ "Детский сад №49"</t>
  </si>
  <si>
    <t>4221011791</t>
  </si>
  <si>
    <t>3422101179116000002</t>
  </si>
  <si>
    <t>3422101179116000003</t>
  </si>
  <si>
    <t xml:space="preserve">0339300259516000001
</t>
  </si>
  <si>
    <t>3422101179116000004</t>
  </si>
  <si>
    <t xml:space="preserve">0339300259516000002
</t>
  </si>
  <si>
    <t>3422101179116000005</t>
  </si>
  <si>
    <t>24.02.2016</t>
  </si>
  <si>
    <t xml:space="preserve">0339300259516000003
</t>
  </si>
  <si>
    <t>3422101179116000006</t>
  </si>
  <si>
    <t>3422101180116000002</t>
  </si>
  <si>
    <t>3422101180116000003</t>
  </si>
  <si>
    <t xml:space="preserve">0339300260016000002
</t>
  </si>
  <si>
    <t>3422101180116000004</t>
  </si>
  <si>
    <t xml:space="preserve">0339300260016000003
</t>
  </si>
  <si>
    <t>3422101180116000005</t>
  </si>
  <si>
    <t xml:space="preserve">0339300260016000001
</t>
  </si>
  <si>
    <t>3422101180116000006</t>
  </si>
  <si>
    <t>3422100269116000003</t>
  </si>
  <si>
    <t>3422100269116000005</t>
  </si>
  <si>
    <t xml:space="preserve">0339300258616000002
</t>
  </si>
  <si>
    <t>3422100269116000007</t>
  </si>
  <si>
    <t xml:space="preserve">0339300258616000001
</t>
  </si>
  <si>
    <t>3422100269116000008</t>
  </si>
  <si>
    <t xml:space="preserve">0339300258616000004
</t>
  </si>
  <si>
    <t>3422100269116000009</t>
  </si>
  <si>
    <t xml:space="preserve">0339300258616000003
</t>
  </si>
  <si>
    <t>3422100269116000010</t>
  </si>
  <si>
    <t>3422100263816000003</t>
  </si>
  <si>
    <t xml:space="preserve">0339300258516000002
</t>
  </si>
  <si>
    <t>3422100263816000005</t>
  </si>
  <si>
    <t xml:space="preserve">0339300258516000001
</t>
  </si>
  <si>
    <t>3422100263816000006</t>
  </si>
  <si>
    <t xml:space="preserve">0339300258516000003
</t>
  </si>
  <si>
    <t>3422100263816000007</t>
  </si>
  <si>
    <t xml:space="preserve">0339300258516000004
</t>
  </si>
  <si>
    <t>3422100263816000008</t>
  </si>
  <si>
    <t>3422100263816000009</t>
  </si>
  <si>
    <t xml:space="preserve">0339300258516000005
</t>
  </si>
  <si>
    <t>3422100263816000010</t>
  </si>
  <si>
    <t>МБУ ДО "Дом творчества "Вектор"</t>
  </si>
  <si>
    <t>3421900421116000001</t>
  </si>
  <si>
    <t xml:space="preserve">0339300252316000001
</t>
  </si>
  <si>
    <t>3421900421116000002</t>
  </si>
  <si>
    <t xml:space="preserve">0339300252316000004
</t>
  </si>
  <si>
    <t>3421900421116000003</t>
  </si>
  <si>
    <t xml:space="preserve">0339300252316000003
</t>
  </si>
  <si>
    <t>3421900421116000004</t>
  </si>
  <si>
    <t xml:space="preserve">0339300252316000002
</t>
  </si>
  <si>
    <t>3421900421116000005</t>
  </si>
  <si>
    <t xml:space="preserve">МБ ДОУ "Детский сад №25" </t>
  </si>
  <si>
    <t>3422102485716000001</t>
  </si>
  <si>
    <t xml:space="preserve">0339300259816000001
</t>
  </si>
  <si>
    <t>3422102485716000002</t>
  </si>
  <si>
    <t xml:space="preserve">0339300259816000002
</t>
  </si>
  <si>
    <t>3422102485716000003</t>
  </si>
  <si>
    <t xml:space="preserve">0339300259816000004
</t>
  </si>
  <si>
    <t>3422102485716000004</t>
  </si>
  <si>
    <t xml:space="preserve">0339300259816000003
</t>
  </si>
  <si>
    <t>3422102485716000005</t>
  </si>
  <si>
    <t xml:space="preserve">0339300259816000005
</t>
  </si>
  <si>
    <t>3422102485716000006</t>
  </si>
  <si>
    <t>3422100809016000001</t>
  </si>
  <si>
    <t>3422100809016000002</t>
  </si>
  <si>
    <t xml:space="preserve">0339300259916000001
</t>
  </si>
  <si>
    <t>3422100809016000003</t>
  </si>
  <si>
    <t xml:space="preserve">0339300259916000002
</t>
  </si>
  <si>
    <t>3422100809016000004</t>
  </si>
  <si>
    <t xml:space="preserve">0339300259916000003
</t>
  </si>
  <si>
    <t>3422100809016000005</t>
  </si>
  <si>
    <t>3422100830116000001</t>
  </si>
  <si>
    <t>3422100830116000002</t>
  </si>
  <si>
    <t xml:space="preserve">0339300255116000001
</t>
  </si>
  <si>
    <t>3422100830116000003</t>
  </si>
  <si>
    <t xml:space="preserve">0339300255116000002
</t>
  </si>
  <si>
    <t>3422100830116000004</t>
  </si>
  <si>
    <t xml:space="preserve">0339300255116000003
</t>
  </si>
  <si>
    <t>3422100830116000005</t>
  </si>
  <si>
    <t>МБОУ ДОД "Дом детского творчества № 1"</t>
  </si>
  <si>
    <t xml:space="preserve"> 3422100722716000001  </t>
  </si>
  <si>
    <t xml:space="preserve">0339300268316000001
</t>
  </si>
  <si>
    <t>3422100722716000002</t>
  </si>
  <si>
    <t xml:space="preserve">0339300268316000002
</t>
  </si>
  <si>
    <t>3422100722716000003</t>
  </si>
  <si>
    <t xml:space="preserve">0339300268316000004
</t>
  </si>
  <si>
    <t>3422100722716000004</t>
  </si>
  <si>
    <t xml:space="preserve">0339300268316000003
</t>
  </si>
  <si>
    <t>3422100722716000005</t>
  </si>
  <si>
    <t>0339300237316000004</t>
  </si>
  <si>
    <t>26.04.2016</t>
  </si>
  <si>
    <t>3421900730016000007</t>
  </si>
  <si>
    <t xml:space="preserve">0339300321816000003
</t>
  </si>
  <si>
    <t>3425301790116000006</t>
  </si>
  <si>
    <t xml:space="preserve">0339300260116000005
</t>
  </si>
  <si>
    <t>3422101181916000007</t>
  </si>
  <si>
    <t xml:space="preserve">0339300237616000006
</t>
  </si>
  <si>
    <t>3421900415516000011</t>
  </si>
  <si>
    <t>03.06.2016</t>
  </si>
  <si>
    <t>3421900415516000012</t>
  </si>
  <si>
    <t>Закупка печатных изданий</t>
  </si>
  <si>
    <t xml:space="preserve">0339300278216000005
</t>
  </si>
  <si>
    <t>Общество с ограниченной ответственностью Общество с ограниченной ответственностью "Русское слово-учебник"</t>
  </si>
  <si>
    <t>7729656731</t>
  </si>
  <si>
    <t xml:space="preserve">117330, г Москва 77, ул Мосфильмовская, 17Б 
</t>
  </si>
  <si>
    <t>3421900419416000012</t>
  </si>
  <si>
    <t xml:space="preserve">0339300255316000006
</t>
  </si>
  <si>
    <t>3422100353616000011</t>
  </si>
  <si>
    <t xml:space="preserve">0339300252316000005
</t>
  </si>
  <si>
    <t>3421900421116000006</t>
  </si>
  <si>
    <t xml:space="preserve">0339300239916000005
</t>
  </si>
  <si>
    <t>3421900674816000008</t>
  </si>
  <si>
    <t>0339300242816000006</t>
  </si>
  <si>
    <t>АО "ИЗДАТЕЛЬСТВО "ПРОСВЕЩЕНИЕ"</t>
  </si>
  <si>
    <t>127521, г МОСКВА 77, пр МАРЬИНОЙ РОЩИ 3-Й, 41</t>
  </si>
  <si>
    <t>08.08.2016</t>
  </si>
  <si>
    <t>3421900423616000013</t>
  </si>
  <si>
    <t>0339300242816000005</t>
  </si>
  <si>
    <t>ООО "ИЗДАТЕЛЬСКИЙ ЦЕНТP "ВЕНТАНА-ГPАФ"</t>
  </si>
  <si>
    <t>127422, г МОСКВА 77, ул ТИМИРЯЗЕВСКАЯ, 1, СТР.3</t>
  </si>
  <si>
    <t>3421900423616000012</t>
  </si>
  <si>
    <t xml:space="preserve">0339300239716000005
</t>
  </si>
  <si>
    <t>3421900429016000011</t>
  </si>
  <si>
    <t xml:space="preserve">0339300239716000004
</t>
  </si>
  <si>
    <t>127254, г МОСКВА 77, пр ОГОРОДНЫЙ, 5, 2</t>
  </si>
  <si>
    <t>3421900429016000010</t>
  </si>
  <si>
    <t>0339300260716000007</t>
  </si>
  <si>
    <t>3421900426816000012</t>
  </si>
  <si>
    <t xml:space="preserve">
 0339300260716000006
 </t>
  </si>
  <si>
    <t>3421900426816000011</t>
  </si>
  <si>
    <t xml:space="preserve">0339300268116000006
 </t>
  </si>
  <si>
    <t>3422100267716000009</t>
  </si>
  <si>
    <t xml:space="preserve">0339300258816000006
 </t>
  </si>
  <si>
    <t>117330, г Москва 77, ул Мосфильмовская, 17Б</t>
  </si>
  <si>
    <t>3422100270116000012</t>
  </si>
  <si>
    <t>0339300258816000008</t>
  </si>
  <si>
    <t>3422100270116000014</t>
  </si>
  <si>
    <t>0339300258816000007</t>
  </si>
  <si>
    <t>3422100270116000013</t>
  </si>
  <si>
    <t>0339300241016000009</t>
  </si>
  <si>
    <t>3421900430016000016</t>
  </si>
  <si>
    <t xml:space="preserve">0339300241016000008
</t>
  </si>
  <si>
    <t>3421900430016000015</t>
  </si>
  <si>
    <t>0339300241016000007</t>
  </si>
  <si>
    <t>3421900430016000014</t>
  </si>
  <si>
    <t>0339300258616000006</t>
  </si>
  <si>
    <t>09.08.2016</t>
  </si>
  <si>
    <t>3422100269116000012</t>
  </si>
  <si>
    <t>0339300258616000005</t>
  </si>
  <si>
    <t>01.08.2016</t>
  </si>
  <si>
    <t>3422100269116000011</t>
  </si>
  <si>
    <t>0339300237716000006</t>
  </si>
  <si>
    <t>3421900418716000012</t>
  </si>
  <si>
    <t>0339300237716000005</t>
  </si>
  <si>
    <t>3421900418716000011</t>
  </si>
  <si>
    <t>0339300237616000008</t>
  </si>
  <si>
    <t xml:space="preserve">3421900415516000014
</t>
  </si>
  <si>
    <t>0339300237616000007</t>
  </si>
  <si>
    <t xml:space="preserve">3421900415516000013
</t>
  </si>
  <si>
    <t xml:space="preserve">0339300278216000007
 </t>
  </si>
  <si>
    <t>3421900419416000014</t>
  </si>
  <si>
    <t>0339300278216000006</t>
  </si>
  <si>
    <t>3421900419416000013</t>
  </si>
  <si>
    <t>0339300278216000008</t>
  </si>
  <si>
    <t>3421900419416000015</t>
  </si>
  <si>
    <t>0339300246516000007</t>
  </si>
  <si>
    <t xml:space="preserve">3421900416216000014
</t>
  </si>
  <si>
    <t xml:space="preserve">0339300246516000006
</t>
  </si>
  <si>
    <t xml:space="preserve">3421900416216000015
</t>
  </si>
  <si>
    <t>0339300246516000005</t>
  </si>
  <si>
    <t xml:space="preserve">3421900416216000012
</t>
  </si>
  <si>
    <t>0339300246516000008</t>
  </si>
  <si>
    <t xml:space="preserve">3421900416216000013
</t>
  </si>
  <si>
    <t>0339300255316000007</t>
  </si>
  <si>
    <t xml:space="preserve">3422100353616000015
</t>
  </si>
  <si>
    <t xml:space="preserve">0339300255316000008
</t>
  </si>
  <si>
    <t xml:space="preserve">3422100353616000013
</t>
  </si>
  <si>
    <t>0339300258516000008</t>
  </si>
  <si>
    <t>3422100263816000016</t>
  </si>
  <si>
    <t>0339300258516000007</t>
  </si>
  <si>
    <t xml:space="preserve">3422100263816000012
</t>
  </si>
  <si>
    <t>0339300258516000006</t>
  </si>
  <si>
    <t xml:space="preserve">3422100263816000011
</t>
  </si>
  <si>
    <t>0339300255416000005</t>
  </si>
  <si>
    <t>ООО "ИЗДАТЕЛЬСТВО "АКАДЕМКНИГА/УЧЕБНИК"</t>
  </si>
  <si>
    <t>117049, г МОСКВА 77, пр-кт ЛЕНИНСКИЙ, 1/2</t>
  </si>
  <si>
    <t>3422100265216000010</t>
  </si>
  <si>
    <t>0339300255416000006</t>
  </si>
  <si>
    <t>3422100265216000011</t>
  </si>
  <si>
    <t>0339300268316000005</t>
  </si>
  <si>
    <t xml:space="preserve"> ООО "УК ЛЮБИМЫЙ ГОРОД"</t>
  </si>
  <si>
    <t>654000, ОБЛ КЕМЕРОВСКАЯ 42, Г НОВОКУЗНЕЦК, УЛ ОРДЖОНИКИДЗЕ, ДОМ 11, КВАРТИРА ОФИС 305/2</t>
  </si>
  <si>
    <t>3422100722716000006</t>
  </si>
  <si>
    <t>МАОУ "СОШ № 110"</t>
  </si>
  <si>
    <t xml:space="preserve">1039300006716000002
</t>
  </si>
  <si>
    <t>3422103007116000002</t>
  </si>
  <si>
    <t xml:space="preserve">1039300006716000001
</t>
  </si>
  <si>
    <t>3422103007116000001</t>
  </si>
  <si>
    <t>МАОУ "ООШ № 19"</t>
  </si>
  <si>
    <t>1039300007016000001</t>
  </si>
  <si>
    <t>3421900417016000001</t>
  </si>
  <si>
    <t>МАОУ "СОШ № 99"</t>
  </si>
  <si>
    <t>1039300006916000003</t>
  </si>
  <si>
    <t>3422102007316000003</t>
  </si>
  <si>
    <t>1039300006916000004</t>
  </si>
  <si>
    <t>3422102007316000005</t>
  </si>
  <si>
    <t>1039300006916000005</t>
  </si>
  <si>
    <t>3422102007316000004</t>
  </si>
  <si>
    <t xml:space="preserve">1039300006916000002
 </t>
  </si>
  <si>
    <t>3422102007316000002</t>
  </si>
  <si>
    <t>1039300006916000001</t>
  </si>
  <si>
    <t>3422102007316000001</t>
  </si>
  <si>
    <t>0339300260116000009</t>
  </si>
  <si>
    <t>3422101181916000012</t>
  </si>
  <si>
    <t>0339300260116000008</t>
  </si>
  <si>
    <t>3422101181916000013</t>
  </si>
  <si>
    <t>3422101181916000011</t>
  </si>
  <si>
    <t>0339300260116000007</t>
  </si>
  <si>
    <t>3422101181916000010</t>
  </si>
  <si>
    <t>0339300260116000006</t>
  </si>
  <si>
    <t>3422101181916000009</t>
  </si>
  <si>
    <t>3422101181916000008</t>
  </si>
  <si>
    <t xml:space="preserve">
0339300259916000004
</t>
  </si>
  <si>
    <t>3422100809016000009</t>
  </si>
  <si>
    <t>3422100809016000008</t>
  </si>
  <si>
    <t>3422100809016000007</t>
  </si>
  <si>
    <t>0339300268416000005</t>
  </si>
  <si>
    <t>3422100798916000009</t>
  </si>
  <si>
    <t>3422100798916000008</t>
  </si>
  <si>
    <t>3422100798916000007</t>
  </si>
  <si>
    <t>3422101178416000009</t>
  </si>
  <si>
    <t>3422101178416000008</t>
  </si>
  <si>
    <t>3422100795716000008</t>
  </si>
  <si>
    <t>13.10.2016</t>
  </si>
  <si>
    <t xml:space="preserve">3422100795716000007 </t>
  </si>
  <si>
    <t>3422100830116000006</t>
  </si>
  <si>
    <t>3422100829116000007</t>
  </si>
  <si>
    <t>3422100829116000006</t>
  </si>
  <si>
    <t>0339300259816000008</t>
  </si>
  <si>
    <t>ОБЩЕСТВО С ОГРАНИЧЕННОЙ ОТВЕТСТВЕННОСТЬЮ "УПРАВЛЯЮЩАЯ КОМПАНИЯ "ТРИУМФ МК"</t>
  </si>
  <si>
    <t>4217168870</t>
  </si>
  <si>
    <t xml:space="preserve">654005, обл КЕМЕРОВСКАЯ 42, г НОВОКУЗНЕЦК, ул БЕЛАНА, 19 </t>
  </si>
  <si>
    <t>3422102485716000011</t>
  </si>
  <si>
    <t>19.11.2016</t>
  </si>
  <si>
    <t>3422102485716000010</t>
  </si>
  <si>
    <t>0339300259816000007</t>
  </si>
  <si>
    <t>3422102485716000009</t>
  </si>
  <si>
    <t>0339300259816000006</t>
  </si>
  <si>
    <t>ОБЩЕСТВО С ОГРАНИЧЕННОЙ ОТВЕТСТВЕННОСТЬЮ УПРАВЛЯЮЩАЯ КОМПАНИЯ "АЛЬТЕРНАТИВА"</t>
  </si>
  <si>
    <t>4253006280</t>
  </si>
  <si>
    <t xml:space="preserve">654079, обл КЕМЕРОВСКАЯ 42, г НОВОКУЗНЕЦК, ул КИРОВА, 11, 305 </t>
  </si>
  <si>
    <t>3422102485716000008</t>
  </si>
  <si>
    <t>3422102485716000007</t>
  </si>
  <si>
    <t>17.12.2016</t>
  </si>
  <si>
    <t>3421900665016000010</t>
  </si>
  <si>
    <t>3421900665016000009</t>
  </si>
  <si>
    <t>3421900669916000010</t>
  </si>
  <si>
    <t>3421900669916000009</t>
  </si>
  <si>
    <t>0339300256216000004</t>
  </si>
  <si>
    <t>3421900669916000008</t>
  </si>
  <si>
    <t xml:space="preserve">0339300256216000003
 </t>
  </si>
  <si>
    <t>3421900669916000007</t>
  </si>
  <si>
    <t>0339300256216000001</t>
  </si>
  <si>
    <t>3421900669916000006</t>
  </si>
  <si>
    <t>0339300256216000002</t>
  </si>
  <si>
    <t>3421900669916000005</t>
  </si>
  <si>
    <t>3421900663516000006</t>
  </si>
  <si>
    <t>3421900663516000005</t>
  </si>
  <si>
    <t>3422102520116000010</t>
  </si>
  <si>
    <t>3422102520116000009</t>
  </si>
  <si>
    <t xml:space="preserve">0339300260416000005
</t>
  </si>
  <si>
    <t>3422102520116000008</t>
  </si>
  <si>
    <t>23.11.2016</t>
  </si>
  <si>
    <t>3422101330116000010</t>
  </si>
  <si>
    <t>0339300246716000005</t>
  </si>
  <si>
    <t>3422101330116000009</t>
  </si>
  <si>
    <t>3422101330116000008</t>
  </si>
  <si>
    <t>0339300256316000005</t>
  </si>
  <si>
    <t>19.2016</t>
  </si>
  <si>
    <t>3421900742016000008</t>
  </si>
  <si>
    <t>3421900742016000007</t>
  </si>
  <si>
    <t>3421900674816000009</t>
  </si>
  <si>
    <t>3421900672316000010</t>
  </si>
  <si>
    <t>3421900672316000009</t>
  </si>
  <si>
    <t xml:space="preserve">0339300263416000004
 </t>
  </si>
  <si>
    <t>3421900672316000008</t>
  </si>
  <si>
    <t xml:space="preserve">3421900732516000006 </t>
  </si>
  <si>
    <t>0339300237316000006</t>
  </si>
  <si>
    <t>3421900730016000010</t>
  </si>
  <si>
    <t>3421900730016000009</t>
  </si>
  <si>
    <t xml:space="preserve">0339300237316000005 </t>
  </si>
  <si>
    <t>3421900730016000008</t>
  </si>
  <si>
    <t>3425301790116000008</t>
  </si>
  <si>
    <t>3425301790116000007</t>
  </si>
  <si>
    <t xml:space="preserve">3421900643416000009 </t>
  </si>
  <si>
    <t>3421900643416000008</t>
  </si>
  <si>
    <t xml:space="preserve">0339300273816000004
 </t>
  </si>
  <si>
    <t xml:space="preserve">3421900643416000007 </t>
  </si>
  <si>
    <t xml:space="preserve">3421900728316000008 </t>
  </si>
  <si>
    <t>3421900728316000007</t>
  </si>
  <si>
    <t xml:space="preserve">0339300259816000009
 </t>
  </si>
  <si>
    <t>3422102485716000012</t>
  </si>
  <si>
    <t>0339300259116000004</t>
  </si>
  <si>
    <t>3422100829116000008</t>
  </si>
  <si>
    <t xml:space="preserve">0339300255116000004
 </t>
  </si>
  <si>
    <t>3422100830116000007</t>
  </si>
  <si>
    <t>0339300258916000005</t>
  </si>
  <si>
    <t>3422100795716000009</t>
  </si>
  <si>
    <t xml:space="preserve">0339300258916000006
</t>
  </si>
  <si>
    <t>3422100795716000010</t>
  </si>
  <si>
    <t xml:space="preserve">0339300268916000005
 </t>
  </si>
  <si>
    <t>3422101178416000010</t>
  </si>
  <si>
    <t xml:space="preserve">0339300267616000005
 </t>
  </si>
  <si>
    <t>3421900649816000009</t>
  </si>
  <si>
    <t>3421900649816000008</t>
  </si>
  <si>
    <t xml:space="preserve">0339300246716000006
 </t>
  </si>
  <si>
    <t xml:space="preserve">3422101330116000011 </t>
  </si>
  <si>
    <t>0339300260016000004</t>
  </si>
  <si>
    <t>3422101180116000009</t>
  </si>
  <si>
    <t>3422101180116000008</t>
  </si>
  <si>
    <t>3422101180116000007</t>
  </si>
  <si>
    <t xml:space="preserve">0339300239916000006
 </t>
  </si>
  <si>
    <t>3421900674816000010</t>
  </si>
  <si>
    <t xml:space="preserve">0339300268816000005
</t>
  </si>
  <si>
    <t>3422100930516000009</t>
  </si>
  <si>
    <t>3422100930516000008</t>
  </si>
  <si>
    <t>3422100930516000007</t>
  </si>
  <si>
    <t xml:space="preserve">0339300268816000004
</t>
  </si>
  <si>
    <t>3422100930516000006</t>
  </si>
  <si>
    <t xml:space="preserve">0339300261616000005
 </t>
  </si>
  <si>
    <t>3421900658616000010</t>
  </si>
  <si>
    <t xml:space="preserve">3421900658616000009 </t>
  </si>
  <si>
    <t>3421900658616000008</t>
  </si>
  <si>
    <t xml:space="preserve">0339300261616000004
 </t>
  </si>
  <si>
    <t>3421900658616000007</t>
  </si>
  <si>
    <t xml:space="preserve">0339300232416000005
</t>
  </si>
  <si>
    <t>3421900740616000010</t>
  </si>
  <si>
    <t>3421900740616000009</t>
  </si>
  <si>
    <t>3421900740616000008</t>
  </si>
  <si>
    <t xml:space="preserve">0339300237916000004
</t>
  </si>
  <si>
    <t>3422101185816000007</t>
  </si>
  <si>
    <t>3422101185816000006</t>
  </si>
  <si>
    <t xml:space="preserve">0339300242816000008
 </t>
  </si>
  <si>
    <t>3421900423616000022</t>
  </si>
  <si>
    <t xml:space="preserve">0339300242816000007
 </t>
  </si>
  <si>
    <t>3421900423616000023</t>
  </si>
  <si>
    <t>3421900423616000021</t>
  </si>
  <si>
    <t xml:space="preserve">3421900429016000018 </t>
  </si>
  <si>
    <t>0339300260716000008</t>
  </si>
  <si>
    <t>3421900426816000019</t>
  </si>
  <si>
    <t>3421900426816000020</t>
  </si>
  <si>
    <t xml:space="preserve">0339300260716000010
</t>
  </si>
  <si>
    <t>3421900426816000021</t>
  </si>
  <si>
    <t xml:space="preserve">0339300260716000009
 </t>
  </si>
  <si>
    <t>3421900426816000022</t>
  </si>
  <si>
    <t>3422100267716000016</t>
  </si>
  <si>
    <t>0339300268116000008</t>
  </si>
  <si>
    <t>3422100267716000018</t>
  </si>
  <si>
    <t xml:space="preserve">0339300268116000007
 </t>
  </si>
  <si>
    <t xml:space="preserve">3422100267716000017 </t>
  </si>
  <si>
    <t>3422100270116000019</t>
  </si>
  <si>
    <t>3422100270116000022</t>
  </si>
  <si>
    <t xml:space="preserve">0339300241016000010
</t>
  </si>
  <si>
    <t>3421900430016000020</t>
  </si>
  <si>
    <t>3421900430016000024</t>
  </si>
  <si>
    <t>0339300241016000012</t>
  </si>
  <si>
    <t>3421900430016000025</t>
  </si>
  <si>
    <t xml:space="preserve">0339300241016000011
</t>
  </si>
  <si>
    <t>3421900430016000026</t>
  </si>
  <si>
    <t>3422100269116000016</t>
  </si>
  <si>
    <t>3422100269116000021</t>
  </si>
  <si>
    <t xml:space="preserve">0339300258616000007
 </t>
  </si>
  <si>
    <t xml:space="preserve">3422100269116000020 </t>
  </si>
  <si>
    <t xml:space="preserve">0339300237716000007
</t>
  </si>
  <si>
    <t>3421900418716000020</t>
  </si>
  <si>
    <t>0339300237716000008</t>
  </si>
  <si>
    <t>3421900418716000019</t>
  </si>
  <si>
    <t>3421900418716000018</t>
  </si>
  <si>
    <t xml:space="preserve">0339300237616000009
</t>
  </si>
  <si>
    <t>3421900415516000021</t>
  </si>
  <si>
    <t>3421900415516000022</t>
  </si>
  <si>
    <t>0339300237616000010</t>
  </si>
  <si>
    <t>3421900415516000023</t>
  </si>
  <si>
    <t xml:space="preserve">0339300237616000011
 </t>
  </si>
  <si>
    <t>3421900415516000024</t>
  </si>
  <si>
    <t>3421900419416000022</t>
  </si>
  <si>
    <t>3421900419416000023</t>
  </si>
  <si>
    <t xml:space="preserve">0339300278216000009
</t>
  </si>
  <si>
    <t>3421900419416000024</t>
  </si>
  <si>
    <t xml:space="preserve">0339300278216000010
 </t>
  </si>
  <si>
    <t>3421900419416000025</t>
  </si>
  <si>
    <t>3421900416216000022</t>
  </si>
  <si>
    <t xml:space="preserve">3421900416216000023 </t>
  </si>
  <si>
    <t>3422100353616000021</t>
  </si>
  <si>
    <t xml:space="preserve">0339300255316000010
 </t>
  </si>
  <si>
    <t>3422100353616000023</t>
  </si>
  <si>
    <t xml:space="preserve">0339300255316000011
</t>
  </si>
  <si>
    <t xml:space="preserve">3422100353616000022 </t>
  </si>
  <si>
    <t>0339300255316000009</t>
  </si>
  <si>
    <t>3422100353616000020</t>
  </si>
  <si>
    <t xml:space="preserve">0339300258516000009
 </t>
  </si>
  <si>
    <t>3422100263816000020</t>
  </si>
  <si>
    <t>3422100263816000021</t>
  </si>
  <si>
    <t>0339300258516000010</t>
  </si>
  <si>
    <t>3422100263816000022</t>
  </si>
  <si>
    <t xml:space="preserve">0339300258516000011
 </t>
  </si>
  <si>
    <t xml:space="preserve">3422100263816000023 </t>
  </si>
  <si>
    <t>3422100265216000019</t>
  </si>
  <si>
    <t xml:space="preserve">0339300255416000009
 </t>
  </si>
  <si>
    <t>3422100265216000022</t>
  </si>
  <si>
    <t xml:space="preserve">0339300255416000010
</t>
  </si>
  <si>
    <t>3422100265216000020</t>
  </si>
  <si>
    <t>0339300255416000007</t>
  </si>
  <si>
    <t>3422100265216000021</t>
  </si>
  <si>
    <t xml:space="preserve">0339300255416000008
 </t>
  </si>
  <si>
    <t xml:space="preserve">3422100265216000023 </t>
  </si>
  <si>
    <t xml:space="preserve">0339300243416000006
 </t>
  </si>
  <si>
    <t>3421900424316000018</t>
  </si>
  <si>
    <t>3421900424316000019</t>
  </si>
  <si>
    <t xml:space="preserve">0339300243416000009
 </t>
  </si>
  <si>
    <t>3421900424316000020</t>
  </si>
  <si>
    <t xml:space="preserve">0339300243416000008
</t>
  </si>
  <si>
    <t>3421900424316000021</t>
  </si>
  <si>
    <t>0339300243416000007</t>
  </si>
  <si>
    <t>3421900424316000022</t>
  </si>
  <si>
    <t xml:space="preserve">0339300256516000007
 </t>
  </si>
  <si>
    <t xml:space="preserve">654013, ОБЛ КЕМЕРОВСКАЯ 42, Г НОВОКУЗНЕЦК, УЛ ЮБИЛЕЙНАЯ, 22А </t>
  </si>
  <si>
    <t>3422101332616000010</t>
  </si>
  <si>
    <t>0339300256516000008</t>
  </si>
  <si>
    <t>3422101332616000011</t>
  </si>
  <si>
    <t>0339300256516000009</t>
  </si>
  <si>
    <t>3422101332616000012</t>
  </si>
  <si>
    <t>3422101332616000013</t>
  </si>
  <si>
    <t xml:space="preserve">0339300256516000010
 </t>
  </si>
  <si>
    <t>3422101332616000014</t>
  </si>
  <si>
    <t>3422101332616000015</t>
  </si>
  <si>
    <t>3422100722716000007</t>
  </si>
  <si>
    <t xml:space="preserve">0339300252316000006
</t>
  </si>
  <si>
    <t xml:space="preserve">3421900421116000007 </t>
  </si>
  <si>
    <t>3421900421116000008</t>
  </si>
  <si>
    <t xml:space="preserve">0339300252316000007
 </t>
  </si>
  <si>
    <t>3421900421116000010</t>
  </si>
  <si>
    <t xml:space="preserve">0339300252316000008
 </t>
  </si>
  <si>
    <t>3421900421116000009</t>
  </si>
  <si>
    <t>Телефонная связь</t>
  </si>
  <si>
    <t>14.01.2015</t>
  </si>
  <si>
    <t>0339300259416000001</t>
  </si>
  <si>
    <t>64.20.10.000</t>
  </si>
  <si>
    <t>650099,  Кемеровская обл., г.Кемерово, пр-т Советский, 61</t>
  </si>
  <si>
    <t>3422100997916000003</t>
  </si>
  <si>
    <t>3422100997916000004</t>
  </si>
  <si>
    <t>0339300263316000001</t>
  </si>
  <si>
    <t>3421900428216000002</t>
  </si>
  <si>
    <t>0339300268016000001</t>
  </si>
  <si>
    <t>3422100266016000003</t>
  </si>
  <si>
    <t>0339300268216000001</t>
  </si>
  <si>
    <t>3422100277216000002</t>
  </si>
  <si>
    <t>0339300260316000001</t>
  </si>
  <si>
    <t>3422100826016000004</t>
  </si>
  <si>
    <t>0339300259216000001</t>
  </si>
  <si>
    <t>3422100932016000003</t>
  </si>
  <si>
    <t>--</t>
  </si>
  <si>
    <t>650036, Кемеровская обл., г.Кемерово, пр-т Ленина, 90/4</t>
  </si>
  <si>
    <t>3422100997916000002</t>
  </si>
  <si>
    <t>3421900428216000001</t>
  </si>
  <si>
    <t>3422100266016000002</t>
  </si>
  <si>
    <t>3422100277216000001</t>
  </si>
  <si>
    <t>3422100826016000001</t>
  </si>
  <si>
    <t>3422100826016000003</t>
  </si>
  <si>
    <t>3422100932016000002</t>
  </si>
  <si>
    <t>МК ДОУ "Детский сад № 137"</t>
  </si>
  <si>
    <t>650036, Кемеровская обл., г.Кемерово, пр.Ленина, 90/4</t>
  </si>
  <si>
    <t>3421802088416000001</t>
  </si>
  <si>
    <t>Теплоснабжение, горячее водоснабжение</t>
  </si>
  <si>
    <t>0339300235316000002</t>
  </si>
  <si>
    <t>35.30.11.111  35.30.12.130</t>
  </si>
  <si>
    <t>ООО "Кузнецктеплосбыт"</t>
  </si>
  <si>
    <t>654063,Кемеровская обл, г.Новокузнецк, ул.Рудокопровая, д.4</t>
  </si>
  <si>
    <t>3421802088416000002</t>
  </si>
  <si>
    <t xml:space="preserve">  0339300235316000001  </t>
  </si>
  <si>
    <t>654005,Кемеровская обл, г.Новокузнецк, пр.Строителей, д.98</t>
  </si>
  <si>
    <t>3421802088416000004</t>
  </si>
  <si>
    <t>0339300235316000003</t>
  </si>
  <si>
    <t>650099, г.Кемерово,пр-кт Советский, 61</t>
  </si>
  <si>
    <t>3421802088416000005</t>
  </si>
  <si>
    <t>МК ДОУ "Детский сад № 188"</t>
  </si>
  <si>
    <t>3421802069016000001</t>
  </si>
  <si>
    <t xml:space="preserve">  0339300246416000002 </t>
  </si>
  <si>
    <t>3421802069016000002</t>
  </si>
  <si>
    <t xml:space="preserve">0339300246416000001 </t>
  </si>
  <si>
    <t>3421802069016000004</t>
  </si>
  <si>
    <t>23.01.2016</t>
  </si>
  <si>
    <t xml:space="preserve">0339300246416000003 </t>
  </si>
  <si>
    <t>3421802069016000005</t>
  </si>
  <si>
    <t>МК ДОУ "Детский сад № 75"</t>
  </si>
  <si>
    <t>3421802078916000001</t>
  </si>
  <si>
    <t>3421802078916000002</t>
  </si>
  <si>
    <t xml:space="preserve">0339300235216000002 </t>
  </si>
  <si>
    <t>3421802078916000003</t>
  </si>
  <si>
    <t xml:space="preserve">  0339300235216000001  </t>
  </si>
  <si>
    <t xml:space="preserve">  0339300235216000003  </t>
  </si>
  <si>
    <t>3421802078916000006</t>
  </si>
  <si>
    <t>МКОУ "Специальная школа № 58"</t>
  </si>
  <si>
    <t>3421801665516000001</t>
  </si>
  <si>
    <t>3421801665516000002</t>
  </si>
  <si>
    <t>3421801665516000005</t>
  </si>
  <si>
    <t xml:space="preserve">0339300241816000003  </t>
  </si>
  <si>
    <t>3421801665516000003</t>
  </si>
  <si>
    <t>МКОУ "Санаторная школа-интернат № 82"</t>
  </si>
  <si>
    <t>3421801833116000001</t>
  </si>
  <si>
    <t xml:space="preserve">0339300252816000002 </t>
  </si>
  <si>
    <t>3421801833116000002</t>
  </si>
  <si>
    <t xml:space="preserve">0339300252816000001 </t>
  </si>
  <si>
    <t>3421801833116000004</t>
  </si>
  <si>
    <t xml:space="preserve">0339300252816000003 </t>
  </si>
  <si>
    <t>3421801833116000005</t>
  </si>
  <si>
    <t>МКОУ "Начальная школа-детский сад № 235"</t>
  </si>
  <si>
    <t>4218016623</t>
  </si>
  <si>
    <t>3421801707016000002</t>
  </si>
  <si>
    <t xml:space="preserve">0339300232316000002 </t>
  </si>
  <si>
    <t>3421801707016000004</t>
  </si>
  <si>
    <t>0339300232316000002</t>
  </si>
  <si>
    <t>3421801707016000003</t>
  </si>
  <si>
    <t xml:space="preserve">0339300232316000001 </t>
  </si>
  <si>
    <t>3421801707016000005</t>
  </si>
  <si>
    <t>МК ДОУ "Детский сад № 254"</t>
  </si>
  <si>
    <t>4218020813</t>
  </si>
  <si>
    <t>3421802081316000002</t>
  </si>
  <si>
    <t>0339300225916000002</t>
  </si>
  <si>
    <t>3421802081316000004</t>
  </si>
  <si>
    <t>0339300225916000003</t>
  </si>
  <si>
    <t>3421802081316000003</t>
  </si>
  <si>
    <t xml:space="preserve">0339300225916000001 </t>
  </si>
  <si>
    <t>3421802081316000005</t>
  </si>
  <si>
    <t>МК(С)КОУ "Специальная(коррекционная) общеобразовательная школа №78"</t>
  </si>
  <si>
    <t>3421801662316000002</t>
  </si>
  <si>
    <t>0339300226116000002</t>
  </si>
  <si>
    <t>11.02.2016</t>
  </si>
  <si>
    <t>3421801662316000003</t>
  </si>
  <si>
    <t>0339300226116000003</t>
  </si>
  <si>
    <t>3421801662316000004</t>
  </si>
  <si>
    <t xml:space="preserve">0339300226116000001 </t>
  </si>
  <si>
    <t>3421801662316000005</t>
  </si>
  <si>
    <t xml:space="preserve">0339300252816000004 </t>
  </si>
  <si>
    <t>3421801833116000006</t>
  </si>
  <si>
    <t>3421600516816000003</t>
  </si>
  <si>
    <t>0339300004216000002</t>
  </si>
  <si>
    <t>61.10.20.110</t>
  </si>
  <si>
    <t>3421600516816000005</t>
  </si>
  <si>
    <t>0339300004216000005</t>
  </si>
  <si>
    <t>3421600516816000006</t>
  </si>
  <si>
    <t>0339300004216000001</t>
  </si>
  <si>
    <t>3421600516816000012</t>
  </si>
  <si>
    <t>0339300004216000004</t>
  </si>
  <si>
    <t>3421600516816000004</t>
  </si>
  <si>
    <t>0339300004216000003</t>
  </si>
  <si>
    <t>61.10.10.110</t>
  </si>
  <si>
    <t>3421600516816000007</t>
  </si>
  <si>
    <t>0339300004216000007</t>
  </si>
  <si>
    <t>654034,Кемеровская обл., г.Новокузнецк, ул.Новороссийская, 35</t>
  </si>
  <si>
    <t>3421600516816000008</t>
  </si>
  <si>
    <t>0339300004216000009</t>
  </si>
  <si>
    <t>35.30.11.111   35.30.12.130</t>
  </si>
  <si>
    <t>654007, Кемеровская обл, г.Новокузнецк, ул.Орджоникидзе, 12/1</t>
  </si>
  <si>
    <t>3422003167516000020</t>
  </si>
  <si>
    <t>0339300004216000006</t>
  </si>
  <si>
    <t>654005,Кемеровская обл, г.Новокузнецк, ул.Коммунальная, д.25</t>
  </si>
  <si>
    <t>3421600516816000009</t>
  </si>
  <si>
    <t>0139300001716000003</t>
  </si>
  <si>
    <t>3421600666916000031</t>
  </si>
  <si>
    <t>3421600666916000020</t>
  </si>
  <si>
    <t>0139300001716000001</t>
  </si>
  <si>
    <t>КОИН</t>
  </si>
  <si>
    <t>0139300001715000008</t>
  </si>
  <si>
    <t>3421600666916000019</t>
  </si>
  <si>
    <t>3421600418916000003</t>
  </si>
  <si>
    <t>0339300004616000002</t>
  </si>
  <si>
    <t>3421600418916000002</t>
  </si>
  <si>
    <t>0339300004616000005</t>
  </si>
  <si>
    <t>3421600418916000004</t>
  </si>
  <si>
    <t>0339300004616000006</t>
  </si>
  <si>
    <t>3421600418916000005</t>
  </si>
  <si>
    <t>0339300004616000007</t>
  </si>
  <si>
    <t>3421600418916000006</t>
  </si>
  <si>
    <t>0339300004716000001</t>
  </si>
  <si>
    <t>3422003167516000016</t>
  </si>
  <si>
    <t>3422003167516000018</t>
  </si>
  <si>
    <t>0339300004716000003</t>
  </si>
  <si>
    <t>36.00.20.130  37.00.11.110</t>
  </si>
  <si>
    <t>3422003167516000019</t>
  </si>
  <si>
    <t>0339300004716000004</t>
  </si>
  <si>
    <t>3422003167516000022</t>
  </si>
  <si>
    <t>0339300004716000005</t>
  </si>
  <si>
    <t>0339300004716000006</t>
  </si>
  <si>
    <t>3422003167516000021</t>
  </si>
  <si>
    <t>3422001584216000002</t>
  </si>
  <si>
    <t>0339300267116000002</t>
  </si>
  <si>
    <t>35.30.12.130  35.30.11.111</t>
  </si>
  <si>
    <t>654005 Кемеровская обл. г.Новокузнецк, ул.Орджоникидзе, 12/1</t>
  </si>
  <si>
    <t>3422001584216000004</t>
  </si>
  <si>
    <t>0339300267116000001</t>
  </si>
  <si>
    <t>3422001584216000005</t>
  </si>
  <si>
    <t>ООО Металлэнергофинанс</t>
  </si>
  <si>
    <t>654063, Кемеровская обл.,г.Новокузнецк, ул.Рудокопровая, 4</t>
  </si>
  <si>
    <t>3422001584216000003</t>
  </si>
  <si>
    <t>039300267116000002</t>
  </si>
  <si>
    <t>3422001584216000006</t>
  </si>
  <si>
    <t>МП ССК</t>
  </si>
  <si>
    <t>4217159241</t>
  </si>
  <si>
    <t>654005, Кемеровская обл, г.Новокузнецк , ул.Орджоникидже, 12/1</t>
  </si>
  <si>
    <t>3422001584216000007</t>
  </si>
  <si>
    <t>30.01.2016</t>
  </si>
  <si>
    <t>0339300250216000001</t>
  </si>
  <si>
    <t>34212001564616000007</t>
  </si>
  <si>
    <t>0339300250216000002</t>
  </si>
  <si>
    <t>3422001554616000006</t>
  </si>
  <si>
    <t>3422001554616000005</t>
  </si>
  <si>
    <t>0339300250216000003</t>
  </si>
  <si>
    <t>3422001554616000004</t>
  </si>
  <si>
    <t>3422001554616000003</t>
  </si>
  <si>
    <t>0339300253816000001</t>
  </si>
  <si>
    <t>3422001323516000004</t>
  </si>
  <si>
    <t>0339300253816000002</t>
  </si>
  <si>
    <t>3422001323516000003</t>
  </si>
  <si>
    <t>0339300253816000003</t>
  </si>
  <si>
    <t>3422001554616000002</t>
  </si>
  <si>
    <t>3422001353516000001</t>
  </si>
  <si>
    <t>3422001545816000002</t>
  </si>
  <si>
    <t>ООО "Сибирская теплосбытовая компания"</t>
  </si>
  <si>
    <t>2462222097</t>
  </si>
  <si>
    <t xml:space="preserve">115054, г МОСКВА 77, ул ДУБИНИНСКАЯ, ДОМ 53, КОРПУС 5 </t>
  </si>
  <si>
    <t>3422001545816000005</t>
  </si>
  <si>
    <t>ООО "СИБИРСКАЯ ТЕПЛОСБЫТОВАЯ КОМПАНИЯ"</t>
  </si>
  <si>
    <t xml:space="preserve">2462222097 </t>
  </si>
  <si>
    <t>3422001545816000003</t>
  </si>
  <si>
    <t>22.02.2016</t>
  </si>
  <si>
    <t>3422001545816000004</t>
  </si>
  <si>
    <t>34217023530 16 000002</t>
  </si>
  <si>
    <t xml:space="preserve">  0339300285216000002  </t>
  </si>
  <si>
    <t>ООО "ЦЕНТРАЛЬНАЯ ТЭЦ</t>
  </si>
  <si>
    <t>34217023530 16 000004</t>
  </si>
  <si>
    <t xml:space="preserve">0339300285216000001 </t>
  </si>
  <si>
    <t>3421702353016000003</t>
  </si>
  <si>
    <t>3421702370916000002</t>
  </si>
  <si>
    <t xml:space="preserve">0339300207816000001 </t>
  </si>
  <si>
    <t>3421702370916000003</t>
  </si>
  <si>
    <t>34217030047 16 000002</t>
  </si>
  <si>
    <t xml:space="preserve">0339300248416000002 </t>
  </si>
  <si>
    <t>3421703004716000004</t>
  </si>
  <si>
    <t xml:space="preserve">0339300248416000003 </t>
  </si>
  <si>
    <t>23.02.2016</t>
  </si>
  <si>
    <t>3421703004716000003</t>
  </si>
  <si>
    <t>34217023787 16 000002</t>
  </si>
  <si>
    <t xml:space="preserve">0339300269916000001 </t>
  </si>
  <si>
    <t>34217023787 16 000004</t>
  </si>
  <si>
    <t xml:space="preserve">0339300269916000002 </t>
  </si>
  <si>
    <t>3421702378716000003</t>
  </si>
  <si>
    <t>34217032076 16 000002</t>
  </si>
  <si>
    <t xml:space="preserve">  0339300229916000002  </t>
  </si>
  <si>
    <t>34217032076 16 000004</t>
  </si>
  <si>
    <t xml:space="preserve">0339300229916000001 </t>
  </si>
  <si>
    <t>34217032076 16 000003</t>
  </si>
  <si>
    <t xml:space="preserve">Муниципальное казенное образовательное учреждение для детей-сирот и детей, оставшихся без попечения родителей (законных представителей) "Детский дом "Остров надежды"  </t>
  </si>
  <si>
    <t>0339300257916000001</t>
  </si>
  <si>
    <t>Ростелеком ПАО</t>
  </si>
  <si>
    <t>654002 Кемеровская область, г. Новокузнецк, ул. Слесарная 7, пом.2</t>
  </si>
  <si>
    <t>34217023762 16 000003</t>
  </si>
  <si>
    <t>Ростелеком КФ ПАО</t>
  </si>
  <si>
    <t>муниципальное казенное дошкольное образовательное учреждение "Детский сад № 41"</t>
  </si>
  <si>
    <t>4217030142</t>
  </si>
  <si>
    <t>0339300258216000001</t>
  </si>
  <si>
    <t>12.03.2016</t>
  </si>
  <si>
    <t>3421703014216000003</t>
  </si>
  <si>
    <t>муниципальное казенное дошкольное образовательное учреждение "Детский сад № 80"</t>
  </si>
  <si>
    <t>4217023441</t>
  </si>
  <si>
    <t>0339300255516000001</t>
  </si>
  <si>
    <t>3421702344116000003</t>
  </si>
  <si>
    <t xml:space="preserve">муниципальное казенное дошкольное образовательное учреждение "Детский сад № 140" </t>
  </si>
  <si>
    <t>4217029556</t>
  </si>
  <si>
    <t>0339300256116000001</t>
  </si>
  <si>
    <t>3421702955616000003</t>
  </si>
  <si>
    <t>4217023353</t>
  </si>
  <si>
    <t xml:space="preserve">0339300255016000001 </t>
  </si>
  <si>
    <t>3421702335316000003</t>
  </si>
  <si>
    <t>муниципальное казенное общеобразовательное учреждение "Специальная школа № 106"</t>
  </si>
  <si>
    <t>4217042910</t>
  </si>
  <si>
    <t>0339300248916000001</t>
  </si>
  <si>
    <t>3421704291016000003</t>
  </si>
  <si>
    <t>Электроснабжение</t>
  </si>
  <si>
    <t>3421702376216000002</t>
  </si>
  <si>
    <t>06.03.2015</t>
  </si>
  <si>
    <t>3421703014215000002</t>
  </si>
  <si>
    <t>3421702344116000002</t>
  </si>
  <si>
    <t>09.01.2016</t>
  </si>
  <si>
    <t>3421702955616000002</t>
  </si>
  <si>
    <t xml:space="preserve">3421702335316000002 </t>
  </si>
  <si>
    <t>3421704291016000002</t>
  </si>
  <si>
    <t xml:space="preserve">Водоснабжение, водоотведение </t>
  </si>
  <si>
    <t>0339300255516000003</t>
  </si>
  <si>
    <t>654005, г.Новокузнецк, ул.Строителей,д.98</t>
  </si>
  <si>
    <t>3421702344116000004</t>
  </si>
  <si>
    <t>17.01.2016</t>
  </si>
  <si>
    <t xml:space="preserve">0339300256116000003 </t>
  </si>
  <si>
    <t xml:space="preserve">3421702955616000004 </t>
  </si>
  <si>
    <t>3421702376216000005</t>
  </si>
  <si>
    <t xml:space="preserve">0339300258216000003 </t>
  </si>
  <si>
    <t>3421703014216000004</t>
  </si>
  <si>
    <t xml:space="preserve">0339300248916000002 </t>
  </si>
  <si>
    <t>34217042910 16 000005</t>
  </si>
  <si>
    <t>Отопление,горячая вода</t>
  </si>
  <si>
    <t xml:space="preserve">0339300257916000002 </t>
  </si>
  <si>
    <t>35.30.12.130 35.30.11.111</t>
  </si>
  <si>
    <t>654006, г.Новокузнецк, ул.Коммунльная,д.25</t>
  </si>
  <si>
    <t xml:space="preserve"> 3421702376216000006</t>
  </si>
  <si>
    <t>3421702376216000006</t>
  </si>
  <si>
    <t xml:space="preserve">0339300255516000002 </t>
  </si>
  <si>
    <t xml:space="preserve">0339300256116000002 </t>
  </si>
  <si>
    <t>654034, г.Новокузнецк, ул.Новороссийская,д.35</t>
  </si>
  <si>
    <t xml:space="preserve">  34217029556 16 000005 </t>
  </si>
  <si>
    <t xml:space="preserve">0339300255016000002 </t>
  </si>
  <si>
    <t xml:space="preserve">
 3421702335316000004 </t>
  </si>
  <si>
    <t>3421704291016000005</t>
  </si>
  <si>
    <t>0139300001716000004</t>
  </si>
  <si>
    <t>3421600666916000032</t>
  </si>
  <si>
    <t>033930000421600008</t>
  </si>
  <si>
    <t>654006,Кемеровская обл.,г.Новокузнецк,ул.Рудокопровая,д.4</t>
  </si>
  <si>
    <t>3421600516816000011</t>
  </si>
  <si>
    <t>0339300004716000007</t>
  </si>
  <si>
    <t>3422003167516000074</t>
  </si>
  <si>
    <t>0339300259416000002</t>
  </si>
  <si>
    <t>36.00.20.110  37.00.11.110</t>
  </si>
  <si>
    <t>3422100997916000005</t>
  </si>
  <si>
    <t>0339300263316000002</t>
  </si>
  <si>
    <t>3421900428216000003</t>
  </si>
  <si>
    <t>0339300268016000002</t>
  </si>
  <si>
    <t>3422100266016000004</t>
  </si>
  <si>
    <t>0339300268216000002</t>
  </si>
  <si>
    <t>3422100277216000003</t>
  </si>
  <si>
    <t>3422100277216000004</t>
  </si>
  <si>
    <t>0339300260316000002</t>
  </si>
  <si>
    <t>3422100826016000005</t>
  </si>
  <si>
    <t>0339300259216000002</t>
  </si>
  <si>
    <t>3422100932016000004</t>
  </si>
  <si>
    <t>Отопление, горячая вода</t>
  </si>
  <si>
    <t>0339300259416000003</t>
  </si>
  <si>
    <t>420524178</t>
  </si>
  <si>
    <t>654000,Кемеровская обл, г.Кемерово, пр-т Кузнецкий, 30</t>
  </si>
  <si>
    <t>3422100997916000006</t>
  </si>
  <si>
    <t>0339300263316000003</t>
  </si>
  <si>
    <t>654005,Кемеровская обл, г.Новокузнецк, уп. Орджоникидзе, 12/1</t>
  </si>
  <si>
    <t>3421900428216000004</t>
  </si>
  <si>
    <t>0339300268016000003</t>
  </si>
  <si>
    <t>3422100266016000005</t>
  </si>
  <si>
    <t>0339300268216000003</t>
  </si>
  <si>
    <t>3422100277216000005</t>
  </si>
  <si>
    <t>0339300260316000003</t>
  </si>
  <si>
    <t>3422100826016000006</t>
  </si>
  <si>
    <t>0339300259216000003</t>
  </si>
  <si>
    <t>3422100932016000005</t>
  </si>
  <si>
    <t>МУ ДОУ "Детский сад №80"</t>
  </si>
  <si>
    <t>Совместное пользование имуществом</t>
  </si>
  <si>
    <t xml:space="preserve">  0339300255516000004  </t>
  </si>
  <si>
    <t>МП "Жилфонд"</t>
  </si>
  <si>
    <t>4217064840</t>
  </si>
  <si>
    <t>654005, Кемеровская обл., пр-кт Строителей, 45</t>
  </si>
  <si>
    <t>34217023441 16 000006</t>
  </si>
  <si>
    <t>3421702344116000007</t>
  </si>
  <si>
    <t>3421702344116000008</t>
  </si>
  <si>
    <t>МКОУ "Специальная школа №20"</t>
  </si>
  <si>
    <t xml:space="preserve">0339300255016000003 </t>
  </si>
  <si>
    <t xml:space="preserve">3421702335316000005
 </t>
  </si>
  <si>
    <t>Содержание многоквартирного дома</t>
  </si>
  <si>
    <t>4217097115</t>
  </si>
  <si>
    <t>654041,Кемеровская обл.,г.Новокузнецк,пр.Металлургов,8</t>
  </si>
  <si>
    <t>3421600666916000077</t>
  </si>
  <si>
    <t>Приобретение учебников</t>
  </si>
  <si>
    <t xml:space="preserve">0339300241816000004 </t>
  </si>
  <si>
    <t>7715995942</t>
  </si>
  <si>
    <t>127521, г.Москва, 3-ий проезд Марьиной рощи, д.41</t>
  </si>
  <si>
    <t>3421801665516000006</t>
  </si>
  <si>
    <t xml:space="preserve"> 18.07.2016 </t>
  </si>
  <si>
    <t>0339300252816000008</t>
  </si>
  <si>
    <t>3421801833116000009</t>
  </si>
  <si>
    <t>0339300252816000005</t>
  </si>
  <si>
    <t>ООО "Дрофа"</t>
  </si>
  <si>
    <t>7725048330</t>
  </si>
  <si>
    <t>127254, г.Москва, Огородный проезд,  д.5</t>
  </si>
  <si>
    <t>3421801833116000007</t>
  </si>
  <si>
    <t>0339300252816000007</t>
  </si>
  <si>
    <t>ООО Издательский центр "Вентана-Граф"</t>
  </si>
  <si>
    <t>7714016753</t>
  </si>
  <si>
    <t>127254, г.Москва, ул.Тимирязевская,  д.1, стр.3</t>
  </si>
  <si>
    <t>3421801833116000008</t>
  </si>
  <si>
    <t xml:space="preserve">0339300255016000004 </t>
  </si>
  <si>
    <t>3421702335316000007</t>
  </si>
  <si>
    <t>02.08.2016</t>
  </si>
  <si>
    <t xml:space="preserve">0339300255016000005 </t>
  </si>
  <si>
    <t>3421702335316000006</t>
  </si>
  <si>
    <t xml:space="preserve">0339300248916000005 </t>
  </si>
  <si>
    <t>3421704291016000007</t>
  </si>
  <si>
    <t xml:space="preserve">0339300248916000004 </t>
  </si>
  <si>
    <t>Издательство ООО "Русское слово"</t>
  </si>
  <si>
    <t>117330, г.Москва, 3-ий проезд Мосфильмовская, д.17, корп. Б</t>
  </si>
  <si>
    <t>3421704291016000006</t>
  </si>
  <si>
    <t>0339300232316000004</t>
  </si>
  <si>
    <t>3421801707016000006</t>
  </si>
  <si>
    <t>0339300226116000004</t>
  </si>
  <si>
    <t>3421801662316000007</t>
  </si>
  <si>
    <t>0339300250216000004</t>
  </si>
  <si>
    <t>3422001554616000010</t>
  </si>
  <si>
    <t>0339300253816000004</t>
  </si>
  <si>
    <t>3422001323516000006</t>
  </si>
  <si>
    <t>0339300232316000003</t>
  </si>
  <si>
    <t>ООО "БИНОМ.Лаборатория знаний"</t>
  </si>
  <si>
    <t>7714335823</t>
  </si>
  <si>
    <t>127473, г.Москва, ул. Краснопролетарская, д.16, стр.1</t>
  </si>
  <si>
    <t>3421801707016000007</t>
  </si>
  <si>
    <t>0339300207816000005</t>
  </si>
  <si>
    <t>0339300207816000003</t>
  </si>
  <si>
    <t xml:space="preserve">3421702370916000006 </t>
  </si>
  <si>
    <t>0339300207816000004</t>
  </si>
  <si>
    <t>ООО "Издательство Астрель"</t>
  </si>
  <si>
    <t>5001028833</t>
  </si>
  <si>
    <t>127299, г.Москва, ул. Клары Цеткин, д.18, корп. 3, к.19</t>
  </si>
  <si>
    <t>3421702370916000009</t>
  </si>
  <si>
    <t>0339300207816000007</t>
  </si>
  <si>
    <t>3421702370916000012</t>
  </si>
  <si>
    <t>0339300207816000006</t>
  </si>
  <si>
    <t>3421702370916000010</t>
  </si>
  <si>
    <t xml:space="preserve">3421702370916000011 </t>
  </si>
  <si>
    <t>0339300259416000004</t>
  </si>
  <si>
    <t>ООО "ИЗДАТЕЛЬСТВО "АКАДЕМКНИГА/УЧЕБНИК""</t>
  </si>
  <si>
    <t>7706254433</t>
  </si>
  <si>
    <t>117485, г. Москва, Ленинский пр., д. 1/2</t>
  </si>
  <si>
    <t>3422100997916000007</t>
  </si>
  <si>
    <t>0339300263316000004</t>
  </si>
  <si>
    <t>3421900428216000005</t>
  </si>
  <si>
    <t>0339300263316000005</t>
  </si>
  <si>
    <t>3421900428216000006</t>
  </si>
  <si>
    <t>0339300268016000004</t>
  </si>
  <si>
    <t>3422100266016000006</t>
  </si>
  <si>
    <t>0339300268216000004</t>
  </si>
  <si>
    <t>3422100277216000006</t>
  </si>
  <si>
    <t>0339300268216000006</t>
  </si>
  <si>
    <t>3422100277216000007</t>
  </si>
  <si>
    <t>ООО "Куйбышевская Управляющая Компания"</t>
  </si>
  <si>
    <t>4220044265</t>
  </si>
  <si>
    <t>654063, г.Новокузнецк,ул. Щебелинская, д.18 корпус 1</t>
  </si>
  <si>
    <t>34220013235422001001</t>
  </si>
  <si>
    <t>0339300226116000005</t>
  </si>
  <si>
    <t>3421801662316000006</t>
  </si>
  <si>
    <t>35.11.10.110</t>
  </si>
  <si>
    <t>3422003167516000112</t>
  </si>
  <si>
    <t>35.12.10.112</t>
  </si>
  <si>
    <t>3421600418916000008</t>
  </si>
  <si>
    <t>3421702370916000015</t>
  </si>
  <si>
    <t>35.14.10.000</t>
  </si>
  <si>
    <t>84793,83</t>
  </si>
  <si>
    <t>3421703014216000006</t>
  </si>
  <si>
    <t xml:space="preserve">0339300256116000004 </t>
  </si>
  <si>
    <t>322191,31</t>
  </si>
  <si>
    <t>3421702955616000006</t>
  </si>
  <si>
    <t>0339300256116000005</t>
  </si>
  <si>
    <t>19593,21</t>
  </si>
  <si>
    <t>3421702955616000008</t>
  </si>
  <si>
    <t>95039,74</t>
  </si>
  <si>
    <t>3421702955616000007</t>
  </si>
  <si>
    <t>152805,54</t>
  </si>
  <si>
    <t>3421704291016000008</t>
  </si>
  <si>
    <t xml:space="preserve">0339300248916000006  </t>
  </si>
  <si>
    <t>7152,45</t>
  </si>
  <si>
    <t>3421704291016000009</t>
  </si>
  <si>
    <t>62100,0</t>
  </si>
  <si>
    <t>3421702335316000008</t>
  </si>
  <si>
    <t>0139300001716000005</t>
  </si>
  <si>
    <t>654007,Россия, Кемеровская обл, г.Новокузнецк, ул.Орджоникидзе, 12/1</t>
  </si>
  <si>
    <t>3421600666916000134</t>
  </si>
  <si>
    <t>3421600516816000027</t>
  </si>
  <si>
    <t>3421600516816000024</t>
  </si>
  <si>
    <t xml:space="preserve">ООО Управляющая Компания "Доверие" </t>
  </si>
  <si>
    <t>4218001240</t>
  </si>
  <si>
    <t>654000, г. Новокузнецк, ул. Фестивальная, 21/2</t>
  </si>
  <si>
    <t>МП "ГУЖКХ"</t>
  </si>
  <si>
    <t>4253026631</t>
  </si>
  <si>
    <t>654025, РФ, Кемеровская обл., г. Новокузнецк, ул. Новаторов, д. 10</t>
  </si>
  <si>
    <t>0339300248416000004</t>
  </si>
  <si>
    <t>3421703004716000006</t>
  </si>
  <si>
    <t>34217030047 16 000005</t>
  </si>
  <si>
    <t>0339300248416000005</t>
  </si>
  <si>
    <t>3422001545816000007</t>
  </si>
  <si>
    <t>14.10.2016</t>
  </si>
  <si>
    <t>3421703207616000005</t>
  </si>
  <si>
    <t>0339300229916000004</t>
  </si>
  <si>
    <t>3421703207616000007</t>
  </si>
  <si>
    <t>3421703207616000006</t>
  </si>
  <si>
    <t>3421702378716000005</t>
  </si>
  <si>
    <t>0339300269916000005</t>
  </si>
  <si>
    <t>0339300269916000004</t>
  </si>
  <si>
    <t>3421702378716000006</t>
  </si>
  <si>
    <t>650036, Кемеровская обл., г. Кемерово, пр. Ленина, 90/4</t>
  </si>
  <si>
    <t>3422100826016000007</t>
  </si>
  <si>
    <t>0339300259416000005</t>
  </si>
  <si>
    <t>654005, Кемеровская обл, г. Новокузнецк, пр. Строителей, д. 98</t>
  </si>
  <si>
    <t>3422100997916000008</t>
  </si>
  <si>
    <t>0339300259216000004</t>
  </si>
  <si>
    <t>3422100932016000006</t>
  </si>
  <si>
    <t>3422100932016000007</t>
  </si>
  <si>
    <t>0339300263316000006</t>
  </si>
  <si>
    <t>654005, Кемеровская обл., г. Новокузнецк, ул. Орджоникидзе, 12/1</t>
  </si>
  <si>
    <t>3421900428216000007</t>
  </si>
  <si>
    <t>0339300263316000007</t>
  </si>
  <si>
    <t>3421900428216000008</t>
  </si>
  <si>
    <t>0339300260316000004</t>
  </si>
  <si>
    <t>3422100826016000008</t>
  </si>
  <si>
    <t>3421802069016000008</t>
  </si>
  <si>
    <t>12.11.2016</t>
  </si>
  <si>
    <t>0339300246416000005</t>
  </si>
  <si>
    <t xml:space="preserve">  0339300235316000005</t>
  </si>
  <si>
    <t>3421802088416000006</t>
  </si>
  <si>
    <t>3421801665516000007</t>
  </si>
  <si>
    <t>МКДОУ "Детский сад  № 254"</t>
  </si>
  <si>
    <t>4205109215</t>
  </si>
  <si>
    <t>650036, Кемеровская обл., г.Кемерово, пр.Ленина, 90/5</t>
  </si>
  <si>
    <t>3421802081316000006</t>
  </si>
  <si>
    <t>4205109216</t>
  </si>
  <si>
    <t>650036, Кемеровская обл., г.Кемерово, пр.Ленина, 90/6</t>
  </si>
  <si>
    <t>3421801707016000008</t>
  </si>
  <si>
    <t>4205109217</t>
  </si>
  <si>
    <t>650036, Кемеровская обл., г.Кемерово, пр.Ленина, 90/7</t>
  </si>
  <si>
    <t>3422001554616000011</t>
  </si>
  <si>
    <t>4205109218</t>
  </si>
  <si>
    <t>650036, Кемеровская обл., г.Кемерово, пр.Ленина, 90/8</t>
  </si>
  <si>
    <t>3421801662316000008</t>
  </si>
  <si>
    <t>МКОУ "Специальная школа №80"</t>
  </si>
  <si>
    <t>3422001323516000007</t>
  </si>
  <si>
    <t>МКДОУ "Детский сад  № 24"</t>
  </si>
  <si>
    <t>ООО "Металлэнергофинанс"</t>
  </si>
  <si>
    <t>4217039402</t>
  </si>
  <si>
    <t>654006,Кемеровская обл, г.Новокузнецк, ул. Рудокопровая, д.4</t>
  </si>
  <si>
    <t>3422001584216000008</t>
  </si>
  <si>
    <t>содержание в многоквартирном доме</t>
  </si>
  <si>
    <t>ООО "УК Проспект "</t>
  </si>
  <si>
    <t>654041,г. Новокузнецк, пр. Металлургов,8</t>
  </si>
  <si>
    <t>3421702366716000005</t>
  </si>
  <si>
    <t>3421702366716000006</t>
  </si>
  <si>
    <t>МБ ДОУ "Детский сад № 263"</t>
  </si>
  <si>
    <t>4217031481</t>
  </si>
  <si>
    <t>3421703148116000002</t>
  </si>
  <si>
    <t>МБ ДОУ "Детский сад № 266"</t>
  </si>
  <si>
    <t>4217031315</t>
  </si>
  <si>
    <t>ООО С-Порт</t>
  </si>
  <si>
    <t xml:space="preserve">654007г. Новокузнецк ул.Тольятти 45В </t>
  </si>
  <si>
    <t>3421703131516000002</t>
  </si>
  <si>
    <t>МБ ДОУ "Детский сад № 26"</t>
  </si>
  <si>
    <t>4217023402</t>
  </si>
  <si>
    <t>ООО "УК Любимый город"</t>
  </si>
  <si>
    <t>4217168905</t>
  </si>
  <si>
    <t>654066 г.Новокузнецк ул. Орджоникидзе д.11</t>
  </si>
  <si>
    <t>3421702340216000002</t>
  </si>
  <si>
    <t>654005,г.Новокузнецк, Орджоникидзе,18а</t>
  </si>
  <si>
    <t>3421702721316000004</t>
  </si>
  <si>
    <t>3421702369916000004</t>
  </si>
  <si>
    <t>3421700718216000004</t>
  </si>
  <si>
    <t xml:space="preserve">МБ ДОУ "Детский сад № 237" </t>
  </si>
  <si>
    <t>4217029517</t>
  </si>
  <si>
    <t>3421702951716000001</t>
  </si>
  <si>
    <t xml:space="preserve">МБ ДОУ "Детский сад № 42" </t>
  </si>
  <si>
    <t>4217032090</t>
  </si>
  <si>
    <t>3421703209016000001</t>
  </si>
  <si>
    <t>МБ ДОУ "Детский сад № 18"</t>
  </si>
  <si>
    <t>4217029468</t>
  </si>
  <si>
    <t>3421702946816000001</t>
  </si>
  <si>
    <t>МБ ДОУ "Детский сад №150"</t>
  </si>
  <si>
    <t>4217029524</t>
  </si>
  <si>
    <t>3421702952416000001</t>
  </si>
  <si>
    <t xml:space="preserve">МБ ДОУ "Детский сад № 200" </t>
  </si>
  <si>
    <t>4217029563</t>
  </si>
  <si>
    <t>3421702956316000001</t>
  </si>
  <si>
    <t>3421702355416000004</t>
  </si>
  <si>
    <t>МБ ДОУ "Детский сад № 10"</t>
  </si>
  <si>
    <t>4217030590</t>
  </si>
  <si>
    <t>3421703059016000001</t>
  </si>
  <si>
    <t>3421702371616000004</t>
  </si>
  <si>
    <t>3421702374816000004</t>
  </si>
  <si>
    <t>3421702359316000004</t>
  </si>
  <si>
    <t>МБ ДОУ "Детский сад № 55"</t>
  </si>
  <si>
    <t>4217023410</t>
  </si>
  <si>
    <t>3421702341016000001</t>
  </si>
  <si>
    <t>МБ ДОУ  "Детский сад № 226"</t>
  </si>
  <si>
    <t>4217023427</t>
  </si>
  <si>
    <t>3421702342716000001</t>
  </si>
  <si>
    <t>МБ ДОУ "Детский сад № 48"</t>
  </si>
  <si>
    <t>4217031322</t>
  </si>
  <si>
    <t>3421703132216000001</t>
  </si>
  <si>
    <t>3421703131516000001</t>
  </si>
  <si>
    <t xml:space="preserve">МБ ДОУ "Детский сад № 172" </t>
  </si>
  <si>
    <t>4217031026</t>
  </si>
  <si>
    <t>3421703102616000001</t>
  </si>
  <si>
    <t>МБ ДОУ "Детский сад № 215"</t>
  </si>
  <si>
    <t>4217031530</t>
  </si>
  <si>
    <t>3421703153016000001</t>
  </si>
  <si>
    <t>3421703148116000001</t>
  </si>
  <si>
    <t>МБ ДОУ "Детский сад № 231"</t>
  </si>
  <si>
    <t>4220013108</t>
  </si>
  <si>
    <t>3422001310816000001</t>
  </si>
  <si>
    <t>3421702505416000003</t>
  </si>
  <si>
    <t>3421702739716000003</t>
  </si>
  <si>
    <t>3421703707416000001</t>
  </si>
  <si>
    <t>3421702372316000003</t>
  </si>
  <si>
    <t>МБ ДОУ "Детский сад № 74"</t>
  </si>
  <si>
    <t>4217034482</t>
  </si>
  <si>
    <t>3421703448216000001</t>
  </si>
  <si>
    <t xml:space="preserve">МБ ДОУ "Детский сад № 268" </t>
  </si>
  <si>
    <t>4217031509</t>
  </si>
  <si>
    <t>МБ ДОУ "Детский сад № 44"</t>
  </si>
  <si>
    <t>4217160737</t>
  </si>
  <si>
    <t>3421716073716000001</t>
  </si>
  <si>
    <t>МБДОУ "Детский сад № 178"</t>
  </si>
  <si>
    <t>4217084395</t>
  </si>
  <si>
    <t>3421708439516000001</t>
  </si>
  <si>
    <t>МБДОУ "Детский сад № 242"</t>
  </si>
  <si>
    <t>4217030953</t>
  </si>
  <si>
    <t>3421703095316000001</t>
  </si>
  <si>
    <t xml:space="preserve">МБДОУ "Детский сад № 238" </t>
  </si>
  <si>
    <t>4217023459</t>
  </si>
  <si>
    <t>3421702345916000001</t>
  </si>
  <si>
    <t>3421702357991600000</t>
  </si>
  <si>
    <t>3421702340216000001</t>
  </si>
  <si>
    <t>МБ ДОУ "Детский сад № 7"</t>
  </si>
  <si>
    <t>4217127578</t>
  </si>
  <si>
    <t>3421712757816000001</t>
  </si>
  <si>
    <t>МБ ДОУ "Детский сад № 9"</t>
  </si>
  <si>
    <t>4217163632</t>
  </si>
  <si>
    <t>3421716363216000001</t>
  </si>
  <si>
    <t xml:space="preserve">МБ ДОУ "Детский сад № 233" </t>
  </si>
  <si>
    <t>4217029370</t>
  </si>
  <si>
    <t>3421702937016000001</t>
  </si>
  <si>
    <t>3421170267160000005</t>
  </si>
  <si>
    <t>3421702356116000004</t>
  </si>
  <si>
    <t>МБ ДОУ "Детский сад № 182"</t>
  </si>
  <si>
    <t>4217031107</t>
  </si>
  <si>
    <t>3421703110716000001</t>
  </si>
  <si>
    <t>3421702360316000004</t>
  </si>
  <si>
    <t>3421703460516000004</t>
  </si>
  <si>
    <t>МБ ДОУ "Детский сад № 144"</t>
  </si>
  <si>
    <t>4217029443</t>
  </si>
  <si>
    <t>3421702944316000001</t>
  </si>
  <si>
    <t>МБ ДОУ "Детский сад № 131"</t>
  </si>
  <si>
    <t>4217031330</t>
  </si>
  <si>
    <t>3421703133016000001</t>
  </si>
  <si>
    <t>МБ ДОУ "Детский сад № 108"</t>
  </si>
  <si>
    <t>4217030600</t>
  </si>
  <si>
    <t>3421703060016000001</t>
  </si>
  <si>
    <t>МБ ДОУ "Детский сад № 190"</t>
  </si>
  <si>
    <t>4217031474</t>
  </si>
  <si>
    <t>3421703147416000001</t>
  </si>
  <si>
    <t>МБ ДОУ "Детский сад № 240"</t>
  </si>
  <si>
    <t>4217031280</t>
  </si>
  <si>
    <t>3421703128016000001</t>
  </si>
  <si>
    <t>3421702367416000004</t>
  </si>
  <si>
    <t>МБ ДОУ "ЦРР - Детский сад № 224"</t>
  </si>
  <si>
    <t>4217035020</t>
  </si>
  <si>
    <t>3421703502016000001</t>
  </si>
  <si>
    <t>МБ ДОУ "Детский сад № 2"</t>
  </si>
  <si>
    <t>4217030826</t>
  </si>
  <si>
    <t>3421703082616000001</t>
  </si>
  <si>
    <t>МБ ДОУ "Детский сад № 186"</t>
  </si>
  <si>
    <t>4217023434</t>
  </si>
  <si>
    <t>3421702343416000001</t>
  </si>
  <si>
    <t xml:space="preserve">МБ ДОУ "Детский сад № 248" </t>
  </si>
  <si>
    <t>4217035790</t>
  </si>
  <si>
    <t>3421703579016000001</t>
  </si>
  <si>
    <t xml:space="preserve">МБ ДОУ "Детский сад № 261" </t>
  </si>
  <si>
    <t>4217029570</t>
  </si>
  <si>
    <t>3421702957016000001</t>
  </si>
  <si>
    <t>МБ ДОУ "Детский сад № 214"</t>
  </si>
  <si>
    <t>4217038310</t>
  </si>
  <si>
    <t>3421703831016000001</t>
  </si>
  <si>
    <t>4217023346</t>
  </si>
  <si>
    <t>3421702334616000002</t>
  </si>
  <si>
    <t>3421702366716000004</t>
  </si>
  <si>
    <t>3421702361016000004</t>
  </si>
  <si>
    <t>3421702354716000004</t>
  </si>
  <si>
    <t>3421702362816000004</t>
  </si>
  <si>
    <t>МБ ДОУ "Детский сад № 22"</t>
  </si>
  <si>
    <t>4217164210</t>
  </si>
  <si>
    <t>3421716421016000001</t>
  </si>
  <si>
    <t>МБ ДОУ "Детский сад № 206"</t>
  </si>
  <si>
    <t>4217036095</t>
  </si>
  <si>
    <t>3421702368116000003</t>
  </si>
  <si>
    <t xml:space="preserve">МБ ДОУ "Детский сад № 70" </t>
  </si>
  <si>
    <t>4217030985</t>
  </si>
  <si>
    <t xml:space="preserve">МБ ДОУ "Детский сад № 133" </t>
  </si>
  <si>
    <t>4217031516</t>
  </si>
  <si>
    <t>3421703151616000001</t>
  </si>
  <si>
    <t>МБУ ДО "ЦРЛ"</t>
  </si>
  <si>
    <t>4217161032</t>
  </si>
  <si>
    <t>3421716103216000001</t>
  </si>
  <si>
    <t>МБ ДОУ "Детский сад № 196"</t>
  </si>
  <si>
    <t>4217031114</t>
  </si>
  <si>
    <t>3421703111416000001</t>
  </si>
  <si>
    <t xml:space="preserve">МБ ДОУ "Детский сад № 58" </t>
  </si>
  <si>
    <t>4217030978</t>
  </si>
  <si>
    <t>3421703097816000001</t>
  </si>
  <si>
    <t xml:space="preserve">МБ ДОУ "Детский сад № 249" </t>
  </si>
  <si>
    <t>4217030618</t>
  </si>
  <si>
    <t>3421703061816000001</t>
  </si>
  <si>
    <t>МБ ДОУ "Детский сад № 88"</t>
  </si>
  <si>
    <t>4217031001</t>
  </si>
  <si>
    <t>3421703100116000001</t>
  </si>
  <si>
    <t>3421702375516000004</t>
  </si>
  <si>
    <t>МБ ДОУ "Детский сад № 54"</t>
  </si>
  <si>
    <t>4217035077</t>
  </si>
  <si>
    <t>3421703507716000001</t>
  </si>
  <si>
    <t>3421702358616000004</t>
  </si>
  <si>
    <t>МБ ДОУ "Детский сад № 118"</t>
  </si>
  <si>
    <t>4217032485</t>
  </si>
  <si>
    <t>3421703248516000001</t>
  </si>
  <si>
    <t xml:space="preserve">МБ ДОУ "ЦРР - детский сад № 6" </t>
  </si>
  <si>
    <t>4217029482</t>
  </si>
  <si>
    <t>3421702948216000001</t>
  </si>
  <si>
    <t>МБ ДОУ "Детский сад № 11"</t>
  </si>
  <si>
    <t>4217030960</t>
  </si>
  <si>
    <t>3421703096016000001</t>
  </si>
  <si>
    <t>МБ ДОУ "Детский сад № 251"</t>
  </si>
  <si>
    <t>4217030833</t>
  </si>
  <si>
    <t>3421703128016000002</t>
  </si>
  <si>
    <t xml:space="preserve">МБ ДОУ "Детский сад № 208" </t>
  </si>
  <si>
    <t>4217030199</t>
  </si>
  <si>
    <t>3421703019916000001</t>
  </si>
  <si>
    <t xml:space="preserve">МБ ДОУ "Детский сад № 158" </t>
  </si>
  <si>
    <t>4217031019</t>
  </si>
  <si>
    <t>3421703101916000001</t>
  </si>
  <si>
    <t>МБ ОУ ДОД ВСЦ "Патриот"</t>
  </si>
  <si>
    <t>4217035292</t>
  </si>
  <si>
    <t>МБ ДОУ "Детский сад № 33"</t>
  </si>
  <si>
    <t>4217037726</t>
  </si>
  <si>
    <t>холодное водоснабжение и водоотведение</t>
  </si>
  <si>
    <t>0339300273116000001</t>
  </si>
  <si>
    <t>654005, г.Новокузнецк, пр.Строителей 98</t>
  </si>
  <si>
    <t>3421702369916000005</t>
  </si>
  <si>
    <t>033930248516000001</t>
  </si>
  <si>
    <t>3421700718216000005</t>
  </si>
  <si>
    <t>МБ ДОУ "Детский сад № 242"</t>
  </si>
  <si>
    <t>0339300262116000001</t>
  </si>
  <si>
    <t>3421703095316000002</t>
  </si>
  <si>
    <t>0339300270016000001</t>
  </si>
  <si>
    <t>3421702956316000002</t>
  </si>
  <si>
    <t>0339300323816000001</t>
  </si>
  <si>
    <t>3421703059016000002</t>
  </si>
  <si>
    <t>0339300248716000001</t>
  </si>
  <si>
    <t>3421702946816000002</t>
  </si>
  <si>
    <t>0339300238816000001</t>
  </si>
  <si>
    <t>3421702374816000005</t>
  </si>
  <si>
    <t>0339300243016000001</t>
  </si>
  <si>
    <t>0339300258316000001</t>
  </si>
  <si>
    <t>0339300230416000001</t>
  </si>
  <si>
    <t>3421702359316000005</t>
  </si>
  <si>
    <t>0339300254916000001</t>
  </si>
  <si>
    <t>3421702358616000005</t>
  </si>
  <si>
    <t>0339300241516000001</t>
  </si>
  <si>
    <t>0339300229816000001</t>
  </si>
  <si>
    <t>3421703128016000003</t>
  </si>
  <si>
    <t>0339300254316000001</t>
  </si>
  <si>
    <t>3421702367416000005</t>
  </si>
  <si>
    <t>0339300240516000001</t>
  </si>
  <si>
    <t>3421702952416000002</t>
  </si>
  <si>
    <t>0339300220616000001</t>
  </si>
  <si>
    <t>3421703529216000002</t>
  </si>
  <si>
    <t>0339300243916000001</t>
  </si>
  <si>
    <t>3421703111416000002</t>
  </si>
  <si>
    <t>0339300243216000001</t>
  </si>
  <si>
    <t>3421703083316000001</t>
  </si>
  <si>
    <t>0339300237216000001</t>
  </si>
  <si>
    <t>3421703110716000002</t>
  </si>
  <si>
    <t>0339300264316000001</t>
  </si>
  <si>
    <t>3421703460516000005</t>
  </si>
  <si>
    <t>0339300254616000001</t>
  </si>
  <si>
    <t>3421702362816000005</t>
  </si>
  <si>
    <t>0339300263016000001</t>
  </si>
  <si>
    <t>3421702361016000005</t>
  </si>
  <si>
    <t>0339300239116000001</t>
  </si>
  <si>
    <t>3421702354716000005</t>
  </si>
  <si>
    <t>0039300243116000001</t>
  </si>
  <si>
    <t>3421702957016000002</t>
  </si>
  <si>
    <t>0339300255816000001</t>
  </si>
  <si>
    <t>3421703579016000002</t>
  </si>
  <si>
    <t>0339300263116000001</t>
  </si>
  <si>
    <t>3421703101916000002</t>
  </si>
  <si>
    <t>0339300248816000001</t>
  </si>
  <si>
    <t>3421703097816000002</t>
  </si>
  <si>
    <t>0339300269816000001</t>
  </si>
  <si>
    <t>3421703502016000002</t>
  </si>
  <si>
    <t>0339300229616000001</t>
  </si>
  <si>
    <t>ООО "КОМСЕРВИС"</t>
  </si>
  <si>
    <t>654101, г.Новокузнецк, ул.Дачный городок,28</t>
  </si>
  <si>
    <t>3421702372316000004</t>
  </si>
  <si>
    <t>0339300322916000002</t>
  </si>
  <si>
    <t>3421703707416000003</t>
  </si>
  <si>
    <t>МБДОУ "Детский сад № 206"</t>
  </si>
  <si>
    <t xml:space="preserve">0339300263916000001  </t>
  </si>
  <si>
    <t>3421703609516000002</t>
  </si>
  <si>
    <t>МБДОУ "Детский сад № 26"</t>
  </si>
  <si>
    <t xml:space="preserve"> 16.03.2016</t>
  </si>
  <si>
    <t xml:space="preserve">0339300256016000001  </t>
  </si>
  <si>
    <t>3421702340216000003</t>
  </si>
  <si>
    <t>МБДОУ "Детский сад № 144"</t>
  </si>
  <si>
    <t xml:space="preserve">0339300255616000001  </t>
  </si>
  <si>
    <t>3421702944361000002</t>
  </si>
  <si>
    <t xml:space="preserve"> 15.03.2016</t>
  </si>
  <si>
    <t>0339300265316000001</t>
  </si>
  <si>
    <t>3421702345916000002</t>
  </si>
  <si>
    <t>МБДОУ "Детский сад № 22"</t>
  </si>
  <si>
    <t xml:space="preserve">0339300323316000001  </t>
  </si>
  <si>
    <t>3421716421016000002</t>
  </si>
  <si>
    <t>МБДОУ "Детский сад № 42"</t>
  </si>
  <si>
    <t xml:space="preserve">0339300242316000003  </t>
  </si>
  <si>
    <t>3421703209016000003</t>
  </si>
  <si>
    <t>муниципальное бюджетное общеобразовательное учреждение "Средняя общеобразовательная школа  № 91</t>
  </si>
  <si>
    <t>0339300254716000003</t>
  </si>
  <si>
    <t>3421702721316000006</t>
  </si>
  <si>
    <t>МБДОУ "Детский сад № 88"</t>
  </si>
  <si>
    <t xml:space="preserve">0339300240616000002  </t>
  </si>
  <si>
    <t>3421703100116000003</t>
  </si>
  <si>
    <t>МБДОУ "Детский сад № 33"</t>
  </si>
  <si>
    <t xml:space="preserve">0339300242716000001  </t>
  </si>
  <si>
    <t>3421703772616000002</t>
  </si>
  <si>
    <t>МБДОУ "Детский сад № 11"</t>
  </si>
  <si>
    <t xml:space="preserve"> 17.02.2016</t>
  </si>
  <si>
    <t xml:space="preserve">0339300242616000001  </t>
  </si>
  <si>
    <t>3421703096016000002</t>
  </si>
  <si>
    <t>МБДОУ "Детский сад № 237"</t>
  </si>
  <si>
    <t xml:space="preserve">0339300242516000002  </t>
  </si>
  <si>
    <t>3421702951716000003</t>
  </si>
  <si>
    <t>МБДОУ "Детский сад № 44"</t>
  </si>
  <si>
    <t xml:space="preserve">0339300322016000002  </t>
  </si>
  <si>
    <t>МБДОУ "Детский сад № 266"</t>
  </si>
  <si>
    <t xml:space="preserve">0339300242216000001  </t>
  </si>
  <si>
    <t>3421703131516000003</t>
  </si>
  <si>
    <t>МБДОУ "Детский сад № 226"</t>
  </si>
  <si>
    <t xml:space="preserve">0339300230216000002  </t>
  </si>
  <si>
    <t>3421702342716000003</t>
  </si>
  <si>
    <t>МБДОУ "Детский сад № 118"</t>
  </si>
  <si>
    <t xml:space="preserve">0339300220716000002  </t>
  </si>
  <si>
    <t>3421703248516000003</t>
  </si>
  <si>
    <t>МБДОУ "Детский сад № 268"</t>
  </si>
  <si>
    <t xml:space="preserve">0339300241416000002  </t>
  </si>
  <si>
    <t>3421703150916000003</t>
  </si>
  <si>
    <t>МБДОУ "Детский сад № 108"</t>
  </si>
  <si>
    <t xml:space="preserve">0339300220516000001  </t>
  </si>
  <si>
    <t>3421703060016000002</t>
  </si>
  <si>
    <t>МБД ОУ "Детский сад № 9"</t>
  </si>
  <si>
    <t xml:space="preserve">0339300323216000001  </t>
  </si>
  <si>
    <t>3421716363216000002</t>
  </si>
  <si>
    <t xml:space="preserve">0339300322216000001  </t>
  </si>
  <si>
    <t>3421716103216000002</t>
  </si>
  <si>
    <t>муниципальное бюджетное общеобразовательное учреждение "Средняя общеобразовательная школа  № 52</t>
  </si>
  <si>
    <t xml:space="preserve">0339300258116000002  </t>
  </si>
  <si>
    <t>3421702671716000007</t>
  </si>
  <si>
    <t>МБ ДОУ "Детский сад № 233"</t>
  </si>
  <si>
    <t xml:space="preserve">0339300286816000002 </t>
  </si>
  <si>
    <t>3421702937016000003</t>
  </si>
  <si>
    <t xml:space="preserve">0339300266316000002  </t>
  </si>
  <si>
    <t>3421703133016000003</t>
  </si>
  <si>
    <t>МБ НОУ "Лицей № 111"</t>
  </si>
  <si>
    <t xml:space="preserve">0339300269716000002 </t>
  </si>
  <si>
    <t>3421708488516000006</t>
  </si>
  <si>
    <t xml:space="preserve">0339300267316000001  </t>
  </si>
  <si>
    <t>3421703148116000003</t>
  </si>
  <si>
    <t xml:space="preserve">0339300255716000001  </t>
  </si>
  <si>
    <t>3421703153016000002</t>
  </si>
  <si>
    <t>МБ ДОУ "Детский сад № 249"</t>
  </si>
  <si>
    <t xml:space="preserve"> 30.03.2016</t>
  </si>
  <si>
    <t>0339300265516000001</t>
  </si>
  <si>
    <t>3421703061816000002</t>
  </si>
  <si>
    <t xml:space="preserve">0339300260216000001 </t>
  </si>
  <si>
    <t>3421703831016000002</t>
  </si>
  <si>
    <t>муниципальное бюджетное общеобразовательное учреждение "Средняя общеобразовательная школа № 67</t>
  </si>
  <si>
    <t xml:space="preserve">0339300220416000002  </t>
  </si>
  <si>
    <t>3421702739716000005</t>
  </si>
  <si>
    <t xml:space="preserve">0339300242416000002  </t>
  </si>
  <si>
    <t>3421702341016000003</t>
  </si>
  <si>
    <t xml:space="preserve">0339300244016000002  </t>
  </si>
  <si>
    <t>3422001310816000003</t>
  </si>
  <si>
    <t xml:space="preserve">0339300321016000002  </t>
  </si>
  <si>
    <t>3421712757816000002</t>
  </si>
  <si>
    <t>муниципальное бюджетное общеобразовательное учреждение "Средняя общеобразовательная школа № 55</t>
  </si>
  <si>
    <t xml:space="preserve">0339300239316000002  </t>
  </si>
  <si>
    <t>3421702360316000006</t>
  </si>
  <si>
    <t>МБ ДОУ "Детский сад № 172"</t>
  </si>
  <si>
    <t xml:space="preserve"> 04.04.2016</t>
  </si>
  <si>
    <t>0339300243816000002</t>
  </si>
  <si>
    <t>3421703102616000003</t>
  </si>
  <si>
    <t>МБ НОУ "Гимназия № 70"</t>
  </si>
  <si>
    <t xml:space="preserve">0339300277716000002  </t>
  </si>
  <si>
    <t>3421702505416000005</t>
  </si>
  <si>
    <t>МБ ДОУ "Детский сад № 133"</t>
  </si>
  <si>
    <t xml:space="preserve">0339300263216000002  </t>
  </si>
  <si>
    <t>3421703151616000003</t>
  </si>
  <si>
    <t>МБ НОУ "Лицей № 84"</t>
  </si>
  <si>
    <t xml:space="preserve">0339300248616000001  </t>
  </si>
  <si>
    <t>3421702355416000005</t>
  </si>
  <si>
    <t xml:space="preserve">0339300264516000002  </t>
  </si>
  <si>
    <t>3421703132216000003</t>
  </si>
  <si>
    <t>муниципальное бюджетное общеобразовательное учреждение "Основная общеобразовательная школа № 103</t>
  </si>
  <si>
    <t>0339300239216000002</t>
  </si>
  <si>
    <t>3421702356116000006</t>
  </si>
  <si>
    <t>муниципальное бюджетное общеобразовательное учреждение "Средняя общеобразовательная школа№ 26</t>
  </si>
  <si>
    <t xml:space="preserve"> 07.04.2016</t>
  </si>
  <si>
    <t xml:space="preserve">0339300230316000001  </t>
  </si>
  <si>
    <t>3421702357916000005</t>
  </si>
  <si>
    <t>муниципальное бюджетное общеобразовательное учреждение "Средняя общеобразовательная школа № 4"</t>
  </si>
  <si>
    <t xml:space="preserve">0339300228916000002  </t>
  </si>
  <si>
    <t>3421702359316000007</t>
  </si>
  <si>
    <t xml:space="preserve"> 08.04.2016</t>
  </si>
  <si>
    <t xml:space="preserve">0339300243316000002 </t>
  </si>
  <si>
    <t>3421703147416000003</t>
  </si>
  <si>
    <t>0339300265616000002</t>
  </si>
  <si>
    <t>3421703082616000003</t>
  </si>
  <si>
    <t xml:space="preserve">0339300254516000001  </t>
  </si>
  <si>
    <t>3421702334616000003</t>
  </si>
  <si>
    <t>МБ ДОУ "Детский сад № 178"</t>
  </si>
  <si>
    <t xml:space="preserve"> 06.04.2016</t>
  </si>
  <si>
    <t xml:space="preserve">0339300325016000002  </t>
  </si>
  <si>
    <t>3421708439516000003</t>
  </si>
  <si>
    <t>МБНОУ "Гимназия № 17"</t>
  </si>
  <si>
    <t xml:space="preserve">0339300241316000002  </t>
  </si>
  <si>
    <t>3421702375516000006</t>
  </si>
  <si>
    <t>МБДОУ "Детский сад № 70"</t>
  </si>
  <si>
    <t xml:space="preserve">0339300248116000001  </t>
  </si>
  <si>
    <t>3421703098516000002</t>
  </si>
  <si>
    <t>МБ ДОУ "ЦРР-Детский сад № 6"</t>
  </si>
  <si>
    <t>0339300241216000001</t>
  </si>
  <si>
    <t>3421702948216000002</t>
  </si>
  <si>
    <t xml:space="preserve">0339300230016000002  </t>
  </si>
  <si>
    <t>3421703448216000002</t>
  </si>
  <si>
    <t xml:space="preserve">0339300242916000001  </t>
  </si>
  <si>
    <t>3421702343416000002</t>
  </si>
  <si>
    <t>МБ НОУ "Лицей № 11"</t>
  </si>
  <si>
    <t xml:space="preserve">0339300249016000001  </t>
  </si>
  <si>
    <t>3421702366716000007</t>
  </si>
  <si>
    <t>теплоснабжение и горячее водоснабжение</t>
  </si>
  <si>
    <t>0339300248516000002</t>
  </si>
  <si>
    <t xml:space="preserve">АО"КУЗНЕЦКАЯ ТЭЦ" </t>
  </si>
  <si>
    <t>г КЕМЕРОВО, пр-кт КУЗНЕЦКИЙ, 30</t>
  </si>
  <si>
    <t>34217007182 16 000006</t>
  </si>
  <si>
    <t xml:space="preserve">06.04.2016 </t>
  </si>
  <si>
    <t>0339300254516000002</t>
  </si>
  <si>
    <t>ООО"ЦЕНТРАЛЬНАЯ ТЭЦ</t>
  </si>
  <si>
    <t xml:space="preserve">г.Новокузнецк ул Коммунальная, 25 </t>
  </si>
  <si>
    <t>34217023346 16000004</t>
  </si>
  <si>
    <t xml:space="preserve">0339300242416000001  </t>
  </si>
  <si>
    <t xml:space="preserve">г.Новокузнецк, ул Коммунальная, 25 </t>
  </si>
  <si>
    <t>3421702341016000002</t>
  </si>
  <si>
    <t>ООО  "ЦЕНТРАЛЬНАЯ ТЭЦ"</t>
  </si>
  <si>
    <t xml:space="preserve">0339300230216000001 </t>
  </si>
  <si>
    <t>АО "КУЗНЕЦКАЯ ТЭЦ"</t>
  </si>
  <si>
    <t>г.Кемерово, пр-кт Кузнецкий, 30</t>
  </si>
  <si>
    <t>3421702342716000002</t>
  </si>
  <si>
    <t xml:space="preserve">0339300242916000002 </t>
  </si>
  <si>
    <t>650000, г.Кемерово, пр-кт Кузнецкий, 30</t>
  </si>
  <si>
    <t>3421702343416000003</t>
  </si>
  <si>
    <t xml:space="preserve">28.03.2016 </t>
  </si>
  <si>
    <t xml:space="preserve">0339300265316000002 </t>
  </si>
  <si>
    <t>3421702345916000003</t>
  </si>
  <si>
    <t xml:space="preserve">0339300239116000002 </t>
  </si>
  <si>
    <t>3421702354716000006</t>
  </si>
  <si>
    <t xml:space="preserve">0339300248616000002 </t>
  </si>
  <si>
    <t>3421702355416000006</t>
  </si>
  <si>
    <t xml:space="preserve">0339300239216000001 </t>
  </si>
  <si>
    <t>3421702356116000005</t>
  </si>
  <si>
    <t xml:space="preserve">0339300230316000002 </t>
  </si>
  <si>
    <t>3421702357916000006</t>
  </si>
  <si>
    <t xml:space="preserve">0339300239316000001 </t>
  </si>
  <si>
    <t>3421702360316000005</t>
  </si>
  <si>
    <t xml:space="preserve">0339300273116000002 </t>
  </si>
  <si>
    <t>3421702369916000006</t>
  </si>
  <si>
    <t xml:space="preserve">0339300238816000002 </t>
  </si>
  <si>
    <t>3421702374816000006</t>
  </si>
  <si>
    <t xml:space="preserve">0339300243016000002 </t>
  </si>
  <si>
    <t>3421702371616000006</t>
  </si>
  <si>
    <t xml:space="preserve">0339300254316000002 </t>
  </si>
  <si>
    <t>3421702367416000006</t>
  </si>
  <si>
    <t xml:space="preserve">0339300254616000002 </t>
  </si>
  <si>
    <t>3421702362816000006</t>
  </si>
  <si>
    <t xml:space="preserve">0339300263016000002 </t>
  </si>
  <si>
    <t>3421702361016000006</t>
  </si>
  <si>
    <t xml:space="preserve">0339300229616000002 </t>
  </si>
  <si>
    <t xml:space="preserve">654005,  г.Новокузнецк, ул.Орджоникидзе, 12, 1 </t>
  </si>
  <si>
    <t>3421702372316000005</t>
  </si>
  <si>
    <t xml:space="preserve">0339300254716000002 </t>
  </si>
  <si>
    <t>3421702721316000005</t>
  </si>
  <si>
    <t xml:space="preserve">0339300258116000001 </t>
  </si>
  <si>
    <t>34217026721716000006</t>
  </si>
  <si>
    <t xml:space="preserve">0339300277716000001 </t>
  </si>
  <si>
    <t>3421702505416000004</t>
  </si>
  <si>
    <t xml:space="preserve">0339300228916000001 </t>
  </si>
  <si>
    <t>3421702368116000004</t>
  </si>
  <si>
    <t xml:space="preserve">0339300241316000001 </t>
  </si>
  <si>
    <t>3421702375516000005</t>
  </si>
  <si>
    <t xml:space="preserve">0339300249016000002 </t>
  </si>
  <si>
    <t>3421702366716000008</t>
  </si>
  <si>
    <t xml:space="preserve">0339300248716000002  </t>
  </si>
  <si>
    <t>3421702946816000003</t>
  </si>
  <si>
    <t xml:space="preserve">0339300255616000002 </t>
  </si>
  <si>
    <t>3421702944316000003</t>
  </si>
  <si>
    <t xml:space="preserve">0339300286816000001 </t>
  </si>
  <si>
    <t>3421702937016000002</t>
  </si>
  <si>
    <t xml:space="preserve">0339300220416000001 </t>
  </si>
  <si>
    <t>3421702739716000004</t>
  </si>
  <si>
    <t xml:space="preserve">0339300241216000002 </t>
  </si>
  <si>
    <t>3421702948216000003</t>
  </si>
  <si>
    <t xml:space="preserve">0339300254916000002 </t>
  </si>
  <si>
    <t>3421702358616000006</t>
  </si>
  <si>
    <t xml:space="preserve">31.03.2016 </t>
  </si>
  <si>
    <t xml:space="preserve">0339300230416000002 </t>
  </si>
  <si>
    <t>3421702359316000006</t>
  </si>
  <si>
    <t xml:space="preserve">0339300262116000002 </t>
  </si>
  <si>
    <t>3421703095316000003</t>
  </si>
  <si>
    <t xml:space="preserve">25.03.2016 </t>
  </si>
  <si>
    <t xml:space="preserve">0339300270016000002 </t>
  </si>
  <si>
    <t>3421702956316000003</t>
  </si>
  <si>
    <t xml:space="preserve">0339300323816000002 </t>
  </si>
  <si>
    <t>3421703059016000003</t>
  </si>
  <si>
    <t xml:space="preserve">0339300258316000002 </t>
  </si>
  <si>
    <t>3421703019916000003</t>
  </si>
  <si>
    <t xml:space="preserve">0339300241516000002 </t>
  </si>
  <si>
    <t>3421703507716000003</t>
  </si>
  <si>
    <t xml:space="preserve">0339300229816000002 </t>
  </si>
  <si>
    <t>342170312801 000004</t>
  </si>
  <si>
    <t xml:space="preserve">0339300240516000002 </t>
  </si>
  <si>
    <t>3421702952416000003</t>
  </si>
  <si>
    <t xml:space="preserve">0339300220616000002 </t>
  </si>
  <si>
    <t>3421703529216000003</t>
  </si>
  <si>
    <t xml:space="preserve">0339300243916000002 </t>
  </si>
  <si>
    <t>3421703111416000003</t>
  </si>
  <si>
    <t xml:space="preserve">0339300243216000002 </t>
  </si>
  <si>
    <t>3421703083316000002</t>
  </si>
  <si>
    <t xml:space="preserve">0339300237216000002 </t>
  </si>
  <si>
    <t>3421703110716000003</t>
  </si>
  <si>
    <t xml:space="preserve">0339300264316000002 </t>
  </si>
  <si>
    <t>3421703460516000006</t>
  </si>
  <si>
    <t xml:space="preserve">0339300243116000002 </t>
  </si>
  <si>
    <t>3421702957016000003</t>
  </si>
  <si>
    <t xml:space="preserve">0339300255816000002 </t>
  </si>
  <si>
    <t>3421703579016000003</t>
  </si>
  <si>
    <t xml:space="preserve">0339300263116000002 </t>
  </si>
  <si>
    <t>3421703101916000003</t>
  </si>
  <si>
    <t xml:space="preserve">0339300248816000002 </t>
  </si>
  <si>
    <t>3421703097816000003</t>
  </si>
  <si>
    <t xml:space="preserve">0339300269816000002 </t>
  </si>
  <si>
    <t>3421703502016000003</t>
  </si>
  <si>
    <t xml:space="preserve">0339300322916000001 </t>
  </si>
  <si>
    <t>3421703707416000002</t>
  </si>
  <si>
    <t xml:space="preserve">0339300263916000002 </t>
  </si>
  <si>
    <t>3421703609516000003</t>
  </si>
  <si>
    <t xml:space="preserve">0339300323316000002 </t>
  </si>
  <si>
    <t>3421716421016000003</t>
  </si>
  <si>
    <t xml:space="preserve">0339300242316000002 </t>
  </si>
  <si>
    <t xml:space="preserve"> 28.03.2016</t>
  </si>
  <si>
    <t>3421703209016000002</t>
  </si>
  <si>
    <t xml:space="preserve"> 0339300240616000001 </t>
  </si>
  <si>
    <t>3421703100116000002</t>
  </si>
  <si>
    <t xml:space="preserve"> 0339300242716000002 </t>
  </si>
  <si>
    <t>3421703772616000003</t>
  </si>
  <si>
    <t xml:space="preserve"> 30.03.2016 </t>
  </si>
  <si>
    <t xml:space="preserve"> 0339300242616000002 </t>
  </si>
  <si>
    <t>3421703096016000003</t>
  </si>
  <si>
    <t xml:space="preserve"> 25.03.2016</t>
  </si>
  <si>
    <t xml:space="preserve"> 0339300242516000001 </t>
  </si>
  <si>
    <t>3421702951716000002</t>
  </si>
  <si>
    <t xml:space="preserve"> 0339300322016000001 </t>
  </si>
  <si>
    <t>3421716073716000002</t>
  </si>
  <si>
    <t xml:space="preserve"> 29.03.2016</t>
  </si>
  <si>
    <t xml:space="preserve"> 0339300242216000002 </t>
  </si>
  <si>
    <t>3421703131516000004</t>
  </si>
  <si>
    <t xml:space="preserve">0339300220716000001 </t>
  </si>
  <si>
    <t>3421703248516000002</t>
  </si>
  <si>
    <t xml:space="preserve"> 0339300241416000001 </t>
  </si>
  <si>
    <t>3421703150916000002</t>
  </si>
  <si>
    <t xml:space="preserve">0339300220516000002 </t>
  </si>
  <si>
    <t>3421703060016000003</t>
  </si>
  <si>
    <t xml:space="preserve">0339300323216000002 </t>
  </si>
  <si>
    <t>3421716363216000003</t>
  </si>
  <si>
    <t xml:space="preserve">0339300266316000001 </t>
  </si>
  <si>
    <t>3421703133016000002</t>
  </si>
  <si>
    <t xml:space="preserve">0339300269716000003 </t>
  </si>
  <si>
    <t>3421708488516000007</t>
  </si>
  <si>
    <t xml:space="preserve">0339300269716000001 </t>
  </si>
  <si>
    <t>3421708488516000005</t>
  </si>
  <si>
    <t xml:space="preserve">0339300267316000002 </t>
  </si>
  <si>
    <t>3421703148116000004</t>
  </si>
  <si>
    <t xml:space="preserve">0339300255716000002 </t>
  </si>
  <si>
    <t>3421703153016000003</t>
  </si>
  <si>
    <t xml:space="preserve">0339300265516000002 </t>
  </si>
  <si>
    <t>3421703061816000003</t>
  </si>
  <si>
    <t xml:space="preserve">0339300260216000002 </t>
  </si>
  <si>
    <t>3421703831016000003</t>
  </si>
  <si>
    <t xml:space="preserve">0339300244016000001 </t>
  </si>
  <si>
    <t>3422001310816000002</t>
  </si>
  <si>
    <t xml:space="preserve">0339300321016000001 </t>
  </si>
  <si>
    <t xml:space="preserve">0339300243816000001 </t>
  </si>
  <si>
    <t>3421703102616000002</t>
  </si>
  <si>
    <t xml:space="preserve">0339300263216000001 </t>
  </si>
  <si>
    <t>3421703151616000002</t>
  </si>
  <si>
    <t xml:space="preserve">29.03.2016 </t>
  </si>
  <si>
    <t xml:space="preserve">0339300264516000001 </t>
  </si>
  <si>
    <t>3421703132216000002</t>
  </si>
  <si>
    <t xml:space="preserve">0339300243316000001 </t>
  </si>
  <si>
    <t>3421703147416000002</t>
  </si>
  <si>
    <t xml:space="preserve">0339300265616000001 </t>
  </si>
  <si>
    <t>3421703082616000002</t>
  </si>
  <si>
    <t xml:space="preserve">0339300325016000001 </t>
  </si>
  <si>
    <t>3421708439516000002</t>
  </si>
  <si>
    <t xml:space="preserve">0339300248116000002 </t>
  </si>
  <si>
    <t>3421703098516000003</t>
  </si>
  <si>
    <t xml:space="preserve">0339300230016000002 </t>
  </si>
  <si>
    <t>3421703448216000003</t>
  </si>
  <si>
    <t>Закупка печатных изданий или электронных изданий определенных авторов у издателей таких изданий в случае, если указанным издателям принадлежат исключительные права или исключительные лицензии на использование таких изданий, а также оказание услуг по предоставлению доступа к электронным изданиям для обеспечения деятельности государственных и муниципальных образовательных учреждений, государственных и муниципальных библиотек, государственных научных организаций</t>
  </si>
  <si>
    <t xml:space="preserve">0339300258116000003 </t>
  </si>
  <si>
    <t xml:space="preserve">117330, г Москва 77, ул Мосфильмовская, 17Б </t>
  </si>
  <si>
    <t>3421702671716000008</t>
  </si>
  <si>
    <t>0339300241316000003</t>
  </si>
  <si>
    <t>3421702375516000007</t>
  </si>
  <si>
    <t xml:space="preserve">0339300239116000003 </t>
  </si>
  <si>
    <t>3421702354716000007</t>
  </si>
  <si>
    <t>3421712757816000004</t>
  </si>
  <si>
    <t xml:space="preserve">0339300230416000005  </t>
  </si>
  <si>
    <t>127254, г. Москва, Огородный проезд, д. 5, стр.2</t>
  </si>
  <si>
    <t xml:space="preserve">3421702359316000010 </t>
  </si>
  <si>
    <t xml:space="preserve">0339300230416000004  </t>
  </si>
  <si>
    <t>ООО "ИЗДАТЕЛЬСКИЙ ЦЕНТP "ВЕНТАНА-ГPАФ</t>
  </si>
  <si>
    <t xml:space="preserve">127422, г МОСКВА 77, ул ТИМИРЯЗЕВСКАЯ, 1, СТР.3 </t>
  </si>
  <si>
    <t>34217023593 16 000008</t>
  </si>
  <si>
    <t xml:space="preserve">0339300230416000003  </t>
  </si>
  <si>
    <t>ОБЩЕСТВО С ОГРАНИЧЕННОЙ ОТВЕТСТВЕННОСТЬЮ "ДРОФА"</t>
  </si>
  <si>
    <t xml:space="preserve">127254, г МОСКВА 77, пр ОГОРОДНЫЙ, 5, 2 </t>
  </si>
  <si>
    <t>34217023593 16 000009</t>
  </si>
  <si>
    <t>МБОУ "СОШ № 4"</t>
  </si>
  <si>
    <t xml:space="preserve">0339300228916000005 </t>
  </si>
  <si>
    <t>34217023681 16 000008</t>
  </si>
  <si>
    <t xml:space="preserve">0339300228916000004  
</t>
  </si>
  <si>
    <t>34217023681 16 000007</t>
  </si>
  <si>
    <t xml:space="preserve">0339300228916000003  
 </t>
  </si>
  <si>
    <t>34217023681 16 000006</t>
  </si>
  <si>
    <t>МБНОУ "Лицей № 11"</t>
  </si>
  <si>
    <t xml:space="preserve">0339300249016000007  
 </t>
  </si>
  <si>
    <t xml:space="preserve">117049, г МОСКВА 77, пр-кт ЛЕНИНСКИЙ, 1/2 </t>
  </si>
  <si>
    <t>34217023667 16 000011</t>
  </si>
  <si>
    <t xml:space="preserve">0339300249016000006  
 </t>
  </si>
  <si>
    <t>34217023667 16 000012</t>
  </si>
  <si>
    <t xml:space="preserve">0339300249016000003   </t>
  </si>
  <si>
    <t>34217023667 16 000010</t>
  </si>
  <si>
    <t xml:space="preserve">0339300249016000004  </t>
  </si>
  <si>
    <t>34217023667 16 000009</t>
  </si>
  <si>
    <t>МБОУ "СОШ № 12"</t>
  </si>
  <si>
    <t xml:space="preserve">0339300263016000005  </t>
  </si>
  <si>
    <t xml:space="preserve">3421702361016000009 </t>
  </si>
  <si>
    <t xml:space="preserve">0339300263016000004  </t>
  </si>
  <si>
    <t xml:space="preserve">3421702361016000008 </t>
  </si>
  <si>
    <t xml:space="preserve">0339300263016000003  </t>
  </si>
  <si>
    <t xml:space="preserve">3421702361016000006 </t>
  </si>
  <si>
    <t>МБОУ "СОШ № 16"</t>
  </si>
  <si>
    <t xml:space="preserve">0339300229616000006  </t>
  </si>
  <si>
    <t xml:space="preserve">3421702372316000008 </t>
  </si>
  <si>
    <t xml:space="preserve">0339300229616000005  </t>
  </si>
  <si>
    <t>3421702372316000007</t>
  </si>
  <si>
    <t xml:space="preserve">0339300241316000004  </t>
  </si>
  <si>
    <t xml:space="preserve">3421702375516000008 </t>
  </si>
  <si>
    <t xml:space="preserve">0339300241316000005  </t>
  </si>
  <si>
    <t>127422, г. Москва, ул. Тимирязевская, д.1, стр.3</t>
  </si>
  <si>
    <t xml:space="preserve">3421702375516000009 </t>
  </si>
  <si>
    <t xml:space="preserve">0339300241316000007  </t>
  </si>
  <si>
    <t>ООО "Бином. Лаборатория знаний"</t>
  </si>
  <si>
    <t>125167, г.Москва, проезд Аэропорта, д.3</t>
  </si>
  <si>
    <t xml:space="preserve">3421702375516000010 </t>
  </si>
  <si>
    <t xml:space="preserve"> 20.07.2016</t>
  </si>
  <si>
    <t xml:space="preserve">0339300241316000008  </t>
  </si>
  <si>
    <t>ООО "Издательство "Академкнига/Учебник"</t>
  </si>
  <si>
    <t>117049, Москва, пр. Ленинский 1/2</t>
  </si>
  <si>
    <t xml:space="preserve">3421702375516000011 </t>
  </si>
  <si>
    <t xml:space="preserve">0339300241316000006  </t>
  </si>
  <si>
    <t xml:space="preserve">3421702375516000012 </t>
  </si>
  <si>
    <t>МБОУ "СОШ № 26"</t>
  </si>
  <si>
    <t xml:space="preserve">0339300230316000004  </t>
  </si>
  <si>
    <t xml:space="preserve">3421702357916000007 </t>
  </si>
  <si>
    <t xml:space="preserve">0339300230316000005  </t>
  </si>
  <si>
    <t xml:space="preserve">3421702357916000008 </t>
  </si>
  <si>
    <t>МБОУ "СОШ № 31"</t>
  </si>
  <si>
    <t xml:space="preserve"> 12.07.2016</t>
  </si>
  <si>
    <t xml:space="preserve">0339300238816000004  </t>
  </si>
  <si>
    <t xml:space="preserve">3421702374816000008 </t>
  </si>
  <si>
    <t xml:space="preserve">0339300238816000003 </t>
  </si>
  <si>
    <t xml:space="preserve">3421702374816000007 </t>
  </si>
  <si>
    <t xml:space="preserve">0339300238816000005  </t>
  </si>
  <si>
    <t>3421702374816000010</t>
  </si>
  <si>
    <t xml:space="preserve">0339300238816000006  </t>
  </si>
  <si>
    <t xml:space="preserve">3421702374816000009 </t>
  </si>
  <si>
    <t>МБНОУ "Лицей № 34"</t>
  </si>
  <si>
    <t xml:space="preserve">0339300248516000003  </t>
  </si>
  <si>
    <t xml:space="preserve">3421700718216000007 </t>
  </si>
  <si>
    <t xml:space="preserve">0339300248516000004  </t>
  </si>
  <si>
    <t xml:space="preserve">3421700718216000008 </t>
  </si>
  <si>
    <t xml:space="preserve">0339300248516000005  </t>
  </si>
  <si>
    <t xml:space="preserve">3421700718216000009   </t>
  </si>
  <si>
    <t>МБОУ "СОШ № 41"</t>
  </si>
  <si>
    <t>0339300254916000004</t>
  </si>
  <si>
    <t>3421702358616000008</t>
  </si>
  <si>
    <t xml:space="preserve">0339300254916000003 </t>
  </si>
  <si>
    <t>3421702358616000007</t>
  </si>
  <si>
    <t>0339300254916000005</t>
  </si>
  <si>
    <t>3421702358616000009</t>
  </si>
  <si>
    <t>Гимназия № 44</t>
  </si>
  <si>
    <t xml:space="preserve">0339300273116000003 </t>
  </si>
  <si>
    <t>3421702369916000007</t>
  </si>
  <si>
    <t>0339300273116000004</t>
  </si>
  <si>
    <t>3421702369916000008</t>
  </si>
  <si>
    <t>0339300273116000006</t>
  </si>
  <si>
    <t>3421702369916000009</t>
  </si>
  <si>
    <t>0339300273116000005</t>
  </si>
  <si>
    <t>Гимназия № 48</t>
  </si>
  <si>
    <t>0339300264316000004</t>
  </si>
  <si>
    <t>3421703460516000007</t>
  </si>
  <si>
    <t>0339300264316000003</t>
  </si>
  <si>
    <t>3421703460516000008</t>
  </si>
  <si>
    <t>0339300264316000006</t>
  </si>
  <si>
    <t>3421703460516000009</t>
  </si>
  <si>
    <t>МБОУ "СОШ № 52"</t>
  </si>
  <si>
    <t>0339300258116000004</t>
  </si>
  <si>
    <t>3421702671716000010</t>
  </si>
  <si>
    <t>0339300258116000005</t>
  </si>
  <si>
    <t>3421702671716000009</t>
  </si>
  <si>
    <t>МБОУ "СОШ № 55"</t>
  </si>
  <si>
    <t xml:space="preserve">0339300239316000003 </t>
  </si>
  <si>
    <t>3421702360316000007</t>
  </si>
  <si>
    <t xml:space="preserve">0339300239316000004
</t>
  </si>
  <si>
    <t>3421702360316000008</t>
  </si>
  <si>
    <t>0339300239316000005</t>
  </si>
  <si>
    <t>3421702360316000009</t>
  </si>
  <si>
    <t>Гимназия № 62</t>
  </si>
  <si>
    <t xml:space="preserve"> 0339300254316000003</t>
  </si>
  <si>
    <t>3421702739716000006</t>
  </si>
  <si>
    <t xml:space="preserve"> 0339300254316000004</t>
  </si>
  <si>
    <t>3421702739716000007</t>
  </si>
  <si>
    <t>ВСШ 1</t>
  </si>
  <si>
    <t xml:space="preserve"> 0339300254516000003</t>
  </si>
  <si>
    <t xml:space="preserve">3421702334616000005 </t>
  </si>
  <si>
    <t>МБОУ "СОШ № 67"</t>
  </si>
  <si>
    <t>0339300220416000003</t>
  </si>
  <si>
    <t>0339300220416000004</t>
  </si>
  <si>
    <t>0339300220416000005</t>
  </si>
  <si>
    <t>3421702739716000009</t>
  </si>
  <si>
    <t>0339300220416000006</t>
  </si>
  <si>
    <t>3421702739716000008</t>
  </si>
  <si>
    <t>Гимназия № 70</t>
  </si>
  <si>
    <t>0339300277716000003</t>
  </si>
  <si>
    <t>3421702505416000006</t>
  </si>
  <si>
    <t>0339300277716000004</t>
  </si>
  <si>
    <t>3421702505416000007</t>
  </si>
  <si>
    <t>МБОУ "СОШ № 72"</t>
  </si>
  <si>
    <t>0339300243016000003</t>
  </si>
  <si>
    <t>3421702371616000007</t>
  </si>
  <si>
    <t>0339300243016000004</t>
  </si>
  <si>
    <t>3421702371616000008</t>
  </si>
  <si>
    <t>МБНОУ "Лицей №84"</t>
  </si>
  <si>
    <t>0339300248616000003</t>
  </si>
  <si>
    <t>3421702355416000007</t>
  </si>
  <si>
    <t>МБОУ "СОШ № 91"</t>
  </si>
  <si>
    <t>0339300254716000004</t>
  </si>
  <si>
    <t>3421702721316000007</t>
  </si>
  <si>
    <t>0339300254716000006</t>
  </si>
  <si>
    <t>3421702721316000008</t>
  </si>
  <si>
    <t>0339300254716000005</t>
  </si>
  <si>
    <t>3421702721316000009</t>
  </si>
  <si>
    <t>МБОУ "СОШ № 97"</t>
  </si>
  <si>
    <t>0339300239116000004</t>
  </si>
  <si>
    <t>3421702354716000008</t>
  </si>
  <si>
    <t>0339300239116000005</t>
  </si>
  <si>
    <t xml:space="preserve">3421702354716000009 
</t>
  </si>
  <si>
    <t>0339300239116000006</t>
  </si>
  <si>
    <t>3421702354716000010</t>
  </si>
  <si>
    <t>МБОУ "СОШ № 101"</t>
  </si>
  <si>
    <t>0339300254616000003</t>
  </si>
  <si>
    <t>3421702362816000008</t>
  </si>
  <si>
    <t>0339300254616000004</t>
  </si>
  <si>
    <t>3421702362816000007</t>
  </si>
  <si>
    <t>0339300254616000005</t>
  </si>
  <si>
    <t>3421702362816000009</t>
  </si>
  <si>
    <t>МБОУ "СОШ № 103"</t>
  </si>
  <si>
    <t>0339300239216000003</t>
  </si>
  <si>
    <t>3421702356116000007</t>
  </si>
  <si>
    <t>0339300239216000004</t>
  </si>
  <si>
    <t>3421702356116000008</t>
  </si>
  <si>
    <t>МБНОУ "Лицей №111"</t>
  </si>
  <si>
    <t>0339300269716000005</t>
  </si>
  <si>
    <t>3421708488516000008</t>
  </si>
  <si>
    <t>0339300269716000006</t>
  </si>
  <si>
    <t>3421708488516000009</t>
  </si>
  <si>
    <t>0339300269716000004</t>
  </si>
  <si>
    <t>3421708488516000010</t>
  </si>
  <si>
    <t>0339300243016000005</t>
  </si>
  <si>
    <t>3421702371616000009</t>
  </si>
  <si>
    <t>0339300242416000003</t>
  </si>
  <si>
    <t>3421702341016000004</t>
  </si>
  <si>
    <t>0339300262116000003</t>
  </si>
  <si>
    <t>3421703095316000004</t>
  </si>
  <si>
    <t xml:space="preserve">18.11.2016 </t>
  </si>
  <si>
    <t>3421703082616000005</t>
  </si>
  <si>
    <t xml:space="preserve">28.11.2016 </t>
  </si>
  <si>
    <t>3421703019916000005</t>
  </si>
  <si>
    <t xml:space="preserve"> 29.11.2016</t>
  </si>
  <si>
    <t>3421716421016000005</t>
  </si>
  <si>
    <t>3421702342716000004</t>
  </si>
  <si>
    <t xml:space="preserve">29.11.2016 </t>
  </si>
  <si>
    <t>3421702345916000005</t>
  </si>
  <si>
    <t>0339300241416000003</t>
  </si>
  <si>
    <t>3421703150916000004</t>
  </si>
  <si>
    <t>0339300242316000004</t>
  </si>
  <si>
    <t>3421703209016000004</t>
  </si>
  <si>
    <t>3421702721316000013</t>
  </si>
  <si>
    <t>3421702951716000004</t>
  </si>
  <si>
    <t>3421702946816000004</t>
  </si>
  <si>
    <t>3421702952416000004</t>
  </si>
  <si>
    <t>3421702956316000004</t>
  </si>
  <si>
    <t>3421702355416000008</t>
  </si>
  <si>
    <t>3421703059016000004</t>
  </si>
  <si>
    <t>3421702371616000010</t>
  </si>
  <si>
    <t>3421702359316000011</t>
  </si>
  <si>
    <t>3421702341016000005</t>
  </si>
  <si>
    <t>3421703132216000004</t>
  </si>
  <si>
    <t>3421703131516000005</t>
  </si>
  <si>
    <t>3421703153016000004</t>
  </si>
  <si>
    <t>3421702739716000010</t>
  </si>
  <si>
    <t>3421703707416000006</t>
  </si>
  <si>
    <t>3421703150916000005</t>
  </si>
  <si>
    <t>3421716073716000004</t>
  </si>
  <si>
    <t>3421708439516000004</t>
  </si>
  <si>
    <t>3421703095316000005</t>
  </si>
  <si>
    <t>3421702345916000004</t>
  </si>
  <si>
    <t>3421716363216000004</t>
  </si>
  <si>
    <t>3421702937016000004</t>
  </si>
  <si>
    <t>3421702671716000011</t>
  </si>
  <si>
    <t>3421703133016000004</t>
  </si>
  <si>
    <t>3421703060016000004</t>
  </si>
  <si>
    <t>3421703082616000004</t>
  </si>
  <si>
    <t>18.09.2016</t>
  </si>
  <si>
    <t>3421703831016000004</t>
  </si>
  <si>
    <t>3421716421016000004</t>
  </si>
  <si>
    <t>3421703609516000004</t>
  </si>
  <si>
    <t>3421703111416000004</t>
  </si>
  <si>
    <t>3421703100116000004</t>
  </si>
  <si>
    <t>3421702375516000013</t>
  </si>
  <si>
    <t>3421703507716000004</t>
  </si>
  <si>
    <t>3421703248516000004</t>
  </si>
  <si>
    <t>3421703083316000004</t>
  </si>
  <si>
    <t>3421703019916000004</t>
  </si>
  <si>
    <t>3421703529216000005</t>
  </si>
  <si>
    <t xml:space="preserve">22.11.2016 </t>
  </si>
  <si>
    <t>0339300242916000003</t>
  </si>
  <si>
    <t>3421702343416000004</t>
  </si>
  <si>
    <t>0339300270016000003</t>
  </si>
  <si>
    <t>3421702956316000005</t>
  </si>
  <si>
    <t xml:space="preserve">0339300270016000003  </t>
  </si>
  <si>
    <t xml:space="preserve">12.12.2016 </t>
  </si>
  <si>
    <t xml:space="preserve">22.11.2016  </t>
  </si>
  <si>
    <t xml:space="preserve">0339300242916000003 </t>
  </si>
  <si>
    <t xml:space="preserve">3421702343416000004 </t>
  </si>
  <si>
    <t>МБ ДОУ "Детский сад № 103"</t>
  </si>
  <si>
    <t>(Услуги связи)</t>
  </si>
  <si>
    <t>О339300241615000001</t>
  </si>
  <si>
    <t>650099, Кемеровская обл., г.Кемерово, пр.Советский, 64</t>
  </si>
  <si>
    <t>34218012298160000О6</t>
  </si>
  <si>
    <t>Услуги по передаче электроэнергии(энергоснабжение)</t>
  </si>
  <si>
    <t>ОАО Кузбассэнергосбыт ЮМО</t>
  </si>
  <si>
    <t>654005, Кемеровская обл., г.Новокузнецк, ул. Орджоникидзе, 18</t>
  </si>
  <si>
    <t>3421801229816000005</t>
  </si>
  <si>
    <t xml:space="preserve"> Услуги по транспортированию сточных вод,  Услуги по транспортированию и распределению воды по водопроводам</t>
  </si>
  <si>
    <t>О339300241616000002</t>
  </si>
  <si>
    <t>36.00.20.130 37.00.11.120</t>
  </si>
  <si>
    <t>654005, Кемеровская обл., г.Новокузнецк, пр.Строителей, 98</t>
  </si>
  <si>
    <t xml:space="preserve"> Энергия тепловая, отпущенная тепловыми электроцентралями (ТЭЦ),  Услуги по транспортированию горячей воды</t>
  </si>
  <si>
    <t>О339300241616000001</t>
  </si>
  <si>
    <t>35.30.11.111    35.30.12.130</t>
  </si>
  <si>
    <t>654006, Кемеровская обл., г.Новокузнецк, ул.Рудокопровая, 4</t>
  </si>
  <si>
    <t>3421801229816000004</t>
  </si>
  <si>
    <t>МБ ДОУ "Детский сад № 148</t>
  </si>
  <si>
    <t>654005,г.Новокузнецк, ул.Орджоникидзе, 18А</t>
  </si>
  <si>
    <t>3421802051716000002</t>
  </si>
  <si>
    <t>О339300225016000001</t>
  </si>
  <si>
    <t>654005,г.Новокузнецк, пр.Строителей,98</t>
  </si>
  <si>
    <t>3421802051716000004</t>
  </si>
  <si>
    <t>О339300225016000002</t>
  </si>
  <si>
    <t>654006,г.Новокузнецк,ул.Рудокопровая,4</t>
  </si>
  <si>
    <t>3421802051716000003</t>
  </si>
  <si>
    <t>МБНОУ "гимназия №59"</t>
  </si>
  <si>
    <t>О339300225715000001</t>
  </si>
  <si>
    <t>3421801068516О00006</t>
  </si>
  <si>
    <t>О339300225716000002</t>
  </si>
  <si>
    <t>3421801068516000004</t>
  </si>
  <si>
    <t>О339300225716000001</t>
  </si>
  <si>
    <t>3421801068516000005</t>
  </si>
  <si>
    <t>МБОУ Средняя общеобразовательная школа № 13</t>
  </si>
  <si>
    <t>О339300226216000001</t>
  </si>
  <si>
    <t>3421801670416000004</t>
  </si>
  <si>
    <t>О339300226216000002</t>
  </si>
  <si>
    <t>654005,г.Новокузнецк,пр.Строителей,98</t>
  </si>
  <si>
    <t>3421801670416000003</t>
  </si>
  <si>
    <t>3421801670416000002</t>
  </si>
  <si>
    <t>О339300228115000001</t>
  </si>
  <si>
    <t>3421802019316О00008</t>
  </si>
  <si>
    <t>О339300230615000005</t>
  </si>
  <si>
    <t>342180205241О00007</t>
  </si>
  <si>
    <t>О339300230616000001</t>
  </si>
  <si>
    <t>3421802052416000004</t>
  </si>
  <si>
    <t>О339300230616000002</t>
  </si>
  <si>
    <t>3421802052416000005</t>
  </si>
  <si>
    <t>О339300224915000002</t>
  </si>
  <si>
    <t>3421801869116О00005</t>
  </si>
  <si>
    <t>О339300224916000002</t>
  </si>
  <si>
    <t>3421801869116000003</t>
  </si>
  <si>
    <t>О339300224916000001</t>
  </si>
  <si>
    <t>3421801869116000004</t>
  </si>
  <si>
    <t>О339300315515000004</t>
  </si>
  <si>
    <t>3421810305816О00007</t>
  </si>
  <si>
    <t>О339300315516000001</t>
  </si>
  <si>
    <t>3421810305816000005</t>
  </si>
  <si>
    <t>О339300315516000003</t>
  </si>
  <si>
    <t>3421810305816000003</t>
  </si>
  <si>
    <t>О339300232015000002</t>
  </si>
  <si>
    <t>3421800880916О00005</t>
  </si>
  <si>
    <t>О339300232016000002</t>
  </si>
  <si>
    <t>3421800880916000003</t>
  </si>
  <si>
    <t>О339300232016000001</t>
  </si>
  <si>
    <t>3421800880916000004</t>
  </si>
  <si>
    <t>О339300226315000006</t>
  </si>
  <si>
    <t>3421801680016О00006</t>
  </si>
  <si>
    <t>О339300226316000002</t>
  </si>
  <si>
    <t>3421801680016000003</t>
  </si>
  <si>
    <t>О339300226316000001</t>
  </si>
  <si>
    <t>3421801680016000004</t>
  </si>
  <si>
    <t>О339300240915000001</t>
  </si>
  <si>
    <t>3421802053116О00006</t>
  </si>
  <si>
    <t>О339300240916000002</t>
  </si>
  <si>
    <t>3421802053116000004</t>
  </si>
  <si>
    <t>О339300240916000001</t>
  </si>
  <si>
    <t>3421802053116000003</t>
  </si>
  <si>
    <t>О339300315816000001</t>
  </si>
  <si>
    <t>35.30.12.130,35.30.11.111</t>
  </si>
  <si>
    <t>МП "Сибирская Сбытовая Компания"</t>
  </si>
  <si>
    <t>654006,г.Новокузнецк,ул.Орджоникидзе,12/1</t>
  </si>
  <si>
    <t>3421801943016000005</t>
  </si>
  <si>
    <t>О339300315816000002</t>
  </si>
  <si>
    <t>654005,г.Новокузнецк,ул.Хлебозаводская,2б</t>
  </si>
  <si>
    <t>3421801943016000004</t>
  </si>
  <si>
    <t>О339300315816000003</t>
  </si>
  <si>
    <t>3421801943016000003</t>
  </si>
  <si>
    <t>650036,г.Новокузнецк,пр.Ленина,90/4</t>
  </si>
  <si>
    <t>3421801943016000002</t>
  </si>
  <si>
    <t>654005, Новокузнецк, ул.Орджоникидзе, 18А</t>
  </si>
  <si>
    <t>342180О473016000004</t>
  </si>
  <si>
    <t>О339300228016000001</t>
  </si>
  <si>
    <t>342180О473016000006</t>
  </si>
  <si>
    <t>3421801197816000003</t>
  </si>
  <si>
    <t>О339300225815000003</t>
  </si>
  <si>
    <t>650099,г.Кемерово,пр.Советский,61</t>
  </si>
  <si>
    <t>3421801197816О00011</t>
  </si>
  <si>
    <t>О339300225815000002</t>
  </si>
  <si>
    <t>3421801197816О00007</t>
  </si>
  <si>
    <t>О339300225815000001</t>
  </si>
  <si>
    <t>3421801197816О00006</t>
  </si>
  <si>
    <t>О339300225816000002</t>
  </si>
  <si>
    <t>3421801197816000005</t>
  </si>
  <si>
    <t>О339300225816000001</t>
  </si>
  <si>
    <t>3421801197816000004</t>
  </si>
  <si>
    <t>МБДОУ "Детский сад№136"</t>
  </si>
  <si>
    <t>О339300237416000001</t>
  </si>
  <si>
    <t>34218О2056316000003</t>
  </si>
  <si>
    <t>О339300237415000001</t>
  </si>
  <si>
    <t>3421802056316О00006</t>
  </si>
  <si>
    <t>О339300237415000002</t>
  </si>
  <si>
    <t>3421802056316О00005</t>
  </si>
  <si>
    <t>3421802062016000002</t>
  </si>
  <si>
    <t>О339300225116000001</t>
  </si>
  <si>
    <t>654005, г.Новокузнецк, пр.Строителей,98</t>
  </si>
  <si>
    <t>3421802062016000003</t>
  </si>
  <si>
    <t>О339300225116000002</t>
  </si>
  <si>
    <t>654006, г.Новокузнецк, ул.Рудокопровая,4</t>
  </si>
  <si>
    <t>3421802062016000004</t>
  </si>
  <si>
    <t>О339300225115000002</t>
  </si>
  <si>
    <t>3421802062016О00005</t>
  </si>
  <si>
    <t>О339300225115000001</t>
  </si>
  <si>
    <t>3421802062016О00006</t>
  </si>
  <si>
    <t>3421802058816000002</t>
  </si>
  <si>
    <t>О339300237516000002</t>
  </si>
  <si>
    <t>34218О2058816000003</t>
  </si>
  <si>
    <t>О339300237516000001</t>
  </si>
  <si>
    <t>342182058816000004</t>
  </si>
  <si>
    <t>О339300237515000009</t>
  </si>
  <si>
    <t>3421802058816О00005</t>
  </si>
  <si>
    <t>О339300237515000008</t>
  </si>
  <si>
    <t>3421802058816О00006</t>
  </si>
  <si>
    <t>3421810254416000003</t>
  </si>
  <si>
    <t>О339300315416000002</t>
  </si>
  <si>
    <t>3421810254416О00004</t>
  </si>
  <si>
    <t>О339300315416000001</t>
  </si>
  <si>
    <t>3421810254416000005</t>
  </si>
  <si>
    <t>О339300315415000002</t>
  </si>
  <si>
    <t>3421810254416О00007</t>
  </si>
  <si>
    <t>О339300315416000003</t>
  </si>
  <si>
    <t>3421810254416000006</t>
  </si>
  <si>
    <t>О339300315415000001</t>
  </si>
  <si>
    <t>3421810254416О00002</t>
  </si>
  <si>
    <t>О339300316916000002</t>
  </si>
  <si>
    <t>34253О855116000003</t>
  </si>
  <si>
    <t>О339300316916000001</t>
  </si>
  <si>
    <t>34253О855116000004</t>
  </si>
  <si>
    <t>О339300316915000004</t>
  </si>
  <si>
    <t>342530085516О00005</t>
  </si>
  <si>
    <t>О339300225616000001</t>
  </si>
  <si>
    <t>654005, г.Новокузнецк, пр. Строителей, д.98</t>
  </si>
  <si>
    <t>34218О0402516000002</t>
  </si>
  <si>
    <t>О339300225615000001</t>
  </si>
  <si>
    <t>3421800402516О00007</t>
  </si>
  <si>
    <t>3421800402516О00008</t>
  </si>
  <si>
    <t>О339300225615000002</t>
  </si>
  <si>
    <t>3421800402516О00006</t>
  </si>
  <si>
    <t>О339300224816000001</t>
  </si>
  <si>
    <t>3421802066916000004</t>
  </si>
  <si>
    <t>О339300224816000002</t>
  </si>
  <si>
    <t>3421802066916000005</t>
  </si>
  <si>
    <t>3421802066916000002</t>
  </si>
  <si>
    <t>МБДОУ Детский сад № 107</t>
  </si>
  <si>
    <t>О339300231815000002</t>
  </si>
  <si>
    <t>3421802061216О00005</t>
  </si>
  <si>
    <t>О339300231816000002</t>
  </si>
  <si>
    <t>3421802061216000004</t>
  </si>
  <si>
    <t>3421802061216000002</t>
  </si>
  <si>
    <t>О339300230116000001</t>
  </si>
  <si>
    <t>3421800533216000005</t>
  </si>
  <si>
    <t>О339300230115000005</t>
  </si>
  <si>
    <t>34218005332160000О6</t>
  </si>
  <si>
    <t>О339300230116000002</t>
  </si>
  <si>
    <t>3421800533216000004</t>
  </si>
  <si>
    <t>3421800533216000003</t>
  </si>
  <si>
    <t>О339300230115000004</t>
  </si>
  <si>
    <t>3421800533216000002</t>
  </si>
  <si>
    <t>О339300232116000002</t>
  </si>
  <si>
    <t>3421801466516000004</t>
  </si>
  <si>
    <t>О339300232116000001</t>
  </si>
  <si>
    <t>3421801466516О00006</t>
  </si>
  <si>
    <t>О339300232115000001</t>
  </si>
  <si>
    <t>3421801466516О00005</t>
  </si>
  <si>
    <t>О339300232116000003</t>
  </si>
  <si>
    <t>3421801466516000003</t>
  </si>
  <si>
    <t>3421801466516000002</t>
  </si>
  <si>
    <t>О339300226916000002</t>
  </si>
  <si>
    <t>3421801700016000004</t>
  </si>
  <si>
    <t>О339300226916000001</t>
  </si>
  <si>
    <t>3421801700016О00006</t>
  </si>
  <si>
    <t>О339300226915000005</t>
  </si>
  <si>
    <t>3421801700016О00005</t>
  </si>
  <si>
    <t>О339300226916000003</t>
  </si>
  <si>
    <t>3421801700016000003</t>
  </si>
  <si>
    <t>3421801700016000002</t>
  </si>
  <si>
    <t>О339300323916000001</t>
  </si>
  <si>
    <t>3421801615816000004</t>
  </si>
  <si>
    <t>О339300323915000004</t>
  </si>
  <si>
    <t>3421801615816О00006</t>
  </si>
  <si>
    <t>О339300323915000003</t>
  </si>
  <si>
    <t>3421801615816О00005</t>
  </si>
  <si>
    <t>3421801615816000002</t>
  </si>
  <si>
    <t>О339300240816000001</t>
  </si>
  <si>
    <t>3421801794816000004</t>
  </si>
  <si>
    <t>О339300240816000002</t>
  </si>
  <si>
    <t>3421801794816000003</t>
  </si>
  <si>
    <t>О339300240815000002</t>
  </si>
  <si>
    <t>3421801794816О00007</t>
  </si>
  <si>
    <t>О339300240815000001</t>
  </si>
  <si>
    <t>3421801794816О00008</t>
  </si>
  <si>
    <t>3421801794816000002</t>
  </si>
  <si>
    <t>3421801794816000005</t>
  </si>
  <si>
    <t>МБОУ Средняя общеобразовательная школа № 36</t>
  </si>
  <si>
    <t>О339300226416000001</t>
  </si>
  <si>
    <t>34218О2089116000004</t>
  </si>
  <si>
    <t>О339300226416000002</t>
  </si>
  <si>
    <t>34218О2089116000003</t>
  </si>
  <si>
    <t>О339300226416000003</t>
  </si>
  <si>
    <t>34218О2089116000006</t>
  </si>
  <si>
    <t>О339300226415000001</t>
  </si>
  <si>
    <t>3421802089116О00008</t>
  </si>
  <si>
    <t>О339300226415000002</t>
  </si>
  <si>
    <t>3421802089116О00009</t>
  </si>
  <si>
    <t>О339300317516000002</t>
  </si>
  <si>
    <t>3425300906516000003</t>
  </si>
  <si>
    <t>О339300317516000001</t>
  </si>
  <si>
    <t>3425300906516000004</t>
  </si>
  <si>
    <t>О339300317516000003</t>
  </si>
  <si>
    <t>3425300906516000005</t>
  </si>
  <si>
    <t>О339300317515000004</t>
  </si>
  <si>
    <t>3425300906516О00006</t>
  </si>
  <si>
    <t>МБДОУ Детский сад № 101</t>
  </si>
  <si>
    <t>О339300230516000002</t>
  </si>
  <si>
    <t>34218О675216000004</t>
  </si>
  <si>
    <t>О339300230516000001</t>
  </si>
  <si>
    <t>34218О675216000005</t>
  </si>
  <si>
    <t>О339300230516000003</t>
  </si>
  <si>
    <t>654005,г. Новокузнецк,ул. Строителей,98</t>
  </si>
  <si>
    <t>34218О675216000006</t>
  </si>
  <si>
    <t>О339300230515000004</t>
  </si>
  <si>
    <t>3421800675216О00008</t>
  </si>
  <si>
    <t>О339300230515000002</t>
  </si>
  <si>
    <t>3421800675216О00007</t>
  </si>
  <si>
    <t>О339300231716000003</t>
  </si>
  <si>
    <t>3421801595816О00005</t>
  </si>
  <si>
    <t>МБОУ ДО  "СШ№7"</t>
  </si>
  <si>
    <t>О339300231916000001</t>
  </si>
  <si>
    <t>3421802559316000005</t>
  </si>
  <si>
    <t>650036,гКемерово,пр.Ленина,94/4</t>
  </si>
  <si>
    <t>3421802559316000002</t>
  </si>
  <si>
    <t>О339300231916000002</t>
  </si>
  <si>
    <t>3421802559316000003</t>
  </si>
  <si>
    <t>О339300236416000001</t>
  </si>
  <si>
    <t>3421802059516000004</t>
  </si>
  <si>
    <t>О339300236416000002</t>
  </si>
  <si>
    <t>3421802059516000003</t>
  </si>
  <si>
    <t>О339300236415000001</t>
  </si>
  <si>
    <t>3421802059516О00005</t>
  </si>
  <si>
    <t>О339300245015000002</t>
  </si>
  <si>
    <t>3421802050016О00005</t>
  </si>
  <si>
    <t>О339300245016000002</t>
  </si>
  <si>
    <t>34218О2050016000004</t>
  </si>
  <si>
    <t>О339300245016000001</t>
  </si>
  <si>
    <t>34218О2050016000003</t>
  </si>
  <si>
    <t>34218О2050016000002</t>
  </si>
  <si>
    <t>МБ ДОУ "Детский сад № 63"</t>
  </si>
  <si>
    <t>О339300246315000001</t>
  </si>
  <si>
    <t>3421802025016О00005</t>
  </si>
  <si>
    <t>О339300246316000002</t>
  </si>
  <si>
    <t>34218020250160000о4</t>
  </si>
  <si>
    <t>34218020250160000о2</t>
  </si>
  <si>
    <t>О339300246316000001</t>
  </si>
  <si>
    <t>34218020250160000о3</t>
  </si>
  <si>
    <t>О339300245915000001</t>
  </si>
  <si>
    <t>650099, Кемеровская обл., г.Кемерово, пр.Советский, 65</t>
  </si>
  <si>
    <t>3421800308516О00005</t>
  </si>
  <si>
    <t>О339300245916000002</t>
  </si>
  <si>
    <t>34218003О8516000004</t>
  </si>
  <si>
    <t>О339300245916000001</t>
  </si>
  <si>
    <t>34218О0308516000003</t>
  </si>
  <si>
    <t>34218О0308516000002</t>
  </si>
  <si>
    <t>О339300317416000002</t>
  </si>
  <si>
    <t>3425300896О16000004</t>
  </si>
  <si>
    <t>О339300317415000002</t>
  </si>
  <si>
    <t>3425300896016О00006</t>
  </si>
  <si>
    <t>О339300317416000001</t>
  </si>
  <si>
    <t>3425300896О16000005</t>
  </si>
  <si>
    <t>654005,г.Новокузнецк,ул.Орджоникидзе,18 А</t>
  </si>
  <si>
    <t>3425300896О16000003</t>
  </si>
  <si>
    <t>О339300234815000001</t>
  </si>
  <si>
    <t>650099, Кемеровская обл., г.Кемерово, пр.Советский, 66</t>
  </si>
  <si>
    <t>3421802071816О00005</t>
  </si>
  <si>
    <t>О339300234816000002</t>
  </si>
  <si>
    <t>342180207181600О004</t>
  </si>
  <si>
    <t>О339300234816000001</t>
  </si>
  <si>
    <t>34218О2071816000003</t>
  </si>
  <si>
    <t>34218О2071816000002</t>
  </si>
  <si>
    <t>О339300234515000001</t>
  </si>
  <si>
    <t>3421800868616О00006</t>
  </si>
  <si>
    <t>О339300234514000003</t>
  </si>
  <si>
    <t>3421800868616000004</t>
  </si>
  <si>
    <t>О339300234516000001</t>
  </si>
  <si>
    <t>342180086816000003</t>
  </si>
  <si>
    <t>О339300235915000001</t>
  </si>
  <si>
    <t>191002, г. Санкт-Петербург, ул. Достоевского, д. 15</t>
  </si>
  <si>
    <t>3421801628516О00005</t>
  </si>
  <si>
    <t>О339300235916000002</t>
  </si>
  <si>
    <t>3421801628516000003</t>
  </si>
  <si>
    <t>О339300235916000001</t>
  </si>
  <si>
    <t>3421801628516000004</t>
  </si>
  <si>
    <t>О339300236715000001</t>
  </si>
  <si>
    <t>3421802072516О00005</t>
  </si>
  <si>
    <t>О339300236716000002</t>
  </si>
  <si>
    <t>34218020725160000о4</t>
  </si>
  <si>
    <t>34218020725160000о2</t>
  </si>
  <si>
    <t>О339300236716000001</t>
  </si>
  <si>
    <t>34218020725160000о3</t>
  </si>
  <si>
    <t>О339300262815000002</t>
  </si>
  <si>
    <t>3421801859616О00008</t>
  </si>
  <si>
    <t>МБОУ "Средняя общеобразовательная школа №18"</t>
  </si>
  <si>
    <t>О339300257315000001</t>
  </si>
  <si>
    <t>3421801663016О00007</t>
  </si>
  <si>
    <t>О339300257316000002</t>
  </si>
  <si>
    <t>3421801663016000005</t>
  </si>
  <si>
    <t>О339300257316000001</t>
  </si>
  <si>
    <t>3421801663016000006</t>
  </si>
  <si>
    <t>3421801663016000004</t>
  </si>
  <si>
    <t>МБОУ Средняя общеобразовательная школа №22</t>
  </si>
  <si>
    <t>3421801681716000002</t>
  </si>
  <si>
    <t>О339300246216000002</t>
  </si>
  <si>
    <t>3421801681716000003</t>
  </si>
  <si>
    <t>О339300246216000001</t>
  </si>
  <si>
    <t>342180168171600004</t>
  </si>
  <si>
    <t>О339300246215000002</t>
  </si>
  <si>
    <t>3421801681716О00006</t>
  </si>
  <si>
    <t>О339300262615000001</t>
  </si>
  <si>
    <t>3421801683116О00008</t>
  </si>
  <si>
    <t>О339300262616000001</t>
  </si>
  <si>
    <t>3421801683116000005</t>
  </si>
  <si>
    <t>О339300262616000003</t>
  </si>
  <si>
    <t>3421801683116000006</t>
  </si>
  <si>
    <t>О339300262616000002</t>
  </si>
  <si>
    <t>3421801683116000007</t>
  </si>
  <si>
    <t>3421801683116000004</t>
  </si>
  <si>
    <t>МБОУ "Лицей №35"</t>
  </si>
  <si>
    <t>О339300245315000002</t>
  </si>
  <si>
    <t>650099, Кемеровская обл., г.Кемерово, пр.Советский, 70</t>
  </si>
  <si>
    <t>3421801196016О00007</t>
  </si>
  <si>
    <t>О339300245316000002</t>
  </si>
  <si>
    <t>34218О1196016000006</t>
  </si>
  <si>
    <t>О339300245316000001</t>
  </si>
  <si>
    <t>34218О1196016000005</t>
  </si>
  <si>
    <t>34218О1196016000004</t>
  </si>
  <si>
    <t>О339300262716000002</t>
  </si>
  <si>
    <t>34218018596160000о6</t>
  </si>
  <si>
    <t>34218018596160000о4</t>
  </si>
  <si>
    <t>О339300262716000001</t>
  </si>
  <si>
    <t>34218017722160000о5</t>
  </si>
  <si>
    <t>3421801862016000002</t>
  </si>
  <si>
    <t>О339300261916000002</t>
  </si>
  <si>
    <t>3421801862016000003</t>
  </si>
  <si>
    <t>О339300261916000001</t>
  </si>
  <si>
    <t>3421801862016000004</t>
  </si>
  <si>
    <t>О339300261915000002</t>
  </si>
  <si>
    <t>3421801862О16000005</t>
  </si>
  <si>
    <t>О339300236115000002            О339300236115000001</t>
  </si>
  <si>
    <t>3421802005916О00008</t>
  </si>
  <si>
    <t>О33930023611600003</t>
  </si>
  <si>
    <t>34218020059 16 000007</t>
  </si>
  <si>
    <t>О33930023611600002</t>
  </si>
  <si>
    <t>3421802005916000005</t>
  </si>
  <si>
    <t>О33930023611600001</t>
  </si>
  <si>
    <t>34218020059 16 000006</t>
  </si>
  <si>
    <t>34218020059 16 000004</t>
  </si>
  <si>
    <t>28.12.2015г.</t>
  </si>
  <si>
    <t>О339300239515000002</t>
  </si>
  <si>
    <t>650099, Кемеровская обл., г.Кемерово, пр.Советский, 71</t>
  </si>
  <si>
    <t>3421801946216О00005</t>
  </si>
  <si>
    <t>О339300239516000002</t>
  </si>
  <si>
    <t>34218О1946216000003</t>
  </si>
  <si>
    <t>О339300239516000001</t>
  </si>
  <si>
    <t>ООО Мечта-НК</t>
  </si>
  <si>
    <t>654201, Кемеровская обл., Новокузнецкий р-он, с.Сосновка, ул.Калинина, 70</t>
  </si>
  <si>
    <t>34218О1946216000004</t>
  </si>
  <si>
    <t>34218О1946216000002</t>
  </si>
  <si>
    <t>О339300253015000001</t>
  </si>
  <si>
    <t>650099, Кемеровская обл., г.Кемерово, пр.Советский, 72</t>
  </si>
  <si>
    <t>3421801858916О00007</t>
  </si>
  <si>
    <t>О339300253016000002</t>
  </si>
  <si>
    <t>34218О1858916000006</t>
  </si>
  <si>
    <t>О339300253016000001</t>
  </si>
  <si>
    <t>34218О1858916000005</t>
  </si>
  <si>
    <t>34218О1858916000004</t>
  </si>
  <si>
    <t>3421802047516000004</t>
  </si>
  <si>
    <t>О339300236316000001</t>
  </si>
  <si>
    <t>3421802047516000005</t>
  </si>
  <si>
    <t>О339300236316000002</t>
  </si>
  <si>
    <t>3421802047516000006</t>
  </si>
  <si>
    <t>О339300236315000001</t>
  </si>
  <si>
    <t>3421802047516О00008</t>
  </si>
  <si>
    <t>О339300236015000002</t>
  </si>
  <si>
    <t>650099, Кемеровская обл., г.Кемерово, пр.Советский, 73</t>
  </si>
  <si>
    <t>3421801635916О00005</t>
  </si>
  <si>
    <t>О339300236016000001</t>
  </si>
  <si>
    <t>34218О1635916000003</t>
  </si>
  <si>
    <t>34218О1635916000002</t>
  </si>
  <si>
    <t>О339300236016000002</t>
  </si>
  <si>
    <t>О34 21801635916000004</t>
  </si>
  <si>
    <t>О339300262516000002</t>
  </si>
  <si>
    <t>3421800875016000003</t>
  </si>
  <si>
    <t>О339300262516000001</t>
  </si>
  <si>
    <t>3421800875016000002</t>
  </si>
  <si>
    <t>3421800875016000001</t>
  </si>
  <si>
    <t>МБ ДОУ "Детский сад № 117"</t>
  </si>
  <si>
    <t>О339300244916000002</t>
  </si>
  <si>
    <t>34218018596160000о2</t>
  </si>
  <si>
    <t>О339300244916000001</t>
  </si>
  <si>
    <t>34218020468160000о3</t>
  </si>
  <si>
    <t>МБДОУ Детский сад №59</t>
  </si>
  <si>
    <t>3421802082016000002</t>
  </si>
  <si>
    <t>О339300236816000002</t>
  </si>
  <si>
    <t>3421802082016000003</t>
  </si>
  <si>
    <t>О339300236816000001</t>
  </si>
  <si>
    <t>3421802082016000004</t>
  </si>
  <si>
    <t>О339300236815000001</t>
  </si>
  <si>
    <t>3421802082016О00005</t>
  </si>
  <si>
    <t>МБУ ДО "ДООПЦ" Крепыш</t>
  </si>
  <si>
    <t>О339300247616000002</t>
  </si>
  <si>
    <t>3421801905316000003</t>
  </si>
  <si>
    <t>654005, г.Новокузнецк, ул.Орджоникиде, 18А</t>
  </si>
  <si>
    <t>3421801905316000002</t>
  </si>
  <si>
    <t>О339300247616000003</t>
  </si>
  <si>
    <t>3421801905316000004</t>
  </si>
  <si>
    <t>МБ ДОУ "Детский сад № 169"</t>
  </si>
  <si>
    <t>34218О2074016000002</t>
  </si>
  <si>
    <t>34218О2057016000002</t>
  </si>
  <si>
    <t>34218О206831600002</t>
  </si>
  <si>
    <t>МБДОУ Детский сад №173</t>
  </si>
  <si>
    <t>3421802076416000002</t>
  </si>
  <si>
    <t>34218О2076416000004</t>
  </si>
  <si>
    <t>МБДОУ Детский сад № 193</t>
  </si>
  <si>
    <t>3421800547716000003</t>
  </si>
  <si>
    <t>650036,Кемерово,пр.Ленина,90/4</t>
  </si>
  <si>
    <t>3421801067816000002</t>
  </si>
  <si>
    <t>ЮМО ОАО Кузбассэнергосбыт"</t>
  </si>
  <si>
    <t>МБ ДОУ "Детский сад № 91"</t>
  </si>
  <si>
    <t>3421802О77116000001</t>
  </si>
  <si>
    <t>МБ ДОУ "Детский сад № 156"</t>
  </si>
  <si>
    <t>34218020651160000О2</t>
  </si>
  <si>
    <t>МБ ДОУ "Детский сад № 185</t>
  </si>
  <si>
    <t>3421802083816000002</t>
  </si>
  <si>
    <t>3421802079616000002</t>
  </si>
  <si>
    <t>34218О2080616000002</t>
  </si>
  <si>
    <t>3421802073216000002</t>
  </si>
  <si>
    <t>34218О2300316000002</t>
  </si>
  <si>
    <t>МБ ДОУ "Детский сад № 147"</t>
  </si>
  <si>
    <t>34218005646160000о1</t>
  </si>
  <si>
    <t>МБ ДОУ "Детский сад № 166"</t>
  </si>
  <si>
    <t>34218020676160000о2</t>
  </si>
  <si>
    <t>МБ ДОУ "Детский сад № 177"</t>
  </si>
  <si>
    <t>34218021140160000о2</t>
  </si>
  <si>
    <t>3421801859616000004</t>
  </si>
  <si>
    <t>34218О1950416000004</t>
  </si>
  <si>
    <t>МБУ ДО "СЮН"</t>
  </si>
  <si>
    <t>О339300244816000001</t>
  </si>
  <si>
    <t>654034,г.Новокузнецк,ул.Новороссийская,35</t>
  </si>
  <si>
    <t>3421801672916000003</t>
  </si>
  <si>
    <t>О339300244816000004</t>
  </si>
  <si>
    <t>ООО"Центральная ТЭЦ"</t>
  </si>
  <si>
    <t>654005, КЕМЕРОВСКАЯ область, г. НОВОКУЗНЕЦК, ул. КОММУНАЛЬНАЯ, д. 25</t>
  </si>
  <si>
    <t>3421801672916000005</t>
  </si>
  <si>
    <t>О339300256616000002</t>
  </si>
  <si>
    <t>34218020651160000О4</t>
  </si>
  <si>
    <t>О339300234416000002</t>
  </si>
  <si>
    <t>34218005646160000о3</t>
  </si>
  <si>
    <t>О339300234616000002</t>
  </si>
  <si>
    <t>34218020676160000о4</t>
  </si>
  <si>
    <t>О339300235116000002</t>
  </si>
  <si>
    <t>3421802О74016000004</t>
  </si>
  <si>
    <t>О339300246016000002</t>
  </si>
  <si>
    <t>3421802079616000004</t>
  </si>
  <si>
    <t>О339300246016000003</t>
  </si>
  <si>
    <t>3421802079616000006</t>
  </si>
  <si>
    <t>О339300248016000001</t>
  </si>
  <si>
    <t>3421802083815000004</t>
  </si>
  <si>
    <t>О339300247816000001</t>
  </si>
  <si>
    <t>3421802070016000004</t>
  </si>
  <si>
    <t>О339300247716000002</t>
  </si>
  <si>
    <t>34218О2057016000004</t>
  </si>
  <si>
    <t>О339300234716000002</t>
  </si>
  <si>
    <t>34218О2068316000004</t>
  </si>
  <si>
    <t>О339300245816000001</t>
  </si>
  <si>
    <t>3421801067816000004</t>
  </si>
  <si>
    <t>О339300245116000001</t>
  </si>
  <si>
    <t>3421802080616000004</t>
  </si>
  <si>
    <t>О339300234916000001</t>
  </si>
  <si>
    <t>3421802073216000004</t>
  </si>
  <si>
    <t>О339300239416000002</t>
  </si>
  <si>
    <t>3421801232216000003</t>
  </si>
  <si>
    <t>О339300235416000002</t>
  </si>
  <si>
    <t>34218О2300316000003</t>
  </si>
  <si>
    <t>3421802О77116000002</t>
  </si>
  <si>
    <t>О339300262816000002</t>
  </si>
  <si>
    <t>3421801859616000006</t>
  </si>
  <si>
    <t>О339300247516000003</t>
  </si>
  <si>
    <t>3421800547716000004</t>
  </si>
  <si>
    <t>О339300262916000002</t>
  </si>
  <si>
    <t>34218019504160000о6</t>
  </si>
  <si>
    <t>О339300247916000002</t>
  </si>
  <si>
    <t>3421802076416000005</t>
  </si>
  <si>
    <t>О339300244816000003</t>
  </si>
  <si>
    <t>3421801672916000004</t>
  </si>
  <si>
    <t>О339300235116000001</t>
  </si>
  <si>
    <t>34218О2074016000003</t>
  </si>
  <si>
    <t>О339300247716000001</t>
  </si>
  <si>
    <t>34218О2057016000003</t>
  </si>
  <si>
    <t>О339300234716000001</t>
  </si>
  <si>
    <t>34218О2068316000003</t>
  </si>
  <si>
    <t>О339300239416000001</t>
  </si>
  <si>
    <t>3421801232216000004</t>
  </si>
  <si>
    <t>О339300244816000002</t>
  </si>
  <si>
    <t>3421801672916000002</t>
  </si>
  <si>
    <t>О339300246016000001</t>
  </si>
  <si>
    <t>3421802079616000003</t>
  </si>
  <si>
    <t>тепловая энергия и горячая вода</t>
  </si>
  <si>
    <t>О339300235416000001</t>
  </si>
  <si>
    <t>3421802О77116000003</t>
  </si>
  <si>
    <t>О339300256616000001</t>
  </si>
  <si>
    <t>34218020651160000О3</t>
  </si>
  <si>
    <t>О339300248016000002</t>
  </si>
  <si>
    <t>3421802083816000003</t>
  </si>
  <si>
    <t>О339300245816000002</t>
  </si>
  <si>
    <t>3421801067816000003</t>
  </si>
  <si>
    <t>О339300247916000001</t>
  </si>
  <si>
    <t>3421802076416000003</t>
  </si>
  <si>
    <t>О339300247516000002</t>
  </si>
  <si>
    <t>3421800547716000005</t>
  </si>
  <si>
    <t>О339300246016000004</t>
  </si>
  <si>
    <t>3421802079616000005</t>
  </si>
  <si>
    <t>О339300247816000002</t>
  </si>
  <si>
    <t>3421802070016000003</t>
  </si>
  <si>
    <t>О339300245116000002</t>
  </si>
  <si>
    <t>3421802080616000003</t>
  </si>
  <si>
    <t>О339300234916000002</t>
  </si>
  <si>
    <t>3421802073216000003</t>
  </si>
  <si>
    <t>34218О2300316000004</t>
  </si>
  <si>
    <t>О339300234416000001</t>
  </si>
  <si>
    <t>34218005646160000о2</t>
  </si>
  <si>
    <t>О339300234616000001</t>
  </si>
  <si>
    <t>34218020676160000о3</t>
  </si>
  <si>
    <t>О339300245216000001</t>
  </si>
  <si>
    <t>34218021140160000о3</t>
  </si>
  <si>
    <t>О339300262816000003</t>
  </si>
  <si>
    <t>34218018596160000о5</t>
  </si>
  <si>
    <t>О339300228116000002</t>
  </si>
  <si>
    <t>34218О2019316000006</t>
  </si>
  <si>
    <t>О339300228116000001</t>
  </si>
  <si>
    <t>34218О2019316000005</t>
  </si>
  <si>
    <t>О339300231816000001</t>
  </si>
  <si>
    <t>3421802061216000003</t>
  </si>
  <si>
    <t>О339300228016000002</t>
  </si>
  <si>
    <t>3421800473016000005</t>
  </si>
  <si>
    <t>3421802070016000002</t>
  </si>
  <si>
    <t>34218О2056316000002</t>
  </si>
  <si>
    <t>4218008344</t>
  </si>
  <si>
    <t>Тепловая энергия и горячая вода</t>
  </si>
  <si>
    <t>0339300283516000003</t>
  </si>
  <si>
    <t>35.30.11.111;35.30.12.130</t>
  </si>
  <si>
    <t>ООО"КузнецкТеплоСбыт"</t>
  </si>
  <si>
    <t>654006, Кемеровская обл, г.Новокузнецк, ул.Рудокопровая, д4</t>
  </si>
  <si>
    <t>3421800834016000004</t>
  </si>
  <si>
    <t>Потребление питьевой воды, сточные воды</t>
  </si>
  <si>
    <t>36.00.20.130;37.00.11.110</t>
  </si>
  <si>
    <t>3421800834016000002</t>
  </si>
  <si>
    <t>Горячее водоснабжение, тепловая энергия</t>
  </si>
  <si>
    <t>О339300235116000003</t>
  </si>
  <si>
    <t>35.30.12.120                35.30.11.111</t>
  </si>
  <si>
    <t>654006, Кемеровская обл., г.Новокузнецк, ул.Хлебозаводская, 2б</t>
  </si>
  <si>
    <t>34218О2074016000006</t>
  </si>
  <si>
    <t>МБ ДОУ "Детский сад № 221"</t>
  </si>
  <si>
    <t>оказание услуг по отоплению и горячему водоснабжению</t>
  </si>
  <si>
    <t>О339300236416000000</t>
  </si>
  <si>
    <t>О3421802059516000000</t>
  </si>
  <si>
    <t>МБОУ ДОД "Центр детского (юношеского) творчества "Меридиан"</t>
  </si>
  <si>
    <t>содержание и текущий ремонт</t>
  </si>
  <si>
    <t>ООО "Инком-С"</t>
  </si>
  <si>
    <t>654000, г. Новокузнецк, ул. Покрышкина, 19</t>
  </si>
  <si>
    <t>ООО "УК ЖКХ г. Новокузнецка по Заводскому району"</t>
  </si>
  <si>
    <t>654005, г. Новокузнецк, пр. Строителей, д. 52, оф. 26</t>
  </si>
  <si>
    <t>услуги по ремонту и содержанию мест общего пользования</t>
  </si>
  <si>
    <t>ООО"ЖКУ-3"</t>
  </si>
  <si>
    <t>654038,г. Новокузнецк,ул. Тореза,8</t>
  </si>
  <si>
    <t>МБОУ ДО "ДДТ №4"</t>
  </si>
  <si>
    <t>ЖКУ -4</t>
  </si>
  <si>
    <t>654059, г.Новокузнейк, М. Тореза, д.111а</t>
  </si>
  <si>
    <t>МБУ ДО "Детско-юношеская спортивная школа №3"</t>
  </si>
  <si>
    <t>ООО "ЖКУ-РемСервис"</t>
  </si>
  <si>
    <t>654038, г.Новокузнецк, ул.Тореза, 8</t>
  </si>
  <si>
    <t>содержание контейнерной площадки</t>
  </si>
  <si>
    <t>ООО" ЖКУ-3"</t>
  </si>
  <si>
    <t>управление многоквартирным домом</t>
  </si>
  <si>
    <t>ООО "ПЛЮС-4 СЕРВИС"</t>
  </si>
  <si>
    <t>4253000986</t>
  </si>
  <si>
    <t>654059, г. Новокузнецк, ул. М. Тореза, д. 15А</t>
  </si>
  <si>
    <t>оказание услуг по обслуживанию общег имущества многоквартирного дома</t>
  </si>
  <si>
    <t>ООО "КУ ЕРМАК"</t>
  </si>
  <si>
    <t>654079,г.Новокузнецк, ул.Кирова,22</t>
  </si>
  <si>
    <t>ООО "УК ЕРМАК"</t>
  </si>
  <si>
    <t>654005, Кемеровская обл., г. Новокузнецк, ул.Орджоникидзе, 18А</t>
  </si>
  <si>
    <t>34218019462160000О6</t>
  </si>
  <si>
    <t>Услуги по поставки электрроэнергг</t>
  </si>
  <si>
    <t>650036,г.Кемерово, пр-т. Ленина,90/4</t>
  </si>
  <si>
    <t>3421802077116О00004</t>
  </si>
  <si>
    <t>поставка электроэнергии</t>
  </si>
  <si>
    <t>654005,г.Новокузнецк, ул.Орджоникидзе, 18 А</t>
  </si>
  <si>
    <t>3421801672916000О007</t>
  </si>
  <si>
    <t>электроснабжение</t>
  </si>
  <si>
    <t xml:space="preserve">650036,г. Кемерово,пр-т Ленина, 90/4 </t>
  </si>
  <si>
    <t>34218019053160000О6</t>
  </si>
  <si>
    <t>МБ ДОУ «Детский сад № 257»</t>
  </si>
  <si>
    <t>поставка горячей воды и отопление</t>
  </si>
  <si>
    <t>0339300315516000004</t>
  </si>
  <si>
    <t>ООО "КузнецТеплоСбыт"</t>
  </si>
  <si>
    <t>3421810305816000006</t>
  </si>
  <si>
    <t>поставка водоснабжения и водоотведения</t>
  </si>
  <si>
    <t>0339300232016О00003</t>
  </si>
  <si>
    <t>3421800880916О00006</t>
  </si>
  <si>
    <t>МБ ДОУ «Детский сад № 104»</t>
  </si>
  <si>
    <t>оказание услуг по содержанию и ремонту общего имущества</t>
  </si>
  <si>
    <t>ООО "Инженер-Сервис"</t>
  </si>
  <si>
    <t>654067, г. Новокузнецк, пр. Авиаторов, 57-142</t>
  </si>
  <si>
    <t>О339300235115000003</t>
  </si>
  <si>
    <t>34218О2074016000005</t>
  </si>
  <si>
    <t>МБ ДОУ "Детский сад № 195"</t>
  </si>
  <si>
    <t>О339300247715000001</t>
  </si>
  <si>
    <t>34218О2057016000005</t>
  </si>
  <si>
    <t>О339300234715000001</t>
  </si>
  <si>
    <t>34218О2068316000005</t>
  </si>
  <si>
    <t>О339300256615000001</t>
  </si>
  <si>
    <t>34218020651160000О5</t>
  </si>
  <si>
    <t>03393002460150000О1</t>
  </si>
  <si>
    <t>34218020796160000О7</t>
  </si>
  <si>
    <t>МБ ДОУ "Детский сад № 194"</t>
  </si>
  <si>
    <t>03393002478150000О2</t>
  </si>
  <si>
    <t>34218020700160000О5</t>
  </si>
  <si>
    <t>МБ ДОУ "Детский сад № 198"</t>
  </si>
  <si>
    <t>03393002451150000О1</t>
  </si>
  <si>
    <t>34218020806160000О5</t>
  </si>
  <si>
    <t>03393002349150000О4</t>
  </si>
  <si>
    <t>34218020732160000О5</t>
  </si>
  <si>
    <t>03393002458150000О1</t>
  </si>
  <si>
    <t>34218010678160000О5</t>
  </si>
  <si>
    <t>03393002449160000О3</t>
  </si>
  <si>
    <t>34218020468160000О5</t>
  </si>
  <si>
    <t>033930024801500000О3</t>
  </si>
  <si>
    <t>34218020838160000О5</t>
  </si>
  <si>
    <t>03393002476160000О1</t>
  </si>
  <si>
    <t>34218019053160000О5</t>
  </si>
  <si>
    <t>МБ ОУ "В(С)ОШ № 17"</t>
  </si>
  <si>
    <t>03393002629150000о2</t>
  </si>
  <si>
    <t>34218019504160000О7</t>
  </si>
  <si>
    <t>03393002344150000о1</t>
  </si>
  <si>
    <t>34218005646160000О4</t>
  </si>
  <si>
    <t>03393002452150000о1</t>
  </si>
  <si>
    <t>34218021140160000О5</t>
  </si>
  <si>
    <t>0339300247915000001</t>
  </si>
  <si>
    <t>3421802076416000006</t>
  </si>
  <si>
    <t>0339300247515000001</t>
  </si>
  <si>
    <t>3421800547716000006</t>
  </si>
  <si>
    <t>03393002346150000О1</t>
  </si>
  <si>
    <t>34218020676160000О5</t>
  </si>
  <si>
    <t>МБ ОУ "СОШ № 5"</t>
  </si>
  <si>
    <t>03393002628150000О2</t>
  </si>
  <si>
    <t>34218018596160000О7</t>
  </si>
  <si>
    <t>МБ ОУ "Лицей № 46"</t>
  </si>
  <si>
    <t>О339300262715000001</t>
  </si>
  <si>
    <t>34218О1772216000007</t>
  </si>
  <si>
    <t>О339300244815000003</t>
  </si>
  <si>
    <t>191002, г. Санкт-Петербург, ул. Достоевского, д. 16</t>
  </si>
  <si>
    <t>3421801672916О00006</t>
  </si>
  <si>
    <t>МБДОУ Детский сад № 106</t>
  </si>
  <si>
    <t>0339300224815000001</t>
  </si>
  <si>
    <t>191002, г. Санкт-Петербург, ул. Достоевского, д. 17</t>
  </si>
  <si>
    <t>3421802066916000006</t>
  </si>
  <si>
    <t>0339300225015000004</t>
  </si>
  <si>
    <t>191002, г. Санкт-Петербург, ул. Достоевского, д. 18</t>
  </si>
  <si>
    <t>3421802051716000005</t>
  </si>
  <si>
    <t>03393002319150000О7</t>
  </si>
  <si>
    <t>191002, г. Санкт-Петербург, ул. Достоевского, д. 19</t>
  </si>
  <si>
    <t>34218025593160000О8</t>
  </si>
  <si>
    <t>МБ ДОУ "Детский сад № 272"</t>
  </si>
  <si>
    <t>О339300239415000001</t>
  </si>
  <si>
    <t>191002, г. Санкт-Петербург, ул. Достоевского, д. 20</t>
  </si>
  <si>
    <t>34218О1232216000005</t>
  </si>
  <si>
    <t>03393002319150000О6</t>
  </si>
  <si>
    <t>191002, г. Санкт-Петербург, ул. Достоевского, д. 21</t>
  </si>
  <si>
    <t>34218025593160000О7</t>
  </si>
  <si>
    <t>МБОУ "Гимназия №32"</t>
  </si>
  <si>
    <t>Поставка школьных учебников</t>
  </si>
  <si>
    <t>О339300228016000003</t>
  </si>
  <si>
    <t>117330,г.Москва,ул.Мосфильмовская,17,корп.Б</t>
  </si>
  <si>
    <t>34218О0473016000007</t>
  </si>
  <si>
    <t>О339300228016000004</t>
  </si>
  <si>
    <t>127254,г.Москва,Огородный проезд,д.5,стр.2</t>
  </si>
  <si>
    <t>34218О0473016000008</t>
  </si>
  <si>
    <t>МБОУ "СОШ№14"</t>
  </si>
  <si>
    <t>О339300225816000003</t>
  </si>
  <si>
    <t>34218011978160000О8</t>
  </si>
  <si>
    <t>МБОУ «СОШ № 36»</t>
  </si>
  <si>
    <t>0339300226416000005</t>
  </si>
  <si>
    <t>3421802089116000010</t>
  </si>
  <si>
    <t>О339300240816000003</t>
  </si>
  <si>
    <t>34218О1794616000006</t>
  </si>
  <si>
    <t>МБ ОУ "СОШ № 94"</t>
  </si>
  <si>
    <t>0339300226316000003</t>
  </si>
  <si>
    <t>3421801680016000007</t>
  </si>
  <si>
    <t>О339300225716000003</t>
  </si>
  <si>
    <t>0339300226416000006</t>
  </si>
  <si>
    <t>34218О2089116000011</t>
  </si>
  <si>
    <t>МБОУ «СОШ № 65»</t>
  </si>
  <si>
    <t>0339300225616000004</t>
  </si>
  <si>
    <t>МБОУ «СОШ №  107»</t>
  </si>
  <si>
    <t>О339300225816000004</t>
  </si>
  <si>
    <t>ООО Издательский центр "ВЕНТАНА_ГРАФ"</t>
  </si>
  <si>
    <t>123308, г.Москва, ул.Зорге,1</t>
  </si>
  <si>
    <t>34218011978160000О9</t>
  </si>
  <si>
    <t>О339300228016000005</t>
  </si>
  <si>
    <t>34218О0473016000009</t>
  </si>
  <si>
    <t>МБОУ "Средняя общеобразовательная школа №13"</t>
  </si>
  <si>
    <t>О339300226216000003</t>
  </si>
  <si>
    <t>ООО Издательский центр "ВЕНТАНА-ГРАФ"</t>
  </si>
  <si>
    <t>123308, г.Москва, ул.Тимирязевская, 1/3</t>
  </si>
  <si>
    <t>34218О1670416000005</t>
  </si>
  <si>
    <t>О339300228116000004</t>
  </si>
  <si>
    <t>О339300226216000005</t>
  </si>
  <si>
    <t>34218О1670416000006</t>
  </si>
  <si>
    <t>О339300240816000007</t>
  </si>
  <si>
    <t>34218О1794616000009</t>
  </si>
  <si>
    <t>3393О0225616000005</t>
  </si>
  <si>
    <t>34218О0402516000010</t>
  </si>
  <si>
    <t>033930О226416000007</t>
  </si>
  <si>
    <t>215.07.2016</t>
  </si>
  <si>
    <t>34218О2089116000012</t>
  </si>
  <si>
    <t>О339300240816000006</t>
  </si>
  <si>
    <t>117049, г.Москва, Ленинский пр., д.1/2</t>
  </si>
  <si>
    <t>34218О1794616000010</t>
  </si>
  <si>
    <t>О339300240816000004</t>
  </si>
  <si>
    <t>ООО "БИНОМ. Лаборатория знаний"</t>
  </si>
  <si>
    <t>125167, г.Москва, проезд Аэропорта, д. 3</t>
  </si>
  <si>
    <t>34218О1794616000011</t>
  </si>
  <si>
    <t>О339300228016000006</t>
  </si>
  <si>
    <t>34218О0473016000010</t>
  </si>
  <si>
    <t>О33930022811600005</t>
  </si>
  <si>
    <t>О339300225716000005</t>
  </si>
  <si>
    <t>117049,Москва,Ленинский пр. д 1/2</t>
  </si>
  <si>
    <t>34218О1068516000008</t>
  </si>
  <si>
    <t>О339300228116000006</t>
  </si>
  <si>
    <t>АО "Издательство Просвещение"</t>
  </si>
  <si>
    <t>127521, г.Москва, 3-й проезд Марьиной рощи,41</t>
  </si>
  <si>
    <t>34218О019316000012</t>
  </si>
  <si>
    <t>О339300225616000006</t>
  </si>
  <si>
    <t>34218О0402516000011</t>
  </si>
  <si>
    <t>О33930022641000008</t>
  </si>
  <si>
    <t>34218О2089116000013</t>
  </si>
  <si>
    <t>О33930022801600007</t>
  </si>
  <si>
    <t>127521,г.Москва, 3-ий проезд Марьиной рощи, д.41</t>
  </si>
  <si>
    <t>34218О0473016000011</t>
  </si>
  <si>
    <t>О339300225816000005</t>
  </si>
  <si>
    <t>34218О1197816000010</t>
  </si>
  <si>
    <t>О339300225716000004</t>
  </si>
  <si>
    <t>3421801О68516000009</t>
  </si>
  <si>
    <t>О339300226216000004</t>
  </si>
  <si>
    <t>34218О1670416000007</t>
  </si>
  <si>
    <t>О339300240816000005</t>
  </si>
  <si>
    <t>34218О1794816000012</t>
  </si>
  <si>
    <t>О339300226316000004</t>
  </si>
  <si>
    <t>О3421801680016000008</t>
  </si>
  <si>
    <t>МБОУ "Средняя общеобразовательная школа №22"</t>
  </si>
  <si>
    <t>03393002462160000О3</t>
  </si>
  <si>
    <t>34218016817160000О5</t>
  </si>
  <si>
    <t>МБОУ "Средняя общеобразовательная школа №102"</t>
  </si>
  <si>
    <t>03393002363160000О3</t>
  </si>
  <si>
    <t>34218020475160000О7</t>
  </si>
  <si>
    <t>3393002530160000О3</t>
  </si>
  <si>
    <t>34218018589160000О8</t>
  </si>
  <si>
    <t>03393002628160000О4</t>
  </si>
  <si>
    <t>34218018596160000О9</t>
  </si>
  <si>
    <t>03393002627160000О3</t>
  </si>
  <si>
    <t>34218017722160000О8</t>
  </si>
  <si>
    <t>03393002573160000О3</t>
  </si>
  <si>
    <t>34218016630160000О8</t>
  </si>
  <si>
    <t>03393002626160000О4</t>
  </si>
  <si>
    <t>34218016831160000О9</t>
  </si>
  <si>
    <t>03393002530160000О4</t>
  </si>
  <si>
    <t>34218018589160000О9</t>
  </si>
  <si>
    <t>МБ ОУ "Лицей № 35"</t>
  </si>
  <si>
    <t>О339300245316000003</t>
  </si>
  <si>
    <t>34218011960160000О9</t>
  </si>
  <si>
    <t>03393002627160000О6</t>
  </si>
  <si>
    <t>34218017722160000О9</t>
  </si>
  <si>
    <t>О339300236316000004</t>
  </si>
  <si>
    <t>3421802О47516000009</t>
  </si>
  <si>
    <t>О339300246216000004</t>
  </si>
  <si>
    <t>3421801681716О00007</t>
  </si>
  <si>
    <t>О339300262816000005</t>
  </si>
  <si>
    <t>34218О1859616000010</t>
  </si>
  <si>
    <t>03393002619160000О4</t>
  </si>
  <si>
    <t>34218018620160000О6</t>
  </si>
  <si>
    <t>03393002626160000О6</t>
  </si>
  <si>
    <t>127422, Москва, ул. Тимирязевская, д.1, стр. 3</t>
  </si>
  <si>
    <t>342180168311600001О</t>
  </si>
  <si>
    <t>О339300245316000005</t>
  </si>
  <si>
    <t>34218О1196016000010</t>
  </si>
  <si>
    <t>О339300239516000004</t>
  </si>
  <si>
    <t>34218О1946216000007</t>
  </si>
  <si>
    <t>03393002462160000О5</t>
  </si>
  <si>
    <t>34218016817160000О8</t>
  </si>
  <si>
    <t>О339300236116000004</t>
  </si>
  <si>
    <t>34218020059 16 0000О9</t>
  </si>
  <si>
    <t>О339300262716000005</t>
  </si>
  <si>
    <t>342180177221600000О</t>
  </si>
  <si>
    <t>О339300262716000004</t>
  </si>
  <si>
    <t>123308, г.Москва, ул.Зорге,1 к.702</t>
  </si>
  <si>
    <t>34218О1772216000011</t>
  </si>
  <si>
    <t>О33930245316000004</t>
  </si>
  <si>
    <t>АО "Издательство"Просвещение"</t>
  </si>
  <si>
    <t>34218О1196016000011</t>
  </si>
  <si>
    <t>О339300246216000006</t>
  </si>
  <si>
    <t>3421801681716О00009</t>
  </si>
  <si>
    <t>03393002627160000о7</t>
  </si>
  <si>
    <t>3421801772216000о12</t>
  </si>
  <si>
    <t>О339300239516000003</t>
  </si>
  <si>
    <t>34218019462160000о8</t>
  </si>
  <si>
    <t>О339300253016000005</t>
  </si>
  <si>
    <t>34218О1858916000010</t>
  </si>
  <si>
    <t>03393002628160000о6</t>
  </si>
  <si>
    <t>3421801859616000о11</t>
  </si>
  <si>
    <t>О339300236316000005</t>
  </si>
  <si>
    <t>34218О2047516000010</t>
  </si>
  <si>
    <t>О339300261916000003</t>
  </si>
  <si>
    <t>34218О1862016000007</t>
  </si>
  <si>
    <t>03393002573160000О4</t>
  </si>
  <si>
    <t>342180166304218010О1</t>
  </si>
  <si>
    <t>0339300262160000О5</t>
  </si>
  <si>
    <t>342180168314218010О1</t>
  </si>
  <si>
    <t>03393002361160000О5</t>
  </si>
  <si>
    <t>342180200594218010О1</t>
  </si>
  <si>
    <t>0339300283516000004</t>
  </si>
  <si>
    <t>117330, г.Москва, ул.Мосфильмовская, д.17Б</t>
  </si>
  <si>
    <t>3421800834016000012</t>
  </si>
  <si>
    <t>0339300283516000006</t>
  </si>
  <si>
    <t>ООО Издательский центр "ВЕНТА-ГРАФ"</t>
  </si>
  <si>
    <t>77140167530</t>
  </si>
  <si>
    <t>127422, г.Москва, ул.Тимирязевкая, д1, стр3</t>
  </si>
  <si>
    <t>3421800834016000016</t>
  </si>
  <si>
    <t>0339300283516000005</t>
  </si>
  <si>
    <t>127254, г.Москва, Огородный проезд,д5, стр2</t>
  </si>
  <si>
    <t>3421800834016000017</t>
  </si>
  <si>
    <t>0339300283516000007</t>
  </si>
  <si>
    <t>АО "Издательство "Просвещение2</t>
  </si>
  <si>
    <t>127521, г.Москва , 3-ий проезд Марьиной рощи, д41</t>
  </si>
  <si>
    <t>3421800834016000015</t>
  </si>
  <si>
    <t>горячее водоснабжение, теплоснабжение</t>
  </si>
  <si>
    <t>03393002463160000о3</t>
  </si>
  <si>
    <t>35.30.12.130             35.30.11.111</t>
  </si>
  <si>
    <t>654005,Кемеровская обл.,г.Новокузнецк,ул.Хлебозаводская,4</t>
  </si>
  <si>
    <t>3421802025016О00006</t>
  </si>
  <si>
    <t>МБУ ДО "ДЮСШ-3"</t>
  </si>
  <si>
    <t>О339300236016000003</t>
  </si>
  <si>
    <t>34218О1635916000006</t>
  </si>
  <si>
    <t>03393002452160000о3</t>
  </si>
  <si>
    <t>34218021140160000о6</t>
  </si>
  <si>
    <t>О33930024531600006</t>
  </si>
  <si>
    <t>35.30.11.111               35.30.12.130</t>
  </si>
  <si>
    <t>34218О1196016000012</t>
  </si>
  <si>
    <t>03393002346160000о3</t>
  </si>
  <si>
    <t>34218020676160000о6</t>
  </si>
  <si>
    <t>водоснабжение,водоотведение</t>
  </si>
  <si>
    <t>03393002346160000о4</t>
  </si>
  <si>
    <t>34218020676160000о7</t>
  </si>
  <si>
    <t>МБ ДОУ Детский сад № 64</t>
  </si>
  <si>
    <t>03393О0245916000003</t>
  </si>
  <si>
    <t>35.30.12.130                35.30.11.111</t>
  </si>
  <si>
    <t>34218О0308516000006</t>
  </si>
  <si>
    <t>МБ ДОУ Детский сад № 61</t>
  </si>
  <si>
    <t>О339300245016000003</t>
  </si>
  <si>
    <t>35.30.12.130           35.30.11.111</t>
  </si>
  <si>
    <t>34218О2050016000006</t>
  </si>
  <si>
    <t>МБ ДОУ "Детский сад № 193"</t>
  </si>
  <si>
    <t>03393002475160000о4</t>
  </si>
  <si>
    <t>34218005477160000о8</t>
  </si>
  <si>
    <t>МБ ДОУ Детский сад № 76</t>
  </si>
  <si>
    <t>03393003174160000О3</t>
  </si>
  <si>
    <t>34253008960160000О8</t>
  </si>
  <si>
    <t>03393002346160000о5</t>
  </si>
  <si>
    <t>34218020676160000о8</t>
  </si>
  <si>
    <t>03393002452160000о4</t>
  </si>
  <si>
    <t>3421802114016О00008</t>
  </si>
  <si>
    <t>650036, г. Кемерово, пр-т Ленина, 90/4</t>
  </si>
  <si>
    <t>342180208064218010О1</t>
  </si>
  <si>
    <t>3421802073216000О6</t>
  </si>
  <si>
    <t>О3421802059516000007</t>
  </si>
  <si>
    <t>34218005477160000о7</t>
  </si>
  <si>
    <t>МБ ДОУ "Детский сад № 83"</t>
  </si>
  <si>
    <t>34218020718160000о6</t>
  </si>
  <si>
    <t>34253008960160000О7</t>
  </si>
  <si>
    <t>МБ ДОУ "Детский сад № 128"</t>
  </si>
  <si>
    <t>34218008686160000О7</t>
  </si>
  <si>
    <t>МБ ДОУ "Детский сад № 185"</t>
  </si>
  <si>
    <t>34218020838160000О6</t>
  </si>
  <si>
    <t>3421801663016000010</t>
  </si>
  <si>
    <t>25.112.016</t>
  </si>
  <si>
    <t>34218003085160000о7</t>
  </si>
  <si>
    <t>34218016359160000о7</t>
  </si>
  <si>
    <t>34218016285160000О6</t>
  </si>
  <si>
    <t>3421801681716000О13</t>
  </si>
  <si>
    <t>3421801196016000о16</t>
  </si>
  <si>
    <t>3421802о50016000007</t>
  </si>
  <si>
    <t>МБ ДОУ "Детский сад № 168"</t>
  </si>
  <si>
    <t>34218020725160000о6</t>
  </si>
  <si>
    <t>МБ ДОУ "Детский сад № 59"</t>
  </si>
  <si>
    <t>34218020820160000о6</t>
  </si>
  <si>
    <t>34218О2065116000006</t>
  </si>
  <si>
    <t>34218005646160000о5</t>
  </si>
  <si>
    <t>34218021140160000о7</t>
  </si>
  <si>
    <t>34218020468160000О6</t>
  </si>
  <si>
    <t>34218020570160000о6</t>
  </si>
  <si>
    <t>0339300262516000004</t>
  </si>
  <si>
    <t>3421800875016000005</t>
  </si>
  <si>
    <t>03393002349160000О3</t>
  </si>
  <si>
    <t>342180207324218010О1</t>
  </si>
  <si>
    <t>О339300244816000000</t>
  </si>
  <si>
    <t>342180167291600О0008</t>
  </si>
  <si>
    <t>МБ ДОУ «Детский сад № 250»</t>
  </si>
  <si>
    <t>0339300230116000003</t>
  </si>
  <si>
    <t>3421800533216000008</t>
  </si>
  <si>
    <t>О339003169160000О3</t>
  </si>
  <si>
    <t>Кузнецктеплосбыт</t>
  </si>
  <si>
    <t>654006, г.Новокузнецк, ул. Рудокопровая,4</t>
  </si>
  <si>
    <t>3425300855160000О7</t>
  </si>
  <si>
    <t>МБ ДОУ «Детский сад № 258»</t>
  </si>
  <si>
    <t>О339300232016000004</t>
  </si>
  <si>
    <t>34253008551160000О6</t>
  </si>
  <si>
    <t>О33993003169160000О4</t>
  </si>
  <si>
    <t>654005, г.Новокузнецк,пр. Строителей, 98</t>
  </si>
  <si>
    <t>МБОУ ДО "ДДТ№5"</t>
  </si>
  <si>
    <t>О339300315816000004</t>
  </si>
  <si>
    <t>ООО "Южно-Кузбасская Тепловая Генерация"</t>
  </si>
  <si>
    <t>654084,г.Новокузнецк, ул.Новобайдаевская,15-2</t>
  </si>
  <si>
    <t>34218О1943016000006</t>
  </si>
  <si>
    <t>МБ ДОУ «Детский сад № 252»</t>
  </si>
  <si>
    <t>О339300315416000004</t>
  </si>
  <si>
    <t>3421810254416000009</t>
  </si>
  <si>
    <t>МБОУ ДО "СШ № 7"</t>
  </si>
  <si>
    <t>О339300231916000003</t>
  </si>
  <si>
    <t>34218025593160000О9</t>
  </si>
  <si>
    <t>МБ ДОУ «Детский сад № 102»</t>
  </si>
  <si>
    <t>339300317516000О4</t>
  </si>
  <si>
    <t>ООО "КУЗНЕЦКТЕПЛОСБЫТ"</t>
  </si>
  <si>
    <t>654063, Г.Новокузнецк, ул. Рудокопровая,4</t>
  </si>
  <si>
    <t>34253009065160000О6</t>
  </si>
  <si>
    <t>МБНОУ «Гимназия № 59»</t>
  </si>
  <si>
    <t>03393002257160000О6</t>
  </si>
  <si>
    <t>ООО"Водоканал"</t>
  </si>
  <si>
    <t>654005,г. Новокузнецк,пр. Строителей,д.98</t>
  </si>
  <si>
    <t>3421801068516000О10</t>
  </si>
  <si>
    <t>О339300315816000005</t>
  </si>
  <si>
    <t>654005,Кемеровская обл.,г.Новокузнецк,ул.Хлебозаводская,2б</t>
  </si>
  <si>
    <t>34218019430160000О7</t>
  </si>
  <si>
    <t>О0339300226316000000</t>
  </si>
  <si>
    <t>О3421801680016000000</t>
  </si>
  <si>
    <t>МБ ДОУ «Детский сад № 255»</t>
  </si>
  <si>
    <t>0339300232116000004</t>
  </si>
  <si>
    <t>3421801466516000008</t>
  </si>
  <si>
    <t>О339300315416000005</t>
  </si>
  <si>
    <t>3421810254416000010</t>
  </si>
  <si>
    <t>МБ ДОУ «Детский сад № 136»</t>
  </si>
  <si>
    <t>0339930023741600О03</t>
  </si>
  <si>
    <t>3421802056316О00007</t>
  </si>
  <si>
    <t>МБ ДОУ «Детский сад № 247»</t>
  </si>
  <si>
    <t>34218015958160О0007</t>
  </si>
  <si>
    <t>МБ ДОУ «Детский сад № 227»</t>
  </si>
  <si>
    <t>342180205884218010О1</t>
  </si>
  <si>
    <t>МБ ДОУ «Детский сад № 107»</t>
  </si>
  <si>
    <t>34218020612160000о6</t>
  </si>
  <si>
    <t>34218014665160000о7</t>
  </si>
  <si>
    <t>МБ ДОУ «Детский сад № 256»</t>
  </si>
  <si>
    <t>3421801700016000007</t>
  </si>
  <si>
    <t>3421800533216000007</t>
  </si>
  <si>
    <t>О3421800880916000000</t>
  </si>
  <si>
    <t>34218102544160000О8</t>
  </si>
  <si>
    <t>МБ ДОУ «Детский сад № 241»</t>
  </si>
  <si>
    <t>34218020620160000О7</t>
  </si>
  <si>
    <t>3421802052416О00008</t>
  </si>
  <si>
    <t>3421802051716000006</t>
  </si>
  <si>
    <t>34218019430160000О8</t>
  </si>
  <si>
    <t>34218020563160000о7</t>
  </si>
  <si>
    <t>МБ ДОУ «Детский сад № 106»</t>
  </si>
  <si>
    <t>3421802066916000007</t>
  </si>
  <si>
    <t>МБОУ "СОШ №65"</t>
  </si>
  <si>
    <t>3421800402516О0012</t>
  </si>
  <si>
    <t>О3421801672916000011</t>
  </si>
  <si>
    <t>О3421801229816000007</t>
  </si>
  <si>
    <t>О3421802059516000008</t>
  </si>
  <si>
    <t>МБОУ "СОШ №102"</t>
  </si>
  <si>
    <t>О342180204751600013</t>
  </si>
  <si>
    <t>34218О2074016000008</t>
  </si>
  <si>
    <t>МБ ДОУ Детский сад № 173</t>
  </si>
  <si>
    <t>34218О2076416000008</t>
  </si>
  <si>
    <t>34218О2068316000007</t>
  </si>
  <si>
    <t>34218О1858916000015</t>
  </si>
  <si>
    <t>34218о1635916000008</t>
  </si>
  <si>
    <t>34218о1858916000014</t>
  </si>
  <si>
    <t>34218о2005916000014</t>
  </si>
  <si>
    <t>34218О1196016000017</t>
  </si>
  <si>
    <t>34218О2050016000009</t>
  </si>
  <si>
    <t>34218О0308516000008</t>
  </si>
  <si>
    <t>34218О2065116000007</t>
  </si>
  <si>
    <t>34218О2074016000007</t>
  </si>
  <si>
    <t>34218О2076416000007</t>
  </si>
  <si>
    <t>34218О2057016000007</t>
  </si>
  <si>
    <t>34218О2068316000006</t>
  </si>
  <si>
    <t>3421801628516000008</t>
  </si>
  <si>
    <t>3421802073216000008</t>
  </si>
  <si>
    <t>3421802070016000007</t>
  </si>
  <si>
    <t>3421801663016000014</t>
  </si>
  <si>
    <t>МБ ДОУ " Детский сад № 184"</t>
  </si>
  <si>
    <t>3421802079616000009</t>
  </si>
  <si>
    <t>3421801683116000016</t>
  </si>
  <si>
    <t>3421801946216000012</t>
  </si>
  <si>
    <t>МБ ДОУ " Детский сад № 207"</t>
  </si>
  <si>
    <t>3421801067816000007</t>
  </si>
  <si>
    <t>МБ ДОУ " Детский сад № 198"</t>
  </si>
  <si>
    <t>3421802080616000007</t>
  </si>
  <si>
    <t>3421800875016000007</t>
  </si>
  <si>
    <t>МБ ДОУ " Детский сад № 219"</t>
  </si>
  <si>
    <t>342802300316000007</t>
  </si>
  <si>
    <t>МБУ ДО ДДТ №4</t>
  </si>
  <si>
    <t>342181441816000006</t>
  </si>
  <si>
    <t>34218005646160000о6</t>
  </si>
  <si>
    <t>34218020771160000о5</t>
  </si>
  <si>
    <t>34218020725160000о7</t>
  </si>
  <si>
    <t>34218005477160000о9</t>
  </si>
  <si>
    <t>34218021140160000о9</t>
  </si>
  <si>
    <t>34218020718160000о8</t>
  </si>
  <si>
    <t>3421801772216000о16</t>
  </si>
  <si>
    <t>3421801859616000о15</t>
  </si>
  <si>
    <t>34218020676160000о9</t>
  </si>
  <si>
    <t>34218020820160000о7</t>
  </si>
  <si>
    <t>34218020250160000о7</t>
  </si>
  <si>
    <t>3421802047516О00014</t>
  </si>
  <si>
    <t>О3421801229816000008</t>
  </si>
  <si>
    <t>О3421802059516000009</t>
  </si>
  <si>
    <t>О34218012322160000007</t>
  </si>
  <si>
    <t>О3421801862016000013</t>
  </si>
  <si>
    <t>О3421801672916000012</t>
  </si>
  <si>
    <t>34218008686160000О9</t>
  </si>
  <si>
    <t>МБУДО "ДООПЦ "Крепыш"</t>
  </si>
  <si>
    <t>34218019053160000О7</t>
  </si>
  <si>
    <t>34253008960160000О9</t>
  </si>
  <si>
    <t>34218020468160000О7</t>
  </si>
  <si>
    <t>3421801681716000О14</t>
  </si>
  <si>
    <t>0339300О261916000006</t>
  </si>
  <si>
    <t>О342180186216000011</t>
  </si>
  <si>
    <t>68.32.13.120</t>
  </si>
  <si>
    <t>О3421801635916000010</t>
  </si>
  <si>
    <t>654079,г.Новокузнецк,ул.Кирова,22</t>
  </si>
  <si>
    <t>О3421801672916000013</t>
  </si>
  <si>
    <t>0339300О244816000006</t>
  </si>
  <si>
    <t>654005,г.Новокузнецк,ул.Коммунальная,25</t>
  </si>
  <si>
    <t>О3421801672916000010</t>
  </si>
  <si>
    <t>0339300235916000003</t>
  </si>
  <si>
    <t>654006,г.Новокузнецк, ул.Рудокопровая,4</t>
  </si>
  <si>
    <t>3421801628516000007</t>
  </si>
  <si>
    <t>0339300245816000003</t>
  </si>
  <si>
    <t>3421801067816000006</t>
  </si>
  <si>
    <t>0339300247816000003</t>
  </si>
  <si>
    <t>3421802070016000006</t>
  </si>
  <si>
    <t>0339300257316000005</t>
  </si>
  <si>
    <t>3421801663016000013</t>
  </si>
  <si>
    <t>0339300245016000004</t>
  </si>
  <si>
    <t>342180205001600000О8</t>
  </si>
  <si>
    <t>0339300О261916000005</t>
  </si>
  <si>
    <t>О342180186216000012</t>
  </si>
  <si>
    <t>0339300О244816000007</t>
  </si>
  <si>
    <t>О3421801672916000009</t>
  </si>
  <si>
    <t>03393О0234516000003</t>
  </si>
  <si>
    <t>34218008686160000О8</t>
  </si>
  <si>
    <t>УК "УЖК"</t>
  </si>
  <si>
    <t>654011, г.Новокузнецк, пр.Архитекторов,14</t>
  </si>
  <si>
    <t>О3421801635916000009</t>
  </si>
  <si>
    <t>МБ ДОУ «Детский сад № 179»</t>
  </si>
  <si>
    <t>654005,Кемеровская обл.,г.Новокузнецк,ул.Орджоникидзе,18а</t>
  </si>
  <si>
    <t>3421802053116000007</t>
  </si>
  <si>
    <t>3421801466516000009</t>
  </si>
  <si>
    <t>3421801700016000008</t>
  </si>
  <si>
    <t>МБОУ СОШ № 13</t>
  </si>
  <si>
    <t>3421801670416000011</t>
  </si>
  <si>
    <t>МБ ДОУ «Детский сад № 260»</t>
  </si>
  <si>
    <t>3421801615816000008</t>
  </si>
  <si>
    <t>МБОУ "СОШ №14"</t>
  </si>
  <si>
    <t>3421801197816000014</t>
  </si>
  <si>
    <t>3421800473016000015</t>
  </si>
  <si>
    <t>О3421801680016000010</t>
  </si>
  <si>
    <t>О34218103055316000008</t>
  </si>
  <si>
    <t>34218О2058816000009</t>
  </si>
  <si>
    <t>34218О2058816000008</t>
  </si>
  <si>
    <t>3421801595816000009</t>
  </si>
  <si>
    <t>МБ ДОУ «Детский сад № 101»</t>
  </si>
  <si>
    <t>3421800675216000010</t>
  </si>
  <si>
    <t>3425300906516000008</t>
  </si>
  <si>
    <t>342300855116000009</t>
  </si>
  <si>
    <t>3421802056316000009</t>
  </si>
  <si>
    <t>МБОУ "СОШ №36"</t>
  </si>
  <si>
    <t>3421802089116000014</t>
  </si>
  <si>
    <t>342180040251600013</t>
  </si>
  <si>
    <t>342180201931600013</t>
  </si>
  <si>
    <t>3421802066916000009</t>
  </si>
  <si>
    <t>3421802061216000007</t>
  </si>
  <si>
    <t>3421802053116000008</t>
  </si>
  <si>
    <t>3421801197816О00015</t>
  </si>
  <si>
    <t>3421800473016О00016</t>
  </si>
  <si>
    <t>3421801943016О00009</t>
  </si>
  <si>
    <t>3421801466516000010</t>
  </si>
  <si>
    <t>3421801700016000009</t>
  </si>
  <si>
    <t>3421801670416000012</t>
  </si>
  <si>
    <t>МБОУ СОШ № 77</t>
  </si>
  <si>
    <t>3421801794816000014</t>
  </si>
  <si>
    <t>3421802052416000009</t>
  </si>
  <si>
    <t>МБ ДОУ «Детский сад № 253»</t>
  </si>
  <si>
    <t>3421801869116000007</t>
  </si>
  <si>
    <t>3421810305816000009</t>
  </si>
  <si>
    <t>3421800880916000009</t>
  </si>
  <si>
    <t>3421801615816000009</t>
  </si>
  <si>
    <t>3421801680016000011</t>
  </si>
  <si>
    <t>3421801068516000О11</t>
  </si>
  <si>
    <t>3421810254416000О11</t>
  </si>
  <si>
    <t>34218020620160000О9</t>
  </si>
  <si>
    <t>3421802559316000О11</t>
  </si>
  <si>
    <t>0339300240816000008</t>
  </si>
  <si>
    <t>3421801794816000013</t>
  </si>
  <si>
    <t>0339300224816000003</t>
  </si>
  <si>
    <t>3421802066916000008</t>
  </si>
  <si>
    <t>0339300230116000004</t>
  </si>
  <si>
    <t>3421800533216000009</t>
  </si>
  <si>
    <t>О339003169160000О5</t>
  </si>
  <si>
    <t>3425300855116000008</t>
  </si>
  <si>
    <t>О33930О225116000003</t>
  </si>
  <si>
    <t>34218020620160000О8</t>
  </si>
  <si>
    <t>О33930О231916000004</t>
  </si>
  <si>
    <t>3421802559316000О10</t>
  </si>
  <si>
    <t>03393001726 16 000475</t>
  </si>
  <si>
    <t>Услуги электросвязи Поликлиники КМК на 2017 год</t>
  </si>
  <si>
    <t>60.10.20</t>
  </si>
  <si>
    <t>АО "ЕВРАЗ Объединенный западно-Сибирский металлургический комбинат"</t>
  </si>
  <si>
    <t>654043 г.Новокузнецк , ш.Космическая, 16</t>
  </si>
  <si>
    <t>34216003989 16 000518</t>
  </si>
  <si>
    <t>03393001726 16 000476</t>
  </si>
  <si>
    <t>Услуги электросвязи  на 2017 год</t>
  </si>
  <si>
    <t>191002, г. Санкт-Пктербург, ул. Достоевского, дом 15</t>
  </si>
  <si>
    <t>34216003989 16 000519</t>
  </si>
  <si>
    <t>03393001726 16 000048</t>
  </si>
  <si>
    <t>Оказание услуг электросвязи Поликлинника КМК на 2016 год.</t>
  </si>
  <si>
    <t>61.10.20</t>
  </si>
  <si>
    <t>654043, Российская Федерация, Кемеровская обл., г. Новокузнецк, шоссе Космическое, 16</t>
  </si>
  <si>
    <t>34216003989 16 000109</t>
  </si>
  <si>
    <t>03393001726 16 000135</t>
  </si>
  <si>
    <t>75.24.11.212</t>
  </si>
  <si>
    <t>ФГКУ УВО ГУ МВД России по Кем. Обл.</t>
  </si>
  <si>
    <t>650000, г. Кемерово пр. Советский 48а</t>
  </si>
  <si>
    <t>34216003989 16 000177</t>
  </si>
  <si>
    <t>03393001726 16 000045</t>
  </si>
  <si>
    <t>Оказание услуг по водоотведению (хозяйственно-бытовые стоки) и транспортировке сточных вод</t>
  </si>
  <si>
    <t>37.00.11.110 37.00.11.120</t>
  </si>
  <si>
    <t>34216003989 16 000107</t>
  </si>
  <si>
    <t>03393001726 16 000044</t>
  </si>
  <si>
    <t>Оказание услуг по обеспечению корпусов больницы холодным водоснабжением по адресу: пл.Побед 4, пл.Побед, 6, пл.Побед, 8а</t>
  </si>
  <si>
    <t>34216003989 16 000108</t>
  </si>
  <si>
    <t>03393001726 16 000092</t>
  </si>
  <si>
    <t xml:space="preserve">Оказание услуг по обеспечению тепловой энергией и горячей водой корпусов больницы по адресам: Сеченова 22, ул. Сеченова 16, пр.Бардина 30 корп. 5, пр.Бардина 30 корп. 3, пр.Бардина 30 корп. 4, пр.Бардина 30 корп. 2, пр. Бардина 26 а, пр. Бардина 30, пр. Бардина 32, пр. Бардина 34,  пр. Курбатова 3, городок </t>
  </si>
  <si>
    <t>35.10.11.111</t>
  </si>
  <si>
    <t>650000, РФ. Кемеровская обл. г. Кемерово, пр. Кузнецкий, 30</t>
  </si>
  <si>
    <t>34216003989 16 000142</t>
  </si>
  <si>
    <t>03393001726 16 000111</t>
  </si>
  <si>
    <t>Оказание услуг по обеспечению тепловой энергией и горячей водой корпусов больницы</t>
  </si>
  <si>
    <t>40.30.10</t>
  </si>
  <si>
    <t>654006, Кемеровская область, г. Новокузнецк, ул. Коммунальная д,25</t>
  </si>
  <si>
    <t>34216003989 16 000163</t>
  </si>
  <si>
    <t>03393001726 16 000473</t>
  </si>
  <si>
    <t xml:space="preserve">Оказание услуг по обеспечению корпусов больницы холодным водоснабжением и водоотведением </t>
  </si>
  <si>
    <t>654005,Кемеровская область г.Новокузнецк пр.Строителей 98</t>
  </si>
  <si>
    <t>34216003989 16 000401</t>
  </si>
  <si>
    <t>03393001726 15 000280</t>
  </si>
  <si>
    <t>Поставка медикаментов</t>
  </si>
  <si>
    <t>24.42.11.147</t>
  </si>
  <si>
    <t>АО «Р-Фарм»</t>
  </si>
  <si>
    <t xml:space="preserve">123154, г. Москва,  ул.Берзарина, дом 19, корпус 1 </t>
  </si>
  <si>
    <t>34216003989 16 000012</t>
  </si>
  <si>
    <t>03393001726 15 000275</t>
  </si>
  <si>
    <t>Оказание услуг по подписке и доставке на периодические издания на 2016 год</t>
  </si>
  <si>
    <t>61.11.11.130</t>
  </si>
  <si>
    <t>ООО "УП Восток"</t>
  </si>
  <si>
    <t>620026, Российская Федерация, Свердловская обл., г. Екатеринбург, ул. Мамина-Сибиряка</t>
  </si>
  <si>
    <t>34216003989 16 000016</t>
  </si>
  <si>
    <t>03393001726 15 000283</t>
  </si>
  <si>
    <t>24.42.12.171</t>
  </si>
  <si>
    <t>ЗАО "Ланцет"</t>
  </si>
  <si>
    <t>107143, г. Москва, Открытое шоссе, д.17, корп.1</t>
  </si>
  <si>
    <t>34216003989 16 000018</t>
  </si>
  <si>
    <t>03393001726 15 000279</t>
  </si>
  <si>
    <t>24.42.13.173</t>
  </si>
  <si>
    <t>АО "Р-фарм"</t>
  </si>
  <si>
    <t>123154, Российская Федерация, г. Москва, Берзарина, 19, корпус 1</t>
  </si>
  <si>
    <t>34216003989 16 000019</t>
  </si>
  <si>
    <t>03393001726 15 000278</t>
  </si>
  <si>
    <t>24.41.52.137</t>
  </si>
  <si>
    <t>АО НПК «Катрен»</t>
  </si>
  <si>
    <t>630117, Российская Федерация, Новосибирская обл., г. Новосибирск, Тимакова, 4</t>
  </si>
  <si>
    <t>34216003989 16 000021</t>
  </si>
  <si>
    <t>03393001726 15 000293</t>
  </si>
  <si>
    <t>24.42.12.258</t>
  </si>
  <si>
    <t>ЗАО"Фирма ЕВРОСЕРВИС"</t>
  </si>
  <si>
    <t>121357, Российская Федерация, г. Москва, ул.Вересаева, дом 8</t>
  </si>
  <si>
    <t>34216003989 16 000023</t>
  </si>
  <si>
    <t>03393001726 15 000262</t>
  </si>
  <si>
    <t>Поставка медицинских расходных материалов для антиографии</t>
  </si>
  <si>
    <t xml:space="preserve">33.10.15.611
</t>
  </si>
  <si>
    <t>ООО "ИНФЕС"</t>
  </si>
  <si>
    <t>630129, Новосибирская обл., г. Новосибирск, ул. Тайгинская, дом 13/1, офис 501</t>
  </si>
  <si>
    <t>34216003989 16 000024</t>
  </si>
  <si>
    <t>03393001726 15 000296</t>
  </si>
  <si>
    <t>Оказание услуг по техническому сопровождению информационных потоков ПК VipNet</t>
  </si>
  <si>
    <t>64.20.18.190</t>
  </si>
  <si>
    <t>ГБУЗ «КОМИАЦ»</t>
  </si>
  <si>
    <t>650036, Российская Федерацияг. Кемерово, ул. Волгоградская, 43</t>
  </si>
  <si>
    <t>34216003989 16 000025</t>
  </si>
  <si>
    <t>03393001726 15 000263</t>
  </si>
  <si>
    <t>ООО «ЦСТ Даксмед»</t>
  </si>
  <si>
    <t>630049, г. Новосибирск, ул. Красный проспект, 153 Б</t>
  </si>
  <si>
    <t>34216003989 16 000026</t>
  </si>
  <si>
    <t>03393001726 15 000284</t>
  </si>
  <si>
    <t>Поставка медицинских расходных материалов для офтальмологического отделения</t>
  </si>
  <si>
    <t xml:space="preserve">33.50.13.120
24.66.48.183
32.50.15.164
21.20.24.110
33.40.11.411
24.42.24.140
33.10.15.130
33.10.15.213
33.10.15.210
33.10.15.152
</t>
  </si>
  <si>
    <t>ИП Грек Алексей Владимирович</t>
  </si>
  <si>
    <t>454136, Российская Федерация, Челябинская обл., г. Челябинск, ул. Молодогвардейцев, 65, 393</t>
  </si>
  <si>
    <t>34216003989 16 000027</t>
  </si>
  <si>
    <t>03393001726 15 000298</t>
  </si>
  <si>
    <t xml:space="preserve">24.42.11.147
24.42.11.146
24.42.11.141
24.42.13.765
24.42.11.145
24.42.11.265
24.42.11.182
24.42.11.189
24.42.11.195
24.42.11.289
</t>
  </si>
  <si>
    <t>34216003989 16 000028</t>
  </si>
  <si>
    <t>03393001726 15 000307</t>
  </si>
  <si>
    <t>24.42.13.744 24.42.13.683</t>
  </si>
  <si>
    <t>34216003989 16 000033</t>
  </si>
  <si>
    <t>03393001726 15 000312</t>
  </si>
  <si>
    <t xml:space="preserve">24.42.13.173 24.42.13.376 </t>
  </si>
  <si>
    <t>АО НПК "Катрен"</t>
  </si>
  <si>
    <t>34216003989 16 000034</t>
  </si>
  <si>
    <t>03393001726 15 000310</t>
  </si>
  <si>
    <t>24.42..11.146</t>
  </si>
  <si>
    <t>34216003989 16 000036</t>
  </si>
  <si>
    <t>03393001726 15 000302</t>
  </si>
  <si>
    <t>24.42.13.727 24.42.13.737 24.42.13.734 24.42.13.728</t>
  </si>
  <si>
    <t>34216003989 16 000038</t>
  </si>
  <si>
    <t>03393001726 15 000315</t>
  </si>
  <si>
    <t>Поставка медицинских расходных материалов для клинической лаборатории</t>
  </si>
  <si>
    <t xml:space="preserve">24.66.42.339
24.66.42.339
24.66.42.339
24.66.42.329
24.66.42.329
24.66.42.339
24.66.42.339
24.66.42.339
25.22.14.221
24.66.42.329
21.12.14.292
24.66.42.339
24.66.42.339
24.66.42.339
24.66.42.339
24.66.42.339
24.66.42.339
24.66.42.329
24.66.42.339
24.66.42.339
24.66.42.339
24.66.42.339
24.66.42.329
24.66.42.339
24.66.42.339
24.66.42.339
24.14.71.233
24.42.13.684
24.66.42.329
24.66.42.329
24.66.42.329
24.66.42.329
24.66.42.329
24.66.42.329
24.66.42.329
24.66.42.329
24.66.42.329
24.66.42.329
24.66.42.315
24.66.42.315
24.66.42.315
25.22.14.221
26.12.12.129
26.12.12.129
26.12.12.129
25.22.14.221
25.22.14.221
25.22.14.221
25.22.14.221
25.22.14.221
26.15.23.190
25.22.14.221
21.12.14.292
33.10.15.124
26.15.23.133
24.66.42.315
25.22.14.221
24.66.42.323
25.24.28.719
</t>
  </si>
  <si>
    <t>ООО "Комед-НК"</t>
  </si>
  <si>
    <t>654066, Российская Федерация, Кемеровская обл., г. Новокузнецк, ул. Грдины, 17а, 516</t>
  </si>
  <si>
    <t>34216003989 16 000039</t>
  </si>
  <si>
    <t>03393001726 15 000325</t>
  </si>
  <si>
    <t>Оказание услуг по комплексному техническому обслуживанию системы медицинского газоснабжения: кислородные рампы, наружные сети и внутренние системы трубопроводов для подачи газообразного кислорода, газораспределительная аппаратура, компрессорные и вакуумные станции, кислородный генератор OXYSWING OS-40 на объекте МБЛПУ «ГКБ №1»</t>
  </si>
  <si>
    <t>33.10.92.192</t>
  </si>
  <si>
    <t>ООО «КузбассКриоСиб»</t>
  </si>
  <si>
    <t>654000, Российская Федерация, Кемеровская обл., г. Новокузнецк, ул. Чекалина, 18, 25</t>
  </si>
  <si>
    <t>34216003989 16 000044</t>
  </si>
  <si>
    <t>03393001726 15 000340</t>
  </si>
  <si>
    <t>Оказание услуг по техническому обслуживанию и ремонту медицинских приборов</t>
  </si>
  <si>
    <t>33.10.92.190</t>
  </si>
  <si>
    <t>654066, Кемеровская обл., г.Новокузнецк, ул. Грдины, д.17А  оф.417</t>
  </si>
  <si>
    <t>34216003989 16 000045</t>
  </si>
  <si>
    <t>03393001726 15 000342</t>
  </si>
  <si>
    <t>ООО "ЕвроСтиль XXI"</t>
  </si>
  <si>
    <t>650000, Российская Федерация, Кемеровская обл., г. Кемерово, Демьяна Бедного, 5</t>
  </si>
  <si>
    <t>34216003989 16 000046</t>
  </si>
  <si>
    <t>03393001726 15 000329</t>
  </si>
  <si>
    <t>24.42.11.289 24.42.13.715 24.42.13.721 24.42.13.488 24.42.12.226 24.42.13.712 24.42.11.195</t>
  </si>
  <si>
    <t>34216003989 16 000048</t>
  </si>
  <si>
    <t>03393001726 15 000320</t>
  </si>
  <si>
    <t>Поставка медицинских расходных материалов для оперблока ЧЛХ и НХО</t>
  </si>
  <si>
    <t xml:space="preserve">33.10.15.612
33.10.15.612
33.10.15.612
33.10.15.612
33.10.15.612
33.10.15.612
33.10.15.612
33.10.15.612
33.10.15.612
33.10.15.612
33.10.15.612
33.10.15.612
</t>
  </si>
  <si>
    <t>ООО «МСТ-Сибирь»</t>
  </si>
  <si>
    <t>654005, г. Новокузнецк, ул. Орджоникидзе, 18, оф.201</t>
  </si>
  <si>
    <t>34216003989 16 000049</t>
  </si>
  <si>
    <t>03393001726 15 000317</t>
  </si>
  <si>
    <t>24.42.13.796</t>
  </si>
  <si>
    <t>34216003989 16 000050</t>
  </si>
  <si>
    <t>03393001726 15 000328</t>
  </si>
  <si>
    <t xml:space="preserve">24.42.13.752
24.42.13.721
24.42.13.133
</t>
  </si>
  <si>
    <t>34216003989 16 000054</t>
  </si>
  <si>
    <t>03393001726 15 000327</t>
  </si>
  <si>
    <t xml:space="preserve">24.42.13.879 24.42.13.732 </t>
  </si>
  <si>
    <t>34216003989 16 000055</t>
  </si>
  <si>
    <t>03393001726 15 000326</t>
  </si>
  <si>
    <t xml:space="preserve">24.42.13.835
24.42.13.812
24.42.13.779
24.42.13.778
</t>
  </si>
  <si>
    <t>34216003989 16 000056</t>
  </si>
  <si>
    <t>03393001726 15 000336</t>
  </si>
  <si>
    <t>Оказание услуг по техническому обслуживанию тепловых узлов</t>
  </si>
  <si>
    <t>43.22.12.120</t>
  </si>
  <si>
    <t>ООО «Взлет-Кузбасс-Сервис</t>
  </si>
  <si>
    <t>654029, Российская Федерация, Кемеровская обл., г. Новокузнецк, Вокзальная, 57</t>
  </si>
  <si>
    <t xml:space="preserve">34216003989 16 000062 </t>
  </si>
  <si>
    <t>03393001726 15 000335</t>
  </si>
  <si>
    <t>24.42.11.228</t>
  </si>
  <si>
    <t>ООО «СИБТРЕЙД»</t>
  </si>
  <si>
    <t>654084, Российская Федерация, г. Новокузнецк, ул. Новобайдаевская, дом 14, 14</t>
  </si>
  <si>
    <t>34216003989 16 000063</t>
  </si>
  <si>
    <t>03393001726 15 000338</t>
  </si>
  <si>
    <t>24.41.51.160 24.42.13.564</t>
  </si>
  <si>
    <t>34216003989 16 000066</t>
  </si>
  <si>
    <t>03393001726 15 000344</t>
  </si>
  <si>
    <t>Поставка медицинских расходных материалов для ортопедии и НХО</t>
  </si>
  <si>
    <t xml:space="preserve">33.10.15.612
</t>
  </si>
  <si>
    <t>654005, Российская Федерация, г. Новокузнецк, ул. Орджоникидзе, 18, оф.201</t>
  </si>
  <si>
    <t>34216003989 16 000072</t>
  </si>
  <si>
    <t>03393001726 16 000001</t>
  </si>
  <si>
    <t>21.20.10.231</t>
  </si>
  <si>
    <t>34216003989 16 000076</t>
  </si>
  <si>
    <t>03393001726 16 000011</t>
  </si>
  <si>
    <t>21.20.10.118</t>
  </si>
  <si>
    <t>34216003989 16 000078</t>
  </si>
  <si>
    <t>03393001726 16 000013</t>
  </si>
  <si>
    <t>21.20.10.112</t>
  </si>
  <si>
    <t>34216003989 16 000080</t>
  </si>
  <si>
    <t>03393001726 16 000012</t>
  </si>
  <si>
    <t>34216003989 16 000082</t>
  </si>
  <si>
    <t>03393001726 16 000014</t>
  </si>
  <si>
    <t>21.20.10.134</t>
  </si>
  <si>
    <t>34216003989 16 000083</t>
  </si>
  <si>
    <t>03393001726 16 000019</t>
  </si>
  <si>
    <t>21.20.10.141. 21.20.10.148 21.20.10.221 21.20.10.232 21.20.10.114</t>
  </si>
  <si>
    <t>34216003989 16 000084</t>
  </si>
  <si>
    <t>03393001726 16 000008</t>
  </si>
  <si>
    <t>ООО «МедФармАльянс»</t>
  </si>
  <si>
    <t>655004, Российская Федерация, Респ. Хакасия, г. Абакан, пр-кт. Ленина, 218 литер-А</t>
  </si>
  <si>
    <t>34216003989 16 000086</t>
  </si>
  <si>
    <t>03393001726 16 000021</t>
  </si>
  <si>
    <t>Поставка расходного материала для плазменной стерилизации</t>
  </si>
  <si>
    <t>32.50.12.000</t>
  </si>
  <si>
    <t>654066, Кемеровская область, г. Новокузнецк, ул. Грдины 17а, оф. 516.</t>
  </si>
  <si>
    <t>34216003989 16 000087</t>
  </si>
  <si>
    <t>03393001726 16 000016</t>
  </si>
  <si>
    <t>Поставка асептических растворов</t>
  </si>
  <si>
    <t>21.20.10.158</t>
  </si>
  <si>
    <t>МП "Аптеки 42+"</t>
  </si>
  <si>
    <t>654041, Российская Федерация, Кемеровская обл., г. Новокузнецк, проезд. Курбатова, 1</t>
  </si>
  <si>
    <t>34216003989 16 000090</t>
  </si>
  <si>
    <t>03393001726 16 000023</t>
  </si>
  <si>
    <t>Поставка реагентов для биохимической лаборатории</t>
  </si>
  <si>
    <t>20.59.52.199</t>
  </si>
  <si>
    <t>ЗАО «АЯКС»</t>
  </si>
  <si>
    <t>630005, г. Новосибирск, ул. Писарева, д. 121</t>
  </si>
  <si>
    <t>34216003989 16 000093</t>
  </si>
  <si>
    <t>03393001726 16 000009</t>
  </si>
  <si>
    <t>Поставка изделий медицинского назначения для хирургических отделений</t>
  </si>
  <si>
    <t>32.50.13.190</t>
  </si>
  <si>
    <t>ООО «ДЕЛЬРУС-КУЗБАСС»</t>
  </si>
  <si>
    <t>650056, Российская Федерация, Кемеровская обл., г. Кемерово, Волгоградская, 43, 110.</t>
  </si>
  <si>
    <t>34216003989 16 000096</t>
  </si>
  <si>
    <t>03393001726 16 000020</t>
  </si>
  <si>
    <t>ООО "ЙОТТА-ФАРМ"</t>
  </si>
  <si>
    <t>690091, Российская Федерация, Приморский край, г. Владивосток, ул. Алеутская, дом 11, Офис 1027</t>
  </si>
  <si>
    <t>34216003989 16 000097</t>
  </si>
  <si>
    <t>03393001726 16 000030</t>
  </si>
  <si>
    <t>21.20.10.119</t>
  </si>
  <si>
    <t>34216003989 16 000099</t>
  </si>
  <si>
    <t>03393001726 16 000031</t>
  </si>
  <si>
    <t>ЗАО «Фирма ЕВРОСЕРВИС»</t>
  </si>
  <si>
    <t>121357, Москва, ул. Вересаева, д.8</t>
  </si>
  <si>
    <t>34216003989 16 000100</t>
  </si>
  <si>
    <t>03393001726 16 000025</t>
  </si>
  <si>
    <t>Поставка изделий медицинского  назначения для отделения анестезиологии и реанимации</t>
  </si>
  <si>
    <t>654066, Российская Федерация, Кемеровская обл., г. Новокузнецк, ул. Грдины, 17а</t>
  </si>
  <si>
    <t>34216003989 16 000102</t>
  </si>
  <si>
    <t>03393001726 16 000026</t>
  </si>
  <si>
    <t>Поставка расходного материала для процедуры гемодиализа</t>
  </si>
  <si>
    <t xml:space="preserve">32.50.21.110 21.20.23.110 </t>
  </si>
  <si>
    <t>ООО «НПО РуМед»</t>
  </si>
  <si>
    <t>121170, г.Москва, ул.Кульнева, д.3, стр.1</t>
  </si>
  <si>
    <t>34216003989 16 000106</t>
  </si>
  <si>
    <t>03393001726 16 000034</t>
  </si>
  <si>
    <t>Поставка медицинских расходных материалов для биохимической лаборатории</t>
  </si>
  <si>
    <t xml:space="preserve">20.59.52.199
23.19.23.110
32.50.13.110
22.29.29.000
22.21.29.120
20.59.52.199
20.59.52.199
20.59.52.199
20.59.52.199
20.59.52.199
23.19.26.000
20.59.52.199
20.59.52.199
20.59.52.199
20.59.52.199
20.59.52.199
20.59.52.199
20.59.52.199
20.59.52.199
20.59.52.199
20.59.52.199
20.59.52.199
20.59.52.199
20.59.52.199
20.59.52.199
20.59.52.199
20.59.52.199
20.59.52.199
20.59.52.199
20.59.52.199
20.59.52.199
22.29.29.000
22.29.29.000
20.59.52.199
20.59.52.199
20.59.52.199
20.59.52.199
20.59.52.199
20.59.52.199
20.59.52.199
20.59.52.199
20.59.52.199
20.59.52.199
22.21.29.120
22.21.29.120
20.59.52.199
20.59.52.199
20.59.52.199
20.59.52.199
20.59.52.199
20.59.52.199
20.59.52.199
22.29.29.000
17.12.14.142
20.59.52.199
20.59.52.199
20.59.52.199
</t>
  </si>
  <si>
    <t>ООО "ИНМЕД"</t>
  </si>
  <si>
    <t>654013, Российская Федерация, Кемеровская обл., г. Новокузнецк, Маркшейдерская, дом 3</t>
  </si>
  <si>
    <t>34216003989 16 000110</t>
  </si>
  <si>
    <t>03393001726 16 000040</t>
  </si>
  <si>
    <t>Поставка экстемпоральных препаратов</t>
  </si>
  <si>
    <t xml:space="preserve">10.62.13.112
10.62.13.112
21.20.10.231
21.20.10.158
20.13.24.149
20.13.51.121
13.10.10.120
21.20.10.169
21.20.10.169
21.10.10.110
21.10.10.110
19.20.41.120
19.20.41.120
21.20.10.159
21.20.10.159
21.20.10.239
20.13.23.110
21.20.10.134
24.41.10.110
24.41.10.110
24.41.10.110
24.41.10.110
21.20.10.231
21.20.10.231
21.20.10.231
21.20.10.231
21.20.10.184
21.20.10.184
21.20.10.184
21.20.10.231
21.20.10.231
21.20.10.115
21.20.10.113
21.20.10.182
21.20.10.154
21.20.10.182
21.20.10.250
21.20.10.250
21.20.24.110
20.13.24.149
21.20.10.115
21.20.10.131
21.20.10.159
21.20.10.231
21.20.10.153
19.20.41.120
20.13.24.112
21.20.10.172
20.20.10.134
21.20.10.172
</t>
  </si>
  <si>
    <t>МП «Аптеки 42+»</t>
  </si>
  <si>
    <t>654041, г.Новокузнецк, пр. Курбатова, д.1</t>
  </si>
  <si>
    <t>34216003989 16 000112</t>
  </si>
  <si>
    <t>03393001726 16 000052</t>
  </si>
  <si>
    <t>Поставка эндопротезов сетчатых</t>
  </si>
  <si>
    <t xml:space="preserve">20.59.52.192 
17.23.13.110 
32.50.50.000 
</t>
  </si>
  <si>
    <t>ООО "АКСИС"</t>
  </si>
  <si>
    <t>654005, Российская Федерация, Кемеровская обл., г. Новокузнецк, ш. Ильинское, 1</t>
  </si>
  <si>
    <t>34216003989 16 000116</t>
  </si>
  <si>
    <t>03393001726 16 000050</t>
  </si>
  <si>
    <t>21.20.10.256</t>
  </si>
  <si>
    <t>34216003989 16 000118</t>
  </si>
  <si>
    <t>03393001726 16 000024</t>
  </si>
  <si>
    <t>Поставка дезинфицирующих средств и индикаторных полосок</t>
  </si>
  <si>
    <t>20.20.14.000</t>
  </si>
  <si>
    <t>ООО 'ГИГЕЯ'</t>
  </si>
  <si>
    <t>Российская Федерация, 650024, г. Кемерово, ул. Радищева, 2/6</t>
  </si>
  <si>
    <t>34216003989 16 000120</t>
  </si>
  <si>
    <t>03393001726 16 000053</t>
  </si>
  <si>
    <t xml:space="preserve">Поставка строительных материалов </t>
  </si>
  <si>
    <t xml:space="preserve">23.30.11.120 20.30.12.130 16.10.10.110 23.52.10.110 22.21.30.120 25.93.14.111 25.72.12.110 25.72.12.111 25.94.10.110 25.72.12.112 20.30.22.170 25.94.11.120 32.91.19.120 23.62.10.000 14.12.30.150 25.73.60.190 26.51.33.190 25.71.11.100 22.23.11.000   </t>
  </si>
  <si>
    <t>ООО "СИМПЛЕКС""</t>
  </si>
  <si>
    <t>654066, Российская Федерация, Кемеровская обл., г. Новокузнецк, ш. Кондомское, 3</t>
  </si>
  <si>
    <t>34216003989 16 000121</t>
  </si>
  <si>
    <t>03393001726 16 000051</t>
  </si>
  <si>
    <t>21.20.10.131</t>
  </si>
  <si>
    <t>107143, Российская Федерация, г. Москва, Открытое шоссе, д.17, корп.1</t>
  </si>
  <si>
    <t>34216003989 16 000122</t>
  </si>
  <si>
    <t>03393001726 16 000056</t>
  </si>
  <si>
    <t>Поставка инструмента эндоскопического</t>
  </si>
  <si>
    <t>26.60.12.129</t>
  </si>
  <si>
    <t>ООО "Медицинский Интегратор"</t>
  </si>
  <si>
    <t>630559, Российская Федерация, Новосибирская обл., рп. Кольцово, Никольский проспект, 4, 92</t>
  </si>
  <si>
    <t>34216003989 16 000126</t>
  </si>
  <si>
    <t>03393001726 16 000057</t>
  </si>
  <si>
    <t>ЗАО «БиоХимМак»</t>
  </si>
  <si>
    <t>119992, г. Москва, Ленинские Горы МГУ им. Ломоносова, д.1, стр. 11</t>
  </si>
  <si>
    <t>34216003989 16 000127</t>
  </si>
  <si>
    <t>03393001726 16 000060</t>
  </si>
  <si>
    <t>21.20.10.191</t>
  </si>
  <si>
    <t>ООО «СибТрейд»</t>
  </si>
  <si>
    <t xml:space="preserve">654084, г. Новокузнецк,    
ул. Новобайдаевская, д. 14, кв. 14
 </t>
  </si>
  <si>
    <t>34216003989 16 000128</t>
  </si>
  <si>
    <t>03393001726 16 000064</t>
  </si>
  <si>
    <t>21.20.10.141</t>
  </si>
  <si>
    <t>34216003989 16 000130</t>
  </si>
  <si>
    <t>03393001726 16 000067</t>
  </si>
  <si>
    <t>Поставка расходных материалов для биохимической лаборатории</t>
  </si>
  <si>
    <t xml:space="preserve">20.59.52.199 32.50.50.000 17.12.14.160 </t>
  </si>
  <si>
    <t>ООО "ЛабТэк Лтд"</t>
  </si>
  <si>
    <t>191002, г. Санкт-Петербург,  набережная реки Фонтанки, д. 52, литер «Д»</t>
  </si>
  <si>
    <t>34216003989 16 000132</t>
  </si>
  <si>
    <t>03393001726 16 000070</t>
  </si>
  <si>
    <t>Поставка медицинских расходных материалов для оперблока нейрохирургии</t>
  </si>
  <si>
    <t xml:space="preserve">32.50.13.190 </t>
  </si>
  <si>
    <t>ООО "МЕДВЕКТОР"</t>
  </si>
  <si>
    <t>654005 Кемеровская область г. Новокузнецк ул. Орджаникидзе 18 офис 442</t>
  </si>
  <si>
    <t>34216003989 16 000136</t>
  </si>
  <si>
    <t>03393001726 16 000066</t>
  </si>
  <si>
    <t>ЗАО «Ланцет»</t>
  </si>
  <si>
    <t>107143, Российская Федерация, г. Москва, ул. Открытое шоссе дом17 корп.1</t>
  </si>
  <si>
    <t>34216003989 16 000137</t>
  </si>
  <si>
    <t>03393001726 16 000071</t>
  </si>
  <si>
    <t>ООО НПП "Медицинские системы"</t>
  </si>
  <si>
    <t>650014 г. Кемерово пр. Шахтеров 123 - 158</t>
  </si>
  <si>
    <t>34216003989 16 000138</t>
  </si>
  <si>
    <t>03393001726 16 000073</t>
  </si>
  <si>
    <t>21..20.10.191</t>
  </si>
  <si>
    <t xml:space="preserve">123154, г. Москва,  ул.Берзарина, дом 19,корпус 1 </t>
  </si>
  <si>
    <t>34216003989 16 000140</t>
  </si>
  <si>
    <t>03393001726 16 000077</t>
  </si>
  <si>
    <t>21.20.10.143</t>
  </si>
  <si>
    <t>34216003989 16 000144</t>
  </si>
  <si>
    <t>03393001726 16 000084</t>
  </si>
  <si>
    <t>ООО «Кардиофарм»</t>
  </si>
  <si>
    <t>124489, г. Москва, г. Зеленоград, Аллея Сосновая, дом 4, стр.2, пом.209</t>
  </si>
  <si>
    <t>34216003989 16 000148</t>
  </si>
  <si>
    <t>03393001726 16 000087</t>
  </si>
  <si>
    <t xml:space="preserve">107143, г. Москва, ул. Открытое шоссе, д.17, корп.1.
</t>
  </si>
  <si>
    <t>34216003989 16 000151</t>
  </si>
  <si>
    <t>03393001726 16 000091</t>
  </si>
  <si>
    <t>21.20.101.191</t>
  </si>
  <si>
    <t>34216003989 16 000153</t>
  </si>
  <si>
    <t>03393001726 16 000089</t>
  </si>
  <si>
    <t>Поставка расходных материалов для биохимеческой лаборатории</t>
  </si>
  <si>
    <t xml:space="preserve">22.29.29.000 20.59.52.199  </t>
  </si>
  <si>
    <t>630005, г. Новосибирск, ул. Некрасова 63/0</t>
  </si>
  <si>
    <t>34216003989 16 000154</t>
  </si>
  <si>
    <t>03393001726 16 000083</t>
  </si>
  <si>
    <t>Поставка медицинского расходного материала</t>
  </si>
  <si>
    <t>26.60.13.130 21.20.23.190 21.20.23.190</t>
  </si>
  <si>
    <t>34216003989 16 000155</t>
  </si>
  <si>
    <t>03393001726 16 000085</t>
  </si>
  <si>
    <t>34216003989 16 000156</t>
  </si>
  <si>
    <t>03393001726 16 000076</t>
  </si>
  <si>
    <t>Оказание услуг по техническому обслуживанию системы ангиографической</t>
  </si>
  <si>
    <t xml:space="preserve">33.13.12.000 </t>
  </si>
  <si>
    <t>34216003989 16 000159</t>
  </si>
  <si>
    <t>03393001726 16 000093</t>
  </si>
  <si>
    <t>Поставка дезинфицирующих средств</t>
  </si>
  <si>
    <t>ООО "Атлант"</t>
  </si>
  <si>
    <t>650003, Российская Федерация, Кемеровская обл., Кемеровский р-н, пр.Ленинградский, дом 41, 109</t>
  </si>
  <si>
    <t>34216003989 16 000162</t>
  </si>
  <si>
    <t>03393001726 16 000100</t>
  </si>
  <si>
    <t xml:space="preserve">654084, г. Новокузнецк,    
ул. Новобайдаевская, д. 14, кв. 14
</t>
  </si>
  <si>
    <t>34216003989 16 000164</t>
  </si>
  <si>
    <t>03393001726 16 000104</t>
  </si>
  <si>
    <t>34216003989 16 000171</t>
  </si>
  <si>
    <t>03393001726 16 000106</t>
  </si>
  <si>
    <t>21.20.10.254</t>
  </si>
  <si>
    <t>ЗАО  «Фирма ЕВРОСЕРВИС»</t>
  </si>
  <si>
    <t>34216003989 16 000172</t>
  </si>
  <si>
    <t>03393001726 16 000109</t>
  </si>
  <si>
    <t>21.20.10.133</t>
  </si>
  <si>
    <t xml:space="preserve">123154, г. Москва,  ул.Берзарина, дом 19, 
корпус 1
</t>
  </si>
  <si>
    <t>34216003989 16 000173</t>
  </si>
  <si>
    <t>03393001726 16 000112</t>
  </si>
  <si>
    <t xml:space="preserve">107143, 
г. Москва, ул. Открытое шоссе, д.17, корп.1.
</t>
  </si>
  <si>
    <t>34216003989 16 000176</t>
  </si>
  <si>
    <t>03393001726 16 000121</t>
  </si>
  <si>
    <t>21.20.23.112</t>
  </si>
  <si>
    <t xml:space="preserve">630017, г. Новосибирск, ул. Тимакова, д.4, оф.1 </t>
  </si>
  <si>
    <t>34216003989 16 000179</t>
  </si>
  <si>
    <t>03393001726 16 000116</t>
  </si>
  <si>
    <t>Поставка воды дистиллированной</t>
  </si>
  <si>
    <t>20.13.52.120</t>
  </si>
  <si>
    <t>ООО "Альфа Фарм"</t>
  </si>
  <si>
    <t>620026, г. Екатеринбург, ул. Горького 65</t>
  </si>
  <si>
    <t>34216003989 16 000180</t>
  </si>
  <si>
    <t>03393001726 16 000119</t>
  </si>
  <si>
    <t>Поставка формалина забуферного</t>
  </si>
  <si>
    <t>21.20.23.110</t>
  </si>
  <si>
    <t>ООО "БиоВитрум"</t>
  </si>
  <si>
    <t xml:space="preserve">199106, Санкто-Петербург, Большой проспект В.О. дом 68 </t>
  </si>
  <si>
    <t>34216003989 16 000182</t>
  </si>
  <si>
    <t>03393001726 16 000110</t>
  </si>
  <si>
    <t>7718538045</t>
  </si>
  <si>
    <t>г. Москва, ул. Открытое шоссе, д.17, корп.1.</t>
  </si>
  <si>
    <t>34216003989 16 000183</t>
  </si>
  <si>
    <t>03393001726 16 000114</t>
  </si>
  <si>
    <t>Выполнение работ по ремонту системы медицинского газоснабжения: внутренние системы трубопроводов и газораспределительная аппаратура для подачи газообразного кислорода в отделения лечебных корпусов МБЛПУ «ГКБ №1.</t>
  </si>
  <si>
    <t>43.22.20.000</t>
  </si>
  <si>
    <t>654034, г. Новокузнецк, ул. Чекалина, 18</t>
  </si>
  <si>
    <t>34216003989 16 000187</t>
  </si>
  <si>
    <t>03393001726 16 000126</t>
  </si>
  <si>
    <t>ООО «С-Фарм»</t>
  </si>
  <si>
    <t>650004, г.Кемерово, ул.Сибирская, 35 А</t>
  </si>
  <si>
    <t>34216003989 16 000190</t>
  </si>
  <si>
    <t>03393001726 16 000130</t>
  </si>
  <si>
    <t>Поставка психотропных веществ</t>
  </si>
  <si>
    <t>ГП  КО «Кузбассфарммед»</t>
  </si>
  <si>
    <t>650036, Российская Федерация г. Кемерово, ул. Терешковой, д.52</t>
  </si>
  <si>
    <t>34216003989 16 000191</t>
  </si>
  <si>
    <t>03393001726 16 000131</t>
  </si>
  <si>
    <t>Поставка наркотических средств</t>
  </si>
  <si>
    <t>34216003989 16 000192</t>
  </si>
  <si>
    <t>03393001726 16 000133</t>
  </si>
  <si>
    <t xml:space="preserve">10.62.13.112, 21.20..10.231, 21.20.10.158, 20.13.24.149, 20.13.51.121, 13.10.10.120, 21.20.10.169, 21.10.10.110, 19.20.41.120, 21.20.10.159, 21.20.10.239, 20.13.23.110, 21.20.10.134, 24.41.10.110, 21.20.10.184, 21.20.10.115, 21.20.10.113, 21.20.10.182, 21.20.10.154, 21.20.10.250, 21.20.24.110, 20.13.24.149, 21.20.10.153, 21.20.10.172, 20.20.10.134,    </t>
  </si>
  <si>
    <t>34216003989 16 000194</t>
  </si>
  <si>
    <t>03393001726 16 000137</t>
  </si>
  <si>
    <t>Оказание метрологических услуг, поверка технических средств измерений</t>
  </si>
  <si>
    <t>71.12.40.120</t>
  </si>
  <si>
    <t>ФБУ «Кемеровский ЦСМ»</t>
  </si>
  <si>
    <t>650991, Кемеровская область, г. Кемерово,  ул. Дворцовая, д. 2</t>
  </si>
  <si>
    <t>34216003989 16 000197</t>
  </si>
  <si>
    <t>03393001726 16 000145</t>
  </si>
  <si>
    <t>21.20.10.236</t>
  </si>
  <si>
    <t>34216003989 16 000204</t>
  </si>
  <si>
    <t>03393001726 16 000148</t>
  </si>
  <si>
    <t>34216003989 16 000205</t>
  </si>
  <si>
    <t>03393001726 16 000138</t>
  </si>
  <si>
    <t>34216003989 16 000206</t>
  </si>
  <si>
    <t>03393001726 16 000147</t>
  </si>
  <si>
    <t>ООО  «Торговый дом БФ»</t>
  </si>
  <si>
    <t>249010, Калужская обл., Боровский р-н, г. Боровск, ул. Московская, д. 30, корп. 4</t>
  </si>
  <si>
    <t>34216003989 16 000208</t>
  </si>
  <si>
    <t>03393001726 16 000139</t>
  </si>
  <si>
    <t>Поставка расходного материала для офтальмологического отделения</t>
  </si>
  <si>
    <t xml:space="preserve">32.50.13.190 20.59.59.000 32.50.13.110 21.20.24.110 32.50.50.000 </t>
  </si>
  <si>
    <t>ИП Грек Сергей Иванович</t>
  </si>
  <si>
    <t xml:space="preserve">454136, Российская Федерация, Челябинская обл., г. Челябинск, ул. Молодогвардейцев, 65, 393, </t>
  </si>
  <si>
    <t>34216003989 16 000217</t>
  </si>
  <si>
    <t>03393001726 16 000154</t>
  </si>
  <si>
    <t>21.20.10.144</t>
  </si>
  <si>
    <t>34216003989 16 000211</t>
  </si>
  <si>
    <t>03393001726 16 000153</t>
  </si>
  <si>
    <t>34216003989 16 000212</t>
  </si>
  <si>
    <t>03393001726 16 000152</t>
  </si>
  <si>
    <t>34216003989 16 000210</t>
  </si>
  <si>
    <t>03393001726 16 000156</t>
  </si>
  <si>
    <t>ООО «Фарго»</t>
  </si>
  <si>
    <t xml:space="preserve">650003, г.Кемерово, ул.Марковцева, 20 «Б»
</t>
  </si>
  <si>
    <t>34216003989 16 000214</t>
  </si>
  <si>
    <t>03393001726 16 000161</t>
  </si>
  <si>
    <t>21.20.10.113</t>
  </si>
  <si>
    <t>34216003989 16 000218</t>
  </si>
  <si>
    <t>03393001726 16 000159</t>
  </si>
  <si>
    <t>34216003989 16 000223</t>
  </si>
  <si>
    <t>03393001726 16 000167</t>
  </si>
  <si>
    <t>Поставка медицинских изделий для отделения реанимации</t>
  </si>
  <si>
    <t>34216003989 16 000226</t>
  </si>
  <si>
    <t>03393001726 16 000166</t>
  </si>
  <si>
    <t>Поставка медицинских изделий для операционного блока нейрохирургии</t>
  </si>
  <si>
    <t xml:space="preserve">26.70.24.000 32.50.13.190 </t>
  </si>
  <si>
    <t>34216003989 16 000225</t>
  </si>
  <si>
    <t>03393001726 16 000160</t>
  </si>
  <si>
    <t xml:space="preserve">21.20.10.261 21.20.10.191 </t>
  </si>
  <si>
    <t>ООО «АЛЬБАТРОС»</t>
  </si>
  <si>
    <t>115201, г. Москва, Каширское шоссе, д.22,корпус 4, строение 7</t>
  </si>
  <si>
    <t>34216003989 16 000233</t>
  </si>
  <si>
    <t>03393001726 16 000171</t>
  </si>
  <si>
    <t>Поставка постельных принадлежностей</t>
  </si>
  <si>
    <t>31.03.12.120, 13.92.11.110, 13.92.24.119, 13.92.24.140,</t>
  </si>
  <si>
    <t>ИП Гордиенко А.А.</t>
  </si>
  <si>
    <t>630091  г. Новосибирск, ул. Красный проспект, 67а, а/я 113</t>
  </si>
  <si>
    <t>34216003989 16 000234</t>
  </si>
  <si>
    <t>03393001726 16 000181</t>
  </si>
  <si>
    <t>ООО «Медэкспорт-Северная звезда»</t>
  </si>
  <si>
    <t>644024, г.Омск, ул. Лермонтова, 62</t>
  </si>
  <si>
    <t>34216003989 16 000241</t>
  </si>
  <si>
    <t>03393001726 16 000183</t>
  </si>
  <si>
    <t>34216003989 16 000247</t>
  </si>
  <si>
    <t>03393001726 16 000191</t>
  </si>
  <si>
    <t>Поставка медицинских изделий для офтальмологии</t>
  </si>
  <si>
    <t>32.50.50.000, 32.50.13.110, 21.20.23.190</t>
  </si>
  <si>
    <t>34216003989 16 000251</t>
  </si>
  <si>
    <t>03393001726 16 000192</t>
  </si>
  <si>
    <t xml:space="preserve">32.50.22.190 </t>
  </si>
  <si>
    <t>654005, Кемеровская обл., г. Новокузнецк, Ильинское шоссе, 1</t>
  </si>
  <si>
    <t>34216003989 16 000250</t>
  </si>
  <si>
    <t>03393001726 16 000193</t>
  </si>
  <si>
    <t>ООО «АТЛАНТ»</t>
  </si>
  <si>
    <t xml:space="preserve">650096, Кемероская область г.Кемерово пр. Ленинградский 41 офис 109 
Россия г. Кемерово, пр. Ленинградский, 41 оф.109
</t>
  </si>
  <si>
    <t>34216003989 16 000253</t>
  </si>
  <si>
    <t>03393001726 16 000197</t>
  </si>
  <si>
    <t>Поставка медикаментов (гидрокортизон)</t>
  </si>
  <si>
    <t>21.20.10.229</t>
  </si>
  <si>
    <t>34216003989 16 000256</t>
  </si>
  <si>
    <t>03393001726 16 000207</t>
  </si>
  <si>
    <t>Поставка медицинских изделий для биохимической лаборатории</t>
  </si>
  <si>
    <t xml:space="preserve">20.59.52.199 32.50.50.000 </t>
  </si>
  <si>
    <t>ООО  «ЛабТэк Лтд»</t>
  </si>
  <si>
    <t>34216003989 16 000271</t>
  </si>
  <si>
    <t>03393001726 16 000209</t>
  </si>
  <si>
    <t>Поставка салфеток медицинских</t>
  </si>
  <si>
    <t>21.20.24.150</t>
  </si>
  <si>
    <t>ООО «Медицинский стиль»</t>
  </si>
  <si>
    <t xml:space="preserve">652509, г.Ленинск-Кузнецкий, 
ул. Лесной Городок №52/2
</t>
  </si>
  <si>
    <t>34216003989 16 000209</t>
  </si>
  <si>
    <t>03393001726 16 000205</t>
  </si>
  <si>
    <t>Поставка шприцов медицинских</t>
  </si>
  <si>
    <t xml:space="preserve">650096 
Россия г. Кемерово, пр. Ленинградский, 41 оф.109
</t>
  </si>
  <si>
    <t>34216003989 16 000277</t>
  </si>
  <si>
    <t>03393001726 16 000213</t>
  </si>
  <si>
    <t>Поставка медикаментов (Эртапенем)</t>
  </si>
  <si>
    <t>34216003989 16 000279</t>
  </si>
  <si>
    <t>03393001726 16 000250</t>
  </si>
  <si>
    <t>Поставка медикаментов (тикагрелор)</t>
  </si>
  <si>
    <t>34216003989  16 000321</t>
  </si>
  <si>
    <t>03393001726 16 000215</t>
  </si>
  <si>
    <t>Поставка медикаментов (Инозин)</t>
  </si>
  <si>
    <t>21.20.10.239</t>
  </si>
  <si>
    <t>34216003989 16 000280</t>
  </si>
  <si>
    <t>03393001726 16 000217</t>
  </si>
  <si>
    <t>Поставка медикаментов (Телаванцин)</t>
  </si>
  <si>
    <t>34216003989 16 000282</t>
  </si>
  <si>
    <t>03393001726 16 000220</t>
  </si>
  <si>
    <t>Поставка медикаментов (Норэпинефрин)</t>
  </si>
  <si>
    <t xml:space="preserve"> ЗАО
«Фирма ЕВРОСЕРВИС»
</t>
  </si>
  <si>
    <t>34216003989 16 000284</t>
  </si>
  <si>
    <t>03393001726 16 000226</t>
  </si>
  <si>
    <t>Поставка медикаментов (Бромокриптин)</t>
  </si>
  <si>
    <t>21.20.10.234, 21.20.10.148, 21.20.10.143, 21.20.10.226</t>
  </si>
  <si>
    <t>34216003989 16 000289</t>
  </si>
  <si>
    <t>03393001726 16 000225</t>
  </si>
  <si>
    <t>Поставка медикаментов (Метионил)</t>
  </si>
  <si>
    <t>ООО "АЛЬБАТРОС"</t>
  </si>
  <si>
    <t>34216003989 16 000291</t>
  </si>
  <si>
    <t>03393001726 16 000218</t>
  </si>
  <si>
    <t>Поставка медикаментов (Даптомицин)</t>
  </si>
  <si>
    <t>34216003989 16 000283</t>
  </si>
  <si>
    <t>03393001726 16 000224</t>
  </si>
  <si>
    <t>Поставка медикаментов (Ацетилсалициловая кислота)</t>
  </si>
  <si>
    <t>34216003989 16 000287</t>
  </si>
  <si>
    <t>03393001726 16 000232</t>
  </si>
  <si>
    <t>10.62.13.112, 21.20.10.231, 21.20.10.158, 20.13.24.149, 20.13.51.121, 13.10.10.120, 21.20.10.169, 21.10.10.110, 19.20.41.120, 21.20.10.159, 21.20.10.239, 20.13.23.110, 21.20.10.134, 24.41.10.110, 21.20.10.184, 21.20.10.115, 21.20.10.113, 21.20.10.182, 21.20.10.154, 21.20.10.182, 21.20.10.250, 21.20.10.172</t>
  </si>
  <si>
    <t>654041,г.Новокузнецк, пр.Курбатова д,1</t>
  </si>
  <si>
    <t>34216003989 16 000306</t>
  </si>
  <si>
    <t>03393001726 16 000233</t>
  </si>
  <si>
    <t>Поставка медицинских изделий</t>
  </si>
  <si>
    <t>ООО «Сибмед-Сервис»</t>
  </si>
  <si>
    <t>654034,Кемеровская область г.Новокузнеце пр. Технический 32 пом.2 оф.706</t>
  </si>
  <si>
    <t>34216003989 16 000298</t>
  </si>
  <si>
    <t>03393001726 16 000239</t>
  </si>
  <si>
    <t>26.60.12.140</t>
  </si>
  <si>
    <t>ООО "Медтехника"</t>
  </si>
  <si>
    <t>654005 г. Новокузнецк, ул. Фестивальная 4</t>
  </si>
  <si>
    <t>34216003989 16 000305</t>
  </si>
  <si>
    <t>03393001726 16 000241</t>
  </si>
  <si>
    <t>32.50.13.190 32.50.13.110</t>
  </si>
  <si>
    <t>654034, Кемеровская область, г. Новокузнецк, пр. Технический 32 пом,2 оф.706</t>
  </si>
  <si>
    <t>34216003989 16 000303</t>
  </si>
  <si>
    <t>03393001726 16 000264</t>
  </si>
  <si>
    <t>28.1016</t>
  </si>
  <si>
    <t>Оказание услуг по удалению неопасных твердых коммунальных отходов класса "А"</t>
  </si>
  <si>
    <t>ООО «ЭкоГрад»</t>
  </si>
  <si>
    <t>34216003989 16 000322</t>
  </si>
  <si>
    <t>03393001726 16 000247</t>
  </si>
  <si>
    <t>Поставка медикаментов (альбумин)</t>
  </si>
  <si>
    <t>ООО «Альфа-Фарм»</t>
  </si>
  <si>
    <t>620026, г. Екатеринбург, ул. Горького, 65, помещение 90</t>
  </si>
  <si>
    <t>03393001726 16 000246</t>
  </si>
  <si>
    <t>Поставка медикаментов (эртапенем)</t>
  </si>
  <si>
    <t>34216003989 16 000318</t>
  </si>
  <si>
    <t>03393001726 16 000251</t>
  </si>
  <si>
    <t>Поставка медикаментов (алтеплаза)</t>
  </si>
  <si>
    <t>34216003989 16 000320</t>
  </si>
  <si>
    <t>03393001726 16 000262</t>
  </si>
  <si>
    <t>Поставка медикаментов( Дорипенем)</t>
  </si>
  <si>
    <t>Закрытое акционерное общество «Фирма ЕВРОСЕРВИС»</t>
  </si>
  <si>
    <t>34216003989 16 000327</t>
  </si>
  <si>
    <t>03393001726 16 000257</t>
  </si>
  <si>
    <t>Поставка медикаментов (бивалирудин)</t>
  </si>
  <si>
    <t>ООО « ИРВИН 2»</t>
  </si>
  <si>
    <t>140000, Московская область, г. Люберцы, ул. Котельническая, д.13</t>
  </si>
  <si>
    <t>34216003989 16 000319</t>
  </si>
  <si>
    <t>03393001726 16 000258</t>
  </si>
  <si>
    <t>Поставка медикаментов (осельтамивир)</t>
  </si>
  <si>
    <t>21.20.10.194</t>
  </si>
  <si>
    <t>ООО «Йотта-Фарм»</t>
  </si>
  <si>
    <t>690091, Приморский край, г. Владивосток ул. Алеутская, д. 11, офис 1027</t>
  </si>
  <si>
    <t>34216003989 16 000316</t>
  </si>
  <si>
    <t>03393001726 16 000255</t>
  </si>
  <si>
    <t>Поставка медикаментов (тигециклин)</t>
  </si>
  <si>
    <t>34216003989 16 000328</t>
  </si>
  <si>
    <t>03393001726 16 000260</t>
  </si>
  <si>
    <t>Поставка медикаментов (телаванцин)</t>
  </si>
  <si>
    <t>34216003989 16 000317</t>
  </si>
  <si>
    <t>03393001726 16 000353</t>
  </si>
  <si>
    <t>Оказание услуг по содержанию в чистоте входных узлов корпусов (грязезащита)</t>
  </si>
  <si>
    <t>81.21.10.000</t>
  </si>
  <si>
    <t>ИП Завдовьев Владимир Валерьевич</t>
  </si>
  <si>
    <t>654000,Кемеровская область ул. Кирова 75-6</t>
  </si>
  <si>
    <t>34216003989 16 000451</t>
  </si>
  <si>
    <t>03393001726 16 000309</t>
  </si>
  <si>
    <t>Оказание услуг автотранспорта по вывозу боя бетонных изделий и мусора организации крупногабартного</t>
  </si>
  <si>
    <t>49.41.19.000</t>
  </si>
  <si>
    <t>ООО 'Зеленхоз Плюс'</t>
  </si>
  <si>
    <t>654005, г. Новокузнецк, тупик Балочный, 2а, корпус 1, пом. 6а</t>
  </si>
  <si>
    <t>34216003989 16 000351</t>
  </si>
  <si>
    <t>03393001726 16 000277</t>
  </si>
  <si>
    <t>62.03.12.130</t>
  </si>
  <si>
    <t xml:space="preserve"> 650036, г. Кемерово, ул. Волгоградская, 43</t>
  </si>
  <si>
    <t>34216003989 16 000341</t>
  </si>
  <si>
    <t>03393001726 16 000284</t>
  </si>
  <si>
    <t>Оказание услуг по сопровождению МИАС</t>
  </si>
  <si>
    <t>34216003989 16 000344</t>
  </si>
  <si>
    <t>03393001726 16 000281</t>
  </si>
  <si>
    <t>Поставка медикаментов (фамотидин)</t>
  </si>
  <si>
    <t>34216003989 16 000339</t>
  </si>
  <si>
    <t>03393001726 16 000266</t>
  </si>
  <si>
    <t>Поставка медикаментов (рабепразол)</t>
  </si>
  <si>
    <t>ООО «Биомед»</t>
  </si>
  <si>
    <t>121471, г. Москва, ул. Рябиновая, д. 69, стр. 5</t>
  </si>
  <si>
    <t>34216003989 16 000335</t>
  </si>
  <si>
    <t>03393001726 16 000297</t>
  </si>
  <si>
    <t>Поставка медикаментов (надропорин)</t>
  </si>
  <si>
    <t>34216003989 16 000377</t>
  </si>
  <si>
    <t>03393001726 16 000274</t>
  </si>
  <si>
    <t>Поставка медикаментов (панкреатин)</t>
  </si>
  <si>
    <t>34216003989 16 000340</t>
  </si>
  <si>
    <t>03393001726 16 000272</t>
  </si>
  <si>
    <t>Поставка медикаментов (калия)</t>
  </si>
  <si>
    <t>21.20.10.121</t>
  </si>
  <si>
    <t>34216003989 16 000338</t>
  </si>
  <si>
    <t>03393001726 16 000295</t>
  </si>
  <si>
    <t>Поставка медикаментов (натрия хлорид)</t>
  </si>
  <si>
    <t>ЗАО "ЕВРОСЕРВИС"</t>
  </si>
  <si>
    <t>121357 Москва , ул. Вересаева д 8</t>
  </si>
  <si>
    <t>34216003989 16 000348</t>
  </si>
  <si>
    <t>03393001726 16 000290</t>
  </si>
  <si>
    <t>Поставка медикаментов (севофлуран)</t>
  </si>
  <si>
    <t>123154 г. Москва ул. Берзарина дом 19</t>
  </si>
  <si>
    <t>34216003989 16 000346</t>
  </si>
  <si>
    <t>03393001726 16 000286</t>
  </si>
  <si>
    <t>Поставка медикаментов (аскорбиновая кислота)</t>
  </si>
  <si>
    <t>21.20.10.122</t>
  </si>
  <si>
    <t>123154, Москва ул. Берзарина до 19</t>
  </si>
  <si>
    <t>34216003989 16 000349</t>
  </si>
  <si>
    <t>03393001726 16 000289</t>
  </si>
  <si>
    <t>ГП КО "Кузбассфарммед"</t>
  </si>
  <si>
    <t>650036, г.Кемерово ул. Терешковой 12</t>
  </si>
  <si>
    <t>34216003989 16 000343</t>
  </si>
  <si>
    <t>03393001726 16 000354</t>
  </si>
  <si>
    <t>ГПКО «Кузбассфарммед»</t>
  </si>
  <si>
    <t>650036, г.Кемерово, ул. Терешковой, д.52</t>
  </si>
  <si>
    <t>34216003989 16 000371</t>
  </si>
  <si>
    <t>03393001726 16 000269</t>
  </si>
  <si>
    <t>Поставка сильнодействующих веществ</t>
  </si>
  <si>
    <t>21.20.10.142</t>
  </si>
  <si>
    <t>34216003989 16 000337</t>
  </si>
  <si>
    <t>03393001726 16 000304</t>
  </si>
  <si>
    <t>ООО "С-Фарм"</t>
  </si>
  <si>
    <t>34216003989 16 000342</t>
  </si>
  <si>
    <t>03393001726 16 000298</t>
  </si>
  <si>
    <t>Поставка медицинских изделий для процедуры гемодиализа</t>
  </si>
  <si>
    <t>32.50.21.111 21.20.23.110</t>
  </si>
  <si>
    <t>34216003989 16 000406</t>
  </si>
  <si>
    <t>03393001726 16 000299</t>
  </si>
  <si>
    <t>Поставка медицинских изделий для офтальмологического отделения</t>
  </si>
  <si>
    <t xml:space="preserve">32.50.13.190 20.59.59.000 21.20.24.110 </t>
  </si>
  <si>
    <t>ИП Мандрыгин А. М.</t>
  </si>
  <si>
    <t>454021, г. Челябинск, ул. Молодогвардейцев, д. 60-В, 704</t>
  </si>
  <si>
    <t>34216003989 16 000389</t>
  </si>
  <si>
    <t>03393001726 16 000303</t>
  </si>
  <si>
    <t>Поставка медицинских изделий для отделения анестезиологии и реанимации</t>
  </si>
  <si>
    <t>34216003989 16 000455</t>
  </si>
  <si>
    <t>03393001726 16 000314</t>
  </si>
  <si>
    <t>Поставка медицинских изделий для хирургических отделений</t>
  </si>
  <si>
    <t>ООО «Дельрус-Кузбасс»</t>
  </si>
  <si>
    <t xml:space="preserve">650036,г. Кемерово
почтовый адрес: ул. Терешковой д.52,оф.501
</t>
  </si>
  <si>
    <t>34216003989 16 000458</t>
  </si>
  <si>
    <t>03393001726 16 000305</t>
  </si>
  <si>
    <t xml:space="preserve">Поставка медицинских изделий </t>
  </si>
  <si>
    <t xml:space="preserve">32.50.50.000 32.50.13.190 </t>
  </si>
  <si>
    <t>630112, Россия, Новосибирская область, Новосибирский район Кольцово р.п.Никольский проспект 4 оф.92</t>
  </si>
  <si>
    <t>34216003989 16 000356</t>
  </si>
  <si>
    <t>03393001726 16 000318</t>
  </si>
  <si>
    <t>Поставка компьтерного оборудования</t>
  </si>
  <si>
    <t>26.20.18.000</t>
  </si>
  <si>
    <t>ООО "ИНТЕРЬЕР ОФИС+"</t>
  </si>
  <si>
    <t>650066 г. Кемерово пр-т Октябрьский 4 офис 101</t>
  </si>
  <si>
    <t>34216003989 16 000393</t>
  </si>
  <si>
    <t>03393001726 16 000313</t>
  </si>
  <si>
    <t>21.20.24.132</t>
  </si>
  <si>
    <t>34216003989 16 000353</t>
  </si>
  <si>
    <t>03393001726 16 000310</t>
  </si>
  <si>
    <t>ООО «МедВектор»</t>
  </si>
  <si>
    <t>654005,Кемеровска область г.Новокузнецк ул. Орджоникмдзе 18 офис 442</t>
  </si>
  <si>
    <t>34216003989 16 000357</t>
  </si>
  <si>
    <t>03393001726 16 000312</t>
  </si>
  <si>
    <t>ООО "ИнПрофи"</t>
  </si>
  <si>
    <t>654066, Кемеровская область г.Новокузнецк Грдины 17 оф. 517</t>
  </si>
  <si>
    <t>34216003989 16 000355</t>
  </si>
  <si>
    <t>03393001726 16 000324</t>
  </si>
  <si>
    <t>32.50.50.000</t>
  </si>
  <si>
    <t>654005 г.Новокузнецк ул.Оджоникидзе 18 офис 442</t>
  </si>
  <si>
    <t>34216003989 16 000394</t>
  </si>
  <si>
    <t>03393001726 16 000323</t>
  </si>
  <si>
    <t>654007, г.Новокузнецк, ул.Павловского 1-32</t>
  </si>
  <si>
    <t>34216003989 16 000431</t>
  </si>
  <si>
    <t>03393001726 16 000317</t>
  </si>
  <si>
    <t>34216003989 16 000429</t>
  </si>
  <si>
    <t>03393001726 16 000437</t>
  </si>
  <si>
    <t>34216003989 16 000411</t>
  </si>
  <si>
    <t>03393001726 16 000315</t>
  </si>
  <si>
    <t>Поставка кожных антисептиков</t>
  </si>
  <si>
    <t>21.20.10.159</t>
  </si>
  <si>
    <t>34216003989 16 000391</t>
  </si>
  <si>
    <t>03393001726 16 000316</t>
  </si>
  <si>
    <t>34216003989 16 000407</t>
  </si>
  <si>
    <t>03393001726 16 000327</t>
  </si>
  <si>
    <t>ООО "КузбассКриоСиб"</t>
  </si>
  <si>
    <t>544034, г.Новокузнецк ул. Чекалина 18</t>
  </si>
  <si>
    <t>34216003989 16 000432</t>
  </si>
  <si>
    <t>03393001726 16 000351</t>
  </si>
  <si>
    <t xml:space="preserve">Поставка медицинских изделий для биохимической лаборатории </t>
  </si>
  <si>
    <t>20.59.52.194</t>
  </si>
  <si>
    <t>34216003989 16 000383</t>
  </si>
  <si>
    <t>03393001726 16 000356</t>
  </si>
  <si>
    <t>33.13.12.000</t>
  </si>
  <si>
    <t>ООО «Медтехника»</t>
  </si>
  <si>
    <t>34216003989 16 000445</t>
  </si>
  <si>
    <t>03393001726 16 000336</t>
  </si>
  <si>
    <t>21.20.10.116</t>
  </si>
  <si>
    <t>АО "НПК "Катрен"</t>
  </si>
  <si>
    <t>34216003989 16 000385</t>
  </si>
  <si>
    <t xml:space="preserve">03393001726 16 000332 </t>
  </si>
  <si>
    <t xml:space="preserve">Выполнение работ (действий), направленных на энергосбережение и повышение энергетической эффективности использования тепловой энергии </t>
  </si>
  <si>
    <t>ООО "Взлет Кузбасс-Сервис"</t>
  </si>
  <si>
    <t>654029,Кемеровская обл. г.Новокузнецк ул. Вокзальная 57</t>
  </si>
  <si>
    <t>34216003989 16 000516</t>
  </si>
  <si>
    <t>03393001726 16 000340</t>
  </si>
  <si>
    <t>34216003989 16 000364</t>
  </si>
  <si>
    <t>03393001726 16 000343</t>
  </si>
  <si>
    <t>34216003989 16 000375</t>
  </si>
  <si>
    <t>03393001726 16 000344</t>
  </si>
  <si>
    <t>34216003989 16 000370</t>
  </si>
  <si>
    <t>03393001726 16 000345</t>
  </si>
  <si>
    <t>34216003989 16 000366</t>
  </si>
  <si>
    <t>03393001726 16 000349</t>
  </si>
  <si>
    <t>21.20.10.32</t>
  </si>
  <si>
    <t>34216003989 16 000392</t>
  </si>
  <si>
    <t>03393001726 16 000347</t>
  </si>
  <si>
    <t>21.20.10.132</t>
  </si>
  <si>
    <t>34216003989 16 000386</t>
  </si>
  <si>
    <t>03393001726 16 000360</t>
  </si>
  <si>
    <t>"ЗАО "Фирма ЕВРОСЕРВИС"</t>
  </si>
  <si>
    <t>34216003989 16 000384</t>
  </si>
  <si>
    <t>03393001726 16 000359</t>
  </si>
  <si>
    <t>21.20.10.171</t>
  </si>
  <si>
    <t>34216003989 16 000381</t>
  </si>
  <si>
    <t>03393001726 16 000358</t>
  </si>
  <si>
    <t>654015, Российская Федерация, Кемеровская обл., г. Новокузнецк, ул. Еланьская, 10А</t>
  </si>
  <si>
    <t>34216003989 16 000380</t>
  </si>
  <si>
    <t>03393001726 16 000357</t>
  </si>
  <si>
    <t>34216003989 16 000379</t>
  </si>
  <si>
    <t>03393001726 16 000371</t>
  </si>
  <si>
    <t>34216003989 16 000399</t>
  </si>
  <si>
    <t>03393001726 16 000384</t>
  </si>
  <si>
    <t>21.20.10.147</t>
  </si>
  <si>
    <t>34216003989 16 000416</t>
  </si>
  <si>
    <t>03393001726 16 000373</t>
  </si>
  <si>
    <t>21.20.10.157</t>
  </si>
  <si>
    <t>34216003989 16 000400</t>
  </si>
  <si>
    <t>03393001726 16 000370</t>
  </si>
  <si>
    <t>34216003989 16 000396</t>
  </si>
  <si>
    <t>03393001726 16 000383</t>
  </si>
  <si>
    <t>654041, г. Новокузнецк, пр. Курбатова, 1</t>
  </si>
  <si>
    <t>34216003989 16 000517</t>
  </si>
  <si>
    <t>03393001726 16 000385</t>
  </si>
  <si>
    <t>21.20.10.225</t>
  </si>
  <si>
    <t>34216003989 16 000414</t>
  </si>
  <si>
    <t>03393001726 16 000379</t>
  </si>
  <si>
    <t>34216003989 16 000404</t>
  </si>
  <si>
    <t>03393001726 16 000378</t>
  </si>
  <si>
    <t>21.20.10.233</t>
  </si>
  <si>
    <t>34216003989 16 000410</t>
  </si>
  <si>
    <t>03393001726 16 000382</t>
  </si>
  <si>
    <t>21.20.10.261</t>
  </si>
  <si>
    <t>34216003989 16 000454</t>
  </si>
  <si>
    <t>03393001726 16 000380</t>
  </si>
  <si>
    <t>21.20.10.235</t>
  </si>
  <si>
    <t xml:space="preserve">Россия, 107143,
 г. Москва, Открытое шоссе, д.17, корп.1
</t>
  </si>
  <si>
    <t>34216003989 16 000421</t>
  </si>
  <si>
    <t>03393001726 16 000455</t>
  </si>
  <si>
    <t>34216003989 16 000456</t>
  </si>
  <si>
    <t>03393001726 16 000404</t>
  </si>
  <si>
    <t>21.20.10.232</t>
  </si>
  <si>
    <t>34216003989 16 000403</t>
  </si>
  <si>
    <t>03393001726 16 000401</t>
  </si>
  <si>
    <t>34216003989 16 000417</t>
  </si>
  <si>
    <t>03393001726 16 000399</t>
  </si>
  <si>
    <t>21.20.10.262</t>
  </si>
  <si>
    <t>34216003989 16 000465</t>
  </si>
  <si>
    <t>03393001726 16 000403</t>
  </si>
  <si>
    <t>34216003989 16 000477</t>
  </si>
  <si>
    <t>03393001726 16 000394</t>
  </si>
  <si>
    <t>21.20.10.146</t>
  </si>
  <si>
    <t>34216003989 16 000 409</t>
  </si>
  <si>
    <t>03393001726 16 000396</t>
  </si>
  <si>
    <t>21.20.10.181</t>
  </si>
  <si>
    <t>34216003989 16 000413</t>
  </si>
  <si>
    <t>03393001726 16 000398</t>
  </si>
  <si>
    <t>21.20.10.156</t>
  </si>
  <si>
    <t>АО НПК 'Катрен'</t>
  </si>
  <si>
    <t>34216003989 16 000419</t>
  </si>
  <si>
    <t>03393001726 16 000392</t>
  </si>
  <si>
    <t>Поставка медицинских изделий для травматологии</t>
  </si>
  <si>
    <t>ИП Михалева Виктория Николаевна</t>
  </si>
  <si>
    <t>650065, РФ, Кемеровская обл., г. Кемерово, Комсомольский проспект, 11,15</t>
  </si>
  <si>
    <t>34216003989 16 000508</t>
  </si>
  <si>
    <t>03393001726 16 000411</t>
  </si>
  <si>
    <t>34216003989 16 000 418</t>
  </si>
  <si>
    <t>03393001726 16 000407</t>
  </si>
  <si>
    <t>34216003989 16 000427</t>
  </si>
  <si>
    <t>03393001726 16 000416</t>
  </si>
  <si>
    <t>34216003989 16 000433</t>
  </si>
  <si>
    <t>03393001726 16 000417</t>
  </si>
  <si>
    <t>121357, г Москва ул. Вересаева д.8</t>
  </si>
  <si>
    <t>34216003989 16 000428</t>
  </si>
  <si>
    <t>03393001726 16 000415</t>
  </si>
  <si>
    <t>34216003989 16 000402</t>
  </si>
  <si>
    <t>03393001726 16 000408</t>
  </si>
  <si>
    <t>03393001726 16 000409</t>
  </si>
  <si>
    <t>20.20.10.158</t>
  </si>
  <si>
    <t>34216003989 16 000409</t>
  </si>
  <si>
    <t>03393001726 16 000424</t>
  </si>
  <si>
    <t>34216003989 16 000457</t>
  </si>
  <si>
    <t>03393001726 16 000427</t>
  </si>
  <si>
    <t>21.20.21.110</t>
  </si>
  <si>
    <t>ООО «МЕДИПАЛ-ОНКО»</t>
  </si>
  <si>
    <t>105082, Российская Федерация, г. Москва, Ф.Энгельса, 75, стр. 21</t>
  </si>
  <si>
    <t>34216003989 16 000440</t>
  </si>
  <si>
    <t>03393001726 16 000419</t>
  </si>
  <si>
    <t>ООО "Медицинский стиль"</t>
  </si>
  <si>
    <t>652509, г. Ленинск-Кузнецкий, ул. Лесной Городок № 52/2</t>
  </si>
  <si>
    <t>03393001726 16 000453</t>
  </si>
  <si>
    <t>34216003989 16 000489</t>
  </si>
  <si>
    <t>03393001726 16 000465</t>
  </si>
  <si>
    <t>21.20.10.192</t>
  </si>
  <si>
    <t>654005, г. Новокузнецк, ул. Фестивальная, 4</t>
  </si>
  <si>
    <t>34216003989 16 000493</t>
  </si>
  <si>
    <t>03393001726 16 000464</t>
  </si>
  <si>
    <t>ООО "Медицинские системы"</t>
  </si>
  <si>
    <t>650014,Кемерово ул. Пр.Шахтеров 123-158</t>
  </si>
  <si>
    <t>34216003989 16 000485</t>
  </si>
  <si>
    <t>03393001726 16 000462</t>
  </si>
  <si>
    <t>119992, Москва, Ленинские горы, МГУ им. М.В. Ломоносова, д. 1, стр. 11</t>
  </si>
  <si>
    <t>34216003989 16 000494</t>
  </si>
  <si>
    <t>03393001726 16 000466</t>
  </si>
  <si>
    <t>Поставка медицинских изделий для биохимической  лаборатории</t>
  </si>
  <si>
    <t>191002 г.Санкт-Петербург набережная реки Фонтанки д,52 литер Д</t>
  </si>
  <si>
    <t>34216003989 16 000475</t>
  </si>
  <si>
    <t>03393001726 16 000468</t>
  </si>
  <si>
    <t>ЗАО "АЯКС"</t>
  </si>
  <si>
    <t>34216003989 16 000511</t>
  </si>
  <si>
    <t>03393001726 16 000467</t>
  </si>
  <si>
    <t>Оказание услуг по подписке и доставке на периодические издания на 2017 год.</t>
  </si>
  <si>
    <t>58.14.11.190</t>
  </si>
  <si>
    <t>ООО «УП Восток»</t>
  </si>
  <si>
    <t>Россия, 620026, г. Екатеринбург, ул. Мамина-Сибиряка, д. 130</t>
  </si>
  <si>
    <t>34216003989 16 000441</t>
  </si>
  <si>
    <t>ЕД (п.28)</t>
  </si>
  <si>
    <t>34216003989 16 000285</t>
  </si>
  <si>
    <t>34216003989 16 000292</t>
  </si>
  <si>
    <t>34216003989 16 000286</t>
  </si>
  <si>
    <t>34216003989 16 000294</t>
  </si>
  <si>
    <t>21.20.10.135</t>
  </si>
  <si>
    <t>34216003989 16 000293</t>
  </si>
  <si>
    <t>34216003989 16 000222</t>
  </si>
  <si>
    <t>34216003989 16 000269</t>
  </si>
  <si>
    <t>34216003989 16 000268</t>
  </si>
  <si>
    <t>34216003989 16 000267</t>
  </si>
  <si>
    <t>34216003989 16 000270</t>
  </si>
  <si>
    <t xml:space="preserve">ЕД (п.28) </t>
  </si>
  <si>
    <t>34216003989 16 000221</t>
  </si>
  <si>
    <t>Оказание услуг по  энергоснабжению на 2016 год</t>
  </si>
  <si>
    <t>35.12.10</t>
  </si>
  <si>
    <t>650036, Российская Федерафия, г. Кемерово, пр-т Ленина 90/4</t>
  </si>
  <si>
    <t>34216003989 16 000042</t>
  </si>
  <si>
    <t>Оказание услуг по  энергоснабжению на 2016 год поликллиника КМК</t>
  </si>
  <si>
    <t>ООО "Металдэнергофинанс"</t>
  </si>
  <si>
    <t>654007, Российская Федерация, Кемеровская обл., г. Новокузнецк, Рудокопровая, д.4</t>
  </si>
  <si>
    <t>34216003989 16 000059</t>
  </si>
  <si>
    <t>03393001726 16 000472</t>
  </si>
  <si>
    <t>Услуги энергоснабжения на 2017 год.</t>
  </si>
  <si>
    <t>ОАО"Кузбассэнергосбыт"</t>
  </si>
  <si>
    <t>654005,г.Новокузнецк ул.Орджоникидзе 18А</t>
  </si>
  <si>
    <t>34216003989 16 000486</t>
  </si>
  <si>
    <t>03393001726 16 000471</t>
  </si>
  <si>
    <t>Услуги энергоснабжения Поликлиники КМК на 2017 год.</t>
  </si>
  <si>
    <t>ООО"Металлэнергофинанс"</t>
  </si>
  <si>
    <t>654006,Кемеровская область г.Новокузнецк ул. Рудокопровая д.4</t>
  </si>
  <si>
    <t>34216003989 16 000490</t>
  </si>
  <si>
    <t>03393001726 16 000335</t>
  </si>
  <si>
    <t>Услуги энергоснабжения на 2016 год</t>
  </si>
  <si>
    <t>34216003989 16 000323</t>
  </si>
  <si>
    <t>03393001726 16 000346</t>
  </si>
  <si>
    <t>Услуги энергоснабжения Поликлиники КМК на 2016 год</t>
  </si>
  <si>
    <t>34216003989 16 000324</t>
  </si>
  <si>
    <t>03393001726 16 000195</t>
  </si>
  <si>
    <t>Поставка медикаментов (холина альфосцерат)</t>
  </si>
  <si>
    <t>34216003989 16 000263</t>
  </si>
  <si>
    <t>03393001726 15 000273</t>
  </si>
  <si>
    <t>24.42.13.728</t>
  </si>
  <si>
    <t>34216003989 16 000008</t>
  </si>
  <si>
    <t>03393001726 15 000250</t>
  </si>
  <si>
    <t>Поставка перевязочных материалов</t>
  </si>
  <si>
    <t xml:space="preserve">24.42.24.127 24.42.24.126 33.10.15.616 24.42.24.112 24.42.24.111 24.42.24.131 24.42.24.120 </t>
  </si>
  <si>
    <t>ООО «ПАБ»</t>
  </si>
  <si>
    <t>157030, Российская Федерация, Костромская обл., нет, дом 6</t>
  </si>
  <si>
    <t>34216003989 16 000010</t>
  </si>
  <si>
    <t>03393001726 15 000259</t>
  </si>
  <si>
    <t>24.42.13.684</t>
  </si>
  <si>
    <t>ООО "МФА"</t>
  </si>
  <si>
    <t>34216003989 16 000011</t>
  </si>
  <si>
    <t>03393001726 15 000261</t>
  </si>
  <si>
    <t>Поставка реагентов и расходных материалов для лаборатории клинической иммунологии и молекулярной диагностики</t>
  </si>
  <si>
    <t xml:space="preserve">24.41.60.355
24.41.60.393
24.41.60.395
24.41.60.365
24.41.60.366
24.41.60.363
24.41.60.392
24.41.60.391
24.41.60.384
24.66.42.344
25.24.28.712
25.24.28.711
25.24.28.714
</t>
  </si>
  <si>
    <t>34216003989 16 000013</t>
  </si>
  <si>
    <t>03393001726 15 000269</t>
  </si>
  <si>
    <t>Оказание телематических услуг связи и услуг по передаче данных (VPN)</t>
  </si>
  <si>
    <t xml:space="preserve">630004, Российская Федерация, Новосибирская обл., г. Новосибирск, пр-кт. Комсомольский, дом 1, </t>
  </si>
  <si>
    <t>34216003989 16 000014</t>
  </si>
  <si>
    <t>03393001726 15 000272</t>
  </si>
  <si>
    <t>24.42.13.744</t>
  </si>
  <si>
    <t>34216003989 16 000015</t>
  </si>
  <si>
    <t>03393001726 15 000260</t>
  </si>
  <si>
    <t>Поставка расходных медицинских материалов</t>
  </si>
  <si>
    <t xml:space="preserve">33.10.15.123 33.10.15.190 </t>
  </si>
  <si>
    <t>ООО «АльфаМед»</t>
  </si>
  <si>
    <t>654007, Российская Федерация, Кемеровская обл., г. Новокузнецк, пр. Н.С. Ермакова, 36, 150</t>
  </si>
  <si>
    <t>34216003989 16 000017</t>
  </si>
  <si>
    <t>03393001726 15 000251</t>
  </si>
  <si>
    <t>24.42.24.131</t>
  </si>
  <si>
    <t>652509, Российская Федерация, Кемеровская обл., г. Ленинск-Кузнецкий, ул. Лесной городок,  52\2</t>
  </si>
  <si>
    <t>34216003989 16 000022</t>
  </si>
  <si>
    <t>03393001726 15 000300</t>
  </si>
  <si>
    <t>24.42.13.724 24.42.13.835</t>
  </si>
  <si>
    <t>34216003989 16 000009</t>
  </si>
  <si>
    <t>03393001726 15 000308</t>
  </si>
  <si>
    <t>Оказание услуг по  комплексному годовому техническому обслуживанию лифтов МБЛПУ «ГКБ №1» на 2016г.</t>
  </si>
  <si>
    <t>29.22.92.000</t>
  </si>
  <si>
    <t>ООО 'МКС Сервис'</t>
  </si>
  <si>
    <t>630015, Российская Федерация, Новосибирская обл., г. Новосибирск, Королева, 40</t>
  </si>
  <si>
    <t>34216003989 16 000020</t>
  </si>
  <si>
    <t>03393001726 15 000271</t>
  </si>
  <si>
    <t>Поставка гемостатического средства</t>
  </si>
  <si>
    <t>24.42.24.162</t>
  </si>
  <si>
    <t>34216003989 16 000030</t>
  </si>
  <si>
    <t>03393001726 15 000299</t>
  </si>
  <si>
    <t xml:space="preserve">24.42.11.227
24.42.13.795
24.42.11.289
</t>
  </si>
  <si>
    <t>34216003989 16 000029</t>
  </si>
  <si>
    <t>03393001726 15 000303</t>
  </si>
  <si>
    <t>24.42.13.738</t>
  </si>
  <si>
    <t>34216003989 16 000031</t>
  </si>
  <si>
    <t>03393001726 15 000277</t>
  </si>
  <si>
    <t>Поставка перчаток медицинских</t>
  </si>
  <si>
    <t xml:space="preserve">25.13.60.110 </t>
  </si>
  <si>
    <t>ООО "Медторг"</t>
  </si>
  <si>
    <t>654005, Российская Федерация, Кемеровская обл., г. Новокузнецк, пр-кт. Строителей, 53</t>
  </si>
  <si>
    <t>34216003989 16 000032</t>
  </si>
  <si>
    <t>03393001726 15 000286</t>
  </si>
  <si>
    <t>Поставка медицинских расходных материалов для детской ортопедии</t>
  </si>
  <si>
    <t>33.10.15.612</t>
  </si>
  <si>
    <t>Михалева Виктория Николаевна</t>
  </si>
  <si>
    <t>650065, Российская Федерация, г.Кемерово, просп. Комсомольский, 11-15</t>
  </si>
  <si>
    <t>34216003989 16 000035</t>
  </si>
  <si>
    <t>03393001726 15 000294</t>
  </si>
  <si>
    <t>Поставка электродов к оториноларингологическому аппарату</t>
  </si>
  <si>
    <t xml:space="preserve">33.10.15.130 </t>
  </si>
  <si>
    <t>34216003989 16 000037</t>
  </si>
  <si>
    <t>03393001726 15 000287</t>
  </si>
  <si>
    <t>Поставка расходных материалов для оперблока травматологических отделений</t>
  </si>
  <si>
    <t>ИП Непеин Алексей Владимирович</t>
  </si>
  <si>
    <t>650070, Российская Федерация, Кемеровская обл., г. Кемерово, ул. Свободы,  6, 82</t>
  </si>
  <si>
    <t>34216003989 16 000041</t>
  </si>
  <si>
    <t>03393001726 15 000291</t>
  </si>
  <si>
    <t xml:space="preserve">24.42.13.672
24.42.13.737
24.42.13.836
24.42.13.734
24.42.13.164
24.42.13.728
</t>
  </si>
  <si>
    <t>34216003989 16 000040</t>
  </si>
  <si>
    <t>03393001726 15 000316</t>
  </si>
  <si>
    <t>Оказание услуг по техническому обслуживанию охранно-пожарной сигнализации с системой оповещения и управления эвакуацией людей при пожаре корпусов МБЛПУ "ГКБ №1" на 2016 год</t>
  </si>
  <si>
    <t>45.31.21.122</t>
  </si>
  <si>
    <t>650000, Российская Федерация, Кемеровская обл., г. Кемерово, ул. Арочная, 39, 13</t>
  </si>
  <si>
    <t>03393001726 15 000341</t>
  </si>
  <si>
    <t>654005, Российская Федерация, Кемеровская обл., г. Новокузнецк, ул. Фестивальная, 4</t>
  </si>
  <si>
    <t>34216003989 16 000047</t>
  </si>
  <si>
    <t>03393001726 15 000306</t>
  </si>
  <si>
    <t>24.42.13.761</t>
  </si>
  <si>
    <t>34216003989 16 000051</t>
  </si>
  <si>
    <t>03393001726 15 000305</t>
  </si>
  <si>
    <t>34216003989 16 000052</t>
  </si>
  <si>
    <t>03393001726 15 000313</t>
  </si>
  <si>
    <t>24.42.13.715</t>
  </si>
  <si>
    <t>34216003989 16 000053</t>
  </si>
  <si>
    <t xml:space="preserve">24.42.13.697 24.42.13.692 24.42.13.751 24.42.13.715 </t>
  </si>
  <si>
    <t>34216003989 16 000057</t>
  </si>
  <si>
    <t>03393001726 15 000297</t>
  </si>
  <si>
    <t>24.42.13.673 24.42.13.752</t>
  </si>
  <si>
    <t>34216003989 16 000060</t>
  </si>
  <si>
    <t>03393001726 15 000301</t>
  </si>
  <si>
    <t>24.42.11.239 24.42.23.149 24.42.11.147 24.42.11.238 24.42.11.238 24.42.11.236</t>
  </si>
  <si>
    <t>34216003989 16 000061</t>
  </si>
  <si>
    <t>03393001726 15 000314</t>
  </si>
  <si>
    <t xml:space="preserve">Оказание услуг по проведению инструментальных замеров эффективности работы приточных и вытяжных систем </t>
  </si>
  <si>
    <t>70.32.13.360</t>
  </si>
  <si>
    <t>ООО УЦ «МЕДЭКО»</t>
  </si>
  <si>
    <t>650071, Российская Федерация, Кемеровская обл., г. Кемерово, Молодёжная, 26</t>
  </si>
  <si>
    <t>34216003989 16 000058</t>
  </si>
  <si>
    <t>03393001726 15 000304</t>
  </si>
  <si>
    <t>24.42.11.189</t>
  </si>
  <si>
    <t>ООО "Торговый дом БФ"</t>
  </si>
  <si>
    <t>34216003989 16 000064</t>
  </si>
  <si>
    <t>03393001726 15 000319</t>
  </si>
  <si>
    <t xml:space="preserve">24.42.12.231 24.42.13.852 </t>
  </si>
  <si>
    <t>34216003989 16 000065</t>
  </si>
  <si>
    <t>03393001726 15 000332</t>
  </si>
  <si>
    <t>24.42.12.171 24.42.12.164 24.42.12.167</t>
  </si>
  <si>
    <t>34216003989 16 000067</t>
  </si>
  <si>
    <t>03393001726 15 000333</t>
  </si>
  <si>
    <t>24.42.12.269 24.42.13.835. 24.42.13.477</t>
  </si>
  <si>
    <t>34216003989 16 000068</t>
  </si>
  <si>
    <t>03393001726 15 000318</t>
  </si>
  <si>
    <t>24.42.13.774 24.42.13.678 24.42.13.767</t>
  </si>
  <si>
    <t>34216003989 16 000069</t>
  </si>
  <si>
    <t>03393001726 15 000330</t>
  </si>
  <si>
    <t>24.42.13.728 24.42.13.869</t>
  </si>
  <si>
    <t>34216003989 16 000070</t>
  </si>
  <si>
    <t>03393001726 15 000323</t>
  </si>
  <si>
    <t>24.42.13.164</t>
  </si>
  <si>
    <t>34216003989 16 000071</t>
  </si>
  <si>
    <t>03393001726 15 000334</t>
  </si>
  <si>
    <t>24.42.13.258</t>
  </si>
  <si>
    <t>34216003989 16 000073</t>
  </si>
  <si>
    <t>03393001726 15 000343</t>
  </si>
  <si>
    <t xml:space="preserve">Оказание услуг по техническому обслуживанию и ремонту кондиционеров </t>
  </si>
  <si>
    <t>45.33.12.</t>
  </si>
  <si>
    <t>ООО "БОРЕЙ"</t>
  </si>
  <si>
    <t>650070, Российская Федерация, Кемеровская обл., г. Кемерово, пер. Щегловский, 16,</t>
  </si>
  <si>
    <t>34216003989 16 000074</t>
  </si>
  <si>
    <t>03393001726 15 000322</t>
  </si>
  <si>
    <t xml:space="preserve">24.42.13.428
24.42.13.734
24.42.13.732
24.42.13.835
24.42.13.728
</t>
  </si>
  <si>
    <t>34216003989 16 000075</t>
  </si>
  <si>
    <t>03393001726 15 000337</t>
  </si>
  <si>
    <t>Поставка компьютерной техники и комплектующих</t>
  </si>
  <si>
    <t xml:space="preserve">31.10.50.140
30.02.17.111
30.02.17.111
32.20.20.270
30.02.17.119
30.02.17.112
30.02.19.190
30.02.19.190
30.02.19.190
30.02.19.190
30.02.19.190
31.30.13.112
31.30.13.112
31.30.13.112
31.30.13.112
31.30.13.112
31.30.13.112
31.20.27.159
30.02.16.111
30.02.16.191
30.02.19.190
30.02.17.129
30.02.15.211
30.02.16.122
30.01.24.110
30.02.16.151
32.30.11.110
32.30.41.000
22.14.11.140
30.02.17.111
</t>
  </si>
  <si>
    <t>ООО «Компания Системные Решения»</t>
  </si>
  <si>
    <t>660049, г. Красноярск, пр. Мира, д. 37Д,</t>
  </si>
  <si>
    <t>34216003989 16 000077</t>
  </si>
  <si>
    <t>03393001726 15 000331</t>
  </si>
  <si>
    <t>24.42.13.697 24.42.13.727</t>
  </si>
  <si>
    <t>ООО "Фармфорвард"</t>
  </si>
  <si>
    <t>121596, Российская Федерация, г. Москва, ул. Горбунова, 2 стр 204, кабинет А604</t>
  </si>
  <si>
    <t>34216003989 16 000079</t>
  </si>
  <si>
    <t>03393001726 16 000003</t>
  </si>
  <si>
    <t>Поставка катетеров для процедуры гемодиализа</t>
  </si>
  <si>
    <t>33.50.13.190</t>
  </si>
  <si>
    <t>ООО "ТерраМЕД"</t>
  </si>
  <si>
    <t>654007, Российская Федерация, Кемеровская обл., г. Новокузнецк, Спартака, 12, 40</t>
  </si>
  <si>
    <t>34216003989 16 000081</t>
  </si>
  <si>
    <t>03393001726 16 000005</t>
  </si>
  <si>
    <t>Поставка кислорода газообразного медицинского</t>
  </si>
  <si>
    <t>21.20.23.192</t>
  </si>
  <si>
    <t>"ООО ""Оксинит плюс"""</t>
  </si>
  <si>
    <t>652702, Российская Федерация, Кемеровская обл., г. Киселевск, ул. Ушакова, дом 2А</t>
  </si>
  <si>
    <t>34216003989 16 000085</t>
  </si>
  <si>
    <t>03393001726 15 000339</t>
  </si>
  <si>
    <t>24.42.13.853</t>
  </si>
  <si>
    <t>34216003989 16 000088</t>
  </si>
  <si>
    <t>03393001726 16 000007</t>
  </si>
  <si>
    <t>34216003989 16 000089</t>
  </si>
  <si>
    <t>03393001726 16 000010</t>
  </si>
  <si>
    <t>34216003989 16 000091</t>
  </si>
  <si>
    <t>03393001726 16 000004</t>
  </si>
  <si>
    <t>21.20.10.173 21.20.10.172</t>
  </si>
  <si>
    <t>ЗАО Пенткрофт Фарма</t>
  </si>
  <si>
    <t>129110, Российская Федерация, г. Москва, проспект Мира, 68, стр. 2, 1</t>
  </si>
  <si>
    <t>34216003989 16 000092</t>
  </si>
  <si>
    <t>03393001726 16 000015</t>
  </si>
  <si>
    <t>Оказание услуг  по проведению специальной оценки условий труда</t>
  </si>
  <si>
    <t>ООО "Проммаш Тест"</t>
  </si>
  <si>
    <t xml:space="preserve">115114, Российская Федерация, г. Москва, наб. Дербеневская, дом 11, помещение 60 </t>
  </si>
  <si>
    <t>34216003989 16 000094</t>
  </si>
  <si>
    <t>03393001726 16 000006</t>
  </si>
  <si>
    <t>ООО 'Джодас Экспоим'</t>
  </si>
  <si>
    <t>109651, Российская Федерация, г. Москва, ул. Перерва, 9, стр. 1</t>
  </si>
  <si>
    <t>34216003989 16 000095</t>
  </si>
  <si>
    <t>03393001726 16 000018</t>
  </si>
  <si>
    <t>Изготовление и поставка бланков</t>
  </si>
  <si>
    <t>ИП Болотников Андрей Львович</t>
  </si>
  <si>
    <t>652523, Российская Федерация, Кемеровская обл., г. Ленинск-Кузнецкий, б-р Химиков, дом 10/3, 5</t>
  </si>
  <si>
    <t>34216003989 16 000098</t>
  </si>
  <si>
    <t>03393001726 16 000002</t>
  </si>
  <si>
    <t>Поставка питания энтерального</t>
  </si>
  <si>
    <t xml:space="preserve">21.20.23.193 </t>
  </si>
  <si>
    <t>34216003989 16 000114</t>
  </si>
  <si>
    <t>03393001726 16 000029</t>
  </si>
  <si>
    <t>34216003989 16 000101</t>
  </si>
  <si>
    <t>03393001726 16 000022</t>
  </si>
  <si>
    <t>Поставка моющих средств для отделений</t>
  </si>
  <si>
    <t>20.41.32.129 20.41.31.120</t>
  </si>
  <si>
    <t>ООО  «Сервис и технологии»</t>
  </si>
  <si>
    <t>656023, Российская Федерация, Алтайский край, г. Барнаул, ул. Германа Титова, 42, 43</t>
  </si>
  <si>
    <t>34216003989 16 000103</t>
  </si>
  <si>
    <t>03393001726 16 000028</t>
  </si>
  <si>
    <t>Выполнение работ по ремонту кровель с восстановлением ограждений в МБЛПУ «ГКБ №1»</t>
  </si>
  <si>
    <t>43.29.12.110</t>
  </si>
  <si>
    <t>ООО "СтройКонтраст"</t>
  </si>
  <si>
    <t>630120, Российская Федерация, Новосибирская обл., г. Новосибирск, Сакко и Ванцетти, 42, 105</t>
  </si>
  <si>
    <t>34216003989 16 000104</t>
  </si>
  <si>
    <t>03393001726 16 000017</t>
  </si>
  <si>
    <t>Поставка моющих средств для прачечной</t>
  </si>
  <si>
    <t>20.41.32.129 20.41.32.125 20.41.32.125</t>
  </si>
  <si>
    <t>Россия, Алтайский край, г. Барнаул, ул. Г. Титова, 42-43</t>
  </si>
  <si>
    <t>34216003989 16 000105</t>
  </si>
  <si>
    <t>03393001726 16 000035</t>
  </si>
  <si>
    <t>Поставка моющих средств для хозчасти</t>
  </si>
  <si>
    <t xml:space="preserve">20.41.44.120 20.41.31.130 20.41.32.114 20.41.32.125 23.91.11.190 20.41.32.119 22.19.60.114 14.12.30.150 13.92.29.110  20.41.31.119 22.29.23.130 </t>
  </si>
  <si>
    <t>ООО «ПК ПРОФОДЕЖДА»</t>
  </si>
  <si>
    <t xml:space="preserve">634003, Российская Федерация, Томская обл., г. Томск, ул. Яковлева, 19, </t>
  </si>
  <si>
    <t>34216003989 16 000111</t>
  </si>
  <si>
    <t>03393001726 16 000036</t>
  </si>
  <si>
    <t>Поставка мешков для мусора</t>
  </si>
  <si>
    <t>22.22.11.000</t>
  </si>
  <si>
    <t>ООО 'Пластика'</t>
  </si>
  <si>
    <t xml:space="preserve">620137, г. Екатеринбург, ул. Шефская 1 Б </t>
  </si>
  <si>
    <t>34216003989 16 000113</t>
  </si>
  <si>
    <t>03393001726 16 000037</t>
  </si>
  <si>
    <t>Поставка канцелярских товаров</t>
  </si>
  <si>
    <t xml:space="preserve">32.99.15.110 20.52.10.190 22.29.21.000 22.29.22.000 22.19.73.120 17.23.13.191 32.99.12.120 25.71.11.110 25.71.11.120 22.29.25.000 17.22.13.130 22.29.25.000 32.99.12.110 28.99.11.125 25.99.23.000     </t>
  </si>
  <si>
    <t>ООО «Лико-Центр»</t>
  </si>
  <si>
    <t>650903 г. Кемерово, ул.Новогодняя, 14, 44</t>
  </si>
  <si>
    <t>34216003989 16 000115</t>
  </si>
  <si>
    <t>03393001726 16 000049</t>
  </si>
  <si>
    <t>34216003989 16 000117</t>
  </si>
  <si>
    <t>03393001726 16 000047</t>
  </si>
  <si>
    <t>Поставка ЗИП для стерилизационного оборудования</t>
  </si>
  <si>
    <t xml:space="preserve">32.50.12.000 </t>
  </si>
  <si>
    <t>ООО ПКФ 'МедикоСнаб'</t>
  </si>
  <si>
    <t>394019, Российская Федерация, Воронежская обл., г. Воронеж, пр-т Труда, дом 127</t>
  </si>
  <si>
    <t>34216003989 16 000119</t>
  </si>
  <si>
    <t>03393001726 16 000115</t>
  </si>
  <si>
    <t>8550 упак.</t>
  </si>
  <si>
    <t>34216003989 16 000195</t>
  </si>
  <si>
    <t>03393001726 16 000042</t>
  </si>
  <si>
    <t>Поставка оборудования и металлоизделий для группы по ремонту оборудования</t>
  </si>
  <si>
    <t xml:space="preserve">23.91.11.140 23.91.11.150 25.93.15.120 27.10.83.253 20.14.19.120 24.10.3 29.32.30.390 32.99.11.160 25.73.30.224 25.72.14.190  25.73.30.171 25.73.40.290 28.23.39 25.73.30.230 25.94.12.190 25.73.40.274 25.73.40.220 32.91.19 25.73.30.176 25.73.30.239 25.94.12.110 25.94.11 24.10.73.111 25.73.30.182 28.93.13.182 25.73.30.299 28.29.39 </t>
  </si>
  <si>
    <t>"ООО ""Торговый Дом ""Фортек"""</t>
  </si>
  <si>
    <t>654010, Российская Федерация, Кемеровская обл., г. Новокузнецк, ул. Музейная, дом 9</t>
  </si>
  <si>
    <t>34216003989 16 000123</t>
  </si>
  <si>
    <t>03393001726 16 000055</t>
  </si>
  <si>
    <t>Поставка расходного материала для паровой стерилизации</t>
  </si>
  <si>
    <t xml:space="preserve">20.59.52.19 32.50.50.000 </t>
  </si>
  <si>
    <t>ООО «ВитаКор»</t>
  </si>
  <si>
    <t>650056, г. Кемерово, пр. Ленина, 119</t>
  </si>
  <si>
    <t>34216003989 16 000124</t>
  </si>
  <si>
    <t>03393001726 16 000039</t>
  </si>
  <si>
    <t>Поставка моющих средств для отделений больницы</t>
  </si>
  <si>
    <t>20.41.32.110 20.41.31.113 20.41.32.111 20.41.32.119 20.41.32.121 20.41.32.124 17.22.12.110 20.41.32.125 17.22.11.130 17.22.12.110 20.41.31.130 20.41.41.000 13.20.31.190 23.91.11.190</t>
  </si>
  <si>
    <t>ООО «Сибирская Клининговая Компания»</t>
  </si>
  <si>
    <t>654005, Российская Федерация, Кемеровская обл., г. Новокузнецк, ул. Орджоникидзе, 24, 420</t>
  </si>
  <si>
    <t>34216003989 16 000125</t>
  </si>
  <si>
    <t>03393001726 16 000046</t>
  </si>
  <si>
    <t>Поставка запчастей и фильтров для приточно-вытяжной вентиляции</t>
  </si>
  <si>
    <t>548361 шт.</t>
  </si>
  <si>
    <t>ООО "Фильтр А".</t>
  </si>
  <si>
    <t>391359, Российская Федерация, Рязанская обл., Касимовский район, Село Подлипки</t>
  </si>
  <si>
    <t>34216003989 16 000129</t>
  </si>
  <si>
    <t>03393001726 16 000059</t>
  </si>
  <si>
    <t>Поставка иммуноглобулинов</t>
  </si>
  <si>
    <t>ООО «НПО Артерия»</t>
  </si>
  <si>
    <t>117105, Российская Федерация, г. Москва, ВАРШАВСКОЕ ШОССЕ, дом 16, корп.2, комната 5</t>
  </si>
  <si>
    <t>34216003989 16 000131</t>
  </si>
  <si>
    <t>03393001726 16 000061</t>
  </si>
  <si>
    <t>521800 шт.</t>
  </si>
  <si>
    <t>ИП Кадомский Алексей Алексеевич</t>
  </si>
  <si>
    <t>650003, Российская Федерация, Кемеровская обл., г. Кемерово, ул. Марковцева, 8/68</t>
  </si>
  <si>
    <t>34216003989 16 000133</t>
  </si>
  <si>
    <t>03393001726 16 000058</t>
  </si>
  <si>
    <t>ООО "АСКО-МЕД-ПЛЮС"</t>
  </si>
  <si>
    <t>656056, Алтайский край, г. Барнаул, ул. Анатолия, 53</t>
  </si>
  <si>
    <t>34216003989 16 000134</t>
  </si>
  <si>
    <t>03393001726 16 000062</t>
  </si>
  <si>
    <t>21.20.10.259</t>
  </si>
  <si>
    <t>630017,г. Новосибирск, Тимакова д. 4 офис 1</t>
  </si>
  <si>
    <t>34216003989 16 000135</t>
  </si>
  <si>
    <t>03393001726 16 000065</t>
  </si>
  <si>
    <t>ООО "КордисЛайн"</t>
  </si>
  <si>
    <t>109147, Российская Федерация, г. Москва, ул. Воронцовская, дом 35Б корп.3</t>
  </si>
  <si>
    <t>34216003989 16 000139</t>
  </si>
  <si>
    <t>03393001726 16 000068</t>
  </si>
  <si>
    <t>Поставка осветительного оборудования</t>
  </si>
  <si>
    <t>27.40.15.114 27.40.39.190 27.32.13.133 27.33.13.169 27.33.13.120 27.20.21.000  27.33.14.000 27.33.13.169 27.33.13.110 27.40.14.000</t>
  </si>
  <si>
    <t>ООО «Центральная Стройбаза»</t>
  </si>
  <si>
    <t>650001, г. Кемерово, ул. Инициативная, д. 63</t>
  </si>
  <si>
    <t>34216003989 16 000141</t>
  </si>
  <si>
    <t>03393001726 16 000069</t>
  </si>
  <si>
    <t>43.29.11.140</t>
  </si>
  <si>
    <t>654018, Российская Федерация, Кемеровская обл., г. Новокузнецк, пр-кт. Дружбы, дом 20 А, 4</t>
  </si>
  <si>
    <t>34216003989 16 000143</t>
  </si>
  <si>
    <t>03393001726 16 000072</t>
  </si>
  <si>
    <t>Поставка санитарно технического оборудования и материалов для систем водоснабжения</t>
  </si>
  <si>
    <t xml:space="preserve">25.99.11.193 25.93.15.120 24.20.40.000 23.42.11.150 22.21.29.130 25.72.14.190 25.93.14.119 22.21.21.123 30.01.11.129 24.20.40.000 25.99.11.131 25.73.40.199 22.19.30.138 22.23.12.140 </t>
  </si>
  <si>
    <t>ООО 'Строй-Маркет-К'</t>
  </si>
  <si>
    <t>650010, Российская Федерация, Кемеровская обл., г. Кемерово, ул. Железнодорожная, дом 41б, 4</t>
  </si>
  <si>
    <t>34216003989 16 000145</t>
  </si>
  <si>
    <t>03393001726 16 000074</t>
  </si>
  <si>
    <t>Поставка стоматологических расходных материалов</t>
  </si>
  <si>
    <t xml:space="preserve">32.50.11.000 32.50.50.000 </t>
  </si>
  <si>
    <t>ООО МК "Восточный Альянс"</t>
  </si>
  <si>
    <t>656049, г. Барнаул, ул. Чкалова, 210</t>
  </si>
  <si>
    <t>34216003989 16 000146</t>
  </si>
  <si>
    <t>03393001726 16 000079</t>
  </si>
  <si>
    <t>34216003989 16 000147</t>
  </si>
  <si>
    <t>03393001726 16 000080</t>
  </si>
  <si>
    <t>34216003989 16 000149</t>
  </si>
  <si>
    <t>03393001726 16 000075</t>
  </si>
  <si>
    <t>ООО «МК «Восточный Альянс»</t>
  </si>
  <si>
    <t>34216003989 16 000150</t>
  </si>
  <si>
    <t>03393001726 16 000078</t>
  </si>
  <si>
    <t>34216003989 16 000152</t>
  </si>
  <si>
    <t>03393001726 16 000081</t>
  </si>
  <si>
    <t>21.20.10.261 21.20.10.221 21.20.10.231</t>
  </si>
  <si>
    <t>34216003989 16 000157</t>
  </si>
  <si>
    <t>03393001726 16 000086</t>
  </si>
  <si>
    <t>34216003989 16 000158</t>
  </si>
  <si>
    <t>03393001726 16 000088</t>
  </si>
  <si>
    <t>ЗАО "Виру-Екатеринбург"</t>
  </si>
  <si>
    <t>620085,г.Екатеринбург, ул. 8-е марта 197</t>
  </si>
  <si>
    <t>34216003989 16 000160</t>
  </si>
  <si>
    <t>03393001726 16 000090</t>
  </si>
  <si>
    <t>Поставка санитарно технического оборудования и материалов для систем отпления</t>
  </si>
  <si>
    <t>21.20.40.000 25.21.11.120 25.94.11.190 25.93.15.120 24.34.11.130 22.19.30.138 26.51.51.110 24.52.30.000 24.52.30.000</t>
  </si>
  <si>
    <t>ООО "СИМПЛЕКС"</t>
  </si>
  <si>
    <t>654066,Кемеровская область, г.Новокузнецк Кондомское шоссе д. 3</t>
  </si>
  <si>
    <t>34216003989 16 000161</t>
  </si>
  <si>
    <t>03393001726 16 000096</t>
  </si>
  <si>
    <t>Поставка электрооборудования</t>
  </si>
  <si>
    <t>27.40.39.190 .27.32.13.133 27.40.15.114</t>
  </si>
  <si>
    <t>ООО «КИК»</t>
  </si>
  <si>
    <t>654066 Кемеровская обл. г. Новокузнецк пр-кт Дружбы 59 офис 33</t>
  </si>
  <si>
    <t>34216003989 16 000165</t>
  </si>
  <si>
    <t>03393001726 16 000098</t>
  </si>
  <si>
    <t>34216003989 16 000166</t>
  </si>
  <si>
    <t>03393001726 16 000097</t>
  </si>
  <si>
    <t>690091, Приморский край, г. Владивосток, ул. Алеутская, д. 11, оф.1027</t>
  </si>
  <si>
    <t>34216003989 16 000167</t>
  </si>
  <si>
    <t>03393001726 16 000102</t>
  </si>
  <si>
    <t>21.20.10.232 21.20.10.141 21.20.10.131</t>
  </si>
  <si>
    <t xml:space="preserve"> 123154, г. Москва,  ул.Берзарина, дом 19, 
корпус 1
</t>
  </si>
  <si>
    <t>34216003989 16 000168</t>
  </si>
  <si>
    <t>03393001726 16 000094</t>
  </si>
  <si>
    <t>Поставка медицинских расходных материалов</t>
  </si>
  <si>
    <t>20.59.11.110 32.50.13.190</t>
  </si>
  <si>
    <t>ООО Мастер Фарм</t>
  </si>
  <si>
    <t>630055, г. Новосибирск, ул. Муссы Джалиля д.3/1 оф.6</t>
  </si>
  <si>
    <t>34216003989 16 000169</t>
  </si>
  <si>
    <t>03393001726 16 000099</t>
  </si>
  <si>
    <t>34216003989 16 000170</t>
  </si>
  <si>
    <t>03393001726 16 000103</t>
  </si>
  <si>
    <t>34216003989 16 000175</t>
  </si>
  <si>
    <t>03393001726 16 000101</t>
  </si>
  <si>
    <t>Поставка медицинских изделий для оперблока урологии</t>
  </si>
  <si>
    <t>ООО «ИнПрофи»</t>
  </si>
  <si>
    <t>654066, Кемеровская область, г. Новокузнецк, ул. Грдины 17а, оф. 517.</t>
  </si>
  <si>
    <t>34216003989 16 000174</t>
  </si>
  <si>
    <t>03393001726 16 000108</t>
  </si>
  <si>
    <t>ООО Компания «Торговый дом Аллерген»</t>
  </si>
  <si>
    <t>142190, г. Москва, г. Троицк, Калужское шоссе, строение 14, ИФВД РАН</t>
  </si>
  <si>
    <t>34216003989 16 000178</t>
  </si>
  <si>
    <t>03393001726 16 000113</t>
  </si>
  <si>
    <t>34216003989 16 000181</t>
  </si>
  <si>
    <t>03393001726 16 000105</t>
  </si>
  <si>
    <t>21.20.10.191 21.20.10.158  21.20.10.261</t>
  </si>
  <si>
    <t>34216003989 16 000184</t>
  </si>
  <si>
    <t>03393001726 16 000118</t>
  </si>
  <si>
    <t>21.20.10.173</t>
  </si>
  <si>
    <t>34216003989 16 000185</t>
  </si>
  <si>
    <t>03393001726 16 000117</t>
  </si>
  <si>
    <t>21.20.10.255</t>
  </si>
  <si>
    <t>34216003989 16 000186</t>
  </si>
  <si>
    <t>03393001726 16 000122</t>
  </si>
  <si>
    <t>21.20.10.261 21.20.10.134 21.20.10.143</t>
  </si>
  <si>
    <t>34216003989 16 000188</t>
  </si>
  <si>
    <t>03393001726 16 000123</t>
  </si>
  <si>
    <t>34216003989 16 000189</t>
  </si>
  <si>
    <t>03393001726 16 000120</t>
  </si>
  <si>
    <t>34216003989 16 000193</t>
  </si>
  <si>
    <t>03393001726 16 000125</t>
  </si>
  <si>
    <t>21.20.10.261 21.20.10.145 21.20.10.239 21.20.10.113</t>
  </si>
  <si>
    <t>34216003989 16 000196</t>
  </si>
  <si>
    <t>03393001726 16 000129</t>
  </si>
  <si>
    <t>ООО "Мидэя"</t>
  </si>
  <si>
    <t>142100, Российская Федерация, Московская обл., г. Подольск, ул. Комсомольская, 1,</t>
  </si>
  <si>
    <t>34216003989 16 000198</t>
  </si>
  <si>
    <t>03393001726 16 000124</t>
  </si>
  <si>
    <t>21.20.10.142 21.20.10.231 21.20.10.232</t>
  </si>
  <si>
    <t>ЗАО «Центр внедрения «ПРОТЕК»</t>
  </si>
  <si>
    <t>650024, г. Кемерово, ул. Радищева, 2/2</t>
  </si>
  <si>
    <t>34216003989 16 000199</t>
  </si>
  <si>
    <t>03393001726 16 000128</t>
  </si>
  <si>
    <t>34216003989 16 000200</t>
  </si>
  <si>
    <t>03393001726 16 000134</t>
  </si>
  <si>
    <t>20.04.16</t>
  </si>
  <si>
    <t>Поставка реагентов</t>
  </si>
  <si>
    <t>34216003989 16 000201</t>
  </si>
  <si>
    <t>03393001726 16 000127</t>
  </si>
  <si>
    <t>34216003989 16 000202</t>
  </si>
  <si>
    <t>03393001726 16 000136</t>
  </si>
  <si>
    <t>Выполнение работ по монтажу (переносу) систем кондиционирования воздуха</t>
  </si>
  <si>
    <t>28.25.12.130</t>
  </si>
  <si>
    <t>ООО "КЛИМАТ ГРУПП"</t>
  </si>
  <si>
    <t>630099, г. Новосибирск, ул. Каменская, 56/1</t>
  </si>
  <si>
    <t>34216003989 16 000203</t>
  </si>
  <si>
    <t>03393001726 16 000132</t>
  </si>
  <si>
    <t>Поставка медицинских издделий</t>
  </si>
  <si>
    <t>32.50.13.190, 32.50.50.000</t>
  </si>
  <si>
    <t>650000, г.Кемерово, ул. Д. Бедного, 5</t>
  </si>
  <si>
    <t>34216003989 16 000207</t>
  </si>
  <si>
    <t>03393001726 16 000140</t>
  </si>
  <si>
    <t>03393001726 16 000141</t>
  </si>
  <si>
    <t>34216003989 16 000216</t>
  </si>
  <si>
    <t>03393001726 16 000142</t>
  </si>
  <si>
    <t>ООО «ПУЛЬС Новосибирск»</t>
  </si>
  <si>
    <t>630108, Новосибирская область город Новосибирск ул. Станционная 30А</t>
  </si>
  <si>
    <t>34216003989 16 000215</t>
  </si>
  <si>
    <t>03393001726 16 000150</t>
  </si>
  <si>
    <t>ООО "Сибмединфо"</t>
  </si>
  <si>
    <t>630055, Российская Федерация, Новосибирская обл., г. Новосибирск, Мусы Джалиля, 3/1</t>
  </si>
  <si>
    <t>34216003989 16 000213</t>
  </si>
  <si>
    <t>03393001726 16 000144</t>
  </si>
  <si>
    <t>ООО "ФК САТИКОМ"</t>
  </si>
  <si>
    <t>460000, Оренбургская область, г. Оренбург, ул. Мусы Джалиля, 6</t>
  </si>
  <si>
    <t>34216003989 16 000220</t>
  </si>
  <si>
    <t>03393001726 16 000146</t>
  </si>
  <si>
    <t>34216003989 16 000219</t>
  </si>
  <si>
    <t>03393001726 16 000143</t>
  </si>
  <si>
    <t>21.20.10.132 21.20.10.158</t>
  </si>
  <si>
    <t xml:space="preserve">650003, Российская Федерация, Кемеровская обл., г. Кемерово, ул. Марковцева, дом 20 корп "Б", </t>
  </si>
  <si>
    <t>34216003989 16 000224</t>
  </si>
  <si>
    <t>03393001726 16 000149</t>
  </si>
  <si>
    <t xml:space="preserve">Поставка мебели медицинской </t>
  </si>
  <si>
    <t>32.50.30.110</t>
  </si>
  <si>
    <t>ИП Бауэр Арсений Андреевич</t>
  </si>
  <si>
    <t>650000, Кемерово г, Мичурина ул, дом № 56, кв.60</t>
  </si>
  <si>
    <t>34216003989 16 000227</t>
  </si>
  <si>
    <t>03393001726 16 000151</t>
  </si>
  <si>
    <t>21.20.10.172 .21.20.10.173</t>
  </si>
  <si>
    <t>34216003989 16 000228</t>
  </si>
  <si>
    <t>03393001726 16 000163</t>
  </si>
  <si>
    <t>21.20.10.171 21.20.10.191 21.20.10.192</t>
  </si>
  <si>
    <t>34216003989 16 000229</t>
  </si>
  <si>
    <t>03393001726 16 000155</t>
  </si>
  <si>
    <t>34216003989 16 000230</t>
  </si>
  <si>
    <t>03393001726 16 000157</t>
  </si>
  <si>
    <t xml:space="preserve">20.30.22.120 22.23.15.000 20.52.10.110 22.21.10.130 17.22.12.130 24.20.14.120 22.22.11.000 22.21.10.130 20.30.21.130 23.14.12.110 25.94.11.110 28.25.12.190 16.23.11.130 25.94.11.120 25.73.60.190 23.30.11.120 23.31.10.122 23.51.12.190 .23.31.10.121 23.51.12.190 .25.94.11.120 13.96.12.122 20.30.22.170 20.30.12.130 25.72.12.112 23.51.12.190 25.12.10.000 25.94.11.110 17.24.11.110 20.52.10.110 25.72.12.112 23.61.11.120 08.12.11.130      </t>
  </si>
  <si>
    <t>ООО «СИМПЛЕКС»</t>
  </si>
  <si>
    <t>654066, Кемеровская область, г Новокузнецк, Кондомское шоссе, д №3</t>
  </si>
  <si>
    <t>34216003989 16 000231</t>
  </si>
  <si>
    <t>03393001726 16 000158</t>
  </si>
  <si>
    <t>34216003989 16 000232</t>
  </si>
  <si>
    <t>03393001726 16 000162</t>
  </si>
  <si>
    <t>Поставка санитарно-технического оборудования и материалов для систем водоснабжения</t>
  </si>
  <si>
    <t>26.51.52.110 25.99.11.93 22.21.21.123 23.42.10.160 24.20.40.000 28.29.12.111 28.14.11.130 24.20.40.000 24.20.13.160 22.21.29.130 25.72.14.190 .22.21.21.123 26.51.52.130 28.14.11.120</t>
  </si>
  <si>
    <t>34216003989 16 000236</t>
  </si>
  <si>
    <t>03393001726 16 000164</t>
  </si>
  <si>
    <t>21.20.10.254 21.20.10.239 21.20.10.181</t>
  </si>
  <si>
    <t>34216003989 16 000235</t>
  </si>
  <si>
    <t>03393001726 16 000165</t>
  </si>
  <si>
    <t>21.20.10.221</t>
  </si>
  <si>
    <t>34216003989 16 000237</t>
  </si>
  <si>
    <t>03393001726 16 000172</t>
  </si>
  <si>
    <t>Выполнение работ по замене участков внутренних канализации и выпусков здания ирургического корпуса</t>
  </si>
  <si>
    <t>43.22.11.150</t>
  </si>
  <si>
    <t xml:space="preserve"> 654006, г.Новокузнецк, ул.Музейная, 10.</t>
  </si>
  <si>
    <t>34216003989 16 000238</t>
  </si>
  <si>
    <t>03393001726 16 000170</t>
  </si>
  <si>
    <t>Поставка стоматологических медицинских изделий</t>
  </si>
  <si>
    <t>34216003989 16 000240</t>
  </si>
  <si>
    <t>03393001726 16 000173</t>
  </si>
  <si>
    <t xml:space="preserve">ЗАО
«Фирма ЕВРОСЕРВИС»
</t>
  </si>
  <si>
    <t>34216003989 16 000239</t>
  </si>
  <si>
    <t>03393001726 16 000169</t>
  </si>
  <si>
    <t>ИП Бауэр Андрей Васильевич</t>
  </si>
  <si>
    <t>34216003989 16 000242</t>
  </si>
  <si>
    <t>03393001726 16 000175</t>
  </si>
  <si>
    <t>27.40.15.114, 27.40.39.190, 27.32.13.133, 27.33.13.120, 27.40.25.120, 27.40.39.190, 27.40.15.114, 27.33.13.110</t>
  </si>
  <si>
    <t>ООО «СКК»</t>
  </si>
  <si>
    <t>654010, Россия, Кемеровская область, г. Новокузнецк, ул. Музейная 9</t>
  </si>
  <si>
    <t>34216003989 16 000244</t>
  </si>
  <si>
    <t>03393001726 16 000180</t>
  </si>
  <si>
    <t>34216003989 16 000243</t>
  </si>
  <si>
    <t>03393001726 16 000179</t>
  </si>
  <si>
    <t>34216003989 16 000245</t>
  </si>
  <si>
    <t>03393001726 16 000176</t>
  </si>
  <si>
    <t>ООО «Мега фарма»</t>
  </si>
  <si>
    <t>117593 г. Москва, Соловьиный пр., д.2, офис 1</t>
  </si>
  <si>
    <t>34216003989 16 000248</t>
  </si>
  <si>
    <t>03393001726 16 000177</t>
  </si>
  <si>
    <t>34216003989 16 000246</t>
  </si>
  <si>
    <t>03393001726 16 000174</t>
  </si>
  <si>
    <t>ИП Гончаровой Ольги Ивановны</t>
  </si>
  <si>
    <t>654005, г.Новокузнецк, ул.Климасенко 19 офис 2210</t>
  </si>
  <si>
    <t>34216003989 16 000249</t>
  </si>
  <si>
    <t>03393001726 16 000168</t>
  </si>
  <si>
    <t>Поставка медицинских изделий для бактериологической лаборатории</t>
  </si>
  <si>
    <t xml:space="preserve">20.59.52.194 </t>
  </si>
  <si>
    <t>34216003989 16 000252</t>
  </si>
  <si>
    <t>03393001726 16 000182</t>
  </si>
  <si>
    <t>21.20.10.143, 21.20.10.142, 21..20.10.236, 21.20.10.233</t>
  </si>
  <si>
    <t>34216003989 16 000254</t>
  </si>
  <si>
    <t>03393001726 16 000184</t>
  </si>
  <si>
    <t>Выполнение работ по ремонту помещений Поликлиники КМК МБЛПУ «ГКБ №1» по адресу: г.Новокузнецк, Площадь Побед, 4</t>
  </si>
  <si>
    <t>43.39.19.190</t>
  </si>
  <si>
    <t>ООО "Сибстройремонт"</t>
  </si>
  <si>
    <t>654038,г.Новокузнецк ул. Мориса Тореза д.59 корп.2</t>
  </si>
  <si>
    <t>34216003989 16 000255</t>
  </si>
  <si>
    <t>03393001726 16 000186</t>
  </si>
  <si>
    <t>ЗАО "Фирма ЕВРОСЕРВИС"</t>
  </si>
  <si>
    <t>34216003989 16 000257</t>
  </si>
  <si>
    <t>03393001726 16 000188</t>
  </si>
  <si>
    <t xml:space="preserve">Поставка санитарно технического оборудования и материалов для систем отопления </t>
  </si>
  <si>
    <t>24.20.40.000 28.14.11.130 26.51.52.130 25.94.11.190 29.13.13.261</t>
  </si>
  <si>
    <t>ООО "Строй-Маркет-К"</t>
  </si>
  <si>
    <t>34216003989 16 000258</t>
  </si>
  <si>
    <t>03393001726 16 000189</t>
  </si>
  <si>
    <t xml:space="preserve">25.73.30.141 25.73.30.184 20.14.19.120 24.10.30. 24.34.11.150 25.72.14.190 25.73.30.171 25.94.11.120 25.73.40.274 25.73.40.123 25.73.40.220 36.63.72.123 24.10.73.111 24.10.73.111 </t>
  </si>
  <si>
    <t>ООО "СКК"</t>
  </si>
  <si>
    <t>34216003989 16 000259</t>
  </si>
  <si>
    <t>03393001726 16 000187</t>
  </si>
  <si>
    <t xml:space="preserve">21.20.10.232 </t>
  </si>
  <si>
    <t>34216003989 16 000261</t>
  </si>
  <si>
    <t>03393001726 16 000190</t>
  </si>
  <si>
    <t>21.20.10.156, 21.20.10.134, 21.20.10.259</t>
  </si>
  <si>
    <t>34216003989 16 000260</t>
  </si>
  <si>
    <t>03393001726 16 000196</t>
  </si>
  <si>
    <t>34216003989 16 000262</t>
  </si>
  <si>
    <t>03393001726 16 000199</t>
  </si>
  <si>
    <t>Поставка медикаментов (дексаметазон)</t>
  </si>
  <si>
    <t>21.20.10.261 21.20.10.144 21.20.10.116</t>
  </si>
  <si>
    <t>ООО "ИРВИН 2"</t>
  </si>
  <si>
    <t>140000,Московская область г.Люберцы, ул. Котельническая д.13</t>
  </si>
  <si>
    <t>34216003989 16 000264</t>
  </si>
  <si>
    <t>03393001726 16 000200</t>
  </si>
  <si>
    <t>Поставка медикаментов (преднизолон)</t>
  </si>
  <si>
    <t>21.20.10.157 .21.20.10.146</t>
  </si>
  <si>
    <t>34216003989 16 000265</t>
  </si>
  <si>
    <t>03393001726 16 000194</t>
  </si>
  <si>
    <t>26.06.2016</t>
  </si>
  <si>
    <t>34216003989 16 000266</t>
  </si>
  <si>
    <t>03393001726 16 000206</t>
  </si>
  <si>
    <t>Поставка трехпозиционного пневматического распределителя Z-150 DGM-Z220</t>
  </si>
  <si>
    <t>ООО «Медицинская и лабораторная техника и оборудование»</t>
  </si>
  <si>
    <t>119146, г. Москва, Комсомольский проспект., д.23/7</t>
  </si>
  <si>
    <t>34216003989 16 000273</t>
  </si>
  <si>
    <t>03393001726 16 000204</t>
  </si>
  <si>
    <t>Оказание услуг по изготовлению бланков</t>
  </si>
  <si>
    <t>ООО «Офсет»</t>
  </si>
  <si>
    <t>650055, г. Кемерово, ул. Пролетарская, 9</t>
  </si>
  <si>
    <t>34216003989 16 000274</t>
  </si>
  <si>
    <t>03393001726 16 000203</t>
  </si>
  <si>
    <t>Поставка дозатора локтевого</t>
  </si>
  <si>
    <t>25.99.11.191</t>
  </si>
  <si>
    <t>Индивидуальный предприниматель Сафронова Ольга Ивановна</t>
  </si>
  <si>
    <t>650068, г. Кемерово, ул. Варшавская, дом № 45</t>
  </si>
  <si>
    <t>34216003989 16 000272</t>
  </si>
  <si>
    <t>03393001726 16 000201</t>
  </si>
  <si>
    <t>Поставка медицинских изделий для клинической лаборатории</t>
  </si>
  <si>
    <t xml:space="preserve">21.20.23.111 22.29.29.000 23.19.23.110 32.50.50.000   </t>
  </si>
  <si>
    <t>34216003989 16 000275</t>
  </si>
  <si>
    <t>03393001726 16 000210</t>
  </si>
  <si>
    <t>Поставка перевязочного материала</t>
  </si>
  <si>
    <t xml:space="preserve">21.20.24.131 13.99.19.111 32.50.50.000 21.20.24.110 13.20.44.120 22.19.71.190 21.20.24.160 21.20.24.150   </t>
  </si>
  <si>
    <t>34216003989 16 000278</t>
  </si>
  <si>
    <t>03393001726 16 000219</t>
  </si>
  <si>
    <t>34216003989 16 000301</t>
  </si>
  <si>
    <t>03393001726 16 000228</t>
  </si>
  <si>
    <t>Поставка шовного материала</t>
  </si>
  <si>
    <t>21.20.24.120</t>
  </si>
  <si>
    <t>34216003989 16 000313</t>
  </si>
  <si>
    <t>03393001726 16 000231</t>
  </si>
  <si>
    <t>21.20.23.192, 32.50.13.190</t>
  </si>
  <si>
    <t>34216003989 16 000302</t>
  </si>
  <si>
    <t>03393001726 16 000230</t>
  </si>
  <si>
    <t>650036,г. Кемерово, почтовый адрес: ул. Терешковой д.52,оф.501</t>
  </si>
  <si>
    <t>34216003989 16 000304</t>
  </si>
  <si>
    <t>03393001726 16 000235</t>
  </si>
  <si>
    <t>22.19.73.112 32.50.13.190 31.50.15.110</t>
  </si>
  <si>
    <t>ИП Моисеенков Вячеслав Геннадьевич</t>
  </si>
  <si>
    <t>650071,Российская Федерация Кемеровская область г.Кемерово ул.Окружная 30</t>
  </si>
  <si>
    <t>34216003989 16 000311</t>
  </si>
  <si>
    <t>03393001726 16 000234</t>
  </si>
  <si>
    <t>Юр. адрес: 630049, г. Новосибирск, ул. Красный проспект, 153 Б</t>
  </si>
  <si>
    <t>34216003989 16 000314</t>
  </si>
  <si>
    <t>03393001726 16 000237</t>
  </si>
  <si>
    <t>32.50.21.111</t>
  </si>
  <si>
    <t>ООО "Медиторг"</t>
  </si>
  <si>
    <t>121087, Российская Федерация, г. Москва, проезд. Береговой, 7, корпус 1, 1</t>
  </si>
  <si>
    <t>34216003989 16 000308</t>
  </si>
  <si>
    <t>03393001726 16 000238</t>
  </si>
  <si>
    <t>21.20.23.111</t>
  </si>
  <si>
    <t>34216003989 16 000309</t>
  </si>
  <si>
    <t>03393001726 16 000240</t>
  </si>
  <si>
    <t>ООО "СВД-Инжиниринг"</t>
  </si>
  <si>
    <t>620135 г.Екатеринбург, ул.Кобозева, 31,  оф.42</t>
  </si>
  <si>
    <t>34216003989 16 000310</t>
  </si>
  <si>
    <t>03393001726 16 000263</t>
  </si>
  <si>
    <t>Оказание услуг по ремонту медицинских приборов</t>
  </si>
  <si>
    <t>ООО "АльфаХост"</t>
  </si>
  <si>
    <t>654005, г. Новокузнецк, ул. Ноградская, 10-49</t>
  </si>
  <si>
    <t>34216003989 16 000325</t>
  </si>
  <si>
    <t>03393001726 16 000249</t>
  </si>
  <si>
    <t>Поставка медикаментов (цефопера)</t>
  </si>
  <si>
    <t>34216003989 16 000329</t>
  </si>
  <si>
    <t>03393001726 16 000265</t>
  </si>
  <si>
    <t>Оказание услуг по техническому сопровождению справочной системы "Консультант+" (обновление базы)  на 2017 год</t>
  </si>
  <si>
    <t>ООО "ИНТЭЛ"</t>
  </si>
  <si>
    <t>650000 г.Кемеро, Мичурина, 56</t>
  </si>
  <si>
    <t>34216003989 16 000331</t>
  </si>
  <si>
    <t>03393001726 16 000273</t>
  </si>
  <si>
    <t xml:space="preserve">21.20.10.134 </t>
  </si>
  <si>
    <t>650003, г.Кемерово, ул.Марковцева, 20 «Б»</t>
  </si>
  <si>
    <t>34216003989 16 000382</t>
  </si>
  <si>
    <t>03393001726 16 000283</t>
  </si>
  <si>
    <t>34216003989 16 000359</t>
  </si>
  <si>
    <t>03393001726 16 000278</t>
  </si>
  <si>
    <t>Поставка медикаментов (инсулин)</t>
  </si>
  <si>
    <t xml:space="preserve">630055, Российская Федерация, Новосибирская обл., г. Новосибирск, </t>
  </si>
  <si>
    <t>34216003989 16 000373</t>
  </si>
  <si>
    <t>03393001726 16 000296</t>
  </si>
  <si>
    <t>Поставка медикаментов (прокаин)</t>
  </si>
  <si>
    <t>34216003989 16 000369</t>
  </si>
  <si>
    <t>03393001726 16 000291</t>
  </si>
  <si>
    <t>Поставка медикаментов (дротаверин)</t>
  </si>
  <si>
    <t>109388 г.Москва ул.Гурьянова ,30</t>
  </si>
  <si>
    <t>03393001726 16 000308</t>
  </si>
  <si>
    <t>Поставка медикаментов (хлогексидин)</t>
  </si>
  <si>
    <t>34216003989 16 000362</t>
  </si>
  <si>
    <t>03393001726 16 000311</t>
  </si>
  <si>
    <t>420504197737</t>
  </si>
  <si>
    <t>34216003989 16 000513</t>
  </si>
  <si>
    <t>03393001726 16 000301</t>
  </si>
  <si>
    <t>ООО 'Сибэндо'</t>
  </si>
  <si>
    <t>660093, Красноярск ул. Кольцевая 1А</t>
  </si>
  <si>
    <t>34216003989 16 000420</t>
  </si>
  <si>
    <t>03393001726 16 000306</t>
  </si>
  <si>
    <t>20.59.52.192</t>
  </si>
  <si>
    <t>ООО «ИНМЕД»</t>
  </si>
  <si>
    <t>654013, Кемеровская обл., Новокузнецк г, Маркшейдерская ул., д. 3</t>
  </si>
  <si>
    <t>34216003989 16 000395</t>
  </si>
  <si>
    <t>03393001726 16 000307</t>
  </si>
  <si>
    <t>32.50.21.112</t>
  </si>
  <si>
    <t>34216003989 16 000452</t>
  </si>
  <si>
    <t>03393001726 16 000319</t>
  </si>
  <si>
    <t>ООО «ТерраМЕД»</t>
  </si>
  <si>
    <t>654007, Кемеровская обл, Новокузнецк г, Спартака ул, дом № 12, оф.40</t>
  </si>
  <si>
    <t>34216003989 16 000363</t>
  </si>
  <si>
    <t>03393001726 16 000321</t>
  </si>
  <si>
    <t>34216003989 16 000376</t>
  </si>
  <si>
    <t>03393001726 16 000326</t>
  </si>
  <si>
    <t>20.59.11.110</t>
  </si>
  <si>
    <t>ООО 'НАЙС'</t>
  </si>
  <si>
    <t xml:space="preserve">650000,г.Кемерово ул.Д.Бедного д.5 </t>
  </si>
  <si>
    <t>34216003989 16 000453</t>
  </si>
  <si>
    <t>03393001726 16 000330</t>
  </si>
  <si>
    <t>21.20.24.160</t>
  </si>
  <si>
    <t>650096, Россия, г. Кемерово, пр. Ленинградский, 41 оф. 109</t>
  </si>
  <si>
    <t>34216003989 16 000461</t>
  </si>
  <si>
    <t>03393001726 16 000352</t>
  </si>
  <si>
    <t>Поставка медицинских изделий для биохимеческой лаборатории</t>
  </si>
  <si>
    <t>34216003989 16 000515</t>
  </si>
  <si>
    <t>03393001726 16 000328</t>
  </si>
  <si>
    <t>23.19.23.110</t>
  </si>
  <si>
    <t>654034, Кемеровская область, г. Новокузнецк, пр. Технический 32 пом,2 оф.707</t>
  </si>
  <si>
    <t>34216003989 16 000460</t>
  </si>
  <si>
    <t>03393001726 16 000331</t>
  </si>
  <si>
    <t>03393001726 16 000367</t>
  </si>
  <si>
    <t>ООО «НАЙС»</t>
  </si>
  <si>
    <t>650000, г. Кемерово, ул. Д. Бедного, д. 5</t>
  </si>
  <si>
    <t>34216003989 16 000492</t>
  </si>
  <si>
    <t>03393001726 16 000333</t>
  </si>
  <si>
    <t>34216003989 16 000424</t>
  </si>
  <si>
    <t>03393001726 16 000334</t>
  </si>
  <si>
    <t>34216003989 16 000425</t>
  </si>
  <si>
    <t>03393001726 16 000338</t>
  </si>
  <si>
    <t>34216003989 16 000412</t>
  </si>
  <si>
    <t>03393001726 16 000342</t>
  </si>
  <si>
    <t>21.20.10.114</t>
  </si>
  <si>
    <t>ООО 'Иркутск БиоФарм'</t>
  </si>
  <si>
    <t>664005, Российская Федерация, Иркутская обл., г. Иркутск, ул. Набережная Иркута, дом 1</t>
  </si>
  <si>
    <t>34216003989 16 000423</t>
  </si>
  <si>
    <t>03393001726 16 000363</t>
  </si>
  <si>
    <t>115201, Москва Каширское шоссе д 22 ст7</t>
  </si>
  <si>
    <t>34216003989 16 000449</t>
  </si>
  <si>
    <t>03393001726 16 000368</t>
  </si>
  <si>
    <t>34216003989 16 000397</t>
  </si>
  <si>
    <t>03393001726 16 000387</t>
  </si>
  <si>
    <t>34216003989 16 000437</t>
  </si>
  <si>
    <t>03393001726 16 000386</t>
  </si>
  <si>
    <t>21.20.10.148</t>
  </si>
  <si>
    <t>123154, Москва ул. Берзарина до 20</t>
  </si>
  <si>
    <t>34216003989 16 000466</t>
  </si>
  <si>
    <t>03393001726 16 000376</t>
  </si>
  <si>
    <t>34216003989 16 000439</t>
  </si>
  <si>
    <t>03393001726 16 000372</t>
  </si>
  <si>
    <t>123154, Москва ул. Берзарина до 21</t>
  </si>
  <si>
    <t>34216003989 16 000444</t>
  </si>
  <si>
    <t>03393001726 16 000389</t>
  </si>
  <si>
    <t>21.20.10.149</t>
  </si>
  <si>
    <t>34216003989 16 000463</t>
  </si>
  <si>
    <t>03393001726 16 000374</t>
  </si>
  <si>
    <t>34216003989 16 000436</t>
  </si>
  <si>
    <t>03393001726 16 000365</t>
  </si>
  <si>
    <t>34216003989 16 000443</t>
  </si>
  <si>
    <t>03393001726 16 000393</t>
  </si>
  <si>
    <t>34216003989 16 000504</t>
  </si>
  <si>
    <t>03393001726 16 000400</t>
  </si>
  <si>
    <t>34216003989 16 000500</t>
  </si>
  <si>
    <t>03393001726 16 000395</t>
  </si>
  <si>
    <t>34216003989 16 000499</t>
  </si>
  <si>
    <t>03393001726 16 000397</t>
  </si>
  <si>
    <t>34216003989 16 000 505</t>
  </si>
  <si>
    <t>03393001726 16 000443</t>
  </si>
  <si>
    <t xml:space="preserve">Оказание услуг по техническому обслуживанию тепловых узлов на 2017г </t>
  </si>
  <si>
    <t>34216003989 16 000487</t>
  </si>
  <si>
    <t>03393001726 16 000412</t>
  </si>
  <si>
    <t>34216003989 16 000483</t>
  </si>
  <si>
    <t>03393001726 16 000413</t>
  </si>
  <si>
    <t>34216003989 16 000 501</t>
  </si>
  <si>
    <t>03393001726 16 000432</t>
  </si>
  <si>
    <t>34216003989 16 000476</t>
  </si>
  <si>
    <t>03393001726 16 000441</t>
  </si>
  <si>
    <t>34216003989 16 000502</t>
  </si>
  <si>
    <t>03393001726 16 000422</t>
  </si>
  <si>
    <t>03393001726 16 000431</t>
  </si>
  <si>
    <t>34216003989 16 000468</t>
  </si>
  <si>
    <t>03393001726 16 000420</t>
  </si>
  <si>
    <t>21.20.10.172</t>
  </si>
  <si>
    <t>34216003989 16 000496</t>
  </si>
  <si>
    <t>03393001726 16 000429</t>
  </si>
  <si>
    <t>ООО "МедФармАльянс"</t>
  </si>
  <si>
    <t>654015,Кемеровская область г.Новокузнецк ул. Еланьская 10А</t>
  </si>
  <si>
    <t>34216003989 16 000469</t>
  </si>
  <si>
    <t>03393001726 16 000426</t>
  </si>
  <si>
    <t>ООО "Оксинит плюс"</t>
  </si>
  <si>
    <t>03393001726 16 000425</t>
  </si>
  <si>
    <t>34216003989 16 000510</t>
  </si>
  <si>
    <t>03393001726 16 000428</t>
  </si>
  <si>
    <t>34216003989 16 000472</t>
  </si>
  <si>
    <t>03393001726 16 000434</t>
  </si>
  <si>
    <t>34216003989 16 000507</t>
  </si>
  <si>
    <t>03393001726 16 000435</t>
  </si>
  <si>
    <t>34216003989 16 000495</t>
  </si>
  <si>
    <t>03393001726 16 000440</t>
  </si>
  <si>
    <t>34216003989 16 000480</t>
  </si>
  <si>
    <t>03393001726 16 000439</t>
  </si>
  <si>
    <t>34216003989 16 000482</t>
  </si>
  <si>
    <t>03393001726 16 000436</t>
  </si>
  <si>
    <t>34216003989 16 000503</t>
  </si>
  <si>
    <t>03393001726 16 000211</t>
  </si>
  <si>
    <t>Приобретение инструмента</t>
  </si>
  <si>
    <t xml:space="preserve">25.73.20.120 25.73.30.230 25.73.30.176 25.73.30.170 25.73.30.174 25.73.30.171 25.73.30.175 25.73.30.165  28.29.39.000 28.24.12.120 23.91.11.150 25.94.11.120 25.73.40.112 25.73.30.182 27.20.23.190 25.73.20.110 25.73.30.150  25.73.30.141 32.91.19.120 25.73.60.190    </t>
  </si>
  <si>
    <t>34216003989 16 000290</t>
  </si>
  <si>
    <t>03393001726 16 000222</t>
  </si>
  <si>
    <t>Поставка медикаментов (Альбумин)</t>
  </si>
  <si>
    <t>34216003989 16 000296</t>
  </si>
  <si>
    <t>03393001726 16 000227</t>
  </si>
  <si>
    <t>Поставка медикаментов (Кальция хлорид)</t>
  </si>
  <si>
    <t>34216003989 16 000297</t>
  </si>
  <si>
    <t>03393001726 16 000256</t>
  </si>
  <si>
    <t>Поставка медикаментов (дидрогестерон)</t>
  </si>
  <si>
    <t>34216003989 16 000330</t>
  </si>
  <si>
    <t>03393001726 16 000280</t>
  </si>
  <si>
    <t>Приобретение неисключительного права (лицензии) на использование ПО (Kaspersky Endpoint Security для бизнеса - Стандартный Russian Edition. 250-499 Node 1 year Renewal License)</t>
  </si>
  <si>
    <t>ООО «Софтекс Групп»</t>
  </si>
  <si>
    <t>656002, г.Барнаул, пр.Комсомольский, 128б</t>
  </si>
  <si>
    <t>34216003989 16 000354</t>
  </si>
  <si>
    <t>03393001726 16 000275</t>
  </si>
  <si>
    <t xml:space="preserve">Поставка медикаментов </t>
  </si>
  <si>
    <t>34216003989 16 000367</t>
  </si>
  <si>
    <t>03393001726 16 000276</t>
  </si>
  <si>
    <t>34216003989 16 000374</t>
  </si>
  <si>
    <t>03393001726 16 000292</t>
  </si>
  <si>
    <t>Поставка медикаментов (декстроза)</t>
  </si>
  <si>
    <t>34216003989 16 000368</t>
  </si>
  <si>
    <t>03393001726 16 000294</t>
  </si>
  <si>
    <t>34216003989 16 000378</t>
  </si>
  <si>
    <t>03393001726 16 000293</t>
  </si>
  <si>
    <t>Поставка медикаментов (глибенкламид)</t>
  </si>
  <si>
    <t>34216003989 16 000365</t>
  </si>
  <si>
    <t>03393001726 16 000300</t>
  </si>
  <si>
    <t xml:space="preserve">Оказание услуг по комплексному годовому техническому обслуживанию лифтов МБЛПУ "ГКБ №1" на 2017 год </t>
  </si>
  <si>
    <t>33.12.15.000</t>
  </si>
  <si>
    <t>ООО "Запсиблифт"</t>
  </si>
  <si>
    <t>654066,Кемеровская область, г.Новокузнецк ул.Грдины 37</t>
  </si>
  <si>
    <t>34216003989 16 000 388</t>
  </si>
  <si>
    <t>03393001726 16 000288</t>
  </si>
  <si>
    <t>ООО "ЦСТ Даксмед"</t>
  </si>
  <si>
    <t>630049, г. Новосибирск, ул. Красный проспект, 153Б</t>
  </si>
  <si>
    <t>34216003989 16 000447</t>
  </si>
  <si>
    <t>03393001726 16 000320</t>
  </si>
  <si>
    <t>22.19.60.111</t>
  </si>
  <si>
    <t>ООО "ЭНС"</t>
  </si>
  <si>
    <t>г.Новосибирск ул.Демакова 30</t>
  </si>
  <si>
    <t>34216003989 16 000459</t>
  </si>
  <si>
    <t>03393001726 16 000329</t>
  </si>
  <si>
    <t>Поставка строительных материалов</t>
  </si>
  <si>
    <t>22.62.10.000</t>
  </si>
  <si>
    <t>34216003989 16 000434</t>
  </si>
  <si>
    <t>03393001726 16 000348</t>
  </si>
  <si>
    <t>ООО"МедФармАльянс"</t>
  </si>
  <si>
    <t>655004, Кемеровская область г.Новокузнецк ул. Еланьская 10А</t>
  </si>
  <si>
    <t>34216003989 16 000408</t>
  </si>
  <si>
    <t>03393001726 16 000361</t>
  </si>
  <si>
    <t>34216003989 16 000422</t>
  </si>
  <si>
    <t>03393001726 16 000355</t>
  </si>
  <si>
    <t>650000, Кемерово г, Д.Бедного 5</t>
  </si>
  <si>
    <t>34216003989 16 000405</t>
  </si>
  <si>
    <t>03393001726 16 000337</t>
  </si>
  <si>
    <t>34216003989 16 000430</t>
  </si>
  <si>
    <t>03393001726 16 000341</t>
  </si>
  <si>
    <t>34216003989 16 000464</t>
  </si>
  <si>
    <t>03393001726 16 000364</t>
  </si>
  <si>
    <t>34216003989 16 000446</t>
  </si>
  <si>
    <t>03393001726 16 000377</t>
  </si>
  <si>
    <t>21.20.10.234</t>
  </si>
  <si>
    <t>34216003989 16 000467</t>
  </si>
  <si>
    <t>03393001726 16 000391</t>
  </si>
  <si>
    <t>34216003989 16 000498</t>
  </si>
  <si>
    <t>03393001726 16 000406</t>
  </si>
  <si>
    <t>34216003989 16 000484</t>
  </si>
  <si>
    <t>03393001726 16 000433</t>
  </si>
  <si>
    <t>34216003989 16 000478</t>
  </si>
  <si>
    <t>03393001726 16 000208</t>
  </si>
  <si>
    <t>ООО "Мастерфарм"</t>
  </si>
  <si>
    <t xml:space="preserve">630055, г. Новосибирск, ул. Мусы Джалиля, д.3/1, офис 6 </t>
  </si>
  <si>
    <t>34216003989 16 000300</t>
  </si>
  <si>
    <t>03393001726 16 000236</t>
  </si>
  <si>
    <t xml:space="preserve">27.40.41.000 27.12.24.130 27.12.23.000 27.12.22.000 27.40.41.000 27.12.23.000  </t>
  </si>
  <si>
    <t>34216003989 16 000307</t>
  </si>
  <si>
    <t>03393001726 16 000279</t>
  </si>
  <si>
    <t>Оказание услуг по техническому обслуживанию и перезарядке первичных средств пожаротушения (огнетушителей)</t>
  </si>
  <si>
    <t>33.12.19.000</t>
  </si>
  <si>
    <t>ООО «ГПС»</t>
  </si>
  <si>
    <t xml:space="preserve">654029, Кемеровская обл., г. Новокузнецк,
ул. Вокзальная, 10А, корпус 3
</t>
  </si>
  <si>
    <t>34216003989 16 000352</t>
  </si>
  <si>
    <t>03393001726 16 000253</t>
  </si>
  <si>
    <t>Поставка медикаментов (ампицил)</t>
  </si>
  <si>
    <t>ООО "Красфарма"</t>
  </si>
  <si>
    <t>660042, г. Красноярск ул. 60 лет Октября , 2</t>
  </si>
  <si>
    <t>34216003989 16 000332</t>
  </si>
  <si>
    <t>03393001726 16 000254</t>
  </si>
  <si>
    <t>Поставка медикаментов (даптомицин)</t>
  </si>
  <si>
    <t>249010,Колужская обл. Боровский р-н г.Боровск ул.Московская д. 30 кор.4</t>
  </si>
  <si>
    <t>34216003989 16 000326</t>
  </si>
  <si>
    <t>03393001726 16 000268</t>
  </si>
  <si>
    <t>34216003989 16 000372</t>
  </si>
  <si>
    <t>03393001726 16 000271</t>
  </si>
  <si>
    <t>Поставка медикаментов (омепразол)</t>
  </si>
  <si>
    <t>460000, г.Оренбург ул. Мусы Джалиля .д 6</t>
  </si>
  <si>
    <t>34216003989 16 000345</t>
  </si>
  <si>
    <t>03393001726 16 000270</t>
  </si>
  <si>
    <t>Поставка медикаментов (папаверин)</t>
  </si>
  <si>
    <t>34216003989 16 000358</t>
  </si>
  <si>
    <t>03393001726 16 000325</t>
  </si>
  <si>
    <t>ООО 'СИБИРСКИЙ УСПЕХ-КУЗБАСС'</t>
  </si>
  <si>
    <t xml:space="preserve">650000, г. Кемерово ул. Кузбасская 10 </t>
  </si>
  <si>
    <t>34216003989 16 000426</t>
  </si>
  <si>
    <t>03393001726 16 000375</t>
  </si>
  <si>
    <t>34216003989 16 000442</t>
  </si>
  <si>
    <t>03393001726 16 000369</t>
  </si>
  <si>
    <t>630017, г. Новосибирск, ул. Тимакова, д.4, оф.1</t>
  </si>
  <si>
    <t>34216003989 16 000438</t>
  </si>
  <si>
    <t>03393001726 16 000366</t>
  </si>
  <si>
    <t>21.20.10.169</t>
  </si>
  <si>
    <t>34216003989 16 000435</t>
  </si>
  <si>
    <t>03393001726 16 000405</t>
  </si>
  <si>
    <t>249010 Калужская обл. Боровский р-н ул. Московская 30 корп 4</t>
  </si>
  <si>
    <t>34216003989 16 000488</t>
  </si>
  <si>
    <t>03393001726 16 000414</t>
  </si>
  <si>
    <t>ООО ФК"Фармакоппола"</t>
  </si>
  <si>
    <t>140000,Московская область г.Люберцы, ул. Смирновская д 17 пом 7</t>
  </si>
  <si>
    <t>34216003989 16 000481</t>
  </si>
  <si>
    <t>03393001726 16 000418</t>
  </si>
  <si>
    <t>21.2010.191</t>
  </si>
  <si>
    <t>34216003989 16 000512</t>
  </si>
  <si>
    <t>03393001726 16 000423</t>
  </si>
  <si>
    <t>34216003989 16 000470</t>
  </si>
  <si>
    <t>03393001726 16 000438</t>
  </si>
  <si>
    <t>03393001726 16 000202</t>
  </si>
  <si>
    <t>620085 г. Екатеринбург, ул. Военная, дом 8А, секция 23-28, комната 25.</t>
  </si>
  <si>
    <t>34216003989 16 000281</t>
  </si>
  <si>
    <t>03393001726 16 000216</t>
  </si>
  <si>
    <t>Поставка медикаментов (Цитоколин)</t>
  </si>
  <si>
    <t>34216003989 16 000295</t>
  </si>
  <si>
    <t>03393001726 16 000243</t>
  </si>
  <si>
    <t xml:space="preserve">24.20.40.000 24.20.13.130 22.21.21.123 23.42.10.120 25.99.11.193  25.93.15.120 23.91.11.130 </t>
  </si>
  <si>
    <t>34216003989 16 000315</t>
  </si>
  <si>
    <t>03393001726 16 000248</t>
  </si>
  <si>
    <t>Поставка медикаментов (меропинем)</t>
  </si>
  <si>
    <t>115201,г. Москва Каширское шоссе д. 22 корп. 4 строение 7</t>
  </si>
  <si>
    <t>34216003989 16 000347</t>
  </si>
  <si>
    <t>03393001726 16 000252</t>
  </si>
  <si>
    <t>Поставка медикаментов (ленезолид)</t>
  </si>
  <si>
    <t>34216003989 16 000350</t>
  </si>
  <si>
    <t>03393001726 16 000282</t>
  </si>
  <si>
    <t>Оказание телематических услуг связи</t>
  </si>
  <si>
    <t>630004, город Новосибирск, Комсомольский проспект, д.1 корпус 4</t>
  </si>
  <si>
    <t>34216003989 16 000361</t>
  </si>
  <si>
    <t>03393001726 16 000339</t>
  </si>
  <si>
    <t>34216003989 16 000415</t>
  </si>
  <si>
    <t>03393001726 16 000362</t>
  </si>
  <si>
    <t>21.210.10.141</t>
  </si>
  <si>
    <t>34216003989 16 000450</t>
  </si>
  <si>
    <t>03393001726 16 000430</t>
  </si>
  <si>
    <t>34216003989 16 000474</t>
  </si>
  <si>
    <t>03393001726 16 000244</t>
  </si>
  <si>
    <t>Оказание услуг по сбору, вывозу и термическому уничтожению необеззараженных медицинских отходов класса «Б»</t>
  </si>
  <si>
    <t>38.12.11.000</t>
  </si>
  <si>
    <t>ООО "Витал-Сервис"</t>
  </si>
  <si>
    <t>654027, Российская Федерация г.Новокузнецк ул. 25 лет Октября дом 2 кв.115</t>
  </si>
  <si>
    <t>34216003989 16 000334</t>
  </si>
  <si>
    <t>03393001726 16 000421</t>
  </si>
  <si>
    <t>ООО «ИРВИН 2»</t>
  </si>
  <si>
    <t>115230,  г. Москва, 1-й Нагатинский проезд, д. 10, стр. 1, башня «Б», 17 этаж</t>
  </si>
  <si>
    <t>34216003989 16 000497</t>
  </si>
  <si>
    <t>03393001726 16 000212</t>
  </si>
  <si>
    <t>Поставка медикаментов (Меропенем)</t>
  </si>
  <si>
    <t>Российская Федерация, 460000, Оренбург, ул. Мусы Джалиля, д.6</t>
  </si>
  <si>
    <t>34216003989 16 000288</t>
  </si>
  <si>
    <t>03393001726 16 000223</t>
  </si>
  <si>
    <t>20.52.10.190 22.29.22.000, 22.29.25.000, 32.09.12.110, 17.23.13.195, 25.99.23.000</t>
  </si>
  <si>
    <t>34216003989 16 000312</t>
  </si>
  <si>
    <t>03393001726 16 000245</t>
  </si>
  <si>
    <t>Поставка медикаментов (цефтриаксон)</t>
  </si>
  <si>
    <t>34216003989 16 000333</t>
  </si>
  <si>
    <t>03393001726 16 000350</t>
  </si>
  <si>
    <t>ООО «Сибирское здоровье»</t>
  </si>
  <si>
    <t>34216003989 16 000479</t>
  </si>
  <si>
    <t>03393001726 16 000469</t>
  </si>
  <si>
    <t>Оказание услуг по инструментальным замерам эффективности работы приточно-вытяжной вентиляции на 2017г</t>
  </si>
  <si>
    <t>71.20.11</t>
  </si>
  <si>
    <t>ООО "Аверс"</t>
  </si>
  <si>
    <t>654038, Кемеровская обл., г. Новокузнецк, ул. Промстроевская, 60, корпус 7</t>
  </si>
  <si>
    <t>03393001726 16 000285</t>
  </si>
  <si>
    <t>Поставка новых картриджей</t>
  </si>
  <si>
    <t>ООО "ПроектСервисМонтаж"</t>
  </si>
  <si>
    <t>394006, г. Воронеж, ул. Революции 1905 года , д. 86Д, офис 108</t>
  </si>
  <si>
    <t>34216003989 16 000360</t>
  </si>
  <si>
    <t>03393001726 16 000302</t>
  </si>
  <si>
    <t>Оказание услуг по техническому обслуживанию охранно-пожарной сигнализации с системой оповещения и управления эвакуацией людей при пожаре корпусов МБЛПУ "ГКБ №1" на 2017 год</t>
  </si>
  <si>
    <t>ООО «Фортуна Плюс»</t>
  </si>
  <si>
    <t>650000, г. Кемерово, ул. Арочная, 39-13</t>
  </si>
  <si>
    <t>34216003989 16 000387</t>
  </si>
  <si>
    <t>КОУ</t>
  </si>
  <si>
    <t>03393001726 15 000233</t>
  </si>
  <si>
    <t>Оказание услуг общественного питания для медицинской организации</t>
  </si>
  <si>
    <t>55.30.14.000</t>
  </si>
  <si>
    <t>ООО «ОМС-Новокузнецк»</t>
  </si>
  <si>
    <t>654005, г. Новокузнецк, ул. Хлебозаводская, 2Б, офис 215</t>
  </si>
  <si>
    <t>34216003989 16 000007</t>
  </si>
  <si>
    <t>03393001726 16 000261</t>
  </si>
  <si>
    <t xml:space="preserve">Оказание услуг общественного питания для медицинской организации </t>
  </si>
  <si>
    <t>56.29.11.000</t>
  </si>
  <si>
    <t>654010, г. Новокузнецк, пл. Побед, д.1 корпус 174</t>
  </si>
  <si>
    <t>34216003989 16 000390</t>
  </si>
  <si>
    <t>4217011502</t>
  </si>
  <si>
    <t>оказание услуг по организации бесплатного проезда городским пассажирским транспортом общего пользования для сотрудников МБЛПУ "ГКБ№2"</t>
  </si>
  <si>
    <t>0139300002915001360</t>
  </si>
  <si>
    <t>МБУ "Единый центр организации пассажирских перевозок" Новокузнецкого округа</t>
  </si>
  <si>
    <t>654005, Новокузнецк пр.Строителей 55</t>
  </si>
  <si>
    <t>3421701150216000007</t>
  </si>
  <si>
    <t>поставка лекарственных препаратов (депротеинизированный гемодериват крови телят)</t>
  </si>
  <si>
    <t>0139300002915001285</t>
  </si>
  <si>
    <t>АО НПК Катрен</t>
  </si>
  <si>
    <t>Новосибирск</t>
  </si>
  <si>
    <t>3421701150216000006</t>
  </si>
  <si>
    <t>поставка лекарственных препаратов (антикоагуляционные)</t>
  </si>
  <si>
    <t>0139300002915001286</t>
  </si>
  <si>
    <t>21.20.10.131 21.20.10.134</t>
  </si>
  <si>
    <t>3421701150216000005</t>
  </si>
  <si>
    <t>поставка лекарственных препаратов</t>
  </si>
  <si>
    <t>0139300002915001275</t>
  </si>
  <si>
    <t>21.20.10.114 21.20.23.192 21.20.10.113 21.20.10.118 21.20.23.192 21.20.10.112  21.20.10.239 21.20.10.115 21.20.10.256 21.20.10.143</t>
  </si>
  <si>
    <t>3421701150216000003</t>
  </si>
  <si>
    <t>0139300002915001288</t>
  </si>
  <si>
    <t xml:space="preserve">21.20.10.122 21.20.10.232 21.20.10.132 21.20.10.233 21.20.23.192 21.20.10.143 21.20.10.221 </t>
  </si>
  <si>
    <t>3421701150216000004</t>
  </si>
  <si>
    <t>0139300002915001291</t>
  </si>
  <si>
    <t>21.20.10.255 21.20.10.156 21.20.10.181 21.20.10.119 21.20.10.181  21.20.10.254 21.20.10.256 21.20.22.000 21.20.10.194 21.20.10.226 21.20.10.239 21.20.23.192 21.20.10.243 21.20.10.262</t>
  </si>
  <si>
    <t>3421701150216000001</t>
  </si>
  <si>
    <t>поставка лекарственных препаратов (Железа III гидроксид)</t>
  </si>
  <si>
    <t>25.11.2015</t>
  </si>
  <si>
    <t>0139300002915001317</t>
  </si>
  <si>
    <t>3421701150216000014</t>
  </si>
  <si>
    <t xml:space="preserve">ЭА </t>
  </si>
  <si>
    <t xml:space="preserve">поставка белкового лечебного питания в 2016 голу </t>
  </si>
  <si>
    <t>0139300002915001338</t>
  </si>
  <si>
    <t>24.66.41.120</t>
  </si>
  <si>
    <t>АО НКП Катрен</t>
  </si>
  <si>
    <t>630117, Новосибирск, ул.Тимакова4</t>
  </si>
  <si>
    <t>3421701150216000015</t>
  </si>
  <si>
    <t>поставка дезинфицирующих средств</t>
  </si>
  <si>
    <t>27.11.2015</t>
  </si>
  <si>
    <t>0139300002915001334</t>
  </si>
  <si>
    <t>24.42.14</t>
  </si>
  <si>
    <t>ИП Заикина О.А.</t>
  </si>
  <si>
    <t>420507984267</t>
  </si>
  <si>
    <t>650024 Кемерово, ул.Дружбы 31</t>
  </si>
  <si>
    <t>3421701150216000017</t>
  </si>
  <si>
    <t>поставка лекарственных препаратов (Ипратропия бромид+Фенотерол)</t>
  </si>
  <si>
    <t>0139300002915001293</t>
  </si>
  <si>
    <t>3421701150216000010</t>
  </si>
  <si>
    <t>0139300002915001295</t>
  </si>
  <si>
    <t>21.20.10.143 21.20.10.142 21.20.10.149 21.20.10.112 21.20.10.192 21.20.10.121 21.20.10.236 21.20.10.221</t>
  </si>
  <si>
    <t>3421701150216000009</t>
  </si>
  <si>
    <t>0139300002915001325</t>
  </si>
  <si>
    <t>21.20.23.192 21.20.10.239 21.20.10.158 21.20.10.134 21.20.10.169 21.20.10.156 21.20.10.243 21.20.10.227 21.20.10.154 21.20.10.141 21.20.10.115 21.20.10.232 21.20.10.174 21.20.10.231 21.20.10.172 21.20.10.221 21.20.10.121 21.20.10.132 21.20.10.143 21.20.10.234</t>
  </si>
  <si>
    <t>3421701150216000008</t>
  </si>
  <si>
    <t>поставка в 1-ом полугодии диагностических реактивов для бактериологической лаборатории</t>
  </si>
  <si>
    <t>0139300002915001342</t>
  </si>
  <si>
    <t>ООО Конверт-Сервис М</t>
  </si>
  <si>
    <t>4206017213</t>
  </si>
  <si>
    <t>650003, Кемерово, пр-кт Комсомольский 49-161</t>
  </si>
  <si>
    <t>3421701150216000012</t>
  </si>
  <si>
    <t>поставка в 1-ом полугодии 2016 года реактивов и расходных материалов для клинико-диагностичекой лаборатории</t>
  </si>
  <si>
    <t>01.12.2015</t>
  </si>
  <si>
    <t>0139300002915001358</t>
  </si>
  <si>
    <t>Кемерово пр-кт Комсомольский 49</t>
  </si>
  <si>
    <t>3421701150216000013</t>
  </si>
  <si>
    <t>выполнение работ по текущему ремонту прививочного кабинета поликлиники №2 по адресу пр-т Октябрьский,54</t>
  </si>
  <si>
    <t>0139300002915001234</t>
  </si>
  <si>
    <t>41.20.40.000</t>
  </si>
  <si>
    <t>ООО Строительная компания Призма</t>
  </si>
  <si>
    <t>4217079613</t>
  </si>
  <si>
    <t>654027 Новокузнецк ул.Суворова 3-75</t>
  </si>
  <si>
    <t>3421701150216000016</t>
  </si>
  <si>
    <t>выполнение работ по замене дверных блоков в отделени  медицинского осмотра по адресу: ул.Спартака,12</t>
  </si>
  <si>
    <t>20.12.2015</t>
  </si>
  <si>
    <t>0139300002915001297</t>
  </si>
  <si>
    <t>42.99.29.000</t>
  </si>
  <si>
    <t>ООО Анмакс Строй</t>
  </si>
  <si>
    <t>4205272620</t>
  </si>
  <si>
    <t>Кемерово пр.Ленинградский 21а</t>
  </si>
  <si>
    <t>3421701150216000018</t>
  </si>
  <si>
    <t>поставка в 1-ом полугод  2016 года расходного материала для лабораторий</t>
  </si>
  <si>
    <t>0139300002915001344</t>
  </si>
  <si>
    <t>ООО ТерраМед</t>
  </si>
  <si>
    <t>4217155014</t>
  </si>
  <si>
    <t>Новокузнецк ул.Спартака 12</t>
  </si>
  <si>
    <t>3421701150216000019</t>
  </si>
  <si>
    <t>0139300002915001290</t>
  </si>
  <si>
    <t xml:space="preserve">21.20.10.191 21.20.10.158 21.20.10.156 </t>
  </si>
  <si>
    <t>ООО ФК Фармакоппола</t>
  </si>
  <si>
    <t>7723831105</t>
  </si>
  <si>
    <t>109651 Москва ул.Перерва 9</t>
  </si>
  <si>
    <t>3421701150216000020</t>
  </si>
  <si>
    <t>поставка продуктов питания (яйцо куринорго) в 1 квартале 2016 года</t>
  </si>
  <si>
    <t>0139300002915001340</t>
  </si>
  <si>
    <t xml:space="preserve">ООО Алгоритм </t>
  </si>
  <si>
    <t>Кемероово, ул.Весенняя 15-108</t>
  </si>
  <si>
    <t>3421701150216000021</t>
  </si>
  <si>
    <t>поставка в 1-ом полугодии 2016 года реактивов диагностических для биохимической лаборатории</t>
  </si>
  <si>
    <t>0139300002915001347</t>
  </si>
  <si>
    <t>ООО ИТерраМед</t>
  </si>
  <si>
    <t>654007,Новокузнецк, ул.Спартака 12</t>
  </si>
  <si>
    <t>3421701150216000023</t>
  </si>
  <si>
    <t>оказание услуг по предоставлению нормативно-справочной системы</t>
  </si>
  <si>
    <t>0139300002915001376</t>
  </si>
  <si>
    <t>63.99.10.190</t>
  </si>
  <si>
    <t>ООО Правовой центр "Гарант"</t>
  </si>
  <si>
    <t>4205114334</t>
  </si>
  <si>
    <t>650000 кемерово, ул.Д.Бедного 1</t>
  </si>
  <si>
    <t>3421701150216000024</t>
  </si>
  <si>
    <t xml:space="preserve">поставка расходного стерилизационного материала </t>
  </si>
  <si>
    <t>0139300002915001383</t>
  </si>
  <si>
    <t>17.12.14.182 20.59.52.192</t>
  </si>
  <si>
    <t>ИП Тауберт А.Р.</t>
  </si>
  <si>
    <t>423600204100</t>
  </si>
  <si>
    <t>Кемерово, б-р Строителей,56 корп2</t>
  </si>
  <si>
    <t>3421701150216000025</t>
  </si>
  <si>
    <t>оказание услуг по расширению функциональных возможностей постобработки КТ изображений компьютерного томографа</t>
  </si>
  <si>
    <t>0139300002915001378</t>
  </si>
  <si>
    <t>62.01.11.000</t>
  </si>
  <si>
    <t>ООО Евростиль ХХI</t>
  </si>
  <si>
    <t>4205005416</t>
  </si>
  <si>
    <t>Кемерово, ул.Д.Бедного 5</t>
  </si>
  <si>
    <t>3421701150216000022</t>
  </si>
  <si>
    <t>поставка лекарственных препаратов (комплекс пептидов)</t>
  </si>
  <si>
    <t>0139300002915001309</t>
  </si>
  <si>
    <t>3421701150216000011</t>
  </si>
  <si>
    <t>содержание и ремонт многоквартирного дома</t>
  </si>
  <si>
    <t>24.01.16</t>
  </si>
  <si>
    <t>ООО УК Любимый город</t>
  </si>
  <si>
    <t>4217145383</t>
  </si>
  <si>
    <t>654066, Новокузнецк, ул. Грдины,27</t>
  </si>
  <si>
    <t>3421701150216000029</t>
  </si>
  <si>
    <t>3421701150216000028</t>
  </si>
  <si>
    <t>ООО УК Доверие</t>
  </si>
  <si>
    <t>654005, Новокузнецк, ул.Фестивальная 21</t>
  </si>
  <si>
    <t>3421701150216000027</t>
  </si>
  <si>
    <t>4217058229</t>
  </si>
  <si>
    <t>654007, Новокузнецк, ул.Тольятти,45Б</t>
  </si>
  <si>
    <t>3421701150216000026</t>
  </si>
  <si>
    <t>услуги по электроснабжению</t>
  </si>
  <si>
    <t>650036, Кемерово,пр-кт Ленина,90/4</t>
  </si>
  <si>
    <t>3421701150216000030</t>
  </si>
  <si>
    <t>ООО УК Проспект</t>
  </si>
  <si>
    <t>654041, Новокузнецк, пр-кт Металлургов 8</t>
  </si>
  <si>
    <t>3421701150216000031</t>
  </si>
  <si>
    <t>ООО УК Управдом</t>
  </si>
  <si>
    <t>4217151348</t>
  </si>
  <si>
    <t>654027, Новокузнецк, ул.Хитарова 18</t>
  </si>
  <si>
    <t>3421701150216000032</t>
  </si>
  <si>
    <t>услуги по водоснабжению,водоотведению</t>
  </si>
  <si>
    <t>654005, Новокузнецк, пр.Строителей 98</t>
  </si>
  <si>
    <t>3421701150216000033</t>
  </si>
  <si>
    <t>услуги по теплоснабжению и горячей воде</t>
  </si>
  <si>
    <t>35.30.11.120</t>
  </si>
  <si>
    <t>650000, Кемерово, пр-кт Кузнецкий 30</t>
  </si>
  <si>
    <t>3421701150216000034</t>
  </si>
  <si>
    <t>ООО Центральная ТЭЦ</t>
  </si>
  <si>
    <t>654005, Новокузнецк, ул.Коммунальная 25</t>
  </si>
  <si>
    <t>3421701150216000035</t>
  </si>
  <si>
    <t>15.02.16</t>
  </si>
  <si>
    <t>ООО УЖК-Центр</t>
  </si>
  <si>
    <t>4253005504</t>
  </si>
  <si>
    <t>654005, Новокузнецк, ул.Фестивальная 5</t>
  </si>
  <si>
    <t>3421701150216000036</t>
  </si>
  <si>
    <t>191002, г.Санкт-Петербург, ул.Достоевского,15</t>
  </si>
  <si>
    <t>3421701150216000040</t>
  </si>
  <si>
    <t>3421701150216000041</t>
  </si>
  <si>
    <t>ООО Квартал на Левом</t>
  </si>
  <si>
    <t>4217138393</t>
  </si>
  <si>
    <t>654007, Новокузнецк, ул.Орджоникидзе,38А</t>
  </si>
  <si>
    <t>3421701150216000042</t>
  </si>
  <si>
    <t>Поставка лекасртвенных препаратов (Надропарин кальция)</t>
  </si>
  <si>
    <t>0139300002916000010</t>
  </si>
  <si>
    <t>ЗАО Ланцет</t>
  </si>
  <si>
    <t>107143 Москва, Открытое шоссе 17 корп1</t>
  </si>
  <si>
    <t>3421701150216000044</t>
  </si>
  <si>
    <t>Поставка лекарственных препаратов (Фонадапаринукс натрия)</t>
  </si>
  <si>
    <t>0139300002916000014</t>
  </si>
  <si>
    <t>3421701150216000043</t>
  </si>
  <si>
    <t xml:space="preserve">Поставка лекарственных препаратов  </t>
  </si>
  <si>
    <t>0139300002916000009</t>
  </si>
  <si>
    <t>21.20.10.254 21.20.10.236 21.20.10.191 21.20.10.134  21.20.10.133</t>
  </si>
  <si>
    <t>630117,Новосибирск, Тимакова,4</t>
  </si>
  <si>
    <t>3421701150216000046</t>
  </si>
  <si>
    <t>Поставка кислорода медицинского</t>
  </si>
  <si>
    <t>0139300002916000003</t>
  </si>
  <si>
    <t>ООО Оксинит плюс</t>
  </si>
  <si>
    <t>4211014264</t>
  </si>
  <si>
    <t>652702, Киселевск, ул.Ушакова,2А</t>
  </si>
  <si>
    <t>3421701150216000045</t>
  </si>
  <si>
    <t>Поставка реактивов и изделий медицинского назначения для биохимической лаборатории</t>
  </si>
  <si>
    <t>0139300002916000004</t>
  </si>
  <si>
    <t xml:space="preserve">21.20.23.111  32.50.50.000 </t>
  </si>
  <si>
    <t>ООО Террамед</t>
  </si>
  <si>
    <t>654007, Новокузнецк, ул.Спартака,12</t>
  </si>
  <si>
    <t>3421701150216000050</t>
  </si>
  <si>
    <t>Поставка лекарственных препаратов (растворы для инфузий и инъекций)</t>
  </si>
  <si>
    <t>0139300002916000007</t>
  </si>
  <si>
    <t>21.20.10</t>
  </si>
  <si>
    <t>ООО Фарго</t>
  </si>
  <si>
    <t>4205141828</t>
  </si>
  <si>
    <t>650003, кемерово, ул.Марковцева,20Б</t>
  </si>
  <si>
    <t>3421701150216000038</t>
  </si>
  <si>
    <t>Поставка экстемпоральных растворов</t>
  </si>
  <si>
    <t>0139300002916000008</t>
  </si>
  <si>
    <t>21.20.10.121 21.20.10.256 21.20.10.158 21.20.10.231 21.20.10.134</t>
  </si>
  <si>
    <t>МП Аптеки 42+</t>
  </si>
  <si>
    <t>654041 Новокузнецк пр Курбатова 1</t>
  </si>
  <si>
    <t>3421701150216000039</t>
  </si>
  <si>
    <t>поставка лекарственных препаратов (Эналаприлат)</t>
  </si>
  <si>
    <t>0139300002916000015</t>
  </si>
  <si>
    <t>3421701150216000048</t>
  </si>
  <si>
    <t>поставка лекарственных препаратов (Алтеплаза)</t>
  </si>
  <si>
    <t>0139300002916000034</t>
  </si>
  <si>
    <t>3421701150216000051</t>
  </si>
  <si>
    <t>Поставка лекарственных препаратов</t>
  </si>
  <si>
    <t>0139300002916000016</t>
  </si>
  <si>
    <t>3421701150216000037</t>
  </si>
  <si>
    <t>Поставка лекарственных препаратов для обеспечения льггтными медикаментами женщин по беременности, получающих медицинскую помощь в женских консультациях №1 и №2 МБЛПУ "ГКБ №2"</t>
  </si>
  <si>
    <t>0139300002916000043</t>
  </si>
  <si>
    <t>21.20.10.121 21.20.10.133 21.20.10.171 21.20.10.122</t>
  </si>
  <si>
    <t>3421701150216000053</t>
  </si>
  <si>
    <t>Оказание услуг по заправке и воссатновлению картриджей</t>
  </si>
  <si>
    <t>0139300002916000035</t>
  </si>
  <si>
    <t>ООО Картридж-Сервис</t>
  </si>
  <si>
    <t>4205190215</t>
  </si>
  <si>
    <t>650036, Кемерово, ул.Терешковой,41</t>
  </si>
  <si>
    <t>3421701150216000047</t>
  </si>
  <si>
    <t>Поставка лекарственных препаратов (Макрогол)</t>
  </si>
  <si>
    <t>0139300002916000025</t>
  </si>
  <si>
    <t>21.20.10.115</t>
  </si>
  <si>
    <t>ООО Альбатрос</t>
  </si>
  <si>
    <t>115201, Москва,ш.Каширское,д.22 корп 4</t>
  </si>
  <si>
    <t>3421701150216000049</t>
  </si>
  <si>
    <t>Поставка лекарственных препаратов (Тофизопам)</t>
  </si>
  <si>
    <t>0139300002916000038</t>
  </si>
  <si>
    <t>3421701150216000052</t>
  </si>
  <si>
    <t xml:space="preserve">поставка лекарственных препаратов </t>
  </si>
  <si>
    <t>0139300002916000041</t>
  </si>
  <si>
    <t>21.20.10.142 21.20.10.221 21.20.10.192 21.20.10.112 21.20.10.231 21.20.10.119 21.20.10.254 21.20.10.229 21.20.10.134 21.20.10.239</t>
  </si>
  <si>
    <t>3421701150216000055</t>
  </si>
  <si>
    <t>Поставка лекарственных препаратов (Будесонид+Формотерол)</t>
  </si>
  <si>
    <t>0139300002916000042</t>
  </si>
  <si>
    <t>3421701150216000054</t>
  </si>
  <si>
    <t>Поставка расходного материала</t>
  </si>
  <si>
    <t>0139300002916000048</t>
  </si>
  <si>
    <t>3421701150216000056</t>
  </si>
  <si>
    <t>Поставка  медицинских инструментов для женских консультаций МБЛПУ "ГКБ №2"</t>
  </si>
  <si>
    <t>0139300002916000069</t>
  </si>
  <si>
    <t>ООО Лотус-Мед</t>
  </si>
  <si>
    <t>4205290322</t>
  </si>
  <si>
    <t>650024, Кемерово, ул.Радищева,15</t>
  </si>
  <si>
    <t>3421701150216000057</t>
  </si>
  <si>
    <t>ООО Марсо</t>
  </si>
  <si>
    <t>650070 Кемерово ул.Тухачевского 50/4</t>
  </si>
  <si>
    <t>3421701150216000058</t>
  </si>
  <si>
    <t>ООО Алгоритм</t>
  </si>
  <si>
    <t>650000, Кемерово, ул.Весенняя 15</t>
  </si>
  <si>
    <t>3421701150216000064</t>
  </si>
  <si>
    <t>08.93.10.113 10.73.11.110 10.61.21.000</t>
  </si>
  <si>
    <t>ООО Флорин ТК</t>
  </si>
  <si>
    <t>Кемерово</t>
  </si>
  <si>
    <t>3421701150216000059</t>
  </si>
  <si>
    <t>10.61.31.120 10.61.32.113 01.11.75.110 10.61.12.000 10.61.32.114 10.61.32.111 10.61.32.116 10.61.31.119 10.61.32.117</t>
  </si>
  <si>
    <t>ООО Сибирский колос</t>
  </si>
  <si>
    <t>654207, с.Костенково, ул.Центральная 2а</t>
  </si>
  <si>
    <t>3421701150216000060</t>
  </si>
  <si>
    <t>поставка продуктов питания (сахара-песка) во 2-3 кварталах 2016г</t>
  </si>
  <si>
    <t>650070, Кемерово, ул.Тухачесвкого 50/4</t>
  </si>
  <si>
    <t>3421701150216000061</t>
  </si>
  <si>
    <t>поставка лекарственных препаратов (Эплеренон)</t>
  </si>
  <si>
    <t>0139300002916000095</t>
  </si>
  <si>
    <t>3421701150216000062</t>
  </si>
  <si>
    <t>Поставка медицинского оборудования для женских консультаций МБЛПУ "ГКБ №2"</t>
  </si>
  <si>
    <t>0139300002916000073</t>
  </si>
  <si>
    <t>27.90.11.000 32.50.13.190 32.50.30.120</t>
  </si>
  <si>
    <t>654000, Новокузнецк, ул.Спартака,12</t>
  </si>
  <si>
    <t>3421701150216000063</t>
  </si>
  <si>
    <t>ООО Агросервис</t>
  </si>
  <si>
    <t>654038, Новокузнецк</t>
  </si>
  <si>
    <t>3421701150216000065</t>
  </si>
  <si>
    <t>поставка продуктов питания (мяса кур охлажденного) во 2-3 кварталах 2016 года</t>
  </si>
  <si>
    <t>0139300002916000104</t>
  </si>
  <si>
    <t>10.12.10.110</t>
  </si>
  <si>
    <t>3421701150216000066</t>
  </si>
  <si>
    <t>поставка продуктов питания (молока и кисломолочной продукции) во 2 квартале 2016 года</t>
  </si>
  <si>
    <t>10.51.52.114 10.51.11.110</t>
  </si>
  <si>
    <t>ООО Реализация</t>
  </si>
  <si>
    <t>654201, Новокузнецкий р-он, с.Сосновка, ул.Запсибовская 2</t>
  </si>
  <si>
    <t>3421701150216000067</t>
  </si>
  <si>
    <t>Поставка продуктов питания ( мяса говядины, печени говяжьей) во 2-4 кварталах 2016 года</t>
  </si>
  <si>
    <t>115280,Москва, ул.Ленинская слобода 19</t>
  </si>
  <si>
    <t>3421701150216000068</t>
  </si>
  <si>
    <t>пооставка продуктов питания (молочной продукции) во 2-3 кварталах 2016 года</t>
  </si>
  <si>
    <t>3421701150216000069</t>
  </si>
  <si>
    <t>Поставка лекарственных препаратов (Йогексол)</t>
  </si>
  <si>
    <t>0139300002916000039</t>
  </si>
  <si>
    <t>107143, Москва, Открытое шоссе,д.17 корп1</t>
  </si>
  <si>
    <t>3421701150216000072</t>
  </si>
  <si>
    <t>Поставка лекарственных препаратов (Хлоргексидин)</t>
  </si>
  <si>
    <t>0139300002916000148</t>
  </si>
  <si>
    <t>ООО Альфа Фарм</t>
  </si>
  <si>
    <t>6646015620</t>
  </si>
  <si>
    <t>620026, Екатеринбург, ул.М.Горького,65</t>
  </si>
  <si>
    <t>3421701150216000071</t>
  </si>
  <si>
    <t>Оказание услуг по сбору, транспортированию твердых коммунальных отходов с последующим размещением и/или утилизацией</t>
  </si>
  <si>
    <t>0139300002916000122</t>
  </si>
  <si>
    <t>ООО Сороежка Плюс</t>
  </si>
  <si>
    <t>654080, Новокузнецк</t>
  </si>
  <si>
    <t>3421701150216000070</t>
  </si>
  <si>
    <t>поставка лекарственных препаратов (Имипенем+Циластатин)</t>
  </si>
  <si>
    <t>10.04.2016</t>
  </si>
  <si>
    <t>ООО Алкеми Фарма</t>
  </si>
  <si>
    <t>7707781200</t>
  </si>
  <si>
    <t>127055,Москва, пер Угловой,2</t>
  </si>
  <si>
    <t>3421701150216000073</t>
  </si>
  <si>
    <t>3421701150216000074</t>
  </si>
  <si>
    <t>оказание автотранспортных услуг</t>
  </si>
  <si>
    <t>05.03.2016</t>
  </si>
  <si>
    <t>25.03.16</t>
  </si>
  <si>
    <t>0139300002916000171</t>
  </si>
  <si>
    <t>49.32.11.000</t>
  </si>
  <si>
    <t>МКП города Новокузнецка "Автотранспорт медийины"</t>
  </si>
  <si>
    <t>4217059208</t>
  </si>
  <si>
    <t>654041, Новокузнецк, пр.Курбатова,3а</t>
  </si>
  <si>
    <t>3421701150216000076</t>
  </si>
  <si>
    <t>оказание услуг по проведению исследований образцов крови на ВИЧ-инфекцию</t>
  </si>
  <si>
    <t>31.03.16</t>
  </si>
  <si>
    <t>0139300002916000214</t>
  </si>
  <si>
    <t>86.22.11.000</t>
  </si>
  <si>
    <t>ГБУЗ КО "Новокузнецкий клинический центр по профилактике и борьбе со СПИД и инфекционными заболеваниями"</t>
  </si>
  <si>
    <t>4217015673</t>
  </si>
  <si>
    <t>654031 Новокузнецк ул.Горьковская 14</t>
  </si>
  <si>
    <t>3421701150216000075</t>
  </si>
  <si>
    <t>поставка холодильного шкафа</t>
  </si>
  <si>
    <t>0139300002916000210</t>
  </si>
  <si>
    <t>28.25.13.111</t>
  </si>
  <si>
    <t>ООО Альтреза Сервис плюс</t>
  </si>
  <si>
    <t>4253017940</t>
  </si>
  <si>
    <t>654038, Новокузнецк, ул.Промстроевская 58А</t>
  </si>
  <si>
    <t>3421701150216000077</t>
  </si>
  <si>
    <t xml:space="preserve">оказание услуг по техническому обслуживанию и ремонту бытового оборпудования пищеблока </t>
  </si>
  <si>
    <t>0139300002916000191</t>
  </si>
  <si>
    <t>ООО Импульс-НК</t>
  </si>
  <si>
    <t>4217146700</t>
  </si>
  <si>
    <t>654066, Новокузнецк ул.Дружбы 59-58</t>
  </si>
  <si>
    <t>3421701150216000079</t>
  </si>
  <si>
    <t>поставка сенсоров для определения уровня глюкозы</t>
  </si>
  <si>
    <t>0139300002916000173</t>
  </si>
  <si>
    <t>ООО МедВектор</t>
  </si>
  <si>
    <t>4217175211</t>
  </si>
  <si>
    <t>654005, г.Новокузнецк</t>
  </si>
  <si>
    <t>3421701150216000078</t>
  </si>
  <si>
    <t>Поставка изделий медицинского назначения</t>
  </si>
  <si>
    <t>0139300002916000149</t>
  </si>
  <si>
    <t>3421701150216000085</t>
  </si>
  <si>
    <t>Поставка одноразовых медицинских изделий</t>
  </si>
  <si>
    <t>0139300002916000154</t>
  </si>
  <si>
    <t>32.50.50.000 32.50.13.190</t>
  </si>
  <si>
    <t>ООО Торговый Дом Гекса-Сибирь</t>
  </si>
  <si>
    <t>5403199500</t>
  </si>
  <si>
    <t>630088, Новосибирск, ул.Сибиряков-Гвардейцев,49а</t>
  </si>
  <si>
    <t>321701150216000081</t>
  </si>
  <si>
    <t>0139300002916000178</t>
  </si>
  <si>
    <t>32.50.13.190 32.50.50.000</t>
  </si>
  <si>
    <t>ООО Мединфо</t>
  </si>
  <si>
    <t>4238008885</t>
  </si>
  <si>
    <t>654231 Новокузнецкий р-он, п.Юла, ул.Школьная 2</t>
  </si>
  <si>
    <t>321701150216000080</t>
  </si>
  <si>
    <t>Поставка лекарственных препаратов (Амлодипин+Периндоприл)</t>
  </si>
  <si>
    <t>13.02.2016</t>
  </si>
  <si>
    <t>0139300002916000151</t>
  </si>
  <si>
    <t>321701150216000082</t>
  </si>
  <si>
    <t>Поставка изделий медицинского назначения для аспирации</t>
  </si>
  <si>
    <t>0139300002916000226</t>
  </si>
  <si>
    <t>ООО Зибра Медикал</t>
  </si>
  <si>
    <t>4205245369</t>
  </si>
  <si>
    <t>650000 Кемерово, ул.Мичурина 56</t>
  </si>
  <si>
    <t>3421701150216000084</t>
  </si>
  <si>
    <t>Поставка тест-полосок к глюкометру</t>
  </si>
  <si>
    <t>0139300002916000217</t>
  </si>
  <si>
    <t>ООО Марко-Трейд</t>
  </si>
  <si>
    <t>4238014857</t>
  </si>
  <si>
    <t>654207, Новокузнецкий р-он, с.Костенково, ул.Центральная 41Б</t>
  </si>
  <si>
    <t>3421701150216000083</t>
  </si>
  <si>
    <t>оказание услуг по цитологическому исследованию материала различной категории сложности</t>
  </si>
  <si>
    <t>0139300002916000242</t>
  </si>
  <si>
    <t>ГБУЗ КО особого типа Новокузнецкое патологоанатомическое бюро</t>
  </si>
  <si>
    <t>4217012344</t>
  </si>
  <si>
    <t>654041, Новокузнецк, пр.Бардина 34</t>
  </si>
  <si>
    <t>3421701150216000086</t>
  </si>
  <si>
    <t>Поставка лекарственных препаратов (Эртапенем)</t>
  </si>
  <si>
    <t>0139300002916000252</t>
  </si>
  <si>
    <t>АО Р-Фарм</t>
  </si>
  <si>
    <t>7726311464</t>
  </si>
  <si>
    <t>123154, Москва, ул.Безарина,19 корп.1</t>
  </si>
  <si>
    <t>3421701150216000090</t>
  </si>
  <si>
    <t>Поставка систем, линий соединительных и удлинительных</t>
  </si>
  <si>
    <t>0139300002916000220</t>
  </si>
  <si>
    <t>ООО АльфаМед</t>
  </si>
  <si>
    <t>4217162533</t>
  </si>
  <si>
    <t>654007, Новокузнецк, пр-кт Н.С. Ермакова,36</t>
  </si>
  <si>
    <t>3421701150216000092</t>
  </si>
  <si>
    <t>Поставка лекарственных препаратов (Зофеноприл)</t>
  </si>
  <si>
    <t>0139300002916000248</t>
  </si>
  <si>
    <t>3421701150216000087</t>
  </si>
  <si>
    <t>Поставка автоматической проявочной машины</t>
  </si>
  <si>
    <t>0139300002916000234</t>
  </si>
  <si>
    <t>26.70.17.130</t>
  </si>
  <si>
    <t>ИП Моисеенков В.Г.</t>
  </si>
  <si>
    <t>420519235992</t>
  </si>
  <si>
    <t>650071, Кемерово, ул.Окружная,30</t>
  </si>
  <si>
    <t>3421701150216000089</t>
  </si>
  <si>
    <t>Выполнение работ по текущему ремонту кабинетов дневного стационара поликлиники №3 МБЛПУ "ГКБ №2"</t>
  </si>
  <si>
    <t>0139300002916000229</t>
  </si>
  <si>
    <t>ООО Сибстройремонт</t>
  </si>
  <si>
    <t>4218026854</t>
  </si>
  <si>
    <t>654038, Новокузнецк, ул.Тореза,59</t>
  </si>
  <si>
    <t>3421701150216000088</t>
  </si>
  <si>
    <t>Поставка изделий медицинского назначения (шприцы)</t>
  </si>
  <si>
    <t>0139300002916000228</t>
  </si>
  <si>
    <t>32.50.13.110</t>
  </si>
  <si>
    <t>ООО ПромФарм</t>
  </si>
  <si>
    <t>6315633689</t>
  </si>
  <si>
    <t>443001, Самара, ул.Сдовая200</t>
  </si>
  <si>
    <t>3421701150216000093</t>
  </si>
  <si>
    <t>Поставка регистраторов и расходных материалов</t>
  </si>
  <si>
    <t>013930002916000260</t>
  </si>
  <si>
    <t>26.60.12.119, 26.60.12.140 26.60.12.111</t>
  </si>
  <si>
    <t>ООО ЕвроСтиль ХХI</t>
  </si>
  <si>
    <t>650000, Кемерово, ул.Демьяна Бедного,5</t>
  </si>
  <si>
    <t>3421701150216000091</t>
  </si>
  <si>
    <t>Поставка лекарственных препаратов (Фамотидин)</t>
  </si>
  <si>
    <t>0139300002916000256</t>
  </si>
  <si>
    <t>630117, Новосибирск,ул.Тимакова 4</t>
  </si>
  <si>
    <t>3421701150216000096</t>
  </si>
  <si>
    <t>Поставка продуктов питания (хлеб) на 2-ое полугодие 2016 года</t>
  </si>
  <si>
    <t>0139300002916000257</t>
  </si>
  <si>
    <t>652707, Киселевск, ул.Гагарина 20</t>
  </si>
  <si>
    <t>3421701150216000094</t>
  </si>
  <si>
    <t>0139300002916000235</t>
  </si>
  <si>
    <t>650000,Кемерово, ул.Мичурина 56</t>
  </si>
  <si>
    <t>3421701150216000095</t>
  </si>
  <si>
    <t>Поставка емкостей для рентгеноконтрастных веществ</t>
  </si>
  <si>
    <t>0139300002916000270</t>
  </si>
  <si>
    <t>ООО Актимед плюс</t>
  </si>
  <si>
    <t>7802483556</t>
  </si>
  <si>
    <t>194291, Санкт-петербург, пр-кт Луначарского 43</t>
  </si>
  <si>
    <t>3421701150216000102</t>
  </si>
  <si>
    <t>Поставка ультрафиолетового стационарного облучателя и расходные материалы к ним</t>
  </si>
  <si>
    <t>0139300002916000267</t>
  </si>
  <si>
    <t>26.60.13.180</t>
  </si>
  <si>
    <t xml:space="preserve">ООО Мастер Фарм </t>
  </si>
  <si>
    <t>5408291034</t>
  </si>
  <si>
    <t>630055, Новосибирск, ул.Мусы Джалиля 3\1</t>
  </si>
  <si>
    <t>3421701150216000098</t>
  </si>
  <si>
    <t>Оказание услуг по техническому обслуживанию средств обеспечения пожарной безопасности (огнетушителей)</t>
  </si>
  <si>
    <t>0139300002916000266</t>
  </si>
  <si>
    <t>ИП Чернышев Н.Н.</t>
  </si>
  <si>
    <t>421102556674</t>
  </si>
  <si>
    <t>652700, Киселевск, ул.Ленина 24</t>
  </si>
  <si>
    <t>3421701150216000097</t>
  </si>
  <si>
    <t>10.04.16</t>
  </si>
  <si>
    <t>21.04.16</t>
  </si>
  <si>
    <t>0139300002916000277</t>
  </si>
  <si>
    <t>АО НПО Катрен</t>
  </si>
  <si>
    <t>3421701150216000104</t>
  </si>
  <si>
    <t>поставка лекарственных препаратов (Инозин+Никотинамид+Рибофлавин+Янтарная кислота)</t>
  </si>
  <si>
    <t>15.04.16</t>
  </si>
  <si>
    <t>26.04.16</t>
  </si>
  <si>
    <t>0139300002916000295</t>
  </si>
  <si>
    <t>3421701150216000103</t>
  </si>
  <si>
    <t>оказание медицинских услуг</t>
  </si>
  <si>
    <t>04.04.16</t>
  </si>
  <si>
    <t>27.04.16</t>
  </si>
  <si>
    <t>0139300002916000299</t>
  </si>
  <si>
    <t>МБУЗ "ККД"</t>
  </si>
  <si>
    <t>4208001748</t>
  </si>
  <si>
    <t>650002, Кемерово, Сосновский бульвар,6</t>
  </si>
  <si>
    <t>3421701150216000100</t>
  </si>
  <si>
    <t>оказание услуг по подписке периодических изданий на 2-ое полугодие 2016 года</t>
  </si>
  <si>
    <t>28.04.16</t>
  </si>
  <si>
    <t>0139300002916000308</t>
  </si>
  <si>
    <t>53.10.11.000</t>
  </si>
  <si>
    <t>ООО УП Восток</t>
  </si>
  <si>
    <t>6685000056</t>
  </si>
  <si>
    <t>620026, Екатеринбург, ул.Мамина Сибиряка 130</t>
  </si>
  <si>
    <t>3421701150216000105</t>
  </si>
  <si>
    <t>оказание услуг по обучению и проверке знаний по охране труда руководителей и специалистов здравоохранения</t>
  </si>
  <si>
    <t>0139300002916000312</t>
  </si>
  <si>
    <t>85.31.11.000</t>
  </si>
  <si>
    <t>АНО ДПО "Новокузнецкий региональный центр охраны труда и промышленной безопасности"</t>
  </si>
  <si>
    <t>4218025307</t>
  </si>
  <si>
    <t>654005, Новокузнецк, ул.Пирогова, 9</t>
  </si>
  <si>
    <t>3421701150216000099</t>
  </si>
  <si>
    <t>Поставка электротоваров</t>
  </si>
  <si>
    <t>0139300002916000328</t>
  </si>
  <si>
    <t xml:space="preserve">27.40.39.110 27.40.15.114 27.40.14.000 27.40.42.000 27.40.12.000 27.33.13.110  27.33.13.130 27.33.11.140 27.32.13.111 27.40.21.120 </t>
  </si>
  <si>
    <t>ООО Ампер 42</t>
  </si>
  <si>
    <t>4253032441</t>
  </si>
  <si>
    <t>654084, Новокузнецк, пр-кт Шахтеров 26</t>
  </si>
  <si>
    <t>3421701150216000101</t>
  </si>
  <si>
    <t>оказание услуг по техническому обслуживанию медицинской техники МБЛПУ "ГКБ №2"</t>
  </si>
  <si>
    <t>0139300002916000165</t>
  </si>
  <si>
    <t>ООО АльфаХост</t>
  </si>
  <si>
    <t>4217130027</t>
  </si>
  <si>
    <t>3421701150216000106</t>
  </si>
  <si>
    <t>Поставка продуктов питания (молоко и кисломолочные продукты) во 2-ом полугодии 2016 года</t>
  </si>
  <si>
    <t>0139300002916000331</t>
  </si>
  <si>
    <t>10.51.11.110 10.51.52.114 10.51.30.111</t>
  </si>
  <si>
    <t>654201, с..Сосновка,ул.Запсибовская 2</t>
  </si>
  <si>
    <t>3421701150216000107</t>
  </si>
  <si>
    <t>поставка лекарственных препаратов (антибиотики)</t>
  </si>
  <si>
    <t>22.04.16</t>
  </si>
  <si>
    <t>0139300002916000282</t>
  </si>
  <si>
    <t>ООО ФК Сатиком</t>
  </si>
  <si>
    <t>5612088681</t>
  </si>
  <si>
    <t>460000,Оренбург, ул. Мусы Джалиля 6</t>
  </si>
  <si>
    <t>3421701150216000109</t>
  </si>
  <si>
    <t>25.04.16</t>
  </si>
  <si>
    <t>0139300002916000290</t>
  </si>
  <si>
    <t>21.20.10.191 21.20.10.254 21.20.10.223 21.20.10.114 21.20.10.113 21.20.10.158 21.20.10.157 21.20.10.132 21.20.10.142 21.20.10.231 21.20.10.134 21.20.10.191 21.20.10.158   21.20.10.122 21.20.10.143 21.20.10.158 21.20.10.133 21.20.10.131</t>
  </si>
  <si>
    <t>3421701150216000110</t>
  </si>
  <si>
    <t>поставка лекарственных препаратов (Дабигатрана этексилат)</t>
  </si>
  <si>
    <t>0139300002916000294</t>
  </si>
  <si>
    <t>3421701150216000108</t>
  </si>
  <si>
    <t>поставка продуктов питания (рыбы свежемороженой) во 2 полугодии 2016 года</t>
  </si>
  <si>
    <t>05.05.16</t>
  </si>
  <si>
    <t>0139300002916000325</t>
  </si>
  <si>
    <t>ООО ПФК Элиот</t>
  </si>
  <si>
    <t>630091, Новосибирск, ул.Мичурина,12А</t>
  </si>
  <si>
    <t>3421701150216000115</t>
  </si>
  <si>
    <t>поставка продуктов питания (яйца куриного) во 2 полугодии 2016 года</t>
  </si>
  <si>
    <t>0139300002916000324</t>
  </si>
  <si>
    <t>3421701150216000116</t>
  </si>
  <si>
    <t>Поставка лекарственных препаратов (Эналаприлат)</t>
  </si>
  <si>
    <t>0139300002916000354</t>
  </si>
  <si>
    <t>3421701150216000114</t>
  </si>
  <si>
    <t>0139300002916000362</t>
  </si>
  <si>
    <t>21.20.10.243 21.20.10.221 21.20.10.239 21.20.10.143 21.20.10.119 21.20.10.121 21.20.10.191 21.20.10.116 21.20.10.142 21.20.10.231 21.20.10.122 21.20.10.173</t>
  </si>
  <si>
    <t>3421701150216000113</t>
  </si>
  <si>
    <t>0139300002916000363</t>
  </si>
  <si>
    <t xml:space="preserve">21.20.10.233 21.20.10.143 21.20.10.158 21.20.10.142 21.20.10.194 21.20.10.231 21.20.10.114 21.20.10.131 21.20.10.132 21.20.10.121 21.20.10.154 21.20.10.113 21.20.10.221 21.20.10.252 </t>
  </si>
  <si>
    <t>3421701150216000111</t>
  </si>
  <si>
    <t>02.05.2016</t>
  </si>
  <si>
    <t>0139300002916000364</t>
  </si>
  <si>
    <t>21.20.10.222</t>
  </si>
  <si>
    <t>3421701150216000112</t>
  </si>
  <si>
    <t>поставка продуктов питания во 2-ом полугодии 2016</t>
  </si>
  <si>
    <t>04.05.16</t>
  </si>
  <si>
    <t>0139300002916000323</t>
  </si>
  <si>
    <t>10.89.19.130 10.32.19.141 10.83.13.120 10.39.16.000 10.13.15.111 10.20.25.111 10.39.12.000 10.41.54.000 10.39.25.120 10.72.12.120 10.89.13.119 10.51.22.111</t>
  </si>
  <si>
    <t>656008, Барнаул, ул.Партизанская,266</t>
  </si>
  <si>
    <t>3421701150216000117</t>
  </si>
  <si>
    <t>0139300002916000348</t>
  </si>
  <si>
    <t>21.20.10.239 21.20.10.255 21.20.10.114 21.20.10.239 21.20.10.221</t>
  </si>
  <si>
    <t>ООО Торговый дом БФ</t>
  </si>
  <si>
    <t>4003032047</t>
  </si>
  <si>
    <t>249010, Калужская обл., г.Боровск, ул.Московская,30</t>
  </si>
  <si>
    <t>3421701150216000118</t>
  </si>
  <si>
    <t>выполнение работ по текущему ремонту лестничной клетки №2 лечебного корпуса и лестничной клетки №2 пристройки МБЛПУ ГКБ 2</t>
  </si>
  <si>
    <t>0139300002916000296</t>
  </si>
  <si>
    <t>ООО Группа Компания Холдинг-Кузбасс</t>
  </si>
  <si>
    <t>4253031543</t>
  </si>
  <si>
    <t>654034,Новокузнецк,ул.Ленина,52</t>
  </si>
  <si>
    <t>3421701150216000121</t>
  </si>
  <si>
    <t>0139300002916000351</t>
  </si>
  <si>
    <t>21.20.10.239 21.20.10.134</t>
  </si>
  <si>
    <t>3421701150216000127</t>
  </si>
  <si>
    <t>0139300002916000353</t>
  </si>
  <si>
    <t>3421701150216000119</t>
  </si>
  <si>
    <t>Поставка реагентов и изделий медицинского назначения для клинико-диагностической лаборатории</t>
  </si>
  <si>
    <t>0139300002916000389</t>
  </si>
  <si>
    <t>20.59.52.199 32.50.50.000 20.13.24.112 17.12.14.160 32.99.12.120</t>
  </si>
  <si>
    <t>ООО Конверт Сервис</t>
  </si>
  <si>
    <t>650003, Кемерово, пр-кт Комсомольский,49</t>
  </si>
  <si>
    <t>3421701150216000125</t>
  </si>
  <si>
    <t>Поставка канцелярских товаров и бумаги для печатающих устройств и копировальных аппаратов</t>
  </si>
  <si>
    <t>0139300002916000379</t>
  </si>
  <si>
    <t xml:space="preserve">17.12.14.160 32.99.15.110 20.52.10.190 22.29.21.000 20.30.23.130 22.19.73.120 20.29.25.000 17.23.13.130 17.23.11.150 25.99.23.000 28.99.11.125 32.99.12.110 17.23.13.195 </t>
  </si>
  <si>
    <t>ООО Компания Дельта плюс</t>
  </si>
  <si>
    <t>4205082770</t>
  </si>
  <si>
    <t>650070, Кемерово, ул.Тухачесвкого 60</t>
  </si>
  <si>
    <t>3421701150216000120</t>
  </si>
  <si>
    <t>Поставка реагентов и изделий медицинского назначения для клинико-диагностической и бактериологической лабораторий</t>
  </si>
  <si>
    <t>0139300002916000394</t>
  </si>
  <si>
    <t>20.59.52.199 32.50.50.000</t>
  </si>
  <si>
    <t>420617213</t>
  </si>
  <si>
    <t>650003,Кемерово,пр-кт Комсомольский,49</t>
  </si>
  <si>
    <t>3421701150216000122</t>
  </si>
  <si>
    <t>Поставка продуктов питания (овощей) в 3-ем квартале 2016 года</t>
  </si>
  <si>
    <t>0139300002916000425</t>
  </si>
  <si>
    <t>01.13.51.110 01.13.12.120 01.13.41.110 01.13.43.110 01.13.49.110</t>
  </si>
  <si>
    <t>654063, Новокузнецк, ул.Переездная,1</t>
  </si>
  <si>
    <t>3421701150216000130</t>
  </si>
  <si>
    <t>Поставка анализатора гематологического</t>
  </si>
  <si>
    <t>0139300002916000430</t>
  </si>
  <si>
    <t>26.51.53.190</t>
  </si>
  <si>
    <t>6530003, Кемерово, пр-кт Комсомольский,49</t>
  </si>
  <si>
    <t>3421701150216000129</t>
  </si>
  <si>
    <t>0139300002916000434</t>
  </si>
  <si>
    <t>ООО Альфамед</t>
  </si>
  <si>
    <t>654007, Новокузнецк, пр-кт Ермакова 36</t>
  </si>
  <si>
    <t>3421701150216000128</t>
  </si>
  <si>
    <t>Поставка реагентов и расходных материалов для биохимической лаборатории</t>
  </si>
  <si>
    <t>0139300002916000435</t>
  </si>
  <si>
    <t>20.59.52.199 26.51.53.190</t>
  </si>
  <si>
    <t>ИП Бауэр А.А.</t>
  </si>
  <si>
    <t>420540438353</t>
  </si>
  <si>
    <t>650000, Кемерово, ул.Мичурина 56</t>
  </si>
  <si>
    <t>3421701150216000124</t>
  </si>
  <si>
    <t>0139300002916000443</t>
  </si>
  <si>
    <t>20.59.52.199 20.59.52.194 23.19.23.110 22.29.29.000 32.99.12.120</t>
  </si>
  <si>
    <t>650000,Кемерово, ул Мичурина,56</t>
  </si>
  <si>
    <t>3421701150216000132</t>
  </si>
  <si>
    <t>0139300002916000450</t>
  </si>
  <si>
    <t>ООО "Атон-Кузбасс"</t>
  </si>
  <si>
    <t>4205303620</t>
  </si>
  <si>
    <t>650000, Кемерово, ул.Мичурина,13</t>
  </si>
  <si>
    <t>3421701150216000126</t>
  </si>
  <si>
    <t>06.06.16</t>
  </si>
  <si>
    <t>3421701150216000123</t>
  </si>
  <si>
    <t>ТСЖ "Уютный"</t>
  </si>
  <si>
    <t>4217104059</t>
  </si>
  <si>
    <t>654005, Новокузнецк, ул.Покрышкина,14</t>
  </si>
  <si>
    <t>3421701150216000131</t>
  </si>
  <si>
    <t>Выполнение работ по установке рольставней в отделении медицинского осмотра МБЛПУ "ГКБ №2"</t>
  </si>
  <si>
    <t>0139300002916000521</t>
  </si>
  <si>
    <t>ООО Промакс</t>
  </si>
  <si>
    <t>4205101945</t>
  </si>
  <si>
    <t>650025, Кемерово, ул.Коммунистическая,118</t>
  </si>
  <si>
    <t>3421701150216000133</t>
  </si>
  <si>
    <t>Поставка консолей реанимационных с принадлежностями</t>
  </si>
  <si>
    <t>0139300002916000527</t>
  </si>
  <si>
    <t>32.50.21.122 32.50.30.110 32.50.13.190</t>
  </si>
  <si>
    <t>3421701150216000134</t>
  </si>
  <si>
    <t>Поставка реагентов для бактериологической лаборатории</t>
  </si>
  <si>
    <t>0139300002916000538</t>
  </si>
  <si>
    <t>3421701150216000135</t>
  </si>
  <si>
    <t>3421701150216000</t>
  </si>
  <si>
    <t>0139300002916000537</t>
  </si>
  <si>
    <t>21.20.23.199</t>
  </si>
  <si>
    <t>ООО Оксинит Плюс</t>
  </si>
  <si>
    <t>3421701150216000140</t>
  </si>
  <si>
    <t>Выполнение работ по текущему ремонту системы отопления и теплового узла с установкой приборов  учета тепловой энергии и циркуляционного насоса</t>
  </si>
  <si>
    <t>0139300002916000542</t>
  </si>
  <si>
    <t>654027, Новокузнецк,ул.Суворова,3</t>
  </si>
  <si>
    <t>3421701150216000141</t>
  </si>
  <si>
    <t>Поставка лекарственных препаратов (Фондапаринукс натрия)</t>
  </si>
  <si>
    <t>0139300002916000543</t>
  </si>
  <si>
    <t>3421701150216000139</t>
  </si>
  <si>
    <t>Поставка сред питательных для бактериологической лаборатории</t>
  </si>
  <si>
    <t>0139300002916000544</t>
  </si>
  <si>
    <t>20.59.52.140</t>
  </si>
  <si>
    <t>3421701150216000142</t>
  </si>
  <si>
    <t>0139300002916000553</t>
  </si>
  <si>
    <t>21.20.10.114 21.20.10.173 21.20.10.142 21.20.10.118 21.20.10.143 21.20.10.239 21.20.10.113</t>
  </si>
  <si>
    <t>3421701150216000138</t>
  </si>
  <si>
    <t>0139300002916000540</t>
  </si>
  <si>
    <t>20.59.52.199 20.59.52.192 20.59.60.113</t>
  </si>
  <si>
    <t>3421701150216000137</t>
  </si>
  <si>
    <t>Поставка изделий медицинского назначения (бинты, лейкопластыри, скарификаторы, салфетки)</t>
  </si>
  <si>
    <t>0139300002916000550</t>
  </si>
  <si>
    <t>21.20.24.131 21.20.24.110 32.50.50.000 21.20.24.140</t>
  </si>
  <si>
    <t>ООО Медфарм-Мо</t>
  </si>
  <si>
    <t>5031113405</t>
  </si>
  <si>
    <t>142440, Московская обл., Ногинский р-он, г.п.Обухово,р.п.Обухово, шоссе Кудиновское,уч.17</t>
  </si>
  <si>
    <t>3421701150216000143</t>
  </si>
  <si>
    <t>Поставка изделий медицинскогго назначения (шприцы, салфетки спиртовые, наборы гинекологические)</t>
  </si>
  <si>
    <t>0139300002916000548</t>
  </si>
  <si>
    <t>32.50.13.110 21.20.24.160 32.50.13.190</t>
  </si>
  <si>
    <t>630055, Новосибирск, ул.Мусы Джалиля,3/1</t>
  </si>
  <si>
    <t>3421701150216000144</t>
  </si>
  <si>
    <t>Поставка инфузионных растворов</t>
  </si>
  <si>
    <t>0139300002916000557</t>
  </si>
  <si>
    <t>ООО Йотта-Фарм</t>
  </si>
  <si>
    <t>2540203506</t>
  </si>
  <si>
    <t>690091, Приморский край, г.Владивосток, ул.Алеутская,11</t>
  </si>
  <si>
    <t>3421701150216000147</t>
  </si>
  <si>
    <t>Поставка лекарственных препаратов (Лорноксикам)</t>
  </si>
  <si>
    <t>0139300002916000556</t>
  </si>
  <si>
    <t>115201, Москва, ш.Каширское,22 корп.4</t>
  </si>
  <si>
    <t>3421701150216000145</t>
  </si>
  <si>
    <t>Поставка лекарственных препаратов (Левофлоксацин)</t>
  </si>
  <si>
    <t>0139300002916000554</t>
  </si>
  <si>
    <t>ООО Фарм-Проект</t>
  </si>
  <si>
    <t>7718984970</t>
  </si>
  <si>
    <t>107370, Москва, ул.Тюменская,5</t>
  </si>
  <si>
    <t>3421701150216000146</t>
  </si>
  <si>
    <t>Оказание услуг по поверке средств измерений</t>
  </si>
  <si>
    <t>21.07.2016</t>
  </si>
  <si>
    <t>0139300002916000592</t>
  </si>
  <si>
    <t>33.13.11.000</t>
  </si>
  <si>
    <t>ФБУ "Государственный региональный центр стандартизации,метрологии и испытаний в Кемеровской области"</t>
  </si>
  <si>
    <t>4207007095</t>
  </si>
  <si>
    <t>654032, Новокузнецк, ул.Народная,49</t>
  </si>
  <si>
    <t>3421701150216000148</t>
  </si>
  <si>
    <t>0139300002916000555</t>
  </si>
  <si>
    <t>14.19.32.120 13.99.19.111 13.20.44.120 13.95.10.112</t>
  </si>
  <si>
    <t>ООО ПКФ "Фармресурс"</t>
  </si>
  <si>
    <t>6670066150</t>
  </si>
  <si>
    <t>620075, Екатеринбург, ул.Мамина-Сибиряка,58</t>
  </si>
  <si>
    <t>3421701150216000149</t>
  </si>
  <si>
    <t>Поставка изделий медицинского назначения для лабораторий</t>
  </si>
  <si>
    <t>0139300002916000551</t>
  </si>
  <si>
    <t>ООО Медцентр</t>
  </si>
  <si>
    <t>2540189114</t>
  </si>
  <si>
    <t>690091,Владивосток, Океанский проспект,13</t>
  </si>
  <si>
    <t>3421701150216000150</t>
  </si>
  <si>
    <t>0139300002916000569</t>
  </si>
  <si>
    <t>21.20.10.134 21.20.10.254 21.20.10.122 21.20.10.239 21.20.10.134 21.20.23.112</t>
  </si>
  <si>
    <t>ООО "НПО Артерия"</t>
  </si>
  <si>
    <t>7729737860</t>
  </si>
  <si>
    <t>119454 Москва пр-кт Вернадского 24</t>
  </si>
  <si>
    <t>3421701150216000152</t>
  </si>
  <si>
    <t>Выполнение работ по текущему ремонту смотрового и терапевтического кабинетов в поликлинике №2 МБЛПУ "ГКБ №2" по пр.Октябрьский,54</t>
  </si>
  <si>
    <t>0139300002916000568</t>
  </si>
  <si>
    <t>ООО "Группа Компаний Холдинг-Кузбасс"</t>
  </si>
  <si>
    <t>654034 Новокузнецк ул.Ленина 52</t>
  </si>
  <si>
    <t>3421701150216000153</t>
  </si>
  <si>
    <t>Поставка реагентов для клинико-диагностической лаборатории</t>
  </si>
  <si>
    <t>0139300002916000594</t>
  </si>
  <si>
    <t>ООО Конверт Сервис М</t>
  </si>
  <si>
    <t>650003, Кемерово, пр-кт Комсомольский 49</t>
  </si>
  <si>
    <t>3421701150216000154</t>
  </si>
  <si>
    <t>0139300002916000581</t>
  </si>
  <si>
    <t>21.20.10.121 21.20.10.172 21.20.10.133 21.20.10.171 21.20.10.122</t>
  </si>
  <si>
    <t>3421701150216000151</t>
  </si>
  <si>
    <t>0139300002916000607</t>
  </si>
  <si>
    <t>20.20.14.000 20.59.52.192 20.41.31.190</t>
  </si>
  <si>
    <t>650024, Кемерово, ул.Дружбы 31</t>
  </si>
  <si>
    <t>3421701150216000155</t>
  </si>
  <si>
    <t>0139300002916000572</t>
  </si>
  <si>
    <t>3421701150216000156</t>
  </si>
  <si>
    <t>Поставка шприцев</t>
  </si>
  <si>
    <t>03.08.2016</t>
  </si>
  <si>
    <t>0139300002916000634</t>
  </si>
  <si>
    <t>ООО Сантенорм</t>
  </si>
  <si>
    <t>7714944600</t>
  </si>
  <si>
    <t>127287, Москва,ул.Башиловская,34</t>
  </si>
  <si>
    <t>3421701150216000163</t>
  </si>
  <si>
    <t>04.08.2016</t>
  </si>
  <si>
    <t>0139300002916000636</t>
  </si>
  <si>
    <t>21.20.10.122, 21.20.10.149, 21.20.10.112, 21.20.10.142, 21.20.10.142, 21.20.10.115</t>
  </si>
  <si>
    <t>3421701150216000159</t>
  </si>
  <si>
    <t>Поставка лекарственных препаратов (Метопролол)</t>
  </si>
  <si>
    <t>0139300002916000637</t>
  </si>
  <si>
    <t>3421701150216000157</t>
  </si>
  <si>
    <t>Поставка лекарственных препаратов (Ривароксабан)</t>
  </si>
  <si>
    <t>139300002916000643</t>
  </si>
  <si>
    <t>ООО Кузбассфарма</t>
  </si>
  <si>
    <t>4205121934</t>
  </si>
  <si>
    <t>650036, Кемерово, ул.Терешковой,52</t>
  </si>
  <si>
    <t>3421701150216000162</t>
  </si>
  <si>
    <t>Поставка лекарственных препаратов (Альбумин, Мельдоний)</t>
  </si>
  <si>
    <t>0139300002916000646</t>
  </si>
  <si>
    <t>21.20.10.134, 21.20.10.122</t>
  </si>
  <si>
    <t>3421701150216000160</t>
  </si>
  <si>
    <t>0139300002916000651</t>
  </si>
  <si>
    <t>21.20.10.134 21.20.10.225 21.20.10.239</t>
  </si>
  <si>
    <t>3421701150216000161</t>
  </si>
  <si>
    <t>0139300002916000640</t>
  </si>
  <si>
    <t>26.20.14.000</t>
  </si>
  <si>
    <t>ООО ИТ-Комплект</t>
  </si>
  <si>
    <t>630055, Новосибирск, ул.Мусы Джалиля,11</t>
  </si>
  <si>
    <t>3421701150216000164</t>
  </si>
  <si>
    <t>Оказание услуг по передаче неисключительного права на использование лецинзионного программного обеспечения</t>
  </si>
  <si>
    <t>0139300002916000669</t>
  </si>
  <si>
    <t>58.29.50.000</t>
  </si>
  <si>
    <t>ИП Деньдобренко А.Б.</t>
  </si>
  <si>
    <t>782505015450</t>
  </si>
  <si>
    <t>197733, Санкт-Петербург, ул.отдыха 9</t>
  </si>
  <si>
    <t>3421701150216000169</t>
  </si>
  <si>
    <t>Поставка продуктов питания (мяса птицы охлажденного) в 4-ом квартале 2016 года</t>
  </si>
  <si>
    <t>0139300002916000639</t>
  </si>
  <si>
    <t>650055, Кемерово, пр-кт Кузнецкий 91</t>
  </si>
  <si>
    <t>3421701150216000165</t>
  </si>
  <si>
    <t xml:space="preserve">Поставка продуктов питания (овощей свежих)  </t>
  </si>
  <si>
    <t>04.08.2016+</t>
  </si>
  <si>
    <t>0139300002916000641</t>
  </si>
  <si>
    <t>01.13.51.120, 01.13.12.120, 01.13.43.110, 01.13.41.110, 01.13.49.110, 01.13.32.000</t>
  </si>
  <si>
    <t>421883354069</t>
  </si>
  <si>
    <t>654005, Новокузнецк,ул.павловского,23</t>
  </si>
  <si>
    <t>3421701150216000166</t>
  </si>
  <si>
    <t>0139300002916000661</t>
  </si>
  <si>
    <t>10.61.31.120, 10.61.32.113, 01.11.75.110, 10.61.12.000, 10.61.32.114, 10.61.32.111, 10.61.32.116, 10.61.31.110, 10.61.32.117</t>
  </si>
  <si>
    <t>656008, Барнаул,ул.Партизанская,266</t>
  </si>
  <si>
    <t>3421701150216000168</t>
  </si>
  <si>
    <t>Поставка продуктов питания (сахара-песка) в 4-ом квартале 2016 года</t>
  </si>
  <si>
    <t>0139300002916000662</t>
  </si>
  <si>
    <t>АО Новокузнецкий хладокомбинат</t>
  </si>
  <si>
    <t>649002, Алтай, Горно-Алтайск, пр-кт Коммунистический,55/5</t>
  </si>
  <si>
    <t>3421701150216000170</t>
  </si>
  <si>
    <t>0139300002916000664</t>
  </si>
  <si>
    <t>10.51.40.330 10.51.52.121 10.51.40.112</t>
  </si>
  <si>
    <t>ООО Продажа</t>
  </si>
  <si>
    <t>3421701150216000167</t>
  </si>
  <si>
    <t>Поставка продуктов питания (компотная смесь)</t>
  </si>
  <si>
    <t>0139300002916000679</t>
  </si>
  <si>
    <t>ООО Сибирская фруктовая компания</t>
  </si>
  <si>
    <t>4205297737</t>
  </si>
  <si>
    <t>650070, Кемерово, ул.Тухачевского 50/2</t>
  </si>
  <si>
    <t>3421701150216000171</t>
  </si>
  <si>
    <t>Поставка лекарственных препаратов (Дабигатрана этексилат)</t>
  </si>
  <si>
    <t>0139300002916000630</t>
  </si>
  <si>
    <t>3421701150216000158</t>
  </si>
  <si>
    <t>Поставка лекарственных препаратов (натрия хлорид)</t>
  </si>
  <si>
    <t>0139300002916000650</t>
  </si>
  <si>
    <t>ООО Медфармальянс</t>
  </si>
  <si>
    <t>1901120601</t>
  </si>
  <si>
    <t>655004, респ Хакасия, г.Абакан, пр-кт Ленина 218А</t>
  </si>
  <si>
    <t>3421701150216000172</t>
  </si>
  <si>
    <t>Выполнение работ по монтажу и плановому обезжириванию системы медицинского газоснабжения</t>
  </si>
  <si>
    <t>0139300002916000706</t>
  </si>
  <si>
    <t>ООО КузбассКриоСиб</t>
  </si>
  <si>
    <t>5405332620</t>
  </si>
  <si>
    <t>654034, Новокузнецк,ул.Чекалина 18</t>
  </si>
  <si>
    <t>3421701150216000173</t>
  </si>
  <si>
    <t>Выполнение работ по текущему ремонту мягкой кровли</t>
  </si>
  <si>
    <t>19.08.2016</t>
  </si>
  <si>
    <t>0139300002916000719</t>
  </si>
  <si>
    <t>ООО Аверс</t>
  </si>
  <si>
    <t>4218027209</t>
  </si>
  <si>
    <t>654038, Новокузнецк, ул.Промстроевская,60</t>
  </si>
  <si>
    <t>3421701150216000174</t>
  </si>
  <si>
    <t>0139300002916000749</t>
  </si>
  <si>
    <t>20.59.52.192 22.19.71.110</t>
  </si>
  <si>
    <t>3421701150216000176</t>
  </si>
  <si>
    <t>3421701150216000175</t>
  </si>
  <si>
    <t>Поставка лекарственных препаратов (противовирусных)</t>
  </si>
  <si>
    <t>0139300002916000756</t>
  </si>
  <si>
    <t>123154, Москва, ул.Берзарина,19</t>
  </si>
  <si>
    <t>3421701150216000182</t>
  </si>
  <si>
    <t>0139300002916000753</t>
  </si>
  <si>
    <t>3421701150216000177</t>
  </si>
  <si>
    <t>0139300002916000744</t>
  </si>
  <si>
    <t>3421701150216000180</t>
  </si>
  <si>
    <t>Поставка лекарственных препаратов (Имидазолилэтанамид пентандиовой кислоты)</t>
  </si>
  <si>
    <t>0139300002916000750</t>
  </si>
  <si>
    <t>3421701150216000179</t>
  </si>
  <si>
    <t>0139300002916000747</t>
  </si>
  <si>
    <t xml:space="preserve"> 21.20.10.191 21.20.10.256 21.20.10.174 21.20.10.146 21.20.10.231 21.20.10.114 21.20.10.239   21.20.10.192</t>
  </si>
  <si>
    <t>3421701150216000183</t>
  </si>
  <si>
    <t>Оказание услуг по обслуживанию гардеробов в 2017 году</t>
  </si>
  <si>
    <t>0139300002916000755</t>
  </si>
  <si>
    <t>78.30.19.000</t>
  </si>
  <si>
    <t>ООО Клин Тайм</t>
  </si>
  <si>
    <t>4205268133</t>
  </si>
  <si>
    <t>650004, Кемерово, ул. 9января,4</t>
  </si>
  <si>
    <t>3421701150216000181</t>
  </si>
  <si>
    <t>Поставка лекарственных препаратов (Амлодипин+Лизиноприл+Розувастатин)</t>
  </si>
  <si>
    <t>0139300002916000758</t>
  </si>
  <si>
    <t>3421701150216000178</t>
  </si>
  <si>
    <t>Поставка устройств и изделий для медицинского применения</t>
  </si>
  <si>
    <t>0139300002916000748</t>
  </si>
  <si>
    <t>32.50.50.000 32.50.13.120</t>
  </si>
  <si>
    <t>654231, Новокузнецкий р-он, п.Юла</t>
  </si>
  <si>
    <t>3421701150216000184</t>
  </si>
  <si>
    <t>поставка лекарственных препаратов (линезолид)</t>
  </si>
  <si>
    <t>3421701150216000185</t>
  </si>
  <si>
    <t>Оказание услуг по стирке белья</t>
  </si>
  <si>
    <t>03.09.2016</t>
  </si>
  <si>
    <t>0139300002916000787</t>
  </si>
  <si>
    <t>96.01.19.000</t>
  </si>
  <si>
    <t>МП Киселевского городского округа "БПХ"</t>
  </si>
  <si>
    <t>4211017635</t>
  </si>
  <si>
    <t>652700, Киселевск, ул.Коммунальная, 1</t>
  </si>
  <si>
    <t>3421701150216000187</t>
  </si>
  <si>
    <t>Оказание услуг по техническому обслуживанию тревожной и охранной сигнализации, аварийного освещения в 2017 году</t>
  </si>
  <si>
    <t>0139300002916000789</t>
  </si>
  <si>
    <t>80.10.19.000</t>
  </si>
  <si>
    <t>4205209843</t>
  </si>
  <si>
    <t>650000, Кемерово, ул.Арочная,39</t>
  </si>
  <si>
    <t>3421701150216000186</t>
  </si>
  <si>
    <t>Оказание услуг по техническому обслуживанию систем авоматической пожарной сигнализации, охранно-пожарной сигнализации и системы оповещения людей при пожаре в 2017 году</t>
  </si>
  <si>
    <t>0139300002916000791</t>
  </si>
  <si>
    <t>3421701150216000188</t>
  </si>
  <si>
    <t>Поставка лекарственных препаратов (Калия хлорид)</t>
  </si>
  <si>
    <t>0139300002916000800</t>
  </si>
  <si>
    <t>АО "Р-Фарм"</t>
  </si>
  <si>
    <t>3421701150216000190</t>
  </si>
  <si>
    <t>Оказание услуг по подписке на периодические издания в 2017 году</t>
  </si>
  <si>
    <t>0139300002916000829</t>
  </si>
  <si>
    <t>620026, Екатеринбург, ул.Мамина-Сибиряка,130</t>
  </si>
  <si>
    <t>3421701150216000194</t>
  </si>
  <si>
    <t>Оказание охранных услуг в 2017 году</t>
  </si>
  <si>
    <t>0139300002916000788</t>
  </si>
  <si>
    <t>ООО "ФРБ"</t>
  </si>
  <si>
    <t>4205312294</t>
  </si>
  <si>
    <t>650036, Кемерово, ул.Тухачевского,22А</t>
  </si>
  <si>
    <t>3421701150216000193</t>
  </si>
  <si>
    <t>Оказание услуг по обслуживанию объектов информатизации МБЛПУ "ГКБ №2" в защищенной корпоративной сети передачи данных медицинских организаций Кемеровской области</t>
  </si>
  <si>
    <t>0139300002916000824</t>
  </si>
  <si>
    <t>61.10.42.000</t>
  </si>
  <si>
    <t>ГБУЗ КО "КОМИАЦ"</t>
  </si>
  <si>
    <t>4206012864</t>
  </si>
  <si>
    <t>650056, Кемерово, ул.Волгоградская,43</t>
  </si>
  <si>
    <t>3421701150216000192</t>
  </si>
  <si>
    <t>Оказание услуг по техническому обслуживанию системы видеонаблюдения в 2017 году</t>
  </si>
  <si>
    <t>0139300002916000786</t>
  </si>
  <si>
    <t>3421701150216000191</t>
  </si>
  <si>
    <t>Поставка лекарственных препаратов (Амоксициллин+Клавулановая кислота)</t>
  </si>
  <si>
    <t>0139300002916000797</t>
  </si>
  <si>
    <t>6658125521</t>
  </si>
  <si>
    <t>620085, Екатеринбург, ул.8марта,197</t>
  </si>
  <si>
    <t>3421701150216000189</t>
  </si>
  <si>
    <t>оказание услуг по обеспечению льготными лекарственными препаратами беременных женщин, наблюдающихся в женских консультациях №1, №2 МБЛПУ "ГКБ №2"</t>
  </si>
  <si>
    <t>0139300002916000856</t>
  </si>
  <si>
    <t>ООО "Аптека 95"</t>
  </si>
  <si>
    <t>4253001323</t>
  </si>
  <si>
    <t>650065, Кемерово, пр.Московский,41/1</t>
  </si>
  <si>
    <t>3421701150216000195</t>
  </si>
  <si>
    <t>Оказание услуг по годовому лицензионному пакету обновлений программных продуктов и по сопровождению их данных</t>
  </si>
  <si>
    <t>0139300002916000825</t>
  </si>
  <si>
    <t>ООО Контур-Новокузнецк"</t>
  </si>
  <si>
    <t>4217054496</t>
  </si>
  <si>
    <t>654005, Новокузнецк, ул.Орджоникидзе 35</t>
  </si>
  <si>
    <t>3421701150216000197</t>
  </si>
  <si>
    <t>Поставка экстемпоральных лекарственных форм</t>
  </si>
  <si>
    <t>0139300002916000798</t>
  </si>
  <si>
    <t>21.20.10.121 21.20.10.256 21.20.10.158 21.20.10.231</t>
  </si>
  <si>
    <t>654041, Новокузнецк, пр.Курбатова 1</t>
  </si>
  <si>
    <t>3421701150216000196</t>
  </si>
  <si>
    <t>Оказание услуг по организации охраны имущества и защиты от несанкционированного проникновения лиц в охраняемые помещения при помощи средств охранной (ОПС) и тревожной сигнализации путем прибытия группы быстрого реагирования в 2017 году</t>
  </si>
  <si>
    <t>0139300002916000812</t>
  </si>
  <si>
    <t>ФГУП "Охрана" МВД РФ</t>
  </si>
  <si>
    <t>105066, Москва, ул.Красносельская Нижн, 35стр1А</t>
  </si>
  <si>
    <t>3421701150216000198</t>
  </si>
  <si>
    <t>Поставка хозяйственно-бытовых товаров</t>
  </si>
  <si>
    <t>0139300002916000805</t>
  </si>
  <si>
    <t>20.41.44.190 20.41.31.119 20.41.32.113 20.41.32.111 20.41.32.119 20.41.32.121 13.92.29.110 20.41.41.000 23.91.11.190 13.92.29.120 14.12.30.150 20.41.31.121 20.41.31.130 20.41.32.114 22.19.60.114 32.91.11.000</t>
  </si>
  <si>
    <t>ООО "ПромСнабЛогистик плюс"</t>
  </si>
  <si>
    <t>5402553780</t>
  </si>
  <si>
    <t>630075, Новосибирск, ул Залесского,5/1</t>
  </si>
  <si>
    <t>3421701150216000201</t>
  </si>
  <si>
    <t>Поставка сред питательных</t>
  </si>
  <si>
    <t>0139300002916000820</t>
  </si>
  <si>
    <t>ООО "Интербио"</t>
  </si>
  <si>
    <t>7720295470</t>
  </si>
  <si>
    <t>111672, Москва, ул.Салтыковская,26 стр8</t>
  </si>
  <si>
    <t>3421701150216000202</t>
  </si>
  <si>
    <t>Поставка мягкого инвентаря (подушек)</t>
  </si>
  <si>
    <t>0139300002916000804</t>
  </si>
  <si>
    <t>13.92.24.140</t>
  </si>
  <si>
    <t>540721036605</t>
  </si>
  <si>
    <t>630123, Новосибирск, ул.Уютная,12</t>
  </si>
  <si>
    <t>3421701150216000199</t>
  </si>
  <si>
    <t>Поставка расходных материалов для отделения лучевой диагностики</t>
  </si>
  <si>
    <t>0139300002916000808</t>
  </si>
  <si>
    <t>20.59.11.110 20.59.12.120 26.80.13.000 26.60.11.130</t>
  </si>
  <si>
    <t>ООО "Сибирский успех-Кузбасс"</t>
  </si>
  <si>
    <t>4205012195</t>
  </si>
  <si>
    <t>650000, Кемерово, ул.Кузбасская,10</t>
  </si>
  <si>
    <t>3421701150216000203</t>
  </si>
  <si>
    <t>Выполнение работ по текущему ремонту смотрового и терапевтического кабинетов поликлиники №3 МБЛПУ "ГКБ №2"</t>
  </si>
  <si>
    <t>0139300002916000807</t>
  </si>
  <si>
    <t>ООО "Строительная компания Призма"</t>
  </si>
  <si>
    <t>654027, Новокузнецк, ул.Суворова,3</t>
  </si>
  <si>
    <t>3421701150216000200</t>
  </si>
  <si>
    <t>0139300002916000842</t>
  </si>
  <si>
    <t>21.20.10.194 21.20.10.133 21.20.23.112 21.20.10.171 21.20.10.143 21.20.10.156 21.20.10.141</t>
  </si>
  <si>
    <t>3421701150216000205</t>
  </si>
  <si>
    <t>0139300002916000844</t>
  </si>
  <si>
    <t>ЗАО Роста</t>
  </si>
  <si>
    <t>7726320638</t>
  </si>
  <si>
    <t>142100, г.Подольск, пр-кт Ленина,1</t>
  </si>
  <si>
    <t>3421701150216000206</t>
  </si>
  <si>
    <t>Поставка портативной ультразвуковой диагностической системы</t>
  </si>
  <si>
    <t>0139300002916000830</t>
  </si>
  <si>
    <t>26.60.13.150</t>
  </si>
  <si>
    <t>3421701150216000204</t>
  </si>
  <si>
    <t>0139300002916000831</t>
  </si>
  <si>
    <t>ООО "Картирдж-Сервис"</t>
  </si>
  <si>
    <t>4205279978</t>
  </si>
  <si>
    <t>650036, Кемерово, ул.Терешковой,41Б</t>
  </si>
  <si>
    <t>3421701150216000208</t>
  </si>
  <si>
    <t>Поставка мягкого инвентаря</t>
  </si>
  <si>
    <t>0139300002916000835</t>
  </si>
  <si>
    <t>13.92.13.199 13.92.12.111 13.92.12.113 13.92.12.112 13.92.11.110 13.92.12.114</t>
  </si>
  <si>
    <t>ИП Петренко Р.А.</t>
  </si>
  <si>
    <t>370230470074</t>
  </si>
  <si>
    <t>153025, Ивановская обл.,г.Иваново, ул.Дзержинского,51</t>
  </si>
  <si>
    <t>3421701150216000215</t>
  </si>
  <si>
    <t>Поставка пакетов для автоклавирования медицинских отходов</t>
  </si>
  <si>
    <t>0139300002916000843</t>
  </si>
  <si>
    <t>ООО Гела</t>
  </si>
  <si>
    <t>6313551751</t>
  </si>
  <si>
    <t>443048, г.Самара, поселок Красная глинка,квартал 2-й, дом б/н</t>
  </si>
  <si>
    <t>3421701150216000209</t>
  </si>
  <si>
    <t xml:space="preserve">Поставка принадлежностей для измерительного оборудования </t>
  </si>
  <si>
    <t>0139300002916000848</t>
  </si>
  <si>
    <t>26.51.66.190 26.20.40.190</t>
  </si>
  <si>
    <t>650000, Кемерово, ул.Мичурина,56</t>
  </si>
  <si>
    <t>3421701150216000207</t>
  </si>
  <si>
    <t>Поставка матрасов противопролежневых</t>
  </si>
  <si>
    <t>0139300002916000855</t>
  </si>
  <si>
    <t>32.50.23.000</t>
  </si>
  <si>
    <t>ООО Медторг</t>
  </si>
  <si>
    <t>4217103175</t>
  </si>
  <si>
    <t>654005, Новокузнецк,пр-кт Строителей,53</t>
  </si>
  <si>
    <t>3421701150216000211</t>
  </si>
  <si>
    <t>Поставка аппарата магнитотерапии</t>
  </si>
  <si>
    <t>0139300002916000861</t>
  </si>
  <si>
    <t>26.60.13.160</t>
  </si>
  <si>
    <t>ООО Каскад-ФТО</t>
  </si>
  <si>
    <t>7705213787</t>
  </si>
  <si>
    <t>115114, Москва,ул.Дербеневская,20</t>
  </si>
  <si>
    <t>3421701150216000212</t>
  </si>
  <si>
    <t>Поставка лекарственных препаратов (спирта этилового)</t>
  </si>
  <si>
    <t>0139300002916000860</t>
  </si>
  <si>
    <t xml:space="preserve"> 21.20.10.159</t>
  </si>
  <si>
    <t>ООО Светофарм</t>
  </si>
  <si>
    <t>4205264700</t>
  </si>
  <si>
    <t>650004, Кемерово, ул. Сибирская,35А</t>
  </si>
  <si>
    <t>3421701150216000210</t>
  </si>
  <si>
    <t>Поставка лекарственных препаратов (Надропарин кальция)</t>
  </si>
  <si>
    <t>0139300002916000893</t>
  </si>
  <si>
    <t>3421701150216000213</t>
  </si>
  <si>
    <t>Поставка воды очищенной и хлоргексидина</t>
  </si>
  <si>
    <t>0139300002916000896</t>
  </si>
  <si>
    <t>21.20.10.158 21.20.10.134</t>
  </si>
  <si>
    <t>620026, Екатеринбург, ул.Горького,65</t>
  </si>
  <si>
    <t>3421701150216000216</t>
  </si>
  <si>
    <t>0139300002916000906</t>
  </si>
  <si>
    <t>21.20.10.233 21.20.10.154 21.20.10.252 21.20.10.113 21.20.10.119 21.20.10.173 21.20.10.231 21.20.10.141 21.20.10.224 21.20.10.159 21.20.10.181 21.20.10.239 21.20.10.134 21.20.10.254 21.20.10.182 21.20.10.232 21.20.10.122 21.20.10.132</t>
  </si>
  <si>
    <t>630017, Новосибирск, ул.Тимакова,4</t>
  </si>
  <si>
    <t>3421701150216000214</t>
  </si>
  <si>
    <t>Поставка лекарственных препаратов (стимулятор регенерации суставов)</t>
  </si>
  <si>
    <t>0139300002916000913</t>
  </si>
  <si>
    <t>3421701150216000217</t>
  </si>
  <si>
    <t>Поставка физиотерапевтической аппаратуры и тонометров</t>
  </si>
  <si>
    <t>0139300002916000881</t>
  </si>
  <si>
    <t>26.60.13.130  26.60.13.180 26.60.13.150 26.60.13.160 26.60.13.170  26.51.66.190</t>
  </si>
  <si>
    <t>ООО Снабком</t>
  </si>
  <si>
    <t>7722327505</t>
  </si>
  <si>
    <t>111024, Москва, ул.Авиамоторная,50 стр2</t>
  </si>
  <si>
    <t>3421701150216000218</t>
  </si>
  <si>
    <t>Поставка лекарственных препаратов (Тикагрелор)</t>
  </si>
  <si>
    <t>0139300002916000883</t>
  </si>
  <si>
    <t>654207, Новокузнецкий р-он, с.Костенково, ул.Центральная,41Б</t>
  </si>
  <si>
    <t>3421701150216000220</t>
  </si>
  <si>
    <t>Поставка лекарственных препаратов (Алтеплаза)</t>
  </si>
  <si>
    <t>0139300002916000884</t>
  </si>
  <si>
    <t>3421701150216000223</t>
  </si>
  <si>
    <t>Поставка изделий медицинского назначения для отделения функциональной диагностики</t>
  </si>
  <si>
    <t>0139300002916000885</t>
  </si>
  <si>
    <t>654231, Новокузнецк,ул.Ушинского,7-12</t>
  </si>
  <si>
    <t>3421701150216000226</t>
  </si>
  <si>
    <t>Поставка лекарственных препаратов (Этилметилгидроксипиридина сукцинат)</t>
  </si>
  <si>
    <t>0139300002916000886</t>
  </si>
  <si>
    <t>3421701150216000221</t>
  </si>
  <si>
    <t>Поставка пакетов и контейнеров для утилизации отходов</t>
  </si>
  <si>
    <t>0139300002916000891</t>
  </si>
  <si>
    <t>22.22.19.000 22.22.11.000</t>
  </si>
  <si>
    <t>ООО Пластика</t>
  </si>
  <si>
    <t>6686027815</t>
  </si>
  <si>
    <t>620137, Свердловская обл., Екатеринбург, ул.Шефская,1Б</t>
  </si>
  <si>
    <t>3421701150216000222</t>
  </si>
  <si>
    <t>0139300002916000900</t>
  </si>
  <si>
    <t>3421701150216000225</t>
  </si>
  <si>
    <t>0139300002916000903</t>
  </si>
  <si>
    <t>3421701150216000219</t>
  </si>
  <si>
    <t>Поставка лекарственных препаратов (Депротеинизированный гемодериват крови телят)</t>
  </si>
  <si>
    <t>0139300002916000905</t>
  </si>
  <si>
    <t>3421701150216000224</t>
  </si>
  <si>
    <t>0139300002916000911</t>
  </si>
  <si>
    <t>21.20.10.173 21.20.10.133 21.20.10.142 21.20.10.174 21.20.10.221 21.20.10.142</t>
  </si>
  <si>
    <t>3421701150216000227</t>
  </si>
  <si>
    <t>Поставка пакетов, бумаги и индикаторов для стерилизации</t>
  </si>
  <si>
    <t>0139300002916000908</t>
  </si>
  <si>
    <t>630055, Новосибирск, ул.Мусы Джалиля 3/1</t>
  </si>
  <si>
    <t>3421701150216000228</t>
  </si>
  <si>
    <t>Поставка лекарственных препаратов (Даптомицин)</t>
  </si>
  <si>
    <t>0139300002916000926</t>
  </si>
  <si>
    <t>3421701150216000230</t>
  </si>
  <si>
    <t>0139300002916000932</t>
  </si>
  <si>
    <t>21.20.10.191 21.20.10.194 21.20.10.192 21.20.10.133 21.20.10.114 21.20.10.239 21.20.10.181 21.20.10.142 21.20.10.254 21.20.10.119 21.20.10.141</t>
  </si>
  <si>
    <t>3421701150216000229</t>
  </si>
  <si>
    <t>Поставка антибактериальных средств</t>
  </si>
  <si>
    <t>0139300002916000951</t>
  </si>
  <si>
    <t>ООО "Алкеми Фарма"</t>
  </si>
  <si>
    <t>127055,Москва, пер.Угловой2</t>
  </si>
  <si>
    <t>3421701150216000231</t>
  </si>
  <si>
    <t>0139300002916000952</t>
  </si>
  <si>
    <t>127055, Москва, пер.Угловой,2</t>
  </si>
  <si>
    <t>3421701150216000232</t>
  </si>
  <si>
    <t>ЕД (п.15)</t>
  </si>
  <si>
    <t>оказание услуг по проведению мероприятий</t>
  </si>
  <si>
    <t>ООО "Мега Цирк"</t>
  </si>
  <si>
    <t>5611078352</t>
  </si>
  <si>
    <t>460009, Оренбург, ул.Культурная Улица,21</t>
  </si>
  <si>
    <t>3421701150216000233</t>
  </si>
  <si>
    <t>Поставка лекасртвенных препаратов (Тофизопам)</t>
  </si>
  <si>
    <t>22.10.2016</t>
  </si>
  <si>
    <t>0139300002916001024</t>
  </si>
  <si>
    <t>3421701150216000239</t>
  </si>
  <si>
    <t>Поставка лекарственных препаратов (Калия аспарагинат+Магния аспарагинат)</t>
  </si>
  <si>
    <t>0139300002916001073</t>
  </si>
  <si>
    <t>3421701150216000240</t>
  </si>
  <si>
    <t>Поставка цифровой ультразвуковой диагностической  системы экспертного класса</t>
  </si>
  <si>
    <t>0139300002916001014</t>
  </si>
  <si>
    <t>26.60.12.132</t>
  </si>
  <si>
    <t>3421701150216000235</t>
  </si>
  <si>
    <t>Поставка лекарственных препаратов (Флувоксамин)</t>
  </si>
  <si>
    <t>0139300002916001054</t>
  </si>
  <si>
    <t>3421701150216000234</t>
  </si>
  <si>
    <t>0139300002916001067</t>
  </si>
  <si>
    <t>21.20.10.158 21.20.10.255 21.20.10.153 21.20.10.145 21.20.10.114 21.20.10.131 21.20.10.142 21.20.10.151 21.20.10.239 21.20.10.122 21.20.10.252 21.20.10.112 21.20.10.194 21.20.10.133 21.20.10.221 21.20.10.141 21.20.10.156 21.20.10.143</t>
  </si>
  <si>
    <t>3421701150216000242</t>
  </si>
  <si>
    <t>0139300002916001045</t>
  </si>
  <si>
    <t>3421701150216000237</t>
  </si>
  <si>
    <t>Оказание услуг связи и лоступа к сети Интернет</t>
  </si>
  <si>
    <t>0139300002916001010</t>
  </si>
  <si>
    <t>630004, Новосибирск, пр-кт Комсомольский, 1</t>
  </si>
  <si>
    <t>3421701150216000241</t>
  </si>
  <si>
    <t>Поставка лекарственных препаратов (метаболическое средство)</t>
  </si>
  <si>
    <t>0139300002916001108</t>
  </si>
  <si>
    <t>3421701150216000238</t>
  </si>
  <si>
    <t>0139300002916001091</t>
  </si>
  <si>
    <t>21.20.10.142 21.20.10.191 21.20.10.221 21.20.10.149 21.20.10.115 21.20.10.113 21.20.10.121 21.20.10.122 21.20.10.261 21.20.10.157 21.20.10.194 21.20.10.225 21.20.10.231</t>
  </si>
  <si>
    <t>3421701150216000236</t>
  </si>
  <si>
    <t>Оказание услуг по организации питания для пациентов МБЛПУ ГКБ №2</t>
  </si>
  <si>
    <t>0139300002916001036</t>
  </si>
  <si>
    <t>56.29.19.000</t>
  </si>
  <si>
    <t>ООО "ОМС-Лечебное питание"</t>
  </si>
  <si>
    <t>4217159347</t>
  </si>
  <si>
    <t>654005, Новокузнецк, ул.Хлебозаводская,2Б</t>
  </si>
  <si>
    <t>3421701150216000251</t>
  </si>
  <si>
    <t>0139300002916001053</t>
  </si>
  <si>
    <t>654007, Новокузнецк, ул.Спартака 12</t>
  </si>
  <si>
    <t>3421701150216000248</t>
  </si>
  <si>
    <t>Поставка изделий медицинского назначения для биохимической лаборатории</t>
  </si>
  <si>
    <t>0139300002916001051</t>
  </si>
  <si>
    <t>20.59.52.199 26.51.53.190 20.59.52.194</t>
  </si>
  <si>
    <t>3421701150216000243</t>
  </si>
  <si>
    <t>0139300002916001064</t>
  </si>
  <si>
    <t xml:space="preserve">21.20.10.157 21.20.10.115 21.20.10.221 21.20.10.232 21.20.10.182 21.20.10.134 21.20.10.254 21.20.10.239 </t>
  </si>
  <si>
    <t>3421701150216000244</t>
  </si>
  <si>
    <t>Оказание услуг по техническому сопровождению телекоммуникационных систем, системному администрированию систем управления базами данных, системному сопровождению телекоммуникационных систем, текущему сопровождению аппаратуры автоматизированного рабочего места</t>
  </si>
  <si>
    <t>0139300002916001122</t>
  </si>
  <si>
    <t>МБУЗ ОТ "Кустовой медицинский информационно-аналитический центр"</t>
  </si>
  <si>
    <t>4217007249</t>
  </si>
  <si>
    <t>654007, Новокузнецк,ул.Энтузиастов,28</t>
  </si>
  <si>
    <t>3421701150216000247</t>
  </si>
  <si>
    <t>Поставка изделий медицинского назначения длялабораторий</t>
  </si>
  <si>
    <t>0139300002916001107</t>
  </si>
  <si>
    <t xml:space="preserve">32.99.12.120 22.29.29.000 23.19.23.110 17.12.14.160 32.99.15.110 23.19.26.000 22.19.71.190 25.93.16.110 26.51.33.199 32.50.13.110 23.19.23.110 23.19.26.000 </t>
  </si>
  <si>
    <t>3421701150216000249</t>
  </si>
  <si>
    <t>0139300002916001093</t>
  </si>
  <si>
    <t>443001, Самара, ул.Садовая,200</t>
  </si>
  <si>
    <t>3421701150216000246</t>
  </si>
  <si>
    <t>0139300002916001086</t>
  </si>
  <si>
    <t>21.20.10.223</t>
  </si>
  <si>
    <t>3421701150216000245</t>
  </si>
  <si>
    <t>Оказание услуг по цитологическому исследованию материала различной категории сложности</t>
  </si>
  <si>
    <t>0139300002916001193</t>
  </si>
  <si>
    <t>ООО Медгарант</t>
  </si>
  <si>
    <t>4218105739</t>
  </si>
  <si>
    <t>443001, Самара, ул.Садовая 200</t>
  </si>
  <si>
    <t>3421701150216000250</t>
  </si>
  <si>
    <t>Оказание услуг по подготовке и написанию документированных заключений по представленным рентгеновским изображениям</t>
  </si>
  <si>
    <t>0139300002916001201</t>
  </si>
  <si>
    <t>МБУЗ  "Кемеровский кардиологический диспансер"</t>
  </si>
  <si>
    <t>Оказние услуг по организации беспалтного проезда городским пассажирским транспортом общего пользования</t>
  </si>
  <si>
    <t>0139300002916001227</t>
  </si>
  <si>
    <t>654005, Новокузнецк, пр-кт Строителей 55</t>
  </si>
  <si>
    <t>3421701150216000252</t>
  </si>
  <si>
    <t>Поставка лекарственных средств</t>
  </si>
  <si>
    <t>0339300002015000186</t>
  </si>
  <si>
    <t>24.42.21.155</t>
  </si>
  <si>
    <t>Акционерное общество "Научно-производственная компания "Катрен"</t>
  </si>
  <si>
    <t>630117, г. Новосибирск ул. Тимакова, 4 
 50701000</t>
  </si>
  <si>
    <t>34218004593 16 000001</t>
  </si>
  <si>
    <t>0339300002015000194</t>
  </si>
  <si>
    <t>24.42.13.687</t>
  </si>
  <si>
    <t>34218004593 16 000002</t>
  </si>
  <si>
    <t>0339300002015000192</t>
  </si>
  <si>
    <t>24.42.13.896</t>
  </si>
  <si>
    <t>34218004593 16 000003</t>
  </si>
  <si>
    <t>0339300002015000188</t>
  </si>
  <si>
    <t>24.41.60.240</t>
  </si>
  <si>
    <t>34218004593 16 000004</t>
  </si>
  <si>
    <t>0339300002015000191</t>
  </si>
  <si>
    <t>24.14.32.292</t>
  </si>
  <si>
    <t>Закрытое акционерное общество «Р-Фарм»</t>
  </si>
  <si>
    <t>123154, Москва г, ул.Берзарина, д.19, корпус 1</t>
  </si>
  <si>
    <t>34218004593 16 000005</t>
  </si>
  <si>
    <t>Поставка медицинского оборудования для уборки и дезинфекции</t>
  </si>
  <si>
    <t>0339300002015000180</t>
  </si>
  <si>
    <t>33.10.14.130</t>
  </si>
  <si>
    <t>Заикина Ольга Алексеевна Индивидуальный предприниматель</t>
  </si>
  <si>
    <t>650024, г. Кемерово, ул.Дружбы, д.31, кв.69</t>
  </si>
  <si>
    <t>34218004593 16 000006</t>
  </si>
  <si>
    <t>Поставка сухих смесей для питания детей</t>
  </si>
  <si>
    <t>0339300002015000183</t>
  </si>
  <si>
    <t>15.51.20.116</t>
  </si>
  <si>
    <t>Темирбекова Елена Геннадьевна Индивидуальный предприниматель</t>
  </si>
  <si>
    <t>630132, г.Новосибирск Челюскинцев 15/1-113</t>
  </si>
  <si>
    <t>34218004593 16 000007</t>
  </si>
  <si>
    <t>Поставка медицинского оборудования</t>
  </si>
  <si>
    <t>0339300002015000184</t>
  </si>
  <si>
    <t>33.10.15.213</t>
  </si>
  <si>
    <t>Общество с ограниченной ответственностью "Комед-НК"</t>
  </si>
  <si>
    <t>654000, Кемеровская обл, Новокузнецк г, ул.Грдины, д.17а - 516</t>
  </si>
  <si>
    <t>34218004593 16 000008</t>
  </si>
  <si>
    <t>0339300002015000190</t>
  </si>
  <si>
    <t>24.42.13.154</t>
  </si>
  <si>
    <t xml:space="preserve">Общество с ограниченной ответственностью  " СИБМЕДИНФО " </t>
  </si>
  <si>
    <t>630055, обл НОВОСИБИРСКАЯ 54, г НОВОСИБИРСК, ул МУСЫ ДЖАЛИЛЯ, 3/1</t>
  </si>
  <si>
    <t>34218004593 16 000009</t>
  </si>
  <si>
    <t>0339300002015000187</t>
  </si>
  <si>
    <t>123154, г МОСКВА 77, ул БЕРЗАРИНА, ДОМ 19, КОРПУС 1</t>
  </si>
  <si>
    <t>34218004593 16 000010</t>
  </si>
  <si>
    <t>0339300002015000197</t>
  </si>
  <si>
    <t xml:space="preserve">24.41.20.195 24.41.31.116 24.41.51.132 24.41.52.133 24.41.52.233 24.41.53.242 24.41.54.113 24.41.54.248 24.42.12.171 24.42.13.141 24.42.13.161 24.42.13.163 24.42.13.219 24.42.13.561 24.42.13.599 24.42.13.670 24.42.13.686 24.42.13.687 24.42.13.692 24.42.13.694 24.42.13.712 24.42.13.715 24.42.13.724 24.42.13.744 24.42.13.813 24.42.13.869 24.42.13.899 </t>
  </si>
  <si>
    <t>Муниципальное унитарное предприятие Новокузнецкого городского округа "АПТЕКИ 42+"</t>
  </si>
  <si>
    <t>654041, обл КЕМЕРОВСКАЯ 42, г НОВОКУЗНЕЦК, пр КУРБАТОВА, ДОМ 1</t>
  </si>
  <si>
    <t>34218004593 16 000011</t>
  </si>
  <si>
    <t>0339300002015000196</t>
  </si>
  <si>
    <t xml:space="preserve">24.13.31.173 24.14.32.292 24.14.33.211 24.14.42.226 24.14.42.228 24.14.52.423 24.14.52.472 </t>
  </si>
  <si>
    <t>34218004593 16 000012</t>
  </si>
  <si>
    <t>Поставка товара для отделения лучевой диагностики</t>
  </si>
  <si>
    <t>0339300002015000199</t>
  </si>
  <si>
    <t xml:space="preserve">24.64.11.111 24.64.12.121 33.10.11.163 33.10.16.153 </t>
  </si>
  <si>
    <t>34218004593 16 000013</t>
  </si>
  <si>
    <t>0339300002015000198</t>
  </si>
  <si>
    <t xml:space="preserve">24.20.14.197 24.20.14.219 </t>
  </si>
  <si>
    <t>Общество с ограниченной ответственностью "АЛЬФАХОСТ"</t>
  </si>
  <si>
    <t>654005, обл КЕМЕРОВСКАЯ 42, г НОВОКУЗНЕЦК, ул НОГРАДСКАЯ, 10, 49</t>
  </si>
  <si>
    <t>34218004593 16 000014</t>
  </si>
  <si>
    <t>530086 (0339300002016000002)</t>
  </si>
  <si>
    <t>35.30.11.119</t>
  </si>
  <si>
    <t>МУНИЦИПАЛЬНОЕ ПРЕДПРИЯТИЕ НОВОКУЗНЕЦКОГО ГОРОДСКОГО ОКРУГА "СИБИРСКАЯ СБЫТОВАЯ КОМПАНИЯ "</t>
  </si>
  <si>
    <t>34218004593 16 000015</t>
  </si>
  <si>
    <t>0339300002015000195</t>
  </si>
  <si>
    <t xml:space="preserve">24.41.31.193 24.41.54.110 24.41.54.114 24.41.54.180 24.41.54.186 24.41.54.199 24.41.54.266 24.42.11.131 24.42.11.132 24.42.11.140 24.42.11.227 24.42.11.228 24.42.13.670 </t>
  </si>
  <si>
    <t>ООО ФК "ФАРМАКОППОЛА"</t>
  </si>
  <si>
    <t>109651, г МОСКВА 77, ул ПЕРЕРВА, 9, СТР.1</t>
  </si>
  <si>
    <t>34218004593 16 000016</t>
  </si>
  <si>
    <t>Выполнение ремонтных работ в поликлинике №4 ул. Р. Зорге 42а</t>
  </si>
  <si>
    <t>0339300002015000200</t>
  </si>
  <si>
    <t>45.45.13.190</t>
  </si>
  <si>
    <t>Общество с ограниченной ответственностью "СК СИБИРЬ"</t>
  </si>
  <si>
    <t>654041, обл КЕМЕРОВСКАЯ 42, г НОВОКУЗНЕЦК, ул ЦИОЛКОВСКОГО, ДОМ 4</t>
  </si>
  <si>
    <t>34218004593 16 000017</t>
  </si>
  <si>
    <t>Поставка мебели</t>
  </si>
  <si>
    <t>0339300002015000201</t>
  </si>
  <si>
    <t xml:space="preserve">36.11.11.311 36.11.14.120 36.12.11.141 36.12.12.115 36.12.12.131 36.12.12.133 36.14.11.121 36.14.11.123 </t>
  </si>
  <si>
    <t>Общество с ограниченной ответственностью "ОНИКА"</t>
  </si>
  <si>
    <t>660028, край Красноярский 24, г Красноярск, ул Телевизорная, 1, 17</t>
  </si>
  <si>
    <t>34218004593 16 000018</t>
  </si>
  <si>
    <t>Поставка офисной техники и электроники</t>
  </si>
  <si>
    <t>0339300002015000202</t>
  </si>
  <si>
    <t xml:space="preserve">30.02.16.111 30.02.16.123 30.02.16.191 30.02.17.111 30.02.17.112 30.02.19.190 32.10.62.111 32.30.20.512 </t>
  </si>
  <si>
    <t>Общество с ограниченной ответственностью  "ИНВОЙС"</t>
  </si>
  <si>
    <t>630048, обл НОВОСИБИРСКАЯ 54, г НОВОСИБИРСК, ул НЕМИРОВИЧА-ДАНЧЕНКО, ДОМ 104, ОФИС 202</t>
  </si>
  <si>
    <t>34218004593 16 000019</t>
  </si>
  <si>
    <t>Оказание услуг теплоснабжения</t>
  </si>
  <si>
    <t>3012 (0339300002016000003)</t>
  </si>
  <si>
    <t>Общество с ограниченной ответственностью "КУЗНЕЦКТЕПЛОСБЫТ"</t>
  </si>
  <si>
    <t>654063, обл КЕМЕРОВСКАЯ 42, г НОВОКУЗНЕЦК, ул РУДОКОПРОВАЯ, 4</t>
  </si>
  <si>
    <t>34218004593 16 000020</t>
  </si>
  <si>
    <t>Оказание услуг по предоставлению доступа к сети местной телефонной связи, предоставление в пользование абонентской линии, а также предоставление местных телефонных соединений</t>
  </si>
  <si>
    <t>36399</t>
  </si>
  <si>
    <t>61.10.13.000</t>
  </si>
  <si>
    <t xml:space="preserve"> ОТКРЫТОЕ АКЦИОНЕРНОЕ ОБЩЕСТВО МЕЖДУГОРОДНОЙ И МЕЖДУНАРОДНОЙ ЭЛЕКТРИЧЕСКОЙ СВЯЗИ "РОСТЕЛЕКОМ"</t>
  </si>
  <si>
    <t>191002, г САНКТ-ПЕТЕРБУРГ 78, ул ДОСТОЕВСКОГО, 15</t>
  </si>
  <si>
    <t>34218004593 16 000021</t>
  </si>
  <si>
    <t>18537</t>
  </si>
  <si>
    <t>34218004593 16 000022</t>
  </si>
  <si>
    <t>19133</t>
  </si>
  <si>
    <t>34218004593 16 000023</t>
  </si>
  <si>
    <t>Оказание услуг по очистке крыш от снега, льда и сосулек</t>
  </si>
  <si>
    <t>0339300002016000004</t>
  </si>
  <si>
    <t>34218004593 16 000024</t>
  </si>
  <si>
    <t>Общество с ограниченной ответственностью "МЕЧТА-НК"</t>
  </si>
  <si>
    <t>654201, обл КЕМЕРОВСКАЯ 42, р-н НОВОКУЗНЕЦКИЙ, с СОСНОВКА, ул КАЛИНИНА, 70</t>
  </si>
  <si>
    <t>34218004593 16 000025</t>
  </si>
  <si>
    <t>Выполнение работ по монтажу приборов учета ХВС и ГВС в помещениях поликлиники №1( ул. Тореза, 15) и поликлиники №7( ул. Ленина, 68</t>
  </si>
  <si>
    <t>0339300002016000001</t>
  </si>
  <si>
    <t>33.20.39.000</t>
  </si>
  <si>
    <t>Общество с ограниченной ответственностью "БЮДЖЕТНОЕ СТРОИТЕЛЬСТВО"</t>
  </si>
  <si>
    <t>656049, край АЛТАЙСКИЙ 22, г БАРНАУЛ, пер ПРУДСКОЙ, 69, ОФИС 3</t>
  </si>
  <si>
    <t>34218004593 16 000026</t>
  </si>
  <si>
    <t>Оказание услуг Энергоснабжения</t>
  </si>
  <si>
    <t>100726</t>
  </si>
  <si>
    <t>34218004593 16 000027</t>
  </si>
  <si>
    <t>Оказание услуг по вывозу и обезвреживанию ртутных ламп</t>
  </si>
  <si>
    <t>0339300002016000008</t>
  </si>
  <si>
    <t>38.22.29.000</t>
  </si>
  <si>
    <t xml:space="preserve">Общество с ограниченной ответственностью ЭКОЛОГИЧЕСКИЙ РЕГИОНАЛЬНЫЙ ЦЕНТР </t>
  </si>
  <si>
    <t>654007, обл КЕМЕРОВСКАЯ 42, г НОВОКУЗНЕЦК, пр-кт КУЗНЕЦКСТРОЕВСКИЙ, 14</t>
  </si>
  <si>
    <t>34218004593 16 000028</t>
  </si>
  <si>
    <t>37.00.11.120</t>
  </si>
  <si>
    <t>34218004593 16 000029</t>
  </si>
  <si>
    <t>Оказание услуг по теплоснабжению и водоснабжению</t>
  </si>
  <si>
    <t>5645</t>
  </si>
  <si>
    <t>650000, обл КЕМЕРОВСКАЯ 42, г КЕМЕРОВО, пр-кт КУЗНЕЦКИЙ, 30</t>
  </si>
  <si>
    <t>34218004593 16 000030</t>
  </si>
  <si>
    <t>Оказание услуг по обучению персонала</t>
  </si>
  <si>
    <t>0339300002016000012</t>
  </si>
  <si>
    <t>85.42.19.000</t>
  </si>
  <si>
    <t>Автономная некоммерческая организация  ДОПОЛНИТЕЛЬНОГО ПРОФЕССИОНАЛЬНОГО ОБРАЗОВАНИЯ "НОВОКУЗНЕЦКИЙ РЕГИОНАЛЬНЫЙ ЦЕНТР ОХРАНЫ ТРУДА И ПРОМЫШЛЕННОЙ БЕЗОПАСНОСТИ"</t>
  </si>
  <si>
    <t>654005, обл КЕМЕРОВСКАЯ 42, г НОВОКУЗНЕЦК, ул ПИРОГОВА, 9, 310</t>
  </si>
  <si>
    <t>29.02.2015</t>
  </si>
  <si>
    <t>34218004593 16 000031</t>
  </si>
  <si>
    <t>Оказание услуг по аварийно-техническому обслуживанию систем инженерных сетей</t>
  </si>
  <si>
    <t>0339300002016000011</t>
  </si>
  <si>
    <t>Общество с ограниченной ответственностью "ЦЕНТР ТЕРМИЧЕСКИХ ТЕХНОЛОГИЙ"</t>
  </si>
  <si>
    <t>654005, обл КЕМЕРОВСКАЯ 42, г НОВОКУЗНЕЦК, ул ПРОИЗВОДСТВЕННАЯ, 21, 1</t>
  </si>
  <si>
    <t>34218004593 16 000032</t>
  </si>
  <si>
    <t>Поставка оборудования медицинского</t>
  </si>
  <si>
    <t>0339300002016000013</t>
  </si>
  <si>
    <t>Общество с ограниченной ответственностью "ИНМЕД"</t>
  </si>
  <si>
    <t>654013, обл КЕМЕРОВСКАЯ 42, г НОВОКУЗНЕЦК, ул МАРКШЕЙДЕРСКАЯ, 3</t>
  </si>
  <si>
    <t>34218004593 16 000033</t>
  </si>
  <si>
    <t>0339300002016000019</t>
  </si>
  <si>
    <t>27.33.13.120</t>
  </si>
  <si>
    <t>Общество с ограниченной ответственностью "ОПТИМА САТ"</t>
  </si>
  <si>
    <t>650066, обл КЕМЕРОВСКАЯ 42, г КЕМЕРОВО, пр-кт ОКТЯБРЬСКИЙ, 105, 50</t>
  </si>
  <si>
    <t>34218004593 16 000034</t>
  </si>
  <si>
    <t>0339300002016000027</t>
  </si>
  <si>
    <t>20.14.32.290</t>
  </si>
  <si>
    <t xml:space="preserve"> АКЦИОНЕРНОЕ ОБЩЕСТВО "Р-ФАРМ"</t>
  </si>
  <si>
    <t>34218004593 16 000035</t>
  </si>
  <si>
    <t>Оказание услуг по проведению электрических испытаний диэлектрических перчаток</t>
  </si>
  <si>
    <t>0339300002016000020</t>
  </si>
  <si>
    <t>Общество с ограниченной ответственностью "ЭнергоНорматив"</t>
  </si>
  <si>
    <t>633343, обл Новосибирская 54, г Болотное, ул Покрышкина, 11</t>
  </si>
  <si>
    <t>34218004593 16 000036</t>
  </si>
  <si>
    <t>0339300002016000025</t>
  </si>
  <si>
    <t>Общество с ограниченной ответственностью "АЛЬБАТРОС"</t>
  </si>
  <si>
    <t>115201, г МОСКВА 77, ш КАШИРСКОЕ, ДОМ 22, КОРПУС 4 СТРОЕНИЕ 7</t>
  </si>
  <si>
    <t>34218004593 16 000037</t>
  </si>
  <si>
    <t>0339300002016000015</t>
  </si>
  <si>
    <t>22.23.12.120</t>
  </si>
  <si>
    <t>Общество с ограниченной ответственностью  "СИМПЛЕКС"</t>
  </si>
  <si>
    <t>654066, обл КЕМЕРОВСКАЯ 42, г НОВОКУЗНЕЦК, ш КОНДОМСКОЕ, 3</t>
  </si>
  <si>
    <t>34218004593 16 000038</t>
  </si>
  <si>
    <t>0339300002016000026</t>
  </si>
  <si>
    <t>34218004593 16 000039</t>
  </si>
  <si>
    <t>0339300002016000034</t>
  </si>
  <si>
    <t>34218004593 16 000040</t>
  </si>
  <si>
    <t>0339300002016000023</t>
  </si>
  <si>
    <t>25.99.23.000</t>
  </si>
  <si>
    <t>Общество с ограниченной ответственностью "Офис Плюс"</t>
  </si>
  <si>
    <t>650055, г. Кемерово, ул. Сарыгина, 29</t>
  </si>
  <si>
    <t>34218004593 16 000047</t>
  </si>
  <si>
    <t>Поставка продуктов питания (масло подсолнечное)</t>
  </si>
  <si>
    <t>0339300002016000021</t>
  </si>
  <si>
    <t>Общество с ограниченной ответственностью "Марсо"</t>
  </si>
  <si>
    <t>650070, обл КЕМЕРОВСКАЯ 42, г КЕМЕРОВО, ул ТУХАЧЕВСКОГО, 50/4, 3</t>
  </si>
  <si>
    <t>34218004593 16 000043</t>
  </si>
  <si>
    <t>Поставка детского питания</t>
  </si>
  <si>
    <t>0339300002016000018</t>
  </si>
  <si>
    <t>10.86.10.134</t>
  </si>
  <si>
    <t>Общество с ограниченной ответственностью "Аксиома"</t>
  </si>
  <si>
    <t>620028, РФ, Свердловская обл., г. Екатеринбург, ул. Долорес Ибаррури, д.2, ком.18</t>
  </si>
  <si>
    <t>34218004593 16 000045</t>
  </si>
  <si>
    <t>Поставка инвентаря для кабинета ЛФК</t>
  </si>
  <si>
    <t>0339300002016000017</t>
  </si>
  <si>
    <t>32.30.14.129</t>
  </si>
  <si>
    <t>Общество с ограниченной ответственностью "МЕДТЕХНИКА"</t>
  </si>
  <si>
    <t>654005, обл КЕМЕРОВСКАЯ 42, г НОВОКУЗНЕЦК, ул ФЕСТИВАЛЬНАЯ, ДОМ 4, ОФИС 59</t>
  </si>
  <si>
    <t>34218004593 16 000044</t>
  </si>
  <si>
    <t>Оказание услуг по содержанию и ремонту общего имущества многоквартирного дома</t>
  </si>
  <si>
    <t>27.012016</t>
  </si>
  <si>
    <t>0339300002016000053</t>
  </si>
  <si>
    <t>ООО "Управляющая компаня Веста"</t>
  </si>
  <si>
    <t>654013, обл КЕМЕРОВСКАЯ обл., г НОВОКУЗНЕЦК, пер. Шорский , д.47</t>
  </si>
  <si>
    <t>28,03,16</t>
  </si>
  <si>
    <t>Поставка расходных материалов</t>
  </si>
  <si>
    <t>0339300002016000036</t>
  </si>
  <si>
    <t>13.92.12.161</t>
  </si>
  <si>
    <t>654005, обл КЕМЕРОВСКАЯ 42, г НОВОКУЗНЕЦК, ул ОРДЖОНИКИДЗЕ, ДОМ 18, ОФИС 442</t>
  </si>
  <si>
    <t>34218004593 16 000046</t>
  </si>
  <si>
    <t>"ОФИС ПЛЮС"</t>
  </si>
  <si>
    <t>650055, обл КЕМЕРОВСКАЯ 42, г КЕМЕРОВО, ул САРЫГИНА, 29</t>
  </si>
  <si>
    <t>0339300002016000066</t>
  </si>
  <si>
    <t>21.10.54.160</t>
  </si>
  <si>
    <t>ООО "СЕРВИСФАРМ</t>
  </si>
  <si>
    <t>654059, обл КЕМЕРОВСКАЯ 42, г НОВОКУЗНЕЦК, ул КЛИМЕНКО, 38</t>
  </si>
  <si>
    <t>34218004593 16 000052</t>
  </si>
  <si>
    <t>Поставка мебели медицинской</t>
  </si>
  <si>
    <t>0339300002016000028</t>
  </si>
  <si>
    <t>ООО "МЕДТЕХНИКА"</t>
  </si>
  <si>
    <t>34218004593 16 000049</t>
  </si>
  <si>
    <t>0339300002016000039</t>
  </si>
  <si>
    <t>34218004593 16 000051</t>
  </si>
  <si>
    <t>0339300002016000035</t>
  </si>
  <si>
    <t>34218004593 16 000058</t>
  </si>
  <si>
    <t>Поставка дверей</t>
  </si>
  <si>
    <t>0339300002016000058</t>
  </si>
  <si>
    <t>31.09.11.130</t>
  </si>
  <si>
    <t>ООО РСК "ЕВРОПА"</t>
  </si>
  <si>
    <t>650000, обл КЕМЕРОВСКАЯ 42, г КЕМЕРОВО, пр-кт СОВЕТСКИЙ, 9, Б</t>
  </si>
  <si>
    <t>34218004593 16 000078</t>
  </si>
  <si>
    <t>Поставка проездных билетов для проезда в г. Новокузнецке на всех видах пассажирского транспорта (кроме маршрутного такси) для граждан</t>
  </si>
  <si>
    <t>0339300002016000071</t>
  </si>
  <si>
    <t>Муниципальное бюджетное учреждение "ЕДИНЫЙ ЦЕНТР ОРГАНИЗАЦИИ ПАССАЖИРСКИХ ПЕРЕВОЗОК" Новокузнецкого городского округа</t>
  </si>
  <si>
    <t>654005, обл КЕМЕРОВСКАЯ 42, г НОВОКУЗНЕЦК, пр-кт СТРОИТЕЛЕЙ, ДОМ 55</t>
  </si>
  <si>
    <t>34218004593 16 000081</t>
  </si>
  <si>
    <t>Оказание услуг по техническому обслуживанию медицинского оборудования</t>
  </si>
  <si>
    <t>0339300002016000009</t>
  </si>
  <si>
    <t>ООО "СИБИРСКОЕ ЗДОРОВЬЕ"</t>
  </si>
  <si>
    <t>654066, обл КЕМЕРОВСКАЯ 42, г НОВОКУЗНЕЦК, ул ГРДИНЫ, ДОМ 17А, ОФИС 417</t>
  </si>
  <si>
    <t>34218004593 16 000080</t>
  </si>
  <si>
    <t>Поставка мясо и мясные продукты</t>
  </si>
  <si>
    <t>0339300002016000061</t>
  </si>
  <si>
    <t>10.11.20.110</t>
  </si>
  <si>
    <t>Общество с ограниченной ответственностью "МКТ"</t>
  </si>
  <si>
    <t>646800, Омская обл., Таврический р-н, р.п. Таврическое, ул. Пролетарская, д.146.</t>
  </si>
  <si>
    <t>34218004593 16 000079</t>
  </si>
  <si>
    <t>Поставка лекарствннных средств</t>
  </si>
  <si>
    <t>0339300002016000055</t>
  </si>
  <si>
    <t xml:space="preserve"> ООО " СИБМЕДИНФО "</t>
  </si>
  <si>
    <t>34218004593 16 000077</t>
  </si>
  <si>
    <t>Оказание услуг по перезарядке и техническому обслуживанию огнетушителей</t>
  </si>
  <si>
    <t>0339300002016000059</t>
  </si>
  <si>
    <t>ООО "Пожтехника"</t>
  </si>
  <si>
    <t>652500, обл Кемеровская 42, г Ленинск-Кузнецкий, ул Достоевского, 45</t>
  </si>
  <si>
    <t>34218004593 16 000076</t>
  </si>
  <si>
    <t>Поставка лекарствнных средств</t>
  </si>
  <si>
    <t>0339300002016000056</t>
  </si>
  <si>
    <t>ООО "МЕДФАРМАЛЬЯНС"</t>
  </si>
  <si>
    <t>655004, Респ ХАКАСИЯ 19, г АБАКАН, пр-кт ЛЕНИНА, 218, А</t>
  </si>
  <si>
    <t>34218004593 16 000075</t>
  </si>
  <si>
    <t>Поставка молочные продукты</t>
  </si>
  <si>
    <t>0339300002016000064</t>
  </si>
  <si>
    <t>ООО "РЕАЛИЗАЦИЯ"</t>
  </si>
  <si>
    <t>34218004593 16 000074</t>
  </si>
  <si>
    <t>Поставка мясо домашней птицы,яйцо</t>
  </si>
  <si>
    <t>0339300002016000060</t>
  </si>
  <si>
    <t>650070, обл КЕМЕРОВСКАЯ 42, г КЕМЕРОВО, ул ТУХАЧЕВСКОГО, ДОМ 50/4, ПОМЕЩЕНИЕ 3</t>
  </si>
  <si>
    <t>34218004593 16 000073</t>
  </si>
  <si>
    <t>Поставка рыбы с/м</t>
  </si>
  <si>
    <t>0339300002016000062</t>
  </si>
  <si>
    <t xml:space="preserve">650070, обл КЕМЕРОВСКАЯ 42, г КЕМЕРОВО, ул ТУХАЧЕВСКОГО, ДОМ 50/4, ПОМЕЩЕНИЕ 3 </t>
  </si>
  <si>
    <t>34218004593 16 000072</t>
  </si>
  <si>
    <t>Поставка хлебобулочных и мучных кондитерских изделий</t>
  </si>
  <si>
    <t>0339300002016000063</t>
  </si>
  <si>
    <t>ООО "ХЛЕБОКОМБИНАТ"</t>
  </si>
  <si>
    <t>652707, обл КЕМЕРОВСКАЯ 42, г КИСЕЛЕВСК, ул ГАГАРИНА, ДОМ 20, ОФИС 1</t>
  </si>
  <si>
    <t>34218004593 16 000071</t>
  </si>
  <si>
    <t>Поставка продуктов питания овощи,картофель</t>
  </si>
  <si>
    <t>0339300002016000070</t>
  </si>
  <si>
    <t>01.13.43.110</t>
  </si>
  <si>
    <t>ООО "АГРОСЕРВИС"</t>
  </si>
  <si>
    <t>654063, обл КЕМЕРОВСКАЯ 42, г НОВОКУЗНЕЦК, ул ПЕРЕЕЗДНАЯ, 1, 4</t>
  </si>
  <si>
    <t>34218004593 16 000070</t>
  </si>
  <si>
    <t>0339300002016000057</t>
  </si>
  <si>
    <t>20.13.63.000</t>
  </si>
  <si>
    <t>ООО "СВЕТОФАРМ"</t>
  </si>
  <si>
    <t>650004, обл КЕМЕРОВСКАЯ 42, г КЕМЕРОВО, ул СИБИРСКАЯ, 35, А</t>
  </si>
  <si>
    <t>34218004593 16 000069</t>
  </si>
  <si>
    <t>Поставка хозяйственных товаров</t>
  </si>
  <si>
    <t>03393000020160000043</t>
  </si>
  <si>
    <t>20.41.32.119</t>
  </si>
  <si>
    <t>ООО "ЭРИО"</t>
  </si>
  <si>
    <t>630015, обл НОВОСИБИРСКАЯ 54, г НОВОСИБИРСК, ул КОРОЛЕВА, 40, 10</t>
  </si>
  <si>
    <t>34218004593 16 000068</t>
  </si>
  <si>
    <t>Оказание услуг по вывозу и утилизации отходов класса "Б"</t>
  </si>
  <si>
    <t>03393000020160000045</t>
  </si>
  <si>
    <t>ООО "ДЕЗИНФЕКЦИЯ"</t>
  </si>
  <si>
    <t>654002, обл КЕМЕРОВСКАЯ 42, г НОВОКУЗНЕЦК, ул СЛЕСАРНАЯ, 7, 2</t>
  </si>
  <si>
    <t>34218004593 16 000067</t>
  </si>
  <si>
    <t>03393000020160000044</t>
  </si>
  <si>
    <t>34218004593 16 000066</t>
  </si>
  <si>
    <t>03393000020160000051</t>
  </si>
  <si>
    <t>Непубличное акционерное общество АКЦИОНЕРНОЕ ОБЩЕСТВО "Р-ФАРМ"</t>
  </si>
  <si>
    <t xml:space="preserve">123154, г МОСКВА 77, ул БЕРЗАРИНА, ДОМ 19, КОРПУС 1 </t>
  </si>
  <si>
    <t>34218004593 16 000065</t>
  </si>
  <si>
    <t>03393000020160000048</t>
  </si>
  <si>
    <t>АКЦИОНЕРНОЕ ОБЩЕСТВО "НАУЧНО-ПРОИЗВОДСТВЕННАЯ КОМПАНИЯ "КАТРЕН"</t>
  </si>
  <si>
    <t>630117, обл НОВОСИБИРСКАЯ 54, г НОВОСИБИРСК, ул ТИМАКОВА, 4</t>
  </si>
  <si>
    <t>34218004593 16 000064</t>
  </si>
  <si>
    <t>03393000020160000049</t>
  </si>
  <si>
    <t>34218004593 16 000063</t>
  </si>
  <si>
    <t>Оказание услуг по содержанию и ремонту общего имущества дома</t>
  </si>
  <si>
    <t>03393000020160000093</t>
  </si>
  <si>
    <t>ООО УК "30 КВАРТАЛ"</t>
  </si>
  <si>
    <t xml:space="preserve">654034, обл КЕМЕРОВСКАЯ 42, г НОВОКУЗНЕЦК, ул БУГАРЕВА, ДОМ 23 </t>
  </si>
  <si>
    <t>34218004593 16 000062</t>
  </si>
  <si>
    <t>03393000020160000094</t>
  </si>
  <si>
    <t>34218004593 16 000061</t>
  </si>
  <si>
    <t>03393000020160000041</t>
  </si>
  <si>
    <t>АО НПК "КАТРЕН"</t>
  </si>
  <si>
    <t>34218004593 16 000060</t>
  </si>
  <si>
    <t>03393000020160000038</t>
  </si>
  <si>
    <t>34218004593 16 000059</t>
  </si>
  <si>
    <t xml:space="preserve">03393000020160000074   </t>
  </si>
  <si>
    <t xml:space="preserve">21.20.10.223 </t>
  </si>
  <si>
    <t>АО "Р-ФАРМ"</t>
  </si>
  <si>
    <t>34218004593 16 000057</t>
  </si>
  <si>
    <t>03393000020160000073</t>
  </si>
  <si>
    <t>34218004593 16 000056</t>
  </si>
  <si>
    <t>03393000020160000069</t>
  </si>
  <si>
    <t>ЗАКРЫТОЕ АКЦИОНЕРНОЕ ОБЩЕСТВО "ФИРМА ЕВРОСЕРВИС"</t>
  </si>
  <si>
    <t xml:space="preserve">121357, г МОСКВА 77, ул ВЕРЕСАЕВА, 8 </t>
  </si>
  <si>
    <t>34218004593 16 000055</t>
  </si>
  <si>
    <t>03393000020160000067</t>
  </si>
  <si>
    <t>34218004593 16 000054</t>
  </si>
  <si>
    <t>03393000020160000068</t>
  </si>
  <si>
    <t>34218004593 16 000053</t>
  </si>
  <si>
    <t>03393000020160000042</t>
  </si>
  <si>
    <t xml:space="preserve">21.10.54.150 </t>
  </si>
  <si>
    <t>34218004593 16 0048</t>
  </si>
  <si>
    <t>03393000020160000037</t>
  </si>
  <si>
    <t>ООО "ИНПРОФИ"</t>
  </si>
  <si>
    <t xml:space="preserve">654066, обл КЕМЕРОВСКАЯ 42, г НОВОКУЗНЕЦК, ул ГРДИНЫ, ДОМ 17 А, ОФИС 517 </t>
  </si>
  <si>
    <t>34218004593 16 0050</t>
  </si>
  <si>
    <t>0339300002016000040</t>
  </si>
  <si>
    <t>ОБЩЕСТВО С ОГРАНИЧЕННОЙ ОТВЕТСТВЕННОСТЬЮ "ТМЦ"</t>
  </si>
  <si>
    <t xml:space="preserve">157030, обл КОСТРОМСКАЯ 44, р-н БУЙСКИЙ, д ЛОБАНОВКА, 6 </t>
  </si>
  <si>
    <t>3421800459316000084</t>
  </si>
  <si>
    <t>Поставка продуктов питания</t>
  </si>
  <si>
    <t>0339300002016000072</t>
  </si>
  <si>
    <t>ОБЩЕСТВО С ОГРАНИЧЕННОЙ ОТВЕТСТВЕННОСТЬЮ "ЭНДЖЕЛ"</t>
  </si>
  <si>
    <t xml:space="preserve">650044, обл КЕМЕРОВСКАЯ 42, г КЕМЕРОВО, ул РУТГЕРСА, 41/6, 2 </t>
  </si>
  <si>
    <t>3421800459316000082</t>
  </si>
  <si>
    <t>Потавка лекарственных средств</t>
  </si>
  <si>
    <t>0339300002016000079</t>
  </si>
  <si>
    <t>ЗАКРЫТОЕ АКЦИОНЕРНОЕ ОБЩЕСТВО "Р-ФАРМ"</t>
  </si>
  <si>
    <t>3421800459316000083</t>
  </si>
  <si>
    <t>Поставка продуктов питания (мукомольная продукция)</t>
  </si>
  <si>
    <t>0339300002016000075</t>
  </si>
  <si>
    <t xml:space="preserve">10.61.32.115 </t>
  </si>
  <si>
    <t xml:space="preserve"> ИП Туболев Ю.А.</t>
  </si>
  <si>
    <t xml:space="preserve">650000 г.Кемерово, ул.Притомская Набережная, д.21а кв.2 </t>
  </si>
  <si>
    <t>3421800459316000090</t>
  </si>
  <si>
    <t>Поставка свежемороженой рыбы и морепродуктов</t>
  </si>
  <si>
    <t>0339300002016000076</t>
  </si>
  <si>
    <t xml:space="preserve">10.83.12.120 </t>
  </si>
  <si>
    <t xml:space="preserve">650000, обл КЕМЕРОВСКАЯ 42, г КЕМЕРОВО, пр-кт СОВЕТСКИЙ, 71, ОФИС 96 </t>
  </si>
  <si>
    <t>3421800459316000089</t>
  </si>
  <si>
    <t>0339300002016000082</t>
  </si>
  <si>
    <t>21.20.10.184</t>
  </si>
  <si>
    <t>ОБЩЕСТВО С ОГРАНИЧЕННОЙ ОТВЕТСТВЕННОСТЬЮ "АЛЬБАТРОС"</t>
  </si>
  <si>
    <t>3421800459316000086</t>
  </si>
  <si>
    <t>0339300002016000084</t>
  </si>
  <si>
    <t xml:space="preserve">21.20.10.261 </t>
  </si>
  <si>
    <t>3421800459316000085</t>
  </si>
  <si>
    <t>0339300002016000087</t>
  </si>
  <si>
    <t>3421800459316000087</t>
  </si>
  <si>
    <t>0339300002016000098</t>
  </si>
  <si>
    <t>"Управляющая Компания Жилищно-Комунальное Хозяйство"</t>
  </si>
  <si>
    <t xml:space="preserve">654013, обл КЕМЕРОВСКАЯ 42, г НОВОКУЗНЕЦК, ул ЮБИЛЕЙНАЯ, 22А </t>
  </si>
  <si>
    <t/>
  </si>
  <si>
    <t>3421800459316000088</t>
  </si>
  <si>
    <t>Выполнение ремонтных работ в поликлинике №5 ул. Сусанина, д.3</t>
  </si>
  <si>
    <t>0339300002016000047</t>
  </si>
  <si>
    <t>"Строительная компания  Призма"</t>
  </si>
  <si>
    <t xml:space="preserve">654027, обл КЕМЕРОВСКАЯ 42, г НОВОКУЗНЕЦК, ул СУВОРОВА, 3, 75 </t>
  </si>
  <si>
    <t>3421800459316000092</t>
  </si>
  <si>
    <t>0339300002016000077</t>
  </si>
  <si>
    <t xml:space="preserve">21.20.10.221 </t>
  </si>
  <si>
    <t xml:space="preserve">Научно-производственная компания «Катрен» </t>
  </si>
  <si>
    <t>3421800459316000094</t>
  </si>
  <si>
    <t>0339300002016000078</t>
  </si>
  <si>
    <t xml:space="preserve">21.10.51.129 </t>
  </si>
  <si>
    <t>3421800459316000095</t>
  </si>
  <si>
    <t>0339300002016000080</t>
  </si>
  <si>
    <t>3421800459316000097</t>
  </si>
  <si>
    <t>0339300002016000081</t>
  </si>
  <si>
    <t xml:space="preserve">21.20.10.169 </t>
  </si>
  <si>
    <t>Общество с ограниченной ответственностью «Виталек»</t>
  </si>
  <si>
    <t xml:space="preserve">115230, г МОСКВА 77, ш ВАРШАВСКОЕ, 46А, СТР.4 </t>
  </si>
  <si>
    <t>3421800459316000096</t>
  </si>
  <si>
    <t>0339300002016000090</t>
  </si>
  <si>
    <t>3421800459316000093</t>
  </si>
  <si>
    <t>0339300002016000095</t>
  </si>
  <si>
    <t>10.86.10.131</t>
  </si>
  <si>
    <t>"Аксиома"</t>
  </si>
  <si>
    <t xml:space="preserve">620028, обл СВЕРДЛОВСКАЯ 66, г ЕКАТЕРИНБУРГ, ул ДОЛОРЕС ИБАРРУРИ, 2, КОМНАТА 18 </t>
  </si>
  <si>
    <t>3421800459316000091</t>
  </si>
  <si>
    <t>Поставка товара для клинической и бактериалогической лабораторий</t>
  </si>
  <si>
    <t>0339300002016000092</t>
  </si>
  <si>
    <t>Общество с ограниченной ответственностью 'ИнПрофи'</t>
  </si>
  <si>
    <t>3421800459316000099</t>
  </si>
  <si>
    <t>Выполнение ремонтных работ ул. Петракова, д.65</t>
  </si>
  <si>
    <t>0339300002016000096</t>
  </si>
  <si>
    <t xml:space="preserve">43.39.19.190 </t>
  </si>
  <si>
    <t>общество с ограниченной ответственностью "Б2Г сервис"</t>
  </si>
  <si>
    <t xml:space="preserve">652811, Кемеровская область г. Осинники, ул. Советская, д.6 </t>
  </si>
  <si>
    <t>3421800459316000098</t>
  </si>
  <si>
    <t>0339300002016000102</t>
  </si>
  <si>
    <t>3421800459316000100</t>
  </si>
  <si>
    <t>Выполнение работ по установке охранно-пожарной сигнализации по адресу ул. Ленина, 68</t>
  </si>
  <si>
    <t>0339300002016000046</t>
  </si>
  <si>
    <t>43.21.10.140</t>
  </si>
  <si>
    <t>"ООО ""Фортуна Плюс"""</t>
  </si>
  <si>
    <t xml:space="preserve">650000, обл Кемеровская 42, г КЕМЕРОВО, ул АРОЧНАЯ, 39, 13 </t>
  </si>
  <si>
    <t>3421800459316000101</t>
  </si>
  <si>
    <t>Поставка офисной техники</t>
  </si>
  <si>
    <t>0339300002016000097</t>
  </si>
  <si>
    <t>26.40.34.110</t>
  </si>
  <si>
    <t>"Сибирь СК"</t>
  </si>
  <si>
    <t xml:space="preserve">630082, обл НОВОСИБИРСКАЯ 54, г НОВОСИБИРСК, ул ЖУКОВСКОГО, 98/3 </t>
  </si>
  <si>
    <t>3421800459316000102</t>
  </si>
  <si>
    <t>Поставка лекарственных средств Топамакс</t>
  </si>
  <si>
    <t>0339300002016000103</t>
  </si>
  <si>
    <t>Общество с ограниченной ответственностью "СЕРВИСФАРМ"</t>
  </si>
  <si>
    <t xml:space="preserve">654059, обл КЕМЕРОВСКАЯ 42, г НОВОКУЗНЕЦК, ул КЛИМЕНКО, 38 </t>
  </si>
  <si>
    <t>3421800459316000103</t>
  </si>
  <si>
    <t>Выполнение работ по ремонту крыльца по адресу г. Новокузнецк, ул. Запсибовцев,29</t>
  </si>
  <si>
    <t>0339300002016000099</t>
  </si>
  <si>
    <t>Общество с ограниченной ответственностью "СК Сибирь"</t>
  </si>
  <si>
    <t xml:space="preserve">654041, обл КЕМЕРОВСКАЯ 42, г НОВОКУЗНЕЦК, ул ЦИОЛКОВСКОГО, ДОМ 4 </t>
  </si>
  <si>
    <t>3421800459316000106</t>
  </si>
  <si>
    <t>0339300002016000100</t>
  </si>
  <si>
    <t xml:space="preserve">96.09.19.000 </t>
  </si>
  <si>
    <t>ИП Гончарова Ольга Ивановна</t>
  </si>
  <si>
    <t xml:space="preserve">654011, ОБЛ КЕМЕРОВСКАЯ 42, Г НОВОКУЗНЕЦК, УЛ РОКОССОВСКОГО, 25, 176 </t>
  </si>
  <si>
    <t>3421800459316000104</t>
  </si>
  <si>
    <t>Гончарова Ольга Ивановна</t>
  </si>
  <si>
    <t>0339300002016000101</t>
  </si>
  <si>
    <t xml:space="preserve"> "Медтехника"</t>
  </si>
  <si>
    <t xml:space="preserve">654005, обл КЕМЕРОВСКАЯ 42, г НОВОКУЗНЕЦК, ул ФЕСТИВАЛЬНАЯ, ДОМ 4, ОФИС 59 </t>
  </si>
  <si>
    <t>3421800459316000105</t>
  </si>
  <si>
    <t>Поставка кислорода медицинского газообразного в балонах</t>
  </si>
  <si>
    <t>0339300002016000105</t>
  </si>
  <si>
    <t>20.11.11.150</t>
  </si>
  <si>
    <t>Общество с ограниченной ответственностью "Оксинит плюс"</t>
  </si>
  <si>
    <t xml:space="preserve">652702, обл КЕМЕРОВСКАЯ 42, г КИСЕЛЕВСК, ул УШАКОВА, 2 А </t>
  </si>
  <si>
    <t>3421800459316000107</t>
  </si>
  <si>
    <t>0339300002016000110</t>
  </si>
  <si>
    <t>Муниципальное предприятие "Аптеки 42+"</t>
  </si>
  <si>
    <t xml:space="preserve">654041, обл КЕМЕРОВСКАЯ 42, г НОВОКУЗНЕЦК, пр КУРБАТОВА, ДОМ 1 </t>
  </si>
  <si>
    <t>3421800459316000108</t>
  </si>
  <si>
    <t>0339300002016000111</t>
  </si>
  <si>
    <t>3421800459316000110</t>
  </si>
  <si>
    <t>0339300002016000112</t>
  </si>
  <si>
    <t xml:space="preserve">21.20.10.239 </t>
  </si>
  <si>
    <t>3421800459316000111</t>
  </si>
  <si>
    <t>0339300002016000113</t>
  </si>
  <si>
    <t>3421800459316000109</t>
  </si>
  <si>
    <t>0339300002016000114</t>
  </si>
  <si>
    <t>23.52.20.110</t>
  </si>
  <si>
    <t>ОБЩЕСТВО С ОГРАНИЧЕННОЙ ОТВЕТСТВЕННОСТЬЮ ЗОДИАК</t>
  </si>
  <si>
    <t>5406764101</t>
  </si>
  <si>
    <t>630007, обл НОВОСИБИРСКАЯ 54, г НОВОСИБИРСК, ул СЕРЕБРЕННИКОВСКАЯ, 19/1</t>
  </si>
  <si>
    <t>3421800459316000117</t>
  </si>
  <si>
    <t>0339300002016000115</t>
  </si>
  <si>
    <t>Общество с ограниченной ответственностью СК Сибирь</t>
  </si>
  <si>
    <t>4217139206</t>
  </si>
  <si>
    <t>654000, Кемеровская область, г. Новокузнецк, ул. Циолковского, д. 4</t>
  </si>
  <si>
    <t>3421800459316000125</t>
  </si>
  <si>
    <t>Поставка товара для лучевой диагностики</t>
  </si>
  <si>
    <t>0339300002016000116</t>
  </si>
  <si>
    <t>20.59.11.110, 20.59.11.110, 20.59.11.110, 20.59.11.110, 20.59.11.110, 20.59.11.110, 20.59.11.110, 20.59.11.110, 20.59.11.110, 20.59.12.120, 20.59.12.120, 20.59.12.120, 20.59.12.120, 26.60.11.130, 26.60.11.130, 26.60.11.130, 14.12.30.160, 31.09.11.120, 20.59.59.000, 20.59.11.110, 20.59.11.110</t>
  </si>
  <si>
    <t>Общество с ограниченной ответственностью Сибмед-Сервис</t>
  </si>
  <si>
    <t>4253034230</t>
  </si>
  <si>
    <t>654000, Кемеровская обл, Новокузнецк г, ул.Пр.Технический, д.33/2 - 706</t>
  </si>
  <si>
    <t>3421800459316000120</t>
  </si>
  <si>
    <t>0339300002016000117</t>
  </si>
  <si>
    <t>22.19.60.111, 22.19.60.111, 22.19.60.111, 22.19.60.111, 22.19.60.111, 22.19.60.111, 22.19.60.111</t>
  </si>
  <si>
    <t>Общество с ограниченной ответственностью «ГАРАНТ-М»</t>
  </si>
  <si>
    <t>7716644263</t>
  </si>
  <si>
    <t>129337, г. Москва, ул. Красная Сосна, д. 30, стр. 1</t>
  </si>
  <si>
    <t>3421800459316000118</t>
  </si>
  <si>
    <t>0339300002016000118</t>
  </si>
  <si>
    <t>16.29.12.000, 25.71.14.110, 25.71.14.110, 25.99.12.119, 22.29.23.120, 22.29.23.120, 25.71.14.110, 25.71.14.110, 25.71.14.110, 23.13.13.112, 25.99.12.112, 25.71.14.110, 25.71.14.110, 25.99.12.112, 25.99.12.112, 25.99.12.112, 23.13.13.112, 23.13.13.112, 16.29.12.000, 25.71.14.110, 25.71.14.110, 25.99.12.119, 25.71.14.110, 25.99.12.112</t>
  </si>
  <si>
    <t>ИП Касымова Людмила Владимировна</t>
  </si>
  <si>
    <t>420500910668</t>
  </si>
  <si>
    <t>650066, Российская Федерация, Кемеровская обл., г. Кемерово, пр-т Октябрьский, дом 7, кв 314, ОКАТО: 32401000000</t>
  </si>
  <si>
    <t>3421800459316000122</t>
  </si>
  <si>
    <t>0339300002016000119</t>
  </si>
  <si>
    <t>21.20.10.235, 21.20.10.235, 21.20.10.235, 21.20.10.235</t>
  </si>
  <si>
    <t>1 535,14</t>
  </si>
  <si>
    <t>Муниципальное предприятие Новокузнецкого городского округа Аптеки 42+</t>
  </si>
  <si>
    <t>654041, Кемеровская область, г. Новокузнецк, проезд Курбатова, 1</t>
  </si>
  <si>
    <t>3421800459316000119</t>
  </si>
  <si>
    <t>Поставка аллергенов</t>
  </si>
  <si>
    <t>0339300002016000120</t>
  </si>
  <si>
    <t>21.20.23.191, 21.20.23.191, 21.20.23.191, 21.20.23.191, 21.20.23.191, 21.20.23.191, 21.20.23.191, 21.20.23.191, 21.20.23.191, 21.20.23.191, 21.20.23.191, 21.20.23.191, 21.20.23.191, 21.20.23.191, 21.20.23.191, 21.20.23.191, 21.20.23.191, 21.20.23.191, 21.20.23.191, 21.20.23.191, 21.20.23.191, 21.20.23.191, 21.20.23.191, 21.20.23.191, 21.20.23.191, 21.20.23.191, 21.20.23.191, 21.20.23.191</t>
  </si>
  <si>
    <t>Открытое акционерное общество Компания «Торговый дом Аллерген»</t>
  </si>
  <si>
    <t>5074039026</t>
  </si>
  <si>
    <t xml:space="preserve">142190, г. Москва, г. Троицк Калужское шоссе, строение 14 </t>
  </si>
  <si>
    <t>3421800459316000123</t>
  </si>
  <si>
    <t>0339300002016000121</t>
  </si>
  <si>
    <t xml:space="preserve">654041, Кемеровская область, г. Новокузнецк, проезд Курбатова, 1 </t>
  </si>
  <si>
    <t>3421800459316000121</t>
  </si>
  <si>
    <t>0339300002016000122</t>
  </si>
  <si>
    <t>20.20.14.000, 20.20.14.000, 20.20.14.000, 20.20.14.000, 20.20.14.000, 20.20.14.000, 20.20.14.000, 20.20.14.000, 20.20.14.000, 20.20.14.000, 20.20.14.000, 20.20.14.000, 20.20.14.000, 20.20.14.000, 20.20.14.000, 20.20.14.000, 20.20.14.000, 20.20.14.000, 20.20.14.000, 20.20.14.000, 20.20.14.000, 20.20.14.000, 20.41.32.119</t>
  </si>
  <si>
    <t>ООО Медтехника</t>
  </si>
  <si>
    <t>4217040736</t>
  </si>
  <si>
    <t>654005, Российская Федерация, Кемеровская обл., г. Новокузнецк, ул. Фестивальная, 4, ОКАТО: 32431000000</t>
  </si>
  <si>
    <t>3421800459316000124</t>
  </si>
  <si>
    <t>0339300002016000125</t>
  </si>
  <si>
    <t xml:space="preserve">654041, Россия, Кемеровская область, пр. Курбатова, д.1 </t>
  </si>
  <si>
    <t>3421800459316000127</t>
  </si>
  <si>
    <t>Поставка продуктов питания (рыба свежемороженая)</t>
  </si>
  <si>
    <t>0339300002016000126</t>
  </si>
  <si>
    <t>10.20.13.122, 10.20.13.122, 10.20.13.122</t>
  </si>
  <si>
    <t>ООО 'Эксперт'</t>
  </si>
  <si>
    <t>650044, Российская Федерация, Кемеровская обл., г. Кемерово, ул. Рутгерса, 41/6 корпус 2, ОКАТО: 32401000000</t>
  </si>
  <si>
    <t>3421800459316000130</t>
  </si>
  <si>
    <t>Поставка продуктов питания (фрукты, сухофрукты)</t>
  </si>
  <si>
    <t>0339300002016000127</t>
  </si>
  <si>
    <t>10.39.25.110, 01.24.10.000, 10.39.25.110, 10.39.25.110, 10.39.25.110</t>
  </si>
  <si>
    <t>654059, Российская Федерация, Кемеровская область, Новокузнецк, 40 лет ВЛКСМ ул, 120 офис (квартира)  7</t>
  </si>
  <si>
    <t>3421800459316000131</t>
  </si>
  <si>
    <t>Поставка продуктов питания (овощи)</t>
  </si>
  <si>
    <t>0339300002016000128</t>
  </si>
  <si>
    <t>3421800459316000132</t>
  </si>
  <si>
    <t>0339300002016000129</t>
  </si>
  <si>
    <t>10.51.11.110, 10.51.52.122, 10.51.52.111, 10.51.40.300, 10.51.30.111, 10.51.22.113, 10.51.40.112</t>
  </si>
  <si>
    <t>ОБЩЕСТВО С ОГРАНИЧЕННОЙ ОТВЕТСТВЕННОСТЬЮ ПРОДАЖА</t>
  </si>
  <si>
    <t>3421800459316000133</t>
  </si>
  <si>
    <t>Оказание услуг по поверке оборудования на месте эксплуатации</t>
  </si>
  <si>
    <t>0339300002016000130</t>
  </si>
  <si>
    <t>Федеральное бюджетное учреждение «Государственный региональный  центр стандартизации, метрологии и испытаний в Кемеровской области»</t>
  </si>
  <si>
    <t xml:space="preserve">654032, Россия, Кемеровская область, г. Новокузнецк, ул. Народная, д.49 </t>
  </si>
  <si>
    <t>3421800459316000128</t>
  </si>
  <si>
    <t>0339300002016000131</t>
  </si>
  <si>
    <t>10.81.12.120, 10.83.13.120, 10.82.13.000, 10.83.12.120, 10.51.51.111, 10.39.17.119, 10.13.15.199, 10.20.25.111, 01.28.19.000, 01.28.19.000, 01.28.19.000, 10.39.17.111, 10.39.17.119, 10.39.22.110, 10.89.19.130, 10.89.13.112, 10.84.11.000, 20.13.25.111, 10.32.16.110</t>
  </si>
  <si>
    <t>3421800459316000134</t>
  </si>
  <si>
    <t>Поставка продуктов питания (хлебобулочные, мучных и кондитерские изделия)</t>
  </si>
  <si>
    <t>0339300002016000132</t>
  </si>
  <si>
    <t>10.71.11.110, 10.71.11.110, 10.71.11.110, 10.72.12.120, 10.72.12.110, 10.72.12.130</t>
  </si>
  <si>
    <t>654031, Российская Федерация, Кемеровская обл., г. Новокузнецк, ул. Ярославская, 11 б, ОКАТО: 32431362000</t>
  </si>
  <si>
    <t>3421800459316000140</t>
  </si>
  <si>
    <t>Поставка продуктов питания (мясо домашней птицы, яйцо)</t>
  </si>
  <si>
    <t>0339300002016000133</t>
  </si>
  <si>
    <t>10.12.10.110, 01.47.21.000, 10.12.10.110</t>
  </si>
  <si>
    <t>ООО МАРСО</t>
  </si>
  <si>
    <t>650070, Российская Федерация, Кемеровская обл., г. Кемерово, ул. Тухачевского, 50 а, ОКАТО: 32401000000</t>
  </si>
  <si>
    <t>3421800459316000129</t>
  </si>
  <si>
    <t>Поставка продуктов питания (мукомольная, крупяная продукция)</t>
  </si>
  <si>
    <t>0339300002016000134</t>
  </si>
  <si>
    <t>10.61.21.000, 10.61.32.113, 10.61.31.120, 10.61.12.000, 10.61.31.110, 10.73.11.110, 10.61.32.121, 10.61.32.116, 10.61.32.117, 10.61.32.115, 10.61.31.110, 01.11.71.110, 01.11.75.110, 10.84.30.130, 10.84.30.130, 10.41.54.000</t>
  </si>
  <si>
    <t>3421800459316000135</t>
  </si>
  <si>
    <t>Поставка расходных материалов для стерилизации и утилизации</t>
  </si>
  <si>
    <t>0339300002016000135</t>
  </si>
  <si>
    <t>22.22.11.000, 22.22.11.000, 22.22.11.000, 22.22.11.000, 32.50.13.190, 32.50.13.190, 32.50.13.190, 32.50.13.190, 32.50.13.190</t>
  </si>
  <si>
    <t xml:space="preserve">654034, Россия, Кемеровская область, г. Новокузнецк, Пр. Технический, 33 пом.2, офис 706 </t>
  </si>
  <si>
    <t>3421800459316000136</t>
  </si>
  <si>
    <t>Поставка стеллажей металлических</t>
  </si>
  <si>
    <t>0339300002016000136</t>
  </si>
  <si>
    <t>31.01.11.130, 31.01.11.130, 31.01.11.130, 31.01.11.130, 31.01.11.130</t>
  </si>
  <si>
    <t>Общество с ограниченной ответственностью Приоритет</t>
  </si>
  <si>
    <t>4205317126</t>
  </si>
  <si>
    <t xml:space="preserve">650070, обл КЕМЕРОВСКАЯ 42, г КЕМЕРОВО, пр-кт МОЛОДЕЖНЫЙ, ДОМ 15, КВАРТИРА 351 </t>
  </si>
  <si>
    <t>3421800459316000137</t>
  </si>
  <si>
    <t>Поставка продуктов питания (мясо и мясные продукты)</t>
  </si>
  <si>
    <t>0339300002016000137</t>
  </si>
  <si>
    <t>10.11.31.110, 10.11.20.110</t>
  </si>
  <si>
    <t>Общество с ограниченной ответственностью МКТ</t>
  </si>
  <si>
    <t>115280, г. Москва, ул. Ленинская слобода, дом 19, комната 21 ю</t>
  </si>
  <si>
    <t>3421800459316000138</t>
  </si>
  <si>
    <t>0339300002016000138</t>
  </si>
  <si>
    <t>26.60.12.129, 32.50.13.120, 26.20.16.120, 28.29.32.000, 28.29.32.000, 26.60.13.190, 26.60.12.122, 26.60.12.122, 32.50.21.111, 32.50.13.190, 32.50.13.120, 32.50.13.120, 32.50.13.120, 32.50.13.120, 32.50.13.120, 32.50.13.120, 32.50.13.120, 32.50.13.120, 32.50.13.120, 32.50.13.190, 32.50.13.190, 32.50.13.190, 26.30.11.130, 32.50.13.190, 26.51.53.190, 32.50.13.190, 26.51.61.110, 26.51.53.190, 28.29.41.000, 26.60.12.124, 26.60.12.111, 27.40.39.110, 28.29.11.130, 28.25.13.119, 28.25.13.119, 28.25.13.119, 26.51.70.110, 26.51.70.110, 26.51.70.110, 32.50.13.120, 26.51.70.110, 26.51.70.110, 26.60.12.122, 26.60.12.129, 32.50.13.190, 26.60.12.122, 32.50.13.190, 32.50.13.190, 26.60.13.110, 32.50.30.110, 26.60.12.129, 26.51.70.110</t>
  </si>
  <si>
    <t>3421800459316000139</t>
  </si>
  <si>
    <t>Поставка подгузников и гигиенических средств по уходу за детьми</t>
  </si>
  <si>
    <t>0339300002016000139</t>
  </si>
  <si>
    <t>17.22.12.120, 17.22.12.120, 17.22.12.120, 17.22.12.120, 17.22.12.120, 17.22.12.120, 17.22.12.120, 17.22.12.120, 17.22.12.120</t>
  </si>
  <si>
    <t>ОБЩЕСТВО С ОГРАНИЧЕННОЙ ОТВЕТСТВЕННОСТЬЮ МЕДВЕКТОР</t>
  </si>
  <si>
    <t>3421800459316000144</t>
  </si>
  <si>
    <t>0339300002016000140</t>
  </si>
  <si>
    <t>Общество с ограниченной ответственностью  "АЛЬБАТРОС"</t>
  </si>
  <si>
    <t xml:space="preserve">115201, г МОСКВА 77, ш КАШИРСКОЕ, ДОМ 22, КОРПУС 4 СТРОЕНИЕ 7 </t>
  </si>
  <si>
    <t xml:space="preserve">3421800459316000148
 </t>
  </si>
  <si>
    <t>0339300002016000141</t>
  </si>
  <si>
    <t>115201, г МОСКВА 77, ш КАШИРСКОЕ, ДОМ 22, КОРПУС 4 СТРОЕНИЕ 8</t>
  </si>
  <si>
    <t xml:space="preserve">3421800459316000149
 </t>
  </si>
  <si>
    <t>0339300002016000142</t>
  </si>
  <si>
    <t>21.20.10.134, 21.20.10.134, 21.20.10.134, 21.20.10.134, 21.20.10.134, 21.20.10.134, 21.20.10.132, 21.20.10.134</t>
  </si>
  <si>
    <t xml:space="preserve">ОБЩЕСТВО С ОГРАНИЧЕННОЙ ОТВЕТСТВЕННОСТЬЮ "ФАРГО" </t>
  </si>
  <si>
    <t>650003, Кемеровская обл, Кемерово г, ул.Марковцева, д.20 "Б"</t>
  </si>
  <si>
    <t>34218004593 16 000154</t>
  </si>
  <si>
    <t xml:space="preserve">172 964, 00 </t>
  </si>
  <si>
    <t>0339300002016000143</t>
  </si>
  <si>
    <t>21.10.54.150, 21.10.54.110, 21.20.10.254, 21.20.10.233, 21.20.10.254, 21.10.54.150, 21.20.10.118, 21.20.10.231, 21.10.54.190, 21.20.10.254, 21.20.10.134, 21.20.10.134, 21.20.10.116, 21.20.10.261, 21.20.10.192, 21.10.54.170, 21.10.54.170, 21.10.54.170, 21.10.54.170, 21.10.54.120, 21.10.52.110, 21.20.10.231, 21.20.10.113, 21.20.10.133, 21.20.10.114, 21.10.54.110, 21.10.54.110, 21.10.52.110</t>
  </si>
  <si>
    <t>АКЦИОНЕРНОЕ ОБЩЕСТВО НАУЧНО-ПРОИЗВОДСТВЕННАЯ КОМПАНИЯ КАТРЕН</t>
  </si>
  <si>
    <t>3421800459316000142</t>
  </si>
  <si>
    <t>0339300002016000144</t>
  </si>
  <si>
    <t>21.20.10.224, 21.20.10.115, 21.20.10.151, 21.20.10.151, 21.20.10.225, 21.20.10.113, 21.20.10.251, 21.20.10.251, 21.20.10.169, 21.20.10.169, 21.20.10.239, 21.20.10.191, 21.20.10.261, 21.20.10.225, 21.20.10.261, 21.10.32.000, 21.20.10.158, 21.20.10.158, 21.20.10.259, 21.20.10.259, 21.20.10.156, 21.10.54.190, 21.20.10.194, 21.20.10.116, 21.20.10.261, 21.20.10.113</t>
  </si>
  <si>
    <t>Акционерное общество «Р-Фарм»</t>
  </si>
  <si>
    <t>123154, г. Москва, ул. Берзарина, дом 19, корпус 1</t>
  </si>
  <si>
    <t>3421800459316000141</t>
  </si>
  <si>
    <t>0339300002016000145</t>
  </si>
  <si>
    <t>21.20.10.255, 21.20.10.235, 21.20.10.132, 21.20.10.143, 21.20.10.256, 21.20.10.256, 21.20.10.184, 21.20.10.134, 21.20.10.221, 21.20.10.221, 21.20.10.221, 21.20.10.157, 21.10.51.126, 21.20.10.169, 21.20.10.194, 21.20.10.235, 21.20.10.134, 21.20.10.261, 21.20.10.182, 21.20.10.143, 21.20.10.231, 21.20.10.242, 21.20.10.259, 21.20.10.261, 21.20.10.142, 21.20.10.239, 21.20.10.256, 21.20.10.261, 21.20.10.235, 21.20.10.254, 21.20.10.221</t>
  </si>
  <si>
    <t>АКЦИОНЕРНОЕ ОБЩЕСТВО Р-ФАРМ</t>
  </si>
  <si>
    <t>3421800459316000143</t>
  </si>
  <si>
    <t>Поставка расходных материалов для стерилизации</t>
  </si>
  <si>
    <t>0339300002016000146</t>
  </si>
  <si>
    <t>32.50.50.000, 32.50.50.000, 32.50.50.000, 32.50.50.000, 32.50.50.000, 32.50.50.000, 32.50.50.000, 32.50.50.000, 32.50.50.000, 32.50.50.000, 32.50.50.000, 32.50.50.000, 32.50.50.000, 32.50.50.000, 32.50.50.000, 32.50.50.000, 32.50.50.000, 32.50.50.000, 32.50.50.000, 32.50.50.000, 32.50.50.000, 32.50.50.000, 32.50.50.000, 32.50.50.000, 32.50.50.000, 32.50.50.000, 32.50.50.000, 32.50.50.000, 32.50.50.000, 32.50.50.000, 32.50.50.000, 32.50.50.000, 20.59.52.192, 20.59.52.192, 20.59.52.192, 20.59.52.192, 20.59.52.192, 20.59.52.192, 20.59.52.192, 20.59.52.192, 20.59.52.192</t>
  </si>
  <si>
    <t>Общество с ограниченной ответственностью "Сибмед-Сервис"</t>
  </si>
  <si>
    <t xml:space="preserve">654034, Россия, Кемеровская область, г. Новокузнецк, Пр. Технический, 33 пом.2 </t>
  </si>
  <si>
    <t xml:space="preserve">3421800459316000147
 </t>
  </si>
  <si>
    <t>0339300002016000149</t>
  </si>
  <si>
    <t xml:space="preserve">3421800459316000145
 </t>
  </si>
  <si>
    <t>0339300002016000151</t>
  </si>
  <si>
    <t xml:space="preserve">3421800459316000146
 </t>
  </si>
  <si>
    <t>Поставка медицинских инструментов</t>
  </si>
  <si>
    <t>0339300002016000152</t>
  </si>
  <si>
    <t>32.50.13.190, 32.50.13.190, 32.50.50.000</t>
  </si>
  <si>
    <t xml:space="preserve">Общество с ограниченной ответственностью "МЕДВЕКТОР" </t>
  </si>
  <si>
    <t>654000, Кемеровская обл, Новокузнецк г, ул.Орджоникидзе, д.18 - 442</t>
  </si>
  <si>
    <t>34218004593 16 000150</t>
  </si>
  <si>
    <t>0339300002016000153</t>
  </si>
  <si>
    <t>21.20.23.111, 17.12.73.110, 17.12.73.110, 17.12.73.110, 32.91.19.130, 32.50.13.190, 32.50.13.190, 32.50.13.190, 32.50.13.110, 32.50.13.110, 21.20.24.160, 32.50.13.190, 32.50.13.190, 32.50.13.110, 32.50.13.110, 32.50.13.190, 32.50.13.110, 32.50.13.110, 32.50.13.110, 32.50.13.110, 32.50.13.190, 32.50.13.110, 22.29.29.000, 22.29.29.000, 22.29.29.000, 22.29.29.000, 22.29.29.000</t>
  </si>
  <si>
    <t>34218004593 16 000151</t>
  </si>
  <si>
    <t>0339300002016000154</t>
  </si>
  <si>
    <t>32.50.13.190, 32.50.13.190, 32.50.13.190, 32.50.13.190, 32.50.13.190, 32.50.13.190, 32.50.50.000, 32.50.13.190, 32.50.13.190, 32.50.13.190, 32.50.13.190, 32.50.13.190, 21.20.24.160, 17.22.12.110, 17.22.12.110, 32.50.13.190, 21.20.24.110, 32.50.13.190, 32.50.50.000, 32.50.50.000, 32.50.50.000, 15.20.11.119, 22.19.71.190, 32.50.13.190, 32.50.13.190, 22.19.71.120, 32.50.13.190, 32.50.50.000, 21.20.24.110</t>
  </si>
  <si>
    <t>Общество с ограниченной ответственностью «Мединтех»</t>
  </si>
  <si>
    <t>654000, Кемеровская обл, Новокузнецк г, ул.Димитрова, д.26А</t>
  </si>
  <si>
    <t>34218004593 16 000155</t>
  </si>
  <si>
    <t>Общество с ограниченной ответственностью "АльфаХост"</t>
  </si>
  <si>
    <t>закупка услуг по управлению многоквартирным домом</t>
  </si>
  <si>
    <t>9/16</t>
  </si>
  <si>
    <t>57 791,88</t>
  </si>
  <si>
    <t>ОБЩЕСТВО С ОГРАНИЧЕННОЙ ОТВЕТСТВЕННОСТЬЮ "ЖИЛИЩНО-КОММУНАЛЬНОЕ УПРАВЛЕНИЕ-4"</t>
  </si>
  <si>
    <t xml:space="preserve">3421800459316000126
</t>
  </si>
  <si>
    <t>поставка продуктов питания</t>
  </si>
  <si>
    <t>0339300002016000107</t>
  </si>
  <si>
    <t>10.86.10.131, 10.86.10.510, 10.86.10.131, 10.86.10.131</t>
  </si>
  <si>
    <t>ОБЩЕСТВО С ОГРАНИЧЕННОЙ ОТВЕТСТВЕННОСТЬЮ "АКСИОМА"</t>
  </si>
  <si>
    <t xml:space="preserve">3421800459316000116
</t>
  </si>
  <si>
    <t>Поставка оборудованиядля пищеблока</t>
  </si>
  <si>
    <t>0339300002016000156</t>
  </si>
  <si>
    <t>31.09.11.190, 31.09.11.190, 31.09.11.190, 31.09.11.190, 25.99.12.119, 31.09.11.190, 31.09.11.190, 31.09.11.190, 31.09.11.190</t>
  </si>
  <si>
    <t>Общество с ограниченной ответственностью "ХОРЕКА СИБИРЬ"</t>
  </si>
  <si>
    <t>630015, г. Новосибирск, Комбинатский переулок, дом 3, корп. 5</t>
  </si>
  <si>
    <t xml:space="preserve">3421800459316000152
</t>
  </si>
  <si>
    <t>0339300002016000157</t>
  </si>
  <si>
    <t>27.51.11.110, 27.51.11.110, 27.51.11.110, 27.51.21.122, 28.29.31.119</t>
  </si>
  <si>
    <t xml:space="preserve">3421800459316000153
</t>
  </si>
  <si>
    <t xml:space="preserve">Поставка изделий ПВХ </t>
  </si>
  <si>
    <t>0339300002016000108</t>
  </si>
  <si>
    <t>10.81.12.120, 10.83.13.120, 10.83.12.120, 10.83.12.120, 10.51.51.111, 10.39.17.119, 10.13.15.199, 10.20.25.111, 01.28.19.000, 01.28.19.000, 01.28.19.000, 10.39.17.111, 10.39.17.119, 10.39.22.110, 10.89.19.130, 10.89.13.112, 10.84.11.000, 20.13.25.111, 20.14.61.000, 10.32.16.110</t>
  </si>
  <si>
    <t>Бахарев Алексей Витальевич
Индивидуальный предприниматель</t>
  </si>
  <si>
    <t xml:space="preserve">654214, Кемеровская обл., Новокузнецкий район, п. Рассвет, ул. Ленина, д.17 кв.2 </t>
  </si>
  <si>
    <t>34218004593 16 000114</t>
  </si>
  <si>
    <t>0339300002016000106</t>
  </si>
  <si>
    <t>22.21.29.130</t>
  </si>
  <si>
    <t>ОБЩЕСТВО С ОГРАНИЧЕННОЙ ОТВЕТСТВЕННОСТЬЮ "СТРОЙ-МАРКЕТ-К"</t>
  </si>
  <si>
    <t>650010, обл КЕМЕРОВСКАЯ 42, г КЕМЕРОВО, ул ЖЕЛЕЗНОДОРОЖНАЯ, ДОМ 41Б, ОФИС 4</t>
  </si>
  <si>
    <t>34218004593 16 000115</t>
  </si>
  <si>
    <t>оказание услуг по техническому обслуживанию медицинского оборудования</t>
  </si>
  <si>
    <t>0339300002016000109</t>
  </si>
  <si>
    <t>ОБЩЕСТВО С ОГРАНИЧЕННОЙ ОТВЕТСТВЕННОСТЬЮ "МЕДТЕХНИКА"</t>
  </si>
  <si>
    <t>34218004593 16 000113</t>
  </si>
  <si>
    <t>Закупка лекарственных препаратов, которые предназначены для назначения пациенту при наличии медицинских показаний</t>
  </si>
  <si>
    <t>34 (0339300002016000123)</t>
  </si>
  <si>
    <t xml:space="preserve">630117, обл НОВОСИБИРСКАЯ 54, г НОВОСИБИРСК, ул ТИМАКОВА, 4 </t>
  </si>
  <si>
    <t>34218004593 16 000112</t>
  </si>
  <si>
    <t>Оказание услуг по содержанию и текущему ремонту общего имущества многоквартирного дома</t>
  </si>
  <si>
    <t>19,11,2015</t>
  </si>
  <si>
    <t>28,03,2016</t>
  </si>
  <si>
    <t xml:space="preserve">0339300002016000054
</t>
  </si>
  <si>
    <t>34218004593 16 000042</t>
  </si>
  <si>
    <t xml:space="preserve">31.08.2016 </t>
  </si>
  <si>
    <t>0339300002016000161 (0339300002016000161)</t>
  </si>
  <si>
    <t xml:space="preserve">32.50.13.110 </t>
  </si>
  <si>
    <t>Шалтыкова Анастасия Сергеевна</t>
  </si>
  <si>
    <t>420524879551</t>
  </si>
  <si>
    <t>650025, РФ, Кемеровская обл., г. Кемерово, ул. Дарвина, дом 2, 57</t>
  </si>
  <si>
    <t>3421800459316000161</t>
  </si>
  <si>
    <t xml:space="preserve">02.09.2016 </t>
  </si>
  <si>
    <t>0339300002016000162 (0339300002016000162)</t>
  </si>
  <si>
    <t xml:space="preserve">13.92.24.140 14.12.21.120 14.12.30.131 14.12.30.132 </t>
  </si>
  <si>
    <t>Гордиенко А А</t>
  </si>
  <si>
    <t>3421800459316000162</t>
  </si>
  <si>
    <t>0339300002016000163 (0339300002016000163)</t>
  </si>
  <si>
    <t xml:space="preserve">13.92.11.110 13.92.12.111 13.92.12.112 13.92.12.113 13.92.12.114 13.92.14.110 14.12.11.120 </t>
  </si>
  <si>
    <t>ООО "Виктория"</t>
  </si>
  <si>
    <t>3702727434</t>
  </si>
  <si>
    <t>153027, обл ИВАНОВСКАЯ 37, г ИВАНОВО, ул ПАВЛА БОЛЬШЕВИКОВА, 50</t>
  </si>
  <si>
    <t>3421800459316000163</t>
  </si>
  <si>
    <t>0339300002016000164 (0339300002016000164)</t>
  </si>
  <si>
    <t xml:space="preserve">31.03.12.120 </t>
  </si>
  <si>
    <t>654034, Российская Федерация, Кемеровская обл., г. Новокузнецк, Пр.Технический, дом 33, корп.2, 706, ОКАТО: 32431000000</t>
  </si>
  <si>
    <t>3421800459316000160</t>
  </si>
  <si>
    <t>0339300002016000165 (0339300002016000165)</t>
  </si>
  <si>
    <t xml:space="preserve">28.25.13.119 </t>
  </si>
  <si>
    <t>654007, Кемеровская область, г. Новокуцзнецк, пр. Пионерский, 37</t>
  </si>
  <si>
    <t>3421800459316000156</t>
  </si>
  <si>
    <t>0339300002016000166 (0339300002016000166)</t>
  </si>
  <si>
    <t xml:space="preserve">27.40.15.140 32.50.13.190 </t>
  </si>
  <si>
    <t>3421800459316000157</t>
  </si>
  <si>
    <t xml:space="preserve">13.09.2016 </t>
  </si>
  <si>
    <t>0339300002016000167 (0339300002016000167)</t>
  </si>
  <si>
    <t xml:space="preserve">17.22.12.130 21.20.24.110 21.20.24.131 21.20.24.133 21.20.24.150 32.50.50.000 </t>
  </si>
  <si>
    <t>Общество с ограниченной ответственностью "МЕДВЕКТОР"</t>
  </si>
  <si>
    <t>654005, Российская Федерация, Кемеровская обл., г. Новокузнецк, ул. Орджоникидзе, 18, 442, ОКАТО: 32431373000</t>
  </si>
  <si>
    <t>3421800459316000159</t>
  </si>
  <si>
    <t>Оказание услуг по мониторингу противопажарной системы ИСМ "Мираж"</t>
  </si>
  <si>
    <t xml:space="preserve">21.09.2016 </t>
  </si>
  <si>
    <t>0339300002016000169 (0339300002016000169)</t>
  </si>
  <si>
    <t xml:space="preserve">80.10.19.000 </t>
  </si>
  <si>
    <t>52 621,60</t>
  </si>
  <si>
    <t>Общество с ограниченной ответственностью «ГОРОДСКОЙ ПРОТИВОПОЖАРНЫЙ СЕРВИС»</t>
  </si>
  <si>
    <t>4253034255</t>
  </si>
  <si>
    <t xml:space="preserve">654029, Кемеровская обл., 
г. Новокузнецк, ул. Вокзальная, 10А, корпус 3
</t>
  </si>
  <si>
    <t>3421800459316000166</t>
  </si>
  <si>
    <t xml:space="preserve">29.09.2016 </t>
  </si>
  <si>
    <t>0339300002016000168 (0339300002016000168)</t>
  </si>
  <si>
    <t xml:space="preserve">32.50.13.110 32.50.13.190 </t>
  </si>
  <si>
    <t>3421800459316000165</t>
  </si>
  <si>
    <t>Оказание услуг по программному обеспечению</t>
  </si>
  <si>
    <t xml:space="preserve">03.10.2016 </t>
  </si>
  <si>
    <t>0339300002016000177 (0339300002016000177)</t>
  </si>
  <si>
    <t xml:space="preserve">62.01.29.000 </t>
  </si>
  <si>
    <t>7 000,00</t>
  </si>
  <si>
    <t>ОБЩЕСТВО С ОГРАНИЧЕННОЙ ОТВЕТСТВЕННОСТЬЮ "ИНТЕРАКТИВНЫЕ СИСТЕМЫ"</t>
  </si>
  <si>
    <t>4221023740</t>
  </si>
  <si>
    <t>654086, обл КЕМЕРОВСКАЯ 42, г НОВОКУЗНЕЦК, ул НОВАТОРОВ, 3, 33</t>
  </si>
  <si>
    <t>3421800459316000172</t>
  </si>
  <si>
    <t>0339300002016000178 (0339300002016000178)</t>
  </si>
  <si>
    <t>12 388,10</t>
  </si>
  <si>
    <t>ООО "Акстел-безопасность"</t>
  </si>
  <si>
    <t>5410779213</t>
  </si>
  <si>
    <t>630084, г. Новосибирск, ул. Авиастроителей, 39 Б</t>
  </si>
  <si>
    <t>3421800459316000167</t>
  </si>
  <si>
    <t>ОБЩЕСТВО С ОГРАНИЧЕННОЙ ОТВЕТСТВЕННОСТЬЮ "АКСТЕЛ-БЕЗОПАСНОСТЬ"</t>
  </si>
  <si>
    <t>СЕД (п.25согл.)</t>
  </si>
  <si>
    <t>Оказание услуг по бухгалтерскому обслуживанию (в том числе бюджетному и налоговому учету) на 2017 - 2019 г.г.</t>
  </si>
  <si>
    <t>0139300002916000907 (0139300002916000907)</t>
  </si>
  <si>
    <t xml:space="preserve">69.20.21.000 </t>
  </si>
  <si>
    <t>МУНИЦИПАЛЬНОЕ БЮДЖЕТНОЕ  УЧРЕЖДЕНИЕ "ОБЬЕДИНЕННАЯ БУХГАЛТЕРИЯ УПРАВЛЕНИЯ ЗДРАВООХРАНЕНИЯ" Г. НОВОКУЗНЕЦКА</t>
  </si>
  <si>
    <t>4217015930</t>
  </si>
  <si>
    <t>654000 г.Новокузнецк, улица Воровского дом 7, улица Металлургов 47</t>
  </si>
  <si>
    <t>3422100322216000118</t>
  </si>
  <si>
    <t xml:space="preserve">07.11.2016 </t>
  </si>
  <si>
    <t>0339300002016000229 (0339300002016000229)</t>
  </si>
  <si>
    <t xml:space="preserve">61.90.10.160 </t>
  </si>
  <si>
    <t>3421800459316000186</t>
  </si>
  <si>
    <t>Оказание услуг связи и доступа к сети Интернет</t>
  </si>
  <si>
    <t xml:space="preserve">17.10.2016 </t>
  </si>
  <si>
    <t>0139300002916001010 (М12-0925-16-ЭА)</t>
  </si>
  <si>
    <t xml:space="preserve">61.10.43.000 </t>
  </si>
  <si>
    <t>Закрытое акционерное общество "Зап-СибТранстелеком"</t>
  </si>
  <si>
    <t>630004, Российская Федерация, Новосибирская обл., г. Новосибирск, а/я , 103, ОКАТО: 50401368000</t>
  </si>
  <si>
    <t>3421701593016000046</t>
  </si>
  <si>
    <t>"Зап-СибТранстелеком"</t>
  </si>
  <si>
    <t>Оказание услуг по обучению пожарно-техническому минимуму</t>
  </si>
  <si>
    <t>0339300002016000160</t>
  </si>
  <si>
    <t>85.41.93.000</t>
  </si>
  <si>
    <t>АНО ДПО «Учебный центр «Электросвязь»</t>
  </si>
  <si>
    <t>2463101112</t>
  </si>
  <si>
    <t>660028, Российская Федерация, Красноярский край, г. Красноярск, ул. Новосибирская, 64, ОКАТО: 04401000000</t>
  </si>
  <si>
    <t>3421800459316000158</t>
  </si>
  <si>
    <t>Оказание услуг по техническому обслуживанию пожарной, охранно-пожарной сигнализации, системы аварийного освещения</t>
  </si>
  <si>
    <t>0339300002016000170</t>
  </si>
  <si>
    <t>ОБЩЕСТВО С ОГРАНИЧЕННОЙ ОТВЕТСТВЕННОСТЬЮ ФОРТУНА ПЛЮС</t>
  </si>
  <si>
    <t>650000, обл Кемеровская 42, г КЕМЕРОВО, ул АРОЧНАЯ, 39, 13</t>
  </si>
  <si>
    <t>3421800459316000173</t>
  </si>
  <si>
    <t>Оказание услуг по проведению профилактического медицинского осмотра сотрудников МБЛПУ №3</t>
  </si>
  <si>
    <t>0339300002016000171</t>
  </si>
  <si>
    <t>86.10.15.000, 86.10.15.000, 86.10.15.000, 86.10.15.000, 86.10.15.000, 86.10.15.000, 86.10.15.000, 86.10.15.000, 86.10.15.000, 86.90.15.000, 86.10.19.000, 86.90.15.000, 86.90.15.000, 86.90.15.000, 86.90.15.000, 86.90.15.000, 86.90.15.000, 86.90.15.000, 86.10.19.000</t>
  </si>
  <si>
    <t>ОБЩЕСТВО С ОГРАНИЧЕННОЙ ОТВЕТСТВЕННОСТЬЮ МЦ ПРОФМЕД</t>
  </si>
  <si>
    <t>4253019426</t>
  </si>
  <si>
    <t>654038, обл КЕМЕРОВСКАЯ, г НОВОКУЗНЕЦК, пр-кт СОВЕТСКОЙ АРМИИ, 48</t>
  </si>
  <si>
    <t>3421800459316000171</t>
  </si>
  <si>
    <t>Оказание услуг по проектным работам</t>
  </si>
  <si>
    <t>0339300002016000172</t>
  </si>
  <si>
    <t>41.10.10.000</t>
  </si>
  <si>
    <t>3421800459316000169</t>
  </si>
  <si>
    <t>Поставка мужской спецодежды</t>
  </si>
  <si>
    <t>0339300002016000173</t>
  </si>
  <si>
    <t>14.12.11.120</t>
  </si>
  <si>
    <t>ООО Авангард-Спецодежда НК</t>
  </si>
  <si>
    <t>4220038127</t>
  </si>
  <si>
    <t>654027, Российская Федерация, Кемеровская обл., г. Новокузнецк, Проспект Ангренский , 3/2</t>
  </si>
  <si>
    <t>3421800459316000170</t>
  </si>
  <si>
    <t>Поставка спецодежды</t>
  </si>
  <si>
    <t>0339300002016000174</t>
  </si>
  <si>
    <t>15.20.32.122, 14.12.30.121</t>
  </si>
  <si>
    <t>3421800459316000206</t>
  </si>
  <si>
    <t>0339300002016000175</t>
  </si>
  <si>
    <t>26.20.15.000, 26.20.21.120</t>
  </si>
  <si>
    <t>ОБЩЕСТВО С ОГРАНИЧЕННОЙ ОТВЕТСТВЕННОСТЬЮ ИНВОЙС</t>
  </si>
  <si>
    <t>5403007657</t>
  </si>
  <si>
    <t>3421800459316000168</t>
  </si>
  <si>
    <t>Поставка электро товаров</t>
  </si>
  <si>
    <t>0339300002016000176</t>
  </si>
  <si>
    <t>26.20.40.190, 27.32.13.199, 27.32.13.159, 26.40.41.000, 26.40.33.110, 27.11.50.120</t>
  </si>
  <si>
    <t>3421800459316000164</t>
  </si>
  <si>
    <t>Поставка продуктов питания (мяса птицы охлажденного)</t>
  </si>
  <si>
    <t>0339300002016000179</t>
  </si>
  <si>
    <t>ОБЩЕСТВО С ОГРАНИЧЕННОЙ ОТВЕТСТВЕННОСТЬЮ МАРСО</t>
  </si>
  <si>
    <t>650070, ОБЛ КЕМЕРОВСКАЯ 42, Г КЕМЕРОВО, УЛ ТУХАЧЕВСКОГО, ДОМ 50/4, ПОМЕЩЕНИЕ 3</t>
  </si>
  <si>
    <t>3421800459316000175</t>
  </si>
  <si>
    <t>Поставка продуктов питания (мяса птицы замороженного)</t>
  </si>
  <si>
    <t>0339300002016000180</t>
  </si>
  <si>
    <t>ОБЩЕСТВО С ОГРАНИЧЕННОЙ ОТВЕТСТВЕННОСТЬЮ ЭКСПЕРТ</t>
  </si>
  <si>
    <t>650044, обл КЕМЕРОВСКАЯ 42, г КЕМЕРОВО, ул РУТГЕРСА, 41/6, 2</t>
  </si>
  <si>
    <t>3421800459316000174</t>
  </si>
  <si>
    <t>Оказание услуг охраны с использованием технических средств охранно-пожарной сигнализации, экстренный выезд</t>
  </si>
  <si>
    <t>0339300002016000181</t>
  </si>
  <si>
    <t>ООО ЧОО ОХРАНА</t>
  </si>
  <si>
    <t>652055, Российская Федерация, Кемеровская обл., г. Юрга, ул. Кирова, 23, 144, ОКАТО: 32449000000</t>
  </si>
  <si>
    <t>3421800459316000183</t>
  </si>
  <si>
    <t>Поставка емкостей для дезинфекции и сборов медицинских отходов</t>
  </si>
  <si>
    <t>0339300002016000182</t>
  </si>
  <si>
    <t>3421800459316000178</t>
  </si>
  <si>
    <t>Оказание услуг по проведению мероприятий по дератизации и дезинсекции</t>
  </si>
  <si>
    <t>0339300002016000183</t>
  </si>
  <si>
    <t>ООО 'Дезинфекция'</t>
  </si>
  <si>
    <t>654002, Российская Федерация, Кемеровская обл., г. Новокузнецк, ул. Слесарная, дом 7, корп.2, ОКАТО: 32431370000</t>
  </si>
  <si>
    <t>3421800459316000182</t>
  </si>
  <si>
    <t>Оказание услуг по охране комнат хранения наркотических и психотропных веществ при помощи технических средств охраны (пультовая охрана)</t>
  </si>
  <si>
    <t>0339300002016000184</t>
  </si>
  <si>
    <t>3421800459316000184</t>
  </si>
  <si>
    <t>Поставка продуктов питания (хлеб)</t>
  </si>
  <si>
    <t>0339300002016000185</t>
  </si>
  <si>
    <t>Общество с ограниченной ответственностью Хлеб</t>
  </si>
  <si>
    <t>652707, Кемеровская область, г. Киселевск, ул. Гагарина, 20, офис 1.</t>
  </si>
  <si>
    <t>3421800459316000176</t>
  </si>
  <si>
    <t>Поставка продуктов питания (масло сливочное, молоко сухое, молоко сгущеное)</t>
  </si>
  <si>
    <t>0339300002016000187</t>
  </si>
  <si>
    <t>10.51.30.111, 10.51.22.113, 10.51.51.111</t>
  </si>
  <si>
    <t>654201, Российская Федерация, Кемеровская обл., Новокузнецкий р-н, с. Сосновка, ул. Запсибовская, 2, ОКАТО: 32219860001</t>
  </si>
  <si>
    <t>3421800459316000193</t>
  </si>
  <si>
    <t>Поставка продуктов питания (молоко питьевое, йогурт)</t>
  </si>
  <si>
    <t>0339300002016000188</t>
  </si>
  <si>
    <t>10.51.11.110, 10.51.52.111</t>
  </si>
  <si>
    <t>3421800459316000194</t>
  </si>
  <si>
    <t>Поставка продуктов питания (сметана)</t>
  </si>
  <si>
    <t>0339300002016000189</t>
  </si>
  <si>
    <t>3421800459316000195</t>
  </si>
  <si>
    <t>Поставка продуктов питания (творог, сыр)</t>
  </si>
  <si>
    <t>0339300002016000190</t>
  </si>
  <si>
    <t>10.51.40</t>
  </si>
  <si>
    <t>Алгоритм</t>
  </si>
  <si>
    <t>650055, Кемеровская область, город Кемерово, Центральный район, пр-кт Кузнецкий, 91, офис 302</t>
  </si>
  <si>
    <t>3421800459316000200</t>
  </si>
  <si>
    <t>Поставка продуктов питания (кондитерские изделия)</t>
  </si>
  <si>
    <t>0339300002016000191</t>
  </si>
  <si>
    <t>10.72.12</t>
  </si>
  <si>
    <t>3421800459316000196</t>
  </si>
  <si>
    <t>Поставка продуктов питания (сухари панировочные)</t>
  </si>
  <si>
    <t>0339300002016000192</t>
  </si>
  <si>
    <t>ОБЩЕСТВО С ОГРАНИЧЕННОЙ ОТВЕТСТВЕННОСТЬЮ ЛИЛИТ</t>
  </si>
  <si>
    <t>654207, обл КЕМЕРОВСКАЯ 42, р-н НОВОКУЗНЕЦКИЙ, с КОСТЕНКОВО, ул ЦЕНТРАЛЬНАЯ, 2А</t>
  </si>
  <si>
    <t>3421800459316000201</t>
  </si>
  <si>
    <t>Поставка продуктов питания (джем фруктовый)</t>
  </si>
  <si>
    <t>0339300002016000193</t>
  </si>
  <si>
    <t>3421800459316000177</t>
  </si>
  <si>
    <t>Поставка продуктов питания (сухофрукты, овощи консервированные )</t>
  </si>
  <si>
    <t>0339300002016000194</t>
  </si>
  <si>
    <t>10.39.25.110, 10.39.25.110, 10.39.25.110, 10.39.25.110, 10.39.17.119, 10.39.17.119, 10.39.17.119</t>
  </si>
  <si>
    <t>ООО 'МИКА'</t>
  </si>
  <si>
    <t>650000, Российская Федерация, Кемеровская обл., г. Кемерово, пр.Советский, 71, ОКАТО: 32401000000</t>
  </si>
  <si>
    <t>3421800459316000207</t>
  </si>
  <si>
    <t>Поставка продуктов питания (сахар)</t>
  </si>
  <si>
    <t>0339300002016000195</t>
  </si>
  <si>
    <t>3421800459316000192</t>
  </si>
  <si>
    <t>Поставка продуктов питания (какао)</t>
  </si>
  <si>
    <t>0339300002016000196</t>
  </si>
  <si>
    <t>10.82.13.000, 10.82.14.000</t>
  </si>
  <si>
    <t>ОБЩЕСТВО С ОГРАНИЧЕННОЙ ОТВЕТСТВЕННОСТЬЮ ЭНДЖЕЛ</t>
  </si>
  <si>
    <t>3421800459316000203</t>
  </si>
  <si>
    <t>Поставка продуктов питания (чай)</t>
  </si>
  <si>
    <t>0339300002016000197</t>
  </si>
  <si>
    <t>10.83.13.130</t>
  </si>
  <si>
    <t>3421800459316000208</t>
  </si>
  <si>
    <t>Поставка продуктов питания (мясо говядины)</t>
  </si>
  <si>
    <t>0339300002016000198</t>
  </si>
  <si>
    <t>ОБЩЕСТВО С ОГРАНИЧЕННОЙ ОТВЕТСТВЕННОСТЬЮ МКТ</t>
  </si>
  <si>
    <t>115280, Г МОСКВА 77, УЛ ЛЕНИНСКАЯ СЛОБОДА, ДОМ 19, КОМНАТА 21Ю</t>
  </si>
  <si>
    <t>3421800459316000187</t>
  </si>
  <si>
    <t>Поставка продуктов питания (яйцо)</t>
  </si>
  <si>
    <t>0339300002016000199</t>
  </si>
  <si>
    <t>3421800459316000188</t>
  </si>
  <si>
    <t>Поставка продуктов питания (кисель)</t>
  </si>
  <si>
    <t>0339300002016000200</t>
  </si>
  <si>
    <t>10.89.19.130</t>
  </si>
  <si>
    <t>3421800459316000185</t>
  </si>
  <si>
    <t>Поставка продуктов питания (дрожжи сухие)</t>
  </si>
  <si>
    <t>0339300002016000201</t>
  </si>
  <si>
    <t>10.89.13.112</t>
  </si>
  <si>
    <t>3421800459316000180</t>
  </si>
  <si>
    <t>Паставка продуктов питания ( масло подсолнечное)</t>
  </si>
  <si>
    <t>0339300002016000202</t>
  </si>
  <si>
    <t>3421800459316000190</t>
  </si>
  <si>
    <t>Поставка продуктов питания (приправа)</t>
  </si>
  <si>
    <t>0339300002016000203</t>
  </si>
  <si>
    <t>01.28.19.000</t>
  </si>
  <si>
    <t>3421800459316000179</t>
  </si>
  <si>
    <t>Поставка продуктов питания (печень говяжья)</t>
  </si>
  <si>
    <t>0339300002016000204</t>
  </si>
  <si>
    <t>3421800459316000210</t>
  </si>
  <si>
    <t>Поставка продуктов питания (рыба свежемороженная)</t>
  </si>
  <si>
    <t>0339300002016000205</t>
  </si>
  <si>
    <t>ОБЩЕСТВО С ОГРАНИЧЕННОЙ ОТВЕТСТВЕННОСТЬЮ ПКФ ЭЛИОТ</t>
  </si>
  <si>
    <t>630091, обл НОВОСИБИРСКАЯ 54, г НОВОСИБИРСК, ул МИЧУРИНА, ДОМ 12А, ОФИС 308</t>
  </si>
  <si>
    <t>3421800459316000211</t>
  </si>
  <si>
    <t>0339300002016000206</t>
  </si>
  <si>
    <t>10.61.32.113, 10.61.31.120, 10.61.12.000, 10.61.32.114, 10.61.32.111, 10.61.32.116, 10.61.32.117, 10.61.32.115, 10.61.31.110</t>
  </si>
  <si>
    <t>650000, Российская Федерация, Кемеровская обл., г. Кемерово, ул. Притомская набережная, 21а, 2, ОКАТО: 32401000000</t>
  </si>
  <si>
    <t>3421800459316000212</t>
  </si>
  <si>
    <t>Поставка продуктов питания (фасоль, горох)</t>
  </si>
  <si>
    <t>0339300002016000207</t>
  </si>
  <si>
    <t>01.11.71.110, 01.11.75.110</t>
  </si>
  <si>
    <t>3421800459316000181</t>
  </si>
  <si>
    <t>Поставка продуктов питания (соль)</t>
  </si>
  <si>
    <t>0339300002016000208</t>
  </si>
  <si>
    <t>10.84.30</t>
  </si>
  <si>
    <t>3421800459316000191</t>
  </si>
  <si>
    <t>0339300002016000209</t>
  </si>
  <si>
    <t>Общество с ограниченной ответственностью Агросервис</t>
  </si>
  <si>
    <t>654063 г. Новокузнецк, ул. Переездная д.1\4</t>
  </si>
  <si>
    <t>3421800459316000198</t>
  </si>
  <si>
    <t>Поставка продуктов питания (макароны, вермишель, мука)</t>
  </si>
  <si>
    <t>0339300002016000210</t>
  </si>
  <si>
    <t>10.73.11.190, 10.61.21.000</t>
  </si>
  <si>
    <t>3421800459316000204</t>
  </si>
  <si>
    <t>Оказание услуг по сервисному обслуживанию приборов коммерческого учета тепловой энергии и ГВС</t>
  </si>
  <si>
    <t>0339300002016000211</t>
  </si>
  <si>
    <t>Общество с ограниченной ответственностью Эталон Плюс</t>
  </si>
  <si>
    <t>4221029502</t>
  </si>
  <si>
    <t>654034, г. Новокузнецк, ул. Ленина, 63</t>
  </si>
  <si>
    <t>3421800459316000205</t>
  </si>
  <si>
    <t>Поставка прдуктов питания (сок яблочный)</t>
  </si>
  <si>
    <t>0339300002016000212</t>
  </si>
  <si>
    <t>10.32.16.110</t>
  </si>
  <si>
    <t>3421800459316000202</t>
  </si>
  <si>
    <t>Поставка продуктов питания (уксус)</t>
  </si>
  <si>
    <t>0339300002016000213</t>
  </si>
  <si>
    <t>10.84.11.000</t>
  </si>
  <si>
    <t>3421800459316000199</t>
  </si>
  <si>
    <t>Поставка продуктов питания (яблоки)</t>
  </si>
  <si>
    <t>0339300002016000215</t>
  </si>
  <si>
    <t>01.24.10.000</t>
  </si>
  <si>
    <t>3421800459316000197</t>
  </si>
  <si>
    <t>Оказание информационных услуг по сопровождению и обновлению справочно-правовой системы</t>
  </si>
  <si>
    <t>0339300002016000216</t>
  </si>
  <si>
    <t>Общество с ограниченной ответственностью Правовой Центр Гарант</t>
  </si>
  <si>
    <t>3421800459316000209</t>
  </si>
  <si>
    <t>Поставка продуктов питания (сода пищевая)</t>
  </si>
  <si>
    <t>0339300002016000217</t>
  </si>
  <si>
    <t>20.13.25.111</t>
  </si>
  <si>
    <t>3421800459316000189</t>
  </si>
  <si>
    <t>Поставка печатной продукции</t>
  </si>
  <si>
    <t>0339300002016000218</t>
  </si>
  <si>
    <t>58.19.19.190</t>
  </si>
  <si>
    <t>Кадомский Алексей Алексеевич Алексей Алексеевич</t>
  </si>
  <si>
    <t>421000117100</t>
  </si>
  <si>
    <t>650003, Российская Федерация, Кемеровская обл., г. Кемерово, ул. Марковцева, 8/68, ОКАТО: 32401000000</t>
  </si>
  <si>
    <t>3421800459316000214</t>
  </si>
  <si>
    <t>0339300002016000219</t>
  </si>
  <si>
    <t>Общество с ограниченной ответственностью Медтехника</t>
  </si>
  <si>
    <t>3421800459316000217</t>
  </si>
  <si>
    <t>Поставка воды питьевой негазированной, бутилированной</t>
  </si>
  <si>
    <t>0339300002016000220</t>
  </si>
  <si>
    <t>ОБЩЕСТВО С ОГРАНИЧЕННОЙ ОТВЕТСТВЕННОСТЬЮ ИРБИС ПЛЮС</t>
  </si>
  <si>
    <t>4221014880</t>
  </si>
  <si>
    <t>654005, обл КЕМЕРОВСКАЯ, г НОВОКУЗНЕЦК, пр-кт СТРОИТЕЛЕЙ, 98</t>
  </si>
  <si>
    <t>3421800459316000215</t>
  </si>
  <si>
    <t>0339300002016000221</t>
  </si>
  <si>
    <t>27.12.22.000, 27.12.22.000, 27.51.15.120, 24.20.33.000, 23.91.11.150, 22.19.50.000, 22.29.29.000, 27.40.14.000, 27.40.14.000, 27.40.14.000, 27.40.14.000, 27.40.14.000, 27.51.28.130, 27.51.28.130, 27.32.14.111, 27.32.14.111, 27.32.14.111, 27.40.25.120, 27.40.25.120, 27.51.23.130, 26.20.40.190</t>
  </si>
  <si>
    <t>Максименко Евгений Анаптольевич</t>
  </si>
  <si>
    <t>420512617618</t>
  </si>
  <si>
    <t>650000, г. Кемерово, ул. Свободы 37-58</t>
  </si>
  <si>
    <t>3421800459316000216</t>
  </si>
  <si>
    <t>0339300002016000223</t>
  </si>
  <si>
    <t>20.14.75.000</t>
  </si>
  <si>
    <t>ОБЩЕСТВО С ОГРАНИЧЕННОЙ ОТВЕТСТВЕННОСТЬЮ СВЕТОФАРМ</t>
  </si>
  <si>
    <t>650004, обл КЕМЕРОВСКАЯ, г КЕМЕРОВО, ул СИБИРСКАЯ, 35, А</t>
  </si>
  <si>
    <t>3421800459316000219</t>
  </si>
  <si>
    <t>0339300002016000224</t>
  </si>
  <si>
    <t>3421800459316000218</t>
  </si>
  <si>
    <t>0339300002016000225</t>
  </si>
  <si>
    <t>3421800459316000220</t>
  </si>
  <si>
    <t>Оказание услуг по техническому обслуживанию и обезжириванию оборудования системы медицинского газоснабжения</t>
  </si>
  <si>
    <t>0339300002016000226</t>
  </si>
  <si>
    <t>ОБЩЕСТВО С ОГРАНИЧЕННОЙ ОТВЕТСТВЕННОСТЬЮ КУЗБАССКРИОСИБ</t>
  </si>
  <si>
    <t>654034, обл КЕМЕРОВСКАЯ 42, г НОВОКУЗНЕЦК, ул ЧЕКАЛИНА, 18</t>
  </si>
  <si>
    <t>3421800459316000213</t>
  </si>
  <si>
    <t>0339300002016000227</t>
  </si>
  <si>
    <t>22.19.60.119</t>
  </si>
  <si>
    <t>34218004593 16 000244</t>
  </si>
  <si>
    <t>0339300002016000228</t>
  </si>
  <si>
    <t>ОБЩЕСТВО С ОГРАНИЧЕННОЙ ОТВЕТСТВЕННОСТЬЮ РегионЭкология</t>
  </si>
  <si>
    <t>4253005529</t>
  </si>
  <si>
    <t>654034, Российская Федерация, Кемеровская обл., г. Новокузнецк, Защитный проезд, дом 12, корп. 3, ОКАТО: 32431000000</t>
  </si>
  <si>
    <t>3421800459316000222</t>
  </si>
  <si>
    <t>Оказание услуг по сбору, транспортированию твердых коммунальных отходов</t>
  </si>
  <si>
    <t>0339300002016000231</t>
  </si>
  <si>
    <t>Общество с ограниченной ответственностью ЭкоГрад</t>
  </si>
  <si>
    <t>4253032988</t>
  </si>
  <si>
    <t>3421800459316000225</t>
  </si>
  <si>
    <t>0339300002016000232</t>
  </si>
  <si>
    <t>20.59.11.110, 20.59.11.110, 20.59.11.110, 20.59.11.110, 20.59.11.110, 20.59.11.110, 20.59.11.110, 20.59.11.110, 20.59.12.120, 20.59.12.120, 20.59.12.120, 20.59.12.120, 20.59.59.000</t>
  </si>
  <si>
    <t>3421800459316000239</t>
  </si>
  <si>
    <t>0339300002016000233</t>
  </si>
  <si>
    <t>АВТОНОМНАЯ НЕКОММЕРЧЕСКАЯ ОРГАНИЗАЦИЯ ДОПОЛНИТЕЛЬНОГО ПРОФЕССИОНАЛЬНОГО ОБРАЗОВАНИЯ  НОВОКУЗНЕЦКИЙ РЕГИОНАЛЬНЫЙ ЦЕНТР ОХРАНЫ ТРУДА И ПРОМЫШЛЕННОЙ БЕЗОПАСНОСТИ</t>
  </si>
  <si>
    <t>3421800459316000223</t>
  </si>
  <si>
    <t>0339300002016000234</t>
  </si>
  <si>
    <t>ООО СЕРВИСФАРМ</t>
  </si>
  <si>
    <t>4253023800</t>
  </si>
  <si>
    <t>3421800459316000221</t>
  </si>
  <si>
    <t>0339300002016000235</t>
  </si>
  <si>
    <t>21.10.60.120</t>
  </si>
  <si>
    <t>Научно-производственная компания 'Катрен'</t>
  </si>
  <si>
    <t>3421800459316000232</t>
  </si>
  <si>
    <t>0339300002016000236</t>
  </si>
  <si>
    <t>3421800459316000231</t>
  </si>
  <si>
    <t>0339300002016000237</t>
  </si>
  <si>
    <t>21.10.51.129, 21.10.52.110, 21.10.51.129, 21.10.51.129</t>
  </si>
  <si>
    <t>3421800459316000237</t>
  </si>
  <si>
    <t>0339300002016000238</t>
  </si>
  <si>
    <t>3421800459316000224</t>
  </si>
  <si>
    <t>0339300002016000239</t>
  </si>
  <si>
    <t>21.10.51.125</t>
  </si>
  <si>
    <t>3421800459316000235</t>
  </si>
  <si>
    <t>0339300002016000240</t>
  </si>
  <si>
    <t>3421800459316000228</t>
  </si>
  <si>
    <t>0339300002016000241</t>
  </si>
  <si>
    <t>21.20.10.251</t>
  </si>
  <si>
    <t>3421800459316000240</t>
  </si>
  <si>
    <t>0339300002016000242</t>
  </si>
  <si>
    <t>654041, Российская Федерация, Кемеровская обл., г. Новокузнецк, проезд. Курбатова, 1, ОКАТО: 32431000000</t>
  </si>
  <si>
    <t>3421800459316000227</t>
  </si>
  <si>
    <t>0339300002016000243</t>
  </si>
  <si>
    <t>17.22.12</t>
  </si>
  <si>
    <t>3421800459316000229</t>
  </si>
  <si>
    <t>Поставка леарственных средств</t>
  </si>
  <si>
    <t>0339300002016000244</t>
  </si>
  <si>
    <t>3421800459316000226</t>
  </si>
  <si>
    <t>0339300002016000245</t>
  </si>
  <si>
    <t>-/21.20</t>
  </si>
  <si>
    <t>3421800459316000233</t>
  </si>
  <si>
    <t>Поставка лекарственные средства</t>
  </si>
  <si>
    <t>0339300002016000246</t>
  </si>
  <si>
    <t>3421800459316000236</t>
  </si>
  <si>
    <t>0339300002016000247</t>
  </si>
  <si>
    <t>3421800459316000242</t>
  </si>
  <si>
    <t>Оказание услуг по передаче наркотических средств и психотропных веществ для дальнейшего уничтожения</t>
  </si>
  <si>
    <t>0339300002016000249</t>
  </si>
  <si>
    <t>3421800459316000238</t>
  </si>
  <si>
    <t>0339300002016000250</t>
  </si>
  <si>
    <t>22.22.11.000, 22.22.11.000, 22.22.11.000, 22.22.11.000, 22.22.19.000, 22.22.19.000, 22.22.19.000, 22.22.19.000</t>
  </si>
  <si>
    <t xml:space="preserve">654034 Кемеровская область, г. Новокузнецк, Пр. Технический, 33 пом.2, офис 706. </t>
  </si>
  <si>
    <t>34218004593 16 000245</t>
  </si>
  <si>
    <t>0339300002016000251</t>
  </si>
  <si>
    <t>21.10.60.195, 21.10.51.129, 21.10.51.129, 21.10.51.129</t>
  </si>
  <si>
    <t>3421800459316000241</t>
  </si>
  <si>
    <t>0339300002016000252</t>
  </si>
  <si>
    <t>10.86.10</t>
  </si>
  <si>
    <t>Общество с ограниченниченной ответственностю Медицинский центр</t>
  </si>
  <si>
    <t>6658490524</t>
  </si>
  <si>
    <t>620014, Свердловская обл, г. Екатеринбург, ул. Юмашева, дом № 12, оф.1 А</t>
  </si>
  <si>
    <t>34218004593 16 000243</t>
  </si>
  <si>
    <t>Муниципальное бюджетное лечебно-профилактическое учреждение "Городская детская клиническая больница № 4"</t>
  </si>
  <si>
    <t>4220006125</t>
  </si>
  <si>
    <t>п. 1, ч. 1, ст. 93. Предоставление услуг связи и интернета</t>
  </si>
  <si>
    <t xml:space="preserve">21.01.2016 </t>
  </si>
  <si>
    <t>0339300016116000031 (0339300016116000031)</t>
  </si>
  <si>
    <t xml:space="preserve">61.90.10.140 </t>
  </si>
  <si>
    <t xml:space="preserve">191002, г САНКТ-ПЕТЕРБУРГ 78, ул ДОСТОЕВСКОГО, 15 </t>
  </si>
  <si>
    <t>3422000612516000030</t>
  </si>
  <si>
    <t>п. 22, ч. 1, ст. 93 Оказание услуг по управлению многоквартирным домом</t>
  </si>
  <si>
    <t>68.32.11.000</t>
  </si>
  <si>
    <t>ОБЩЕСТВО С ОГРАНИЧЕННОЙ ОТВЕТСТВЕННОСТЬЮ "КУЙБЫШЕВСКАЯ ИНЖЕНЕРНАЯ КОМПАНИЯ"</t>
  </si>
  <si>
    <t xml:space="preserve">4253026751 </t>
  </si>
  <si>
    <t xml:space="preserve">654063, обл КЕМЕРОВСКАЯ 42, г НОВОКУЗНЕЦК, ул ВЕРЫ СОЛОМИНОЙ, 15 </t>
  </si>
  <si>
    <t>3422000612516000024</t>
  </si>
  <si>
    <t>ООО "УК ВЕСТА"</t>
  </si>
  <si>
    <t xml:space="preserve">4217158103 </t>
  </si>
  <si>
    <t xml:space="preserve">654005, обл КЕМЕРОВСКАЯ 42, г НОВОКУЗНЕЦК, ул ОРДЖОНИКИДЗЕ, ДОМ 21, КАБИНЕТ 301 Б </t>
  </si>
  <si>
    <t xml:space="preserve">3422000612516000020 </t>
  </si>
  <si>
    <t>НА 2016 г. Право заключения  контракта на поставку  дезинфицирующих средств.</t>
  </si>
  <si>
    <t>0339300016115000323 (0339300016115000323)</t>
  </si>
  <si>
    <t xml:space="preserve">24.20.14.192 </t>
  </si>
  <si>
    <t>Общество с ограниченной ответственностью "Асептика""</t>
  </si>
  <si>
    <t>4205243890</t>
  </si>
  <si>
    <t>650036, Российская Федерация, Кемеровская обл., г. Кемерово, ул. Терешковой, д. 52, оф. 11, ОКАТО: 32401000000</t>
  </si>
  <si>
    <t>3422000612516000010</t>
  </si>
  <si>
    <t>НА 2016 г.  Право заключения  контракта  на поставку расходных материалов к аппаратам ИВЛ, используемых в ЛПУ.</t>
  </si>
  <si>
    <t>0339300016115000334 (0339300016115000334)</t>
  </si>
  <si>
    <t xml:space="preserve">33.10.15.610 </t>
  </si>
  <si>
    <t>ООО 'КУЗБАССМЕДСНАБ'</t>
  </si>
  <si>
    <t>4205038108</t>
  </si>
  <si>
    <t>650000, Российская Федерация, Кемеровская обл., Кемеровский р-н, 50 лет Октября, 25, ОКАТО: 32207000000</t>
  </si>
  <si>
    <t>3422000612516000009</t>
  </si>
  <si>
    <t>0339300016115000336 (0339300016115000336)</t>
  </si>
  <si>
    <t>3422000612516000012</t>
  </si>
  <si>
    <t>НА 2016 г. Право заключения  контракта на поставку  реагентов для ИФА, антигенов,  тест-систем,  применяемых   в   медицине.</t>
  </si>
  <si>
    <t>0339300016115000337 (0339300016115000337)</t>
  </si>
  <si>
    <t xml:space="preserve">24.66.42.344 </t>
  </si>
  <si>
    <t>ООО  "Конверт-Сервис М"</t>
  </si>
  <si>
    <t>650036, Российская Федерация, Кемеровская обл., г. Кемерово, ул. Тухачевского, дом 22, лит. Б, 208-210, ОКАТО: 32401000000</t>
  </si>
  <si>
    <t>3422000612516000011</t>
  </si>
  <si>
    <t>НА 2016 г. Право заключения  контракта  на поставку диагностикумов, тест-систем, применяемых   в   медицине.</t>
  </si>
  <si>
    <t>0339300016115000338 (0339300016115000338)</t>
  </si>
  <si>
    <t>3422000612516000013</t>
  </si>
  <si>
    <t>НА 2016 г. Право заключения  контракта на поставку хозяйственных (моющих) средств.</t>
  </si>
  <si>
    <t>0339300016115000339 (0339300016115000339)</t>
  </si>
  <si>
    <t xml:space="preserve">24.51.32.121 </t>
  </si>
  <si>
    <t>214 500,00</t>
  </si>
  <si>
    <t>Общество с ограниченной ответственностью "Сибирская Клининговая Компания"</t>
  </si>
  <si>
    <t>4217152510</t>
  </si>
  <si>
    <t>654005, обл Кемеровская 42, г Новокузнецк, ул Орджоникидзе, 24</t>
  </si>
  <si>
    <t>3422000612516000008</t>
  </si>
  <si>
    <t>Общество с Ограниченной ответственностью «Сибирская Клининговая Компания»</t>
  </si>
  <si>
    <t>Право заключения контракта на поставку лекарственных препаратов</t>
  </si>
  <si>
    <t xml:space="preserve">14.01.2016 </t>
  </si>
  <si>
    <t>0339300016116000001 (0339300016116000001)</t>
  </si>
  <si>
    <t xml:space="preserve">21.20.10.141 </t>
  </si>
  <si>
    <t xml:space="preserve">630117, Новосибирская обл, Новосибирск г, ул.Тимакова, д.4 </t>
  </si>
  <si>
    <t>3422000612516000026</t>
  </si>
  <si>
    <t>Право заключения контракта на поставку лекарственных препаратов/ Севофлуран</t>
  </si>
  <si>
    <t>0339300016116000002 (0339300016116000002)</t>
  </si>
  <si>
    <t xml:space="preserve">21.20.10.231 </t>
  </si>
  <si>
    <t xml:space="preserve">123154, Москва г, ул.Берзарина, д.19, корпус 1 </t>
  </si>
  <si>
    <t>3422000612516000028</t>
  </si>
  <si>
    <t>Право заключения контракта на поставку лекарственных препаратов/ Темозоломид</t>
  </si>
  <si>
    <t>0339300016116000003 (0339300016116000003)</t>
  </si>
  <si>
    <t xml:space="preserve">21.20.10.211 </t>
  </si>
  <si>
    <t>3422000612516000027</t>
  </si>
  <si>
    <t>Право заключения контракта на поставку лекарственных препаратов/ Иммуноглобулин человека нормальный</t>
  </si>
  <si>
    <t>0339300016116000005 (0339300016116000005)</t>
  </si>
  <si>
    <t xml:space="preserve">21.20.10.213 </t>
  </si>
  <si>
    <t>3422000612516000031</t>
  </si>
  <si>
    <t>Аллергены для диагностики и лечения прочих инфекций</t>
  </si>
  <si>
    <t>0339300016116000008 (0339300016116000008)</t>
  </si>
  <si>
    <t xml:space="preserve">21.20.23.191 </t>
  </si>
  <si>
    <t xml:space="preserve">
Открытое акционерное общество Компания «Торговый дом Аллерген»</t>
  </si>
  <si>
    <t xml:space="preserve">
108840, Москва г, Троицк г, ул.Калужское шоссе, д.строение 14 </t>
  </si>
  <si>
    <t>3422000612516000035</t>
  </si>
  <si>
    <t>0339300016116000015 (0339300016116000015)</t>
  </si>
  <si>
    <t>"Закрытое акционерное общество "Фирма ЕВРОСЕРВИС"</t>
  </si>
  <si>
    <t>7731241639</t>
  </si>
  <si>
    <t>121357, г. Москва, Вересаева, д.8, ОКАТО: 45268569000</t>
  </si>
  <si>
    <t>3422000612516000033</t>
  </si>
  <si>
    <t>Право заключения контракта на поставку лекарственных препаратов/ Нефопам</t>
  </si>
  <si>
    <t>0339300016116000016 (0339300016116000016)</t>
  </si>
  <si>
    <t>3422000612516000032</t>
  </si>
  <si>
    <t>0339300016116000017 (0339300016116000017)</t>
  </si>
  <si>
    <t>3422000612516000049</t>
  </si>
  <si>
    <t>Право заключения контракта на поставку лекарственных препаратов/Ботулинический токсин типа A-гемагглютинин комплекс</t>
  </si>
  <si>
    <t xml:space="preserve">28.01.2016 </t>
  </si>
  <si>
    <t>0339300016116000025 (0339300016116000025)</t>
  </si>
  <si>
    <t xml:space="preserve">21.20.21.126 </t>
  </si>
  <si>
    <t>3422000612516000051</t>
  </si>
  <si>
    <t>Право заключения контракта на поставку лекарственных препаратов/Инфликсимаб</t>
  </si>
  <si>
    <t xml:space="preserve">29.01.2016 </t>
  </si>
  <si>
    <t>0339300016116000027 (0339300016116000027)</t>
  </si>
  <si>
    <t>3422000612516000048</t>
  </si>
  <si>
    <t>Право заключения контракта на поставку лекарственных препаратов/ Микафунгин</t>
  </si>
  <si>
    <t xml:space="preserve">11.02.2016 </t>
  </si>
  <si>
    <t>0339300016116000034 (0339300016116000034)</t>
  </si>
  <si>
    <t xml:space="preserve">21.20.10.192 </t>
  </si>
  <si>
    <t>ОБЩЕСТВО С ОГРАНИЧЕННОЙ ОТВЕТСТВЕННОСТЬЮ "ПРОГРЕСС"</t>
  </si>
  <si>
    <t>5022046329</t>
  </si>
  <si>
    <t xml:space="preserve">620913, Свердловская обл, Екатеринбург г, Исток п, ул.Главная, д.17, Пристрой (литер А2) </t>
  </si>
  <si>
    <t>3422000612516000056</t>
  </si>
  <si>
    <t>Право заключения контракта на поставку игл, шприцев: наборов, применяемых в медицине</t>
  </si>
  <si>
    <t>0339300016116000037 (0339300016116000037)</t>
  </si>
  <si>
    <t>3422000612516000059</t>
  </si>
  <si>
    <t>Право заключения контракта на поставку трубок однократного применения для инфузионной терапии</t>
  </si>
  <si>
    <t>0339300016116000038 (0339300016116000038)</t>
  </si>
  <si>
    <t>4253029960</t>
  </si>
  <si>
    <t xml:space="preserve">654000, Кемеровская обл, Новокузнецк г, ул.Маркшейдерская, д.3 </t>
  </si>
  <si>
    <t>3422000612516000062</t>
  </si>
  <si>
    <t>Право заключения контракта на техническое обслуживание, техническое освидетельствование и гидроиспытания стерилизаторов</t>
  </si>
  <si>
    <t xml:space="preserve">18.02.2016 </t>
  </si>
  <si>
    <t>0339300016116000040 (0339300016116000040)</t>
  </si>
  <si>
    <t xml:space="preserve">33.12.29.000 </t>
  </si>
  <si>
    <t xml:space="preserve">Общество с ограниченной ответственностью "Микра" </t>
  </si>
  <si>
    <t>4223051486</t>
  </si>
  <si>
    <t xml:space="preserve">653045, Кемеровская обл, ул.Институтская, д.97 </t>
  </si>
  <si>
    <t>3422000612516000069</t>
  </si>
  <si>
    <t>"Микра"</t>
  </si>
  <si>
    <t>0339300016116000043 (0339300016116000043)</t>
  </si>
  <si>
    <t>3422000612516000066</t>
  </si>
  <si>
    <t>0339300016116000045 (0339300016116000045)</t>
  </si>
  <si>
    <t xml:space="preserve">21.20.10.113 21.20.10.211 21.20.10.214 </t>
  </si>
  <si>
    <t>ООО МЕДИПАЛ-ОНКО'</t>
  </si>
  <si>
    <t>7701213835</t>
  </si>
  <si>
    <t>105082, Российская Федерация, г. Москва, Фридриха Энгельса, 75, стр. 21, ОКАТО: 45286555000</t>
  </si>
  <si>
    <t>3422000612516000088</t>
  </si>
  <si>
    <t>'ООО МЕДИПАЛ-ОНКО'</t>
  </si>
  <si>
    <t>Право заключения контракта на поставку лекарственных препаратов/ Флуконазол</t>
  </si>
  <si>
    <t>0339300016116000055 (0339300016116000055)</t>
  </si>
  <si>
    <t xml:space="preserve">21.20.10.193 </t>
  </si>
  <si>
    <t>3422000612516000073</t>
  </si>
  <si>
    <t>Право заключения контракта на поставку расходных материалов для ЦСО к плазменному стерилизатору</t>
  </si>
  <si>
    <t>0339300016116000066 (0339300016116000066)</t>
  </si>
  <si>
    <t xml:space="preserve">17.12.77.110 </t>
  </si>
  <si>
    <t>3422000612516000084</t>
  </si>
  <si>
    <t>«Асептика»</t>
  </si>
  <si>
    <t>Право заключения контракта на поставку крупы</t>
  </si>
  <si>
    <t xml:space="preserve">29.02.2016 </t>
  </si>
  <si>
    <t>0339300016116000068 (0339300016116000068)</t>
  </si>
  <si>
    <t xml:space="preserve">10.61.32.119 </t>
  </si>
  <si>
    <t>650044, обл КЕМЕРОВСКАЯ 42, г КЕМЕРОВО, ул РУТГЕРСА, 41/6</t>
  </si>
  <si>
    <t>3422000612516000075</t>
  </si>
  <si>
    <t>Право заключения контракта на поставку расходных материалов к анализатору глюкозы и лактата SUPER GL compact</t>
  </si>
  <si>
    <t>0339300016116000069 (0339300016116000069)</t>
  </si>
  <si>
    <t>3422000612516000090</t>
  </si>
  <si>
    <t>Право заключения контракта на поставку канцелярии</t>
  </si>
  <si>
    <t>0339300016116000072 (0339300016116000072)</t>
  </si>
  <si>
    <t xml:space="preserve">46.49.23.000 </t>
  </si>
  <si>
    <t>ООО "СИБИРСКИЙ ОФИС"</t>
  </si>
  <si>
    <t>5405400327</t>
  </si>
  <si>
    <t>630073, Российская Федерация, Новосибирская обл., г. Новосибирск, пр.К.Маркса, 47/2, ОКАТО: 50401000000</t>
  </si>
  <si>
    <t>3422000612516000077</t>
  </si>
  <si>
    <t>«Сибирский офис»</t>
  </si>
  <si>
    <t>Оказание образовательных услуг на повышение квалификации среднего медицинского персонала "ГДКБ №4"</t>
  </si>
  <si>
    <t>0339300016116000075 (0339300016116000075)</t>
  </si>
  <si>
    <t xml:space="preserve">85.42.19.000 </t>
  </si>
  <si>
    <t>232 804,00</t>
  </si>
  <si>
    <t>Государственное бюджетное профессиональное образовательное учреждение "Кемеровский областной медицинский колледж"</t>
  </si>
  <si>
    <t>4207032920</t>
  </si>
  <si>
    <t xml:space="preserve">650000, обл КЕМЕРОВСКАЯ 42, г КЕМЕРОВО, ул НИКОЛАЯ ОСТРОВСКОГО, 10 </t>
  </si>
  <si>
    <t>3422000612516000085</t>
  </si>
  <si>
    <t>ГБОУСПО"Кемеровский областной медицинский колледж"</t>
  </si>
  <si>
    <t>Право заключения контракта на поставку трубок, катетеров, игл: применяемых для анестезиологии и реанимации однократного применения, инфузионной терапии</t>
  </si>
  <si>
    <t>0339300016116000077 (0339300016116000077)</t>
  </si>
  <si>
    <t>Общество с ограниченной ответственностью "Континент"</t>
  </si>
  <si>
    <t>2463043654</t>
  </si>
  <si>
    <t xml:space="preserve">
660000, Красноярский край, Красноярск г, ул.Тотмина, д.35а </t>
  </si>
  <si>
    <t>3422000612516000098</t>
  </si>
  <si>
    <t>2225141244</t>
  </si>
  <si>
    <t>Право заключения контракта на поставку детского питания</t>
  </si>
  <si>
    <t xml:space="preserve">14.03.2016 </t>
  </si>
  <si>
    <t>0339300016116000078 (0339300016116000078)</t>
  </si>
  <si>
    <t xml:space="preserve">10.86.10.133 </t>
  </si>
  <si>
    <t xml:space="preserve">Общество с ограниченной ответственностью «Аксиома» </t>
  </si>
  <si>
    <t>6658446821</t>
  </si>
  <si>
    <t>620028, Свердловская область, г.Екатеринбург, ул. Долорес Ибаррури, д.2 ком.18</t>
  </si>
  <si>
    <t>3422000612516000099</t>
  </si>
  <si>
    <t>Право заключения контракта на поставку медицинского оборудования</t>
  </si>
  <si>
    <t>0339300016116000086 (0339300016116000086)</t>
  </si>
  <si>
    <t xml:space="preserve">32.50.21.112 </t>
  </si>
  <si>
    <t>4217115685</t>
  </si>
  <si>
    <t xml:space="preserve">654066, Кемеровская обл, Новокузнецк г, ул.Грдины, д.17а - 517 </t>
  </si>
  <si>
    <t>3422000612516000112</t>
  </si>
  <si>
    <t>Право заключения контракта на поставку лекарственных препаратов/ Иммуноглобулин антитимоцитарный</t>
  </si>
  <si>
    <t>0339300016116000091 (0339300016116000091)</t>
  </si>
  <si>
    <t xml:space="preserve">21.20.10.214 </t>
  </si>
  <si>
    <t xml:space="preserve">Общество с ограниченной ответственностью "Сибмединфо" </t>
  </si>
  <si>
    <t>5408152658</t>
  </si>
  <si>
    <t xml:space="preserve">
630055, Новосибирская обл, Новосибирск г, ул.Мусы Джалиля, д.3/1 </t>
  </si>
  <si>
    <t>3422000612516000111</t>
  </si>
  <si>
    <t xml:space="preserve"> 'Сибмединфо'</t>
  </si>
  <si>
    <t>Право заключения контракта на комплексное техническое обслуживание лабораторного оборудования</t>
  </si>
  <si>
    <t xml:space="preserve">23.03.2016 </t>
  </si>
  <si>
    <t>0339300016116000092 (0339300016116000092)</t>
  </si>
  <si>
    <t>3422000612516000116</t>
  </si>
  <si>
    <t>Право заключения контракта на поставку лекарственных препаратов/ вакцины</t>
  </si>
  <si>
    <t xml:space="preserve">12.04.2016 </t>
  </si>
  <si>
    <t>0339300016116000101 (0339300016116000101)</t>
  </si>
  <si>
    <t xml:space="preserve">21.20.21.125 </t>
  </si>
  <si>
    <t>3422000612516000124</t>
  </si>
  <si>
    <t>Право заключения контракта на поставку инструментов для эндоскопии</t>
  </si>
  <si>
    <t>0339300016116000109 (0339300016116000109)</t>
  </si>
  <si>
    <t xml:space="preserve">32.50.21.111 </t>
  </si>
  <si>
    <t>Индивидуальный предприниматель Моисеенков Вячеслав Геннадьевич</t>
  </si>
  <si>
    <t xml:space="preserve">650071, Кемеровская обл, Кемерово г, ул.Окружная, д.30 - 194 </t>
  </si>
  <si>
    <t>3422000612516000125</t>
  </si>
  <si>
    <t xml:space="preserve">19.04.2016 </t>
  </si>
  <si>
    <t>0339300016116000112 (0339300016116000112)</t>
  </si>
  <si>
    <t xml:space="preserve">21.20.10.112 21.20.10.115 21.20.10.131 21.20.10.134 21.20.10.141 21.20.10.158 21.20.10.180 21.20.10.182 21.20.10.191 21.20.10.221 21.20.10.232 21.20.10.239 21.20.10.261 </t>
  </si>
  <si>
    <t>3422000612516000133</t>
  </si>
  <si>
    <t>Право заключения контракта на поставку расходных материалов для анализатора биохимического Konelab PRIME 30 ISE</t>
  </si>
  <si>
    <t xml:space="preserve">21.04.2016 </t>
  </si>
  <si>
    <t>0339300016116000116 (0339300016116000116)</t>
  </si>
  <si>
    <t>Индивидуальный предприниматель Бауэр Арсений Андреевич</t>
  </si>
  <si>
    <t>650055, Кемеровская область, г. Кемерово, ул. Мичурина 59 - 60</t>
  </si>
  <si>
    <t>3422000612516000136</t>
  </si>
  <si>
    <t>Право заключения контракта на поставку инструментов хирургических</t>
  </si>
  <si>
    <t>0339300016116000117 (0339300016116000117)</t>
  </si>
  <si>
    <t xml:space="preserve">32.50.50.000 </t>
  </si>
  <si>
    <t>3422000612516000135</t>
  </si>
  <si>
    <t>Право заключения контракта на поставку хлеба</t>
  </si>
  <si>
    <t>0339300016116000120 (0339300016116000120)</t>
  </si>
  <si>
    <t>Общество с ограниченной ответственностью ХЛЕБ</t>
  </si>
  <si>
    <t xml:space="preserve">652707, Кемеровская обл, Киселевск г, ул.Гагарина, д.20 - 1 </t>
  </si>
  <si>
    <t>3422000612516000141</t>
  </si>
  <si>
    <t xml:space="preserve">06.05.2016 </t>
  </si>
  <si>
    <t>0339300016116000121 (0339300016116000121)</t>
  </si>
  <si>
    <t xml:space="preserve">21.20.10.191 </t>
  </si>
  <si>
    <t>3422000612516000140</t>
  </si>
  <si>
    <t>Право заключения контракта на поставку лекарственных препаратов/Каспофунгин</t>
  </si>
  <si>
    <t>0339300016116000128 (0339300016116000128)</t>
  </si>
  <si>
    <t>3422000612516000142</t>
  </si>
  <si>
    <t>Право заключения контракта на поставку лекарственных препаратов/Микафунгин</t>
  </si>
  <si>
    <t>0339300016116000129 (0339300016116000129)</t>
  </si>
  <si>
    <t>3422000612516000147</t>
  </si>
  <si>
    <t>Право заключения контракта на поставку лекарственных препаратов/ Ибупрофен</t>
  </si>
  <si>
    <t xml:space="preserve">13.05.2016 </t>
  </si>
  <si>
    <t>0339300016116000130 (0339300016116000130)</t>
  </si>
  <si>
    <t>ОАО Фармимэкс</t>
  </si>
  <si>
    <t>7710106212</t>
  </si>
  <si>
    <t xml:space="preserve">125009, Москва г, ул.Большая Дмитровка, д.7/5, стр. 5 </t>
  </si>
  <si>
    <t>3422000612516000149</t>
  </si>
  <si>
    <t>Право заключения контракта на поставку медицинских инструментов</t>
  </si>
  <si>
    <t xml:space="preserve">26.05.2016 </t>
  </si>
  <si>
    <t>0339300016116000151 (0339300016116000151)</t>
  </si>
  <si>
    <t>Общество с ограниченной ответственностью "ПОТРЕБСЕРВИС"</t>
  </si>
  <si>
    <t>7701990951</t>
  </si>
  <si>
    <t>105082, г МОСКВА 77, пл СПАРТАКОВСКАЯ, 10, СТР.10</t>
  </si>
  <si>
    <t>3422000612516000168</t>
  </si>
  <si>
    <t>Право заключения контракта на поставку системы постоянного мониторирования глюкозы с принадлежностями</t>
  </si>
  <si>
    <t xml:space="preserve">17.05.2016 </t>
  </si>
  <si>
    <t>0339300016116000152 (0339300016116000152)</t>
  </si>
  <si>
    <t>3422000612516000166</t>
  </si>
  <si>
    <t>Право заключения контракта на поставку сухой специализированной смеси</t>
  </si>
  <si>
    <t>0339300016116000155 (0339300016116000155)</t>
  </si>
  <si>
    <t xml:space="preserve">10.86.10.540 </t>
  </si>
  <si>
    <t>3422000612516000167</t>
  </si>
  <si>
    <t>Право заключения контракта на поставку лекарственных препаратов/ Сугаммадекс</t>
  </si>
  <si>
    <t xml:space="preserve">06.06.2016 </t>
  </si>
  <si>
    <t>0339300016116000159 (0339300016116000159)</t>
  </si>
  <si>
    <t>123154, Российская Федерация, г. Москва, Берзарина, 19, корпус 1, ОКАТО: 45000000000</t>
  </si>
  <si>
    <t>3422000612516000178</t>
  </si>
  <si>
    <t>Право заключения контракта на поставку канюлей и устройств медицинских прочих, не включенных в другие группировки</t>
  </si>
  <si>
    <t>0339300016116000160 (0339300016116000160)</t>
  </si>
  <si>
    <t>3422000612516000180</t>
  </si>
  <si>
    <t>Право заключения контракта на комплексное техническое обслуживание оборудование узких специалистов</t>
  </si>
  <si>
    <t>0339300016116000161 (0339300016116000161)</t>
  </si>
  <si>
    <t>ООО " МедСТОР"</t>
  </si>
  <si>
    <t>4217097740</t>
  </si>
  <si>
    <t>654011, г.Новокузнецк, ул.Авиаторов, д.45, кв.64</t>
  </si>
  <si>
    <t>3422000612516000182</t>
  </si>
  <si>
    <t>Право заключения контракта на комплексное техническое обслуживание оборудования для исследования ФВД</t>
  </si>
  <si>
    <t>0339300016116000162 (0339300016116000162)</t>
  </si>
  <si>
    <t>'Сибирское здоровье'</t>
  </si>
  <si>
    <t>4217074647</t>
  </si>
  <si>
    <t>654010, Российская Федерация, Кемеровская обл., Новокузнецк, Ул.Павловского, 11а, ОКАТО: 32401000000</t>
  </si>
  <si>
    <t>3422000612516000183</t>
  </si>
  <si>
    <t>Право заключения контракта на поставку лекарственных препаратов/Абатацепт</t>
  </si>
  <si>
    <t xml:space="preserve">23.06.2016 </t>
  </si>
  <si>
    <t>0339300016116000167 (0339300016116000167)</t>
  </si>
  <si>
    <t>Общество с ограниченной ответственностью "Адванта"</t>
  </si>
  <si>
    <t>7724776601</t>
  </si>
  <si>
    <t>115533, Российская Федерация, г. Москва, проспект Андропова, 22, ОКАТО: 45286575000</t>
  </si>
  <si>
    <t>3422000612516000187</t>
  </si>
  <si>
    <t>«Адванта»</t>
  </si>
  <si>
    <t>0339300016116000168 (0339300016116000168)</t>
  </si>
  <si>
    <t>3422000612516000186</t>
  </si>
  <si>
    <t>Право заключения контракта на поставку лекарственных препаратов/ Инфликсимаб</t>
  </si>
  <si>
    <t>0339300016116000170 (0339300016116000170)</t>
  </si>
  <si>
    <t>'ОАО КУЗБАССФАРМА'</t>
  </si>
  <si>
    <t>650036, г.Кемерово, ул.Терешковой, 52</t>
  </si>
  <si>
    <t>3422000612516000191</t>
  </si>
  <si>
    <t xml:space="preserve">29.06.2016 </t>
  </si>
  <si>
    <t>0339300016116000171 (0339300016116000171)</t>
  </si>
  <si>
    <t>3422000612516000193</t>
  </si>
  <si>
    <t>0339300016116000175 (0339300016116000175)</t>
  </si>
  <si>
    <t>3422000612516000192</t>
  </si>
  <si>
    <t>Право заключения контракта на поставку специализированной смеси для пациентов с сахарным диабетом</t>
  </si>
  <si>
    <t>0339300016116000177 (0339300016116000177)</t>
  </si>
  <si>
    <t xml:space="preserve">10.86.10.510 </t>
  </si>
  <si>
    <t>3422000612516000196</t>
  </si>
  <si>
    <t>Право заключения контракта на текущий ремонт водоснабжения, канализации и отопления (хозблок.)</t>
  </si>
  <si>
    <t>0339300016116000178 (0339300016116000178)</t>
  </si>
  <si>
    <t xml:space="preserve">654027, Российская Федерация, Кемеровская, обл, г. Новокузнецк, Суворова ул, 3 </t>
  </si>
  <si>
    <t>3422000612516000195</t>
  </si>
  <si>
    <t>Право заключения контракта на ремонт медицинской техники и инструментов</t>
  </si>
  <si>
    <t>0339300016116000181 (0339300016116000181)</t>
  </si>
  <si>
    <t>Общество с ограниченной ответственностью "ЕвроСтиль ХХI"</t>
  </si>
  <si>
    <t>650000, г.Кемерово, ул.Мичурина, 56, оф.1</t>
  </si>
  <si>
    <t>3422000612516000194</t>
  </si>
  <si>
    <t>Право заключения контракта на поставку телевизора</t>
  </si>
  <si>
    <t xml:space="preserve">06.07.2016 </t>
  </si>
  <si>
    <t>0339300016116000185 (0339300016116000185)</t>
  </si>
  <si>
    <t xml:space="preserve">26.40.20.122 </t>
  </si>
  <si>
    <t>"Ника-КМ"</t>
  </si>
  <si>
    <t>4217039307</t>
  </si>
  <si>
    <t>654079, г. Новокузнецк, ул. Суворова, д.8 пом. 101</t>
  </si>
  <si>
    <t>3422000612516000198</t>
  </si>
  <si>
    <t>Право заключения контракта на поставку холодильника бытового</t>
  </si>
  <si>
    <t xml:space="preserve">04.07.2016 </t>
  </si>
  <si>
    <t>0339300016116000186 (0339300016116000186)</t>
  </si>
  <si>
    <t xml:space="preserve">27.51.11.110 </t>
  </si>
  <si>
    <t>19 516,00</t>
  </si>
  <si>
    <t>ООО "Дом оборудования"</t>
  </si>
  <si>
    <t>4217090303</t>
  </si>
  <si>
    <t>г. Новокузнецк, Кемеровской области, пр.Строителей, 72</t>
  </si>
  <si>
    <t>3422000612516000201</t>
  </si>
  <si>
    <t>"Дом оборудования"</t>
  </si>
  <si>
    <t>Оказание услуг по лабораторным исследованиям на определение в крови антител к ВИЧ (методом ИФА)</t>
  </si>
  <si>
    <t>0339300016116000188 (0339300016116000188)</t>
  </si>
  <si>
    <t xml:space="preserve">86.90.15.000 </t>
  </si>
  <si>
    <t>ГБУЗ КО Новокузнецкий Центр - СПИД</t>
  </si>
  <si>
    <t>Российская Федерация. 654031, Кемеровская область, г.Новокузнецк, ул.Горьковская, 14</t>
  </si>
  <si>
    <t>3422000612516000202</t>
  </si>
  <si>
    <t xml:space="preserve">12.07.2016 </t>
  </si>
  <si>
    <t>0339300016116000189 (0339300016116000189)</t>
  </si>
  <si>
    <t>3422000612516000213</t>
  </si>
  <si>
    <t>Право заключения контракта на поставку лекарственных препаратов/Эртапенем</t>
  </si>
  <si>
    <t>0339300016116000190 (0339300016116000190)</t>
  </si>
  <si>
    <t>3422000612516000212</t>
  </si>
  <si>
    <t>Право заключения контракта на поставку устройства для отбора биологических аэрозолей</t>
  </si>
  <si>
    <t xml:space="preserve">15.07.2016 </t>
  </si>
  <si>
    <t>0339300016116000191 (0339300016116000191)</t>
  </si>
  <si>
    <t xml:space="preserve">26.51.53.130 </t>
  </si>
  <si>
    <t>650003, Российская Федерация, Кемеровская обл., г. Кемерово, пр-кт. Комсомольский, 49, 161, ОКАТО: 32401000000</t>
  </si>
  <si>
    <t>3422000612516000216</t>
  </si>
  <si>
    <t>0339300016116000195 (0339300016116000195)</t>
  </si>
  <si>
    <t xml:space="preserve">26.20.11.110 26.20.15.000 26.20.16.110 26.20.16.170 26.20.17.110 26.20.18.000 26.20.40.190 26.30.11.120 26.30.30.000 </t>
  </si>
  <si>
    <t>3422000612516000211</t>
  </si>
  <si>
    <t>Право заключения контракта на поставку лекарственных препаратов/Дактиномицин</t>
  </si>
  <si>
    <t xml:space="preserve">22.07.2016 </t>
  </si>
  <si>
    <t>0339300016116000199 (0339300016116000199)</t>
  </si>
  <si>
    <t>3422000612516000220</t>
  </si>
  <si>
    <t>Право заключения контракта на поставку бананов</t>
  </si>
  <si>
    <t xml:space="preserve">02.08.2016 </t>
  </si>
  <si>
    <t>0339300016116000212 (0339300016116000212)</t>
  </si>
  <si>
    <t xml:space="preserve">01.22.12.000 </t>
  </si>
  <si>
    <t>Общество с ограниченной ответственностью "Мегаторг"</t>
  </si>
  <si>
    <t>4217176800</t>
  </si>
  <si>
    <t>654005, Кемеровская обл, Новокузнецк г, Строителей пр-кт, дом 1, корпус 4</t>
  </si>
  <si>
    <t>3422000612516000233</t>
  </si>
  <si>
    <t>0339300016116000215 (0339300016116000215)</t>
  </si>
  <si>
    <t>3422000612516000234</t>
  </si>
  <si>
    <t>Право заключения контракта на поставку аккумуляторов</t>
  </si>
  <si>
    <t>0339300016116000221 (0339300016116000221)</t>
  </si>
  <si>
    <t xml:space="preserve">27.20.23.190 </t>
  </si>
  <si>
    <t>3422000612516000242</t>
  </si>
  <si>
    <t xml:space="preserve">16.08.2016 </t>
  </si>
  <si>
    <t>0339300016116000227 (0339300016116000227)</t>
  </si>
  <si>
    <t xml:space="preserve">21.20.10.132 21.20.10.143 21.20.10.191 21.20.10.235 </t>
  </si>
  <si>
    <t>630117, Российская Федерация, Новосибирская область, Новосибирск, Тимакова ул, 4</t>
  </si>
  <si>
    <t>3422000612516000230</t>
  </si>
  <si>
    <t>0339300016116000228 (0339300016116000228)</t>
  </si>
  <si>
    <t>3422000612516000237</t>
  </si>
  <si>
    <t>Право заключения контракта на поставку лекарственных препаратов/Тигециклин</t>
  </si>
  <si>
    <t>0339300016116000229 (0339300016116000229)</t>
  </si>
  <si>
    <t>ООО ТОРГОВЫЙ ДОМ БФ</t>
  </si>
  <si>
    <t>121357, г. Москва, ул. Верейская, д. 29, стр. 134, офис А-406</t>
  </si>
  <si>
    <t>3422000612516000241</t>
  </si>
  <si>
    <t>0339300016116000233 (0339300016116000233)</t>
  </si>
  <si>
    <t xml:space="preserve">21.20.10.113 21.20.10.114 21.20.10.121 21.20.10.131 21.20.10.132 21.20.10.133 21.20.10.143 21.20.10.147 21.20.10.181 21.20.10.235 21.20.10.239 21.20.10.251 21.20.10.256 21.20.10.261 </t>
  </si>
  <si>
    <t>3422000612516000231</t>
  </si>
  <si>
    <t>Право заключения контракта на поставку газодымозащитных комплектов</t>
  </si>
  <si>
    <t xml:space="preserve">19.07.2016 </t>
  </si>
  <si>
    <t>0339300016116000238 (0339300016116000238)</t>
  </si>
  <si>
    <t xml:space="preserve">32.99.11.160 </t>
  </si>
  <si>
    <t>Общество с ограниченной ответственностью «НПК Пожхимзащита»</t>
  </si>
  <si>
    <t>7722779861</t>
  </si>
  <si>
    <t>109316, г. Москва, ул. Сосинская, дом, 43, строение, 8, офис 221</t>
  </si>
  <si>
    <t>3422000612516000229</t>
  </si>
  <si>
    <t>Плановое техническое обслуживание медицинской
техники: системы  газоснабжения,
внутренние системы трубопроводов для подачи газообразного кислорода, сжатого
воздуха и вакуума, газораспределительная аппаратура, компрессорная и вакуумная
станции. Неонатальный корпус.</t>
  </si>
  <si>
    <t xml:space="preserve">26.08.2016 </t>
  </si>
  <si>
    <t>0339300016116000245 (0339300016116000245)</t>
  </si>
  <si>
    <t>«КузбассКриоСиб»</t>
  </si>
  <si>
    <t>Кемеровская обл., г. Новокузнецк, ул. Чекалина,18, офис 25, тел: (3843)378-429</t>
  </si>
  <si>
    <t>3422000612516000247</t>
  </si>
  <si>
    <t>Право заключения контракта на поставку медицинских инструментов хирургических</t>
  </si>
  <si>
    <t xml:space="preserve">19.08.2016 </t>
  </si>
  <si>
    <t>0339300016116000250 (0339300016116000250)</t>
  </si>
  <si>
    <t>Общество с ограниченной ответственностью "Вектор"</t>
  </si>
  <si>
    <t>1656094396</t>
  </si>
  <si>
    <t>420124, РЕСП ТАТАРСТАН 16, Г КАЗАНЬ, УЛ ГОРСОВЕТСКАЯ, ДОМ 33, ОФИС 6</t>
  </si>
  <si>
    <t>3422000612516000270</t>
  </si>
  <si>
    <t>Право заключения контракта на поставку расходных материалов для оборудования газоснабжения</t>
  </si>
  <si>
    <t xml:space="preserve">24.08.2016 </t>
  </si>
  <si>
    <t>0339300016116000251 (0339300016116000251)</t>
  </si>
  <si>
    <t>650036, Кемеровская область, г.Кемерово, ул.Терешковой, д.52, оф. 306</t>
  </si>
  <si>
    <t>3422000612516000267</t>
  </si>
  <si>
    <t>Право заключения контракта на поставку установок для бесконтактной дезинфекции рук</t>
  </si>
  <si>
    <t>0339300016116000252 (0339300016116000252)</t>
  </si>
  <si>
    <t>1 025 933,40</t>
  </si>
  <si>
    <t>3422000612516000266</t>
  </si>
  <si>
    <t>Право заключения контракта на поставку диагностикумов, тест- систем, применяемых в медицине</t>
  </si>
  <si>
    <t>0339300016116000253 (0339300016116000253)</t>
  </si>
  <si>
    <t xml:space="preserve">20.59.52.199 </t>
  </si>
  <si>
    <t>3422000612516000271</t>
  </si>
  <si>
    <t>Право заключения контракта на поставку расходных материалов для ЦСО</t>
  </si>
  <si>
    <t xml:space="preserve">08.09.2016 </t>
  </si>
  <si>
    <t>0339300016116000259 (0339300016116000259)</t>
  </si>
  <si>
    <t>3422000612516000280</t>
  </si>
  <si>
    <t>Право заключения контракта на поставку расходных материалов для оксигенотерапии</t>
  </si>
  <si>
    <t>0339300016116000260 (0339300016116000260)</t>
  </si>
  <si>
    <t>3422000612516000282</t>
  </si>
  <si>
    <t>Право заключения контракта на выполнение работ по модернизации рентгеновского аппарата АРА 110/160-02</t>
  </si>
  <si>
    <t xml:space="preserve">14.09.2016 </t>
  </si>
  <si>
    <t>0339300016116000265 (0339300016116000265)</t>
  </si>
  <si>
    <t>3422000612516000291</t>
  </si>
  <si>
    <t>Право заключения контракта на поставку хлебобулочной продукции</t>
  </si>
  <si>
    <t>0339300016116000267 (0339300016116000267)</t>
  </si>
  <si>
    <t xml:space="preserve">10.72.12.110 10.72.12.130 </t>
  </si>
  <si>
    <t>Общество с ограниченной ответственностью 'Эксперт'</t>
  </si>
  <si>
    <t>3422000612516000281</t>
  </si>
  <si>
    <t xml:space="preserve">
Услуги
по поставке, монтажу и пуско-наладочным работам холодильной камеры.</t>
  </si>
  <si>
    <t>0339300016116000273 (0339300016116000273)</t>
  </si>
  <si>
    <t xml:space="preserve">43.22.12.150 </t>
  </si>
  <si>
    <t>3422000612516000293</t>
  </si>
  <si>
    <t>на 2017 г. Право заключения контракта на поставку лекарственных препаратов для ОЛД (Йоверсол)</t>
  </si>
  <si>
    <t>0339300016116000279</t>
  </si>
  <si>
    <t>3422000612516000301</t>
  </si>
  <si>
    <t>на 2017 г. Право заключения контракта на поставку лекарственных препаратов/Фамотидин</t>
  </si>
  <si>
    <t>0339300016116000281</t>
  </si>
  <si>
    <t xml:space="preserve">3422000612516000303 </t>
  </si>
  <si>
    <t>на 2017 г. Право заключения контракта на поставку средства для обеззараживания воздуха и поверхностей в помещениях</t>
  </si>
  <si>
    <t>0339300016116000282</t>
  </si>
  <si>
    <t>Общество с ограниченной ответственностью "Асептика"</t>
  </si>
  <si>
    <t>3422000612516000300</t>
  </si>
  <si>
    <t>на 2017 г. Право заключения контракта на поставку лекарственных препаратов/ Эртапенем</t>
  </si>
  <si>
    <t>0339300016116000293</t>
  </si>
  <si>
    <t>Общество с ограниченной ответственностью «Плексфарм»</t>
  </si>
  <si>
    <t>7705992131</t>
  </si>
  <si>
    <t xml:space="preserve">
115230, Москва г, ул.Варшавское шоссе, д.46А, стр.4 </t>
  </si>
  <si>
    <t xml:space="preserve">3422000612516000318 </t>
  </si>
  <si>
    <t>на 2017 г. Право заключения контракта на поставку лекарственных препаратов/Нефопам</t>
  </si>
  <si>
    <t>0339300016116000296</t>
  </si>
  <si>
    <t>3422000612516000313</t>
  </si>
  <si>
    <t>на 2017 г. Право заключения контракта на поставку лекарственных препаратов/ Позаконазол</t>
  </si>
  <si>
    <t>0339300016116000297</t>
  </si>
  <si>
    <t>3422000612516000319</t>
  </si>
  <si>
    <t>на 2017 г. Право заключения контракта на поставку лекарственных препаратов/ Севофлуран</t>
  </si>
  <si>
    <t>0339300016116000298</t>
  </si>
  <si>
    <t xml:space="preserve">3422000612516000315 </t>
  </si>
  <si>
    <t>на 2017 г. Право заключения контракта на поставку лекарственных препаратов/ Этанол</t>
  </si>
  <si>
    <t>0339300016116000299</t>
  </si>
  <si>
    <t>21.20.10.158, 21.20.10.158</t>
  </si>
  <si>
    <t>Общество с ограниченной ответственностью "Светофарм"</t>
  </si>
  <si>
    <t>650000, Российская Федерация, Кемеровская обл., г. Кемерово, ул. Сибирская, "35 А", ОКАТО: 32401000000</t>
  </si>
  <si>
    <t>3422000612516000314</t>
  </si>
  <si>
    <t>на 2017 г. Право заключения контракта на поставку лекарственных препаратов/ Ботулинический токсин типа A-гемагглютинин комплекс</t>
  </si>
  <si>
    <t>0339300016116000300</t>
  </si>
  <si>
    <t>21.20.21.126</t>
  </si>
  <si>
    <t>Закрытое акционерное общество “Фирма ЕВРОСЕРВИС”</t>
  </si>
  <si>
    <t>121357, г МОСКВА 77, ул ВЕРЕСАЕВА, 8</t>
  </si>
  <si>
    <t>3422000612516000321</t>
  </si>
  <si>
    <t>на 2017 г. Право заключения контракта на поставку лекарственных препаратов/ Флуконазол</t>
  </si>
  <si>
    <t>0339300016116000301</t>
  </si>
  <si>
    <t>21.20.10.193</t>
  </si>
  <si>
    <t>3422000612516000311</t>
  </si>
  <si>
    <t>на 2017 г. Право заключения контракта на поставку лекарственных препаратов/ Вальпроевая кислота</t>
  </si>
  <si>
    <t>0339300016116000302</t>
  </si>
  <si>
    <t>21.20.10.233, 21.20.10.233</t>
  </si>
  <si>
    <t>3422000612516000310</t>
  </si>
  <si>
    <t>на 2017 г. Право заключения контракта на поставку лекарственных препаратов/ Каспофунгин</t>
  </si>
  <si>
    <t>0339300016116000304</t>
  </si>
  <si>
    <t>3422000612516000316</t>
  </si>
  <si>
    <t>на 2017 г. Право заключения контракта на поставку лекарственных препаратов/ Инфликсимаб</t>
  </si>
  <si>
    <t>0339300016116000306</t>
  </si>
  <si>
    <t>3422000612516000317</t>
  </si>
  <si>
    <t>на 2017 г. Право заключения контракта на поставку лекарственных препаратов</t>
  </si>
  <si>
    <t>0339300016116000327</t>
  </si>
  <si>
    <t>21.20.10.141, 21.20.10.145, 21.20.10.191, 21.20.10.191, 21.20.10.231, 21.20.10.231, 21.20.10.231, 21.20.10.231, 21.20.10.231, 21.20.10.231, 21.20.10.231, 21.20.10.231, 21.20.10.231, 21.20.10.233, 21.20.10.233, 21.20.10.233, 21.20.10.233, 21.20.10.233, 21.20.10.235, 21.20.10.235, 21.20.10.236, 21.20.10.236, 21.20.10.239, 21.20.10.239, 21.20.10.239, 21.20.10.241, 21.20.10.241, 21.20.10.242, 21.20.10.242, 21.20.10.242, 21.20.10.243, 21.20.10.254, 21.20.10.256, 21.20.10.256, 21.20.10.256, 21.20.10.259, 21.20.10.259, 21.20.10.259, 21.20.10.259, 21.20.10.261, 21.20.23.112, 21.20.23.112, 21.20.23.112</t>
  </si>
  <si>
    <t>3422000612516000345</t>
  </si>
  <si>
    <t>На 2017 г. Право заключения контракта на поставку лекарственных препаратов/экстемпоральная рецептура</t>
  </si>
  <si>
    <t>0339300016116000328</t>
  </si>
  <si>
    <t>21.20.10.132, 21.20.10.122, 21.20.10.231, 21.20.10.224, 21.20.10.224, 21.20.10.159, 21.20.10.159, 21.20.10.159, 21.20.10.224, 21.20.10.224, 21.20.10.224, 21.20.10.159, 21.20.10.224, 21.20.10.224, 21.20.10.134, 21.20.10.134, 21.20.10.224, 21.20.10.224, 21.20.10.224, 21.20.10.224, 21.20.10.171, 21.20.10.153, 21.20.10.224</t>
  </si>
  <si>
    <t>Муниципальное предприятие Новокузнецкого городского округа "Аптеки 42+"</t>
  </si>
  <si>
    <t xml:space="preserve">654000, Кемеровская обл, Новокузнецк г, ул.проезд Курбатова, д.1 </t>
  </si>
  <si>
    <t>3422000612516000356</t>
  </si>
  <si>
    <t>На 2017 г. Право заключения контракта на поставку шприцев совместимых с насосами Перфузор Компакт С</t>
  </si>
  <si>
    <t>0339300016116000329</t>
  </si>
  <si>
    <t>3422000612516000335</t>
  </si>
  <si>
    <t>на 2017 г. Право заключения контракта на поставку систем и наборов для катетеризации центральных вен</t>
  </si>
  <si>
    <t>0339300016116000334</t>
  </si>
  <si>
    <t>32.50.13.110, 32.50.13.110, 32.50.13.110, 32.50.13.110, 32.50.13.110, 32.50.13.110, 32.50.13.110, 32.50.13.110, 32.50.13.110, 32.50.13.110, 32.50.13.110, 32.50.13.110, 32.50.13.110, 32.50.13.110, 32.50.13.110, 32.50.13.110, 32.50.13.110, 32.50.13.110, 32.50.13.110, 32.50.13.110</t>
  </si>
  <si>
    <t xml:space="preserve">3422000612516000379 </t>
  </si>
  <si>
    <t>На 2017 г. Право заключения контракта на поставку дезинфицирующих средств</t>
  </si>
  <si>
    <t>0339300016116000335</t>
  </si>
  <si>
    <t>20.20.14.000, 20.20.14.000, 20.20.14.000, 20.20.14.000, 20.20.14.000, 20.20.14.000, 20.20.14.000, 20.20.14.000, 20.20.14.000, 20.20.14.000, 20.20.14.000, 20.20.14.000, 20.20.14.000, 20.20.14.000, 20.20.14.000, 20.20.14.000, 20.20.14.000, 20.20.14.000, 20.20.14.000, 20.20.14.000, 20.20.14.000, 20.20.14.000, 20.20.14.000, 20.20.14.000, 20.20.14.000, 20.20.14.000, 20.20.14.000, 20.20.14.000</t>
  </si>
  <si>
    <t>3422000612516000361</t>
  </si>
  <si>
    <t>на 2017 г. Право заключения контракта на поставку расходных материалов для низкотемпературного плазменного стерилизатора DGM-150</t>
  </si>
  <si>
    <t>0339300016116000341</t>
  </si>
  <si>
    <t>32.50.12.000, 32.50.12.000, 32.50.12.000, 32.50.12.000, 32.50.12.000, 32.50.12.000, 32.50.12.000, 32.50.12.000, 32.50.12.000, 32.50.12.000, 32.50.12.000, 32.50.12.000</t>
  </si>
  <si>
    <t>3422000612516000367</t>
  </si>
  <si>
    <t>на 2017 г. Право заключения контракта на поставку аллергенов для диагностики и лечения прочих инфекций</t>
  </si>
  <si>
    <t>0339300016116000348</t>
  </si>
  <si>
    <t>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 21.20.23.191</t>
  </si>
  <si>
    <t>Акционерное общество Компания «Торговый дом Аллерген»</t>
  </si>
  <si>
    <t xml:space="preserve">
3422000612516000349</t>
  </si>
  <si>
    <t>На 2017 г. Право заключения контракта на поставку специализированной смеси для пациентов с сахарным диабетом</t>
  </si>
  <si>
    <t>0339300016116000359</t>
  </si>
  <si>
    <t>10.86.10.510</t>
  </si>
  <si>
    <t>3422000612516000355</t>
  </si>
  <si>
    <t>На 2017 г. Право заключения контракта на поставку хлебобулочной продукции (сухари, сушки)</t>
  </si>
  <si>
    <t>0339300016116000367</t>
  </si>
  <si>
    <t>10.72.11.000, 10.72.19.130</t>
  </si>
  <si>
    <t>3422000612516000358</t>
  </si>
  <si>
    <t>0339300016116000330</t>
  </si>
  <si>
    <t>21.20.23.192, 21.20.23.192, 21.20.10.141, 21.20.10.141, 21.20.10.141, 21.20.10.141, 21.20.10.141, 21.20.10.141, 21.20.10.141, 21.20.10.141, 21.20.10.141, 21.20.10.142, 21.20.10.142, 21.20.10.142, 21.20.10.142, 21.20.10.142, 21.20.10.142, 21.20.10.143, 21.20.10.143, 21.20.10.143, 21.20.10.143, 21.20.10.143, 21.20.10.157, 21.20.10.158, 21.20.10.158, 21.20.10.181, 21.20.10.181, 21.20.10.181, 21.20.10.181, 21.20.10.181, 21.20.10.181, 21.20.10.181, 21.20.10.182, 21.20.10.182, 21.20.10.184, 21.20.10.184, 21.20.10.191, 21.20.10.191, 21.20.10.191, 21.20.10.191, 21.20.10.191, 21.20.10.191, 21.20.10.191, 21.20.10.191, 21.20.10.191, 21.20.10.191, 21.20.10.191, 21.20.10.191, 21.20.10.191, 21.20.10.191, 21.20.10.191, 21.20.10.191, 21.20.10.191, 21.20.10.191, 21.20.10.191, 21.20.10.191, 21.20.10.191, 21.20.10.191, 21.20.10.194, 21.20.10.213, 21.20.10.221, 21.20.10.221, 21.20.10.221, 21.20.10.221, 21.20.10.221, 21.20.10.221, 21.20.10.225, 21.20.10.235</t>
  </si>
  <si>
    <t xml:space="preserve">3422000612516000346 </t>
  </si>
  <si>
    <t>на 2017 г. Право заключения контракта на поставку расходных материалов для сбора, хранения, транспортировки крови и разделения ее на компоненты крови</t>
  </si>
  <si>
    <t>0339300016116000351</t>
  </si>
  <si>
    <t>32.50.21.112, 32.50.21.112, 32.50.21.112, 32.50.21.112, 32.50.21.112, 32.50.21.112, 32.50.21.112, 32.50.21.112, 32.50.21.112, 32.50.21.112</t>
  </si>
  <si>
    <t>Общество с ограниченной ответственностью "Дельрус-Кузбасс"</t>
  </si>
  <si>
    <t>4205068159</t>
  </si>
  <si>
    <t>650036, г. Кемерово, ул. Терешковой, д.52, оф.501</t>
  </si>
  <si>
    <t>3422000612516000348</t>
  </si>
  <si>
    <t>На 2017 г. Право заключения контракта на поставку материалов клейких перевязочных и аналогичных материалов</t>
  </si>
  <si>
    <t>0339300016116000355</t>
  </si>
  <si>
    <t>21.20.24.160, 21.20.24.160, 21.20.24.160, 21.20.24.160, 21.20.24.160, 21.20.24.160, 21.20.24.160, 21.20.24.160, 21.20.24.160, 21.20.24.160, 21.20.24.160, 21.20.24.160</t>
  </si>
  <si>
    <t>Общество с ограниченной ответственностью "Медторг"</t>
  </si>
  <si>
    <t xml:space="preserve">3422000612516000369 </t>
  </si>
  <si>
    <t>На 2017 г. Право заключения контракта на поставку сенсоров глюкозы для измерения уровня глюкозы в интерстициальной жидкости подкожно-жировой клетчатки</t>
  </si>
  <si>
    <t>0339300016116000372</t>
  </si>
  <si>
    <t>Общество с ограниченной ответственностью "Эверест-Фарма"</t>
  </si>
  <si>
    <t>7743564271</t>
  </si>
  <si>
    <t xml:space="preserve">125212, Москва г, ул.Шоссе Головинское, д.дом 8 (корпус 2) </t>
  </si>
  <si>
    <t>3422000612516000374</t>
  </si>
  <si>
    <t>На 2017 г. Право заключения контракта на поставку диагностикумов, тест- систем, применяемых в медицине</t>
  </si>
  <si>
    <t>0339300016116000377</t>
  </si>
  <si>
    <t>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 20.59.52.199</t>
  </si>
  <si>
    <t>Общество с ограниченной ответственностью Конверт-Сервис М</t>
  </si>
  <si>
    <t>3422000612516000418</t>
  </si>
  <si>
    <t>на 2017 г. Право заключения контракта на поставку расходных материалов для эндоскопии</t>
  </si>
  <si>
    <t>0339300016116000378</t>
  </si>
  <si>
    <t>32.50.21.111, 32.50.21.111, 32.50.21.111, 32.50.21.111, 32.50.21.111, 32.50.21.111, 32.50.21.111, 32.50.21.111, 32.50.21.111, 32.50.21.111, 32.50.21.111, 32.50.21.111, 32.50.21.111, 32.50.21.111, 32.50.21.111, 32.50.21.111</t>
  </si>
  <si>
    <t xml:space="preserve">105082, Москва г, ул.Спартаковская площадь, д.10 стр.10 </t>
  </si>
  <si>
    <t>3422000612516000404</t>
  </si>
  <si>
    <t>На 2017 г. Право заключения контракта на поставку лекарственных препаратов</t>
  </si>
  <si>
    <t>0339300016116000379</t>
  </si>
  <si>
    <t>21.20.10.113, 21.20.10.113, 21.20.10.122, 21.20.10.122, 21.20.10.131, 21.20.10.144, 21.20.10.145, 21.20.10.145, 21.20.10.145, 21.20.10.146, 21.20.10.149, 21.20.10.156, 21.20.10.156, 21.20.10.156, 21.20.10.156, 21.20.10.158, 21.20.10.158, 21.20.10.158, 21.20.10.158, 21.20.10.169, 21.20.10.169, 21.20.10.169, 21.20.10.169, 21.20.10.169, 21.20.10.173, 21.20.10.194, 21.20.10.225, 21.20.10.232, 21.20.10.233, 21.20.10.243, 21.20.10.252, 21.20.10.255, 21.20.10.255, 21.20.10.261, 21.20.10.262</t>
  </si>
  <si>
    <t>3422000612516000354</t>
  </si>
  <si>
    <t>На 2017 г. Право заключения контракта на поставку поставку расходных материалов к ирригатору эндоскопическому MTW-Endoskopie W. Haag K. G. clean-0-max 3 имеющемуся у заказчика</t>
  </si>
  <si>
    <t>0339300016116000384</t>
  </si>
  <si>
    <t>32.50.21.112, 32.50.21.112, 32.50.21.112, 32.50.21.112, 32.50.21.112, 32.50.21.112, 32.50.21.112, 32.50.21.112, 32.50.21.112</t>
  </si>
  <si>
    <t xml:space="preserve">3422000612516000390 </t>
  </si>
  <si>
    <t>На 2017 г. Право заключения контракта на поставку лекарственных препаратов/Сугаммадекс</t>
  </si>
  <si>
    <t>0339300016116000385</t>
  </si>
  <si>
    <t>3422000612516000362</t>
  </si>
  <si>
    <t>На 2017 г. Право заключения контракта на поставку изделий санитарно- гигиенических и предметов ухода за больными</t>
  </si>
  <si>
    <t>0339300016116000392</t>
  </si>
  <si>
    <t>22.19.71.190, 22.19.71.190, 22.19.71.190, 22.19.71.190, 22.19.71.190, 22.19.71.190, 22.19.71.190, 22.19.71.190, 22.19.71.190, 22.19.71.190, 22.19.71.190, 22.19.71.190, 22.19.71.190, 22.19.71.190, 22.19.71.190, 22.19.71.190, 22.19.71.190, 22.19.71.190, 22.19.71.190, 22.19.71.190</t>
  </si>
  <si>
    <t>Общество с ограниченной ответственностью "Медтехника"</t>
  </si>
  <si>
    <t>620085, г. Екатеринбург, ул. Военная, дом 8А, секция 23-28, комната 25</t>
  </si>
  <si>
    <t>3422000612516000400</t>
  </si>
  <si>
    <t>На 2017 г. Право заключения контракта на поставку расходных материалов к оборудованию для стерилизации, дезинфекции, санитарной обработки</t>
  </si>
  <si>
    <t>0339300016116000393</t>
  </si>
  <si>
    <t>32.50.12.000, 32.50.12.000, 32.50.12.000, 32.50.12.000, 32.50.12.000, 32.50.12.000, 32.50.12.000, 32.50.12.000, 32.50.12.000</t>
  </si>
  <si>
    <t>654005, Кемеровская обл.,  г. Новокузнецк, ул. Ноградская 10-49</t>
  </si>
  <si>
    <t>3422000612516000399</t>
  </si>
  <si>
    <t>На 2017 г. Право заключения контракта на поставку реагентов для ИФА, антигенов, тест-систем, применяемых в медицине</t>
  </si>
  <si>
    <t>0339300016116000396</t>
  </si>
  <si>
    <t>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 21.20.23.111</t>
  </si>
  <si>
    <t>3422000612516000391</t>
  </si>
  <si>
    <t>На 2017 г. Право заключения контракта на поставку расходных материалов к анализатору глюкозы и лактата SUPER GL compact</t>
  </si>
  <si>
    <t>0339300016116000405</t>
  </si>
  <si>
    <t>20.59.52.194, 20.59.52.194, 20.59.52.194, 20.59.52.194, 20.59.52.194</t>
  </si>
  <si>
    <t>3422000612516000389</t>
  </si>
  <si>
    <t>На 2017 г. Право заключения контракта на поставку расходных материалов для отделения лучевой диагностики</t>
  </si>
  <si>
    <t>0339300016116000407</t>
  </si>
  <si>
    <t>26.60.11.130, 26.60.11.130, 26.60.11.130, 26.60.11.130, 26.60.11.130, 26.60.11.130, 26.60.11.130, 26.60.11.130, 26.60.11.130</t>
  </si>
  <si>
    <t>Общество с ограниченной ответственностью 'СК-Гарант'</t>
  </si>
  <si>
    <t>4205193424</t>
  </si>
  <si>
    <t xml:space="preserve">650000, г. Кемерово
 Ул. Кузбасская 10 оф. 305
</t>
  </si>
  <si>
    <t>3422000612516000421</t>
  </si>
  <si>
    <t>на 2017 г. Право заключения контракта на поставку лекарственных препаратов/ Амфотерицин B [липидный комплекс]</t>
  </si>
  <si>
    <t>0339300016116000415</t>
  </si>
  <si>
    <t xml:space="preserve">3422000612516000420 </t>
  </si>
  <si>
    <t>Текущий ремонт медицинского газоснабжения: внутренние системы трубопроводов для централизованной подачи газообразного кислорода, вакуума, сжатого воздуха, установка газораспределительной аппаратуры в отделении детской онкологии, гематологии</t>
  </si>
  <si>
    <t>0339300016116000380</t>
  </si>
  <si>
    <t>Общество с ограниченной ответственностью «КузбассКриоСиб»</t>
  </si>
  <si>
    <t>3422000612516000373</t>
  </si>
  <si>
    <t>На 2017 г. Поставка компьютерной техники и комплектующих</t>
  </si>
  <si>
    <t xml:space="preserve">31.10.2016 </t>
  </si>
  <si>
    <t>0339300016116000412 (0339300016116000412)</t>
  </si>
  <si>
    <t xml:space="preserve">26.20.14.000 26.20.15.000 26.20.16.110 26.20.16.120 26.20.16.170 26.20.17.110 26.20.18.000 26.30.11.120 26.30.30.000 </t>
  </si>
  <si>
    <t>"ООО ""Ника-КМ"""</t>
  </si>
  <si>
    <t>654079, Российская Федерация, Кемеровская обл., г. Новокузнецк, ул. Суворова, дом 8, пом.101, ОКАТО: 32431000000</t>
  </si>
  <si>
    <t>3422000612516000402</t>
  </si>
  <si>
    <t>0339300016116000285</t>
  </si>
  <si>
    <t>21.20.23.192, 21.20.10.112, 21.20.10.112, 21.20.10.113, 21.20.10.113, 21.20.10.113, 21.20.10.113, 21.20.10.113, 21.20.10.113, 21.20.10.113, 21.20.10.113, 21.20.10.114, 21.20.10.114, 21.20.10.114, 21.20.10.115, 21.20.10.116, 21.20.10.116, 21.20.10.118, 21.20.10.119, 21.20.10.121, 21.20.10.131, 21.20.10.131, 21.20.10.131, 21.20.10.132, 21.20.10.132, 21.20.10.133, 21.20.10.133, 21.20.10.133, 21.20.10.134, 21.20.10.134, 21.20.10.134, 21.20.10.191, 21.20.10.191, 21.20.10.191, 21.20.10.191, 21.20.10.191, 21.20.10.131</t>
  </si>
  <si>
    <t>3422000612516000302</t>
  </si>
  <si>
    <t>На 2017 г. Право заключения контракта на поставку расходных материалов к бактериологическим анализаторам</t>
  </si>
  <si>
    <t>0339300016116000333</t>
  </si>
  <si>
    <t>20.59.52.199, 20.59.52.199, 20.59.52.199, 20.59.52.199, 20.59.52.199, 20.59.52.199, 20.59.52.199, 20.59.52.199, 20.59.52.199, 20.59.52.199, 20.59.52.199, 20.59.52.199</t>
  </si>
  <si>
    <t>Общество с ограниченной ответственностью "НАЙС"</t>
  </si>
  <si>
    <t>4205050419</t>
  </si>
  <si>
    <t>3422000612516000364</t>
  </si>
  <si>
    <t>На 2017 г. Право заключения контракта на поставку приборов, аппаратуры и устройств учебных демонстрационных</t>
  </si>
  <si>
    <t>0339300016116000373</t>
  </si>
  <si>
    <t>32.99.53.130, 32.99.53.130, 32.99.53.130, 32.99.53.130, 32.99.53.130, 32.99.53.130, 32.99.53.130, 32.99.53.130, 32.99.53.130, 32.99.53.130, 32.99.53.130, 32.99.53.130, 32.99.53.130</t>
  </si>
  <si>
    <t>Общество с ограниченной ответственностью «Олимп-НСК»</t>
  </si>
  <si>
    <t>5402536136</t>
  </si>
  <si>
    <t xml:space="preserve">630055, Новосибирская обл, Новосибирск г, ул.Гнесиных, д.10/1 - 901 </t>
  </si>
  <si>
    <t xml:space="preserve">3422000612516000372 </t>
  </si>
  <si>
    <t>Право заключения контракта на поставку расходных материалов к бактериологическим анализаторам</t>
  </si>
  <si>
    <t>0339300016116000065 (0339300016116000065)</t>
  </si>
  <si>
    <t>ОБЩЕСТВО С ОГРАНИЧЕННОЙ ОТВЕТСТВЕННОСТЬЮ "ДОМ-НОВОКУЗНЕЦК"</t>
  </si>
  <si>
    <t>4217055500</t>
  </si>
  <si>
    <t xml:space="preserve">
654000, Кемеровская обл, Новокузнецк г, ул.Тольятти, д.31 </t>
  </si>
  <si>
    <t>3422000612516000097</t>
  </si>
  <si>
    <t>Право заключения контракта на поставку хирургических материалов</t>
  </si>
  <si>
    <t>0339300016116000103 (0339300016116000103)</t>
  </si>
  <si>
    <t xml:space="preserve">20.60.14.110 </t>
  </si>
  <si>
    <t>"'Зибра Медикал"</t>
  </si>
  <si>
    <t>650000, Российская Федерация, Кемеровская обл., г. Кемерово, ул. Мичурина, 56, 1, ОКАТО: 32401000000</t>
  </si>
  <si>
    <t>3422000612516000128</t>
  </si>
  <si>
    <t>Право заключения контракта на поставку зондов, систем зондирующих: зонды питательные, желудочные, системы для энтерального питания</t>
  </si>
  <si>
    <t>0339300016116000104 (0339300016116000104)</t>
  </si>
  <si>
    <t>3422000612516000127</t>
  </si>
  <si>
    <t>Право заключения контракта на поставку оборудования для дезинфекции</t>
  </si>
  <si>
    <t>0339300016116000179 (0339300016116000179)</t>
  </si>
  <si>
    <t xml:space="preserve">26.51.53.150 </t>
  </si>
  <si>
    <t>3422000612516000208</t>
  </si>
  <si>
    <t>0339300016116000230 (0339300016116000230)</t>
  </si>
  <si>
    <t xml:space="preserve">21.20.10.113 21.20.10.132 21.20.10.139 21.20.10.142 21.20.10.221 </t>
  </si>
  <si>
    <t>3422000612516000232</t>
  </si>
  <si>
    <t>0339300016116000274</t>
  </si>
  <si>
    <t>21.20.10.211, 21.20.10.211, 21.20.10.211, 21.20.10.211, 21.20.10.211, 21.20.10.211, 21.20.10.211, 21.20.10.211, 21.20.10.211, 21.20.10.211, 21.20.10.211, 21.20.10.211, 21.20.10.211, 21.20.10.211, 21.20.10.211, 21.20.10.211, 21.20.10.211</t>
  </si>
  <si>
    <t>Общество с ограниченной ответственностью "МЕДИПАЛ-ОНКО"</t>
  </si>
  <si>
    <t xml:space="preserve">105082, г МОСКВА 77, ул ФРИДРИХА ЭНГЕЛЬСА, 75, 21 </t>
  </si>
  <si>
    <t>3422000612516000305</t>
  </si>
  <si>
    <t>НА 2017 г. Право заключения контракта на техническое обслуживание, ввод в эксплуатацию после ремонта, текущий ремонт медицинского оборудования: компьютерного томографа 16- срезового« BRIGHTSPEED Elite, аппаратов для рентгенологических исследований с ремонтом и заменой комплектующих</t>
  </si>
  <si>
    <t>0339300016116000399</t>
  </si>
  <si>
    <t>Общество с ограниченной ответственностью «Сибирское здоровье»</t>
  </si>
  <si>
    <t>3422000612516000417</t>
  </si>
  <si>
    <t>0339300016116000044 (0339300016116000044)</t>
  </si>
  <si>
    <t>"ООО ""Алкеми Фарма"""</t>
  </si>
  <si>
    <t>119571, Российская Федерация, г. Москва, а/я, 17, ОКАТО: 45286585000</t>
  </si>
  <si>
    <t>3422000612516000065</t>
  </si>
  <si>
    <t>На 2017 г. Право заключения контракта на поставку инструментов и приспособлений, применяемых в медицинских целях, прочие, не включенные в другие группировки</t>
  </si>
  <si>
    <t>0339300016116000398</t>
  </si>
  <si>
    <t>32.50.13.190, 32.50.13.190, 32.50.13.190, 32.50.13.190, 32.50.13.190, 32.50.13.190, 32.50.13.190, 32.50.13.190, 32.50.13.190, 32.50.13.190, 32.50.13.190</t>
  </si>
  <si>
    <t>ИП Филипчук Александр Николаевич</t>
  </si>
  <si>
    <t>525400072213</t>
  </si>
  <si>
    <t xml:space="preserve">
607188, Нижегородская обл, Саров г, ул.переулок Северный, д.10 </t>
  </si>
  <si>
    <t>3422000612516000424</t>
  </si>
  <si>
    <t>МБЛПУ "Городская детская клиническая больница №4"</t>
  </si>
  <si>
    <t xml:space="preserve"> 4220006125</t>
  </si>
  <si>
    <t>П. 28, Поставка лекарственных средств.  (Каспофунгин)</t>
  </si>
  <si>
    <t>34220006125 16 000007</t>
  </si>
  <si>
    <t>П. 28, Поставка лекарственных средств.( Иммунин</t>
  </si>
  <si>
    <t>ООО "МЕДИПАЛ-ОНКО"</t>
  </si>
  <si>
    <t xml:space="preserve">7701213835 </t>
  </si>
  <si>
    <t>34220006125 16 000018</t>
  </si>
  <si>
    <t>п. 28 Поставка лекарственных средств. (Пульмозим)</t>
  </si>
  <si>
    <t xml:space="preserve">7726311464 </t>
  </si>
  <si>
    <t>3422000612516000025</t>
  </si>
  <si>
    <t>п. 28 Поставка лекарственных средств. (Микамин)</t>
  </si>
  <si>
    <t xml:space="preserve">26.02.2016 </t>
  </si>
  <si>
    <t>3422000612516000041</t>
  </si>
  <si>
    <t>3422000612516000042</t>
  </si>
  <si>
    <t xml:space="preserve">3422000612516000040 </t>
  </si>
  <si>
    <t>п. 28 Поставка лекарственных средств. (Темозоламид)</t>
  </si>
  <si>
    <t>21.20.10.211</t>
  </si>
  <si>
    <t>3422000612516000029</t>
  </si>
  <si>
    <t>п. 28 Поставка лекарственных средств. (Нутрифлекс липид)</t>
  </si>
  <si>
    <t>3422000612516000039</t>
  </si>
  <si>
    <t>Электрическая энергия</t>
  </si>
  <si>
    <t>ОБЩЕСТВО "КУЗБАССКАЯ ЭНЕРГЕТИЧЕСКАЯ СБЫТОВАЯ КОМПАНИЯ"</t>
  </si>
  <si>
    <t xml:space="preserve">4205109214 </t>
  </si>
  <si>
    <t xml:space="preserve">650036, обл КЕМЕРОВСКАЯ 42, г КЕМЕРОВО, пр-кт ЛЕНИНА, 90/4 </t>
  </si>
  <si>
    <t>3422000612516000021</t>
  </si>
  <si>
    <t>Тепловая энергия в горячей воде для нужд отопления, горячего водоснабжения</t>
  </si>
  <si>
    <t>0339300016116000011 (0339300016116000011)</t>
  </si>
  <si>
    <t xml:space="preserve">35.30.11.119 </t>
  </si>
  <si>
    <t xml:space="preserve">654005, обл КЕМЕРОВСКАЯ 42, г НОВОКУЗНЕЦК, ул ОРДЖОНИКИДЗЕ, 12, 1 </t>
  </si>
  <si>
    <t>3422000612516000023</t>
  </si>
  <si>
    <t>Охрана объектов с использование технических средств охранной сигнализации( комната хранения наркотиков</t>
  </si>
  <si>
    <t>0339300016116000012 (0339300016116000012)</t>
  </si>
  <si>
    <t xml:space="preserve">80.10.12.000 </t>
  </si>
  <si>
    <t>ФГКУ ГУ МВД России по Кемеровской области</t>
  </si>
  <si>
    <t>4205250464</t>
  </si>
  <si>
    <t xml:space="preserve">650000, обл КЕМЕРОВСКАЯ 42, г КЕМЕРОВО, пр-кт СОВЕТСКИЙ, 48, А </t>
  </si>
  <si>
    <t>3422000612516000022</t>
  </si>
  <si>
    <t>п. 8, ч. 1, ст. 93. Предоставление услуг по поставке холодной воды и водоотведения</t>
  </si>
  <si>
    <t>0339300016116000048 (0339300016116000048)</t>
  </si>
  <si>
    <t xml:space="preserve">36.00.20.130 </t>
  </si>
  <si>
    <t xml:space="preserve">654005, обл КЕМЕРОВСКАЯ 42, г НОВОКУЗНЕЦК, пр-кт СТРОИТЕЛЕЙ, ДОМ 98 </t>
  </si>
  <si>
    <t>3422000612516000061</t>
  </si>
  <si>
    <t>п. 8, ч. 1, ст. 93. Тепловая энергия в горячей воде для нужд отопления, горячего водоснабжения</t>
  </si>
  <si>
    <t>0339300016116000058 (0339300016116000058)</t>
  </si>
  <si>
    <t>3422000612516000060</t>
  </si>
  <si>
    <t>Право заключения контракта на оказание услуг по охране с помощью кнопки тревожной сигнализации</t>
  </si>
  <si>
    <t xml:space="preserve">11.04.2016 </t>
  </si>
  <si>
    <t>0339300016116000100 (0339300016116000100)</t>
  </si>
  <si>
    <t>Общество с ограниченной ответственностью частная охранная организация "Охрана"</t>
  </si>
  <si>
    <t>652055, обл КЕМЕРОВСКАЯ 42, г ЮРГА, ул КИРОВА, ДОМ 23, ПОМЕЩЕНИЕ 144</t>
  </si>
  <si>
    <t>3422000612516000117</t>
  </si>
  <si>
    <t>ОБЩЕСТВО С ОГРАНИЧЕННОЙ ОТВЕТСТВЕННОСТЬЮ ЧАСТНАЯ ОХРАННАЯ ОРГАНИЗАЦИЯ "ОХРАНА"</t>
  </si>
  <si>
    <t>Право заключения контракта на поставку хозяйственных( моющих) средств</t>
  </si>
  <si>
    <t>0339300016116000183 (0339300016116000183)</t>
  </si>
  <si>
    <t xml:space="preserve">20.41.31.119 20.41.31.122 20.41.31.130 20.41.32.111 20.41.32.113 20.41.32.119 20.41.32.121 20.41.32.125 </t>
  </si>
  <si>
    <t>Общество с ограниченной ответственностью "Цимус-Новокузнецк"</t>
  </si>
  <si>
    <t>4217094033</t>
  </si>
  <si>
    <t xml:space="preserve">654005, обл КЕМЕРОВСКАЯ 42, г НОВОКУЗНЕЦК, ул ХЛЕБОЗАВОДСКАЯ, 5 </t>
  </si>
  <si>
    <t>3422000612516000189</t>
  </si>
  <si>
    <t>На 2017 г. Право заключения контракта на оказание услуг по вывозу и утилизации медицинских отходов класса "Б"</t>
  </si>
  <si>
    <t xml:space="preserve">09.11.2016 </t>
  </si>
  <si>
    <t>0339300016116000411 (0339300016116000411)</t>
  </si>
  <si>
    <t xml:space="preserve">38.12.11.000 </t>
  </si>
  <si>
    <t>654002, г. Новокузнецк, ул. Слесарная, 7, пом. 2</t>
  </si>
  <si>
    <t>3422000612516000401</t>
  </si>
  <si>
    <t>Право заключения контракта на оказание услуг по вывозу и утилизации медицинских отходов класса "Б"</t>
  </si>
  <si>
    <t>0339300016116000020 (0339300016116000020)</t>
  </si>
  <si>
    <t xml:space="preserve">38.22.29.000 </t>
  </si>
  <si>
    <t>"Регионстрой"</t>
  </si>
  <si>
    <t>4217117886</t>
  </si>
  <si>
    <t xml:space="preserve">654005, Кемеровская обл., г. Новокузнецк, ул. Фестивальная,19 </t>
  </si>
  <si>
    <t>3422000612516000036</t>
  </si>
  <si>
    <t>Предварительный и периодический осмотр врачом- психиатром</t>
  </si>
  <si>
    <t>0339300016116000023 (0339300016116000023)</t>
  </si>
  <si>
    <t xml:space="preserve">86.10.15.000 </t>
  </si>
  <si>
    <t>ООО "МЦ "Здравница"</t>
  </si>
  <si>
    <t>4223072221</t>
  </si>
  <si>
    <t>653024, Российская Федерация, Кемеровская обл., г. Прокопьевск, ул. Сафоновская, дом 28, ОКАТО: 32437000000</t>
  </si>
  <si>
    <t>3422000612516000037</t>
  </si>
  <si>
    <t>ОБЩЕСТВО С ОГРАНИЧЕННОЙ ОТВЕТСТВЕННОСТЬЮ "МЕДИЦИНСКИЙ ЦЕНТР "ЗДРАВНИЦА"</t>
  </si>
  <si>
    <t>Предварительный и периодический осмотр врачом- наркологом</t>
  </si>
  <si>
    <t>0339300016116000024 (0339300016116000024)</t>
  </si>
  <si>
    <t>3422000612516000038</t>
  </si>
  <si>
    <t>Монтаж системы прямого оповещения о пожаре</t>
  </si>
  <si>
    <t>0339300016116000085 (0339300016116000085)</t>
  </si>
  <si>
    <t xml:space="preserve">43.21.10.140 </t>
  </si>
  <si>
    <t>Общество с ограниченной ответственностью "АйТи-Сервис-НК"</t>
  </si>
  <si>
    <t>4217142537</t>
  </si>
  <si>
    <t>654005, Кемеровская область, г.Новокузнецк, пр. Строителей, д.56, офис 502</t>
  </si>
  <si>
    <t>3422000612516000109</t>
  </si>
  <si>
    <t>Право заключения контракта на поставку киселя</t>
  </si>
  <si>
    <t xml:space="preserve">18.05.2016 </t>
  </si>
  <si>
    <t>0339300016116000144 (0339300016116000144)</t>
  </si>
  <si>
    <t xml:space="preserve">10.89.19.290 </t>
  </si>
  <si>
    <t>ООО 'ФЛОРИН ТОРГОВАЯ КОМПАНИЯ'</t>
  </si>
  <si>
    <t>650066, Российская Федерация, Кемеровская обл., Кемерово, Ленина, 71, ОКАТО: 32401000000</t>
  </si>
  <si>
    <t>3422000612516000150</t>
  </si>
  <si>
    <t>Предварительный и периодический медицинский осмотр сотрудников МБЛПУ" ГДКБ №4"</t>
  </si>
  <si>
    <t>0339300016116000021 (0339300016116000021)</t>
  </si>
  <si>
    <t>МБЛПУ "ГКБ № 5"</t>
  </si>
  <si>
    <t>654063, Российская Федерация, Кемеровская обл., г. Новокузнецк, ул. Димитрова, дом 31, ОКАТО: 32431367000</t>
  </si>
  <si>
    <t>3422000612516000044</t>
  </si>
  <si>
    <t>МБЛПУ "Городская клиническая больница №5"</t>
  </si>
  <si>
    <t>0339300016116000022 (0339300016116000022)</t>
  </si>
  <si>
    <t>3422000612516000043</t>
  </si>
  <si>
    <t>Монтаж АПС в пищеблоке МБЛПУ "ГДКБ №4"</t>
  </si>
  <si>
    <t>0339300016116000099 (0339300016116000099)</t>
  </si>
  <si>
    <t>Общество  с ограниченной ответственностью "ФинСтрой"</t>
  </si>
  <si>
    <t xml:space="preserve">654005, обл КЕМЕРОВСКАЯ 42, г НОВОКУЗНЕЦК, ул ДОЗ, 19/28 оф 9 </t>
  </si>
  <si>
    <t>3422000612516000119</t>
  </si>
  <si>
    <t>«ФинСтрой»</t>
  </si>
  <si>
    <t xml:space="preserve">654000 г.Новокузнецк, улица     Воровского дом 7, 
пр-т Металлургов, 47
</t>
  </si>
  <si>
    <t>НА 2016 г. Право заключения  контракта  на поставку соли.</t>
  </si>
  <si>
    <t>0339300016115000328 (0339300016115000328)</t>
  </si>
  <si>
    <t xml:space="preserve">14.40.10.141 </t>
  </si>
  <si>
    <t>650065, г. Кемерово, пр. Комсомольский, д25, кв.5</t>
  </si>
  <si>
    <t>3422000612516000017</t>
  </si>
  <si>
    <t>Право заключения контракта на поставку лекарственных препаратов/ Фактор свертывания крови VIII</t>
  </si>
  <si>
    <t>0339300016116000004 (0339300016116000004)</t>
  </si>
  <si>
    <t xml:space="preserve">21.20.10.132 </t>
  </si>
  <si>
    <t>3422000612516000034</t>
  </si>
  <si>
    <t>Право заключения контракта на поставку расходных материалов для биохимических анализаторов в КДЛ</t>
  </si>
  <si>
    <t>0339300016116000006 (0339300016116000006)</t>
  </si>
  <si>
    <t xml:space="preserve">21.20.23.111 </t>
  </si>
  <si>
    <t xml:space="preserve">
Общество с ограниченной ответственностью "ТерраМЕД" </t>
  </si>
  <si>
    <t>654007, Кемеровская область, город Новокузнецк, улица Спартака, д. 12, оф. 40</t>
  </si>
  <si>
    <t>3422000612516000058</t>
  </si>
  <si>
    <t>0339300016116000007 (0339300016116000007)</t>
  </si>
  <si>
    <t>3422000612516000057</t>
  </si>
  <si>
    <t>Право заключения контракта на поставку лекарственных препаратов/ Этанол</t>
  </si>
  <si>
    <t>0339300016116000026 (0339300016116000026)</t>
  </si>
  <si>
    <t xml:space="preserve">21.20.10.158 </t>
  </si>
  <si>
    <t>ОБЩЕСТВО С ОГРАНИЧЕННОЙ ОТВЕТСТВЕННОСТЬЮ "СВЕТОФАРМ"</t>
  </si>
  <si>
    <t>3422000612516000052</t>
  </si>
  <si>
    <t>Право заключения контракта на поставку расходных материалов к оборудованию наблюдения</t>
  </si>
  <si>
    <t>0339300016116000028 (0339300016116000028)</t>
  </si>
  <si>
    <t>3422000612516000053</t>
  </si>
  <si>
    <t>Право заключения контракта на поставку расходных материалов для клинико- диагностической лаборатории</t>
  </si>
  <si>
    <t>0339300016116000029 (0339300016116000029)</t>
  </si>
  <si>
    <t>3422000612516000086</t>
  </si>
  <si>
    <t>Право заключения контракта на поставку сред питательных и расходных материалов для бактериологической лаборатории</t>
  </si>
  <si>
    <t xml:space="preserve">03.02.2016 </t>
  </si>
  <si>
    <t>0339300016116000039 (0339300016116000039)</t>
  </si>
  <si>
    <t xml:space="preserve">20.59.52.140 </t>
  </si>
  <si>
    <t>3422000612516000067</t>
  </si>
  <si>
    <t>Право заключения контракта на поставку фруктов</t>
  </si>
  <si>
    <t xml:space="preserve">17.02.2016 </t>
  </si>
  <si>
    <t>0339300016116000053 (0339300016116000053)</t>
  </si>
  <si>
    <t>ООО "ТОРГОВЫЙ ДОМ "СИБПРОДТОРГ""</t>
  </si>
  <si>
    <t>4217168912</t>
  </si>
  <si>
    <t>654005, обл КЕМЕРОВСКАЯ, г НОВОКУЗНЕЦК, пр-кт СТРОИТЕЛЕЙ, 1, 4</t>
  </si>
  <si>
    <t>3422000612516000070</t>
  </si>
  <si>
    <t>0339300016116000054 (0339300016116000054)</t>
  </si>
  <si>
    <t xml:space="preserve">21.20.10.191 21.20.10.193 21.20.10.194 </t>
  </si>
  <si>
    <t>Научно-производственная компания  "Катрен"</t>
  </si>
  <si>
    <t>3422000612516000082</t>
  </si>
  <si>
    <t>Право заключения контракта на поставку лекарственных препаратов/ Салметерол+Флутиказон</t>
  </si>
  <si>
    <t>0339300016116000062 (0339300016116000062)</t>
  </si>
  <si>
    <t xml:space="preserve">21.20.10.259 </t>
  </si>
  <si>
    <t>3422000612516000089</t>
  </si>
  <si>
    <t>Право заключения контракта на поставку расходных материалов для гематологических анализаторов</t>
  </si>
  <si>
    <t>0339300016116000064 (0339300016116000064)</t>
  </si>
  <si>
    <t>3422000612516000094</t>
  </si>
  <si>
    <t>Право заключения контракта на поставку тест - полосок</t>
  </si>
  <si>
    <t>0339300016116000067 (0339300016116000067)</t>
  </si>
  <si>
    <t xml:space="preserve">20.59.52.192 </t>
  </si>
  <si>
    <t>3422000612516000096</t>
  </si>
  <si>
    <t>Право заключения контракта на поставку перекиси водорода медицинской</t>
  </si>
  <si>
    <t>0339300016116000070 (0339300016116000070)</t>
  </si>
  <si>
    <t xml:space="preserve">20.13.63.000 </t>
  </si>
  <si>
    <t>ОБЩЕСТВО С ОГРАНИЧЕННОЙ ОТВЕТСТВЕННОСТЬЮ ТД "АНТЕЙ"</t>
  </si>
  <si>
    <t>5409241734</t>
  </si>
  <si>
    <t xml:space="preserve">630059, Новосибирская обл, Новосибирск г, ул.Центральная, д.121 </t>
  </si>
  <si>
    <t>3422000612516000095</t>
  </si>
  <si>
    <t>Право заключения контракта на поставку расходных материалов к аппаратам ИВЛ, используемых в ЛПУ</t>
  </si>
  <si>
    <t xml:space="preserve">01.03.2016 </t>
  </si>
  <si>
    <t>0339300016116000071 (0339300016116000071)</t>
  </si>
  <si>
    <t>3422000612516000103</t>
  </si>
  <si>
    <t>0339300016116000076 (0339300016116000076)</t>
  </si>
  <si>
    <t>Общество с ограниченной отвественностью "Медтехника"</t>
  </si>
  <si>
    <t>6679097650</t>
  </si>
  <si>
    <t>3422000612516000102</t>
  </si>
  <si>
    <t>Право заключения контракта на поставку лекарственных препаратов/ Кислород медицинский</t>
  </si>
  <si>
    <t>0339300016116000079 (0339300016116000079)</t>
  </si>
  <si>
    <t xml:space="preserve">21.20.23.199 </t>
  </si>
  <si>
    <t xml:space="preserve">
Акционерное общество по производству технических газов имени Кима Ф.И.</t>
  </si>
  <si>
    <t>5405107128</t>
  </si>
  <si>
    <t xml:space="preserve">
630039, Новосибирская обл, Новосибирск г, ул.Коммунстроевская, д.157 </t>
  </si>
  <si>
    <t>3422000612516000105</t>
  </si>
  <si>
    <t>По производству технических газов имени Кима Ф.И.</t>
  </si>
  <si>
    <t>Право заключения контракта на поставку воды дистиллированной стерильной</t>
  </si>
  <si>
    <t xml:space="preserve">16.03.2016 </t>
  </si>
  <si>
    <t>0339300016116000080 (0339300016116000080)</t>
  </si>
  <si>
    <t xml:space="preserve">20.13.52.120 </t>
  </si>
  <si>
    <t xml:space="preserve">Общество с ограниченной ответственностью "Альфа Фарм" </t>
  </si>
  <si>
    <t xml:space="preserve">620026, Свердловская обл, Екатеринбург г, ул.Максима Горького, д.65 - помещение 90 </t>
  </si>
  <si>
    <t>3422000612516000106</t>
  </si>
  <si>
    <t xml:space="preserve"> Общество с ограниченной ответственностью "Альфа Фарм" </t>
  </si>
  <si>
    <t>Право заключения контракта на техническое обслуживание, ввод в эксплуатацию после ремонта, текущий ремонт медицинского оборудования: компьютерного томографа 16- срезового« BRIGHTSPEED Elite, аппаратов для рентгенологических исследований с ремонтом и заменой комплектующих</t>
  </si>
  <si>
    <t>0339300016116000083 (0339300016116000083)</t>
  </si>
  <si>
    <t>Сибирское здоровье'</t>
  </si>
  <si>
    <t>3422000612516000104</t>
  </si>
  <si>
    <t>Право заключения контракта на поставку расходных материалов к оборудованию для стерилизации, дезинфекции, санитарной обработки</t>
  </si>
  <si>
    <t>0339300016116000084 (0339300016116000084)</t>
  </si>
  <si>
    <t>3422000612516000110</t>
  </si>
  <si>
    <t>Право заключения контракта на поставку лекарственных препаратов/ Вальпроевая кислота</t>
  </si>
  <si>
    <t>0339300016116000090 (0339300016116000090)</t>
  </si>
  <si>
    <t xml:space="preserve">21.20.10.233 </t>
  </si>
  <si>
    <t>3422000612516000113</t>
  </si>
  <si>
    <t>Право заключения контракта на поставку расходных материалов для ОФД</t>
  </si>
  <si>
    <t>0339300016116000093 (0339300016116000093)</t>
  </si>
  <si>
    <t>ОБЩЕСТВО С ОГРАНИЧЕННОЙ ОТВЕТСТВЕННОСТЬЮ "АЛЬФАХОСТ"</t>
  </si>
  <si>
    <t>3422000612516000120</t>
  </si>
  <si>
    <t>Право заключения контракта на поставку изделий санитарно- гигиенических и предметов ухода за больными формовые и неформовые</t>
  </si>
  <si>
    <t>0339300016116000094 (0339300016116000094)</t>
  </si>
  <si>
    <t xml:space="preserve">22.19.71.190 </t>
  </si>
  <si>
    <t>3422000612516000118</t>
  </si>
  <si>
    <t>Право заключения контракта на поставку материалов клейких перевязочных и аналогичных материалов</t>
  </si>
  <si>
    <t>0339300016116000098 (0339300016116000098)</t>
  </si>
  <si>
    <t xml:space="preserve">21.20.24.160 </t>
  </si>
  <si>
    <t>3422000612516000126</t>
  </si>
  <si>
    <t>Право заключения контракта на поставку расходных материалов для системы низкотемпературной стерилизации модели EOGas AN4000</t>
  </si>
  <si>
    <t>0339300016116000114 (0339300016116000114)</t>
  </si>
  <si>
    <t>3422000612516000138</t>
  </si>
  <si>
    <t>Право заключения контракта на поставку расходных материалов к аппаратам искусственной вентиляции легких и наркоза, используемых в ЛПУ</t>
  </si>
  <si>
    <t xml:space="preserve">29.04.2016 </t>
  </si>
  <si>
    <t>0339300016116000119 (0339300016116000119)</t>
  </si>
  <si>
    <t>3422000612516000148</t>
  </si>
  <si>
    <t>Право заключения контракта на поставку молочной продукции</t>
  </si>
  <si>
    <t>0339300016116000124 (0339300016116000124)</t>
  </si>
  <si>
    <t xml:space="preserve">10.51.11.110 10.51.30.111 10.51.52.111 10.51.52.113 10.51.52.114 10.51.52.190 </t>
  </si>
  <si>
    <t>"Русь"</t>
  </si>
  <si>
    <t>654063, Российская Федерация, Кемеровская обл., г. Новокузнецк, ул. Димитрова, дом 30, ОКАТО: 32431000000</t>
  </si>
  <si>
    <t>3422000612516000144</t>
  </si>
  <si>
    <t>Право заключения контракта на поставку молочных продуктов</t>
  </si>
  <si>
    <t>0339300016116000125 (0339300016116000125)</t>
  </si>
  <si>
    <t xml:space="preserve">10.51.40.112 10.51.40.330 10.51.52.122 </t>
  </si>
  <si>
    <t>3422000612516000143</t>
  </si>
  <si>
    <t>Право заключения контракта на поставку анализатора гематологического в комплекте с принадлежностями</t>
  </si>
  <si>
    <t>0339300016116000131 (0339300016116000131)</t>
  </si>
  <si>
    <t>650099 г.Кемерово ул.Д. Бедного 1</t>
  </si>
  <si>
    <t>3422000612516000154</t>
  </si>
  <si>
    <t>Право заключения контракта на поставку круп</t>
  </si>
  <si>
    <t>0339300016116000136 (0339300016116000136)</t>
  </si>
  <si>
    <t xml:space="preserve">01.11.71.110 01.11.75.110 10.61.32.111 10.61.32.113 10.61.32.114 10.61.32.115 10.61.32.116 10.61.32.117 10.61.32.119 </t>
  </si>
  <si>
    <t>3422000612516000164</t>
  </si>
  <si>
    <t>Право заключения контракта на поставку яйца куриного</t>
  </si>
  <si>
    <t>0339300016116000142 (0339300016116000142)</t>
  </si>
  <si>
    <t xml:space="preserve">01.47.21.000 </t>
  </si>
  <si>
    <t>3422000612516000160</t>
  </si>
  <si>
    <t>0339300016116000147 (0339300016116000147)</t>
  </si>
  <si>
    <t>3422000612516000172</t>
  </si>
  <si>
    <t>Право заключения контракта на комплексное техническое обслуживание и ремонт оборудования для отделения лучевой диагностики</t>
  </si>
  <si>
    <t>0339300016116000153 (0339300016116000153)</t>
  </si>
  <si>
    <t>3422000612516000174</t>
  </si>
  <si>
    <t>Право заключения контракта на поставку лекарственных препаратов/Декстроза</t>
  </si>
  <si>
    <t xml:space="preserve">08.06.2016 </t>
  </si>
  <si>
    <t>0339300016116000158 (0339300016116000158)</t>
  </si>
  <si>
    <t>ОБЩЕСТВО С ОГРАНИЧЕННОЙ ОТВЕТСТВЕННОСТЬЮ "ЙОТТА-ФАРМ"</t>
  </si>
  <si>
    <t>690091, край ПРИМОРСКИЙ 25, г ВЛАДИВОСТОК, ул АЛЕУТСКАЯ, 11, ОФИС 1027</t>
  </si>
  <si>
    <t>3422000612516000185</t>
  </si>
  <si>
    <t>Право заключения контракта на поставку лекарственных препаратов/Тоцилизумаб</t>
  </si>
  <si>
    <t>0339300016116000174 (0339300016116000174)</t>
  </si>
  <si>
    <t>3422000612516000205</t>
  </si>
  <si>
    <t>0339300016116000176 (0339300016116000176)</t>
  </si>
  <si>
    <t xml:space="preserve">21.20.10.139 21.20.10.181 21.20.10.184 21.20.10.191 21.20.10.221 21.20.10.231 21.20.10.242 21.20.10.254 21.20.10.256 </t>
  </si>
  <si>
    <t>3422000612516000203</t>
  </si>
  <si>
    <t>Право заключения контракта на поставку расходных материалов для отделения лучевой диагностики</t>
  </si>
  <si>
    <t>0339300016116000182 (0339300016116000182)</t>
  </si>
  <si>
    <t>"СК-Гарант'</t>
  </si>
  <si>
    <t>3422000612516000209</t>
  </si>
  <si>
    <t>Право заключения контракта на поставку лекарственных препаратов/Флутиказон</t>
  </si>
  <si>
    <t>0339300016116000184 (0339300016116000184)</t>
  </si>
  <si>
    <t>3422000612516000210</t>
  </si>
  <si>
    <t>Право заключения контракта на поставку тест- полосок</t>
  </si>
  <si>
    <t xml:space="preserve">14.07.2016 </t>
  </si>
  <si>
    <t>0339300016116000192 (0339300016116000192)</t>
  </si>
  <si>
    <t>3422000612516000218</t>
  </si>
  <si>
    <t>Право заключения контракта на поставку расходных материалов для аппарата экстракорпоральной коррекции гомеостаза "Prisma".</t>
  </si>
  <si>
    <t>0339300016116000193 (0339300016116000193)</t>
  </si>
  <si>
    <t>3422000612516000217</t>
  </si>
  <si>
    <t>Право заключения контракта на поставку реагентов для гематологического анализатора  XS-500i COMPLETE</t>
  </si>
  <si>
    <t>0339300016116000200 (0339300016116000200)</t>
  </si>
  <si>
    <t>3422000612516000223</t>
  </si>
  <si>
    <t>Право заключения контракта на поставку расходных материалов для оборудования ФВД</t>
  </si>
  <si>
    <t>0339300016116000201 (0339300016116000201)</t>
  </si>
  <si>
    <t xml:space="preserve">26.51.85.110 </t>
  </si>
  <si>
    <t>3422000612516000225</t>
  </si>
  <si>
    <t>Право заключения контракта на поставку жидкой смеси для энтерального питания</t>
  </si>
  <si>
    <t>0339300016116000207 (0339300016116000207)</t>
  </si>
  <si>
    <t>3422000612516000228</t>
  </si>
  <si>
    <t>Право заключения контракта на комплексное техническое обслуживание оборудования отделения переливания крови</t>
  </si>
  <si>
    <t>0339300016116000218 (0339300016116000218)</t>
  </si>
  <si>
    <t>ООО " Дельрус-Кузбасс"</t>
  </si>
  <si>
    <t>3422000612516000251</t>
  </si>
  <si>
    <t>Право заключения контракта на ремонт инкубаторов интенсивной терапии</t>
  </si>
  <si>
    <t>0339300016116000219 (0339300016116000219)</t>
  </si>
  <si>
    <t>3422000612516000249</t>
  </si>
  <si>
    <t>0339300016116000220 (0339300016116000220)</t>
  </si>
  <si>
    <t>3422000612516000245</t>
  </si>
  <si>
    <t>Право заключения контракта на поставку приборов и аппаратуры для автоматического регулирования или управления, гидравлических или пневматических (насосы).</t>
  </si>
  <si>
    <t xml:space="preserve">18.08.2016 </t>
  </si>
  <si>
    <t>0339300016116000226 (0339300016116000226)</t>
  </si>
  <si>
    <t xml:space="preserve">26.51.65.000 </t>
  </si>
  <si>
    <t>1 442 809,46</t>
  </si>
  <si>
    <t>ООО Евростиль XXI</t>
  </si>
  <si>
    <t>3422000612516000275</t>
  </si>
  <si>
    <t>«Евростиль XXI”</t>
  </si>
  <si>
    <t>Право заключения контракта на поставку лекарственных препаратов/Аминокислоты для парентерального питания</t>
  </si>
  <si>
    <t>0339300016116000232 (0339300016116000232)</t>
  </si>
  <si>
    <t>3422000612516000250</t>
  </si>
  <si>
    <t>0339300016116000239 (0339300016116000239)</t>
  </si>
  <si>
    <t xml:space="preserve">Общество с ограниченной ответственностью "Русь" </t>
  </si>
  <si>
    <t>654063, Кемеровская область, г. Новокузнецк, ул. Димитрова, дом 30</t>
  </si>
  <si>
    <t>3422000612516000253</t>
  </si>
  <si>
    <t xml:space="preserve">"Русь"Общество с ограниченной ответственностью "Русь" </t>
  </si>
  <si>
    <t>0339300016116000242 (0339300016116000242)</t>
  </si>
  <si>
    <t xml:space="preserve">10.51.11.110 10.51.30.100 10.51.52.113 10.51.52.114 10.51.52.190 </t>
  </si>
  <si>
    <t>3422000612516000254</t>
  </si>
  <si>
    <t>0339300016116000246 (0339300016116000246)</t>
  </si>
  <si>
    <t>3422000612516000269</t>
  </si>
  <si>
    <t>Право заключения контракта на поставку расходных материалов для системы мониторирования глюкозы</t>
  </si>
  <si>
    <t xml:space="preserve">25.08.2016 </t>
  </si>
  <si>
    <t>0339300016116000255 (0339300016116000255)</t>
  </si>
  <si>
    <t>3422000612516000279</t>
  </si>
  <si>
    <t>Право заключения контракта на поставку реагентов для ИФА, антигенов, тест-систем, применяемых в медицине</t>
  </si>
  <si>
    <t>0339300016116000258 (0339300016116000258)</t>
  </si>
  <si>
    <t>170 000,00</t>
  </si>
  <si>
    <t>3422000612516000283</t>
  </si>
  <si>
    <t>0339300016116000261 (0339300016116000261)</t>
  </si>
  <si>
    <t>650071, г.Кемерово, ул.Окружная, д.30, кв.197</t>
  </si>
  <si>
    <t>3422000612516000290</t>
  </si>
  <si>
    <t>Право заключения контракта на поставку лекарственных препаратов/Иммуноглобулин человека нормальный</t>
  </si>
  <si>
    <t>0339300016116000262 (0339300016116000262)</t>
  </si>
  <si>
    <t>3422000612516000285</t>
  </si>
  <si>
    <t>0339300016116000263 (0339300016116000263)</t>
  </si>
  <si>
    <t>2 701 215,00</t>
  </si>
  <si>
    <t>Бауэр Андрей Васильевич</t>
  </si>
  <si>
    <t>650000, Кемеровская обл., г. Кемерово, ул. Мичурина, дом 55, кор А, кв 140</t>
  </si>
  <si>
    <t>3422000612516000292</t>
  </si>
  <si>
    <t>0339300016116000266 (0339300016116000266)</t>
  </si>
  <si>
    <t xml:space="preserve">22.22.14.000 </t>
  </si>
  <si>
    <t>ОБЩЕСТВО С ОГРАНИЧЕННОЙ ОТВЕТСТВЕННОСТЬЮ "ПРОМТЕРРА"</t>
  </si>
  <si>
    <t>4205263632</t>
  </si>
  <si>
    <t>650055, обл Кемеровская 42, г КЕМЕРОВО, ул СПАСАТЕЛЬНАЯ, 61, Б</t>
  </si>
  <si>
    <t>3422000612516000289</t>
  </si>
  <si>
    <t>на 2017 г. Право заключения контракта на поставку лекарственных препаратов/Ганцикловир</t>
  </si>
  <si>
    <t>0339300016116000280</t>
  </si>
  <si>
    <t xml:space="preserve">
3422000612516000312</t>
  </si>
  <si>
    <t>на 2017 г. Право заключения контракта на поставку лекарственных препаратов/Порактант альфа</t>
  </si>
  <si>
    <t>0339300016116000295</t>
  </si>
  <si>
    <t>3422000612516000324</t>
  </si>
  <si>
    <t>на 2017 г. Право заключения контракта на поставку лекарственных препаратов/ Иммуноглобулин человека нормальный</t>
  </si>
  <si>
    <t>0339300016116000307</t>
  </si>
  <si>
    <t>21.20.10.213, 21.20.10.213</t>
  </si>
  <si>
    <t xml:space="preserve">3422000612516000350 </t>
  </si>
  <si>
    <t>На 2017 г. Право заключения контракта на поставку яйца куриного</t>
  </si>
  <si>
    <t>0339300016116000316</t>
  </si>
  <si>
    <t>Общество с ограниченной ответственностью "Торговый Дом "СибПродТорг"</t>
  </si>
  <si>
    <t xml:space="preserve">3422000612516000341 </t>
  </si>
  <si>
    <t>На 2017 г. Право заключения контракта на поставку катетеров, канюлей и аналогичных инструментов</t>
  </si>
  <si>
    <t>0339300016116000331</t>
  </si>
  <si>
    <t>32.50.13.110, 32.50.13.110, 32.50.13.110, 32.50.13.110, 32.50.13.110, 32.50.13.110, 32.50.13.110, 32.50.13.110, 32.50.13.110</t>
  </si>
  <si>
    <t>Индивидуальный предприниматель Бауэр Андрей Васильевич</t>
  </si>
  <si>
    <t>3422000612516000432</t>
  </si>
  <si>
    <t>НА 2017 г. Право заключения контракта на оказание услуг по физической охране</t>
  </si>
  <si>
    <t>0339300016116000344</t>
  </si>
  <si>
    <t>Общество с ограниченной ответственностью Частная Охранная Организация «Кемеровская  Городская Безопасность»</t>
  </si>
  <si>
    <t>0411173137</t>
  </si>
  <si>
    <t xml:space="preserve">
652811, Кемеровская обл, Осинники г, ул.ПЕР. ЗЕЛЕНЫЙ, д.16 - 201 </t>
  </si>
  <si>
    <t>3422000612516000359</t>
  </si>
  <si>
    <t>На 2017 г. Право заключения контракта на оказание услуг по техническому обслуживанию и текущему ремонту лифтов</t>
  </si>
  <si>
    <t>0339300016116000346</t>
  </si>
  <si>
    <t>Общество с ограниченной ответственностью "Кузнецклифтмонтаж"</t>
  </si>
  <si>
    <t>4218025018</t>
  </si>
  <si>
    <t xml:space="preserve">654000, Кемеровская обл, Новокузнецк г, ул.Авиаторов, д.11 </t>
  </si>
  <si>
    <t>3422000612516000360</t>
  </si>
  <si>
    <t>НА 2017 г. Право заключения контракта на оказание услуг по сбору, транспортированию твердых коммунальных отходов для последующего размещения и/или утилизации</t>
  </si>
  <si>
    <t>0339300016116000349</t>
  </si>
  <si>
    <t>38.11.21.000, 38.11.21.000, 38.11.21.000</t>
  </si>
  <si>
    <t>Общество с ограниченной ответственностью "ЭкоГрад"</t>
  </si>
  <si>
    <t xml:space="preserve">654034, Кемеровская обл, Новокузнецк г, ул.Ленина, д.82 - 204А </t>
  </si>
  <si>
    <t>3422000612516000357</t>
  </si>
  <si>
    <t>На 2017 г. Право заключения контракта на поставку жидкой смеси для энтерального питания</t>
  </si>
  <si>
    <t>0339300016116000358</t>
  </si>
  <si>
    <t>10.86.10.540</t>
  </si>
  <si>
    <t xml:space="preserve">3422000612516000368 </t>
  </si>
  <si>
    <t>На 2017 г. Право заключения контракта на поставку мяса кур</t>
  </si>
  <si>
    <t>0339300016116000363</t>
  </si>
  <si>
    <t>10.12.20.110, 10.12.20.110</t>
  </si>
  <si>
    <t xml:space="preserve">3422000612516000384 </t>
  </si>
  <si>
    <t>На 2017 г. Право заключения контракта на поставку хлебобулочной продукции</t>
  </si>
  <si>
    <t>0339300016116000366</t>
  </si>
  <si>
    <t>10.72.12.130, 10.72.12.130, 10.72.12.110, 10.72.12.110, 10.72.12.110, 10.72.12.110</t>
  </si>
  <si>
    <t>3422000612516000382</t>
  </si>
  <si>
    <t>на 2017 г. Право заключения контракта на поставку расходных материалов, реагентов для анализатора КЩС Rapidpoint 500</t>
  </si>
  <si>
    <t>0339300016116000338</t>
  </si>
  <si>
    <t>20.59.52.199, 20.59.52.199, 20.59.52.199, 20.59.52.199, 20.59.52.199</t>
  </si>
  <si>
    <t>Общество с ограниченной ответственностью "ТерраМЕД"</t>
  </si>
  <si>
    <t>3422000612516000396</t>
  </si>
  <si>
    <t>На 2017 г. Право заключения контракта на поставку расходных материалов для оксигенотерапии</t>
  </si>
  <si>
    <t>0339300016116000339</t>
  </si>
  <si>
    <t>32.50.13.110, 32.50.13.110, 32.50.13.110, 32.50.13.110, 32.50.13.110, 32.50.13.110, 32.50.13.110, 32.50.13.110, 32.50.13.110, 32.50.13.110, 32.50.13.110, 32.50.13.110, 32.50.13.110, 32.50.13.110, 32.50.13.110, 32.50.13.110, 32.50.13.110, 32.50.13.110, 32.50.13.110, 32.50.13.110, 32.50.13.110, 32.50.13.110</t>
  </si>
  <si>
    <t>Общество с ограниченной ответственностью "Зибра Медикал"</t>
  </si>
  <si>
    <t xml:space="preserve">3422000612516000430 </t>
  </si>
  <si>
    <t>На 2017 г. Право заключения контракта на поставку тест-полосок</t>
  </si>
  <si>
    <t>0339300016116000350</t>
  </si>
  <si>
    <t>20.59.52.192, 20.59.52.192</t>
  </si>
  <si>
    <t>3422000612516000388</t>
  </si>
  <si>
    <t>На 2017 г. Право заключения контракта на поставку расходных материалов для анализатора биохимического Konelab PRIME 30 ISE</t>
  </si>
  <si>
    <t>0339300016116000354</t>
  </si>
  <si>
    <t>20.59.52.199, 20.59.52.199, 20.59.52.199, 20.59.52.199, 20.59.52.199, 20.59.52.199, 20.59.52.199, 20.59.52.199, 20.59.52.199, 20.59.52.199, 20.59.52.199, 20.59.52.199, 20.59.52.199, 20.59.52.199, 20.59.52.199, 20.59.52.199, 20.59.52.199, 20.59.52.199, 20.59.52.199, 20.59.52.199</t>
  </si>
  <si>
    <t>3422000612516000433</t>
  </si>
  <si>
    <t>На 2017 г. Право заключения контракта на поставку расходных материалов для системы низкотемпературной стерилизации модели EOGas AN4000</t>
  </si>
  <si>
    <t>0339300016116000356</t>
  </si>
  <si>
    <t>32.50.12.000, 32.50.12.000, 32.50.12.000, 32.50.12.000</t>
  </si>
  <si>
    <t>3422000612516000394</t>
  </si>
  <si>
    <t>На 2017 г. Право заключения контракта на поставку реагентов для гематологического анализатора XS-500i COMPLETE</t>
  </si>
  <si>
    <t>0339300016116000357</t>
  </si>
  <si>
    <t>20.59.52.199, 20.59.52.199, 20.59.52.199, 20.59.52.199, 20.59.52.199, 20.59.52.199</t>
  </si>
  <si>
    <t>3422000612516000393</t>
  </si>
  <si>
    <t>На 2017 г. Право заключения контракта на поставку изделий санитарно- гигиенического или медицинского назначения из бумаги и т. п., не включенные в другие группировки</t>
  </si>
  <si>
    <t>0339300016116000374</t>
  </si>
  <si>
    <t>21.20.24.150, 21.20.24.150, 21.20.24.150, 21.20.24.150</t>
  </si>
  <si>
    <t>Общество с ограниченной ответственностью "МедтексМ"</t>
  </si>
  <si>
    <t>7724737994</t>
  </si>
  <si>
    <t xml:space="preserve">115516, Москва г, ул.Промышленная, д.11 </t>
  </si>
  <si>
    <t>3422000612516000366</t>
  </si>
  <si>
    <t>0339300016116000376</t>
  </si>
  <si>
    <t>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 21.20.24.160</t>
  </si>
  <si>
    <t xml:space="preserve">3422000612516000431 </t>
  </si>
  <si>
    <t>На 2017 г. Право заключения контракта на поставку шприцев 50,0 и инфузионных систем совместимых с насосами injectomat MC Agilia</t>
  </si>
  <si>
    <t>0339300016116000381</t>
  </si>
  <si>
    <t>32.50.13.190, 32.50.21.112, 32.50.21.112</t>
  </si>
  <si>
    <t>3422000612516000410</t>
  </si>
  <si>
    <t>На 2017 г. Право заключения контракта на поставку расходных материалов к оборудованию наблюдения</t>
  </si>
  <si>
    <t>0339300016116000382</t>
  </si>
  <si>
    <t>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t>
  </si>
  <si>
    <t>3422000612516000398</t>
  </si>
  <si>
    <t>На 2017 г. Право заключения контракта на поставку изделий упаковочных пластмассовых, полимерных</t>
  </si>
  <si>
    <t>0339300016116000386</t>
  </si>
  <si>
    <t>22.22.11.000, 22.22.11.000, 22.22.11.000, 22.22.11.000, 22.22.11.000, 22.22.11.000, 22.22.19.000, 22.22.19.000, 22.22.19.000, 22.22.19.000, 22.22.19.000, 22.22.19.000, 22.22.19.000, 22.22.19.000, 22.22.19.000, 22.22.19.000, 22.22.19.000, 22.22.19.000, 22.22.19.000, 22.22.19.000, 22.22.19.000, 22.22.19.000, 22.22.19.000, 22.22.19.000, 22.22.19.000, 22.22.19.000</t>
  </si>
  <si>
    <t>3422000612516000422</t>
  </si>
  <si>
    <t>На 2017 г. Право заключения контрака на поставку средств измерения</t>
  </si>
  <si>
    <t>0339300016116000387</t>
  </si>
  <si>
    <t>32.50.21.111, 32.50.21.111, 32.50.21.111, 32.50.21.111, 32.50.21.111, 32.50.21.111, 32.50.21.111, 32.50.21.111, 32.50.21.111, 32.50.21.111, 32.50.21.111, 32.50.21.111, 32.50.21.111, 32.50.21.111</t>
  </si>
  <si>
    <t>3422000612516000415</t>
  </si>
  <si>
    <t>На 2017 г. Право заключения контракта на комплексное техническое обслуживание оборудования для исследования ФВД</t>
  </si>
  <si>
    <t>0339300016116000389</t>
  </si>
  <si>
    <t xml:space="preserve">3422000612516000412 </t>
  </si>
  <si>
    <t>На 2017 г. Право заключения контракта на поставку препаратов диагностических( реагентов) микробного и вирусного происхождения</t>
  </si>
  <si>
    <t>0339300016116000394</t>
  </si>
  <si>
    <t>21.10.60.196, 21.10.60.196, 21.10.60.196, 21.10.60.196, 21.10.60.196, 21.10.60.196, 21.10.60.196, 21.10.60.196, 21.10.60.196, 21.10.60.196, 21.10.60.196, 21.10.60.196, 21.10.60.196, 21.10.60.196, 21.10.60.196, 21.10.60.196, 21.10.60.196, 21.10.60.196, 21.10.60.196, 21.10.60.196, 21.10.60.196, 21.10.60.196, 21.10.60.196, 21.10.60.196, 21.10.60.196, 21.10.60.196, 21.10.60.196, 21.10.60.196, 21.10.60.196</t>
  </si>
  <si>
    <t xml:space="preserve">3422000612516000423 </t>
  </si>
  <si>
    <t>НА 2017 г. Право заключения контракта на техническое обслуживание инкубаторов, медицинского оборудования для инфузионной терапии с ремонтом и заменой компплектующих</t>
  </si>
  <si>
    <t>0339300016116000395</t>
  </si>
  <si>
    <t>3422000612516000408</t>
  </si>
  <si>
    <t>На 2017 г. Право заключения контракта на поставку расходных материалов для эндоскопического оборудования</t>
  </si>
  <si>
    <t>0339300016116000401</t>
  </si>
  <si>
    <t>32.50.21.112, 32.50.21.112</t>
  </si>
  <si>
    <t xml:space="preserve">3422000612516000409 </t>
  </si>
  <si>
    <t>На 2017 г. Право заключения контракта на поставку расходных материалов для биохимических анализаторов в КДЛ</t>
  </si>
  <si>
    <t>0339300016116000406</t>
  </si>
  <si>
    <t>26.51.53.190, 26.51.53.190, 26.51.53.190, 26.51.53.190, 26.51.53.190, 26.51.53.190, 26.51.53.190, 26.51.53.190, 26.51.53.190, 26.51.53.190, 26.51.53.190, 26.51.53.190, 26.51.53.190, 26.51.53.190, 26.51.53.190</t>
  </si>
  <si>
    <t>3422000612516000425</t>
  </si>
  <si>
    <t>на 2017 г. Право заключения контракта на поставку лекарственных препаратов/ Филграстим</t>
  </si>
  <si>
    <t>0339300016116000414</t>
  </si>
  <si>
    <t>21.20.10.139</t>
  </si>
  <si>
    <t>Общество с ограниченной ответственностью "Фармфорвард"</t>
  </si>
  <si>
    <t>7106526780</t>
  </si>
  <si>
    <t xml:space="preserve">121596, Москва г, ул.Горбунова, д.дом 2 стр 204 - кабинет А604 </t>
  </si>
  <si>
    <t xml:space="preserve">3422000612516000435 </t>
  </si>
  <si>
    <t>0339300016116000111 (0339300016116000111)</t>
  </si>
  <si>
    <t>ФК "Фармакоппола"</t>
  </si>
  <si>
    <t xml:space="preserve">
140000, Московская обл, Люберецкий р-н, Люберцы г, ул.Смирновская, д.17 - 7 </t>
  </si>
  <si>
    <t>3422000612516000139</t>
  </si>
  <si>
    <t>Право заключения контракта на техническое обслуживание и текущий ремонт медицинского оборудования: аппаратов ИВЛ с ремонтом и заменой комплектующих</t>
  </si>
  <si>
    <t xml:space="preserve">18.04.2016 </t>
  </si>
  <si>
    <t>0339300016116000115 (0339300016116000115)</t>
  </si>
  <si>
    <t>3422000612516000137</t>
  </si>
  <si>
    <t>Право заключения контракта на поставку мягкого инвентаря</t>
  </si>
  <si>
    <t>0339300016116000122 (0339300016116000122)</t>
  </si>
  <si>
    <t xml:space="preserve">13.92.11.110 13.92.12.111 13.92.12.112 13.92.12.113 13.92.12.199 </t>
  </si>
  <si>
    <t>Индивидуальный предприниматель Гордиенко Анатолий Александрович</t>
  </si>
  <si>
    <t xml:space="preserve">630000, Новосибирская обл, Новосибирск г, ул.Уютная, д.12 </t>
  </si>
  <si>
    <t>3422000612516000145</t>
  </si>
  <si>
    <t>Право заключения контракта на поставку лекарственных препаратов/Вориконазол</t>
  </si>
  <si>
    <t>0339300016116000127 (0339300016116000127)</t>
  </si>
  <si>
    <t xml:space="preserve">
107143, Москва г, ул.Открытое шоссе, д.17 корпус 1 </t>
  </si>
  <si>
    <t>3422000612516000151</t>
  </si>
  <si>
    <t>на 2017 г. Право заключения контракта на поставку лекарственных препаратов/ Железа (III) гидроксид декстран</t>
  </si>
  <si>
    <t>0339300016116000271</t>
  </si>
  <si>
    <t>3422000612516000295</t>
  </si>
  <si>
    <t>На 2017 г. Право заключения контракта на поставку меда</t>
  </si>
  <si>
    <t>0339300016116000319</t>
  </si>
  <si>
    <t>01.49.21.110</t>
  </si>
  <si>
    <t xml:space="preserve">3422000612516000351 </t>
  </si>
  <si>
    <t>На 2017 г. Право заключения контракта на поставку расходных материалов для гематологических анализаторов</t>
  </si>
  <si>
    <t>0339300016116000400</t>
  </si>
  <si>
    <t>21.20.23.111, 21.20.23.111, 21.20.23.111, 21.20.23.111, 21.20.23.111, 21.20.23.111, 21.20.23.111, 21.20.23.111, 21.20.23.111, 21.20.23.111, 21.20.23.111, 21.20.23.111</t>
  </si>
  <si>
    <t>3422000612516000428</t>
  </si>
  <si>
    <t>0339300016116000169 (0339300016116000169)</t>
  </si>
  <si>
    <t xml:space="preserve">21.20.10.131 21.20.10.156 21.20.10.158 21.20.10.173 </t>
  </si>
  <si>
    <t>3422000612516000200</t>
  </si>
  <si>
    <t xml:space="preserve">Право заключения контракта на поставку приборов для автоматического регулирования или управления (аспиратор,
отсасыватель) </t>
  </si>
  <si>
    <t xml:space="preserve">27.07.2016 </t>
  </si>
  <si>
    <t>0339300016116000206 (0339300016116000206)</t>
  </si>
  <si>
    <t>ООО 'НЕЙРОН'</t>
  </si>
  <si>
    <t>5402014563</t>
  </si>
  <si>
    <t>630049, Российская Федерация, Новосибирская обл., г. Новосибирск, Проспект Красный, 182/1, 305, ОКАТО: 50401000000</t>
  </si>
  <si>
    <t>3422000612516000226</t>
  </si>
  <si>
    <t>НА 2016 г. Право заключения  контракта  на поставку прочих продуктов питания.</t>
  </si>
  <si>
    <t>0339300016115000331 (0339300016115000331)</t>
  </si>
  <si>
    <t xml:space="preserve">15.87.20.112 </t>
  </si>
  <si>
    <t>3422000612516000015</t>
  </si>
  <si>
    <t>НА 2016 г. Право заключения контракта на поставку меда.</t>
  </si>
  <si>
    <t>0339300016115000333 (0339300016115000333)</t>
  </si>
  <si>
    <t xml:space="preserve">01.25.21.110 </t>
  </si>
  <si>
    <t>3422000612516000014</t>
  </si>
  <si>
    <t>НА 2016 г. Оказание услуг по заправке и восстановлению (ремонт) картриджей для нужд МБЛПУ "ГДКБ №4"</t>
  </si>
  <si>
    <t>0339300016115000340 (0339300016115000340)</t>
  </si>
  <si>
    <t xml:space="preserve">72.50.11.000 </t>
  </si>
  <si>
    <t>ОБЩЕСТВО С ОГРАНИЧЕННОЙ ОТВЕТСТВЕННОСТЬЮ "КАРТРИДЖ-СЕРВИС"</t>
  </si>
  <si>
    <t>650036, обл КЕМЕРОВСКАЯ 42, г КЕМЕРОВО, ул ТЕРЕШКОВОЙ, 41, Б, 101</t>
  </si>
  <si>
    <t>3422000612516000019</t>
  </si>
  <si>
    <t>ООО "Картридж-Сервис"</t>
  </si>
  <si>
    <t>Право заключения контракта на поставку детской смеси</t>
  </si>
  <si>
    <t>0339300016116000032 (0339300016116000032)</t>
  </si>
  <si>
    <t>ОБЩЕСТВО С ОГРАНИЧЕННОЙ ОТВЕТСТВЕННОСТЬЮ "ДЕМАРКО"</t>
  </si>
  <si>
    <t>2464107100</t>
  </si>
  <si>
    <t>660079, край КРАСНОЯРСКИЙ 24, г КРАСНОЯРСК, ул ЛЕСОПИЛЬЩИКОВ, 160, 4</t>
  </si>
  <si>
    <t>3422000612516000055</t>
  </si>
  <si>
    <t>0339300016116000035 (0339300016116000035)</t>
  </si>
  <si>
    <t xml:space="preserve">10.51.52.122 </t>
  </si>
  <si>
    <t xml:space="preserve"> Общество с ограниченной ответственностью "Агро" </t>
  </si>
  <si>
    <t>654063, Российская Федерация, Кемеровская обл., г. Новокузнецк, ул. Димитрова, 30, ОКАТО: 32431000000</t>
  </si>
  <si>
    <t>3422000612516000063</t>
  </si>
  <si>
    <t>0339300016116000036 (0339300016116000036)</t>
  </si>
  <si>
    <t xml:space="preserve">10.51.11.110 </t>
  </si>
  <si>
    <t>3422000612516000064</t>
  </si>
  <si>
    <t>Право заключения контракта на поставку изделий упаковочных полимерных</t>
  </si>
  <si>
    <t>0339300016116000041 (0339300016116000041)</t>
  </si>
  <si>
    <t xml:space="preserve">22.22.11.000 </t>
  </si>
  <si>
    <t>3422000612516000076</t>
  </si>
  <si>
    <t>Право заключения контракта на поставку прочих продуктов питания</t>
  </si>
  <si>
    <t>0339300016116000059 (0339300016116000059)</t>
  </si>
  <si>
    <t>3422000612516000093</t>
  </si>
  <si>
    <t>Право заключения контракта на поставку препаратов диагностических( реагентов) микробного и вирусного происхождения</t>
  </si>
  <si>
    <t>0339300016116000060 (0339300016116000060)</t>
  </si>
  <si>
    <t xml:space="preserve">21.10.60.196 </t>
  </si>
  <si>
    <t>ОБЩЕСТВО С ОГРАНИЧЕННОЙ ОТВЕТСТВЕННОСТЬЮ "ДЕДИНЬЕ"</t>
  </si>
  <si>
    <t>7707815219</t>
  </si>
  <si>
    <t xml:space="preserve">
127055, Москва г, ул.Новослободская, д.д.14/19, стр.8 - пом. 2 </t>
  </si>
  <si>
    <t>3422000612516000091</t>
  </si>
  <si>
    <t>0339300016116000074 (0339300016116000074)</t>
  </si>
  <si>
    <t>3422000612516000101</t>
  </si>
  <si>
    <t>Право заключения контракта на поставку лекарственных препаратов/Натрия хлорид</t>
  </si>
  <si>
    <t xml:space="preserve">22.03.2016 </t>
  </si>
  <si>
    <t>0339300016116000089 (0339300016116000089)</t>
  </si>
  <si>
    <t xml:space="preserve">650003, Кемеровская обл, Кемерово г, ул.Марковцева, д.20 "Б" </t>
  </si>
  <si>
    <t>3422000612516000115</t>
  </si>
  <si>
    <t>«ФАРГО»</t>
  </si>
  <si>
    <t xml:space="preserve">
Право заключения контракта
на поставку лекарственных препаратов/ Поливитамины [ парентеральное введение ]</t>
  </si>
  <si>
    <t>0339300016116000096 (0339300016116000096)</t>
  </si>
  <si>
    <t xml:space="preserve">21.20.10.121 </t>
  </si>
  <si>
    <t xml:space="preserve"> ООО "Сибирский успех-Кузбасс" </t>
  </si>
  <si>
    <t xml:space="preserve">650000, Кемеровская обл, Кемерово г, ул.Кузбасская, д.10 - 28 </t>
  </si>
  <si>
    <t>3422000612516000122</t>
  </si>
  <si>
    <t xml:space="preserve">ООО "Сибирский успех-Кузбасс" </t>
  </si>
  <si>
    <t>Право заключения контракта на поставку бумаги для аппаратов и приборов</t>
  </si>
  <si>
    <t>0339300016116000097 (0339300016116000097)</t>
  </si>
  <si>
    <t xml:space="preserve">17.12.14.160 </t>
  </si>
  <si>
    <t xml:space="preserve">14.04.2016 </t>
  </si>
  <si>
    <t>0339300016116000102 (0339300016116000102)</t>
  </si>
  <si>
    <t xml:space="preserve">21.20.21.110 </t>
  </si>
  <si>
    <t>3422000612516000132</t>
  </si>
  <si>
    <t>Право заключения контракта на техническое обслуживание, ввод в эксплуатацию после ремонта, текущий ремонт медицинского оборудования для инфузионной терапии с заменой комплектующих</t>
  </si>
  <si>
    <t>0339300016116000135 (0339300016116000135)</t>
  </si>
  <si>
    <t>3422000612516000162</t>
  </si>
  <si>
    <t>Право заключения контракта на поставку печени говяжьей</t>
  </si>
  <si>
    <t>0339300016116000141 (0339300016116000141)</t>
  </si>
  <si>
    <t>3422000612516000165</t>
  </si>
  <si>
    <t>0339300016116000143 (0339300016116000143)</t>
  </si>
  <si>
    <t xml:space="preserve">01.22.12.000 01.23.13.000 01.24.10.000 01.24.21.000 </t>
  </si>
  <si>
    <t>3422000612516000158</t>
  </si>
  <si>
    <t xml:space="preserve">16.05.2016 </t>
  </si>
  <si>
    <t>0339300016116000145 (0339300016116000145)</t>
  </si>
  <si>
    <t>3422000612516000171</t>
  </si>
  <si>
    <t>0339300016116000146 (0339300016116000146)</t>
  </si>
  <si>
    <t>ОБЩЕСТВО С ОГРАНИЧЕННОЙ ОТВЕТСТВЕННОСТЬЮ "ХЛЕБОКОМБИНАТ"</t>
  </si>
  <si>
    <t>652707, Российская Федерация, Кемеровская область, Киселевск г, Гагарина ул, 20 офис 1</t>
  </si>
  <si>
    <t>3422000612516000169</t>
  </si>
  <si>
    <t>0339300016116000148 (0339300016116000148)</t>
  </si>
  <si>
    <t xml:space="preserve">10.13.15.112 10.20.25.113 10.39.17.119 10.39.25.110 10.41.54.000 10.51.51.113 10.61.33.115 10.73.11.120 10.73.11.130 10.82.13.000 10.82.22.112 10.82.22.139 10.82.23.162 10.82.23.210 10.83.12.110 10.83.13.120 10.84.12.120 10.84.12.150 10.84.22.110 10.84.23.120 10.89.13.111 </t>
  </si>
  <si>
    <t>3422000612516000175</t>
  </si>
  <si>
    <t>Право заключения контракта на поставку лекарственных препаратов/ Порактант альфа</t>
  </si>
  <si>
    <t>0339300016116000164 (0339300016116000164)</t>
  </si>
  <si>
    <t>ОБЩЕСТВО С ОГРАНИЧЕННОЙ ОТВЕТСТВЕННОСТЬЮ "МЕДЭКСПОРТ-СЕВЕРНАЯ ЗВЕЗДА"</t>
  </si>
  <si>
    <t>5404356555</t>
  </si>
  <si>
    <t>109388, г МОСКВА 77, ул ГУРЬЯНОВА, ДОМ 30</t>
  </si>
  <si>
    <t>3422000612516000188</t>
  </si>
  <si>
    <t>Право заключения контракта на поставку лекарственных препаратов/Повидон-Йод</t>
  </si>
  <si>
    <t>0339300016116000165 (0339300016116000165)</t>
  </si>
  <si>
    <t>3422000612516000190</t>
  </si>
  <si>
    <t>Право заключения контракта на поставку лекарственных препаратов/Циклоспорин</t>
  </si>
  <si>
    <t>0339300016116000166 (0339300016116000166)</t>
  </si>
  <si>
    <t>ЗАО 'КОРАЛ-МЕД'</t>
  </si>
  <si>
    <t>7704165883</t>
  </si>
  <si>
    <t>119530, г МОСКВА 77, ш ОЧАКОВСКОЕ, 34</t>
  </si>
  <si>
    <t>3422000612516000199</t>
  </si>
  <si>
    <t>Право заключения контракта на поставку сантехнических материалов</t>
  </si>
  <si>
    <t>0339300016116000172 (0339300016116000172)</t>
  </si>
  <si>
    <t xml:space="preserve">22.21.21.129 22.21.21.130 23.42.10.130 23.42.10.150 24.20.13.160 24.20.40.000 25.21.11.110 25.99.11.119 26.51.70.190 28.14.12.110 28.29.12.190 </t>
  </si>
  <si>
    <t>Общество с ограниченной ответсвенностью "Строй-Маркет-К"</t>
  </si>
  <si>
    <t>4205239686</t>
  </si>
  <si>
    <t>650021, Кемеровская область, г.Кемерово, Красноармейская, д.3б</t>
  </si>
  <si>
    <t>3422000612516000206</t>
  </si>
  <si>
    <t>0339300016116000180 (0339300016116000180)</t>
  </si>
  <si>
    <t>3422000612516000207</t>
  </si>
  <si>
    <t>Право заключения контракта на поставку инструментов для амбулаторной службы</t>
  </si>
  <si>
    <t>0339300016116000203 (0339300016116000203)</t>
  </si>
  <si>
    <t>3422000612516000224</t>
  </si>
  <si>
    <t>Право заключения контракта на поставку расходных материалов для насосов MC AGILIA</t>
  </si>
  <si>
    <t>0339300016116000222 (0339300016116000222)</t>
  </si>
  <si>
    <t xml:space="preserve">3422000612516000268 </t>
  </si>
  <si>
    <t>Право заключения контракта на поставку расходных материалов для поликлиник</t>
  </si>
  <si>
    <t>0339300016116000224 (0339300016116000224)</t>
  </si>
  <si>
    <t>3422000612516000248</t>
  </si>
  <si>
    <t>Право заключения контракта на поставку расходных материалов для аппаратов ИВЛ</t>
  </si>
  <si>
    <t>0339300016116000225 (0339300016116000225)</t>
  </si>
  <si>
    <t>3422000612516000000</t>
  </si>
  <si>
    <t>Право заключения контракта на поставку лекарственных препаратов/Апрепитант</t>
  </si>
  <si>
    <t>0339300016116000231 (0339300016116000231)</t>
  </si>
  <si>
    <t xml:space="preserve">21.20.10.113 </t>
  </si>
  <si>
    <t>3422000612516000246</t>
  </si>
  <si>
    <t>Право заключения контракта на поставку меда</t>
  </si>
  <si>
    <t>0339300016116000236 (0339300016116000236)</t>
  </si>
  <si>
    <t xml:space="preserve">01.49.21.110 </t>
  </si>
  <si>
    <t>3422000612516000257</t>
  </si>
  <si>
    <t>0339300016116000237 (0339300016116000237)</t>
  </si>
  <si>
    <t xml:space="preserve">10.61.31.110 10.61.32.113 10.61.32.115 10.61.32.116 10.61.32.117 10.61.32.119 10.61.33.111 </t>
  </si>
  <si>
    <t>3422000612516000255</t>
  </si>
  <si>
    <t>Право заключения контракта на поставку открытой реанимационной системы с комплектом принадлежностей</t>
  </si>
  <si>
    <t>0339300016116000256 (0339300016116000256)</t>
  </si>
  <si>
    <t>'МЕДСНАБ'</t>
  </si>
  <si>
    <t>4208013180</t>
  </si>
  <si>
    <t xml:space="preserve">Страна: Российская Федерация; ОКАТО: 32401000000; Почтовый индекс: 650000; Субъект РФ: Кемеровская; Город: Кемерово; Населенный пункт: -; Улица: 50 лет Октября; Дом: 25; Офис: </t>
  </si>
  <si>
    <t>3422000612516000284</t>
  </si>
  <si>
    <t>на 2017 г. Право заключения контракта на поставку расходных материалов для ЦСО</t>
  </si>
  <si>
    <t>0339300016116000292</t>
  </si>
  <si>
    <t>17.12.77.110, 17.12.77.110, 17.12.77.110, 17.12.77.110, 17.12.77.110, 17.12.77.110, 17.12.77.110, 17.12.77.110, 17.12.77.110, 17.12.77.110, 17.12.77.110, 17.12.77.110, 17.12.77.110, 17.12.77.110, 17.12.77.110, 17.12.77.110, 17.12.77.110, 17.12.77.110, 17.12.77.110, 17.12.77.110, 17.12.77.110, 17.12.77.110, 17.12.77.110, 17.12.77.110, 17.12.77.110, 17.12.77.110, 17.12.77.110, 17.12.77.110, 17.12.77.110, 17.12.77.110, 17.12.77.110, 17.12.77.110, 17.12.77.110, 17.12.77.110</t>
  </si>
  <si>
    <t xml:space="preserve">3422000612516000327 </t>
  </si>
  <si>
    <t>на 2017 г. Право заключения контракта на поставку лекарственных препаратов/ Микафунгин</t>
  </si>
  <si>
    <t>0339300016116000305</t>
  </si>
  <si>
    <t>3422000612516000322</t>
  </si>
  <si>
    <t>На 2017 г. Право заключения контракта на поставку изделий стерильных одноразовых хирургических специальных из нетканых материалов для защиты пациента и медицинского персонала</t>
  </si>
  <si>
    <t>0339300016116000336</t>
  </si>
  <si>
    <t>21.20.23.199, 21.20.23.199, 21.20.23.199, 21.20.23.199, 21.20.23.199, 21.20.23.199, 21.20.23.199, 21.20.23.199, 21.20.23.199, 21.20.23.199, 21.20.23.199, 21.20.23.199, 21.20.23.199, 21.20.23.199, 21.20.23.199, 21.20.23.199, 21.20.23.199, 21.20.23.199, 21.20.23.199, 21.20.23.199, 21.20.23.199</t>
  </si>
  <si>
    <t>3422000612516000387</t>
  </si>
  <si>
    <t>На 2017 г. Право заключения контракта на поставку перекиси водорода медицинской</t>
  </si>
  <si>
    <t>0339300016116000340</t>
  </si>
  <si>
    <t>3422000612516000365</t>
  </si>
  <si>
    <t>НА 2017 г. Право заключения контракта на оказание услуг по стирке белья</t>
  </si>
  <si>
    <t>0339300016116000342</t>
  </si>
  <si>
    <t>96.01.19.000, 96.01.19.000, 96.01.19.000</t>
  </si>
  <si>
    <t>Муниципальное предприятия Киселевского городского округа "Банно-прачечное хозяйство"</t>
  </si>
  <si>
    <t xml:space="preserve">652700, Кемеровская обл, Киселевск г, ул.Коммунальная ул., д.1 </t>
  </si>
  <si>
    <t>3422000612516000405</t>
  </si>
  <si>
    <t>На 2017 г. Право заключения контракта на оказание услуг по проведению периодического технического освидетельствования лифтов</t>
  </si>
  <si>
    <t>0339300016116000347</t>
  </si>
  <si>
    <t>Общество с ограниченной ответственностью «Инженерно-консультационный центр "Экспертиза Кузбасса"</t>
  </si>
  <si>
    <t>4253031656</t>
  </si>
  <si>
    <t xml:space="preserve">
654044, Кемеровская обл, Новокузнецк г, ул.Олимпийская, д.12 </t>
  </si>
  <si>
    <t xml:space="preserve">3422000612516000363 </t>
  </si>
  <si>
    <t>На 2017. Право заключения контракта на поставку детского питания</t>
  </si>
  <si>
    <t>0339300016116000404</t>
  </si>
  <si>
    <t>10.86.10.133, 10.86.10.133, 10.86.10.133, 10.86.10.133, 10.86.10.195, 10.86.10.133, 10.86.10.133, 10.86.10.195, 10.86.10.195, 10.86.10.195, 10.86.10.195, 10.86.10.136, 10.86.10.136, 10.86.10.195</t>
  </si>
  <si>
    <t>Общество с ограниченной ответственностью «Аксиома»</t>
  </si>
  <si>
    <t>3422000612516000407</t>
  </si>
  <si>
    <t>На 2017 г. Право заключения контракта на поставку хлеба</t>
  </si>
  <si>
    <t>0339300016116000352</t>
  </si>
  <si>
    <t>10.71.11.110, 10.71.11.110</t>
  </si>
  <si>
    <t>Общество с ограниченной ответственностью "Хлеб"</t>
  </si>
  <si>
    <t xml:space="preserve">3422000612516000378 </t>
  </si>
  <si>
    <t>На 2017 г. Право заключения контракта на комплексное техническое обслуживание лабораторного оборудования</t>
  </si>
  <si>
    <t>0339300016116000368</t>
  </si>
  <si>
    <t xml:space="preserve">3422000612516000375 </t>
  </si>
  <si>
    <t>НА 2017 г. Право заключения контракта на техническое обслуживание и ремонт медицинского эндоскопического оборудования</t>
  </si>
  <si>
    <t>0339300016116000369</t>
  </si>
  <si>
    <t>3422000612516000377</t>
  </si>
  <si>
    <t>На 2017 г. Право заключения контракта на поставку зондов питательных, систем для энтерального питания</t>
  </si>
  <si>
    <t>0339300016116000383</t>
  </si>
  <si>
    <t>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t>
  </si>
  <si>
    <t>Общество с ограниченной ответственностью 'ДОМ-НОВОКУЗНЕЦК'</t>
  </si>
  <si>
    <t xml:space="preserve">
654000, Кемеровская обл, Новокузнецк г, ул.Тольятти, д.31 </t>
  </si>
  <si>
    <t>3422000612516000429</t>
  </si>
  <si>
    <t>На 2017 г. Право заключения контракта на поставку аккумуляторов</t>
  </si>
  <si>
    <t>0339300016116000388</t>
  </si>
  <si>
    <t>27.20.23.190, 27.20.23.190, 27.20.23.190, 27.20.23.190, 27.20.23.190</t>
  </si>
  <si>
    <t>Общество с ограниченной ответственностью "Виктория-Энерго"</t>
  </si>
  <si>
    <t>7806331297</t>
  </si>
  <si>
    <t xml:space="preserve">195196, Санкт-Петербург г, ул.пр. Косыгина, д.27, Лит.А - пом. 43-Н </t>
  </si>
  <si>
    <t>3422000612516000413</t>
  </si>
  <si>
    <t>На 2017 г. Право заключения контракта на комплексное техническое обслуживание оборудования функциональной диагностики: УЗИ- сканеров, аппаратов ЭКГ, комплексов ЭЭГ, ЭХОкг, миографии, оборудования узких специалистов с ремонтом и заменой комлектующих</t>
  </si>
  <si>
    <t>0339300016116000390</t>
  </si>
  <si>
    <t>3422000612516000416</t>
  </si>
  <si>
    <t>На 2017 г. Право заключения контракта на поставку инструментов хирургических</t>
  </si>
  <si>
    <t>0339300016116000397</t>
  </si>
  <si>
    <t>32.50.13.190, 32.50.13.190, 32.50.13.190, 32.50.13.190, 32.50.13.190, 32.50.13.190, 32.50.13.190, 32.50.13.190, 32.50.13.190</t>
  </si>
  <si>
    <t>Общество с ограниченной ответственностью "Медарт"</t>
  </si>
  <si>
    <t>5403024010</t>
  </si>
  <si>
    <t xml:space="preserve">630000, Новосибирская обл, Новосибирск г, ул.Мира, д.59/1 - 24 </t>
  </si>
  <si>
    <t>3422000612516000414</t>
  </si>
  <si>
    <t>Право заключения контракта на комплексное техническое обслуживание оборудование функциональной диагностики: УЗИ- сканеров, аппаратов ЭКГ, комплексов ЭЭГ, ЭХОкг, миографии с ремонтом и заменой комплектующих</t>
  </si>
  <si>
    <t>0339300016116000132 (0339300016116000132)</t>
  </si>
  <si>
    <t>3422000612516000153</t>
  </si>
  <si>
    <t>На 2017 г. Право заключения контракта на поставку сред питательных и расходных материалов для бактериологической лаборатории</t>
  </si>
  <si>
    <t>0339300016116000391</t>
  </si>
  <si>
    <t>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 20.59.52.140</t>
  </si>
  <si>
    <t xml:space="preserve">3422000612516000419 </t>
  </si>
  <si>
    <t>НА 2017 г. Право заключения контракта на поставку дезинфицирующих средств</t>
  </si>
  <si>
    <t>0339300016116000337</t>
  </si>
  <si>
    <t>20.20.14.000, 20.20.14.000</t>
  </si>
  <si>
    <t>3422000612516000347</t>
  </si>
  <si>
    <t>на 2017 г. Право заключения контракта на поставку лекарственных препаратов/алюминия фосфат</t>
  </si>
  <si>
    <t>0339300016116000272</t>
  </si>
  <si>
    <t>Общество с ограниченной ответственностью «Альбатрос»</t>
  </si>
  <si>
    <t xml:space="preserve">3422000612516000304 </t>
  </si>
  <si>
    <t>На 2017 г. Право заключения контракта на поставку расходных материалов для клинико-диагностической лаборатории</t>
  </si>
  <si>
    <t>0339300016116000409</t>
  </si>
  <si>
    <t>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t>
  </si>
  <si>
    <t>3422000612516000436</t>
  </si>
  <si>
    <t>0339300016116000063 (0339300016116000063)</t>
  </si>
  <si>
    <t>3422000612516000079</t>
  </si>
  <si>
    <t>Право заключения контракта на поставку систем и наборов для катетеризации центральных вен</t>
  </si>
  <si>
    <t>0339300016116000081 (0339300016116000081)</t>
  </si>
  <si>
    <t xml:space="preserve">
650000, Кемеровская обл, Кемерово г, ул.Спасательная, д.61 - б </t>
  </si>
  <si>
    <t>3422000612516000129</t>
  </si>
  <si>
    <t>Поставка светильников аварийного освещения</t>
  </si>
  <si>
    <t>0339300016116000217 (0339300016116000217)</t>
  </si>
  <si>
    <t xml:space="preserve">27.40.21.110 </t>
  </si>
  <si>
    <t>Общество с ограниченной ответственностью "Энжи"</t>
  </si>
  <si>
    <t>6154137895</t>
  </si>
  <si>
    <t>347910, обл РОСТОВСКАЯ 61, г ТАГАНРОГ, пр ЛЕНИНСКИЙ, 5</t>
  </si>
  <si>
    <t>3422000612516000238</t>
  </si>
  <si>
    <t>0339300016116000010 (0339300016116000010)</t>
  </si>
  <si>
    <t>3422000612516000045</t>
  </si>
  <si>
    <t>Право заключения контракта на поставку мяса кур</t>
  </si>
  <si>
    <t>0339300016116000019 (0339300016116000019)</t>
  </si>
  <si>
    <t>ОБЩЕСТВО С ОГРАНИЧЕННОЙ ОТВЕТСТВЕННОСТЬЮ "МАРСО"</t>
  </si>
  <si>
    <t xml:space="preserve">650070, Кемеровская обл, Кемерово г, ул.Тухачевского, д.50/4 - 3 </t>
  </si>
  <si>
    <t>3422000612516000046</t>
  </si>
  <si>
    <t>Право заключения контракта по поставке рыбы свежемороженой</t>
  </si>
  <si>
    <t>0339300016116000047 (0339300016116000047)</t>
  </si>
  <si>
    <t xml:space="preserve">03.21.20.190 </t>
  </si>
  <si>
    <t>3422000612516000072</t>
  </si>
  <si>
    <t>0339300016116000051 (0339300016116000051)</t>
  </si>
  <si>
    <t>3422000612516000068</t>
  </si>
  <si>
    <t>Право заключения контракта на поставку сахара - песка</t>
  </si>
  <si>
    <t>0339300016116000056 (0339300016116000056)</t>
  </si>
  <si>
    <t>3422000612516000083</t>
  </si>
  <si>
    <t>0339300016116000057 (0339300016116000057)</t>
  </si>
  <si>
    <t>3422000612516000080</t>
  </si>
  <si>
    <t>Право заключения контракта на поставку тестов иммунохроматографических</t>
  </si>
  <si>
    <t>0339300016116000061 (0339300016116000061)</t>
  </si>
  <si>
    <t>3422000612516000087</t>
  </si>
  <si>
    <t>Право заключения контракта на техническое обслуживание и текущий ремонт медицинского оборудования: Мониторов наблюдения и инкубаторов с ремонтом и заменой комплектующих  в отделениях ЛПУ</t>
  </si>
  <si>
    <t>0339300016116000082 (0339300016116000082)</t>
  </si>
  <si>
    <t>3422000612516000107</t>
  </si>
  <si>
    <t>0339300016116000105 (0339300016116000105)</t>
  </si>
  <si>
    <t>Общество с ограниченной ответственностью Медпоставка</t>
  </si>
  <si>
    <t>5262307334</t>
  </si>
  <si>
    <t xml:space="preserve">603089, Нижегородская обл, Нижний Новгород г, ул.Полтавская, д.30 - пом. 2 </t>
  </si>
  <si>
    <t>3422000612516000131</t>
  </si>
  <si>
    <t>Право заключения контракта на поставку сахара- песка</t>
  </si>
  <si>
    <t>0339300016116000137 (0339300016116000137)</t>
  </si>
  <si>
    <t>Акционерное общество  'Новокузнецкий хладокомбинат'</t>
  </si>
  <si>
    <t>654029, Кемеровская область, г. Новокузнецк, ул. Вокзальная,12</t>
  </si>
  <si>
    <t>3422000612516000157</t>
  </si>
  <si>
    <t>Акционерное общество "Новокузнецкий хладокомбинат"</t>
  </si>
  <si>
    <t>Право заключения контракта по поставке свежих овощей</t>
  </si>
  <si>
    <t>0339300016116000138 (0339300016116000138)</t>
  </si>
  <si>
    <t xml:space="preserve">01.13.12.120 01.13.41.110 01.13.43.110 01.13.49.110 01.13.51.110 </t>
  </si>
  <si>
    <t>Агафоников А А</t>
  </si>
  <si>
    <t>420502763497</t>
  </si>
  <si>
    <t>650099, г. Кемерово, ул. Ноградская, д.4, кв.18. </t>
  </si>
  <si>
    <t>3422000612516000163</t>
  </si>
  <si>
    <t>Право заключения контракта на поставку мяса</t>
  </si>
  <si>
    <t>0339300016116000139 (0339300016116000139)</t>
  </si>
  <si>
    <t xml:space="preserve">10.11.31.110 10.11.32.110 </t>
  </si>
  <si>
    <t>3422000612516000161</t>
  </si>
  <si>
    <t>0339300016116000140 (0339300016116000140)</t>
  </si>
  <si>
    <t>3422000612516000159</t>
  </si>
  <si>
    <t>Заправка и восстановление картриджей для принтеров и многофункциональных устройств</t>
  </si>
  <si>
    <t>0339300016116000194 (0339300016116000194)</t>
  </si>
  <si>
    <t xml:space="preserve">33.12.16.000 </t>
  </si>
  <si>
    <t>3422000612516000215</t>
  </si>
  <si>
    <t>Право заключения контракта на поставку расходных материалов для неонатального оборудования</t>
  </si>
  <si>
    <t>0339300016116000209 (0339300016116000209)</t>
  </si>
  <si>
    <t>650000, Российская Федерация, Кемеровская обл., г. Кемерово, ул. Мичурина, 56, 1</t>
  </si>
  <si>
    <t>3422000612516000243</t>
  </si>
  <si>
    <t>0339300016116000210 (0339300016116000210)</t>
  </si>
  <si>
    <t>3422000612516000236</t>
  </si>
  <si>
    <t>Право заключения контракта на поставку расходных материалов для обработки поверхностей</t>
  </si>
  <si>
    <t>0339300016116000223 (0339300016116000223)</t>
  </si>
  <si>
    <t xml:space="preserve">17.22.11.130 </t>
  </si>
  <si>
    <t>3422000612516000252</t>
  </si>
  <si>
    <t>0339300016116000241 (0339300016116000241)</t>
  </si>
  <si>
    <t>3422000612516000260</t>
  </si>
  <si>
    <t>Право заключения контракта на текущий ремонт отделения реанимации и интенсивной терапии новорожденных</t>
  </si>
  <si>
    <t>0339300016116000248 (0339300016116000248)</t>
  </si>
  <si>
    <t>ОБЩЕСТВО С ОГРАНИЧЕННОЙ ОТВЕТСТВЕННОСТЬЮ "СТРОЙСТИЛЬ"</t>
  </si>
  <si>
    <t>5406577535</t>
  </si>
  <si>
    <t>630005, обл НОВОСИБИРСКАЯ, г НОВОСИБИРСК, ул ГОГОЛЯ, 15, 810/2</t>
  </si>
  <si>
    <t>3422000612516000278</t>
  </si>
  <si>
    <t>Право заключения контракта на поставку изделий санитарно- гигиенического или медицинского назначения из бумаги и т. п., не включенные в другие группировки</t>
  </si>
  <si>
    <t>0339300016116000249 (0339300016116000249)</t>
  </si>
  <si>
    <t xml:space="preserve">17.22.12.110 </t>
  </si>
  <si>
    <t>654005, Российская Федерация, Кемеровская обл., г. Новокузнецк, пр-кт. Строителей, 53, ОКАТО: 32431000000</t>
  </si>
  <si>
    <t>3422000612516000272</t>
  </si>
  <si>
    <t>ООО "Медторг""</t>
  </si>
  <si>
    <t>Текущий ремонт помещений. Стационар, Неонатальный корпус, Поликлиника (№ 1,2,3.)</t>
  </si>
  <si>
    <t>0339300016116000254 (0339300016116000254)</t>
  </si>
  <si>
    <t>3422000612516000277</t>
  </si>
  <si>
    <t>На 2017 г. Право заключения контракта на оказание услуг по охране с помощью технических средств</t>
  </si>
  <si>
    <t>0339300016116000345</t>
  </si>
  <si>
    <t>80.10.12.000, 80.10.12.000, 80.10.12.000, 80.10.12.000, 80.10.12.000, 80.10.12.000, 80.10.12.000</t>
  </si>
  <si>
    <t>Общество с ограниченной ответственностью Частная охранная организация «ОХРАНА»</t>
  </si>
  <si>
    <t xml:space="preserve">652055, Кемеровская обл, Юрга г, ул.Ул. Кирова, д.23 - 144 </t>
  </si>
  <si>
    <t>3422000612516000370</t>
  </si>
  <si>
    <t>0339300016116000353</t>
  </si>
  <si>
    <t>17.22.11.130, 17.22.11.130, 17.22.11.130, 17.22.11.130</t>
  </si>
  <si>
    <t>3422000612516000411</t>
  </si>
  <si>
    <t>На 2017 г. Право заключения контракта на комплексное техническое обслуживание оборудования отделения переливания крови</t>
  </si>
  <si>
    <t>0339300016116000370</t>
  </si>
  <si>
    <t xml:space="preserve">3422000612516000371 </t>
  </si>
  <si>
    <t>На 2017 г. Право заключения контракта на поставку поставку расходных материалов к аппаратам ИВЛ, используемых в ЛПУ</t>
  </si>
  <si>
    <t>0339300016116000408</t>
  </si>
  <si>
    <t>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 32.50.13.190</t>
  </si>
  <si>
    <t>3422000612516000426</t>
  </si>
  <si>
    <t>0339300016116000134 (0339300016116000134)</t>
  </si>
  <si>
    <t>3422000612516000155</t>
  </si>
  <si>
    <t>НА 2016 г. Право заключения контракта на поставку детского питания.</t>
  </si>
  <si>
    <t>0339300016115000335 (0339300016115000335)</t>
  </si>
  <si>
    <t xml:space="preserve">15.88.10.162 </t>
  </si>
  <si>
    <t>3422000612516000016</t>
  </si>
  <si>
    <t>На 2017 г. Право заключения контракта на поставку фруктов (бананы)</t>
  </si>
  <si>
    <t>0339300016116000323</t>
  </si>
  <si>
    <t>01.22.12.000</t>
  </si>
  <si>
    <t>Общество с ограниченной ответственностью «Здоровый продукт»</t>
  </si>
  <si>
    <t>4205197740</t>
  </si>
  <si>
    <t xml:space="preserve">650044, Кемеровская обл, Кемерово г, ул.Артельная, д.43 - 2 </t>
  </si>
  <si>
    <t xml:space="preserve">3422000612516000337 </t>
  </si>
  <si>
    <t>0339300016116000123 (0339300016116000123)</t>
  </si>
  <si>
    <t xml:space="preserve">13.92.24.140 13.92.29.190 13.99.19.142 </t>
  </si>
  <si>
    <t>3422000612516000146</t>
  </si>
  <si>
    <t>0339300016116000088 (0339300016116000088)</t>
  </si>
  <si>
    <t>ОБЩЕСТВО С ОГРАНИЧЕННОЙ ОТВЕТСТВЕННОСТЬЮ "МЕДФАРМАЛЬЯНС"</t>
  </si>
  <si>
    <t xml:space="preserve">655017, Хакасия Респ, Абакан г, ул.Ленина, д.218 литер-А </t>
  </si>
  <si>
    <t>3422000612516000114</t>
  </si>
  <si>
    <t>Право заключения контракта на поставку шприцев 50,0 совместимых с насосами injectomat MC Agilia</t>
  </si>
  <si>
    <t>0339300016116000157 (0339300016116000157)</t>
  </si>
  <si>
    <t>3422000612516000179</t>
  </si>
  <si>
    <t>0339300016116000208 (0339300016116000208)</t>
  </si>
  <si>
    <t xml:space="preserve">10.86.10.123 10.86.10.133 10.86.10.195 </t>
  </si>
  <si>
    <t>3422000612516000227</t>
  </si>
  <si>
    <t>на 2017 г. Право заключения контракта на поставку лекарственных препаратов/ Вориконазол</t>
  </si>
  <si>
    <t>0339300016116000303</t>
  </si>
  <si>
    <t>21.20.10.192, 21.20.10.192</t>
  </si>
  <si>
    <t>Общество с ограниченной ответственностью "Кордис Лайн"</t>
  </si>
  <si>
    <t>7709446260</t>
  </si>
  <si>
    <t xml:space="preserve">109147, Москва г, ул.Воронцовская, д.35Б кор.3 </t>
  </si>
  <si>
    <t xml:space="preserve">3422000612516000323 </t>
  </si>
  <si>
    <t>Право заключения контракта на поставку мебели медицинской</t>
  </si>
  <si>
    <t>0339300016116000126 (0339300016116000126)</t>
  </si>
  <si>
    <t xml:space="preserve">32.50.30.110 </t>
  </si>
  <si>
    <t>Общество с ограниченной ответственностью "Интерьер"</t>
  </si>
  <si>
    <t>2224176580</t>
  </si>
  <si>
    <t xml:space="preserve">656000, Алтайский край, Барнаул г, ул.Ленина пр, д.195 </t>
  </si>
  <si>
    <t>3422000612516000156</t>
  </si>
  <si>
    <t>Право заключения контракта на поставку бланков</t>
  </si>
  <si>
    <t>0339300016116000042 (0339300016116000042)</t>
  </si>
  <si>
    <t xml:space="preserve">17.23.13.143 </t>
  </si>
  <si>
    <t>ОБЩЕСТВО С ОГРАНИЧЕННОЙ ОТВЕТСТВЕННОСТЬЮ "ОФСЕТ"</t>
  </si>
  <si>
    <t>4205277681</t>
  </si>
  <si>
    <t xml:space="preserve">
650000, Кемеровская обл, Кемерово г, ул.Пролетарская ул., д.9 </t>
  </si>
  <si>
    <t>3422000612516000092</t>
  </si>
  <si>
    <t>Право заключения контракта на поставку фруктового сока</t>
  </si>
  <si>
    <t>0339300016116000052 (0339300016116000052)</t>
  </si>
  <si>
    <t>3422000612516000081</t>
  </si>
  <si>
    <t>Право заключения контракта на поставку мяса кур охлажденного</t>
  </si>
  <si>
    <t xml:space="preserve">15.04.2016 </t>
  </si>
  <si>
    <t>0339300016116000108 (0339300016116000108)</t>
  </si>
  <si>
    <t xml:space="preserve">10.12.10.110 </t>
  </si>
  <si>
    <t>3422000612516000130</t>
  </si>
  <si>
    <t>Право заключения контракта на поставку бумаги для печатающих устройств и копировальных аппаратов</t>
  </si>
  <si>
    <t>0339300016116000154 (0339300016116000154)</t>
  </si>
  <si>
    <t xml:space="preserve">17.12.14.129 </t>
  </si>
  <si>
    <t>ООО 'ГОССНАБ'</t>
  </si>
  <si>
    <t>650010, Российская Федерация, Кемеровская обл., г. Кемерово, ул. Авиационная, 109, ОКАТО: 32401000000</t>
  </si>
  <si>
    <t>3422000612516000173</t>
  </si>
  <si>
    <t>Право заключения контракта на поставку инструментов медицинских: для узких специалистов в амбулаторной службе</t>
  </si>
  <si>
    <t>0339300016116000156 (0339300016116000156)</t>
  </si>
  <si>
    <t>Филипчук Александр Николаевич</t>
  </si>
  <si>
    <t>607187, г.Саров, Северный переулок. д.10, кв.20</t>
  </si>
  <si>
    <t>3422000612516000176</t>
  </si>
  <si>
    <t>Право заключения контракта на комплексное техническое обслуживание: эндоскопического оборудования, используемого в ЛПУ с ремонтом и заменой комплектующих</t>
  </si>
  <si>
    <t>0339300016116000202 (0339300016116000202)</t>
  </si>
  <si>
    <t>3422000612516000222</t>
  </si>
  <si>
    <t>Право заключения контракта на поставку фруктов (апельсин, мандарин)</t>
  </si>
  <si>
    <t>0339300016116000211 (0339300016116000211)</t>
  </si>
  <si>
    <t xml:space="preserve">01.23.13.000 01.23.14.000 </t>
  </si>
  <si>
    <t>3422000612516000235</t>
  </si>
  <si>
    <t>Право заключения контракта на поставку фруктов (яблоки, груши)</t>
  </si>
  <si>
    <t>0339300016116000213 (0339300016116000213)</t>
  </si>
  <si>
    <t xml:space="preserve">01.24.10.000 01.24.21.000 </t>
  </si>
  <si>
    <t>3422000612516000239</t>
  </si>
  <si>
    <t>Право заключения контракта на поставку расходных материалов для оборудования наблюдения</t>
  </si>
  <si>
    <t>0339300016116000216 (0339300016116000216)</t>
  </si>
  <si>
    <t>3422000612516000240</t>
  </si>
  <si>
    <t>Право заключения  контракта  на  поставку колбасы вареной.</t>
  </si>
  <si>
    <t>0339300016116000235 (0339300016116000235)</t>
  </si>
  <si>
    <t xml:space="preserve">10.13.14.111 </t>
  </si>
  <si>
    <t>3422000612516000259</t>
  </si>
  <si>
    <t xml:space="preserve">07.09.2016 </t>
  </si>
  <si>
    <t>0339300016116000264 (0339300016116000264)</t>
  </si>
  <si>
    <t>Копытов Олег Игоревич</t>
  </si>
  <si>
    <t>654005, Кемеровская обл., г. Новокузнецк, ул. Павловского, 23-41</t>
  </si>
  <si>
    <t>3422000612516000288</t>
  </si>
  <si>
    <t>на 2017 г. Право заключения контракта на поставку тестов иммунохроматографических</t>
  </si>
  <si>
    <t>0339300016116000291</t>
  </si>
  <si>
    <t>21.20.23.111, 21.20.23.111, 21.20.23.111, 21.20.23.111, 21.20.23.111</t>
  </si>
  <si>
    <t xml:space="preserve">3422000612516000328 </t>
  </si>
  <si>
    <t>На 2017 г. Право заключения контракта по поставке рыбы свежемороженой</t>
  </si>
  <si>
    <t>0339300016116000314</t>
  </si>
  <si>
    <t>10.20.13.122, 10.20.13.122, 10.20.13.121</t>
  </si>
  <si>
    <t>3422000612516000338</t>
  </si>
  <si>
    <t>На 2017 г. Право заключения контракта на поставку колбасы вареной</t>
  </si>
  <si>
    <t>0339300016116000318</t>
  </si>
  <si>
    <t>10.13.14.111</t>
  </si>
  <si>
    <t>3422000612516000334</t>
  </si>
  <si>
    <t>На 2017 г. Право заключения контракта на поставку фруктов (апельсин)</t>
  </si>
  <si>
    <t>0339300016116000322</t>
  </si>
  <si>
    <t>01.23.13.000</t>
  </si>
  <si>
    <t>3422000612516000330</t>
  </si>
  <si>
    <t>На 2017 г. Право заключения контракта на поставку молочной продукции</t>
  </si>
  <si>
    <t>0339300016116000325</t>
  </si>
  <si>
    <t>10.51.52.114, 10.51.11.110, 10.51.52.113, 10.51.52.190, 10.51.52.190, 10.51.52.113, 10.51.30.100</t>
  </si>
  <si>
    <t>Общество с ограниченной ответственностью "Агро"</t>
  </si>
  <si>
    <t xml:space="preserve">3422000612516000336 </t>
  </si>
  <si>
    <t>На 2017 г. Право заключения контракта на продуктов питания (фасоль, горох)</t>
  </si>
  <si>
    <t>0339300016116000361</t>
  </si>
  <si>
    <t>01.11.75.110, 01.11.71.110</t>
  </si>
  <si>
    <t xml:space="preserve">650000, Кемеровская обл, Кемерово г, ул.ул. Притомская Набережная, д.21а - 2 </t>
  </si>
  <si>
    <t>3422000612516000385</t>
  </si>
  <si>
    <t>На 2017 г. Право заключения контракта на поставку прочих продуктов питания</t>
  </si>
  <si>
    <t>0339300016116000365</t>
  </si>
  <si>
    <t>10.41.54.000, 10.51.51.113, 10.13.15.111, 10.20.25.111, 10.82.13.000, 10.83.12.110, 10.83.13.120, 10.84.12.150, 10.84.22.110, 10.84.23.164, 10.89.13.111, 10.39.22.110, 10.84.11.000, 10.82.23.210, 10.82.23.210, 20.13.43.191, 10.39.16.000, 10.39.17.100, 10.39.22.110, 10.84.30.130, 10.84.30.140, 10.39.17.100, 10.82.22.121, 10.62.11.190</t>
  </si>
  <si>
    <t>3422000612516000381</t>
  </si>
  <si>
    <t>На 2017 г. Право заключения контракта на поставку хирургического шовного материала</t>
  </si>
  <si>
    <t>0339300016116000371</t>
  </si>
  <si>
    <t>21.20.24.120, 21.20.24.120, 21.20.24.120, 21.20.24.120, 21.20.24.120, 21.20.24.120, 21.20.24.120, 21.20.24.120, 21.20.24.120, 21.20.24.120, 21.20.24.120, 21.20.24.120, 21.20.24.120</t>
  </si>
  <si>
    <t>3422000612516000403</t>
  </si>
  <si>
    <t>На 2017 г. Право заключения контракта по поставке свежих овощей</t>
  </si>
  <si>
    <t>0339300016116000364</t>
  </si>
  <si>
    <t>01.13.51.110, 01.13.49.110, 01.13.41.110, 01.13.43.110, 01.13.12.120, 01.13.32.000, 01.13.34.000</t>
  </si>
  <si>
    <t>3422000612516000380</t>
  </si>
  <si>
    <t>Право заключения контракта на поставку изделий стерильных одноразовых хирургических специальных из нетканых материалов для защиты пациента и медицинского персонала</t>
  </si>
  <si>
    <t>0339300016116000009 (0339300016116000009)</t>
  </si>
  <si>
    <t>3422000612516000047</t>
  </si>
  <si>
    <t>0339300016116000030 (0339300016116000030)</t>
  </si>
  <si>
    <t xml:space="preserve">01.13.51.120 </t>
  </si>
  <si>
    <t>3422000612516000054</t>
  </si>
  <si>
    <t>0339300016116000046 (0339300016116000046)</t>
  </si>
  <si>
    <t xml:space="preserve">01.13.51.110 </t>
  </si>
  <si>
    <t xml:space="preserve">Общество с ограниченной ответственностью «Здоровый продукт» </t>
  </si>
  <si>
    <t>3422000612516000078</t>
  </si>
  <si>
    <t xml:space="preserve"> Здоровый продукт</t>
  </si>
  <si>
    <t>Право заключения контракта на поставку колбасы вареной</t>
  </si>
  <si>
    <t>0339300016116000050 (0339300016116000050)</t>
  </si>
  <si>
    <t>3422000612516000074</t>
  </si>
  <si>
    <t>Право заключения контракта на поставку перчаток одноразовых полиэтиленовых</t>
  </si>
  <si>
    <t>0339300016116000173 (0339300016116000173)</t>
  </si>
  <si>
    <t xml:space="preserve">22.29.10.120 </t>
  </si>
  <si>
    <t>Общество с ограниченной ответственностью «Оптторг»</t>
  </si>
  <si>
    <t>2130064545</t>
  </si>
  <si>
    <t>428024, Чувашия ЧУВАШСКАЯ РЕСПУБЛИКА - 21, г ЧЕБОКСАРЫ, пр-кт МИРА, 76 Б</t>
  </si>
  <si>
    <t>3422000612516000204</t>
  </si>
  <si>
    <t>0339300016116000234 (0339300016116000234)</t>
  </si>
  <si>
    <t>3422000612516000262</t>
  </si>
  <si>
    <t>0339300016116000240 (0339300016116000240)</t>
  </si>
  <si>
    <t>3422000612516000261</t>
  </si>
  <si>
    <t>0339300016116000243 (0339300016116000243)</t>
  </si>
  <si>
    <t xml:space="preserve">10.20.13.121 10.20.13.122 </t>
  </si>
  <si>
    <t>3422000612516000258</t>
  </si>
  <si>
    <t>0339300016116000244 (0339300016116000244)</t>
  </si>
  <si>
    <t>3422000612516000263</t>
  </si>
  <si>
    <t>На 2017 г. Право заключения контракта на поставку печени говяжьей</t>
  </si>
  <si>
    <t>0339300016116000313</t>
  </si>
  <si>
    <t>3422000612516000340</t>
  </si>
  <si>
    <t>На 2017 г. Право заключения контракта на поставку мяса</t>
  </si>
  <si>
    <t>0339300016116000315</t>
  </si>
  <si>
    <t>10.11.31.110, 10.11.31.110, 10.11.32.110, 10.11.32.110</t>
  </si>
  <si>
    <t>3422000612516000343</t>
  </si>
  <si>
    <t>На 2017 г. Право заключения контракта на поставку молочных продуктов</t>
  </si>
  <si>
    <t>0339300016116000326</t>
  </si>
  <si>
    <t>10.51.52.122, 10.51.40.112, 10.51.40.330</t>
  </si>
  <si>
    <t>3422000612516000342</t>
  </si>
  <si>
    <t>НА 2017 г. Право заключения контракта на оказание услуг по обслуживанию ПВХ конструкций, с заменой комплектующих</t>
  </si>
  <si>
    <t>0339300016116000343</t>
  </si>
  <si>
    <t>Общество с ограниченой ответственностью "НФО плюс"</t>
  </si>
  <si>
    <t>5406580070</t>
  </si>
  <si>
    <t xml:space="preserve">630000, Новосибирская обл, Новосибирск г, ул.Писарева, д.82 </t>
  </si>
  <si>
    <t>3422000612516000376</t>
  </si>
  <si>
    <t>На 2017 г. Право заключения контракта на поставку крупы</t>
  </si>
  <si>
    <t>0339300016116000362</t>
  </si>
  <si>
    <t>10.61.32.113, 10.61.32.119, 10.61.32.119, 10.61.32.115, 10.61.31.110, 10.61.33.111, 10.61.32.116, 10.61.32.117, 10.61.32.119, 10.61.31.110, 10.61.21.113</t>
  </si>
  <si>
    <t xml:space="preserve">
3422000612516000386</t>
  </si>
  <si>
    <t>Право заключения контракта на поставку средств измерения</t>
  </si>
  <si>
    <t>0339300016116000133 (0339300016116000133)</t>
  </si>
  <si>
    <t xml:space="preserve">26.51.33.199 </t>
  </si>
  <si>
    <t xml:space="preserve"> "ИНТЕРМЕДИА"</t>
  </si>
  <si>
    <t>4205091856</t>
  </si>
  <si>
    <t xml:space="preserve">650024, Кемеровская обл, Кемерово г, ул.Патриотов, д.д.15 корп.Б </t>
  </si>
  <si>
    <t>3422000612516000152</t>
  </si>
  <si>
    <t>0339300016116000049 (0339300016116000049)</t>
  </si>
  <si>
    <t>3422000612516000071</t>
  </si>
  <si>
    <t>Право заключения контракта на поставку сухофруктов</t>
  </si>
  <si>
    <t>0339300016116000107 (0339300016116000107)</t>
  </si>
  <si>
    <t>3422000612516000134</t>
  </si>
  <si>
    <t>На 2017 г. Право заключения контракта на поставку макаронных изделий</t>
  </si>
  <si>
    <t>0339300016116000360</t>
  </si>
  <si>
    <t>10.73.11.110, 10.73.11.120</t>
  </si>
  <si>
    <t>3422000612516000383</t>
  </si>
  <si>
    <t>Право заключения контракта на поставку перчаток диагностических медицинских нестерильных</t>
  </si>
  <si>
    <t>0339300016116000198 (0339300016116000198)</t>
  </si>
  <si>
    <t xml:space="preserve">22.19.60.111 </t>
  </si>
  <si>
    <t>НПО 'ГАРАНТ'</t>
  </si>
  <si>
    <t>7716017505</t>
  </si>
  <si>
    <t>129337,г. Москва,ул. Красная Сосна,30;стр. 1</t>
  </si>
  <si>
    <t>3422000612516000219</t>
  </si>
  <si>
    <t>Продление неисключительного права (лицензии) на использование ранее установленного и используемого антивирусного программного обеспечения "Касперский"</t>
  </si>
  <si>
    <t>0339300016116000150 (0339300016116000150)</t>
  </si>
  <si>
    <t xml:space="preserve">58.29.12.000 </t>
  </si>
  <si>
    <t>Софтекс Групп</t>
  </si>
  <si>
    <t>2224156463</t>
  </si>
  <si>
    <t>656002, г. Барнаул, пр. Комсомольский, 128Б</t>
  </si>
  <si>
    <t>3422000612516000170</t>
  </si>
  <si>
    <t>Право заключения контракта на текущий ремонт отделения детской онкологии, гематологии (коридор)</t>
  </si>
  <si>
    <t>0339300016116000187 (0339300016116000187)</t>
  </si>
  <si>
    <t>Общество с ограниченной ответственностью  «Группа Компаний Холдинг-Кузбасс»</t>
  </si>
  <si>
    <t>654034, обл КЕМЕРОВСКАЯ 42, г НОВОКУЗНЕЦК, ул ЛЕНИНА, ДОМ 52, ОФИС 40</t>
  </si>
  <si>
    <t>3422000612516000214</t>
  </si>
  <si>
    <t>Право заключения контракта на текущий ремонт отделения анестезиологии, реанимации. Стационар</t>
  </si>
  <si>
    <t xml:space="preserve">03.08.2016 </t>
  </si>
  <si>
    <t>0339300016116000205 (0339300016116000205)</t>
  </si>
  <si>
    <t>3422000612516000221</t>
  </si>
  <si>
    <t>0339300016116000214 (0339300016116000214)</t>
  </si>
  <si>
    <t xml:space="preserve"> Общество с ограниченной ответственностью «Здоровый продукт» </t>
  </si>
  <si>
    <t>650044, г.Кемерово, ул. Артельная, 43, кв.2</t>
  </si>
  <si>
    <t>3422000612516000244</t>
  </si>
  <si>
    <t>Право заключения контракта на поставку шприцев</t>
  </si>
  <si>
    <t xml:space="preserve">22.08.2016 </t>
  </si>
  <si>
    <t>0339300016116000247 (0339300016116000247)</t>
  </si>
  <si>
    <t>ОБЩЕСТВО С ОГРАНИЧЕННОЙ ОТВЕТСТВЕННОСТЬЮ "ОПТОМЕД"</t>
  </si>
  <si>
    <t>4821047140</t>
  </si>
  <si>
    <t>399782, Российская Федерация, Липецкая область, г. Елец, пер. Кирпичный, 27</t>
  </si>
  <si>
    <t>3422000612516000276</t>
  </si>
  <si>
    <t>На 2017 г. Право заключения контракта на поставку фруктового сока</t>
  </si>
  <si>
    <t>0339300016116000320</t>
  </si>
  <si>
    <t>3422000612516000352</t>
  </si>
  <si>
    <t>0339300016116000018 (0339300016116000018)</t>
  </si>
  <si>
    <t xml:space="preserve">17.12.20.110 </t>
  </si>
  <si>
    <t>ОБЩЕСТВО С ОГРАНИЧЕННОЙ ОТВЕТСТВЕННОСТЬЮ ""ИНТЕРМЕДИА""</t>
  </si>
  <si>
    <t>3422000612516000050</t>
  </si>
  <si>
    <t xml:space="preserve"> ОБЩЕСТВО С ОГРАНИЧЕННОЙ ОТВЕТСТВЕННОСТЬЮ ""ИНТЕРМЕДИА""</t>
  </si>
  <si>
    <t>Право заключения контракта на текущий ремонт отделения патологии новорожденных (3 этаж), технический этаж. Неонатальный корпус</t>
  </si>
  <si>
    <t>0339300016116000204 (0339300016116000204)</t>
  </si>
  <si>
    <t>3422000612516000256</t>
  </si>
  <si>
    <t>На 2017 г. Право заключения контракта на поставку фруктов (яблоки, груши)</t>
  </si>
  <si>
    <t>0339300016116000321</t>
  </si>
  <si>
    <t>01.24.10.000, 01.24.10.000, 01.24.21.000</t>
  </si>
  <si>
    <t>3422000612516000331</t>
  </si>
  <si>
    <t>Право заключения контракта на текущий ремонт помещений МБЛПУ" ГДКБ №4"( стационар, 1 этаж.)</t>
  </si>
  <si>
    <t>0339300016116000149 (0339300016116000149)</t>
  </si>
  <si>
    <t>ОБЩЕСТВО С ОГРАНИЧЕННОЙ
ОТВЕТСТВЕННОСТЬЮ "МАРШЕ"</t>
  </si>
  <si>
    <t>4253031430</t>
  </si>
  <si>
    <t>654034, Российская Федерация, Кемеровская обл., г. Новокузнецк, ул. Ленина, 52, 40, ОКАТО: 32431364000</t>
  </si>
  <si>
    <t>3422000612516000177</t>
  </si>
  <si>
    <t>На 2017 г. Право заключения контракта на поставку сухофруктов</t>
  </si>
  <si>
    <t>0339300016116000317</t>
  </si>
  <si>
    <t>3422000612516000339</t>
  </si>
  <si>
    <t>На 2017 г. Право заключения контракта на поставку сахара- песка</t>
  </si>
  <si>
    <t>0339300016116000324</t>
  </si>
  <si>
    <t>Общество с ограниченной ответственностью «Марсо»</t>
  </si>
  <si>
    <t xml:space="preserve">3422000612516000329 </t>
  </si>
  <si>
    <t>Монтаж системы видеонаблюдения</t>
  </si>
  <si>
    <t>0339300016116000087 (0339300016116000087)</t>
  </si>
  <si>
    <t xml:space="preserve">43.21.10.290 </t>
  </si>
  <si>
    <t xml:space="preserve">654000, Кемеровская обл, Новокузнецк г, ул.проезд Библиотечный, д.5 - 12 </t>
  </si>
  <si>
    <t>3422000612516000121</t>
  </si>
  <si>
    <t>Право заключения контракта на текущий ремонт хирургического отделения МБЛПУ "ГДКБ №4"</t>
  </si>
  <si>
    <t>0339300016116000095 (0339300016116000095)</t>
  </si>
  <si>
    <t xml:space="preserve">41.20.40.000 </t>
  </si>
  <si>
    <t>3422000612516000123</t>
  </si>
  <si>
    <t>Поставка мягкого инвентаря (халаты)</t>
  </si>
  <si>
    <t>0339300016116000269 (0339300016116000269)</t>
  </si>
  <si>
    <t xml:space="preserve">14.12.30.132 </t>
  </si>
  <si>
    <t>3422000612516000287</t>
  </si>
  <si>
    <t>Текущий ремонт помещений отделения детской онкологии, гематологии</t>
  </si>
  <si>
    <t>0339300016116000402</t>
  </si>
  <si>
    <t>Общество с ограниченной ответственностью "Строительная Компания Призма"</t>
  </si>
  <si>
    <t xml:space="preserve">
654027, Кемеровская обл, Новокузнецк г, ул.Суворова, д.3 - 75 </t>
  </si>
  <si>
    <t>3422000612516000406</t>
  </si>
  <si>
    <t>Поставка мягкого инвентаря (костюм медицинский)</t>
  </si>
  <si>
    <t>0339300016116000268 (0339300016116000268)</t>
  </si>
  <si>
    <t xml:space="preserve">14.12.11.120 14.12.21.120 </t>
  </si>
  <si>
    <t>3422000612516000286</t>
  </si>
  <si>
    <t>Право заключения контракта на поставку картриджей для принтеров</t>
  </si>
  <si>
    <t>0339300016116000073 (0339300016116000073)</t>
  </si>
  <si>
    <t xml:space="preserve">26.20.40.190 </t>
  </si>
  <si>
    <t>Общество с ограниченной ответственностью "АльфаМедиаСервис"</t>
  </si>
  <si>
    <t>7452129041</t>
  </si>
  <si>
    <t xml:space="preserve">454071, Челябинская обл, Челябинск г, ул.Грибоедова, д.40а - 7 </t>
  </si>
  <si>
    <t>3422000612516000100</t>
  </si>
  <si>
    <t>Право заключения контракта на поставку мебели</t>
  </si>
  <si>
    <t>0339300016116000106 (0339300016116000106)</t>
  </si>
  <si>
    <t xml:space="preserve">31.01.12.190 </t>
  </si>
  <si>
    <t>3422000612516000181</t>
  </si>
  <si>
    <t>Текущий ремонт отделения патологии новорожденных, Неонатальный корпус, 1-й этаж</t>
  </si>
  <si>
    <t>0339300016116000413</t>
  </si>
  <si>
    <t>3422000612516000434</t>
  </si>
  <si>
    <t>Текущий ремонт помещений стационара МБЛПУ "ГДКБ №4"</t>
  </si>
  <si>
    <t>0339300016116000308</t>
  </si>
  <si>
    <t>3422000612516000344</t>
  </si>
  <si>
    <t>0339300016116000288</t>
  </si>
  <si>
    <t>ОБЩЕСТВО С ОГРАНИЧЕННОЙ ОТВЕТСТВЕННОСТЬЮ «СТРОЙСТИЛЬ»</t>
  </si>
  <si>
    <t xml:space="preserve">630005, Новосибирская обл, Новосибирск г, ул.ул.Гоголя, д.15 - 810/2 </t>
  </si>
  <si>
    <t xml:space="preserve">
02.12.2016 </t>
  </si>
  <si>
    <t>3422000612516000326</t>
  </si>
  <si>
    <t>Техническое обслуживание медицинской техники</t>
  </si>
  <si>
    <t>0339300091116000001</t>
  </si>
  <si>
    <t>33.19.10.000</t>
  </si>
  <si>
    <t>654005, г. Новокзнецк, ул. Фестивальная, 4</t>
  </si>
  <si>
    <t>3422000613216000078</t>
  </si>
  <si>
    <t>Операционно-перевязочный материал</t>
  </si>
  <si>
    <t>0339300091116000002</t>
  </si>
  <si>
    <t>Россия, Кемеровская область, 652509 г. Ленинск-Кузнецкий, ул. Лесной Городок №52/2</t>
  </si>
  <si>
    <t>3422000613216000064</t>
  </si>
  <si>
    <t>Услуги по стирке белья</t>
  </si>
  <si>
    <t>0339300091116000003</t>
  </si>
  <si>
    <t>96.01.12.000</t>
  </si>
  <si>
    <t>ИП Эсливанов А.Н.</t>
  </si>
  <si>
    <t>650000, г. Кемерово, Пр-т Комсомольский  42-48</t>
  </si>
  <si>
    <t>3422000613216000065</t>
  </si>
  <si>
    <t>Заправка и восстановление картриджей</t>
  </si>
  <si>
    <t>0339300091116000013</t>
  </si>
  <si>
    <t>ООО "Технопорт"</t>
  </si>
  <si>
    <t>654000, Кемеровская обл., Новокузнецк г, проспект Бардина, д.42</t>
  </si>
  <si>
    <t>3422000613216000066</t>
  </si>
  <si>
    <t>Медикаменты для женской консультации</t>
  </si>
  <si>
    <t>0339300091116000014</t>
  </si>
  <si>
    <t>ООО "Марко-Трейд"</t>
  </si>
  <si>
    <t>РФ, 654207, Кемеровская обл., Новокузнецкий район, с. Костенково, ул. Центральная, д.41«Б»</t>
  </si>
  <si>
    <t>3422000613216000070</t>
  </si>
  <si>
    <t>Анестетики для стоматологии</t>
  </si>
  <si>
    <t>0339300091116000015</t>
  </si>
  <si>
    <t>21.20.10.231, 21.20.10.111</t>
  </si>
  <si>
    <t xml:space="preserve">г. Новосибирск,
 ул. Демакова, д.30
</t>
  </si>
  <si>
    <t>3422000613216000072</t>
  </si>
  <si>
    <t>Лекарственный препарат (Гепарин)</t>
  </si>
  <si>
    <t>0339300091116000016</t>
  </si>
  <si>
    <t>115201, г. Москва, Каширское шоссе, д.22, корпус 4, строение 7</t>
  </si>
  <si>
    <t>3422000613216000106</t>
  </si>
  <si>
    <t>Лекарственные растворы (глюкоза)</t>
  </si>
  <si>
    <t>0339300091116000017</t>
  </si>
  <si>
    <t>21.10.40.110, 21.20.10.134</t>
  </si>
  <si>
    <t>ООО "ФАРГО"</t>
  </si>
  <si>
    <t>3422000613216000077</t>
  </si>
  <si>
    <t>Растворы натрия хлорида</t>
  </si>
  <si>
    <t>0339300091116000019</t>
  </si>
  <si>
    <t>3422000613216000075</t>
  </si>
  <si>
    <t>Лекарственные средства для нервного отделения</t>
  </si>
  <si>
    <t>0339300091116000020</t>
  </si>
  <si>
    <t>630117, г. Новосибирск, ул. Тимакова, 4</t>
  </si>
  <si>
    <t>3422000613216000069</t>
  </si>
  <si>
    <t>Полиграфическая продукция</t>
  </si>
  <si>
    <t>0339300091116000021</t>
  </si>
  <si>
    <t>17.23.13.191</t>
  </si>
  <si>
    <t>ООО "Офсет"</t>
  </si>
  <si>
    <t>3422000613216000067</t>
  </si>
  <si>
    <t>Эндопротезы тазобедренного сустава</t>
  </si>
  <si>
    <t>0339300091116000022</t>
  </si>
  <si>
    <t>32.50.22.190</t>
  </si>
  <si>
    <t>ООО «МКНТ Импорт»</t>
  </si>
  <si>
    <t>119071, г. Москва, ул. Орджоникидзе, д. 12, стр. 2</t>
  </si>
  <si>
    <t>3422000613216000068</t>
  </si>
  <si>
    <t>Продукты питания на 2 квартал 2016 г</t>
  </si>
  <si>
    <t>0339300091116000023</t>
  </si>
  <si>
    <t>10.39.18.110, 10.32.19.112</t>
  </si>
  <si>
    <t>650044,г.Кемерово,ул.Зуттгерса 41/6 пом.2</t>
  </si>
  <si>
    <t>3422000613216000087</t>
  </si>
  <si>
    <t>Продукты питания на 2 квартал 2016 г (сухое молоко, томатная паста,чай)</t>
  </si>
  <si>
    <t>0339300091116000024</t>
  </si>
  <si>
    <t>10.51.22.113, 10.84.12.120, 10.62.11.190, 10.83.13.130, 10.41.59.156, 10.84.12.150, 10.84.12.150</t>
  </si>
  <si>
    <t>3422000613216000088</t>
  </si>
  <si>
    <t>Крупа на 2 квартал 2016</t>
  </si>
  <si>
    <t>0339300091116000025</t>
  </si>
  <si>
    <t>10.61.32.119, 10.61.32.119, 10.61.32.119, 10.61.32.119, 10.61.32.119, 10.61.32.119, 10.61.32.119, 10.61.32.119, 10.61.32.119, 10.61.32.119</t>
  </si>
  <si>
    <t xml:space="preserve">650000, Кемеровская обл, г.Кемерово, 
ул. Притомская Набережная, д.21а -2
</t>
  </si>
  <si>
    <t>3422000613216000073</t>
  </si>
  <si>
    <t>Молоко и кисломолочная продукция на 2 квартал 2016 г.</t>
  </si>
  <si>
    <t>0339300091116000026</t>
  </si>
  <si>
    <t>10.51.56.422, 10.51.30.111, 10.51.52.114</t>
  </si>
  <si>
    <t>654063, г. Новокузнецк, ул. Димитрова,30</t>
  </si>
  <si>
    <t>3422000613216000089</t>
  </si>
  <si>
    <t>Яйцо куриное на 2 квартал 2016</t>
  </si>
  <si>
    <t>17.0.2016</t>
  </si>
  <si>
    <t>0339300091116000027</t>
  </si>
  <si>
    <t>ООО "ТЗК "Гермес"</t>
  </si>
  <si>
    <t>654031, Кемеровская область, г.Новокузнецк, ул. 40 лет ВЛКСМ, дом 1 А.</t>
  </si>
  <si>
    <t>3422000613216000090</t>
  </si>
  <si>
    <t>Продукты питания (мука, макароны, соль) на 2 квартал 2016</t>
  </si>
  <si>
    <t>0339300091116000028</t>
  </si>
  <si>
    <t>10.61.21.000, 10.73.11.190, 10.84.30.140</t>
  </si>
  <si>
    <t>3422000613216000091</t>
  </si>
  <si>
    <t>Мясо говядины, печень на 2 квартал 2016 г.</t>
  </si>
  <si>
    <t>0339300091116000029</t>
  </si>
  <si>
    <t>650070 г. Кемерово, ул. Тухачевского, 100</t>
  </si>
  <si>
    <t>3422000613216000092</t>
  </si>
  <si>
    <t>Перчатки для стоматологии</t>
  </si>
  <si>
    <t>0339300091116000030</t>
  </si>
  <si>
    <t>654000, Кемеровская обл, Новокузнецк г, ул.Строителей, д.53</t>
  </si>
  <si>
    <t>3422000613216000079</t>
  </si>
  <si>
    <t>Одноразовое белье для стоматологии</t>
  </si>
  <si>
    <t>0339300091116000031</t>
  </si>
  <si>
    <t>ООО«ЗДРАВМЕДТЕХ-НОВОСИБИРСК»</t>
  </si>
  <si>
    <t>630015, г. Новосибирск, ул. Планетная, 30, корп.1а</t>
  </si>
  <si>
    <t>3422000613216000102</t>
  </si>
  <si>
    <t>Шприцы, системы, иглы для стоматологии</t>
  </si>
  <si>
    <t>0339300091116000032</t>
  </si>
  <si>
    <t>ООО «Мастер Фарм»</t>
  </si>
  <si>
    <t>630055, г.Новосибирск, ул. Мусы Джалиля, д. 3/1, оф.6</t>
  </si>
  <si>
    <t>3422000613216000103</t>
  </si>
  <si>
    <t>Рентген пленка, фиксаж, проявитель для стоматологии</t>
  </si>
  <si>
    <t>0339300091116000033</t>
  </si>
  <si>
    <t>26.60.11.130</t>
  </si>
  <si>
    <t>ЗАО «Юнидент»</t>
  </si>
  <si>
    <t>119571, г. Москва, Ленинский пр., 156</t>
  </si>
  <si>
    <t>Расходные материалы для стоматологии</t>
  </si>
  <si>
    <t>0339300091116000034</t>
  </si>
  <si>
    <t>32.50.42.120, 20.52.10.190, 20.42.15.141, 20.13.21.160, 32.50.11.000, 32.50.11.000, 32.50.11.000, 32.50.11.000</t>
  </si>
  <si>
    <t>3422000613216000080</t>
  </si>
  <si>
    <t>Пакеты для стерилизации для стоматологии</t>
  </si>
  <si>
    <t>0339300091116000035</t>
  </si>
  <si>
    <t>22.22.19.000</t>
  </si>
  <si>
    <t>3422000613216000081</t>
  </si>
  <si>
    <t>Инструментарий для стоматологии</t>
  </si>
  <si>
    <t>0339300091116000036</t>
  </si>
  <si>
    <t>32.50.11.000</t>
  </si>
  <si>
    <t>3422000613216000082</t>
  </si>
  <si>
    <t>Мясо кур на 2 квартал 2016</t>
  </si>
  <si>
    <t>0339300091116000037</t>
  </si>
  <si>
    <t>650000,г.Кемерово,ул.Весенняя дом 15, офис 108</t>
  </si>
  <si>
    <t>3422000613216000093</t>
  </si>
  <si>
    <t>Сахар</t>
  </si>
  <si>
    <t>0339300091116000038</t>
  </si>
  <si>
    <t>10.81.13.110</t>
  </si>
  <si>
    <t>654029, Кемеровская обл, Новокузнецк г, ул.Вокзальная, д.12</t>
  </si>
  <si>
    <t>3422000613216000095</t>
  </si>
  <si>
    <t>Молочная продукция на 2 квартал 2016</t>
  </si>
  <si>
    <t>0339300091116000039</t>
  </si>
  <si>
    <t>3422000613216000071</t>
  </si>
  <si>
    <t>Продукция рыболовства на 2 квартал 2016</t>
  </si>
  <si>
    <t>0339300091116000040</t>
  </si>
  <si>
    <t>03.22.20.390</t>
  </si>
  <si>
    <t>3422000613216000094</t>
  </si>
  <si>
    <t>221 866 50</t>
  </si>
  <si>
    <t>Овощи на 2 квартал 2016</t>
  </si>
  <si>
    <t>0339300091116000041</t>
  </si>
  <si>
    <t>01.13.51.120, 01.13.12.190, 01.13.43.110, 01.13.41.110, 01.13.49.110</t>
  </si>
  <si>
    <t>ООО «Здоровый продукт»</t>
  </si>
  <si>
    <t>650044, г. Кемерово, ул. Артельная, д. 43, кв. 2</t>
  </si>
  <si>
    <t>3422000613216000096</t>
  </si>
  <si>
    <t>Компотная смесь на 2 квартал 2016</t>
  </si>
  <si>
    <t>0339300091116000042</t>
  </si>
  <si>
    <t>654038 г. Новокузнецк ул.Клименко,21</t>
  </si>
  <si>
    <t>3422000613216000086</t>
  </si>
  <si>
    <t>Хлебобулочная продукция на 2 квартал 2016</t>
  </si>
  <si>
    <t>0339300091116000043</t>
  </si>
  <si>
    <t>654029, Кемеровская область, г. Новокузнецк, ул. Вокзальная, 65</t>
  </si>
  <si>
    <t>3422000613216000101</t>
  </si>
  <si>
    <t>Расходные материалы для хирургии</t>
  </si>
  <si>
    <t>0339300091116000044</t>
  </si>
  <si>
    <t>20.59.52.192, 32.50.50.000</t>
  </si>
  <si>
    <t>3422000613216000074</t>
  </si>
  <si>
    <t>0339300091116000045</t>
  </si>
  <si>
    <t>21.20.10.111</t>
  </si>
  <si>
    <t>3422000613216000104</t>
  </si>
  <si>
    <t>0339300091116000046</t>
  </si>
  <si>
    <t>3422000613216000105</t>
  </si>
  <si>
    <t>0339300091116000047</t>
  </si>
  <si>
    <t>3422000613216000097</t>
  </si>
  <si>
    <t>0339300091116000048</t>
  </si>
  <si>
    <t>3422000613216000098</t>
  </si>
  <si>
    <t>Поставка окон ПВХ</t>
  </si>
  <si>
    <t>0339300091116000049</t>
  </si>
  <si>
    <t>25.12.10.000, 32.99.59.000</t>
  </si>
  <si>
    <t>630005, Новосибирская область, город Новосибирск, ул. Ломоносова, 61-22</t>
  </si>
  <si>
    <t>3422000613216000099</t>
  </si>
  <si>
    <t>Иммуноглобулин против клещевого энцефалита</t>
  </si>
  <si>
    <t>0339300091116000050</t>
  </si>
  <si>
    <t>21.20.10.213</t>
  </si>
  <si>
    <t>ООО «АСКО-МЕД-ПЛЮС»</t>
  </si>
  <si>
    <t>656054, Алтайский край, г. Барнаул, ул. Островского, 29</t>
  </si>
  <si>
    <t>3422000613216000083</t>
  </si>
  <si>
    <t>ООО "Практика М"</t>
  </si>
  <si>
    <t>Расходные материалы для аппарата "Ризограф"</t>
  </si>
  <si>
    <t>0339300091116000051</t>
  </si>
  <si>
    <t>28.23.26.000</t>
  </si>
  <si>
    <t>ООО «СПЕЦТЕХНОЛОГИИ»</t>
  </si>
  <si>
    <t>190020, г. Санкт-Петербург, наб. Обводного канала, д. 150, корп. 1, лит. А.</t>
  </si>
  <si>
    <t>3422000613216000100</t>
  </si>
  <si>
    <t xml:space="preserve">   Иммуноглобулин человека нормальный</t>
  </si>
  <si>
    <t>0339300091116000052</t>
  </si>
  <si>
    <t>ООО «Альбатрос»</t>
  </si>
  <si>
    <t xml:space="preserve">115201, г. Москва, Каширское шоссе, д.22,
корпус 4, строение 7
</t>
  </si>
  <si>
    <t>3422000613216000107</t>
  </si>
  <si>
    <t>Дезинфицирующие средства</t>
  </si>
  <si>
    <t>0339300091116000055</t>
  </si>
  <si>
    <t>20.59.59.000</t>
  </si>
  <si>
    <t>3422000613216000108</t>
  </si>
  <si>
    <t>Моющие средства</t>
  </si>
  <si>
    <t>0339300091116000053</t>
  </si>
  <si>
    <t>20.41.32.121, 20.41.32.121, 20.41.31.121, 20.41.31.113, 20.41.32.119</t>
  </si>
  <si>
    <t>ООО «ЭРИО»</t>
  </si>
  <si>
    <t>630015, г. Новосибирск, ул. Королева, д. 40, корпус 10</t>
  </si>
  <si>
    <t>3422000613216000084</t>
  </si>
  <si>
    <t>Дезинфицирующее средство для стоматологии</t>
  </si>
  <si>
    <t>0339300091116000054</t>
  </si>
  <si>
    <t>01.11.21.129</t>
  </si>
  <si>
    <t>3422000613216000085</t>
  </si>
  <si>
    <t>Горячее водоснабжение, теплоснабжение</t>
  </si>
  <si>
    <t>0339300091116000012</t>
  </si>
  <si>
    <t>35.30.12.140</t>
  </si>
  <si>
    <t>0339300091116000011</t>
  </si>
  <si>
    <t>654006, г. Новокузнецк, ул. Коммунальная, д. 25</t>
  </si>
  <si>
    <t>Холодное водоснабжение, водоотведение</t>
  </si>
  <si>
    <t>0339300091116000010</t>
  </si>
  <si>
    <t>37.00.11.150</t>
  </si>
  <si>
    <t>654005, г. Новокузнецк, пр. Строителей, д. 98</t>
  </si>
  <si>
    <t>0339300091116000009</t>
  </si>
  <si>
    <t>0339300091116000008</t>
  </si>
  <si>
    <t>650036, РФ, г. Кемерово, пр. Ленина, 90/4</t>
  </si>
  <si>
    <t>Лекарственные препараты для реанимации</t>
  </si>
  <si>
    <t>0339300091116000056</t>
  </si>
  <si>
    <t>117105, г. Москва, ул. Нагорный проезд, 12, стр. 1</t>
  </si>
  <si>
    <t>3422000613216000110</t>
  </si>
  <si>
    <t>Лекарственные препараты</t>
  </si>
  <si>
    <t>0339300091116000057</t>
  </si>
  <si>
    <t>ООО "Ассоль"</t>
  </si>
  <si>
    <t>195067, Санкт-Петербург г, ул.Маршала Тухачевского, д.22</t>
  </si>
  <si>
    <t>3422000613216000109</t>
  </si>
  <si>
    <t>62.018,97</t>
  </si>
  <si>
    <t>Строительные материалы для ремонта кровли</t>
  </si>
  <si>
    <t>0339300091116000058</t>
  </si>
  <si>
    <t>46.73.16.000</t>
  </si>
  <si>
    <t>ООО "Симплекс"</t>
  </si>
  <si>
    <t>654066, Кемеровская область, г. Новокузнецк, ул. Кондомское шоссе, д.3</t>
  </si>
  <si>
    <t>3422000613216000113</t>
  </si>
  <si>
    <t>Поставка динитрогена оксида</t>
  </si>
  <si>
    <t>0339300091116000059</t>
  </si>
  <si>
    <t>20.11.11.140</t>
  </si>
  <si>
    <t>ООО "Светофарм"</t>
  </si>
  <si>
    <t>650004, г. Кемерово, ул. Сибирская, 35А</t>
  </si>
  <si>
    <t>3422000613216000114</t>
  </si>
  <si>
    <t>Поставка игл хирургических</t>
  </si>
  <si>
    <t>0339300091116000060</t>
  </si>
  <si>
    <t>3422000613216000111</t>
  </si>
  <si>
    <t>Поставка расходных материалов для отделений</t>
  </si>
  <si>
    <t>0339300091116000061</t>
  </si>
  <si>
    <t>32.99.59.000</t>
  </si>
  <si>
    <t>ООО "МедВектор"</t>
  </si>
  <si>
    <t>654005, Кемеровская область, г. Новокузнецк, ул. Орджоникидзе, 18, оф. 442</t>
  </si>
  <si>
    <t>3422000613216000116</t>
  </si>
  <si>
    <t>Поставка инструментов сшивающих  многократного применения</t>
  </si>
  <si>
    <t>0339300091116000062</t>
  </si>
  <si>
    <t>3422000613216000117</t>
  </si>
  <si>
    <t>Устройство для увлажнения кислорода</t>
  </si>
  <si>
    <t>0339300091116000063</t>
  </si>
  <si>
    <t>3422000613216000112</t>
  </si>
  <si>
    <t>Шовный материал</t>
  </si>
  <si>
    <t>0339300091116000064</t>
  </si>
  <si>
    <t>3422000613216000115</t>
  </si>
  <si>
    <t>Озоновый стерилизатор</t>
  </si>
  <si>
    <t>0339300091116000065</t>
  </si>
  <si>
    <t>10.052016</t>
  </si>
  <si>
    <t>3422000613216000118</t>
  </si>
  <si>
    <t>Сантехническая продукция</t>
  </si>
  <si>
    <t>0339300091116000066</t>
  </si>
  <si>
    <t>22.23.12.140 27.20.12.000 28.14.13.130 28.14.20.000 25.21.11.110 25.21.11.130 20.30.22.170 23.91.11.150 28.14.13.120 25.93.15.120 22.21.21.123 22.23.12.140 28.14.12.110 25.99.11.191 24.20.13.190 24.20.13.120 24.44.26.110 24.44.26.130 20.59.56.120 25.29.12.130</t>
  </si>
  <si>
    <t>ООО "СТК-Сибирь"</t>
  </si>
  <si>
    <t>630052, г. Новосибирск, ул. Толмачевское шоссе 27</t>
  </si>
  <si>
    <t>3422000613216000123</t>
  </si>
  <si>
    <t>Медицинская одежда</t>
  </si>
  <si>
    <t>0339300091116000067</t>
  </si>
  <si>
    <t>14.12.30.131</t>
  </si>
  <si>
    <t>ИП Гордиенко АА</t>
  </si>
  <si>
    <t>630091, г. Новосибирск, ул. Красный проспект, 67а, а/я 113</t>
  </si>
  <si>
    <t>3422000613216000122</t>
  </si>
  <si>
    <t>Мешки для утилизации медицинских отходов</t>
  </si>
  <si>
    <t>0339300091116000069</t>
  </si>
  <si>
    <t>ООО "НОВА"</t>
  </si>
  <si>
    <t xml:space="preserve">443048, Самарская область, г. Самара, ул. квартал 2-й, д. б/н, корпус литера ДД1 </t>
  </si>
  <si>
    <t>3422000613216000121</t>
  </si>
  <si>
    <t>Ремонт и обслуживание оргтехники</t>
  </si>
  <si>
    <t>0339300091116000070</t>
  </si>
  <si>
    <t>3422000613216000119</t>
  </si>
  <si>
    <t>Камеры дезинфекционные в количестве 2-х штук</t>
  </si>
  <si>
    <t>0339300091116000071</t>
  </si>
  <si>
    <t>26.60.11.121</t>
  </si>
  <si>
    <t>3422000613216000120</t>
  </si>
  <si>
    <t>Электротехническая продукция</t>
  </si>
  <si>
    <t>0339300091116000072</t>
  </si>
  <si>
    <t>27.40.14.000 27.40.15.114 27.40.13.000 27.12.22.000 27.33.13.110 13.96.13.130 27.40.39.110 27.12.22.000 27.32.13.111 27.11.50.130</t>
  </si>
  <si>
    <t>3422000613216000124</t>
  </si>
  <si>
    <t>Лекарственный препарат для отделения хирургмм</t>
  </si>
  <si>
    <t>0339300091116000073</t>
  </si>
  <si>
    <t>3422000613216000125</t>
  </si>
  <si>
    <t>Крупа в ассортименте на 2-е полугодие</t>
  </si>
  <si>
    <t>0339300091116000075</t>
  </si>
  <si>
    <t>10.61.32.119</t>
  </si>
  <si>
    <t>3422000613216000128</t>
  </si>
  <si>
    <t>Поставка огурцов консервированых на 2-е полугодие 2016</t>
  </si>
  <si>
    <t>0339300091116000074</t>
  </si>
  <si>
    <t>10.39.18.110</t>
  </si>
  <si>
    <t>650044 г.Кемерово ул.Рутгерса 41/6 пом.2</t>
  </si>
  <si>
    <t>3422000613216000134</t>
  </si>
  <si>
    <t>Поставка яиц на 2-е полугодие 2016</t>
  </si>
  <si>
    <t>0339300091116000076</t>
  </si>
  <si>
    <t>3422000613216000136</t>
  </si>
  <si>
    <t>Поставка молочнаой продукции на 2-е полугодие 2016</t>
  </si>
  <si>
    <t>0339300091116000077</t>
  </si>
  <si>
    <t>10.51.56.422   10.51.30.111</t>
  </si>
  <si>
    <t>654063, г. Новокузнецк, ул. Переездная, 7</t>
  </si>
  <si>
    <t>3422000613216000135</t>
  </si>
  <si>
    <t>Поставка мясной продукции на 2-е полугодие 2016</t>
  </si>
  <si>
    <t>0339300091116000078</t>
  </si>
  <si>
    <t>10.11.31.110    10.11.31.140</t>
  </si>
  <si>
    <t>3422000613216000131</t>
  </si>
  <si>
    <t>Продукты питания на 2-е полугодие 2016 (мука, макароны)</t>
  </si>
  <si>
    <t>0339300091116000079</t>
  </si>
  <si>
    <t>10.61.21.000    10.73.11.190    10.84.30.140</t>
  </si>
  <si>
    <t>3422000613216000133</t>
  </si>
  <si>
    <t xml:space="preserve">Поставка продуктов питания на 2-е полугодие 2016 </t>
  </si>
  <si>
    <t>0339300091116000080</t>
  </si>
  <si>
    <t>10.51.22.113  10.84.12.120    10.62.11.190     10.83.13.130   10.41.59.156</t>
  </si>
  <si>
    <t>3422000613216000127</t>
  </si>
  <si>
    <t>Поставка мяса кур охлажденного  на 2-е полугодие 2016</t>
  </si>
  <si>
    <t>0339300091116000081</t>
  </si>
  <si>
    <t>3422000613216000140</t>
  </si>
  <si>
    <t>Поставка  кисломолочной продукции на 2-е полугодие 2016</t>
  </si>
  <si>
    <t>0339300091116000082</t>
  </si>
  <si>
    <t>10.51.40.330 10.51.52.121  10.51.40.112</t>
  </si>
  <si>
    <t>3422000613216000139</t>
  </si>
  <si>
    <t>Поставка сахара-песка на 2-е полугодие 2016</t>
  </si>
  <si>
    <t>0339300091116000083</t>
  </si>
  <si>
    <t>654207, Кемеровская обл, Новокузнецкий р-н, Костенково с, ул.ул. Центральная, д.дом 2А</t>
  </si>
  <si>
    <t>3422000613216000138</t>
  </si>
  <si>
    <t>Поставка овощей на 2-е полугодие 2016</t>
  </si>
  <si>
    <t>0339300091116000084</t>
  </si>
  <si>
    <t>01.13.51.120  01.12.13.190 01.13.43.110    01.13.41.110   01.13.49.110</t>
  </si>
  <si>
    <t>ООО "Здоровый продукт"</t>
  </si>
  <si>
    <t>3422000613216000137</t>
  </si>
  <si>
    <t>Поставка сухофруктов на 2-е полугодие 2016</t>
  </si>
  <si>
    <t>0339300091116000085</t>
  </si>
  <si>
    <t>3422000613216000130</t>
  </si>
  <si>
    <t>Поставка рыбы свежемороженной на 2-е полугодие 2016</t>
  </si>
  <si>
    <t>0339300091116000086</t>
  </si>
  <si>
    <t>630091 г. Новосибирск, ул. Мичурина, 12 А, офис 308,</t>
  </si>
  <si>
    <t>3422000613216000129</t>
  </si>
  <si>
    <t>Наропин</t>
  </si>
  <si>
    <t>0339300091116000087</t>
  </si>
  <si>
    <t>ООО "Мега фарма"</t>
  </si>
  <si>
    <t>3422000613216000132</t>
  </si>
  <si>
    <t>Севоран</t>
  </si>
  <si>
    <t>0339300091116000088</t>
  </si>
  <si>
    <t>3422000613216000126</t>
  </si>
  <si>
    <t>Экстемпоральные</t>
  </si>
  <si>
    <t>0339300091116000089</t>
  </si>
  <si>
    <t>21.20.10.232 21.20.23.199 21.20.23.192 21.20.23.111 21.20.10.134 21.20.10.191 21.20.10.141 21.20.10.181</t>
  </si>
  <si>
    <t>654041, Кемеровская область, город Новокузнецк, проезд Курбатова, 1</t>
  </si>
  <si>
    <t>3422000613216000141</t>
  </si>
  <si>
    <t>Листенон</t>
  </si>
  <si>
    <t>0339300091116000090</t>
  </si>
  <si>
    <t>3422000613216000142</t>
  </si>
  <si>
    <t>Ардуан</t>
  </si>
  <si>
    <t>0339300091116000091</t>
  </si>
  <si>
    <t>3422000613216000143</t>
  </si>
  <si>
    <t>Кеторолак</t>
  </si>
  <si>
    <t>0339300091116000092</t>
  </si>
  <si>
    <t>3422000613216000144</t>
  </si>
  <si>
    <t>ЛС для реанимации (лидокаин, платифиллин, анальгин)</t>
  </si>
  <si>
    <t>0339300091116000093</t>
  </si>
  <si>
    <t>3422000613216000146</t>
  </si>
  <si>
    <t>Стерофундин</t>
  </si>
  <si>
    <t>0339300091116000094</t>
  </si>
  <si>
    <t>142717, Московская обл, Ленинский р-н, Развилка п, ул.квартал 1, д.владение 7</t>
  </si>
  <si>
    <t>3422000613216000145</t>
  </si>
  <si>
    <t>Мягкий инвентарь (полотно, рукавицы, перчатки)</t>
  </si>
  <si>
    <t>0339300091116000095</t>
  </si>
  <si>
    <t>14.12.30.150 13.92.29.110</t>
  </si>
  <si>
    <t>3422000613216000147</t>
  </si>
  <si>
    <t>Строительный инструмент (кисти, валики)</t>
  </si>
  <si>
    <t>0339300091116000096</t>
  </si>
  <si>
    <t>32.91.19.120</t>
  </si>
  <si>
    <t>3422000613216000148</t>
  </si>
  <si>
    <t>Бумага потребительская</t>
  </si>
  <si>
    <t>0339300091116000097</t>
  </si>
  <si>
    <t>17.12.73.110</t>
  </si>
  <si>
    <t>ООО "Госснаб"</t>
  </si>
  <si>
    <t>650010, г. Кемерово, ул. Авиационная, д. 109</t>
  </si>
  <si>
    <t>3422000613216000150</t>
  </si>
  <si>
    <t>Строительные материалы</t>
  </si>
  <si>
    <t>0339300091116000098</t>
  </si>
  <si>
    <t>25.94.11.120  20.30.12.130  22.23.19.000  20.30.22.170 20.52.10.190 22.23.11.00023.31.10.121 23.31.10.122 20.52.10.190 20.30.22.160 20.30.22.120 22.29.29.000 23.51.12.190</t>
  </si>
  <si>
    <t>3422000613216000151</t>
  </si>
  <si>
    <t>Бумажная продукция</t>
  </si>
  <si>
    <t>0339300091116000099</t>
  </si>
  <si>
    <t>3422000613216000158</t>
  </si>
  <si>
    <t>Лекарственные средства для терапии</t>
  </si>
  <si>
    <t>0339300091116000100</t>
  </si>
  <si>
    <t>21.20.10.141 21.20.10.142</t>
  </si>
  <si>
    <t>115201, Москва г, ул.Каширское шоссе, д.дом 22, корпус 4, строение 7</t>
  </si>
  <si>
    <t>22.072016</t>
  </si>
  <si>
    <t>3422000613216000152</t>
  </si>
  <si>
    <t>Препараты содержащие железо</t>
  </si>
  <si>
    <t>0339300091116000101</t>
  </si>
  <si>
    <t>3422000613216000157</t>
  </si>
  <si>
    <t>Двери ПВХ</t>
  </si>
  <si>
    <t>0339300091116000102</t>
  </si>
  <si>
    <t>16.23.11.130</t>
  </si>
  <si>
    <t>3422000613216000153</t>
  </si>
  <si>
    <t>0339300091116000103</t>
  </si>
  <si>
    <t>ООО "Медфармальянс"</t>
  </si>
  <si>
    <t>654000, Кемеровская обл, Новокузнецк г, ул.Еланьская, д.10А</t>
  </si>
  <si>
    <t>3422000613216000154</t>
  </si>
  <si>
    <t>Лекарственный препарат</t>
  </si>
  <si>
    <t>0339300091116000104</t>
  </si>
  <si>
    <t>3422000613216000156</t>
  </si>
  <si>
    <t>0339300091116000105</t>
  </si>
  <si>
    <t>3422000613216000155</t>
  </si>
  <si>
    <t>Лекарственные средства</t>
  </si>
  <si>
    <t>0339300091116000106</t>
  </si>
  <si>
    <t>21.20.10.113 21.20.10.232</t>
  </si>
  <si>
    <t>3422000613216000159</t>
  </si>
  <si>
    <t>Лекарственные средства влияющие на органы дыхания</t>
  </si>
  <si>
    <t>0339300091116000107</t>
  </si>
  <si>
    <t>3422000613216000160</t>
  </si>
  <si>
    <t>Лекарственные средства влияющие на кровь</t>
  </si>
  <si>
    <t>0339300091116000108</t>
  </si>
  <si>
    <t>3422000613216000161</t>
  </si>
  <si>
    <t>0339300091116000109</t>
  </si>
  <si>
    <t>3422000613216000162</t>
  </si>
  <si>
    <t>Перевязочный материал</t>
  </si>
  <si>
    <t>0339300091116000111</t>
  </si>
  <si>
    <t>21.20.24.131 13.99.19.111 13.20.44.120</t>
  </si>
  <si>
    <t>ООО "МедтексМ"</t>
  </si>
  <si>
    <t>115516, Москва г, ул.Промышленная, д.11</t>
  </si>
  <si>
    <t>3422000613216000164</t>
  </si>
  <si>
    <t>Расходные материалы для лучевой диагностики</t>
  </si>
  <si>
    <t>0339300091116000112</t>
  </si>
  <si>
    <t>ООО "МедЛайн"</t>
  </si>
  <si>
    <t>644018,г.Омск,ул.1-я Индустриальная,дом4,офис 216</t>
  </si>
  <si>
    <t>3422000613216000149</t>
  </si>
  <si>
    <t>0339300091116000113</t>
  </si>
  <si>
    <t>3422000613216000163</t>
  </si>
  <si>
    <t>Расходные материалы для отделения анестезиологии и реанимации</t>
  </si>
  <si>
    <t>0339300091116000114</t>
  </si>
  <si>
    <t>650071, г.Кемерово, ул. Окружная, д. 30, кв. 197</t>
  </si>
  <si>
    <t>3422000613216000165</t>
  </si>
  <si>
    <t>Лекарственное средство Апротинин</t>
  </si>
  <si>
    <t>0339300091116000115</t>
  </si>
  <si>
    <t>3422000613216000166</t>
  </si>
  <si>
    <t>Лекарственное средство Квамател</t>
  </si>
  <si>
    <t>0339300091116000116</t>
  </si>
  <si>
    <t>3422000613216000174</t>
  </si>
  <si>
    <t>Фосфолипиды</t>
  </si>
  <si>
    <t>0339300091116000117</t>
  </si>
  <si>
    <t>3422000613216000175</t>
  </si>
  <si>
    <t>Ботулотоксин</t>
  </si>
  <si>
    <t>0339300091116000118</t>
  </si>
  <si>
    <t>ЗАО "РОСТА"</t>
  </si>
  <si>
    <t>650003, г. Кемерово, пр. Химиков, 43а</t>
  </si>
  <si>
    <t>3422000613216000167</t>
  </si>
  <si>
    <t>Поставка этанола</t>
  </si>
  <si>
    <t>0339300091116000119</t>
  </si>
  <si>
    <t>11.01.10.112</t>
  </si>
  <si>
    <t>650055, Кемеровская обл, Кемерово г, ул.пр-кт Кузнецкий, д.121</t>
  </si>
  <si>
    <t>3422000613216000168</t>
  </si>
  <si>
    <t>0339300091116000120</t>
  </si>
  <si>
    <t>3422000613216000170</t>
  </si>
  <si>
    <t>Глюкоза, рингер</t>
  </si>
  <si>
    <t>0339300091116000121</t>
  </si>
  <si>
    <t>21.10.40.110   21.20.10.134</t>
  </si>
  <si>
    <t>3422000613216000171</t>
  </si>
  <si>
    <t>Антибиотики</t>
  </si>
  <si>
    <t>0339300091116000122</t>
  </si>
  <si>
    <t xml:space="preserve">21.10.54.160 21.10.54.170 </t>
  </si>
  <si>
    <t>АО «НПЦ «Эльфа»</t>
  </si>
  <si>
    <t>115088, г. Москва, ул. Угрешская, д. 14, стр. 2</t>
  </si>
  <si>
    <t>3422000613216000172</t>
  </si>
  <si>
    <t>0339300091116000123</t>
  </si>
  <si>
    <t xml:space="preserve">21.10.54.170 </t>
  </si>
  <si>
    <t>3422000613216000173</t>
  </si>
  <si>
    <t>0339300091116000124</t>
  </si>
  <si>
    <t>21.10.54.190 21.10.54.110 21.20.21.129</t>
  </si>
  <si>
    <t>3422000613216000169</t>
  </si>
  <si>
    <t>Поставка тест-систем и реагентов для лабораторной службы</t>
  </si>
  <si>
    <t>0339300091116000125</t>
  </si>
  <si>
    <t xml:space="preserve">22.29.29.000 20.59.52.199 23.19.23.110 17.12.14.141 </t>
  </si>
  <si>
    <t>ООО "Сибмед-Сервис"</t>
  </si>
  <si>
    <t>654034, Кемеровская область, г. Новокузнецк, пр. Технический 33 пом. 2, офис 706</t>
  </si>
  <si>
    <t>3422000613216000177</t>
  </si>
  <si>
    <t>Поставка наркотических средств и психотропных веществ</t>
  </si>
  <si>
    <t>0339300091116000126</t>
  </si>
  <si>
    <t>650036, Кемеровская область, г. Кемерово, ул. Терешковой, д. 52</t>
  </si>
  <si>
    <t>3422000613216000176</t>
  </si>
  <si>
    <t>Поставка лекарственных средств для  одделения новорожденных</t>
  </si>
  <si>
    <t>0339300091116000127</t>
  </si>
  <si>
    <t>3422000613216000181</t>
  </si>
  <si>
    <t>0339300091116000128</t>
  </si>
  <si>
    <t>3422000613216000180</t>
  </si>
  <si>
    <t>Поставка аминокислот для парентерального питания</t>
  </si>
  <si>
    <t>0339300091116000129</t>
  </si>
  <si>
    <t>3422000613216000182</t>
  </si>
  <si>
    <t>Поставка экстемпоральных лекарственных средств</t>
  </si>
  <si>
    <t>05.09.5016</t>
  </si>
  <si>
    <t>0339300091116000130</t>
  </si>
  <si>
    <t xml:space="preserve">21.20.10.232 21.20.10.141 21.20.23.199 21.20.10.134 21.20.10.181 21.20.23.192 21.20.23.111   </t>
  </si>
  <si>
    <t>3422000613216000183</t>
  </si>
  <si>
    <t>Поставка лекарственных средств для неврологического одделения</t>
  </si>
  <si>
    <t>0339300091116000131</t>
  </si>
  <si>
    <t>21.20.10.221 21.20.10.231 21.20.10.122 21.20.10.142</t>
  </si>
  <si>
    <t>3422000613216000179</t>
  </si>
  <si>
    <t>0339300091116000132</t>
  </si>
  <si>
    <t>3422000613216000178</t>
  </si>
  <si>
    <t>Поставка расходных материалов для отдления хирургии</t>
  </si>
  <si>
    <t>0339300091116000133</t>
  </si>
  <si>
    <t>3422000613216000184</t>
  </si>
  <si>
    <t>Поставка моющих средств</t>
  </si>
  <si>
    <t>0339300091116000135</t>
  </si>
  <si>
    <t>20.41.32.121 20.41.31.121 20.41.31.113 20.41.32119</t>
  </si>
  <si>
    <t>ИП Голубев А.В</t>
  </si>
  <si>
    <t>630040, г. Новосибирск, ул. 1-я Грузинская 28/1</t>
  </si>
  <si>
    <t>3422000613216000185</t>
  </si>
  <si>
    <t>Поставка лекарственных средств для родильного отделения</t>
  </si>
  <si>
    <t>10.10.20.16</t>
  </si>
  <si>
    <t>0339300091116000137</t>
  </si>
  <si>
    <t>21.20.10.173 21.20.10.172 21.20.10.231</t>
  </si>
  <si>
    <t>3422000613216000187</t>
  </si>
  <si>
    <t>57  639,56</t>
  </si>
  <si>
    <t>Поставка Лекарственных средств для женской консультации (миропристон, миролют)</t>
  </si>
  <si>
    <t>0339300091116000138</t>
  </si>
  <si>
    <t>3422000613216000186</t>
  </si>
  <si>
    <t>Поставка перчаток</t>
  </si>
  <si>
    <t>0339300091116000139</t>
  </si>
  <si>
    <t>22.19.60.113</t>
  </si>
  <si>
    <t>ООО «Сантенорм»</t>
  </si>
  <si>
    <t>127287 г. Москва, ул. Башиловская, д. 34, пом.II, 31Б</t>
  </si>
  <si>
    <t>3422000613216000209</t>
  </si>
  <si>
    <t>0339300091116000141</t>
  </si>
  <si>
    <t>13.99.19.111 21.20.24.160 21.20.24.131 21.20.21.132</t>
  </si>
  <si>
    <t>ООО «МедтексМ»</t>
  </si>
  <si>
    <t xml:space="preserve">115516 г. Москва, ул. Промышленная, д. 11
</t>
  </si>
  <si>
    <t>3422000613216000199</t>
  </si>
  <si>
    <t>Поставка расходных материалов для плпзменного стерилизатора</t>
  </si>
  <si>
    <t>0339300091116000142</t>
  </si>
  <si>
    <t>3422000613216000188</t>
  </si>
  <si>
    <t>Поставка электродов</t>
  </si>
  <si>
    <t>0339300091116000143</t>
  </si>
  <si>
    <t>ООО "НИКА"</t>
  </si>
  <si>
    <t>620131, Свердловская обл, Екатеринбург г, ул.Заводская, д.40 - 125</t>
  </si>
  <si>
    <t>3422000613216000193</t>
  </si>
  <si>
    <t>Поставка расходных материалов для отделения новорожденных</t>
  </si>
  <si>
    <t>0339300091116000144</t>
  </si>
  <si>
    <t>3422000613216000189</t>
  </si>
  <si>
    <t>0339300091116000145</t>
  </si>
  <si>
    <t>32.50.13.110 32.50.13.190 13.99.19.129 21.20.24.110</t>
  </si>
  <si>
    <t>ООО "Мастер Фарм"</t>
  </si>
  <si>
    <t>630055, Новосибирская обл, Новосибирск г, ул.Мусы Джалиля, д.3/1 - 6</t>
  </si>
  <si>
    <t>3422000613216000200</t>
  </si>
  <si>
    <t>Поставка натрия амидотризоата</t>
  </si>
  <si>
    <t>0339300091116000147</t>
  </si>
  <si>
    <t>3422000613216000194</t>
  </si>
  <si>
    <t>Поставка антибактериальных лекарственных средств</t>
  </si>
  <si>
    <t>0339300091116000148</t>
  </si>
  <si>
    <t>21.10.54.170 21.20.10.191</t>
  </si>
  <si>
    <t>3422000613216000196</t>
  </si>
  <si>
    <t>Поставка тигециклина</t>
  </si>
  <si>
    <t>0339300091116000149</t>
  </si>
  <si>
    <t>ООО «Торговый дом БФ»</t>
  </si>
  <si>
    <t>3422000613216000190</t>
  </si>
  <si>
    <t>Поставка фамотидина</t>
  </si>
  <si>
    <t>0339300091116000151</t>
  </si>
  <si>
    <t>3422000613216000197</t>
  </si>
  <si>
    <t>Поставка транексамовой кислоты</t>
  </si>
  <si>
    <t>0339300091116000154</t>
  </si>
  <si>
    <t>3422000613216000198</t>
  </si>
  <si>
    <t>Поставка трамадола</t>
  </si>
  <si>
    <t>0339300091116000155</t>
  </si>
  <si>
    <t>3422000613216000191</t>
  </si>
  <si>
    <t>Поставка рентген пленки</t>
  </si>
  <si>
    <t>0339300091116000156</t>
  </si>
  <si>
    <t>ООО «МедЛайн»</t>
  </si>
  <si>
    <t>3422000613216000210</t>
  </si>
  <si>
    <t>0339300091116000157</t>
  </si>
  <si>
    <t>20.20.14.000 20.41.31.190</t>
  </si>
  <si>
    <t>ООО «АльфаХост»</t>
  </si>
  <si>
    <t>654005, Кемеровская область, город Новокузнецк улица Ноградская, 10-49</t>
  </si>
  <si>
    <t>3422000613216000201</t>
  </si>
  <si>
    <t>0339300091116000158</t>
  </si>
  <si>
    <t>21.20.10.254 21.20.10.141 21.20.10.181 21.20.10.134 21.20.10.256 21.20.10.132 21.20.10.113 21.20.10.144 21.20.10.236 21.20.10.231 21.20.10.181 21.20.10.232</t>
  </si>
  <si>
    <t>3422000613216000202</t>
  </si>
  <si>
    <t>Поставка средств, тормозящих свёртываемость крови</t>
  </si>
  <si>
    <t>0339300091116000159</t>
  </si>
  <si>
    <t>ООО «Ланцет»</t>
  </si>
  <si>
    <t>Россия, 107143, г. Москва, Открытое шоссе, д.17, корп.1</t>
  </si>
  <si>
    <t>3422000613216000203</t>
  </si>
  <si>
    <t>0339300091116000160</t>
  </si>
  <si>
    <t>3422000613216000204</t>
  </si>
  <si>
    <t>Поставка лекарственных средств для отделений</t>
  </si>
  <si>
    <t>0339300091116000161</t>
  </si>
  <si>
    <t>21.20.10.255 21.20.10.191 21.10.54.110 21.20.10.192 21.20.10.142 21.20.10.191 21.20.10.113 21.20.10.232</t>
  </si>
  <si>
    <t>3422000613216000205</t>
  </si>
  <si>
    <t>Поставка лекарственных средств для отделений больницы</t>
  </si>
  <si>
    <t>0339300091116000162</t>
  </si>
  <si>
    <t>21.20.10.130 21.20.10.158 20.42.15.144 21.20.10.231 21.20.10.253 21.10.31.120</t>
  </si>
  <si>
    <t>3422000613216000192</t>
  </si>
  <si>
    <t>Поставка лекарственного препарата эптаког альфа</t>
  </si>
  <si>
    <t>0339300091116000163</t>
  </si>
  <si>
    <t>ООО «Медэкспорт – Северная звезда»</t>
  </si>
  <si>
    <t>109388, г. Москва, ул.Гурьянова, 30</t>
  </si>
  <si>
    <t>3422000613216000195</t>
  </si>
  <si>
    <t>Поставка линезолида</t>
  </si>
  <si>
    <t>0339300091116000164</t>
  </si>
  <si>
    <t>21.10.54.190</t>
  </si>
  <si>
    <t>690090, Россия, г. Владивосток, ул. Алеутская, д.11 офис 1027</t>
  </si>
  <si>
    <t>3422000613216000206</t>
  </si>
  <si>
    <t>Поставка меропенема</t>
  </si>
  <si>
    <t>0339300091116000165</t>
  </si>
  <si>
    <t>ООО «ФК САТИКОМ»</t>
  </si>
  <si>
    <t>3422000613216000207</t>
  </si>
  <si>
    <t>Поставка расходных материалов для женской консультации</t>
  </si>
  <si>
    <t>0339300091116000166</t>
  </si>
  <si>
    <t>89 86,20</t>
  </si>
  <si>
    <t>0339300091116000167</t>
  </si>
  <si>
    <t>ООО «Мединфо»</t>
  </si>
  <si>
    <t>654005, Кемеровская обл, Новокузнецк г, ул.Ушинского, д.7 – 12</t>
  </si>
  <si>
    <t>3422000613216000213</t>
  </si>
  <si>
    <t>Поставка одноразовой одежды</t>
  </si>
  <si>
    <t>0339300091116000169</t>
  </si>
  <si>
    <t>14.19.32.120</t>
  </si>
  <si>
    <t>ООО "Медицина и новые технологии"</t>
  </si>
  <si>
    <t>654224, Кемеровская обл, Новокузнецкий р-н, Ячменюха с, ул.Лесхозная, д.6</t>
  </si>
  <si>
    <t>3422000613216000214</t>
  </si>
  <si>
    <t>Поставка расходных материалов (лейкопластыри, бинты)</t>
  </si>
  <si>
    <t>0339300091116000170</t>
  </si>
  <si>
    <t>32.99.59.000 21.20.24.110</t>
  </si>
  <si>
    <t>3422000613216000211</t>
  </si>
  <si>
    <t>Поставка бумажных полотенец</t>
  </si>
  <si>
    <t>0339300091116000171</t>
  </si>
  <si>
    <t>17.22.11.130</t>
  </si>
  <si>
    <t>ООО «Территория Чистоты»</t>
  </si>
  <si>
    <t>656049, Алтайский край, г. Барнаул, ул. Папанинцев 121, кв 428</t>
  </si>
  <si>
    <t>3422000613216000212</t>
  </si>
  <si>
    <t>Поставка расходных материалов для аппарата Ризограф</t>
  </si>
  <si>
    <t>0339300091116000173</t>
  </si>
  <si>
    <t>ООО «Инвойс»</t>
  </si>
  <si>
    <t>630048,  Новосибирская область, г. Новосибирск, ул. Немировича-Данченко, дом 104, офис 202</t>
  </si>
  <si>
    <t>3422000613216000219</t>
  </si>
  <si>
    <t xml:space="preserve">Поставка продуктов питания на 1-е полугодие 2017 года (огурцы консервированые, сок) </t>
  </si>
  <si>
    <t>0339300091116000174</t>
  </si>
  <si>
    <t>10.39.18.110  10.32.19.112</t>
  </si>
  <si>
    <t>656000, Алтайский край, Барнаул г, ул.ул. Партизанская, д.266 - 1</t>
  </si>
  <si>
    <t>3422000613216000225</t>
  </si>
  <si>
    <t>Поставка яиц на 1-е полугодие 2017 года</t>
  </si>
  <si>
    <t>0339300091116000175</t>
  </si>
  <si>
    <t>654201, Кемеровская обл, Новокузнецкий р-н, Сосновка с, ул.Запсибовская, д.2</t>
  </si>
  <si>
    <t>3422000613216000220</t>
  </si>
  <si>
    <t>Поставка продуктов питания (молоко и кисломодлоные продукты) на 1-е полугодие 2017 года</t>
  </si>
  <si>
    <t>0339300091116000176</t>
  </si>
  <si>
    <t xml:space="preserve">10.51.11.110 10.51.52.114  </t>
  </si>
  <si>
    <t>654063, Кемеровская обл, Новокузнецк г, ул.Переездная, д.д 7 корпус 1</t>
  </si>
  <si>
    <t>3422000613216000221</t>
  </si>
  <si>
    <t>Поставка мясной продукции на 1-е полугодие 2017 года</t>
  </si>
  <si>
    <t>0339300091116000177</t>
  </si>
  <si>
    <t>650070, Кемеровская обл, Кемерово г, ул.Тухачевского, д.50 а</t>
  </si>
  <si>
    <t>3422000613216000226</t>
  </si>
  <si>
    <t>Поставка продуктов питания (мука, макароны) на 1-е полугодие 2017 года</t>
  </si>
  <si>
    <t>0339300091116000178</t>
  </si>
  <si>
    <t>650000, Кемеровская обл, Кемерово г, ул.ул. Притомская Набережная, д.21а - 2</t>
  </si>
  <si>
    <t>3422000613216000222</t>
  </si>
  <si>
    <t>Поставка продуктов питания (рыба свежемороженная) на 1-е полугодие 2017 года</t>
  </si>
  <si>
    <t>0339300091116000179</t>
  </si>
  <si>
    <t>650044, Кемеровская обл, Кемерово г, ул.Руттгерса, д.41/6 корп 2</t>
  </si>
  <si>
    <t>3422000613216000223</t>
  </si>
  <si>
    <t>Поставка овощей на 1-е полугодие 2017 года</t>
  </si>
  <si>
    <t>0339300091116000180</t>
  </si>
  <si>
    <t>ИП Якубор Р.И.</t>
  </si>
  <si>
    <t>654059, Кемеровская обл, ул.40 лет ВЛКСМ, д.120 - 7</t>
  </si>
  <si>
    <t>3422000613216000224</t>
  </si>
  <si>
    <t>Поставка продуктов питания (компотная смесь) на 1-е полугодие 2017 года</t>
  </si>
  <si>
    <t>0339300091116000181</t>
  </si>
  <si>
    <t>650044, Кемеровская обл, Кемерово г, ул.Артельная, д.43 - 2</t>
  </si>
  <si>
    <t>3422000613216000227</t>
  </si>
  <si>
    <t>Поставка сахара на 1-е полугодие 2017 года</t>
  </si>
  <si>
    <t>0339300091116000182</t>
  </si>
  <si>
    <t>650070, Кемеровская обл, Кемерово г, ул.Тухачевского, д.50/4 - 3</t>
  </si>
  <si>
    <t>3422000613216000228</t>
  </si>
  <si>
    <t>0339300091116000183</t>
  </si>
  <si>
    <t xml:space="preserve">21.20.10.232 21.20.10.141 21.20.23.199 21.20.10.134 21.20.10.181 21.20.23.192 </t>
  </si>
  <si>
    <t>3422000613216000229</t>
  </si>
  <si>
    <t>Поставка картриджа для плазменного стерилизатора</t>
  </si>
  <si>
    <t>0339300091116000184</t>
  </si>
  <si>
    <t>3422000613216000217</t>
  </si>
  <si>
    <t>Поставка молочной продукции на 1-е полугодие 2017 года</t>
  </si>
  <si>
    <t>0339300091116000185</t>
  </si>
  <si>
    <t>10.51.40.330 10.51.52.122</t>
  </si>
  <si>
    <t>3422000613216000230</t>
  </si>
  <si>
    <t>Поставка мяса кур на 1-е полугодие 2017 года</t>
  </si>
  <si>
    <t>0339300091116000186</t>
  </si>
  <si>
    <t>3422000613216000231</t>
  </si>
  <si>
    <t>Поставка продуктов питания (т.паста, кисель, чай) на 1 полугодие 2017 года</t>
  </si>
  <si>
    <t>0339300091116000187</t>
  </si>
  <si>
    <t>10.84.12.120 10.62.11.190 10.83.13.130 10.41.59.156 10.84.12.150</t>
  </si>
  <si>
    <t>ООО "СтройТоргСервис"</t>
  </si>
  <si>
    <t>654079, Кемеровская обл, Новокузнецк г, ул.Библиотечный проезд, д.5</t>
  </si>
  <si>
    <t>3422000613216000235</t>
  </si>
  <si>
    <t>Поставка крупы в ассортименье на 1 полугодие 2017 года</t>
  </si>
  <si>
    <t>0339300091116000188</t>
  </si>
  <si>
    <t xml:space="preserve">10.61.32.113 01.11.75.110 10.61.32.119  10.61.32.114 10.61.32.111  10.61.32.116 10.61.32.115 10.61.32.117  </t>
  </si>
  <si>
    <t>3422000613216000233</t>
  </si>
  <si>
    <t>Поставка масла сливочного на 1 полугодие 2017 года</t>
  </si>
  <si>
    <t>0339300091116000189</t>
  </si>
  <si>
    <t>3422000613216000234</t>
  </si>
  <si>
    <t>Поставка сыра на 1 полугодие 2017 года</t>
  </si>
  <si>
    <t>0339300091116000190</t>
  </si>
  <si>
    <t>3422000613216000236</t>
  </si>
  <si>
    <t>Поставка соли на 1 полугодие 2017 года</t>
  </si>
  <si>
    <t>0339300091116000191</t>
  </si>
  <si>
    <t>3422000613216000237</t>
  </si>
  <si>
    <t>Поставка продуктов питания (молоко сухое) на 1 полугодие 2017 года</t>
  </si>
  <si>
    <t>0339300091116000192</t>
  </si>
  <si>
    <t>3422000613216000238</t>
  </si>
  <si>
    <t>Поставка блоков дверных и экранов рентгенозащитных</t>
  </si>
  <si>
    <t>0339300091116000193</t>
  </si>
  <si>
    <t>25.12.10.000</t>
  </si>
  <si>
    <t>3422000613216000216</t>
  </si>
  <si>
    <t>Поставка телекардиографа</t>
  </si>
  <si>
    <t>0339300091116000194</t>
  </si>
  <si>
    <t>26.60.12.119</t>
  </si>
  <si>
    <t>3422000613216000215</t>
  </si>
  <si>
    <t>Поставка хозяйственного инвентаря (лопаты)</t>
  </si>
  <si>
    <t>0339300091116000196</t>
  </si>
  <si>
    <t>17.23.13.143</t>
  </si>
  <si>
    <t>ООО «СтройТоргСервис»</t>
  </si>
  <si>
    <t>654079, г. Новокузнецк, пр-зд Библиотечный д.5</t>
  </si>
  <si>
    <t>3422000613216000275</t>
  </si>
  <si>
    <t>Поставка хлеба на 2017 год</t>
  </si>
  <si>
    <t>0339300091116000197</t>
  </si>
  <si>
    <t>ООО «Хлеб»</t>
  </si>
  <si>
    <t>652707, г.Киселевск, ул. Гагарина, 20, офис 1</t>
  </si>
  <si>
    <t>3422000613216000266</t>
  </si>
  <si>
    <t xml:space="preserve">Поставка полиграфической продукции </t>
  </si>
  <si>
    <t>0339300091116000198</t>
  </si>
  <si>
    <t>0339300091116000199</t>
  </si>
  <si>
    <t>20.41.32.121 20.41.31.113 20.41.32.119</t>
  </si>
  <si>
    <t>ООО «ИНТЕРПРОМ СИБИРЬ»</t>
  </si>
  <si>
    <t>630108, г. Новосибирск, ул.Станционная, д.15/2, офис 5</t>
  </si>
  <si>
    <t>3422000613216000295</t>
  </si>
  <si>
    <t>Поставка кислорода на 2017</t>
  </si>
  <si>
    <t>0339300091116000200</t>
  </si>
  <si>
    <t>АО  по производству технических газов имени Кима Ф.И.</t>
  </si>
  <si>
    <t>630039, Новосибирская обл, Новосибирск г, ул.Коммунстроевская, д.157</t>
  </si>
  <si>
    <t>3422000613216000294</t>
  </si>
  <si>
    <t>Оказание услуг по ТО мини АТС на 2017</t>
  </si>
  <si>
    <t>0339300091116000201</t>
  </si>
  <si>
    <t>61.10.11.190</t>
  </si>
  <si>
    <t>654000, Кемеровская обл, Новокузнецк г, ул.Металлургов, д.25</t>
  </si>
  <si>
    <t>3422000613216000253</t>
  </si>
  <si>
    <t>Оказание услуг по ТО лифтов на 2017</t>
  </si>
  <si>
    <t>0339300091116000202</t>
  </si>
  <si>
    <t>ООО «Кузнецклифтмонтаж»</t>
  </si>
  <si>
    <t>654011, Кемеровская область, г. Новокузнецк, пр. Авиаторов, 11</t>
  </si>
  <si>
    <t>3422000613216000296</t>
  </si>
  <si>
    <t>Оказание услуг по пультовой охране на 2017</t>
  </si>
  <si>
    <t>0339300091116000203</t>
  </si>
  <si>
    <t>ООО ЧОО «ОХРАНА»</t>
  </si>
  <si>
    <t>652055, Россия, Кемеровская область, г. Юрга, ул. Кирова, д. 23, пом. 144</t>
  </si>
  <si>
    <t>Оказание услуг информационное обслуживание теплосчетчиков на 2017</t>
  </si>
  <si>
    <t>0339300091116000204</t>
  </si>
  <si>
    <t>ООО "Нк-Прибор"</t>
  </si>
  <si>
    <t>654018, Кемеровская обл, Новокузнецк г, ул.пр. Октябрьский, д.19 - 96а</t>
  </si>
  <si>
    <t>3422000613216000246</t>
  </si>
  <si>
    <t>Поставка квитанций, рецептов</t>
  </si>
  <si>
    <t>0339300091116000205</t>
  </si>
  <si>
    <t>3422000613216000218</t>
  </si>
  <si>
    <t>Поставка эндопротезов</t>
  </si>
  <si>
    <t>0339300091116000206</t>
  </si>
  <si>
    <t>ООО "МКНТ Импорт"</t>
  </si>
  <si>
    <t>119071, Москва г, ул.Орджоникидзе, д.12,стр.2</t>
  </si>
  <si>
    <t>3422000613216000232</t>
  </si>
  <si>
    <t>Поставка расходных материалов для отделения реанимации-анестезиологии</t>
  </si>
  <si>
    <t>0339300091116000207</t>
  </si>
  <si>
    <t>ООО «Сибмед - Сервис»</t>
  </si>
  <si>
    <t>3422000613216000254</t>
  </si>
  <si>
    <t xml:space="preserve">Поставка строительного материала на 2017 </t>
  </si>
  <si>
    <t>0339300091116000208</t>
  </si>
  <si>
    <t xml:space="preserve">24.42.22.139  20.30.12.130 20.52.10.110 23.51.12.190 20.52.10.190 20.30.12.120 20.30.11.130 22.23.15.000 20.30.22.170 </t>
  </si>
  <si>
    <t>654066, Кемеровская обл, Новокузнецк г, ул.Кондомское шоссе, д.3</t>
  </si>
  <si>
    <t>3422000613216000239</t>
  </si>
  <si>
    <t>0339300091116000209</t>
  </si>
  <si>
    <t>3422000613216000260</t>
  </si>
  <si>
    <t xml:space="preserve">Поставка строительного материала (дюбель-гвоздь, саморезы) на 2017 </t>
  </si>
  <si>
    <t>0339300091116000210</t>
  </si>
  <si>
    <t>25.94.11.190  25.94.11.120</t>
  </si>
  <si>
    <t>3422000613216000259</t>
  </si>
  <si>
    <t>Поставка мягкого инвентаря (постельное белье) на 2017</t>
  </si>
  <si>
    <t>0339300091116000211</t>
  </si>
  <si>
    <t>13.92.12.193 13.92.12.192</t>
  </si>
  <si>
    <t>3422000613216000261</t>
  </si>
  <si>
    <t>Поставка мягкого инвентаря (халат хирргический  операционный) на 2017</t>
  </si>
  <si>
    <t>0339300091116000212</t>
  </si>
  <si>
    <t>ООО «НТК»</t>
  </si>
  <si>
    <t>630111, г. Новосибирск, ул. Кропоткина 138 кв. 152</t>
  </si>
  <si>
    <t>3422000613216000262</t>
  </si>
  <si>
    <t>Поставка мягкого инвентаря (костюм хирурга) на 2017</t>
  </si>
  <si>
    <t>0339300091116000213</t>
  </si>
  <si>
    <t>14.12.11.110</t>
  </si>
  <si>
    <t>3422000613216000263</t>
  </si>
  <si>
    <t>Поставка дезинфицирующих средств на 2017</t>
  </si>
  <si>
    <t>0339300091116000215</t>
  </si>
  <si>
    <t>3422000613216000297</t>
  </si>
  <si>
    <t>Поставка марли на 2017</t>
  </si>
  <si>
    <t>0339300091116000216</t>
  </si>
  <si>
    <t>13.20.44.120</t>
  </si>
  <si>
    <t>3422000613216000298</t>
  </si>
  <si>
    <t xml:space="preserve">Поставка перевязочного материала на 2017 </t>
  </si>
  <si>
    <t>0339300091116000217</t>
  </si>
  <si>
    <t>13.99.19.111  21.20.24.131</t>
  </si>
  <si>
    <t>115516 г. Москва, ул. Промышленная, д. 11</t>
  </si>
  <si>
    <t>0339300091116000218</t>
  </si>
  <si>
    <t xml:space="preserve">32.50.13.190  13.99.19.129 22.19.71.120 </t>
  </si>
  <si>
    <t>3422000613216000264</t>
  </si>
  <si>
    <t>Поставка повязок гипсовых на 2017</t>
  </si>
  <si>
    <t>0339300091116000220</t>
  </si>
  <si>
    <t>3422000613216000240</t>
  </si>
  <si>
    <t>Расходные для травмы (бинты гипсовые) на 2017</t>
  </si>
  <si>
    <t>0339300091116000221</t>
  </si>
  <si>
    <t>3422000613216000267</t>
  </si>
  <si>
    <t>Поставка пакетов, рулонов для стерилизации, мешков для утилизации на 2017 год</t>
  </si>
  <si>
    <t>0339300091116000222</t>
  </si>
  <si>
    <t>17.22.12 130</t>
  </si>
  <si>
    <t>3422000613216000241</t>
  </si>
  <si>
    <t>Поставка расходных материалов для ЭКГ на 2017</t>
  </si>
  <si>
    <t>0339300091116000223</t>
  </si>
  <si>
    <t>26.60.12.140 17.12.14.142 17.12.14.142</t>
  </si>
  <si>
    <t>3422000613216000242</t>
  </si>
  <si>
    <t>Оказание услуг по вывозу ТБО на 2017</t>
  </si>
  <si>
    <t>0339300091116000224</t>
  </si>
  <si>
    <t>38.21.29.000</t>
  </si>
  <si>
    <t>ООО "Экологический региональный центр"</t>
  </si>
  <si>
    <t>654000, Кемеровская обл, Новокузнецк г, ул.Кузнецкстроевский, д.14</t>
  </si>
  <si>
    <t>3422000613216000243</t>
  </si>
  <si>
    <t>Поставка одноразового белья из нетканного материала на 2017</t>
  </si>
  <si>
    <t>0339300091116000225</t>
  </si>
  <si>
    <t>ООО «Ларикс-Плюс»</t>
  </si>
  <si>
    <t xml:space="preserve">347810 Россия, Ростовской обл 
г.Каменск-Шахтинский ул.Ленина 53
</t>
  </si>
  <si>
    <t>3422000613216000268</t>
  </si>
  <si>
    <t>0339300091116000226</t>
  </si>
  <si>
    <t>ООО «Медицина и новые технологии»</t>
  </si>
  <si>
    <t>654005, г. Новокузнецк, ул. Димитрова, 26А</t>
  </si>
  <si>
    <t>3422000613216000274</t>
  </si>
  <si>
    <t xml:space="preserve">Оказание услуг по освидетельствованию лифтов на 2017 </t>
  </si>
  <si>
    <t>0339300091116000227</t>
  </si>
  <si>
    <t>71.20.13.110</t>
  </si>
  <si>
    <t>ООО «ИКЦ «Экспертиза Кузбасса»</t>
  </si>
  <si>
    <t>654044,г.Новокузнецк,пр. Архитекторов д.27 кв.5</t>
  </si>
  <si>
    <t>3422000613216000272</t>
  </si>
  <si>
    <t>Поставка шприцев и систем одноразовых на 2017</t>
  </si>
  <si>
    <t>0339300091116000228</t>
  </si>
  <si>
    <t>32.50.13.110 32.50.13.190 32.50.21.112</t>
  </si>
  <si>
    <t>157030, Костромская область, Буйский район, д. Лобановка, дом 6</t>
  </si>
  <si>
    <t>Поставка шприца на 2017</t>
  </si>
  <si>
    <t>0339300091116000229</t>
  </si>
  <si>
    <t>ООО "МИМ"</t>
  </si>
  <si>
    <t>625000, Тюменская обл, Тюмень г, ул.Улица Холодильная, д.85 ( 1 )</t>
  </si>
  <si>
    <t>3422000613216000300</t>
  </si>
  <si>
    <t xml:space="preserve">Поставка расходных материалов 
для отделения лучевой диагностики на 2017
</t>
  </si>
  <si>
    <t>0339300091116000230</t>
  </si>
  <si>
    <t>ЗАО НПО "ГАРАНТ"</t>
  </si>
  <si>
    <t>129337, г. Москва, ул. Красная Сосна, д. 30, стр.1, а/я 23</t>
  </si>
  <si>
    <t>3422000613216000299</t>
  </si>
  <si>
    <t xml:space="preserve">Оказание услуг 
по техническому обслуживанию медицинского оборудования
 с использованием запасных частей на 2017
</t>
  </si>
  <si>
    <t>0339300091116000231</t>
  </si>
  <si>
    <t>33.20.50.000</t>
  </si>
  <si>
    <t>3422000613216000269</t>
  </si>
  <si>
    <t>Поставка нетканого полотна 2017</t>
  </si>
  <si>
    <t>0339300091116000233</t>
  </si>
  <si>
    <t xml:space="preserve"> 13.95.10.190  14.12.30.150</t>
  </si>
  <si>
    <t>ООО "Баргузин"</t>
  </si>
  <si>
    <t>660015, Красноярский край, Емельяновский р-н, Солонцовский с/с, ул.Новостроек, д.4 А</t>
  </si>
  <si>
    <t xml:space="preserve">Оказание услуг 
по ремонту и обслуживанию оргтехники на 2017г.
</t>
  </si>
  <si>
    <t>0339300091116000234</t>
  </si>
  <si>
    <t>650000, Кемеровская обл, Кемерово г, ул.пр-кт Кузнецкий, д.15 - 106</t>
  </si>
  <si>
    <t>3422000613216000282</t>
  </si>
  <si>
    <t xml:space="preserve">Оказание услуг 
по заправке и восстановлению картриджей на 2017г.
</t>
  </si>
  <si>
    <t>0339300091116000235</t>
  </si>
  <si>
    <t>32.12.16.000</t>
  </si>
  <si>
    <t>3422000613216000302</t>
  </si>
  <si>
    <t>Оказание услуг по техническому обслуживанию медицинского оборудования с использованием запасных частей  на 2017</t>
  </si>
  <si>
    <t>0339300091116000236</t>
  </si>
  <si>
    <t>ООО "Сибирское Здоровье"</t>
  </si>
  <si>
    <t>654066, Кемеровская обл, Новокузнецк г, ул.Грдины, д.17А - 417</t>
  </si>
  <si>
    <t>3422000613216000265</t>
  </si>
  <si>
    <t>Поставка инсулина на 2017</t>
  </si>
  <si>
    <t>0339300091116000237</t>
  </si>
  <si>
    <t>21.20.60.120</t>
  </si>
  <si>
    <t>ООО «Альфа Фарм»</t>
  </si>
  <si>
    <t>620026, г. Екатеринбург, ул. Максима Горького, д. 65 офис 90</t>
  </si>
  <si>
    <t>3422000613216000252</t>
  </si>
  <si>
    <t>Поставка 
расходных материалов (зонд, катетер)
на 2017</t>
  </si>
  <si>
    <t>0339300091116000238</t>
  </si>
  <si>
    <t>3422000613216000283</t>
  </si>
  <si>
    <t xml:space="preserve">Поставка 
расходных материалов для отделений больницы на 2017
</t>
  </si>
  <si>
    <t>0339300091116000239</t>
  </si>
  <si>
    <t>32.50.13.190  21.20.23.111 22.29.29.000 23.19.23.110</t>
  </si>
  <si>
    <t>3422000613216000276</t>
  </si>
  <si>
    <t xml:space="preserve">Поставка 
расходных материалов (зеркала, наборы гинекологические) на 2017
</t>
  </si>
  <si>
    <t>0339300091116000240</t>
  </si>
  <si>
    <t>3422000613216000247</t>
  </si>
  <si>
    <t>Поставка антибиотиков на 2017</t>
  </si>
  <si>
    <t>0339300091116000241</t>
  </si>
  <si>
    <t xml:space="preserve">  21.10.54.170</t>
  </si>
  <si>
    <t>3422000613216000284</t>
  </si>
  <si>
    <t>0339300091116000242</t>
  </si>
  <si>
    <t>123154, г. Москва,  ул. Берзарина, дом 19, корпус 1</t>
  </si>
  <si>
    <t>3422000613216000285</t>
  </si>
  <si>
    <t>Поставка лекарственного препарата адеметионина на 2017</t>
  </si>
  <si>
    <t>0339300091116000243</t>
  </si>
  <si>
    <t>3422000613216000286</t>
  </si>
  <si>
    <t xml:space="preserve">Поставка апротинина на 2017 </t>
  </si>
  <si>
    <t>0339300091116000244</t>
  </si>
  <si>
    <t>3422000613216000248</t>
  </si>
  <si>
    <t xml:space="preserve">Поставка пипекурония бромида на 2017 </t>
  </si>
  <si>
    <t>0339300091116000245</t>
  </si>
  <si>
    <t>3422000613216000287</t>
  </si>
  <si>
    <t>Поставка гепарина натрия на 2017</t>
  </si>
  <si>
    <t>0339300091116000247</t>
  </si>
  <si>
    <t>3422000613216000288</t>
  </si>
  <si>
    <t xml:space="preserve">Поставкампропофола на 2017 </t>
  </si>
  <si>
    <t>0339300091116000248</t>
  </si>
  <si>
    <t>3422000613216000289</t>
  </si>
  <si>
    <t>Поставка лекарственных средств для отделений больницы на 2017</t>
  </si>
  <si>
    <t>0339300091116000249</t>
  </si>
  <si>
    <t xml:space="preserve">21.20.10.141 21.10.53.110 21.10.51.126 21.20.10.236 21.20.10.239 </t>
  </si>
  <si>
    <t>3422000613216000290</t>
  </si>
  <si>
    <t>Поставка элетротехнической продукции На 2017</t>
  </si>
  <si>
    <t>0339300091116000251</t>
  </si>
  <si>
    <t>27.32.13.130</t>
  </si>
  <si>
    <t>ООО "Сисплекс"</t>
  </si>
  <si>
    <t>3422000613216000270</t>
  </si>
  <si>
    <t>Поставка элетротехнической продукции  (дроссель, светильники) На 2017</t>
  </si>
  <si>
    <t>0339300091116000252</t>
  </si>
  <si>
    <t>27.40.11.000 27.40.15.114 27.33.13.110</t>
  </si>
  <si>
    <t>3422000613216000271</t>
  </si>
  <si>
    <t>Поставка элетротехнической продукции(лампы, разетки) На 2017</t>
  </si>
  <si>
    <t>0339300091116000253</t>
  </si>
  <si>
    <t>27.33.11.130</t>
  </si>
  <si>
    <t>3422000613216000291</t>
  </si>
  <si>
    <t>Поставка перчаток на 2017</t>
  </si>
  <si>
    <t>0339300091116000254</t>
  </si>
  <si>
    <t>3422000613216000292</t>
  </si>
  <si>
    <t>Поставка добутамина на 2017</t>
  </si>
  <si>
    <t>0339300091116000255</t>
  </si>
  <si>
    <t>ООО «КОСМОФАРМ»</t>
  </si>
  <si>
    <t>107076, г. Москва, ул. Стромынка, д. 19, корп. 2</t>
  </si>
  <si>
    <t>3422000613216000304</t>
  </si>
  <si>
    <t>35  776,73</t>
  </si>
  <si>
    <t>Поставка лекарственных препаратов на 2017</t>
  </si>
  <si>
    <t>0339300091116000256</t>
  </si>
  <si>
    <t>21.20.10.134 21.10.20.130</t>
  </si>
  <si>
    <t>Поставка эртапенема на 2017</t>
  </si>
  <si>
    <t>0339300091116000257</t>
  </si>
  <si>
    <t>3422000613216000258</t>
  </si>
  <si>
    <t>Поставка аминокислот для парентерального питания на 2017</t>
  </si>
  <si>
    <t>0339300091116000258</t>
  </si>
  <si>
    <t>21.10.20.130</t>
  </si>
  <si>
    <t>3422000613216000257</t>
  </si>
  <si>
    <t>Поставка ропивакаина на 2017</t>
  </si>
  <si>
    <t>0339300091116000260</t>
  </si>
  <si>
    <t>3422000613216000256</t>
  </si>
  <si>
    <t>Поставка тест-систем и реагентов для лабораторной службы на 2017</t>
  </si>
  <si>
    <t>0339300091116000261</t>
  </si>
  <si>
    <t xml:space="preserve">23.19.23.110 20.59.52.194 17.12.14.141 20.59.52.192 22.29.29.000 </t>
  </si>
  <si>
    <t>ООО «Новые Технологии-НК»</t>
  </si>
  <si>
    <t>654080, Кемеровская обл, г. Новокузнецк, ул.Тольятти 48, кв.146</t>
  </si>
  <si>
    <t>0339300091116000263</t>
  </si>
  <si>
    <t xml:space="preserve">22.29.29.000 </t>
  </si>
  <si>
    <t>0339300091116000264</t>
  </si>
  <si>
    <t>21.20.10.232, 21.20.10.221</t>
  </si>
  <si>
    <t>3422000613216000305</t>
  </si>
  <si>
    <t>Поставка лекарственного препарата для реанимации-анестезиологии на 2017</t>
  </si>
  <si>
    <t>0339300091116000266</t>
  </si>
  <si>
    <t>Поставка препаратов для энтерального питания на 2017</t>
  </si>
  <si>
    <t>0339300091116000267</t>
  </si>
  <si>
    <t>3422000613216000255</t>
  </si>
  <si>
    <t>Поставка октреотида на 2017</t>
  </si>
  <si>
    <t>0339300091116000269</t>
  </si>
  <si>
    <t>ООО «Фармфорвард»</t>
  </si>
  <si>
    <t>121596, г. Москва, ул. Горбунова, д.2, стр. 204, кабинет А604</t>
  </si>
  <si>
    <t>Поставка йогексола на 2017</t>
  </si>
  <si>
    <t>0339300091116000270</t>
  </si>
  <si>
    <t>Поставка противомикробных лекарственных средств на 2017</t>
  </si>
  <si>
    <t>0339300091116000271</t>
  </si>
  <si>
    <t>Поставка растворов на 2017</t>
  </si>
  <si>
    <t>0339300091116000272</t>
  </si>
  <si>
    <t>Стоматология на 2017</t>
  </si>
  <si>
    <t>0339300091116000274</t>
  </si>
  <si>
    <t>20.59.52.120 21.20.10.111 32.50.22.140</t>
  </si>
  <si>
    <t>3422000613216000303</t>
  </si>
  <si>
    <t>0339300091116000275</t>
  </si>
  <si>
    <t>Поставка операционно-перевязочного маткриала на 2017</t>
  </si>
  <si>
    <t>0339300091116000277</t>
  </si>
  <si>
    <t>3422000613216000277</t>
  </si>
  <si>
    <t>Поставка наркотических средств и психотропных веществ на 2017</t>
  </si>
  <si>
    <t>0339300091116000278</t>
  </si>
  <si>
    <t>3422000613216000244</t>
  </si>
  <si>
    <t>0339300091116000279</t>
  </si>
  <si>
    <t xml:space="preserve">21.20.10.255 21.10.53.110 21.20.10.147  21.20.10.146 21.20.10.131 21.20.10.239 21.20.10.143  </t>
  </si>
  <si>
    <t>Поставка севофлурана на 2017</t>
  </si>
  <si>
    <t>0339300091116000280</t>
  </si>
  <si>
    <t>246 495,75</t>
  </si>
  <si>
    <t>3422000613216000278</t>
  </si>
  <si>
    <t>Поставка спирта этилового для медицинских нужд на 2017</t>
  </si>
  <si>
    <t>0339300091116000281</t>
  </si>
  <si>
    <t>21.20.23.190</t>
  </si>
  <si>
    <t>3422000613216000280</t>
  </si>
  <si>
    <t>Лекарственный препарат на 2017</t>
  </si>
  <si>
    <t>0339300091116000282</t>
  </si>
  <si>
    <t>3422000613216000281</t>
  </si>
  <si>
    <t>Поставка атракурия бензиата на 2017</t>
  </si>
  <si>
    <t>0339300091116000285</t>
  </si>
  <si>
    <t>104 867,00</t>
  </si>
  <si>
    <t>Поставка натрия амидотризоата нп 2017</t>
  </si>
  <si>
    <t>0339300091116000286</t>
  </si>
  <si>
    <t>3422000613216000301</t>
  </si>
  <si>
    <t>Поставка фамотидина на 2017</t>
  </si>
  <si>
    <t>0339300091116000287</t>
  </si>
  <si>
    <t>3422000613216000279</t>
  </si>
  <si>
    <t>Поставка сантехнической продукции на 2017</t>
  </si>
  <si>
    <t>0339300091116000288</t>
  </si>
  <si>
    <t>22.21.29.110, 22.21.29.130 22.23.12.140, 28.14.12.110 28.14.13.130, 25.21.11.110</t>
  </si>
  <si>
    <t>ООО «Энергомир»</t>
  </si>
  <si>
    <t>423823, г. Набережные Челны, проспект Хасана Туфана, д. 22/9, оф. 399</t>
  </si>
  <si>
    <t>0339300091116000289</t>
  </si>
  <si>
    <t>21.20.10.1172</t>
  </si>
  <si>
    <t>Поставка контейнеров полимерных для крови и ее компонентов на 2017</t>
  </si>
  <si>
    <t>0339300091116000290</t>
  </si>
  <si>
    <t>ИП Армашел А.Ф.</t>
  </si>
  <si>
    <t>г. Первоуральск ул. Лизы Чайкиной 1Б</t>
  </si>
  <si>
    <t>3422000613216000273</t>
  </si>
  <si>
    <t>Поставка шовного материала на 2017</t>
  </si>
  <si>
    <t>0339300091116000291</t>
  </si>
  <si>
    <t>0339300091116000292</t>
  </si>
  <si>
    <t>ООО «Сутура»</t>
  </si>
  <si>
    <t>660062 Красноярск, ул. Высотная 2, стр 1, офис 2-17</t>
  </si>
  <si>
    <t>Поставка передвижной котельной на 2017</t>
  </si>
  <si>
    <t>0339300091116000293</t>
  </si>
  <si>
    <t>28.14.13.120 24.20.40.000</t>
  </si>
  <si>
    <t>ООО «Авантаж»</t>
  </si>
  <si>
    <t>654034,г.Новокузнецк,г.Ленина,16</t>
  </si>
  <si>
    <t>3422000613216000250</t>
  </si>
  <si>
    <t>0339300091116000294</t>
  </si>
  <si>
    <t xml:space="preserve">25.94.11.110 25.94.11.130 </t>
  </si>
  <si>
    <t>3422000613216000251</t>
  </si>
  <si>
    <t xml:space="preserve">Поставка бумаги потребительской и для принтера 2017 </t>
  </si>
  <si>
    <t>0339300091116000296</t>
  </si>
  <si>
    <t>ООО ТК "Б и К"</t>
  </si>
  <si>
    <t>630083, г. Новосибирск, ул. 2-я Обская, 156 Б</t>
  </si>
  <si>
    <t>3422000613216000293</t>
  </si>
  <si>
    <t>Оказание услуги по бухгалтерскому обслуживанию (в том числе бюджетному и налоговому учету) на 2017-2019г.г.</t>
  </si>
  <si>
    <t>0139300002916000907</t>
  </si>
  <si>
    <t>69.20.21.000</t>
  </si>
  <si>
    <t>МБУ "ОБУЗ" г. Новокузнецка</t>
  </si>
  <si>
    <t>3422000613216000245</t>
  </si>
  <si>
    <t>Оказание услуги связи и доступа к сети Интернет в 2017 году</t>
  </si>
  <si>
    <t>ЗАО «Зап-СибТранстелеком»</t>
  </si>
  <si>
    <t>3422000613216000249</t>
  </si>
  <si>
    <t>МБЛПУ 
"ГКИБ №8"</t>
  </si>
  <si>
    <t>№4220006767</t>
  </si>
  <si>
    <t xml:space="preserve">Оказание услуг по заключительной дезинфекции в очагах инфекционных заболеваний и эвакуации инфекционных больных на 2016 год </t>
  </si>
  <si>
    <t>013930000
2915001393</t>
  </si>
  <si>
    <t>85.11.16.</t>
  </si>
  <si>
    <t>ГБУЗ 
"Дез. станция.</t>
  </si>
  <si>
    <t>654005, г. Новокузнецк, ул. ДОЗ, 2А</t>
  </si>
  <si>
    <t>342200067671
6000007</t>
  </si>
  <si>
    <t xml:space="preserve">      ГБУЗ 
"Дез. станция.</t>
  </si>
  <si>
    <t>Поставка продуктов 
питания в первом полугодии 2016г.: хлеб и мучные кондитерские изделия.</t>
  </si>
  <si>
    <t>013930000
2915000988</t>
  </si>
  <si>
    <t>15.81.11.
15.82.12.</t>
  </si>
  <si>
    <t>652707, г. Киселёвск Кемеровской области, ул. Гагарина, 20, оф.1</t>
  </si>
  <si>
    <t>342200067671
5000061</t>
  </si>
  <si>
    <t>Поставка продуктов 
питания в первом полугодии 2016г.: бакалейная продукция 
(для СМП)</t>
  </si>
  <si>
    <t>013930000
2915000996</t>
  </si>
  <si>
    <t>15.43.10.
15.42.11.
15.20.14.
15.51.20.
15.51.51.
15.89.13.
15.86.13.
15.33.22.
15.32.10.
15.88.10.
15.87.12.
15.86.12.
15.33.12.
15.33.14.</t>
  </si>
  <si>
    <t>ООО "Энджел"</t>
  </si>
  <si>
    <t>650044, г. Кемерово, ул. Рутгерса, 41б. пом. 2</t>
  </si>
  <si>
    <t>342200067671
5000062</t>
  </si>
  <si>
    <t>Поставка продуктов 
питания в 1-м квартале 2016г.: молока и кисломолочной продукции.</t>
  </si>
  <si>
    <t>013930000
2915001061</t>
  </si>
  <si>
    <t>15.51.11.
15.51.30.
15.51.52.</t>
  </si>
  <si>
    <t>654201,  Кемеровская область, Новокузнецкий район, с. Сосновка, ул. Запсибовская, 2</t>
  </si>
  <si>
    <t>342200067671
5000063</t>
  </si>
  <si>
    <t>Поставка продуктов 
питания в 1-м квартале 2016г.: молочной продукции.</t>
  </si>
  <si>
    <t>013930000
2915001055</t>
  </si>
  <si>
    <t xml:space="preserve">
15.51.40.
</t>
  </si>
  <si>
    <t>02.12.205</t>
  </si>
  <si>
    <t>342200067671
5000064</t>
  </si>
  <si>
    <t>Поставка продуктов 
питания в 1-м квартале 2016г.: сахара-песка</t>
  </si>
  <si>
    <t>013930000
2915001093</t>
  </si>
  <si>
    <t>15.83.12.</t>
  </si>
  <si>
    <t>ООО
 "Лилит"</t>
  </si>
  <si>
    <t>654207, Кемеровская область, Новокузнецкий район, п. Костёнково, ул. Центральная, 2а</t>
  </si>
  <si>
    <t>342200067671
500072</t>
  </si>
  <si>
    <t>Поставка продуктов 
питания в 1-м квартале 2016г.: рыбы свежемороженой (для СМП)</t>
  </si>
  <si>
    <t>013930000
2915001092</t>
  </si>
  <si>
    <t>15.20.12.</t>
  </si>
  <si>
    <t>ООО "Элиот"</t>
  </si>
  <si>
    <t xml:space="preserve">650021, г. Кемерово
, ул. Чистопольская, 10 </t>
  </si>
  <si>
    <t>342200067671
500067</t>
  </si>
  <si>
    <t>Поставка 
экстемпоральных растворов в первом полугодии 2016 года.</t>
  </si>
  <si>
    <t>013930000
2915001089</t>
  </si>
  <si>
    <t>24.42.13.</t>
  </si>
  <si>
    <t>МП 
"Аптеки 42+"</t>
  </si>
  <si>
    <t>654041, Кемеровская обл., г. Новокузнецк, проезд Курбатова, 1</t>
  </si>
  <si>
    <t>342200067671
500065</t>
  </si>
  <si>
    <t>Поставка продуктов 
питания в 1-м квартале 2016г.: мясо говядины, печени говяжьей.</t>
  </si>
  <si>
    <t>013930000
2915001081</t>
  </si>
  <si>
    <t>15.11.12. 15.11.19.</t>
  </si>
  <si>
    <t>ООО 
"АПК"</t>
  </si>
  <si>
    <t xml:space="preserve">692524, Приморский край, г. Уссурийск, ул. Некрасова, 264Б </t>
  </si>
  <si>
    <t>342200067671
500073</t>
  </si>
  <si>
    <t>Поставка продуктов 
питания в 1-м квартале 2016г.: круп (для СМП)</t>
  </si>
  <si>
    <t>013930000
2915001103</t>
  </si>
  <si>
    <t>15.61.32. 15.61.31. 01.11.22.</t>
  </si>
  <si>
    <t>ООО "КОМПАНИЯ НОКИ"</t>
  </si>
  <si>
    <t>654004, г. Новокузнецк. ул. Щорса, 5А</t>
  </si>
  <si>
    <t>342200067671
500071</t>
  </si>
  <si>
    <t>Поставка продуктов 
питания в 1-м квартале 2016г.: овощей (для СМП)</t>
  </si>
  <si>
    <t>013930000
2915001109</t>
  </si>
  <si>
    <t>01.11.21. 01.12.13. 01.12.11.</t>
  </si>
  <si>
    <t>654063, г., Кемеровская область, г. Новокузнецк, ул. Переездная, 1/4</t>
  </si>
  <si>
    <t>342200067671
500070</t>
  </si>
  <si>
    <t>Поставка продуктов 
питания в 1-м квартале 2016г.: 
яйца куриного</t>
  </si>
  <si>
    <t>013930000
2915001340</t>
  </si>
  <si>
    <t>01.24.20.</t>
  </si>
  <si>
    <t xml:space="preserve">
4205266930</t>
  </si>
  <si>
    <t>650000, г. Кемерово, ул. Весенняя, 15, оф. 108</t>
  </si>
  <si>
    <t>342200067671
6000002</t>
  </si>
  <si>
    <t>Поставка продуктов 
питания в 1-м квартале 2016г.: муки, макаронных изделий, соли (для СМП)</t>
  </si>
  <si>
    <t>013930000
2915001114</t>
  </si>
  <si>
    <t>15.61.21.  15.83.12. 14.40.10.162.</t>
  </si>
  <si>
    <t>ООО "Сахарная компания Кузбасса"</t>
  </si>
  <si>
    <t>650051, г. Кемерово. пр. Кузнецкий, 176</t>
  </si>
  <si>
    <t>342200067671
500068</t>
  </si>
  <si>
    <t>Оказание услуг по уборке зданий и прилегающей территории в 2016 году.(для СМП)</t>
  </si>
  <si>
    <t>013930000
2915001128</t>
  </si>
  <si>
    <t>74.70.16.</t>
  </si>
  <si>
    <t>ООО 
"Ритм"</t>
  </si>
  <si>
    <t>654038, г. Новокузнецк, ул. Микрорайон, 13. кв. 148</t>
  </si>
  <si>
    <t>342200067671
500066</t>
  </si>
  <si>
    <t>Поставка продуктов 
питания в 1-м квартале 2016г.: мяса кур замороженного.</t>
  </si>
  <si>
    <t>013930000
2915001120</t>
  </si>
  <si>
    <t>15.12.12.</t>
  </si>
  <si>
    <t>650070, г. Кемерово, ул. Тухачевского, 100</t>
  </si>
  <si>
    <t>342200067671
500069</t>
  </si>
  <si>
    <t>Поставка лекарственных средств в 2016 году</t>
  </si>
  <si>
    <t>013930000
2915001191</t>
  </si>
  <si>
    <t>650003, г. Кемерово, ул. Марковцева, 20Б</t>
  </si>
  <si>
    <t>342200067671
500074</t>
  </si>
  <si>
    <t>013930000
2915001205</t>
  </si>
  <si>
    <t>ООО "Апрель"</t>
  </si>
  <si>
    <t>630110, 
г. Новосибирск, ул. Новая Заря, 51А</t>
  </si>
  <si>
    <t>342200067671
500075</t>
  </si>
  <si>
    <t>Поставка диагностических препаратов для лабораторной диагностики вирусных заболеваний в 2016 году.(СМП)</t>
  </si>
  <si>
    <t>013930000
2915001355</t>
  </si>
  <si>
    <t>24.41.60.
24.66.42.
24.66.10.
24.42.23.</t>
  </si>
  <si>
    <t>654066, Кемеровская обл., г. Новокузнецк, ул. Грдины, 17а, оф. 516</t>
  </si>
  <si>
    <t>342200067671
6000004</t>
  </si>
  <si>
    <t>Поставка лекарственных средств на 2016 год</t>
  </si>
  <si>
    <t>013930000
2915001367</t>
  </si>
  <si>
    <t>24.41.54.
24.42.11.
24.41.32.
24.41.31.
24.42.13.
24.41.20.
24.42.21.
24.14.52.</t>
  </si>
  <si>
    <t>ООО "ФК Фармокополла"</t>
  </si>
  <si>
    <t>109651, г. Москва, ул. Перерва, дом 9, стр. 12</t>
  </si>
  <si>
    <t>342200067671
6000006</t>
  </si>
  <si>
    <t>013930000
2915001377</t>
  </si>
  <si>
    <t>24.41.52.
24.41.51.
24.42.13.</t>
  </si>
  <si>
    <t>115201, 
г. Москва, каширское шоссе, дом 22, корпус 4, стр. ?</t>
  </si>
  <si>
    <t>342200067671
6000005</t>
  </si>
  <si>
    <t>Поставка дезинфекционных средств в 2016 году (СМП)</t>
  </si>
  <si>
    <t>013930000
2915001392</t>
  </si>
  <si>
    <t>24.66.42.
21.22.12.
24.20.14.
24.51.31.
24.52.15.
29.53.13.</t>
  </si>
  <si>
    <t>ООО "МСТ-Сибирь"</t>
  </si>
  <si>
    <t>654007, г. Новокузнецк, ул. Орджоникидзе, 18</t>
  </si>
  <si>
    <t>342200067671
6000003</t>
  </si>
  <si>
    <t xml:space="preserve">Оказание услуг по 
транспортировке, хранению, 
учету и отпуску МИБП лечебно-профилактическим учреждениям г. Новокузнецка в 2016 году в рамках программы "Санэпидблагополучие населения города Новокузнецка" </t>
  </si>
  <si>
    <t>013930000
2915001388</t>
  </si>
  <si>
    <t>75.12.12.</t>
  </si>
  <si>
    <t>654041, г. Новокузнецк, проезд. Курбатова, 1</t>
  </si>
  <si>
    <t>342200067671
6000009</t>
  </si>
  <si>
    <t>Поставка диагностических 
препаратов  в 2016 году.(для СМП)</t>
  </si>
  <si>
    <t>013930000
2916000027</t>
  </si>
  <si>
    <t>21.20.23.</t>
  </si>
  <si>
    <t>ООО "Инмед"</t>
  </si>
  <si>
    <t>26.02.2015г.</t>
  </si>
  <si>
    <t>342200067671
6000011</t>
  </si>
  <si>
    <t>Поставка хозяйственных 
товаров для нужд 
учреждения на 2015 год.(для СМП)</t>
  </si>
  <si>
    <t>013930000
2916000028</t>
  </si>
  <si>
    <t xml:space="preserve">20.41.31.
</t>
  </si>
  <si>
    <t>54050
5309199</t>
  </si>
  <si>
    <t>630040, г. Новосибирск, ул.1-я Грузинская, 28/1</t>
  </si>
  <si>
    <t>342200067671
6000013</t>
  </si>
  <si>
    <t xml:space="preserve">Поставка вакцины для 
профилактики ветряной оспы.(для СМП) </t>
  </si>
  <si>
    <t>013930000
2916000031</t>
  </si>
  <si>
    <t>21.20.21.</t>
  </si>
  <si>
    <t>ООО "Сигор"</t>
  </si>
  <si>
    <t>191119, г. Санкт-Петербург, Воронежская улица, д. 14, лит. А, пом. 8-Н</t>
  </si>
  <si>
    <t>25.02.2015г.</t>
  </si>
  <si>
    <t>342200067671
6000012</t>
  </si>
  <si>
    <t xml:space="preserve">Поставка вакцины для профилактики клещевого энцефалита.  </t>
  </si>
  <si>
    <t>013930000
2916000032</t>
  </si>
  <si>
    <t>ОАОК "ТД Аллерген"</t>
  </si>
  <si>
    <t xml:space="preserve"> 
5074039026</t>
  </si>
  <si>
    <t>142190, г. Москва,
г. Троицк,
Калужское шоссе,
стр. 14,ИФВД РАН</t>
  </si>
  <si>
    <t>342200067671
6000014</t>
  </si>
  <si>
    <t>Поставка лекарственных средств в 2016 году.</t>
  </si>
  <si>
    <t>18.02.2016.</t>
  </si>
  <si>
    <t>013930000
2916000045</t>
  </si>
  <si>
    <t>21.20.10.</t>
  </si>
  <si>
    <t>123154, г. Москва, ул. Берзарина, 19, к. 1</t>
  </si>
  <si>
    <t>342200067671
6000015</t>
  </si>
  <si>
    <t>013930000
2916000061</t>
  </si>
  <si>
    <t>ООО "СЕРВИСФАРМ"</t>
  </si>
  <si>
    <t>654059, Кемеровская обл., г. Новокузнецк, ул. Клименко, 38</t>
  </si>
  <si>
    <t>16.03.2016г.</t>
  </si>
  <si>
    <t>342200067671
6000018</t>
  </si>
  <si>
    <t>013930000
2916000063</t>
  </si>
  <si>
    <t>342200067671
6000017</t>
  </si>
  <si>
    <t>Поставка продуктов 
питания (яйцо куриное) во 2-м квартале 2016г.</t>
  </si>
  <si>
    <t>013930000
2916000090</t>
  </si>
  <si>
    <t>01.47.21.</t>
  </si>
  <si>
    <t>342200067671
6000022</t>
  </si>
  <si>
    <t>Поставка продуктов 
питания (рыбы свежемороженой) во 2-м квартале 2016 г.(СМП)</t>
  </si>
  <si>
    <t>013930000
2916000091</t>
  </si>
  <si>
    <t>10.20.13.</t>
  </si>
  <si>
    <t>342200067671
6000016</t>
  </si>
  <si>
    <t>Поставка продуктов 
питания (сахара-песка) во 2- 3-м квартале 2016г.</t>
  </si>
  <si>
    <t>013930000
2916000092</t>
  </si>
  <si>
    <t>10.81.12.</t>
  </si>
  <si>
    <t>342200067671
6000021</t>
  </si>
  <si>
    <t>Поставка продуктов 
питания (круп) во 2- 3-м квартале 2016г.(СМП)</t>
  </si>
  <si>
    <t>013930000
2916000094</t>
  </si>
  <si>
    <t>10.61.31.
10.61.32.
10.61.12.
01.11.75.</t>
  </si>
  <si>
    <t>ООО 
«Сибирский колос»</t>
  </si>
  <si>
    <t xml:space="preserve">654207, Кемеровская область, Новокузнецкий район, 
с. Костёнково, д. 2а
</t>
  </si>
  <si>
    <t>342200067671
6000020</t>
  </si>
  <si>
    <t>Поставка продуктов 
питания (муки, макарон, соли) во 2-4-м кварталах 2016г.</t>
  </si>
  <si>
    <t>013930000
2916000097</t>
  </si>
  <si>
    <t>10.61.21.
10.73.11.
08.93.10.</t>
  </si>
  <si>
    <t xml:space="preserve">650044 г. Кемерово 
ул. Руттгерса 41/6 пом.2
</t>
  </si>
  <si>
    <t>342200067671
6000019</t>
  </si>
  <si>
    <t>Поставка продуктов 
питания (мяса говядины, печени говяжьей) во 2-4-м кварталах 2016г.</t>
  </si>
  <si>
    <t>013930000
2916000103</t>
  </si>
  <si>
    <t>10.11.31.</t>
  </si>
  <si>
    <t xml:space="preserve">646800, Омская обл., 
Таврический р-н, р.п. Таврическое,  
ул. Пролетарская, д.146.
</t>
  </si>
  <si>
    <t>342200067671
6000029</t>
  </si>
  <si>
    <t>Поставка продуктов 
питания (мяса кур охлаждённого) во 2-3-м кварталах 2016г.</t>
  </si>
  <si>
    <t>013930000
2916000104</t>
  </si>
  <si>
    <t>10.12.10.</t>
  </si>
  <si>
    <t>342200067671
6000025</t>
  </si>
  <si>
    <t>Поставка продуктов 
питания (овощей свежих) в 2-м квартале 2016г. (для СМП)</t>
  </si>
  <si>
    <t>013930000
2916000105</t>
  </si>
  <si>
    <t>01.13.51.
01.13.12.
01.13.43.
01.13.41.
01.13.49.</t>
  </si>
  <si>
    <t xml:space="preserve">654063 г.Новокузнецк, 
ул.Переездная,1/4
</t>
  </si>
  <si>
    <t>342200067671
6000023</t>
  </si>
  <si>
    <t xml:space="preserve">Поставка продуктов 
питания (молочная продукция) во 2-3 кварталах 2016г. </t>
  </si>
  <si>
    <t>013930000
2916000109</t>
  </si>
  <si>
    <t>10.51.40.
10.51.52.</t>
  </si>
  <si>
    <t>654201, Кемеровская область, Новокузнецкий район, с. Сосновка, ул. Запсибовская, д. 2</t>
  </si>
  <si>
    <t>342200067671
6000028</t>
  </si>
  <si>
    <t xml:space="preserve">Поставка продуктов 
питания (молока и кисломолочной продукции) во 2 квартале 2016г. </t>
  </si>
  <si>
    <t>013930000
2916000113</t>
  </si>
  <si>
    <t>10.51.11.
10.51.52.
10.51.30.</t>
  </si>
  <si>
    <t>342200067671
6000024</t>
  </si>
  <si>
    <t xml:space="preserve">Поставка иммуноглобулина против клещевого энцефалита титрованного в рамках программы"Санэпидблагополучие населения г. Новокузнецка в 2016 году. </t>
  </si>
  <si>
    <t>013930000
2916000111</t>
  </si>
  <si>
    <t xml:space="preserve">654054, 
Алтайский край, г. Барнаул, 
ул. Анатолия. 53
</t>
  </si>
  <si>
    <t>342200067671
6000027</t>
  </si>
  <si>
    <t xml:space="preserve">Поставка иммуноглобулина человека нормальный в рамках программы"Санэпидблагополучие населения г. Новокузнецка в 2016 году. </t>
  </si>
  <si>
    <t>013930000
2916000115</t>
  </si>
  <si>
    <t xml:space="preserve">117105, г. Москва, Варшавское шоссе, 
дом 16, корпус 2,  помещение 1,
 комната 5
</t>
  </si>
  <si>
    <t>342200067671
6000026</t>
  </si>
  <si>
    <t xml:space="preserve">Поставка вакцины для профилактики вирусного гепатита А в рамках программы"Санэпидблагополучие населения г. Новокузнецка в 2016 году. </t>
  </si>
  <si>
    <t>013930000
2916000125</t>
  </si>
  <si>
    <t>630055, г. Новосибирск, ул. Мусы Джалиля, 3/1</t>
  </si>
  <si>
    <t>342200067671
6000030</t>
  </si>
  <si>
    <t>Поставка расходных материалов в 2016 году (СМП)</t>
  </si>
  <si>
    <t>013930000
2916000232</t>
  </si>
  <si>
    <t>32.50.13.</t>
  </si>
  <si>
    <t>ООО "АльфаМед"</t>
  </si>
  <si>
    <t>654007, Кемеровская область, г.Новосибирск, ул. Ермакова, 36-150</t>
  </si>
  <si>
    <t>342200067671
6000031</t>
  </si>
  <si>
    <t>Поставка экстемпоральных растворов во втором полугодии 2016 года</t>
  </si>
  <si>
    <t>013930000
2916000307</t>
  </si>
  <si>
    <t>21.20.99.</t>
  </si>
  <si>
    <t>342200067671
6000032</t>
  </si>
  <si>
    <t xml:space="preserve">Поставка вакцины для профилактики дифтерии, коклюша, столбняка и инфекций, вызываемых Haemophil в рамках программы"Санэпидблагополучие населения г. Новокузнецка в 2016 году. </t>
  </si>
  <si>
    <t>013930000
2916000311</t>
  </si>
  <si>
    <t>342200067671
6000033</t>
  </si>
  <si>
    <t>013930000
2916000355</t>
  </si>
  <si>
    <t>115201, г. Москва, Каширское шоссе, д. 22, корп. 4, стр. 7</t>
  </si>
  <si>
    <t>342200067671
6000034</t>
  </si>
  <si>
    <t>Поставка продуктов питания (хлеба и мучных кондитерских изделий) во втором полугодии 2016 года</t>
  </si>
  <si>
    <t>013930000
2916000408</t>
  </si>
  <si>
    <t>10.71.11.
10.72.12.</t>
  </si>
  <si>
    <t>654029, г. Новокузнецк, ул. Вокзальная, 65</t>
  </si>
  <si>
    <t>342200067671
6000038</t>
  </si>
  <si>
    <t>013930000
2916000406</t>
  </si>
  <si>
    <t xml:space="preserve">
10.51.30.</t>
  </si>
  <si>
    <t>342200067671
6000035</t>
  </si>
  <si>
    <t>Поставка продуктов питания (овощей свежих) в 3 квартале 2016 года (СМП)</t>
  </si>
  <si>
    <t>013930000
2916000418</t>
  </si>
  <si>
    <t>ООО "Фрутмастер</t>
  </si>
  <si>
    <t xml:space="preserve">654063 г.Новокузнецк, 
ул.Переездная,1/11
</t>
  </si>
  <si>
    <t>342200067671
6000037</t>
  </si>
  <si>
    <t>Поставка продуктов питания (рыбы свежемороженой) в 3 квартале 2016 года (СМП)</t>
  </si>
  <si>
    <t>013930000
2916000429</t>
  </si>
  <si>
    <t>630091, г. Новосибирск,
ул. Мичурина, 12Ф, оф. 308</t>
  </si>
  <si>
    <t>013930000
2916000431</t>
  </si>
  <si>
    <t>10.51.11.
10.51.52.</t>
  </si>
  <si>
    <t>342200067671
6000036</t>
  </si>
  <si>
    <t xml:space="preserve">Поставка продуктов питания (яйца куриного) во 2 полугодии 2016 года </t>
  </si>
  <si>
    <t>013930000
2916000463</t>
  </si>
  <si>
    <t>342200067671
6000039</t>
  </si>
  <si>
    <t>Поставка реагентов для гематологического анализатора в 2016 году (СМП)</t>
  </si>
  <si>
    <t>013930000
2916000499</t>
  </si>
  <si>
    <t>ООО Сибмед-Сервис</t>
  </si>
  <si>
    <t>654034, г. Новокузнецк, пр. Технический, 33, пом. 2, офис 303</t>
  </si>
  <si>
    <t>342200067671
6000043</t>
  </si>
  <si>
    <t>Поставка прочих изделий для КДЛ в 2016 году (СМП)</t>
  </si>
  <si>
    <t>013930000
2916000507</t>
  </si>
  <si>
    <t>32.50.50.</t>
  </si>
  <si>
    <t>342200067671
6000044</t>
  </si>
  <si>
    <t>Поставка продуктов питания  во 2 полугодии 2016 года (СМП)</t>
  </si>
  <si>
    <t>013930000
2916000511</t>
  </si>
  <si>
    <t xml:space="preserve">10.42.10.
10.41.54.
10.51.22.
10.51.51.
10.20.25.
</t>
  </si>
  <si>
    <t>342200067671
6000041</t>
  </si>
  <si>
    <t>Выполнение работ по выполнению защитного заземления в лечебном корпусе №1 (СМП)</t>
  </si>
  <si>
    <t>013930000
2916000513</t>
  </si>
  <si>
    <t>43.21.10.</t>
  </si>
  <si>
    <t>ООО ШСУ Сибирь - НК</t>
  </si>
  <si>
    <t>654005, г. Новокузнецк, пр. Строителей, 42, офис 6</t>
  </si>
  <si>
    <t>342200067671
6000042</t>
  </si>
  <si>
    <t xml:space="preserve">Поставка вакцины для профилактики клещевого энцефалита в рамках программы"Санэпидблагополучие населения г. Новокузнецка в 2016 году. </t>
  </si>
  <si>
    <t>013930000
2916000539</t>
  </si>
  <si>
    <t>342200067671
6000045</t>
  </si>
  <si>
    <t>Поставка расходных материалов  на 2017 год</t>
  </si>
  <si>
    <t>013930000
2916000794</t>
  </si>
  <si>
    <t>654007, г. Новокузнецк, пр. Ермакова, 36-150</t>
  </si>
  <si>
    <t>342200067671
6000051</t>
  </si>
  <si>
    <t>Поставка перчаток медицинских  на 2017 год</t>
  </si>
  <si>
    <t>013930000
2916000796</t>
  </si>
  <si>
    <t>22.19.16.</t>
  </si>
  <si>
    <t>342200067671
6000046</t>
  </si>
  <si>
    <t xml:space="preserve">Поставка продуктов питания (молока и кисломолочной продукции) в 4 квартале 2016 года (СМП) </t>
  </si>
  <si>
    <t>013930000
2916000803</t>
  </si>
  <si>
    <t>342200067671
6000048</t>
  </si>
  <si>
    <t>013930000
2916000806</t>
  </si>
  <si>
    <t>342200067671
6000050</t>
  </si>
  <si>
    <t xml:space="preserve">Поставка продуктов питания (мяса птицы охлаждённого) в 4 квартале 2016 года </t>
  </si>
  <si>
    <t>013930000
2916000823</t>
  </si>
  <si>
    <t>342200067671
6000047</t>
  </si>
  <si>
    <t>Поставка продуктов питания (овощей свежих) в 4 квартале 2016 года (СМП)</t>
  </si>
  <si>
    <t>013930000
2916000827</t>
  </si>
  <si>
    <t>342200067671
6000049</t>
  </si>
  <si>
    <t xml:space="preserve">Поставка вакцины для профилактики пневмококковых инфекций в рамках программы"Санэпидблагополучие населения г. Новокузнецка в 2016 году. </t>
  </si>
  <si>
    <t>013930000
2916000833</t>
  </si>
  <si>
    <t xml:space="preserve">Поставка продуктов питания (сахара - песка) в 4 квартале 2016 года </t>
  </si>
  <si>
    <t>013930000
2916000834</t>
  </si>
  <si>
    <t>342200067671
6000053</t>
  </si>
  <si>
    <t>Поставка продуктов питания (молочной продукции) в 4 квартале 2016 года (СМП)</t>
  </si>
  <si>
    <t>013930000
2916000839</t>
  </si>
  <si>
    <t>10.51.40.
10.51.52.
10.51.30.</t>
  </si>
  <si>
    <t>342200067671
6000054</t>
  </si>
  <si>
    <t>013930000
2916000907</t>
  </si>
  <si>
    <t>69.20.21.</t>
  </si>
  <si>
    <t>МБУ ОБУЗ</t>
  </si>
  <si>
    <t xml:space="preserve"> 654000, Россия, Кемеровская область, 
г. Новокузнецк, ул. Воровского 7, 
пр. Металлургов 47
</t>
  </si>
  <si>
    <t>342200067671
6000066</t>
  </si>
  <si>
    <t>Поставка лекарственного препарата (Совриад)</t>
  </si>
  <si>
    <t>013930000
2916000846</t>
  </si>
  <si>
    <t>ООО "МосТэк"</t>
  </si>
  <si>
    <t>140004, Московская обл. , г. Люберцы, ул. Транспортная, 5</t>
  </si>
  <si>
    <t>342200067671
6000055</t>
  </si>
  <si>
    <t xml:space="preserve">Поставка продуктов питания (рыбы свежемороженой) в 4 квартале 2016 года </t>
  </si>
  <si>
    <t>013930000
2916000850</t>
  </si>
  <si>
    <t>ООО ЭКСПЕРТ</t>
  </si>
  <si>
    <t>650044, г. Кемерово, 41/6,  пом 2</t>
  </si>
  <si>
    <t>342200067671
6000059</t>
  </si>
  <si>
    <t>Поставка лекарственного препарата (Альгерон)</t>
  </si>
  <si>
    <t>013930000
2916000852</t>
  </si>
  <si>
    <t>107143, г. Москва, ул. Открытое шоссе, 17, корпус. 1</t>
  </si>
  <si>
    <t>342200067671
6000058</t>
  </si>
  <si>
    <t>Поставка продуктов питания (круп) в 4 квартале 2016 года (СМП)</t>
  </si>
  <si>
    <t>013930000
29160005853</t>
  </si>
  <si>
    <t>10.61.32.</t>
  </si>
  <si>
    <t>342200067671
6000060</t>
  </si>
  <si>
    <t>Поставка экстемпоральных растворов в первом  полугодии 2017 года</t>
  </si>
  <si>
    <t>013930000
29160005867</t>
  </si>
  <si>
    <t>342200067671
6000061</t>
  </si>
  <si>
    <t>Поставка дезинфекционных средств и прочих медицинских изделий на  2017 год (СМП)</t>
  </si>
  <si>
    <t>013930000
2916000947</t>
  </si>
  <si>
    <t xml:space="preserve">ИП Пиняскин И.Г. </t>
  </si>
  <si>
    <t>652560, Кемеровская обл. г. Полысаево, ул. Артиллерийская, 39</t>
  </si>
  <si>
    <t>342200067671
6000063</t>
  </si>
  <si>
    <t>Поставка лекарственных средств на  2017 год</t>
  </si>
  <si>
    <t>013930000
2916000925</t>
  </si>
  <si>
    <t>630117, г. Новоосибирск, ул. Тимакова 4</t>
  </si>
  <si>
    <t>342200067671
6000062</t>
  </si>
  <si>
    <t>Поставка продуктов питания (масла сливочного) в 1-2 квартале 2017 года</t>
  </si>
  <si>
    <t>013930000
2916000976</t>
  </si>
  <si>
    <t>10.51.30.</t>
  </si>
  <si>
    <t>342200067671
6000065</t>
  </si>
  <si>
    <t>Поставка продуктов питания (мяса говядины) в 1-4 квартале 2017 года</t>
  </si>
  <si>
    <t>013930000
2916000990</t>
  </si>
  <si>
    <t>ООО Мастер Мит</t>
  </si>
  <si>
    <t>656066, Г. Барнаул, ул. Сухэ-Батора, дом 3А, пом. 3</t>
  </si>
  <si>
    <t>342200067671
6000076</t>
  </si>
  <si>
    <t>Поставка продуктов питания (печени говяжьей) в 1-4 квартале 2017 года</t>
  </si>
  <si>
    <t>013930000
2916000992</t>
  </si>
  <si>
    <t>342200067671
6000068</t>
  </si>
  <si>
    <t>Поставка продуктов питания (яйца куриного) в 1-4 квартале 2017 года</t>
  </si>
  <si>
    <t>013930000
2916000993</t>
  </si>
  <si>
    <t>Поставка продуктов питания (хлеба) в 1-4 квартале 2017 года</t>
  </si>
  <si>
    <t>013930000
2916000995</t>
  </si>
  <si>
    <t>10.71.11.</t>
  </si>
  <si>
    <t>ООО КузнецкЗерно Сервис</t>
  </si>
  <si>
    <t>654214, Кемеровская обл. Новокузнецкий р-н, п. Рассвет, ул. Центральная, 2А</t>
  </si>
  <si>
    <t>342200067671
6000067</t>
  </si>
  <si>
    <t>Поставка продуктов питания (сахара -песка) в 1-4 квартале 2017 года</t>
  </si>
  <si>
    <t>013930000
2916000997</t>
  </si>
  <si>
    <t>342200067671
6000071</t>
  </si>
  <si>
    <t>Оказание услуг связи и доступа  к сети интернет</t>
  </si>
  <si>
    <t>013930000
2916001010</t>
  </si>
  <si>
    <t>61.10.43.</t>
  </si>
  <si>
    <t>ЗАО Зап-СибТранстелеком</t>
  </si>
  <si>
    <t>630004, г. Новосибирск, Комсомольский пр., д.1, корп. 4</t>
  </si>
  <si>
    <t>342200067671
6000075</t>
  </si>
  <si>
    <t>Поставка продуктов питания (муки, макарон) в 1-4 квартале 2017 года</t>
  </si>
  <si>
    <t>013930000
2916001013</t>
  </si>
  <si>
    <t>10.61.21.
10.73.11.</t>
  </si>
  <si>
    <t>650000, г. Кемерово, ул. Притомская набережная, 21А, дом 2</t>
  </si>
  <si>
    <t>342200067671
6000069</t>
  </si>
  <si>
    <t>Поставка продуктов питания (круп) в 1-2 квартале 2017 года (СМП)</t>
  </si>
  <si>
    <t>013930000
2916001018</t>
  </si>
  <si>
    <t>31.11.2016</t>
  </si>
  <si>
    <t>342200067671
6000070</t>
  </si>
  <si>
    <t>Поставка продуктов питания (соли) в 1-4 квартале 2017 года</t>
  </si>
  <si>
    <t>013930000
2916001025</t>
  </si>
  <si>
    <t>10.84.30.</t>
  </si>
  <si>
    <t>342200067671
6000073</t>
  </si>
  <si>
    <t>Поставка продуктов питания (молока и кисломолочной продукции) в 1-2 квартале 2017 года</t>
  </si>
  <si>
    <t>013930000
2916001033</t>
  </si>
  <si>
    <t>342200067671
6000072</t>
  </si>
  <si>
    <t>Поставка продуктов питания (овощей свежих) в 1 квартале 2017 года (СМП)</t>
  </si>
  <si>
    <t>013930000
2916001034</t>
  </si>
  <si>
    <t>654029, г. Новокузнецк, ул. 40 лет ВЛКСМ. 120-7</t>
  </si>
  <si>
    <t>342200067671
6000078</t>
  </si>
  <si>
    <t>Поставка продуктов питания (молочной продукции) в 1-2 квартале 2017 года</t>
  </si>
  <si>
    <t>013930000
2916001042</t>
  </si>
  <si>
    <t>10.51.40.</t>
  </si>
  <si>
    <t>342200067671
6000074</t>
  </si>
  <si>
    <t>013930000
2916001057</t>
  </si>
  <si>
    <t>342200067671
6000083</t>
  </si>
  <si>
    <t>Поставка продуктов питания (мяса птицы охлаждённого) в 1-2 квартале 2017 года</t>
  </si>
  <si>
    <t>013930000
2916001080</t>
  </si>
  <si>
    <t>342200067671
6000082</t>
  </si>
  <si>
    <t>Оказание услуг по уборке зданий и прилегающей территории в 2017 году.
(СМП)</t>
  </si>
  <si>
    <t>013930000
2916001097</t>
  </si>
  <si>
    <t>81.29.19.</t>
  </si>
  <si>
    <t>ООО Сфера</t>
  </si>
  <si>
    <t>191002, г. Санкт-Петербург, ул. Разъезжая, д.4, литер А, пом. 5Н</t>
  </si>
  <si>
    <t>342200067671
6000079</t>
  </si>
  <si>
    <t>Поставка продуктов питания  в  2017 году. (СМП)</t>
  </si>
  <si>
    <t>013930000
2916001103</t>
  </si>
  <si>
    <t>10.51.51.</t>
  </si>
  <si>
    <t>342200067671
6000081</t>
  </si>
  <si>
    <t>Поставка лекарственных средств на  2017 год. (СМП)</t>
  </si>
  <si>
    <t>013930000
2916001111</t>
  </si>
  <si>
    <t>ООО Плексфарм</t>
  </si>
  <si>
    <t>115230, г. Москва, Варшавское шоссе, дом 46А, стр. 4</t>
  </si>
  <si>
    <t>342200067671
6000080</t>
  </si>
  <si>
    <t>Оказание услуг по проведению мероприятий по дератизации и дезинфекции в 2017 году</t>
  </si>
  <si>
    <t>013930000
2916001133</t>
  </si>
  <si>
    <t>81.29.11.</t>
  </si>
  <si>
    <t>ООО Дезинфекция</t>
  </si>
  <si>
    <t>342200067671
6000077</t>
  </si>
  <si>
    <t>Оказание услуг 
по передаче пара и тепловой энергии на отопление и горячее водоснабжение
 в 2016 г.</t>
  </si>
  <si>
    <t>№0339300002916000001</t>
  </si>
  <si>
    <t>35.30.11.
36.30.12.</t>
  </si>
  <si>
    <t>34220006767
16000010</t>
  </si>
  <si>
    <t xml:space="preserve">Оказание услуг 
по  холодному водоснабжению и водоотведению
 за период с 01.12.2015 г. по 31.12.2015 </t>
  </si>
  <si>
    <t>№033930000
2916000002</t>
  </si>
  <si>
    <t>36.00.20.
37.00.11.</t>
  </si>
  <si>
    <t>ЗАО "Водоканал"</t>
  </si>
  <si>
    <t>654006,г.Новокузнецк, ул. Орджоникидзе, 12/1</t>
  </si>
  <si>
    <t>34220006767
16000007</t>
  </si>
  <si>
    <t>Оказание услуг 
по поставке электроэнергии
 в 2016 г.</t>
  </si>
  <si>
    <t>Извещение 
на сайт не 
публиковалось.</t>
  </si>
  <si>
    <t>№033930000
2915000013</t>
  </si>
  <si>
    <t>35.11.10.</t>
  </si>
  <si>
    <t>ОАО 
"Кузбассэ
нергосбыт"</t>
  </si>
  <si>
    <t>34220006767
16000001</t>
  </si>
  <si>
    <t xml:space="preserve">Оказание услуг 
по поставке электроэнергии в 2017 году 
</t>
  </si>
  <si>
    <t>Оказание услуг 
по поставке электроэнергии
за период с 01.11.2016г. по 31.12.2016г.в 2016 г.</t>
  </si>
  <si>
    <t>МБЛПУ "ГКБ № 11"</t>
  </si>
  <si>
    <t>4219002461</t>
  </si>
  <si>
    <t>Отпуск тепла в горячей воде</t>
  </si>
  <si>
    <t>033930025161400001</t>
  </si>
  <si>
    <t>40.30.10.150</t>
  </si>
  <si>
    <t>"Сисбирская Сбытовая Компания" МП ССК</t>
  </si>
  <si>
    <t>650013,г. Новокузнецк, ул. Юбилейная,22</t>
  </si>
  <si>
    <t>3421900246116000007</t>
  </si>
  <si>
    <t>Отпуск холодной питьевой воды и прием сточных вод</t>
  </si>
  <si>
    <t>0339300251615000003</t>
  </si>
  <si>
    <t>41.00.11.000</t>
  </si>
  <si>
    <t>654005,г. Новокузнецк, пр. Строителей,98</t>
  </si>
  <si>
    <t>34219002461160000003</t>
  </si>
  <si>
    <t xml:space="preserve">Отпуск холодной питьевой воды  </t>
  </si>
  <si>
    <t>0339300251615000002</t>
  </si>
  <si>
    <t>05.02.2015</t>
  </si>
  <si>
    <t>3421900246116000002</t>
  </si>
  <si>
    <t>0339300251615000005</t>
  </si>
  <si>
    <t>ООО "Кузнецкая ТЭЦ"</t>
  </si>
  <si>
    <t>650000,г. Кемерово, пр. Кузнецкий,30</t>
  </si>
  <si>
    <t>3421900246116000001</t>
  </si>
  <si>
    <t xml:space="preserve"> ЕД (п.29) </t>
  </si>
  <si>
    <t>Продажа электрической энергии</t>
  </si>
  <si>
    <t>0339300251516000006</t>
  </si>
  <si>
    <t>40.11.10.110</t>
  </si>
  <si>
    <t>ОАО ЮМО "Кузбассэнергосбыт"</t>
  </si>
  <si>
    <t>650036,г. Новокузнецк, ул. Орджоникидзе,18А</t>
  </si>
  <si>
    <t>3421900246116000004</t>
  </si>
  <si>
    <t xml:space="preserve"> ЕД (п.1) </t>
  </si>
  <si>
    <t>0339300251516000004</t>
  </si>
  <si>
    <t>650099,г. Кемерово, пр. Советский,61</t>
  </si>
  <si>
    <t>3421900246116000005</t>
  </si>
  <si>
    <t>0339300251516000007</t>
  </si>
  <si>
    <t>70.32.11.110</t>
  </si>
  <si>
    <t>ОАО "Связь"</t>
  </si>
  <si>
    <t>3421900246116000006</t>
  </si>
  <si>
    <t>4221028474</t>
  </si>
  <si>
    <t>ГБУЗ КО №ГКБ № 11"</t>
  </si>
  <si>
    <t xml:space="preserve">ЕД (п.25) </t>
  </si>
  <si>
    <t>Поставка изделий медицинского назначения для травматологического отделения</t>
  </si>
  <si>
    <t>0139300002916000046</t>
  </si>
  <si>
    <t>ООО "Медвектор"</t>
  </si>
  <si>
    <t xml:space="preserve">654005, Кемеровская область, г. Новокузнецк, ул. Орджоникидзе,18, оф. 442. </t>
  </si>
  <si>
    <t>3421900246116000008</t>
  </si>
  <si>
    <t>Оказание услуг по охране тревожной сигнализации</t>
  </si>
  <si>
    <t>0139300002916000064</t>
  </si>
  <si>
    <t>ООО ЧОО "Охрана"</t>
  </si>
  <si>
    <t>3421900246116000009</t>
  </si>
  <si>
    <t>Оказание услуг по техническому обслуживанию пожарной сигнализации</t>
  </si>
  <si>
    <t>0139300002916000062</t>
  </si>
  <si>
    <t>654079, Кемеровская обл., г. Новокузнецк, пр-кт. Металлургов, 25</t>
  </si>
  <si>
    <t>3421900246116000010</t>
  </si>
  <si>
    <t>Оказание услуг по внутренней безопасности лечебного учреждения</t>
  </si>
  <si>
    <t>0139300002916000065</t>
  </si>
  <si>
    <t>ООО ЧОО "Ведомственная Охрана"</t>
  </si>
  <si>
    <t>4205276085</t>
  </si>
  <si>
    <t>650000, г. Кемерово, Ул. Тухачевского, 22 корп. А, 217/3,</t>
  </si>
  <si>
    <t>3421900246116000011</t>
  </si>
  <si>
    <t>Поставка этилового спирта</t>
  </si>
  <si>
    <t>0139300002916000066</t>
  </si>
  <si>
    <t>650055, г. Кемерово, пр. Кузнецкий, 121</t>
  </si>
  <si>
    <t>3421900246116000012</t>
  </si>
  <si>
    <t>0139300002916000067</t>
  </si>
  <si>
    <t>ИП Эсливанов Андрей Николаевич</t>
  </si>
  <si>
    <t>420528642017</t>
  </si>
  <si>
    <t xml:space="preserve">650000, Кемеровская обл., г. Кемерово, пр-кт Комсомольский 42-48, </t>
  </si>
  <si>
    <t>3421900246116000013</t>
  </si>
  <si>
    <t>Поставка нефтепродуктов во 2 квартале</t>
  </si>
  <si>
    <t>0139300002916000100</t>
  </si>
  <si>
    <t>19.20.21.100    19.20.21.300</t>
  </si>
  <si>
    <t xml:space="preserve">5259033080 </t>
  </si>
  <si>
    <t>191014, Санкт-Петербург, ул. Парадная, дом 3, корпус 1</t>
  </si>
  <si>
    <t>3421900246116000014</t>
  </si>
  <si>
    <t>Поставка экстемпоральной рецептуры</t>
  </si>
  <si>
    <t>0139300002916000129</t>
  </si>
  <si>
    <t>636656,16</t>
  </si>
  <si>
    <t>ООО Аптеки 42</t>
  </si>
  <si>
    <t>4217117386</t>
  </si>
  <si>
    <t>654041, Новокузнецк, Курбатова,1</t>
  </si>
  <si>
    <t>11.042016</t>
  </si>
  <si>
    <t>3421900246116000015</t>
  </si>
  <si>
    <t>Поставка перекиси водорода</t>
  </si>
  <si>
    <t>0139300002916000153</t>
  </si>
  <si>
    <t>22120</t>
  </si>
  <si>
    <t>650004, г Кемерово, ул Сибирская, д 35 А</t>
  </si>
  <si>
    <t>3421900246116000016</t>
  </si>
  <si>
    <t>Поставка пакетов для утилизации отходов класса Б и пластиковых контейнеров для сбора острого инструментария</t>
  </si>
  <si>
    <t>0139300002916000162</t>
  </si>
  <si>
    <t>13.92.21.120   32.50.50.000</t>
  </si>
  <si>
    <t>ООО "Нова"</t>
  </si>
  <si>
    <t>6726017615</t>
  </si>
  <si>
    <t>141207, Московская область, г Пушкино, ул Тургенева, д 5</t>
  </si>
  <si>
    <t>3421900246116000017</t>
  </si>
  <si>
    <t>Оказание услуг по утилизации отходов класса Б</t>
  </si>
  <si>
    <t>0139300002916000164</t>
  </si>
  <si>
    <t>38.12.23.000</t>
  </si>
  <si>
    <t>Новокузнецк, ул Слесарная, д 7</t>
  </si>
  <si>
    <t>3421900246116000018</t>
  </si>
  <si>
    <t>Оказание услуг по заправке баллонов кислородом газообразным медицинским</t>
  </si>
  <si>
    <t>0139300002916000174</t>
  </si>
  <si>
    <t>ООО "Оксинит Плюс"</t>
  </si>
  <si>
    <t>652702, ОБЛАСТЬ КЕМЕРОВСКАЯ, ГОРОД КИСЕЛЕВСК, УЛИЦА УШАКОВА, 2А</t>
  </si>
  <si>
    <t>3421900246116000019</t>
  </si>
  <si>
    <t>0139300002916000189</t>
  </si>
  <si>
    <t>650036, КЕМЕРОВСКАЯ ОБЛАСТЬ, КЕМЕРОВО ГОРОД, ТЕРЕШКОВОЙ УЛИЦА, 41 </t>
  </si>
  <si>
    <t>06.05.52016</t>
  </si>
  <si>
    <t>3421900246116000020</t>
  </si>
  <si>
    <t>Поставка имуноглобуллина</t>
  </si>
  <si>
    <t>0139300002916000193</t>
  </si>
  <si>
    <t>ООО "ЭПИДБИОМЕД-ИМПЭКС"</t>
  </si>
  <si>
    <t>7723503707</t>
  </si>
  <si>
    <t>115193, МОСКВА ГОРОД, КОЖУХОВСКАЯ 7-Я УЛИЦА, 20 </t>
  </si>
  <si>
    <t>3421900246116000021</t>
  </si>
  <si>
    <t>Поставка лекарственных препаратов для медикаментозного прерывания беременности</t>
  </si>
  <si>
    <t>0139300002916000200</t>
  </si>
  <si>
    <t>ООО "Пенткрофт Фарма"</t>
  </si>
  <si>
    <t>5007033830</t>
  </si>
  <si>
    <t>141860, МОСКОВСКАЯ ОБЛАСТЬ, ДМИТРОВСКИЙ РАЙОН, ИКША РАБОЧИЙ ПОСЕЛОК, ВОДНИКОВ УЛИЦА, 9 </t>
  </si>
  <si>
    <t>3421900246116000022</t>
  </si>
  <si>
    <t>Оказание услуг по техническому обслуживанию лифта</t>
  </si>
  <si>
    <t>0139300002916000240</t>
  </si>
  <si>
    <t>43.29.19.110</t>
  </si>
  <si>
    <t>ООО "Кузнецклифт"</t>
  </si>
  <si>
    <t>4217037638</t>
  </si>
  <si>
    <t>654011, КЕМЕРОВСКАЯ ОБЛАСТЬ, НОВОКУЗНЕЦК ГОРОД, АВИАТОРОВ ПРОСПЕКТ, 11 </t>
  </si>
  <si>
    <t>03.05.2016</t>
  </si>
  <si>
    <t>3421900246116000023</t>
  </si>
  <si>
    <t>Оказание услуг по техническому обслуживанию газораздаточного оборудования системы медицинского медицинского газоснабжения больницы для централизованной подачи кислорода  газообразного</t>
  </si>
  <si>
    <t>0139300002916000244</t>
  </si>
  <si>
    <t>654034, КЕМЕРОВСКАЯ ОБЛАСТЬ, НОВОКУЗНЕЦК ГОРОД, ЧЕКАЛИНА УЛИЦА, 18 </t>
  </si>
  <si>
    <t>3421900246116000024</t>
  </si>
  <si>
    <t>Поставка геникологических зеркал и зондов урогенитальных</t>
  </si>
  <si>
    <t>15.03.23016</t>
  </si>
  <si>
    <t>0139300002916000261</t>
  </si>
  <si>
    <t>ООО "Алладин"</t>
  </si>
  <si>
    <t>9204509321</t>
  </si>
  <si>
    <t>299011, СЕВАСТОПОЛЬ ГОРОД, НАХИМОВА ПРОСПЕКТ, ДОМ 3 </t>
  </si>
  <si>
    <t>3421900246116000025</t>
  </si>
  <si>
    <t xml:space="preserve">Поставка изделий медицинского назначения  </t>
  </si>
  <si>
    <t>0139300002916000265</t>
  </si>
  <si>
    <t>630055, НОВОСИБИРСКАЯ ОБЛАСТЬ, НОВОСИБИРСК ГОРОД, МУСЫ ДЖАЛИЛЯ УЛИЦА, 3/1, ОФИС 6 </t>
  </si>
  <si>
    <t>3421900246116000026</t>
  </si>
  <si>
    <t>Поставка тонометров механических со стетоскопом в комплекте</t>
  </si>
  <si>
    <t>ООО Торговая Компания "Нео-Гарант"</t>
  </si>
  <si>
    <t>4205060689</t>
  </si>
  <si>
    <t>650044, КЕМЕРОВСКАЯ ОБЛАСТЬ, КЕМЕРОВО ГОРОД, НАХИМОВА УЛИЦА, 30, ПОМЕЩЕНИЕ 538 </t>
  </si>
  <si>
    <t>18.06.2016</t>
  </si>
  <si>
    <t>3421900246116000027</t>
  </si>
  <si>
    <t>Поставка медицинского микроскопа</t>
  </si>
  <si>
    <t>0139300002916000301</t>
  </si>
  <si>
    <t>ООО "Классика"</t>
  </si>
  <si>
    <t>4230029065</t>
  </si>
  <si>
    <t>652062, КЕМЕРОВСКАЯ ОБЛАСТЬ, ЮРГА ГОРОД, ФЕСТИВАЛЬНАЯ УЛИЦА, 3, Б, 51 </t>
  </si>
  <si>
    <t>3421900246116000028</t>
  </si>
  <si>
    <t>0139300002916000305</t>
  </si>
  <si>
    <t>21.10.51.121</t>
  </si>
  <si>
    <t>ЗАО "Р-Фарм"</t>
  </si>
  <si>
    <t>123154, МОСКВА ГОРОД, БЕРЗАРИНА УЛИЦА, ДОМ 19, КОРПУС 1 </t>
  </si>
  <si>
    <t>3421900246116000029</t>
  </si>
  <si>
    <t>Поставка лекарственных растворов</t>
  </si>
  <si>
    <t>7811422648</t>
  </si>
  <si>
    <t>193318, САНКТ-ПЕТЕРБУРГ ГОРОД, ВОРОШИЛОВА УЛИЦА, 2, ЛИТ.АБ </t>
  </si>
  <si>
    <t>3421900246116000030</t>
  </si>
  <si>
    <t>Поставка медицинских перчаток</t>
  </si>
  <si>
    <t>0139300002916000302</t>
  </si>
  <si>
    <t>ООО «СибШовАльянс»</t>
  </si>
  <si>
    <t>4217163921</t>
  </si>
  <si>
    <t>654007, КЕМЕРОВСКАЯ ОБЛАСТЬ, НОВОКУЗНЕЦК ГОРОД, ПАВЛОВСКОГО УЛИЦА, ДОМ 11, КОРПУС А, ОФИС 608 </t>
  </si>
  <si>
    <t>3421900246116000031</t>
  </si>
  <si>
    <t>0139300002916000303</t>
  </si>
  <si>
    <t>115201, МОСКВА ГОРОД, КАШИРСКОЕ ШОССЕ, ДОМ 22, КОРПУС 4 СТРОЕНИЕ 7 </t>
  </si>
  <si>
    <t>3421900246116000032</t>
  </si>
  <si>
    <t>0139300002916000306</t>
  </si>
  <si>
    <t>3421900246116000033</t>
  </si>
  <si>
    <t>0139300002916000300</t>
  </si>
  <si>
    <t>34.15.62.30</t>
  </si>
  <si>
    <t>ИП Дубанова Марина Юрьевна</t>
  </si>
  <si>
    <t>420516588164</t>
  </si>
  <si>
    <t>650000, Кемерово, ул. Ленина 71</t>
  </si>
  <si>
    <t>3421900246116000034</t>
  </si>
  <si>
    <t>Поставка крафт-пакетов</t>
  </si>
  <si>
    <t>0139300002916000343</t>
  </si>
  <si>
    <t>17.12.74.000</t>
  </si>
  <si>
    <t>ООО "Строймост"</t>
  </si>
  <si>
    <t>5260085541</t>
  </si>
  <si>
    <t>603005, НИЖЕГОРОДСКАЯ ОБЛАСТЬ, НИЖНИЙ НОВГОРОД ГОРОД, МИНИНА УЛИЦА, 20Б </t>
  </si>
  <si>
    <t>3421900246116000035</t>
  </si>
  <si>
    <t>0139300002916000399</t>
  </si>
  <si>
    <t>17.23.13.141</t>
  </si>
  <si>
    <t>Индивидуальный предприниматель Кадомский Алексей Алексеевич</t>
  </si>
  <si>
    <t>650056, КЕМЕРОВСКАЯ ОБЛАСТЬ, КЕМЕРОВО ГОРОД, СТРОИТЕЛЕЙ БУЛЬВАР, 53, КОРПУС А, КВАРТИРА 38 </t>
  </si>
  <si>
    <t>Поставка рентгеновской пленки, проявителя, фиксажа и геля для ультразвукового исследования</t>
  </si>
  <si>
    <t>0139300002916000409</t>
  </si>
  <si>
    <t>20.59.11.110; 20.59.52.194</t>
  </si>
  <si>
    <t>4205162232</t>
  </si>
  <si>
    <t>3421900246116000036</t>
  </si>
  <si>
    <t>0139300002916000427</t>
  </si>
  <si>
    <t>ООО БФ "Снитарно-эпидимиологического благополучия населения"</t>
  </si>
  <si>
    <t>7726645072</t>
  </si>
  <si>
    <t>115191, МОСКВА ГОРОД, ТУЛЬСКАЯ Б. УЛИЦА, 54, 119 </t>
  </si>
  <si>
    <t>02.07.2016</t>
  </si>
  <si>
    <t>3421900246116000037</t>
  </si>
  <si>
    <t>0139300002916000432</t>
  </si>
  <si>
    <t>ООО "ОПТОМЕД"</t>
  </si>
  <si>
    <t>99782, ЛИПЕЦКАЯ ОБЛАСТЬ, ЕЛЕЦ ГОРОД, КИРПИЧНЫЙ ПЕРЕУЛОК, ДОМ 27</t>
  </si>
  <si>
    <t>3421900246116000038</t>
  </si>
  <si>
    <t>Поставка нефтепродуктов в 3 квартале 2016г.</t>
  </si>
  <si>
    <t>0139300002916000440</t>
  </si>
  <si>
    <t>19.20.21.100  19.20.21.300</t>
  </si>
  <si>
    <t>ООО "Газпромнефть-Корпоративные продажи</t>
  </si>
  <si>
    <t>03.07.2016</t>
  </si>
  <si>
    <t>3421900246116000039</t>
  </si>
  <si>
    <t>0139300002916000473</t>
  </si>
  <si>
    <t>ООО "Сибэндомед"</t>
  </si>
  <si>
    <t>54032214734</t>
  </si>
  <si>
    <t>630033, НОВОСИБИРСКАЯ ОБЛАСТЬ, НОВОСИБИРСК ГОРОД, АНИКИНА УЛИЦА, 6 </t>
  </si>
  <si>
    <t>3421900246116000040</t>
  </si>
  <si>
    <t>Поставка сантарного фургона по программе "Утилизация старых автомобилей"</t>
  </si>
  <si>
    <t>0139300002916000479</t>
  </si>
  <si>
    <t>29.10.59.160</t>
  </si>
  <si>
    <t>ООО "КУЗБАССУАЗЦЕНТР</t>
  </si>
  <si>
    <t>4205286750</t>
  </si>
  <si>
    <t>650010, КЕМЕРОВСКАЯ ОБЛАСТЬ, КЕМЕРОВО ГОРОД, КАРБОЛИТОВСКАЯ УЛИЦА, 1А </t>
  </si>
  <si>
    <t>3421900246116000041</t>
  </si>
  <si>
    <t>Поставка тест-полосок для мочевого анализатора CL-50/CL-500</t>
  </si>
  <si>
    <t>0139300002916000598</t>
  </si>
  <si>
    <t>17.12.43.112</t>
  </si>
  <si>
    <t>ООО "Конверт Сервис-М"</t>
  </si>
  <si>
    <t>650036, г. Кемерово, ул. Тухачевского,22Б, оф.208-210</t>
  </si>
  <si>
    <t>3421900246116000057</t>
  </si>
  <si>
    <t>Поставка медицинской марли</t>
  </si>
  <si>
    <t>0139300002916000625</t>
  </si>
  <si>
    <t>ООО "Медэкспорт- Северная звезда"</t>
  </si>
  <si>
    <t>3421900246116000059</t>
  </si>
  <si>
    <t>Поставка инфузионных систем</t>
  </si>
  <si>
    <t>0139300002916000642</t>
  </si>
  <si>
    <t>ООО "Дельрус-Кузбасс"</t>
  </si>
  <si>
    <t>650056, г. Кемерово, ул. Волгоградская, 43-110.</t>
  </si>
  <si>
    <t>3421900246116000058</t>
  </si>
  <si>
    <t>0139300002916000644</t>
  </si>
  <si>
    <t>ООО "Де-Торг"</t>
  </si>
  <si>
    <t>5406604860</t>
  </si>
  <si>
    <t xml:space="preserve">630000, Новосибирская обл, Новосибирск г, ул.Красный проспект, д.70 - 16   </t>
  </si>
  <si>
    <t>3421900246116000060</t>
  </si>
  <si>
    <t>Поставка лабораторной диагностики</t>
  </si>
  <si>
    <t>0139300002916000655</t>
  </si>
  <si>
    <t>654034, Кемеровская  область, г. Новокузнецк, пр. Технический,33</t>
  </si>
  <si>
    <t>3421900246116000062</t>
  </si>
  <si>
    <t>Поставка облучателей рецеркуляторов бактерецидных со счетчиком</t>
  </si>
  <si>
    <t>0139300002916000675</t>
  </si>
  <si>
    <t>27.40.15.120</t>
  </si>
  <si>
    <t>ЗАО "Ижица"</t>
  </si>
  <si>
    <t>4207043640</t>
  </si>
  <si>
    <t>650070, г. Кемерово, ул. Тухачевского, 33</t>
  </si>
  <si>
    <t>3421900246116000061</t>
  </si>
  <si>
    <t>Выполнение работ по замене оконного стеклоблока на оконный блок ПВХ</t>
  </si>
  <si>
    <t>30.07.2014</t>
  </si>
  <si>
    <t>0139300002916000691</t>
  </si>
  <si>
    <t>22.23.14.120</t>
  </si>
  <si>
    <t>ИП Бахарев Алексей Витальевич</t>
  </si>
  <si>
    <t>654214, Кемеровская обл., Новокузнецкий район, п. Рассвет, ул. Ленина, д.17 кв.2</t>
  </si>
  <si>
    <t>3421900246116000063</t>
  </si>
  <si>
    <t>Поставка стирального порошка</t>
  </si>
  <si>
    <t>30.07.2016</t>
  </si>
  <si>
    <t>0139300002916000697</t>
  </si>
  <si>
    <t>20.41.32.121</t>
  </si>
  <si>
    <t>ИП Голубев Александр Владимирович</t>
  </si>
  <si>
    <t>540505309199</t>
  </si>
  <si>
    <t>630040, Новосибирск, ул. 1-я Грузинская 28/1</t>
  </si>
  <si>
    <t>3421900246116000064</t>
  </si>
  <si>
    <t>Поставка нефтепродуктовв 4 квартале 2016г</t>
  </si>
  <si>
    <t>20.08.2016</t>
  </si>
  <si>
    <t>0139300002916000735</t>
  </si>
  <si>
    <t>03.102016</t>
  </si>
  <si>
    <t>3421900246116000065</t>
  </si>
  <si>
    <t>0139300002916000854</t>
  </si>
  <si>
    <t>3421900246116000068</t>
  </si>
  <si>
    <t>Поставка анализатора общего белка в моче фотометрического портативного с блоком питания</t>
  </si>
  <si>
    <t>0139300002916000858</t>
  </si>
  <si>
    <t>26.51.43.146</t>
  </si>
  <si>
    <t>3421900246116000066</t>
  </si>
  <si>
    <t>0139300002916000936</t>
  </si>
  <si>
    <t>ООО "МЕДФАРМ-МО"</t>
  </si>
  <si>
    <t>142440,Российская Федерация, Московская область, Ногинский район, г.п. Обухово, р.п. Обухово, шоссе Кудиновское, уч.17</t>
  </si>
  <si>
    <t>09.01.2017</t>
  </si>
  <si>
    <t>11.01.2017</t>
  </si>
  <si>
    <t>3421900246116000067</t>
  </si>
  <si>
    <t>Поставка клеенки медицинской  подкладной</t>
  </si>
  <si>
    <t>0139300002916000949</t>
  </si>
  <si>
    <t>13.96.14.112</t>
  </si>
  <si>
    <t>3421900246116000069</t>
  </si>
  <si>
    <t>Поставка тест-эритроцитов</t>
  </si>
  <si>
    <t>0139300002916000973</t>
  </si>
  <si>
    <t>ООО "Медлайн"</t>
  </si>
  <si>
    <t>5402528270</t>
  </si>
  <si>
    <t>630032, Новосибирская область, город Новосибирск, Горский микрорайон, дом 78</t>
  </si>
  <si>
    <t>3421900246116000051</t>
  </si>
  <si>
    <t>Поставка систем инфузионных</t>
  </si>
  <si>
    <t>0139300002916000987</t>
  </si>
  <si>
    <t>3421900246116000052</t>
  </si>
  <si>
    <t>Оказание услуг связи доступа к сети Интернет</t>
  </si>
  <si>
    <t>ЗАО "КОМПАНИЯ ТРАНСТЕЛЕКОМ"</t>
  </si>
  <si>
    <t>7709219099</t>
  </si>
  <si>
    <t>123317, г Москва, ул Тестовская, д 8</t>
  </si>
  <si>
    <t>3421900246116000072</t>
  </si>
  <si>
    <t>Поставка рентгеновской пленки, фиксажа и геля для ультразвукового исследования</t>
  </si>
  <si>
    <t>0139300002916001032</t>
  </si>
  <si>
    <t xml:space="preserve">20.59.11.110    20.59.52.194   </t>
  </si>
  <si>
    <t>ООО "МедГосснаб"</t>
  </si>
  <si>
    <t>7736562266</t>
  </si>
  <si>
    <t>119415, город Москва, проспект Вернадского, 37-2</t>
  </si>
  <si>
    <t>3421900246116000070</t>
  </si>
  <si>
    <t>0139300002916001035</t>
  </si>
  <si>
    <t>7727059987</t>
  </si>
  <si>
    <t>117628, город Москва, Куликовская улица, дом 12, офис 514</t>
  </si>
  <si>
    <t>3421900246116000073</t>
  </si>
  <si>
    <t>0139300002916001044</t>
  </si>
  <si>
    <t>13.20.44.120  21.20.24.131   21.20.24.110</t>
  </si>
  <si>
    <t>ООО "ИНГАКАМФ"</t>
  </si>
  <si>
    <t>4404003565</t>
  </si>
  <si>
    <t xml:space="preserve">157305, Костромская область, г Мантурово, ул Гидролизная, д 32 </t>
  </si>
  <si>
    <t>3421900246116000071</t>
  </si>
  <si>
    <t>Поставка изделий медицинского назначения для отделения реанимации</t>
  </si>
  <si>
    <t>0139300002916001068</t>
  </si>
  <si>
    <t>5408168739</t>
  </si>
  <si>
    <t xml:space="preserve">630128, Г НОВОСИБИРСК,УЛ ДЕМАКОВА, 30 </t>
  </si>
  <si>
    <t>3421900246116000076</t>
  </si>
  <si>
    <t>Поставка хлеба</t>
  </si>
  <si>
    <t>0139300002916001058</t>
  </si>
  <si>
    <t>10.71.11.111  10.71.11.112</t>
  </si>
  <si>
    <t>654029, КЕМЕРОВСКАЯ область, г. НОВОКУЗНЕЦК, ул. ВОКЗАЛЬНАЯ, д. 65</t>
  </si>
  <si>
    <t>3421900246116000075</t>
  </si>
  <si>
    <t>01393000029160001079</t>
  </si>
  <si>
    <t>ЗАО НПО "Гарант"</t>
  </si>
  <si>
    <t xml:space="preserve">129337, Г МОСКВА, УЛ КРАСНАЯ СОСНА, Д 30, СТР 1 </t>
  </si>
  <si>
    <t>3421900246116000074</t>
  </si>
  <si>
    <t>0139300002916001123</t>
  </si>
  <si>
    <t xml:space="preserve">4211014264 </t>
  </si>
  <si>
    <t>652702, КЕМЕРОВСКАЯ ОБЛАСТЬ, Г КИСЕЛЕВСК, УЛ УШАКОВА,Д 2 А</t>
  </si>
  <si>
    <t>Оказание услуг по проведению мероприятий по дератизации и дезинсекции в 2017г</t>
  </si>
  <si>
    <t>30.10.2016</t>
  </si>
  <si>
    <t>0139300002916001115</t>
  </si>
  <si>
    <t>654002, Кемеровская область, город Новокузнецк, Слесарная улица, 7, 2</t>
  </si>
  <si>
    <t>3421900246116000079</t>
  </si>
  <si>
    <t>Поставка яиц куриных</t>
  </si>
  <si>
    <t>20.11.2016</t>
  </si>
  <si>
    <t>0139300002916001159</t>
  </si>
  <si>
    <t>654201, Кемеровская область, Новокузнецкий район, село Сосновка, Запсибовская улица, 2</t>
  </si>
  <si>
    <t>Оказание услуг по техническому обслуживанию газораздаточного оборудования системы медицинского газоснабжения больницы для централизованной подачи газообразного кислорода</t>
  </si>
  <si>
    <t>0139300002916001198</t>
  </si>
  <si>
    <t>654034, Кемеровская область, город Новокузнецк, улица Чекалина, 18</t>
  </si>
  <si>
    <t>Оказание услуг  по сбору и транспортированию твердых коммунальных отходов для последующего размещения и/или утилизации в организации имеющей соответствующую лицензию</t>
  </si>
  <si>
    <t>0139300002916001241</t>
  </si>
  <si>
    <t>654034, Кемеровская область, г. Новокузнецк, ул. Ленина,82, оф.204А</t>
  </si>
  <si>
    <t>МБЛПУ "ГБ №16"</t>
  </si>
  <si>
    <t>4217017039</t>
  </si>
  <si>
    <t>тел. Связь</t>
  </si>
  <si>
    <t xml:space="preserve">0339300004916000001 </t>
  </si>
  <si>
    <t>Престиж интнрнет</t>
  </si>
  <si>
    <t>г. Москва ул. Мишина 56 тел.83843991199</t>
  </si>
  <si>
    <t>№ 3421701703916000003</t>
  </si>
  <si>
    <t>холодная вода</t>
  </si>
  <si>
    <t>0339300004916000002</t>
  </si>
  <si>
    <t>ООО Комсервис</t>
  </si>
  <si>
    <t>г. Новокузнецк, Дачный городок  28, тел .8 (3843)32-01-08</t>
  </si>
  <si>
    <t>№ 3421701703916000004</t>
  </si>
  <si>
    <t>эл энергия</t>
  </si>
  <si>
    <t>0339300004916000003</t>
  </si>
  <si>
    <t>Кузбассэнергосбыт</t>
  </si>
  <si>
    <t>г. Кемерово, ул. Ленина 90/4, тел. 8 (3843)931-931</t>
  </si>
  <si>
    <t>№ 3421701703916000005</t>
  </si>
  <si>
    <t>водоотведение</t>
  </si>
  <si>
    <t>0339300004916000004</t>
  </si>
  <si>
    <t>Водоканал</t>
  </si>
  <si>
    <t>г. Новокузнецк, проспект Строителей  98, тел. 900-700</t>
  </si>
  <si>
    <t>№ 3421701703916000006</t>
  </si>
  <si>
    <t>теплоснабжение</t>
  </si>
  <si>
    <t xml:space="preserve">0339300004916000005 </t>
  </si>
  <si>
    <t>35.30.12.110</t>
  </si>
  <si>
    <t>ГТК Сбыт</t>
  </si>
  <si>
    <t>г. Новокузнецк, улица Орджоникидзе 12/1, 92-10-50</t>
  </si>
  <si>
    <t>№ 3421701703916000007</t>
  </si>
  <si>
    <t>ЯЙЦО</t>
  </si>
  <si>
    <t>г. Новокузнецк Запсибовская 2, тел. 8 9(3843) 45-77-77</t>
  </si>
  <si>
    <t>№ 3421701703916000001</t>
  </si>
  <si>
    <t>КАНЦ. ТОВАРЫ</t>
  </si>
  <si>
    <t>0139300002915001300</t>
  </si>
  <si>
    <t>25.24.27</t>
  </si>
  <si>
    <t>ООО Сибпромторг</t>
  </si>
  <si>
    <t>г. Новокузнецк ул. 375 ,36 ,тел.77-57-82</t>
  </si>
  <si>
    <t>№ 3421701703916000002</t>
  </si>
  <si>
    <t>Пленка R</t>
  </si>
  <si>
    <t>0139300002916000088</t>
  </si>
  <si>
    <t>26.60.11</t>
  </si>
  <si>
    <t>ООО Медлайн</t>
  </si>
  <si>
    <t>Омск, 1-Индустриальная 4 -47, тел. 8 (3852)224789</t>
  </si>
  <si>
    <t>№ 3421701703916000008</t>
  </si>
  <si>
    <t>Рыба</t>
  </si>
  <si>
    <t>10.20.13</t>
  </si>
  <si>
    <t>г.Кемерово, Тухачевского 50/4, 7(3842)313760</t>
  </si>
  <si>
    <t>№ 3421701703916000009</t>
  </si>
  <si>
    <t>Молоко, масло</t>
  </si>
  <si>
    <t>03.03.2017</t>
  </si>
  <si>
    <t>0139300002916000089</t>
  </si>
  <si>
    <t>10.51.21</t>
  </si>
  <si>
    <t>Кемерово, Тухачевского 50/5</t>
  </si>
  <si>
    <t>№ 3421701703916000013</t>
  </si>
  <si>
    <t>Компот</t>
  </si>
  <si>
    <t>10.39.25</t>
  </si>
  <si>
    <t>ООО АГРОСЕРВИС</t>
  </si>
  <si>
    <t>г. Новокузнецк, ул. Переездная 1/4, тел. 8 (3843) 600625</t>
  </si>
  <si>
    <t>№ 3421701703916000010</t>
  </si>
  <si>
    <t>Мука, макароны, соль</t>
  </si>
  <si>
    <t>ООО ТК Флорин</t>
  </si>
  <si>
    <t>г. Кемерово, ул. Ленина 71, 8(3842)641600</t>
  </si>
  <si>
    <t>№ 3421701703916000011</t>
  </si>
  <si>
    <t>Шприцы</t>
  </si>
  <si>
    <t>0139300002916000096</t>
  </si>
  <si>
    <t>32.50.13</t>
  </si>
  <si>
    <t>ООО ИНТЕРМЕДИА</t>
  </si>
  <si>
    <t xml:space="preserve">г. Кемерово, ул. Патриотов, 15 (8-3842) 45-23-25 </t>
  </si>
  <si>
    <t>№ 3421701703916000012</t>
  </si>
  <si>
    <t>Яйцо</t>
  </si>
  <si>
    <t>01.47.21</t>
  </si>
  <si>
    <t>г. Кемерово, ул. Весенняя д.15 оф. 108 тел.8-950-576-50-88</t>
  </si>
  <si>
    <t>№ 3421701703916000014</t>
  </si>
  <si>
    <t>Бытовая химия</t>
  </si>
  <si>
    <t>0139300002916000093</t>
  </si>
  <si>
    <t>20.41.3</t>
  </si>
  <si>
    <t>ООО Сибирьконтракт</t>
  </si>
  <si>
    <t>Барнаул ул. Лазурная 19, д.55, тел. 8-/385-2/-505-229</t>
  </si>
  <si>
    <t>№ 3421701703916000015</t>
  </si>
  <si>
    <t>10.81.12</t>
  </si>
  <si>
    <t>№ 3421701703916000016</t>
  </si>
  <si>
    <t>10.11.31</t>
  </si>
  <si>
    <t xml:space="preserve">г. Омск, ул.Ленинская слобода, дом 19, комната 21 ю, тел.8(38151) 2-10-38  </t>
  </si>
  <si>
    <t>№ 3421701703916000017</t>
  </si>
  <si>
    <t>Куры</t>
  </si>
  <si>
    <t>10.12.20</t>
  </si>
  <si>
    <t>№ 3421701703916000018</t>
  </si>
  <si>
    <t>Овоши</t>
  </si>
  <si>
    <t>01.13.51</t>
  </si>
  <si>
    <t>г. Новокузнецк, ул. ПЕРЕЕЗДНАЯ 1/4, тел. 600625</t>
  </si>
  <si>
    <t>№ 3421701703916000019</t>
  </si>
  <si>
    <t>Лек препараты</t>
  </si>
  <si>
    <t>0139300002916000131</t>
  </si>
  <si>
    <t>ООО Медэкспорт Северная звезда</t>
  </si>
  <si>
    <t>г. Москва, ул.Гурьянова 30 тел. 8-3812-90-20-90</t>
  </si>
  <si>
    <t>№ 3421701703916000021</t>
  </si>
  <si>
    <t>0139300002916000137</t>
  </si>
  <si>
    <t>г. Абакан, ул. Ленина 218 А, тел. 8 (3843) 796-514</t>
  </si>
  <si>
    <t>№ 3421701703916000020</t>
  </si>
  <si>
    <t>Крупа</t>
  </si>
  <si>
    <t>0139300002916000216</t>
  </si>
  <si>
    <t>10.61.31.120</t>
  </si>
  <si>
    <t>ИП Туболев</t>
  </si>
  <si>
    <t>г. Кемерово, ул Притомская 21 а, тел. 8-(384-2) 28-67-09</t>
  </si>
  <si>
    <t>№ 3421701703916000022</t>
  </si>
  <si>
    <t>Мед оборудование</t>
  </si>
  <si>
    <t>0139300002916000218</t>
  </si>
  <si>
    <t>ООО Армед Сибирь</t>
  </si>
  <si>
    <t>г.Новосибирск, Площадь Труда 1-10, тел. 8(383)335-76-64</t>
  </si>
  <si>
    <t>№ 3421701703916000023</t>
  </si>
  <si>
    <t>г. Новокузнецк Запсибовская 2, тел.  8 (3843) 45-77-77</t>
  </si>
  <si>
    <t>№ 3421701703916000024</t>
  </si>
  <si>
    <t>ООО Фрутмастер</t>
  </si>
  <si>
    <t>г. Новокузнецк, ул. ПЕРЕЕЗДНАЯ 1/11, тел. 600625</t>
  </si>
  <si>
    <t>№ 3421701703916000025</t>
  </si>
  <si>
    <t>Молоко, кефир</t>
  </si>
  <si>
    <t>05.005.2016</t>
  </si>
  <si>
    <t>10.51.11</t>
  </si>
  <si>
    <t>г. Новокузнецк Запсибовская 2, тел. 45-77-77</t>
  </si>
  <si>
    <t>№ 3421701703916000026</t>
  </si>
  <si>
    <t>№ 3421701703916000027</t>
  </si>
  <si>
    <t>г. Кемерово, ул. Мичурина 13-308, тел. +7(3842)457739</t>
  </si>
  <si>
    <t>№ 3421701703916000028</t>
  </si>
  <si>
    <t>Спирт этиловый</t>
  </si>
  <si>
    <t>0139300002916000467</t>
  </si>
  <si>
    <t>20.14.75</t>
  </si>
  <si>
    <t>ООО С Фарм</t>
  </si>
  <si>
    <t>г. Кемерово, пр.Кузнецкий 121, тел. 8(3842) 57-19-57</t>
  </si>
  <si>
    <t>№ 3421701703916000029</t>
  </si>
  <si>
    <t>Мягкий инвентарь</t>
  </si>
  <si>
    <t>0139300002916000512</t>
  </si>
  <si>
    <t>13.92.12</t>
  </si>
  <si>
    <t>ООО Авангард Спецодежда НК</t>
  </si>
  <si>
    <t>г. Но вокузнецк, Ангренский пр.3/2, тел.8(3843) 724-724</t>
  </si>
  <si>
    <t>№ 3421701703916000031</t>
  </si>
  <si>
    <t>Экстемпоральные растворы</t>
  </si>
  <si>
    <t>0139300002916000468</t>
  </si>
  <si>
    <t>20.10.21</t>
  </si>
  <si>
    <t>МП Аптека 42+</t>
  </si>
  <si>
    <t>г. Новокузнецк, пр. Курбатова 1, тел. 8(3842) 52-89-87</t>
  </si>
  <si>
    <t>№ 3421701703916000032</t>
  </si>
  <si>
    <t>Холодильник</t>
  </si>
  <si>
    <t>0139300002916000558</t>
  </si>
  <si>
    <t>28.25.13</t>
  </si>
  <si>
    <t>ООО Формула</t>
  </si>
  <si>
    <t>г. Красноярск, ул. Ястынская 5а, тел. +79832692460</t>
  </si>
  <si>
    <t>№ 3421701703916000033</t>
  </si>
  <si>
    <t>Бакалея</t>
  </si>
  <si>
    <t>0139300002916000684</t>
  </si>
  <si>
    <t xml:space="preserve">10.13.15.111 10.20.25.111 10.39.12.000 10.41.54.000 10.51.51.113 10.83.13.120 10.89.19.130 </t>
  </si>
  <si>
    <t>Сахарная компания Кузбасса</t>
  </si>
  <si>
    <t xml:space="preserve">г. Кемерово, пр. Кузнецкий 176, тел. 8-983-252-81-00  </t>
  </si>
  <si>
    <t>№ 3421701703916000034</t>
  </si>
  <si>
    <t>Поставка продуктов питания (молоко сухое, масло сливочное)</t>
  </si>
  <si>
    <t>0139300002916000687 (М12-0643-16-ЭА)</t>
  </si>
  <si>
    <t xml:space="preserve">10.51.22.113 10.51.30.111 </t>
  </si>
  <si>
    <t>Кемеровская обл., г. Кемерово, ул. Тухачевского, 50 а, тел.  7(3842)313760</t>
  </si>
  <si>
    <t>№ 3421701703916000035</t>
  </si>
  <si>
    <t>0139300002916000685 (М12-0636-16-ЭА)</t>
  </si>
  <si>
    <t xml:space="preserve"> Кемеровская обл., Новокузнецкий р-н, с. Сосновка, ул. Запсибовская, 2, тел. 8 (3843) 45-77-77</t>
  </si>
  <si>
    <t>№ 3421701703916000036</t>
  </si>
  <si>
    <t>0139300002916000705 (М12-0650-16-ЭА)</t>
  </si>
  <si>
    <t>г. Новосибирск, ул. Мичурина, 12, 308, тел. +7(3842)457739</t>
  </si>
  <si>
    <t>№ 3421701703916000037</t>
  </si>
  <si>
    <t>29.08.2017</t>
  </si>
  <si>
    <t>0139300002916000704 (М12-0649-16-ЭА)</t>
  </si>
  <si>
    <t xml:space="preserve"> г. Барнаул, ул. Матросова, 9ж, тел. +7(3852)77-22-47 </t>
  </si>
  <si>
    <t>№ 3421701703916000038</t>
  </si>
  <si>
    <t>0139300002916000716 (М12-0664-16-ЭА)</t>
  </si>
  <si>
    <t>Кемеровская обл., Новокузнецкий р-н, с. Сосновка, ул. Запсибовская, 2, тел. 8 (3843) 45-77-77</t>
  </si>
  <si>
    <t>№ 3421701703916000039</t>
  </si>
  <si>
    <t>0139300002916000718 (М12-0675-16-ЭА)</t>
  </si>
  <si>
    <t>№ 3421701703916000040</t>
  </si>
  <si>
    <t>0139300002916000724 (М12-0655-16-ЭА)</t>
  </si>
  <si>
    <t xml:space="preserve">01.13.12.120 01.13.41.110 01.13.43.110 01.13.49.110 01.13.51.120 </t>
  </si>
  <si>
    <t>654063, Российская Федерация, Кемеровская обл., г. Новокузнецк, ул. Переездная, дом 1 корпус 4, ОКАТО: 32431000000</t>
  </si>
  <si>
    <t>3421802240116000028</t>
  </si>
  <si>
    <t>0139300002916000722 (М12-0644-16-ЭА)</t>
  </si>
  <si>
    <t>Поставка продуктов питания (хлеба) в 4 квартале 2016 года</t>
  </si>
  <si>
    <t xml:space="preserve">09.09.2016 </t>
  </si>
  <si>
    <t>0139300002916000813 (М12-0046-16-ЗК)</t>
  </si>
  <si>
    <t>ИП  БУЧНЕВА ЕЛЕНА МИХАЙЛОВНА</t>
  </si>
  <si>
    <t>423801123490</t>
  </si>
  <si>
    <t>3421701703916000044</t>
  </si>
  <si>
    <t>Поставка изделий медицинского назначения (шприцы, системы)</t>
  </si>
  <si>
    <t>0139300002916000847 (М12-0795-16-ЭА)</t>
  </si>
  <si>
    <t>650024, Кемеровская обл, Кемерово г, ул.Патриотов, д.д. 15 корп. Б</t>
  </si>
  <si>
    <t>3421701703916000046</t>
  </si>
  <si>
    <t>Поставка изделий медицинского назначения (перчатки, бинт, вата и пр.)</t>
  </si>
  <si>
    <t>0139300002916000845 (М12-0797-16-ЭА)</t>
  </si>
  <si>
    <t xml:space="preserve">21.20.24.110 21.20.24.131 21.20.24.150 22.19.60.113 32.50.50.000 </t>
  </si>
  <si>
    <t>3421701703916000048</t>
  </si>
  <si>
    <t>0139300002916000857 (М12-0807-16-ЭА)</t>
  </si>
  <si>
    <t xml:space="preserve">21.20.10.113 21.20.10.114 21.20.10.119 21.20.10.141 21.20.10.142 21.20.10.193 21.20.10.221 21.20.10.222 21.20.10.239 21.20.10.255 21.20.10.259 21.20.10.261 </t>
  </si>
  <si>
    <t>3421701703916000050</t>
  </si>
  <si>
    <t xml:space="preserve">28.09.2016 </t>
  </si>
  <si>
    <t>0139300002916000889 (М12-0839-16-ЭА)</t>
  </si>
  <si>
    <t xml:space="preserve">20.20.14.000 20.41.31.190 </t>
  </si>
  <si>
    <t>3421701703916000049</t>
  </si>
  <si>
    <t xml:space="preserve">МБУ"ОБУЗ" </t>
  </si>
  <si>
    <t>654000 г. Новокузнецк Воровского 7</t>
  </si>
  <si>
    <t>Оказание услуг по вывозу и утилизации жидких бытовых отходов для нужд учреждения</t>
  </si>
  <si>
    <t xml:space="preserve">07.10.2016 </t>
  </si>
  <si>
    <t>0139300002916000962 (М12-0053-16-ЗК)</t>
  </si>
  <si>
    <t xml:space="preserve">37.00.12.110 </t>
  </si>
  <si>
    <t>4217174232</t>
  </si>
  <si>
    <t>3421701703916000052</t>
  </si>
  <si>
    <t>Оказание услуг по техническому обслуживанию систем охранно-пожарной и тревожной сигнализации, системы оповещения людей при пожаре, системы аварийного освещения в 2017 г</t>
  </si>
  <si>
    <t>0139300002916000964 (М12-0054-16-ЗК)</t>
  </si>
  <si>
    <t xml:space="preserve">80.20.10.000 </t>
  </si>
  <si>
    <t>650000, Российская Федерация, Кемеровская обл., г. Кемерово, ул. Арочная, 39, 13,</t>
  </si>
  <si>
    <t>3421701703916000051</t>
  </si>
  <si>
    <t>Оказание услуг по вывозу и утилизации жидких бытовых отходов для нужд учреждения на 2017 год</t>
  </si>
  <si>
    <t>0139300002916000959 (М12-0051-16-ЗК)</t>
  </si>
  <si>
    <t>Глобал</t>
  </si>
  <si>
    <t>4218108553</t>
  </si>
  <si>
    <t>г.Новокузнецк, ул.Автотранспортная, 14,16</t>
  </si>
  <si>
    <t>3421701703916000053</t>
  </si>
  <si>
    <t>Поставка продуктов питания (круп)</t>
  </si>
  <si>
    <t xml:space="preserve">30.09.2016 </t>
  </si>
  <si>
    <t>0139300002916000958 (М12-0914-16-ЭА)</t>
  </si>
  <si>
    <t xml:space="preserve">01.11.75.110 10.61.12.000 10.61.31.110 10.61.31.120 10.61.32.111 10.61.32.113 10.61.32.114 10.61.32.115 10.61.32.116 </t>
  </si>
  <si>
    <t>3421701703916000055</t>
  </si>
  <si>
    <t>Поставка товара (плита электрическая с жарочным шкафом)</t>
  </si>
  <si>
    <t>0139300002916000957 (М12-0906-16-ЭА)</t>
  </si>
  <si>
    <t xml:space="preserve">27.51.28.130 </t>
  </si>
  <si>
    <t>Закрытое акционерное общество Кемеровоторгтехника</t>
  </si>
  <si>
    <t>4205000721</t>
  </si>
  <si>
    <t>650021, Кемеровская обл, Кемерово г, ул.Шатурская, д.6</t>
  </si>
  <si>
    <t>3421701703916000054</t>
  </si>
  <si>
    <t>0139300002916000969 (М12-0920-16-ЭА)</t>
  </si>
  <si>
    <t>Общество с ограниченной ответственностью "ГОССНАБ"</t>
  </si>
  <si>
    <t>650000, Кемеровская обл, Кемерово г, ул.Авиационная, д.109</t>
  </si>
  <si>
    <t>3421701703916000056</t>
  </si>
  <si>
    <t>Оказание услуг по энергоснабжению</t>
  </si>
  <si>
    <t>0339300004916000008 (0339300004916000008)</t>
  </si>
  <si>
    <t xml:space="preserve">35.11.10.112 </t>
  </si>
  <si>
    <t>3421701703916000047</t>
  </si>
  <si>
    <t xml:space="preserve">24.10.2016 </t>
  </si>
  <si>
    <t>0139300002916000993 (М12-0943-16-ЭА)</t>
  </si>
  <si>
    <t>Общество с ограниченной ответственностью "Продажа"</t>
  </si>
  <si>
    <t>0139300002916000992 (М12-0935-16-ЭА)</t>
  </si>
  <si>
    <t>3421701703916000061</t>
  </si>
  <si>
    <t>0139300002916000990 (М12-0937-16-ЭА)</t>
  </si>
  <si>
    <t>656066, Российская Федерация, Алтайский край, г. Барнаул, ул. Сухэ-Батора, дом 3, корп.А, помещение 3, ОКАТО: 01401364000</t>
  </si>
  <si>
    <t>3425303479116000019</t>
  </si>
  <si>
    <t>0139300002916000995 (М12-0941-16-ЭА)</t>
  </si>
  <si>
    <t>654214, Российская Федерация, Кемеровская обл., Новокузнецкий р-н, п. Рассвет, ул. Центральная, 18а, 2, ОКАТО: 32219816007</t>
  </si>
  <si>
    <t>3421702350816000040</t>
  </si>
  <si>
    <t>0139300002916000997 (М12-0947-16-ЭА)</t>
  </si>
  <si>
    <t>3421802240116000044</t>
  </si>
  <si>
    <t xml:space="preserve">27.10.2016 </t>
  </si>
  <si>
    <t>0139300002916001009 (М12-0950-16-ЭА)</t>
  </si>
  <si>
    <t>3421701703916000060</t>
  </si>
  <si>
    <t>0139300002916001013 (М12-0953-16-ЭА)</t>
  </si>
  <si>
    <t>3425303479116000010</t>
  </si>
  <si>
    <t xml:space="preserve">28.10.2016 </t>
  </si>
  <si>
    <t>0139300002916001018 (М12-0952-16-ЭА)</t>
  </si>
  <si>
    <t>3421702350816000035</t>
  </si>
  <si>
    <t xml:space="preserve">02.11.2016 </t>
  </si>
  <si>
    <t>0139300002916001023 (М12-0967-16-ЭА)</t>
  </si>
  <si>
    <t>0139300002916001025 (М12-0973-16-ЭА)</t>
  </si>
  <si>
    <t xml:space="preserve">10.84.30.120 10.84.30.130 </t>
  </si>
  <si>
    <t>0139300002916001033 (М12-0981-16-ЭА)</t>
  </si>
  <si>
    <t>3425303479116000018</t>
  </si>
  <si>
    <t>0139300002916001034 (М12-0970-16-ЭА)</t>
  </si>
  <si>
    <t>654059, Российская Федерация, Кемеровская обл., г. Новокузнецк, ул. 40 лет ВЛКСМ, 120, 7, ОКАТО: 32431000000</t>
  </si>
  <si>
    <t>0139300002916001042 (М12-0951-16-ЭА)</t>
  </si>
  <si>
    <t>3421701703916000068</t>
  </si>
  <si>
    <t>Поставка экстемпоральных лекарственных форм на 1 полугодие 2017г</t>
  </si>
  <si>
    <t>0139300002916001129 (М12-1087-16-ЭА)</t>
  </si>
  <si>
    <t xml:space="preserve">21.10.51.126 21.10.51.129 21.20.10.121 21.20.10.134 21.20.10.153 21.20.10.158 21.20.10.169 21.20.10.224 21.20.10.231 21.20.10.256 21.20.10.259 </t>
  </si>
  <si>
    <t>654000, Кемеровская обл, Новокузнецк г, ул.проезд Курбатова, д.1</t>
  </si>
  <si>
    <t>3421701703916000070</t>
  </si>
  <si>
    <t>4221003222</t>
  </si>
  <si>
    <t>Поставка дезинфицирующих средств и расходных материалов для отделения эндоскопии.</t>
  </si>
  <si>
    <t>22.01.2015</t>
  </si>
  <si>
    <t>0339300272415000122</t>
  </si>
  <si>
    <t>24.66.42.314
24.20.14.192</t>
  </si>
  <si>
    <t>ИП Заикина Ольга Алексеевна</t>
  </si>
  <si>
    <t>650024, г. Кемерово, ул. Дружбы, д. 31, кв. 69</t>
  </si>
  <si>
    <t>3422100322216000002</t>
  </si>
  <si>
    <t>Поставка реагентов для анализатора MicroCC-20Plus.</t>
  </si>
  <si>
    <t>0339300272415000119</t>
  </si>
  <si>
    <t>24.66.42.344</t>
  </si>
  <si>
    <t>ООО «Комед-НК»</t>
  </si>
  <si>
    <t>654066, г. Новокузнецк, ул. Грдины 17а, оф. 516</t>
  </si>
  <si>
    <t>3422100322216000001</t>
  </si>
  <si>
    <t>Оказание услуг по уборке помещений и прилегающей территории.</t>
  </si>
  <si>
    <t>0339300272415000120</t>
  </si>
  <si>
    <t>74.70.13.990</t>
  </si>
  <si>
    <t>7813344755</t>
  </si>
  <si>
    <t>190020, г. Санкт-Петербург, ул. Бумажная, д. 3, оф. 402</t>
  </si>
  <si>
    <t>3422100322216000004</t>
  </si>
  <si>
    <t>Оказание услуг по обслуживанию гардеробов.</t>
  </si>
  <si>
    <t>0339300272415000121</t>
  </si>
  <si>
    <t>74.50.25.000</t>
  </si>
  <si>
    <t>3422100322216000003</t>
  </si>
  <si>
    <t>Поставка медицинского оборудования.</t>
  </si>
  <si>
    <t>0339300272415000124</t>
  </si>
  <si>
    <t>33.40.20.149
33.10.14.119
33.10.14.130</t>
  </si>
  <si>
    <t>654007, г. Новокузнецк, ул. Фестивальная, 4.</t>
  </si>
  <si>
    <t>3422100322216000005</t>
  </si>
  <si>
    <t>Поставка изделий гигиенических.</t>
  </si>
  <si>
    <t>0339300272415000125</t>
  </si>
  <si>
    <t>33.20.52.111
21.22.11.359
25.24.23.750</t>
  </si>
  <si>
    <t>654007, г. Новокузнецк, ул. Спартака, 12, оф. 40</t>
  </si>
  <si>
    <t>3422100322216000008</t>
  </si>
  <si>
    <t>Поставка медицинской мебели.</t>
  </si>
  <si>
    <t>0339300272415000126</t>
  </si>
  <si>
    <t>33.10.20.131</t>
  </si>
  <si>
    <t>ООО «НЕКСТ»</t>
  </si>
  <si>
    <t>4217161674</t>
  </si>
  <si>
    <t>654007, г. Новокузнецк, пр. Пионерский, д. 46</t>
  </si>
  <si>
    <t>3422100322216000011</t>
  </si>
  <si>
    <t>Поставка реагентов и расходных материалов для клинико-диагностической лаборатории.</t>
  </si>
  <si>
    <t>0339300272415000127</t>
  </si>
  <si>
    <t>24.42.23.119</t>
  </si>
  <si>
    <t>3422100322216000012</t>
  </si>
  <si>
    <t>Поставка одноразовых циркулярных сшивающих аппаратов.</t>
  </si>
  <si>
    <t>0339300272415000128</t>
  </si>
  <si>
    <t>33.10.15.111</t>
  </si>
  <si>
    <t>3422100322216000009</t>
  </si>
  <si>
    <t>Поставка мебели.</t>
  </si>
  <si>
    <t>0339300272415000129</t>
  </si>
  <si>
    <t>36.12.12.154
36.12.12.133
36.12.11.149</t>
  </si>
  <si>
    <t>3422100322216000010</t>
  </si>
  <si>
    <t>Оказание услуг по энергоснабжению.</t>
  </si>
  <si>
    <t>0339300272416000001</t>
  </si>
  <si>
    <t>35.13.10.000</t>
  </si>
  <si>
    <t>650036, Кемерово, пр. Ленина, 90/4</t>
  </si>
  <si>
    <t>3422100322216000006</t>
  </si>
  <si>
    <t>оказание услуг холодного водоснабжения и водоотведения.</t>
  </si>
  <si>
    <t>0339300272416000002</t>
  </si>
  <si>
    <t>37.00.11.110
36.00.20.130</t>
  </si>
  <si>
    <t>654005, КО, г. Новокузнецк, пр. Строителей, 98</t>
  </si>
  <si>
    <t>3422100322216000007</t>
  </si>
  <si>
    <t>оказание услуг по теплоснабжению.</t>
  </si>
  <si>
    <t>0339300272416000005</t>
  </si>
  <si>
    <t xml:space="preserve">650000, Кемеровская обл., г. Кемерово, пр-кт Кузнецкий, 30 </t>
  </si>
  <si>
    <t>3422100322216000013</t>
  </si>
  <si>
    <t>0339300272416000019</t>
  </si>
  <si>
    <t>61.10.11.120</t>
  </si>
  <si>
    <t>191002, Санкт-Петербург, ул. Достоевского, 15</t>
  </si>
  <si>
    <t>3422100322216000016</t>
  </si>
  <si>
    <t>Оказание услуг по содержанию и текущему ремонту общего имущества многоквартирного дома.</t>
  </si>
  <si>
    <t>68.32.13.000</t>
  </si>
  <si>
    <t xml:space="preserve">654034, обл Кемеровская, г Новокузнецк, ул Бугарева, 4-А 
</t>
  </si>
  <si>
    <t>3422100322216000015</t>
  </si>
  <si>
    <t>3422100322216000014</t>
  </si>
  <si>
    <t>оказание услуг по очистке от снега и наледи кровель комплекса зданий МБЛПУ "ГКБ № 22"</t>
  </si>
  <si>
    <t>0339300272416000004</t>
  </si>
  <si>
    <t>81.22.12.000</t>
  </si>
  <si>
    <t>ИП Михаленко Д.С.</t>
  </si>
  <si>
    <t>540536775009</t>
  </si>
  <si>
    <t>630133, г. Новосибирск, ул. Высоцкого, 11-225</t>
  </si>
  <si>
    <t>3422100322216000017</t>
  </si>
  <si>
    <t>Поставка продуктов питания.</t>
  </si>
  <si>
    <t>0339300272416000006</t>
  </si>
  <si>
    <t>ООО «Алгоритм»</t>
  </si>
  <si>
    <t>650000, г. Кемерово, ул. Весенняя, д. 15 офис 108</t>
  </si>
  <si>
    <t>3422100322216000018</t>
  </si>
  <si>
    <t>0339300272416000007</t>
  </si>
  <si>
    <t xml:space="preserve">10.61.32.114
10.61.12.000
10.81.12.110
08.93.10.114
10.61.33.111
01.11.75.110
10.61.32.113
10.61.32.117
10.61.32.116
10.61.32.115
10.73.11.110
10.61.31.120
10.61.21.000 
</t>
  </si>
  <si>
    <t>ООО «Бригантина»</t>
  </si>
  <si>
    <t>656008, г. Барнаул, ул. Партизанская, 266</t>
  </si>
  <si>
    <t>3422100322216000019</t>
  </si>
  <si>
    <t>0339300272416000008</t>
  </si>
  <si>
    <t xml:space="preserve">01.13.12.120
01.13.51.120
01.27.19.190
01.13.43.110
01.13.41.110
01.13.49.110
10.39.25.110
</t>
  </si>
  <si>
    <t>654063 г.Новокузнецк ул.Переездная,1/4</t>
  </si>
  <si>
    <t>3422100322216000020</t>
  </si>
  <si>
    <t>0339300272416000009</t>
  </si>
  <si>
    <t>10.51.30.111
10.51.52.114
10.51.40.330
10.51.52.123</t>
  </si>
  <si>
    <t>654201, Новокузнецкий район, с. Сосновка, ул. Запсибовская, д. 2</t>
  </si>
  <si>
    <t>3422100322216000021</t>
  </si>
  <si>
    <t>0339300272416000010</t>
  </si>
  <si>
    <t>10.12.10.110
10.20.13.110
10.20.13.122
10.13.14.112
10.11.31.110</t>
  </si>
  <si>
    <t>ООО «ТД «СибПродТорг»</t>
  </si>
  <si>
    <t>654005, г. Новокузнецк, пр-т Строителей, дом № 1, корпус 4</t>
  </si>
  <si>
    <t>3422100322216000022</t>
  </si>
  <si>
    <t>Поставка хлеба и хлебобулочных изделий.</t>
  </si>
  <si>
    <t>0339300272416000011</t>
  </si>
  <si>
    <t>ФКУ СИЗО-2 ГУФСИН России по Кемеровской области</t>
  </si>
  <si>
    <t>654034, г. Новокузнецк, ул. Полосухина, 3</t>
  </si>
  <si>
    <t>3422100322216000024</t>
  </si>
  <si>
    <t>0339300272416000012</t>
  </si>
  <si>
    <t xml:space="preserve">10.39.16.000
10.39.22.110
10.89.13.112
10.13.15.111
10.20.25.111
10.41.54.000
10.51.22.113
10.39.12.000
10.72.12.110
10.72.12.120
10.82.13.000
10.84.23.120
10.39.17.111
10.51.40.111
10.84.11.000
10.83.13.120
10.83.12.120 
</t>
  </si>
  <si>
    <t>3422100322216000023</t>
  </si>
  <si>
    <t>0339300272416000013</t>
  </si>
  <si>
    <t>13.99.19.111
13.20.44.120
21.20.24.131</t>
  </si>
  <si>
    <t>3422100322216000027</t>
  </si>
  <si>
    <t>0339300272416000014</t>
  </si>
  <si>
    <t>22.19.60.113
22.19.60.111</t>
  </si>
  <si>
    <t>АО «Торговый дом «АНК»</t>
  </si>
  <si>
    <t>127055, г. Москва, Угловой переулок, д.2, офис 1011</t>
  </si>
  <si>
    <t>3422100322216000028</t>
  </si>
  <si>
    <t>0339300272416000015</t>
  </si>
  <si>
    <t>ООО «ФАРГО»</t>
  </si>
  <si>
    <t>650003, г. Кемерово, ул. Марковцева, 20 «Б»</t>
  </si>
  <si>
    <t>3422100322216000025</t>
  </si>
  <si>
    <t>Поставка лекарственных средств (родовые сертификаты)</t>
  </si>
  <si>
    <t>0339300272416000016</t>
  </si>
  <si>
    <t>21.10.51.121
21.20.10.133
21.20.10.182
21.10.51.129</t>
  </si>
  <si>
    <t>ООО «Спейсфарм»</t>
  </si>
  <si>
    <t>115230, г. Москва, Варшавское шоссе, 46а стр.4</t>
  </si>
  <si>
    <t>3422100322216000026</t>
  </si>
  <si>
    <t>0339300272416000017</t>
  </si>
  <si>
    <t>3422100322216000029</t>
  </si>
  <si>
    <t>Оказание услуг по дератизации, дезинсекции и дезинфекции</t>
  </si>
  <si>
    <t>0339300272416000018</t>
  </si>
  <si>
    <t xml:space="preserve">ООО «Дезинфекция»  </t>
  </si>
  <si>
    <t xml:space="preserve">654002, г. Новокузнецк, ул. Слесарная,7 пом.2,  </t>
  </si>
  <si>
    <t>3422100322216000030</t>
  </si>
  <si>
    <t xml:space="preserve">Поставка расходных материалов </t>
  </si>
  <si>
    <t>0339300272416000020</t>
  </si>
  <si>
    <t xml:space="preserve">
17.22.12.130
20.59.52.192
</t>
  </si>
  <si>
    <t>ООО "Конверт Сервис М"</t>
  </si>
  <si>
    <t>650003, г. Кемерово, пр. Комсомольский, 49-161</t>
  </si>
  <si>
    <t>3422100322216000035</t>
  </si>
  <si>
    <t>0339300272416000021</t>
  </si>
  <si>
    <t xml:space="preserve">
20.59.52.192
13.96.16.170
22.19.73.111
32.50.50.000
13.96.16.170
22.19.73.111
</t>
  </si>
  <si>
    <t>ООО "БИОЭФФЕКТ"</t>
  </si>
  <si>
    <t>630032, РФ, Новосибирская обл., г. Новосибирск, микрорайон Горский, д. 63</t>
  </si>
  <si>
    <t>3422100322216000031</t>
  </si>
  <si>
    <t>поставка тонометров</t>
  </si>
  <si>
    <t>0339300272416000022</t>
  </si>
  <si>
    <t>ООО "Сервисфарм"</t>
  </si>
  <si>
    <t>654059, Кемеровская обл., г. Новокузнецк, ул. Клименко,38</t>
  </si>
  <si>
    <t>3422100322216000036</t>
  </si>
  <si>
    <t>поставка рентгеноконтрастных препаратов</t>
  </si>
  <si>
    <t>0339300272416000023</t>
  </si>
  <si>
    <t>123154, Российская Федерация, г. Москва, ул. Берзарина, д.19, корпус 1</t>
  </si>
  <si>
    <t>3422100322216000032</t>
  </si>
  <si>
    <t>поставка этилового спирта</t>
  </si>
  <si>
    <t>0339300272416000024</t>
  </si>
  <si>
    <t>650004, Кемеровская область, г.Кемерово, ул.Сибирская, 35 А</t>
  </si>
  <si>
    <t>3422100322216000033</t>
  </si>
  <si>
    <t>поставка кислорода и углекислоты</t>
  </si>
  <si>
    <t>0339300272416000025</t>
  </si>
  <si>
    <t xml:space="preserve">20.11.11.150
20.11.12.110
</t>
  </si>
  <si>
    <t>ООО "Промгазсервис"</t>
  </si>
  <si>
    <t>652523, РФ, Кемеровская обл., г. Ленинск-Кузнецкий, территория Северная промзона, 17</t>
  </si>
  <si>
    <t>3422100322216000040</t>
  </si>
  <si>
    <t>поставка экстемпоральных растворов</t>
  </si>
  <si>
    <t>0339300272416000026</t>
  </si>
  <si>
    <t>21.20.10.141
21.20.10.158
21.20.10.134
21.20.10.152
21.20.10.232
21.20.10.141
21.20.10.231
21.20.10.253
21.20.10.261</t>
  </si>
  <si>
    <t>654041, Россия, Кемеровская обл., г. Новокузнецк, проезд Курбатова, дом 1</t>
  </si>
  <si>
    <t>3422100322216000044</t>
  </si>
  <si>
    <t>0339300272416000027</t>
  </si>
  <si>
    <t>3422100322216000043</t>
  </si>
  <si>
    <t>0339300272416000028</t>
  </si>
  <si>
    <t xml:space="preserve">21.20.10.134
21.20.10.169
21.10.52.110
21.20.10.236
21.10.52.110
21.20.10.149
</t>
  </si>
  <si>
    <t>630117, Новосибирская обл., г. Новосибирск, ул. Тимакова, д.4</t>
  </si>
  <si>
    <t>3422100322216000042</t>
  </si>
  <si>
    <t>Поставка иммуноглобулина человека 
против клещевого энцефалита</t>
  </si>
  <si>
    <t>0339300272416000029</t>
  </si>
  <si>
    <t>ООО «ЭПИДБИОМЕД-ИМПЭКС»</t>
  </si>
  <si>
    <t>115193, г. Москва, ул. 7-я Кожуховская, дом 20</t>
  </si>
  <si>
    <t>3422100322216000034</t>
  </si>
  <si>
    <t>0339300272416000030</t>
  </si>
  <si>
    <t>3422100322216000038</t>
  </si>
  <si>
    <t>0339300272416000031</t>
  </si>
  <si>
    <t>21.10.52.110</t>
  </si>
  <si>
    <t>3422100322216000037</t>
  </si>
  <si>
    <t>0339300272416000032</t>
  </si>
  <si>
    <t>3422100322216000041</t>
  </si>
  <si>
    <t>0339300272416000033</t>
  </si>
  <si>
    <t>21.20.10.112
21.20.10.169
21.20.10.192
21.20.10.113
21.20.10.236
21.20.10.221
21.20.10.143
21.20.10.183
21.20.10.254
21.20.10.131
21.20.10.181
21.20.10.191
21.20.10.116
21.20.10.141
21.20.10.142
21.20.10.259</t>
  </si>
  <si>
    <t>109388, г. Москва, ул.Гурьянова, д.30</t>
  </si>
  <si>
    <t>3422100322216000048</t>
  </si>
  <si>
    <t>0339300272416000034</t>
  </si>
  <si>
    <t xml:space="preserve">Российская Федерация, 115201, г. Москва, ул. Каширское шоссе, д. 22, корпус 4, строение 7 </t>
  </si>
  <si>
    <t>3422100322216000045</t>
  </si>
  <si>
    <t>0339300272416000035</t>
  </si>
  <si>
    <t>21.20.10.133
21.20.10.147
21.20.10.191
21.20.10.255
21.20.10.191
21.20.10.158
21.20.10.159
21.20.10.122</t>
  </si>
  <si>
    <t>3422100322216000046</t>
  </si>
  <si>
    <t>0339300272416000036</t>
  </si>
  <si>
    <t>21.10.60.191</t>
  </si>
  <si>
    <t>3422100322216000039</t>
  </si>
  <si>
    <t>0339300272416000039</t>
  </si>
  <si>
    <t>21.10.51.129</t>
  </si>
  <si>
    <t>3422100322216000049</t>
  </si>
  <si>
    <t>0339300272416000040</t>
  </si>
  <si>
    <t>22.29.29.000
22.19.20.112
14.12.30.131
13.92.12.161
14.12.30.131
26.51.51.110
17.22.12.130
32.50.13.190
14.12.30.190
22.19.71.110
22.19.50.000
32.50.13.110</t>
  </si>
  <si>
    <t>ООО "Лотус-Мед"</t>
  </si>
  <si>
    <t>650024, Российская Федерация, Кемеровская обл., г. Кемерово, ул. Радищева, 15-17</t>
  </si>
  <si>
    <t>3422100322216000047</t>
  </si>
  <si>
    <t>поставка изделий медицинского назначения для отделения реанимации</t>
  </si>
  <si>
    <t>0339300272416000041</t>
  </si>
  <si>
    <t>32.50.13.110
32.50.50.000
32.50.13.190</t>
  </si>
  <si>
    <t>ООО "Промтерра"</t>
  </si>
  <si>
    <t xml:space="preserve">650000, Кемеровская обл., Кемерово г., ул .Спасательная, д.61 - б   </t>
  </si>
  <si>
    <t>3422100322216000050</t>
  </si>
  <si>
    <t>Поставка расходных материалов для отделения функциональной диагностики</t>
  </si>
  <si>
    <t>0339300272416000042</t>
  </si>
  <si>
    <t>17.12.14.141
26.60.12.140</t>
  </si>
  <si>
    <t>ООО «КОМУС-ИМПЕКС»</t>
  </si>
  <si>
    <t>107078, г. Москва, ул. Каланчевская, д.11, стр.3</t>
  </si>
  <si>
    <t>3422100322216000052</t>
  </si>
  <si>
    <t>поставка шовного материала</t>
  </si>
  <si>
    <t>0339300272416000043</t>
  </si>
  <si>
    <t>ООО "Зибра Медикал"</t>
  </si>
  <si>
    <t xml:space="preserve">650000, Кемеровская обл., г. Кемерово, ул .Мичурина, д.56 – 1 </t>
  </si>
  <si>
    <t>3422100322216000051</t>
  </si>
  <si>
    <t>0339300272416000044</t>
  </si>
  <si>
    <t xml:space="preserve">32.50.50.000
21.20.24.110
</t>
  </si>
  <si>
    <t>ИП Сафронова О.И.</t>
  </si>
  <si>
    <t>421206553903</t>
  </si>
  <si>
    <t>650000, Кемеровская обл, Кемерово г, ул.Варшавская, д.45</t>
  </si>
  <si>
    <t>3422100322216000054</t>
  </si>
  <si>
    <t>поставка оборудования для видеонаблюдения</t>
  </si>
  <si>
    <t>0339300272416000045</t>
  </si>
  <si>
    <t xml:space="preserve">26.40.33.190
26.40.33.110
27.32.13.141
22.23.19.000
33.20.39.000
</t>
  </si>
  <si>
    <t>ООО «ИНТЕГРАЦИЯ»</t>
  </si>
  <si>
    <t>654079, Россия, Кемеровская область, г. Новокузнецк, проезд Библиотечный, дом 5, кв. 12</t>
  </si>
  <si>
    <t>3422100322216000053</t>
  </si>
  <si>
    <t>поставка бумаги</t>
  </si>
  <si>
    <t>0339300272416000046</t>
  </si>
  <si>
    <t>17.12.14.129</t>
  </si>
  <si>
    <t>650010, Российская Федерация, Кемеровская область, г. Кемерово, ул. Авиационная, д. 109</t>
  </si>
  <si>
    <t>3422100322216000055</t>
  </si>
  <si>
    <t>Поставка перчаток для работы с пищевыми продуктами</t>
  </si>
  <si>
    <t>0339300272416000047</t>
  </si>
  <si>
    <t>14.12.30.150</t>
  </si>
  <si>
    <t>630055, Новосибирская обл., г. Новосибирск, ул.Мусы Джалиля, д.3/1 офис 6</t>
  </si>
  <si>
    <t>3422100322216000056</t>
  </si>
  <si>
    <t>Оказание услуг по заправке и восстановлению картриджей, 
обслуживанию оргтехники</t>
  </si>
  <si>
    <t>0339300272416000048</t>
  </si>
  <si>
    <t>ИП Гончарова О.И.</t>
  </si>
  <si>
    <t>421811403800</t>
  </si>
  <si>
    <t>654011, Кемеровская обл., г. Новокузнецк, ул. Рокоссовского, 25, кв. 176</t>
  </si>
  <si>
    <t>3422100322216000059</t>
  </si>
  <si>
    <t>оказание услуг по техническому обслуживанию лифтов</t>
  </si>
  <si>
    <t>0339300272416000049</t>
  </si>
  <si>
    <t>654011, Российская Федерация, Кемеровская обл., г. Новокузнецк, ул. Авиаторов, д.11</t>
  </si>
  <si>
    <t>3422100322216000058</t>
  </si>
  <si>
    <t>оказание услуг по техническому обслуживанию системы медицинского газоснабжения.</t>
  </si>
  <si>
    <t>0339300272416000050</t>
  </si>
  <si>
    <t>654034, Кемеровская обл., г. Новокузнецк, ул. Чекалина, 18</t>
  </si>
  <si>
    <t>3422100322216000057</t>
  </si>
  <si>
    <t>поставка реагентов для клинико - диагностической лаборатории</t>
  </si>
  <si>
    <t>0339300272416000051</t>
  </si>
  <si>
    <t>650000, Кемеровская обл., г. Кемерово, ул. Мичурина, д. 56, кв. 60</t>
  </si>
  <si>
    <t>3422100322216000061</t>
  </si>
  <si>
    <t>Поставка изделий медицинского назначения для
 отделения реанимации</t>
  </si>
  <si>
    <t>0339300272416000052</t>
  </si>
  <si>
    <t xml:space="preserve">32.50.13.190
32.50.21.129
</t>
  </si>
  <si>
    <t>620135, Свердловская обл., г. Екатеринбург, ул. Кобозева, д. 31, кв. 42</t>
  </si>
  <si>
    <t>3422100322216000066</t>
  </si>
  <si>
    <t>Поставка дезинфицирующих средств и расходных материалов</t>
  </si>
  <si>
    <t>0339300272416000053</t>
  </si>
  <si>
    <t xml:space="preserve">32.50.50.000
20.20.14.000
32.50.50.000
20.59.52.192
</t>
  </si>
  <si>
    <t>3422100322216000064</t>
  </si>
  <si>
    <t>0339300272416000054</t>
  </si>
  <si>
    <t xml:space="preserve">21.20.23.111
32.50.13.110
32.50.50.000
</t>
  </si>
  <si>
    <t>3422100322216000063</t>
  </si>
  <si>
    <t>0339300272416000055</t>
  </si>
  <si>
    <t>460000, Оренбургская обл., г. Оренбург, ул. Мусы Джалиля, д.6</t>
  </si>
  <si>
    <t>3422100322216000065</t>
  </si>
  <si>
    <t xml:space="preserve">поставка лекарственных средств </t>
  </si>
  <si>
    <t>0339300272416000056</t>
  </si>
  <si>
    <t>3422100322216000062</t>
  </si>
  <si>
    <t>Поставка специализированного сервисного комплекта 
для этиленоксидного стерилизатора</t>
  </si>
  <si>
    <t>0339300272416000057</t>
  </si>
  <si>
    <t>, 650071, Кемеровская обл., г.Кемерово, ул. Окружная, д.30 – 194</t>
  </si>
  <si>
    <t>3422100322216000060</t>
  </si>
  <si>
    <t>0339300272416000058</t>
  </si>
  <si>
    <t xml:space="preserve">21.20.10.141
21.20.10.147
21.20.10.191
21.20.10.181
21.20.10.132
21.10.51.126
21.20.10.114
21.20.10.144
21.20.10.239
21.20.10.191
21.20.10.133
</t>
  </si>
  <si>
    <t>3422100322216000067</t>
  </si>
  <si>
    <t>0339300272416000059</t>
  </si>
  <si>
    <t xml:space="preserve">21.20.10.142
21.20.10.254
21.20.10.255
21.20.10.232
21.20.10.133
21.20.10.261
</t>
  </si>
  <si>
    <t>3422100322216000068</t>
  </si>
  <si>
    <t>0339300272416000060</t>
  </si>
  <si>
    <t>3422100322216000069</t>
  </si>
  <si>
    <t>Оказание услуг по техническому обслуживанию,
 текущему ремонту медицинского оборудования</t>
  </si>
  <si>
    <t>0339300272416000062</t>
  </si>
  <si>
    <t>ООО "ЕвроСтиль ХХI"</t>
  </si>
  <si>
    <t>650000, Российская Федерация, Кемеровская обл. г. Кемерово, ул. Д.Бедного, д. 5</t>
  </si>
  <si>
    <t>3422100322216000073</t>
  </si>
  <si>
    <t>0339300272416000063</t>
  </si>
  <si>
    <t>32.50.50.000
26.51.51.110
32.50.13.190</t>
  </si>
  <si>
    <t>701403220803</t>
  </si>
  <si>
    <t>652870, Кемеровская обл, Междуреченск г, ул.Весенняя, д.5 – 35</t>
  </si>
  <si>
    <t>3422100322216000070</t>
  </si>
  <si>
    <t>Выполнение работ по огнезащитной обработке деревянных конструкций</t>
  </si>
  <si>
    <t>0339300272416000064</t>
  </si>
  <si>
    <t>ООО "ТРЕВИЗ"</t>
  </si>
  <si>
    <t>630095, Новосибирская обл., г. Новосибирск, ул. Солидарности, д.57, кв. 7</t>
  </si>
  <si>
    <t>3422100322216000072</t>
  </si>
  <si>
    <t>Оказание услуг по переосвидетельствованию огнетушителей</t>
  </si>
  <si>
    <t>0339300272416000065</t>
  </si>
  <si>
    <t>ООО "Система ПРО"</t>
  </si>
  <si>
    <t>Российская Федерация, 650004, Кемеровская обл., г. Кемерово, ул. Бийская, д. 38, литера Г, офис 5</t>
  </si>
  <si>
    <t>3422100322216000071</t>
  </si>
  <si>
    <t>оказание услуг по вывозу и утилизации медицинских отходов класса Б</t>
  </si>
  <si>
    <t>0339300272416000070</t>
  </si>
  <si>
    <t>654002, Кемеровская обл., г. Новокузнецк, ул. Слесарная, д.7 – 2</t>
  </si>
  <si>
    <t xml:space="preserve">3422100322216000074 </t>
  </si>
  <si>
    <t>оказание услуг по вывозу твердых коммунальных отходов</t>
  </si>
  <si>
    <t>0339300272416000072</t>
  </si>
  <si>
    <t>МКП "Дороги Новокузнецка"</t>
  </si>
  <si>
    <t>654005, Кемеровская обл., г. Новокузнецк, ул. Рябоконева,8</t>
  </si>
  <si>
    <t>3422100322216000075</t>
  </si>
  <si>
    <t>оказание услуг по техническому обслуживанию индивидуальных тепловых пунктов с приборами учета тепловой энергии и теплоносителя и счетчиками учета горячей воды МБЛПУ "ГКБ №22"</t>
  </si>
  <si>
    <t>0339300272416000073</t>
  </si>
  <si>
    <t>ООО "Эталон плюс"</t>
  </si>
  <si>
    <t>654034, Россия, Кемеровская обл., г. Новокузнецк, ул. Ленина, 63</t>
  </si>
  <si>
    <t>поставка картриджей этилен оксида</t>
  </si>
  <si>
    <t>0339300272416000074</t>
  </si>
  <si>
    <t>650000, Российская Федерация, Кемеровская обл., г. Кемерово, ул. Мичурина, д. 56, оф. 1</t>
  </si>
  <si>
    <t>3422100322216000077</t>
  </si>
  <si>
    <t>Поставка моющих средств и хозяйственно-бытовых товаров</t>
  </si>
  <si>
    <t>0339300272416000075</t>
  </si>
  <si>
    <t xml:space="preserve">20.41.32.121
20.41.31.121
20.41.31.119
20.41.32.119
22.22.11.000
22.22.11.000
22.22.11.000
</t>
  </si>
  <si>
    <t>ООО «ПромСнабЛогистик плюс»</t>
  </si>
  <si>
    <t>630075, Новосибирская обл., г. Новосибирск, ул.Залесского, д.5/1</t>
  </si>
  <si>
    <t>3422100322216000079</t>
  </si>
  <si>
    <t>аренда наркозно - дыхательного аппарата</t>
  </si>
  <si>
    <t>0339300272416000076</t>
  </si>
  <si>
    <t>77.39.19.116</t>
  </si>
  <si>
    <t>654034, Кемеровская обл., г. Новокузнецк, пр.Технический, д.33/2 – 706</t>
  </si>
  <si>
    <t>3422100322216000080</t>
  </si>
  <si>
    <t>поставка светильников аварийного освещения</t>
  </si>
  <si>
    <t>0339300272416000077</t>
  </si>
  <si>
    <t>27.40.39.110</t>
  </si>
  <si>
    <t>ООО "Эверест"</t>
  </si>
  <si>
    <t>347935, Ростовская обл., г. Таганрог, ул.Октябрьская, д.21</t>
  </si>
  <si>
    <t>3422100322216000078</t>
  </si>
  <si>
    <t>0339300272416000078</t>
  </si>
  <si>
    <t>650003, Кемеровская обл., г. Кемерово, ул.Марковцева, д.20 "Б"</t>
  </si>
  <si>
    <t>3422100322216000082</t>
  </si>
  <si>
    <t>0339300272416000079</t>
  </si>
  <si>
    <t>21.20.10.134
21.20.10.132
21.20.10.141</t>
  </si>
  <si>
    <t>Российская Федерация, 690090, Приморский край, г. Владивосток, ул.Алеутская, д.11, офис 1027</t>
  </si>
  <si>
    <t>3422100322216000083</t>
  </si>
  <si>
    <t>0339300272416000080</t>
  </si>
  <si>
    <t xml:space="preserve">21.20.10.113
21.20.10.191
21.20.10.142
21.20.10.255
21.20.10.221
21.20.10.141
21.20.10.131
21.20.10.147
21.20.10.133
</t>
  </si>
  <si>
    <t>3422100322216000084</t>
  </si>
  <si>
    <t>оказание услуг по техническому обслуживанию комплекса технических средств охраны и автоматической пожарной сигнализации</t>
  </si>
  <si>
    <t>0339300272416000081</t>
  </si>
  <si>
    <t>650000, Кемеровская обл., г.Кемерово, ул. Арочная, д.39 – 13</t>
  </si>
  <si>
    <t>3422100322216000085</t>
  </si>
  <si>
    <t>0339300272416000082</t>
  </si>
  <si>
    <t>3422100322216000086</t>
  </si>
  <si>
    <t>Поставка тестов для определения беременности</t>
  </si>
  <si>
    <t>0339300272416000083</t>
  </si>
  <si>
    <t>3422100322216000081</t>
  </si>
  <si>
    <t>0339300272416000085</t>
  </si>
  <si>
    <t>3422100322216000087</t>
  </si>
  <si>
    <t xml:space="preserve">оказание услуг по охране объектов МБЛПУ "ГКБ №22" </t>
  </si>
  <si>
    <t>0339300272416000087</t>
  </si>
  <si>
    <t>ООО Частная охранная организация «ОХРАНА»</t>
  </si>
  <si>
    <t>652055, Кемеровская обл., г. Юрга, ул. Кирова, д.23 – 144</t>
  </si>
  <si>
    <t>3422100322216000092</t>
  </si>
  <si>
    <t>оказание услуг по ремонту видеоколоноскопа Karl Storz</t>
  </si>
  <si>
    <t>0339300272416000088</t>
  </si>
  <si>
    <t>ИП Фомин Анатолий Георгиевич</t>
  </si>
  <si>
    <t>222100007192</t>
  </si>
  <si>
    <t>656000, Алтайский край, г. Барнаул, ул.80-й Гвардейской дивизии, д.4а, корпус 2, кв. 4</t>
  </si>
  <si>
    <t>3422100322216000089</t>
  </si>
  <si>
    <t>0339300272416000089</t>
  </si>
  <si>
    <t>ООО «Фирма «Астел»</t>
  </si>
  <si>
    <t>152920, Ярославская обл., г. Рыбинск, бульвар Победы, 17</t>
  </si>
  <si>
    <t>3422100322216000090</t>
  </si>
  <si>
    <t>0339300272416000090</t>
  </si>
  <si>
    <t>20.59.11.110
20.59.12.110</t>
  </si>
  <si>
    <t>644018, Омская обл., г. Омск, ул.1-я Индустриальная, д.4 оф. 216</t>
  </si>
  <si>
    <t>3422100322216000112</t>
  </si>
  <si>
    <t>0339300272416000091</t>
  </si>
  <si>
    <t>ЗАО НПО «ГАРАНТ»</t>
  </si>
  <si>
    <t>129337, г. Москва, ул. Красная Сосна, д.30, стр. 1</t>
  </si>
  <si>
    <t>3422100322216000093</t>
  </si>
  <si>
    <t>0339300272416000092</t>
  </si>
  <si>
    <t>ООО «ПромФарм»</t>
  </si>
  <si>
    <t>443001, Самарская обл., г. Самара, ул.Садовая, д.200 – 18</t>
  </si>
  <si>
    <t>3422100322216000094</t>
  </si>
  <si>
    <t>0339300272416000093</t>
  </si>
  <si>
    <t>3422100322216000091</t>
  </si>
  <si>
    <t>0339300272416000094</t>
  </si>
  <si>
    <t xml:space="preserve">32.50.50.000
32.50.13.110
32.50.13.190
</t>
  </si>
  <si>
    <t>ООО «Промтерра»</t>
  </si>
  <si>
    <t>3422100322216000103</t>
  </si>
  <si>
    <t>0339300272416000095</t>
  </si>
  <si>
    <t xml:space="preserve">21.20.10.147
21.20.10.254
21.20.10.191
21.20.10.144
21.20.10.181
21.20.10.134
21.20.10.141
</t>
  </si>
  <si>
    <t>630117, Новосибирская обл., г. Новосибирск, ул.Тимакова, д.4</t>
  </si>
  <si>
    <t>3422100322216000101</t>
  </si>
  <si>
    <t>0339300272416000096</t>
  </si>
  <si>
    <t>ЗАО "Фирма Евросервис"</t>
  </si>
  <si>
    <t>Российская Федерация, 121357, Москва г, ул. Вересаева, д.8</t>
  </si>
  <si>
    <t>3422100322216000095</t>
  </si>
  <si>
    <t>поставка лекарственных средств (липофундин)</t>
  </si>
  <si>
    <t>0339300272416000097</t>
  </si>
  <si>
    <t>3422100322216000096</t>
  </si>
  <si>
    <t>Поставка энтерального питания</t>
  </si>
  <si>
    <t>0339300272416000098</t>
  </si>
  <si>
    <t>21.20.23.193</t>
  </si>
  <si>
    <t>3422100322216000098</t>
  </si>
  <si>
    <t>0339300272416000099</t>
  </si>
  <si>
    <t xml:space="preserve">21.20.10.191
21.20.10.239 
21.10.51.129 
21.20.10.133 
21.20.10.147 
21.20.10.256 
21.20.10.261 
21.20.10.141 
21.20.10.122 
21.20.10.259 
21.20.10.144 
</t>
  </si>
  <si>
    <t>3422100322216000097</t>
  </si>
  <si>
    <t>0339300272416000101</t>
  </si>
  <si>
    <t>690090, Приморский край, г. Владивосток, ул.Алеутская, д.11, офис 1027</t>
  </si>
  <si>
    <t>3422100322216000113</t>
  </si>
  <si>
    <t>0339300272416000102</t>
  </si>
  <si>
    <t>ООО "Фарго"</t>
  </si>
  <si>
    <t>650003, Кемеровская обл., г. Кемерово, ул. Марковцева, д.20 "Б"</t>
  </si>
  <si>
    <t>3422100322216000114</t>
  </si>
  <si>
    <t>поставка лекарственных средств (дюфастон)</t>
  </si>
  <si>
    <t>0339300272416000103</t>
  </si>
  <si>
    <t>3422100322216000104</t>
  </si>
  <si>
    <t>0339300272416000104</t>
  </si>
  <si>
    <t xml:space="preserve">21.20.10.134 
21.20.10.119 
21.20.10.113 
21.20.10.132 
21.20.10.231 
21.20.10.112 
21.20.10.141 
21.20.10.131 
21.10.52.110 
21.20.10.256 
21.20.10.142 
21.20.10.261 
21.20.10.169 
21.20.10.255 
21.20.10.232 
</t>
  </si>
  <si>
    <t>115201, г. Москва, Каширское шоссе, д. 22, корпус 4, строение 7</t>
  </si>
  <si>
    <t>3422100322216000105</t>
  </si>
  <si>
    <t>0339300272416000105</t>
  </si>
  <si>
    <t>0339300272416000106</t>
  </si>
  <si>
    <t>3422100322216000099</t>
  </si>
  <si>
    <t>0339300272416000107</t>
  </si>
  <si>
    <t>3422100322216000115</t>
  </si>
  <si>
    <t>0339300272416000108</t>
  </si>
  <si>
    <t xml:space="preserve">21.20.10.236 
21.10.51.129 
21.20.10.132 
21.20.10.181 
21.20.10.225 
21.20.10.149 
21.20.10.142 
21.20.10.169 
21.20.10.229 
21.20.10.254 
21.20.10.113 
21.20.10.221 
</t>
  </si>
  <si>
    <t>3422100322216000106</t>
  </si>
  <si>
    <t>0339300272416000109</t>
  </si>
  <si>
    <t>3422100322216000107</t>
  </si>
  <si>
    <t>0339300272416000110</t>
  </si>
  <si>
    <t xml:space="preserve">21.20.10.146
21.20.10.254
21.20.10.225
21.20.10.191
</t>
  </si>
  <si>
    <t>3422100322216000108</t>
  </si>
  <si>
    <t>0339300272416000111</t>
  </si>
  <si>
    <t xml:space="preserve">21.20.10.141 
21.20.10.158 
21.20.10.159 
21.20.10.231 
21.20.10.131 
21.20.10.251 
21.20.10.221 
21.20.10.241 
21.20.10.132 
21.20.10.152 
21.10.51.126 
21.20.10.225 
21.20.10.133 
21.20.10.142 
21.20.10.114 
</t>
  </si>
  <si>
    <t>3422100322216000100</t>
  </si>
  <si>
    <t>0339300272416000112</t>
  </si>
  <si>
    <t>3422100322216000109</t>
  </si>
  <si>
    <t>0339300272416000113</t>
  </si>
  <si>
    <t xml:space="preserve">21.20.10.191
21.20.10.141
21.20.10.239
21.20.10.142
</t>
  </si>
  <si>
    <t>3422100322216000110</t>
  </si>
  <si>
    <t>0339300272416000114</t>
  </si>
  <si>
    <t>3422100322216000102</t>
  </si>
  <si>
    <t>0339300272416000115</t>
  </si>
  <si>
    <t xml:space="preserve">21.20.10.232
21.20.10.143
21.20.10.191
21.20.10.231
21.20.10.221
21.20.10.192
21.20.10.146
</t>
  </si>
  <si>
    <t>3422100322216000111</t>
  </si>
  <si>
    <t xml:space="preserve">Поставка изделий медицинского назначения </t>
  </si>
  <si>
    <t>0339300272416000116</t>
  </si>
  <si>
    <t>654007, Кемеровская обл., г. Новокузнецк, ул. Спартака, 12, пом. № 40</t>
  </si>
  <si>
    <t>3422100322216000123</t>
  </si>
  <si>
    <t>0339300272416000117</t>
  </si>
  <si>
    <t>3422100322216000116</t>
  </si>
  <si>
    <t>0339300272416000118</t>
  </si>
  <si>
    <t xml:space="preserve">13.20.44.120
13.99.19.111
</t>
  </si>
  <si>
    <t>115516, г. Москва, ул.Промышленная, д.11</t>
  </si>
  <si>
    <t>3422100322216000120</t>
  </si>
  <si>
    <t>0339300272416000119</t>
  </si>
  <si>
    <t>3422100322216000131</t>
  </si>
  <si>
    <t>0339300272416000120</t>
  </si>
  <si>
    <t>Россия, 107143, г. Москва, Открытое шоссе, дом 17, корпус 1</t>
  </si>
  <si>
    <t>3422100322216000117</t>
  </si>
  <si>
    <t>0339300272416000122</t>
  </si>
  <si>
    <t>3422100322216000121</t>
  </si>
  <si>
    <t>0339300272416000123</t>
  </si>
  <si>
    <t>3422100322216000122</t>
  </si>
  <si>
    <t>0339300272416000124</t>
  </si>
  <si>
    <t>3422100322216000119</t>
  </si>
  <si>
    <t xml:space="preserve">поставка изделий медицинского назначения </t>
  </si>
  <si>
    <t>0339300272416000125</t>
  </si>
  <si>
    <t xml:space="preserve">32.50.50.000
21.20.24.120
</t>
  </si>
  <si>
    <t>654007, Кемеровская обл., г. Новокузнецк, ул. Спартака, 12, пом. № 40.</t>
  </si>
  <si>
    <t>3422100322216000144</t>
  </si>
  <si>
    <t>0339300272416000126</t>
  </si>
  <si>
    <t xml:space="preserve">21.20.10.142 
21.20.10.143 
21.20.10.173 
21.20.10.141 
21.20.10.192 
21.20.10.115 
21.20.10.181 
21.20.10.261 
21.20.10.259 
21.20.10.112
</t>
  </si>
  <si>
    <t>3422100322216000128</t>
  </si>
  <si>
    <t>Поставка экстепоральных растворов</t>
  </si>
  <si>
    <t>0339300272416000127</t>
  </si>
  <si>
    <t xml:space="preserve">21.20.10.158 
21.20.10.134 
21.20.10.141 
21.20.10.232 
21.20.10.231 
21.20.10.152 
21.20.10.261 
21.20.10.253 
</t>
  </si>
  <si>
    <t>3422100322216000125</t>
  </si>
  <si>
    <t>0339300272416000128</t>
  </si>
  <si>
    <t>3422100322216000126</t>
  </si>
  <si>
    <t>Поставка реагентов для анализатора Индико</t>
  </si>
  <si>
    <t>0339300272416000129</t>
  </si>
  <si>
    <t>ООО "НАЙС"</t>
  </si>
  <si>
    <t>650000, Кемеровская обл., г. Кемерово, ул. Д. Бедного, д.5</t>
  </si>
  <si>
    <t>3422100322216000134</t>
  </si>
  <si>
    <t>0339300272416000130</t>
  </si>
  <si>
    <t>654201, Кемеровская обл., Новокузнецкий р-н, с. Сосновка, ул.Запсибовская, д.2</t>
  </si>
  <si>
    <t>3422100322216000130</t>
  </si>
  <si>
    <t xml:space="preserve">поставка продуктов питания </t>
  </si>
  <si>
    <t>0339300272416000131</t>
  </si>
  <si>
    <t xml:space="preserve">01.13.12.120
10.39.25.110
01.13.41.110
01.13.49.110
01.13.51.120
01.13.43.110
01.27.19.190
</t>
  </si>
  <si>
    <t>654063, Кемеровская обл., г. Новокузнецк, ул. Переезная, д.1 корпус 4</t>
  </si>
  <si>
    <t>3422100322216000135</t>
  </si>
  <si>
    <t>0339300272416000132</t>
  </si>
  <si>
    <t xml:space="preserve">10.13.15.111
10.89.13.112
10.39.22.110
10.83.13.120
10.39.12.000
10.39.16.000
10.39.17.111
10.41.54.000
10.20.25.111
10.72.12.110
10.51.22.113
10.51.40.111
10.72.12.110
10.84.23.120
</t>
  </si>
  <si>
    <t>ООО «Торговый Дом «СибПродТорг»</t>
  </si>
  <si>
    <t>654005, Кемеровская обл., г. Новокузнецк, проспект Строителей, д. 1, корпус 4</t>
  </si>
  <si>
    <t>3422100322216000136</t>
  </si>
  <si>
    <t>Поставка анализатора глюкозы</t>
  </si>
  <si>
    <t>0339300272416000133</t>
  </si>
  <si>
    <t>3422100322216000132</t>
  </si>
  <si>
    <t>0339300272416000134</t>
  </si>
  <si>
    <t>ИП Бауэр А.В.</t>
  </si>
  <si>
    <t>650000, г. Кемерово, ул. Мичурина, д.56, кв. 60</t>
  </si>
  <si>
    <t>3422100322216000139</t>
  </si>
  <si>
    <t>0339300272416000135</t>
  </si>
  <si>
    <t>ООО "МедАрт"</t>
  </si>
  <si>
    <t>630024, Новосибирская обл., г. Новосибирск, ул.Мира, д.59/1 – 24</t>
  </si>
  <si>
    <t>0339300272416000136</t>
  </si>
  <si>
    <t>ИП Гиринский О.В.</t>
  </si>
  <si>
    <t>701708630709</t>
  </si>
  <si>
    <t>634506, Томская обл., Томский р-н, п. Светлый, ул.Светлый, д. 5 – 44</t>
  </si>
  <si>
    <t>0339300272416000138</t>
  </si>
  <si>
    <t>3422100322216000140</t>
  </si>
  <si>
    <t>Поставка реагентов для 
клинико-диагностической лаборатории</t>
  </si>
  <si>
    <t>0339300272416000139</t>
  </si>
  <si>
    <t>3422100322216000141</t>
  </si>
  <si>
    <t>Поставка расходных материалов для 
клинико-диагностической лаборатории</t>
  </si>
  <si>
    <t>0339300272416000140</t>
  </si>
  <si>
    <t>26.51.53.190
20.59.52.194 
20.59.52.192</t>
  </si>
  <si>
    <t>3422100322216000143</t>
  </si>
  <si>
    <t>0339300272416000141</t>
  </si>
  <si>
    <t>ИП Андриенко В.И.</t>
  </si>
  <si>
    <t>544507465105</t>
  </si>
  <si>
    <t>633010, Новосибирская обл, Бердск г, ул.Первомайская, д.11, кв. 144</t>
  </si>
  <si>
    <t>3422100322216000133</t>
  </si>
  <si>
    <t>0339300272416000142</t>
  </si>
  <si>
    <t xml:space="preserve">10.12.10.110
10.20.13.110
10.11.31.110
</t>
  </si>
  <si>
    <t>3422100322216000137</t>
  </si>
  <si>
    <t>Поставка рентгеноконтрастных препаратов</t>
  </si>
  <si>
    <t>0339300272416000143</t>
  </si>
  <si>
    <t>3422100322216000127</t>
  </si>
  <si>
    <t>0339300272416000144</t>
  </si>
  <si>
    <t xml:space="preserve">17.23.13.110
17.23.13.143
</t>
  </si>
  <si>
    <t>ООО "ОФСЕТ"</t>
  </si>
  <si>
    <t>650055, Кемеровская обл., г. Кемерово, ул. Пролетарская, д.9</t>
  </si>
  <si>
    <t>Поставка смеси сухой с витаминами для напитка</t>
  </si>
  <si>
    <t>0339300272416000145</t>
  </si>
  <si>
    <t>ООО «Торговый Дом «Аист»</t>
  </si>
  <si>
    <t>654007, Кемеровская обл., г. Новокузнецк, ул.Орджоникидзе, д.38 А</t>
  </si>
  <si>
    <t>3422100322216000129</t>
  </si>
  <si>
    <t>поставка лекарственных средств (родовые)</t>
  </si>
  <si>
    <t>0339300272416000146</t>
  </si>
  <si>
    <t xml:space="preserve">21.20.10.184
21.10.51.121
21.20.10.133
21.20.10.182
</t>
  </si>
  <si>
    <t>ООО "Плексфарм"</t>
  </si>
  <si>
    <t>115230, г. Москва, Варшавское шоссе, д.46А, стр.4</t>
  </si>
  <si>
    <t>3422100322216000138</t>
  </si>
  <si>
    <t>0339300272416000147</t>
  </si>
  <si>
    <t>654224, Кемеровская обл., Новокузнецкий р-н, с. Ячменюха, ул.Лесхозная, д.6</t>
  </si>
  <si>
    <t>0339300272416000148</t>
  </si>
  <si>
    <t xml:space="preserve">14.12.30.131
14.12.30.160
14.19.32.120
</t>
  </si>
  <si>
    <t>ООО «Мединтех»</t>
  </si>
  <si>
    <t>654080, Кемеровская обл., г. Новокузнецк, ул.Запорожская, 7-56</t>
  </si>
  <si>
    <t>Закрытое акционерное общество «Зап-СибТранстелеком»</t>
  </si>
  <si>
    <t>630004, г. Новосибирск, пр-кт. Комсомольский, дом 1, корпус 4</t>
  </si>
  <si>
    <t>3422100322216000124</t>
  </si>
  <si>
    <t>Оказание услуг по бухгалтерскому обслуживанию (в том числе бюджетному и налоговому учету) на 2017-2019 г.г.</t>
  </si>
  <si>
    <t xml:space="preserve">69.20.21.000
</t>
  </si>
  <si>
    <t>654000 г. Новокузнецк, ул. Воровского, д. 7</t>
  </si>
  <si>
    <t>ЕД (п.11)</t>
  </si>
  <si>
    <t>0339300272416000086</t>
  </si>
  <si>
    <t xml:space="preserve">13.92.12.113
13.92.12.114
</t>
  </si>
  <si>
    <t>3422100322216000088</t>
  </si>
  <si>
    <t>Поставка продуктов питания (хлеба и хлебобулочных изделий)</t>
  </si>
  <si>
    <t>0339300272416000149</t>
  </si>
  <si>
    <t>3422100322216000142</t>
  </si>
  <si>
    <t>МБЛПУ "ГКБ №29"</t>
  </si>
  <si>
    <t>4218010999</t>
  </si>
  <si>
    <t xml:space="preserve">Поставка лекарственных средств (МНН: Дабигатрана этексилат) для нужд МБЛПУ ГКБ № 29 </t>
  </si>
  <si>
    <t>31.12.15</t>
  </si>
  <si>
    <t>13.01.16</t>
  </si>
  <si>
    <t>0339300249516000004</t>
  </si>
  <si>
    <t xml:space="preserve">21.20.10.133 </t>
  </si>
  <si>
    <t>26.01.16</t>
  </si>
  <si>
    <t>08.02.16</t>
  </si>
  <si>
    <t>3421801099916000056</t>
  </si>
  <si>
    <t>Поставка лекарственных средств (МНН: Алтеплаза) для нужд МБЛПУ "ГКБ №29"</t>
  </si>
  <si>
    <t>18.12.15</t>
  </si>
  <si>
    <t>0339300249515000610</t>
  </si>
  <si>
    <t>24.42.13.737</t>
  </si>
  <si>
    <t xml:space="preserve">107143, г МОСКВА 77, ш ОТКРЫТОЕ, 17, 1 </t>
  </si>
  <si>
    <t>12.01.16</t>
  </si>
  <si>
    <t>25.01.16</t>
  </si>
  <si>
    <t>3421801099916000041</t>
  </si>
  <si>
    <t>Поставка лекарственных средств (МНН: Ипратропия бромид+Фенотерол) для нужд МБЛПУ "ГКБ №29"</t>
  </si>
  <si>
    <t>26.11.15</t>
  </si>
  <si>
    <t>29.12.15</t>
  </si>
  <si>
    <t>0339300249515000629</t>
  </si>
  <si>
    <t xml:space="preserve">24.42.13.712 </t>
  </si>
  <si>
    <t>19.01.16</t>
  </si>
  <si>
    <t>01.02.16</t>
  </si>
  <si>
    <t xml:space="preserve"> 3421801099916000051 </t>
  </si>
  <si>
    <t xml:space="preserve">Поставка продуктов питания (сок фруктовый) для нужд МБЛПУ "ГКБ №29" </t>
  </si>
  <si>
    <t>27.11.15</t>
  </si>
  <si>
    <t>08.12.15</t>
  </si>
  <si>
    <t>0339300249515000583</t>
  </si>
  <si>
    <t>15.32.10.910</t>
  </si>
  <si>
    <t>21.12.15</t>
  </si>
  <si>
    <t>11.01.16</t>
  </si>
  <si>
    <t>3421801099916000001</t>
  </si>
  <si>
    <t xml:space="preserve">Поставка лекарственных средств (МНН:Индакатерол )  для нужд МБЛПУ «ГКБ № 29» </t>
  </si>
  <si>
    <t>09.12.15</t>
  </si>
  <si>
    <t>0339300249515000591</t>
  </si>
  <si>
    <t>24.42.12.269</t>
  </si>
  <si>
    <t xml:space="preserve">123154, г Москва, ул Берзарина, 19, корп. 1 </t>
  </si>
  <si>
    <t>3421801099916000020</t>
  </si>
  <si>
    <t xml:space="preserve">Поставка лекарственных средств (МНН: Салметерол+Флутиказон)  для нужд МБЛПУ «ГКБ № 29» </t>
  </si>
  <si>
    <t>0339300249515000586</t>
  </si>
  <si>
    <t>3421801099916000018</t>
  </si>
  <si>
    <t xml:space="preserve">Поставка  продуктов питания (тушки цыплят бройлеров) для нужд МБЛПУ "ГКБ №29" </t>
  </si>
  <si>
    <t>23.11.15</t>
  </si>
  <si>
    <t>04.12.15</t>
  </si>
  <si>
    <t>0339300249515000572</t>
  </si>
  <si>
    <t>15.12.11.110</t>
  </si>
  <si>
    <t>ООО "Торговый Дом "СибПродТорг"</t>
  </si>
  <si>
    <t xml:space="preserve">4217168912 </t>
  </si>
  <si>
    <t>654005, Кемеровская обл, Новокузнецк г, ул.проспект Строителей, д.дом 1, корпус 4</t>
  </si>
  <si>
    <t>22.12.15</t>
  </si>
  <si>
    <t>3421801099916000011</t>
  </si>
  <si>
    <t>Поставка лекарственных средств (МНН: Парацетамол) для нужд МБЛПУ ГКБ № 29</t>
  </si>
  <si>
    <t>0339300249516000005</t>
  </si>
  <si>
    <t>ООО "Джодас Экспоим"</t>
  </si>
  <si>
    <t>7723733387</t>
  </si>
  <si>
    <t xml:space="preserve">109651, г МОСКВА 77, ул ПЕРЕРВА, 9, СТР.1 </t>
  </si>
  <si>
    <t>3421801099916000054</t>
  </si>
  <si>
    <t>Поставка лекарственных средств различных групп для нужд МБЛПУ ГКБ №29</t>
  </si>
  <si>
    <t>14.01.16</t>
  </si>
  <si>
    <t>0339300249516000007</t>
  </si>
  <si>
    <t xml:space="preserve">630117, г. Новосибирск, ул. Тимакова 4 </t>
  </si>
  <si>
    <t>12.02.16</t>
  </si>
  <si>
    <t>3421801099916000060</t>
  </si>
  <si>
    <t>Поставка пакетов для сбора, хранения и утилизации медицинских отходов для нужд МБЛПУ" ГКБ № 29</t>
  </si>
  <si>
    <t>0339300249516000008</t>
  </si>
  <si>
    <t>ООО "КМ-Сибирь"</t>
  </si>
  <si>
    <t>5406762707</t>
  </si>
  <si>
    <t xml:space="preserve">630091, г Новосибирск, ул Фрунзе, 5, ОФИС 534 </t>
  </si>
  <si>
    <t>02.02.16</t>
  </si>
  <si>
    <t>16.02.16</t>
  </si>
  <si>
    <t xml:space="preserve">3421801099916000063 </t>
  </si>
  <si>
    <t>Поставка картофелечистки для нужд МБЛПУ ГКБ №29</t>
  </si>
  <si>
    <t>21.01.16</t>
  </si>
  <si>
    <t>0339300249516000013</t>
  </si>
  <si>
    <t xml:space="preserve">27.90.11.000 </t>
  </si>
  <si>
    <t>ООО "Снабженец"</t>
  </si>
  <si>
    <t>0326506794</t>
  </si>
  <si>
    <t xml:space="preserve">670045, Респ. БУРЯТИЯ 03, г. УЛАН-УДЭ, ул. Стрелка 502 КМ, Б/Н ПОЛИГОН </t>
  </si>
  <si>
    <t>05.02.16</t>
  </si>
  <si>
    <t>17.02.16</t>
  </si>
  <si>
    <t>3421801099916000066</t>
  </si>
  <si>
    <t>Поставка лекарственных средств( МНН: Кетопрофен) для нужд МБЛПУ ГКБ №29</t>
  </si>
  <si>
    <t>22.01.16</t>
  </si>
  <si>
    <t>0339300249516000014</t>
  </si>
  <si>
    <t>19.02.16</t>
  </si>
  <si>
    <t xml:space="preserve">3421801099916000070 </t>
  </si>
  <si>
    <t xml:space="preserve">Поставка лекарственных средств (МНН: Будесонид+ Формотерол)  для нужд МБЛПУ «ГКБ № 29» </t>
  </si>
  <si>
    <t>0339300249516000015</t>
  </si>
  <si>
    <t>3421801099916000069</t>
  </si>
  <si>
    <t>Поставка ноотропного средства для нужд МБЛПУ ГКБ №29</t>
  </si>
  <si>
    <t>0339300249516000020</t>
  </si>
  <si>
    <t xml:space="preserve">21.20.10.236 </t>
  </si>
  <si>
    <t>09.02.16</t>
  </si>
  <si>
    <t>20.02.16</t>
  </si>
  <si>
    <t xml:space="preserve">3421801099916000075 </t>
  </si>
  <si>
    <t xml:space="preserve">Поставка нефтепродуктов в 2- ом квартале 2016 г. для нужд МБЛПУ ГКБ №29 </t>
  </si>
  <si>
    <t>0339300249516000023</t>
  </si>
  <si>
    <t xml:space="preserve">19.20.21.111 19.20.21.300 19.20.21.121   </t>
  </si>
  <si>
    <t>5259033080</t>
  </si>
  <si>
    <t xml:space="preserve">191014 г. Санкт-Петербург, ул. Парадная, дом 3, корпус 1 </t>
  </si>
  <si>
    <t>25.02.16</t>
  </si>
  <si>
    <t>29.02.16</t>
  </si>
  <si>
    <t>3421801099916000088</t>
  </si>
  <si>
    <t xml:space="preserve">Поставка емкостей, баков, контейнеров для нужд МБЛПУ "ГКБ №29" </t>
  </si>
  <si>
    <t>0339300249516000027</t>
  </si>
  <si>
    <t>22.29.29.000</t>
  </si>
  <si>
    <t>ООО "НПФ "МЕДКОМ"</t>
  </si>
  <si>
    <t>1616019699</t>
  </si>
  <si>
    <t>422701, Респ. ТАТАРСТАН 16, р-н. ВЫСОКОГОРСКИЙ, с. ВЫСОКАЯ ГОРА, ул. ПОЛКОВАЯ, дом 4</t>
  </si>
  <si>
    <t xml:space="preserve">3421801099916000071 </t>
  </si>
  <si>
    <t>Поставка запасных частей для универсальной модульной системы для травматологии и ортопедии  Trauma Recon System для нужд МБЛПУ ГКБ № 29</t>
  </si>
  <si>
    <t>0339300249516000029</t>
  </si>
  <si>
    <t>420517361409</t>
  </si>
  <si>
    <t xml:space="preserve">650065, г. Кемерово, пр. Комсомольский, д.11 кв.15 </t>
  </si>
  <si>
    <t>02.03.16</t>
  </si>
  <si>
    <t>04.03.16</t>
  </si>
  <si>
    <t xml:space="preserve">3421801099916000096 </t>
  </si>
  <si>
    <t xml:space="preserve">Поставка лекарственных средств (МНН: Ривароксабан) для нужд МБЛПУ ГКБ №29 </t>
  </si>
  <si>
    <t>29.01.16</t>
  </si>
  <si>
    <t>0339300249516000030</t>
  </si>
  <si>
    <t xml:space="preserve">21.20.10.131 </t>
  </si>
  <si>
    <t>24.02.16</t>
  </si>
  <si>
    <t xml:space="preserve">3421801099916000086 </t>
  </si>
  <si>
    <t xml:space="preserve">Поставка лекарственного средства( МНН: Цефепим) для нужд МБЛПУ ГКБ №29 </t>
  </si>
  <si>
    <t>0339300249516000031</t>
  </si>
  <si>
    <t xml:space="preserve"> 3421801099916000084</t>
  </si>
  <si>
    <t xml:space="preserve">Поставка лекарственного средства( МНН: Бетаметазон) для нужд МБЛПУ ГКБ №29 </t>
  </si>
  <si>
    <t>0339300249516000034</t>
  </si>
  <si>
    <t xml:space="preserve">21.20.10.181 </t>
  </si>
  <si>
    <t xml:space="preserve"> 3421801099916000083</t>
  </si>
  <si>
    <t>Поставка лекарственного средства( МНН: Метопролол) для нужд МБЛПУ ГКБ №29</t>
  </si>
  <si>
    <t>0339300249516000037</t>
  </si>
  <si>
    <t xml:space="preserve">123154, г. Москва, ул. Берзарина, дом 19, корпус 1 </t>
  </si>
  <si>
    <t>3421801099916000087</t>
  </si>
  <si>
    <t>Поставка изделий медицинского назначения для травматологии для нужд МБЛПУ ГКБ № 29</t>
  </si>
  <si>
    <t>0339300249516000038</t>
  </si>
  <si>
    <t>ИП Кольдина Галина Джардановна</t>
  </si>
  <si>
    <t>420503739384</t>
  </si>
  <si>
    <t xml:space="preserve">650065 г. Кемерово, пр. Комсомольский, д.11 кв. 15 </t>
  </si>
  <si>
    <t>09.03.16</t>
  </si>
  <si>
    <t xml:space="preserve">3421801099916000097 </t>
  </si>
  <si>
    <t>Поставка лекарственных средств( МНН: Нифуроксазид) для нужд МБЛПУ ГКБ №29</t>
  </si>
  <si>
    <t>0339300249516000039</t>
  </si>
  <si>
    <t>18.02.16</t>
  </si>
  <si>
    <t>3421801099916000089</t>
  </si>
  <si>
    <t>Поставка лекарственных средств( МНН: Алпростадил) для нужд МБЛПУ ГКБ №29</t>
  </si>
  <si>
    <t>0339300249516000041</t>
  </si>
  <si>
    <t xml:space="preserve">3421801099916000090 </t>
  </si>
  <si>
    <t xml:space="preserve">Поставка дезинфицирующих средств для нужд МБЛПУ ГКБ №29 </t>
  </si>
  <si>
    <t>0339300249516000045</t>
  </si>
  <si>
    <t>21.20.10.158 20.41.31.190</t>
  </si>
  <si>
    <t>ООО "МЕДИЦИНСКАЯ КОМПАНИЯ СИБИРИ"</t>
  </si>
  <si>
    <t>4205282794</t>
  </si>
  <si>
    <t xml:space="preserve">650055, г. КЕМЕРОВО, ул. САРЫГИНА, 29, ОФИС 501 </t>
  </si>
  <si>
    <t>10.03.16</t>
  </si>
  <si>
    <t>3421801099916000101</t>
  </si>
  <si>
    <t xml:space="preserve">Поставка продуктов питания (крупы) для нужд МБЛПУ «ГКБ №29» </t>
  </si>
  <si>
    <t>28.01.16</t>
  </si>
  <si>
    <t>0339300249516000049</t>
  </si>
  <si>
    <t xml:space="preserve">10.61.31.110 10.61.32.116 10.61.32.114 10.61.32.119 10.61.11.000 10.61.32.113 10.61.32.111 01.11.62.000  </t>
  </si>
  <si>
    <t xml:space="preserve">656008, край АЛТАЙСКИЙ 22, г. БАРНАУЛ, ул. ПАРТИЗАНСКАЯ, д. 266 </t>
  </si>
  <si>
    <t xml:space="preserve">3421801099916000099 </t>
  </si>
  <si>
    <t xml:space="preserve">Поставка лекарственных средств (МНН: Бупивакаин) для нужд МБЛПУ "ГКБ №29" </t>
  </si>
  <si>
    <t>0339300249516000052</t>
  </si>
  <si>
    <t>11.03.16</t>
  </si>
  <si>
    <t>14.03.16</t>
  </si>
  <si>
    <t>3421801099916000105</t>
  </si>
  <si>
    <t>Поставка вспомогательного материала для нужд МБЛПУ «ГКБ № 29»</t>
  </si>
  <si>
    <t>0339300249516000053</t>
  </si>
  <si>
    <t>21.20.23.199 23.13.11.114 17.12.60.112</t>
  </si>
  <si>
    <t>ООО "МЕДАБРАЗИВ"</t>
  </si>
  <si>
    <t>6674185479</t>
  </si>
  <si>
    <t>623710, обл. СВЕРДЛОВСКАЯ 66, г. БЕРЕЗОВСКИЙ, п. ЗЕЛЕНЫЙ ДОЛ, ДОМ 1, КОРПУС А</t>
  </si>
  <si>
    <t xml:space="preserve">3421801099916000106 </t>
  </si>
  <si>
    <t>Поставка дезинфицирующих средств для нужд МБЛПУ ГКБ №29</t>
  </si>
  <si>
    <t>0339300249516000056</t>
  </si>
  <si>
    <t>ИП Шалтыкова Анастасия Сергеевна</t>
  </si>
  <si>
    <t>650025, Г. КЕМЕРОВО, УЛ. ДАРВИНА, ДОМ №2, КВ. 57</t>
  </si>
  <si>
    <t>16.03.16</t>
  </si>
  <si>
    <t xml:space="preserve">3421801099916000111 </t>
  </si>
  <si>
    <t>Поставка лекарственных средств (МНН: Хондроитина сульфат) для нужд МБЛПУ ГКБ №29</t>
  </si>
  <si>
    <t>0339300249516000057</t>
  </si>
  <si>
    <t xml:space="preserve">3421801099916000103 </t>
  </si>
  <si>
    <t>Поставка изделий медицинского назначения для нейрохирургии МБЛПУ "ГКБ №29"</t>
  </si>
  <si>
    <t>10.02.16</t>
  </si>
  <si>
    <t>0339300249516000059</t>
  </si>
  <si>
    <t xml:space="preserve">654013, обл КЕМЕРОВСКАЯ 42, г НОВОКУЗНЕЦК, ул МАРКШЕЙДЕРСКАЯ, 3 </t>
  </si>
  <si>
    <t>03.03.16</t>
  </si>
  <si>
    <t>17.03.16</t>
  </si>
  <si>
    <t xml:space="preserve">3421801099916000113 </t>
  </si>
  <si>
    <t>Поставка инструментов и принадлежностей к артроскопической стойке для нужд МБЛПУ "ГКБ № 29"</t>
  </si>
  <si>
    <t>0339300249516000062</t>
  </si>
  <si>
    <t>24.03.16</t>
  </si>
  <si>
    <t>28.03.16</t>
  </si>
  <si>
    <t>3421801099916000127</t>
  </si>
  <si>
    <t xml:space="preserve">Поставка продуктов питания (мясо говядины) для нужд МБЛПУ ГКБ №29 </t>
  </si>
  <si>
    <t>0339300249516000063</t>
  </si>
  <si>
    <t xml:space="preserve">115280, г. Москва, ул. Ленинская слобода, дом 19, комната 21 ю </t>
  </si>
  <si>
    <t>21.03.16</t>
  </si>
  <si>
    <t>3421801099916000117</t>
  </si>
  <si>
    <t xml:space="preserve">Поставка продуктов питания (овощи свежие) для нужд МБЛПУ ГКБ №29 </t>
  </si>
  <si>
    <t>0339300249516000068</t>
  </si>
  <si>
    <t>01.13.51.110 01.13.49.110 01.13.12.120 01.13.41.110 01.13.43.110</t>
  </si>
  <si>
    <t xml:space="preserve">654063, обл. КЕМЕРОВСКАЯ 42, г. НОВОКУЗНЕЦК, ул. ПЕРЕЕЗДНАЯ, 1/4 </t>
  </si>
  <si>
    <t xml:space="preserve">3421801099916000116 </t>
  </si>
  <si>
    <t>Поставка лекарственного средства (МНН: Рофлумиласт) для нужд МБЛПУ ГКБ №29</t>
  </si>
  <si>
    <t>0339300249516000070</t>
  </si>
  <si>
    <t>23.03.16</t>
  </si>
  <si>
    <t>3421801099916000124</t>
  </si>
  <si>
    <t>Оказание услуг по передаче неисключительных прав на продление антивирусного программного обеспечения Kaspersky Endpoint Security для нужд МБЛПУ ГКБ №29</t>
  </si>
  <si>
    <t>0339300249516000073</t>
  </si>
  <si>
    <t xml:space="preserve">63.11.13.000 </t>
  </si>
  <si>
    <t>ООО "Центр ВКМ плюс"</t>
  </si>
  <si>
    <t>5906114052</t>
  </si>
  <si>
    <t>614077, г. ПЕРМЬ, ул. Аркадия Гайдара, д. 8 Б, офис 701</t>
  </si>
  <si>
    <t>15.03.16</t>
  </si>
  <si>
    <t>29.03.16</t>
  </si>
  <si>
    <t xml:space="preserve">3421801099916000132 </t>
  </si>
  <si>
    <t>Поставка сантехнических материалов для нужд МБЛПУ ГКБ №29</t>
  </si>
  <si>
    <t>0339300249516000074</t>
  </si>
  <si>
    <t xml:space="preserve">22.23.12.140 28.14.13.130 28.14.12.110 28.14.20.000 22.19.73.119 01.16.19.111 25.99.11.191 25.99.11.140 25.21.11.130 25.21.11.110 25.99.11.112 23.42.10.120 23.42.10.150 25.93.15.120  </t>
  </si>
  <si>
    <t xml:space="preserve">650010, г. КЕМЕРОВО, ул. ЖЕЛЕЗНОДОРОЖНАЯ, ДОМ 41Б, ОФИС 4 </t>
  </si>
  <si>
    <t>3421801099916000134</t>
  </si>
  <si>
    <t xml:space="preserve">Поставка продуктов питания (тушки цыплят бройлеров) во 2-ом квартале 2016 г. для нужд МБЛПУ "ГКБ №29" </t>
  </si>
  <si>
    <t>0339300249516000075</t>
  </si>
  <si>
    <t xml:space="preserve">654005, обл. КЕМЕРОВСКАЯ 42, г. НОВОКУЗНЕЦК, пр-кт. СТРОИТЕЛЕЙ, ДОМ 1, КОРПУС 4 </t>
  </si>
  <si>
    <t>3421801099916000120</t>
  </si>
  <si>
    <t xml:space="preserve">Поставка продуктов питания (яйцо куриное) во 2-ом квартале для нужд МБЛПУ ГКБ №29 </t>
  </si>
  <si>
    <t>0339300249516000076</t>
  </si>
  <si>
    <t xml:space="preserve">654207, обл. КЕМЕРОВСКАЯ 42, р-н. НОВОКУЗНЕЦКИЙ, с. КОСТЕНКОВО, ул. ЦЕНТРАЛЬНАЯ, 2А </t>
  </si>
  <si>
    <t xml:space="preserve">3421801099916000126   </t>
  </si>
  <si>
    <t xml:space="preserve">Поставка продуктов питания (рыба свежемороженая) для нужд МБЛПУ "ГКБ №29" </t>
  </si>
  <si>
    <t>0339300249516000077</t>
  </si>
  <si>
    <t xml:space="preserve">3421801099916000119 </t>
  </si>
  <si>
    <t>Поставка продуктов питания (макаронные изделия, мука) для нужд МБЛПУ ГКБ №29</t>
  </si>
  <si>
    <t>0339300249516000078</t>
  </si>
  <si>
    <t>10.73.11.110 10.61.21.000</t>
  </si>
  <si>
    <t>3421801099916000125</t>
  </si>
  <si>
    <t xml:space="preserve">Поставка кислорода медицинского для нужд МБЛПУ "ГКБ №29" </t>
  </si>
  <si>
    <t>0339300249516000080</t>
  </si>
  <si>
    <t xml:space="preserve">21.10.60.191 </t>
  </si>
  <si>
    <t>ООО "Комплект Сервис"</t>
  </si>
  <si>
    <t>7017259981</t>
  </si>
  <si>
    <t xml:space="preserve">634003, обл. ТОМСКАЯ 70, г. ТОМСК, пер. МАРИИНСКИЙ, 4/1 </t>
  </si>
  <si>
    <t>01.04.16</t>
  </si>
  <si>
    <t>3421801099916000123</t>
  </si>
  <si>
    <t>Поставка лекарственных средств (МНН: Имидазолилэтанамид пентандиовой кислоты) для здравпунктов МБЛПУ ГКБ №29</t>
  </si>
  <si>
    <t>0339300249516000081</t>
  </si>
  <si>
    <t xml:space="preserve">3421801099916000118 </t>
  </si>
  <si>
    <t xml:space="preserve">Поставка лекарственных средств для медикаментозного аборта для нужд МБЛПУ ГКБ № 29 </t>
  </si>
  <si>
    <t>01.03.16</t>
  </si>
  <si>
    <t>0339300249516000085</t>
  </si>
  <si>
    <t>ЗАО "ПЕНТКРОФТ ФАРМА"</t>
  </si>
  <si>
    <t>7702019044</t>
  </si>
  <si>
    <t xml:space="preserve">129110, г. МОСКВА 77, пр-кт. МИРА, ДОМ 68, СТР.2, КОМНАТА 1 </t>
  </si>
  <si>
    <t>3421801099916000131</t>
  </si>
  <si>
    <t>Поставка продуктов питания (смесь сушеных фруктов, шиповник) для нужд МБЛПУ ГКБ №29</t>
  </si>
  <si>
    <t>0339300249516000087</t>
  </si>
  <si>
    <t xml:space="preserve">3421801099916000130 </t>
  </si>
  <si>
    <t xml:space="preserve">Поставка продуктов питания (яблоки свежие) для нужд МБЛПУ ГКБ №29 </t>
  </si>
  <si>
    <t>0339300249516000088</t>
  </si>
  <si>
    <t xml:space="preserve">01.24.10.000 </t>
  </si>
  <si>
    <t xml:space="preserve">3421801099916000133 </t>
  </si>
  <si>
    <t>Поставка продуктов питания (бакалейная продукция) для нужд МБЛПУ ГКБ №29</t>
  </si>
  <si>
    <t>0339300249516000089</t>
  </si>
  <si>
    <t>10.39.17.111 10.83.13.120 11.07.19.160 10.84.30.130 10.39.22.110 10.81.12.110 10.89.13.111 10.39.17.119</t>
  </si>
  <si>
    <t xml:space="preserve">3421801099916000129 </t>
  </si>
  <si>
    <t xml:space="preserve">Поставка лекарственных средств (МНН: Метамизол натрия+ Кофеин +Тиамин) для обеспечения здравпунктов МБЛПУ "ГКБ №29" </t>
  </si>
  <si>
    <t>0339300249516000098</t>
  </si>
  <si>
    <t>11.04.16</t>
  </si>
  <si>
    <t>12.04.16</t>
  </si>
  <si>
    <t xml:space="preserve">3421801099916000142 </t>
  </si>
  <si>
    <t xml:space="preserve">Поставка лекарственных средств (МНН: Парацетамол+Фенилэфрин+Хлорфенамин) для обеспечения здравпунктов МБЛПУ "ГКБ №29" </t>
  </si>
  <si>
    <t>0339300249516000099</t>
  </si>
  <si>
    <t xml:space="preserve">3421801099916000143 </t>
  </si>
  <si>
    <t xml:space="preserve">Поставка лекарственных средств (МНН: Нимесулид) для обеспечения здравпунктов МБЛПУ "ГКБ №29" </t>
  </si>
  <si>
    <t>0339300249516000101</t>
  </si>
  <si>
    <t>14.04.16</t>
  </si>
  <si>
    <t>3421801099916000150</t>
  </si>
  <si>
    <t xml:space="preserve">Поставка лекарственных средств (МНН: Ипратропия бромид+Фенотерол) для обеспечения здравпунктов МБЛПУ "ГКБ №29" </t>
  </si>
  <si>
    <t>0339300249516000102</t>
  </si>
  <si>
    <t>13.04.16</t>
  </si>
  <si>
    <t>3421801099916000141</t>
  </si>
  <si>
    <t xml:space="preserve">Поставка лекарственных средств (МНН: Имипенем+Циластатин) для нужд МБЛПУ ГКБ №29 </t>
  </si>
  <si>
    <t>0339300249516000103</t>
  </si>
  <si>
    <t xml:space="preserve"> 3421801099916000146</t>
  </si>
  <si>
    <t>Поставка лекарственных средств (МНН: Аскорбиновая кислота) для нужд МБЛПУ ГКБ №29</t>
  </si>
  <si>
    <t>0339300249516000109</t>
  </si>
  <si>
    <t>21.10.51.126</t>
  </si>
  <si>
    <t>08.04.16</t>
  </si>
  <si>
    <t xml:space="preserve">3421801099916000148 </t>
  </si>
  <si>
    <t xml:space="preserve">Поставка лекарственных средств (МНН: Линезолид) для нужд МБЛПУ "ГКБ №29" </t>
  </si>
  <si>
    <t>0339300249516000113</t>
  </si>
  <si>
    <t xml:space="preserve">3421801099916000161 </t>
  </si>
  <si>
    <t xml:space="preserve">Поставка изделий медицинского назначения для функциональной диагностики для нужд МБЛПУ "ГКБ №29" </t>
  </si>
  <si>
    <t>26.02.16</t>
  </si>
  <si>
    <t>0339300249516000118</t>
  </si>
  <si>
    <t>17.12.14.160 32.50.13.190</t>
  </si>
  <si>
    <t>ООО "РА МОЗАИКА"</t>
  </si>
  <si>
    <t>7816372920</t>
  </si>
  <si>
    <t xml:space="preserve">192241, г САНКТ-ПЕТЕРБУРГ 78, пр-кт АЛЕКСАНДРОВСКОЙ ФЕРМЫ, 29, ЛИТ.П </t>
  </si>
  <si>
    <t xml:space="preserve">3421801099916000163 </t>
  </si>
  <si>
    <t>0339300249516000120</t>
  </si>
  <si>
    <t xml:space="preserve">650070, г КЕМЕРОВО, ул ТУХАЧЕВСКОГО, ДОМ 50/4, ПОМЕЩЕНИЕ 3 </t>
  </si>
  <si>
    <t>19.04.16</t>
  </si>
  <si>
    <t>3421801099916000157</t>
  </si>
  <si>
    <t xml:space="preserve">Поставка лекарственных средств (МНН: Фузафунгин) для здравпунктов для нужд МБЛПУ ГКБ №29 </t>
  </si>
  <si>
    <t>18.03.16</t>
  </si>
  <si>
    <t>0339300249516000124</t>
  </si>
  <si>
    <t>21.20.10.253</t>
  </si>
  <si>
    <t>3421801099916000162</t>
  </si>
  <si>
    <t xml:space="preserve">Поставка лекарственных средств (МНН: Ацеклофенак) для здравпунктов для нужд МБЛПУ ГКБ №29 </t>
  </si>
  <si>
    <t>0339300249516000125</t>
  </si>
  <si>
    <t>3421801099916000167</t>
  </si>
  <si>
    <t>Поставка лекарственных средств (МНН: Винпоцетин) для здравпунктов для нужд МБЛПУ ГКБ №29</t>
  </si>
  <si>
    <t>0339300249516000126</t>
  </si>
  <si>
    <t>3421801099916000166</t>
  </si>
  <si>
    <t xml:space="preserve">Поставка комбинированного поливитаминного препарата для обеспечения здравпунктов МБЛПУ "ГКБ №29" </t>
  </si>
  <si>
    <t>0339300249516000128</t>
  </si>
  <si>
    <t>3421801099916000164</t>
  </si>
  <si>
    <t xml:space="preserve">Поставка лекарственных средств (МНН: Парацетамол+Кофеин+Напроксен+Дротаверина гидрохлорид+Фенирамина малеат) для обеспечения здравпунктов МБЛПУ "ГКБ №29" </t>
  </si>
  <si>
    <t>0339300249516000129</t>
  </si>
  <si>
    <t xml:space="preserve">3421801099916000165 </t>
  </si>
  <si>
    <t xml:space="preserve">Поставка гемоглобинометра фотометрического для нужд МБЛПУ "ГКБ №29" </t>
  </si>
  <si>
    <t>07.04.16</t>
  </si>
  <si>
    <t>0339300249516000136</t>
  </si>
  <si>
    <t>ООО "Снабком"</t>
  </si>
  <si>
    <t xml:space="preserve">111024, г Москва, ул Авиамоторная, д. 50, строение 2, пом. XIV комн.56 </t>
  </si>
  <si>
    <t>06.05.16.</t>
  </si>
  <si>
    <t>10.05.16</t>
  </si>
  <si>
    <t xml:space="preserve">3421801099916000171 </t>
  </si>
  <si>
    <t xml:space="preserve">Поставка измерительных приборов для нужд МБЛПУ "ГКБ №29" </t>
  </si>
  <si>
    <t>0339300249516000137</t>
  </si>
  <si>
    <t>26.60.12.122 26.60.12.129</t>
  </si>
  <si>
    <t>ООО "ПИОН"</t>
  </si>
  <si>
    <t>3666200424</t>
  </si>
  <si>
    <t xml:space="preserve">394043, г. Воронеж, ул БЕРЕЗОВАЯ РОЩА, 40, 10 </t>
  </si>
  <si>
    <t>20.05.16</t>
  </si>
  <si>
    <t>23.05.16</t>
  </si>
  <si>
    <t>3421801099916000194</t>
  </si>
  <si>
    <t xml:space="preserve">Поставка строительных материалов для нужд МБЛПУ "ГКБ №29" </t>
  </si>
  <si>
    <t>0339300249516000138</t>
  </si>
  <si>
    <t>22.23.19.000 25.72.14.120 25.94.11.120 20.30.12.130 25.72.13.120 20.30.22.170 25.72.12.111 25.72.12.112 23.91.11.150 20.52.10.190 20.30.22.130 23.91.12.110 20.30.22.120 16.23.11.130 16.10.10.111 20.30.22.220 32.99.11.120 25.73.40.112 23.64.10.110 14.12.30.150 16.21.14.000 22.29.21.000 25.73.40.260 23.51.12.111 24.10.51.000 08.12.11.130 20.30.11.120 22.23.15.000 23.99.19.111 23.99.12.110 17.24.11.110 23.62.10.000 25.73.30.299 20.30.11.130 25.72.11.110</t>
  </si>
  <si>
    <t>ООО ТД "ГИГАНТСТРОЙ"</t>
  </si>
  <si>
    <t>4205214875</t>
  </si>
  <si>
    <t xml:space="preserve">650021, г КЕМЕРОВО, ул ТУШИНСКАЯ, 21 </t>
  </si>
  <si>
    <t>11.05.16</t>
  </si>
  <si>
    <t xml:space="preserve">3421801099916000175 </t>
  </si>
  <si>
    <t xml:space="preserve">Поставка лекарственных средств (МНН: Цефтриаксон) для нужд МБЛПУ "ГКБ № 29" </t>
  </si>
  <si>
    <t>0339300249516000144</t>
  </si>
  <si>
    <t>ООО "Веста Фарм"</t>
  </si>
  <si>
    <t>7706787520</t>
  </si>
  <si>
    <t xml:space="preserve">107553, г. Москва, ул. Амурская., д. 1 стр. 30 </t>
  </si>
  <si>
    <t>18.05.16</t>
  </si>
  <si>
    <t>19.05.16</t>
  </si>
  <si>
    <t>3421801099916000189</t>
  </si>
  <si>
    <t xml:space="preserve">Поставка изделий медицинского назначения к имеющемуся операционному оборудованию и инструментарию, производства "Карл Шторц" </t>
  </si>
  <si>
    <t>0339300249516000145</t>
  </si>
  <si>
    <t xml:space="preserve">654066, обл Кемеровская, г Новокузнецк, ул Грдины, д. 17 А, оф. 517 </t>
  </si>
  <si>
    <t>25.05.16</t>
  </si>
  <si>
    <t xml:space="preserve">3421801099916000197 </t>
  </si>
  <si>
    <t>Поставка лекарственных средств (МНН: Кларитромицин) для нужд МБЛПУ "ГКБ" № 29</t>
  </si>
  <si>
    <t>0339300249516000146</t>
  </si>
  <si>
    <t>3421801099916000187</t>
  </si>
  <si>
    <t xml:space="preserve">Поставка лекарственных средств (МНН: Этамзилат) для нужд МБЛПУ "ГКБ" № 29 </t>
  </si>
  <si>
    <t>0339300249516000147</t>
  </si>
  <si>
    <t xml:space="preserve">655004, Респ ХАКАСИЯ 19, г АБАКАН, пр-кт ЛЕНИНА, 218, А </t>
  </si>
  <si>
    <t>16.05.16</t>
  </si>
  <si>
    <t xml:space="preserve">3421801099916000183 </t>
  </si>
  <si>
    <t xml:space="preserve">Поставка лекарственных средств (МНН: Эзомепразол) для нужд МБЛПУ ГКБ №29 </t>
  </si>
  <si>
    <t>0339300249516000153</t>
  </si>
  <si>
    <t>3421801099916000182</t>
  </si>
  <si>
    <t xml:space="preserve">Поставка лекарственных средств (МНН: Меропенем) для нужд МБЛПУ ГКБ №29 </t>
  </si>
  <si>
    <t>0339300249516000154</t>
  </si>
  <si>
    <t xml:space="preserve">3421801099916000188 </t>
  </si>
  <si>
    <t>Поставка бумаги для офисной и копировально-множительной техники для нужд МБЛПУ ГКБ № 29</t>
  </si>
  <si>
    <t>0339300249516000156</t>
  </si>
  <si>
    <t>17.12.14.119 17.12.14.122 17.12.11.120</t>
  </si>
  <si>
    <t>ООО "Ландора"</t>
  </si>
  <si>
    <t>2221005804</t>
  </si>
  <si>
    <t xml:space="preserve">656012, край АЛТАЙСКИЙ 22, г БАРНАУЛ, ул РУБЦОВСКАЯ, 8А </t>
  </si>
  <si>
    <t>24.05.16</t>
  </si>
  <si>
    <t xml:space="preserve"> 3421801099916000198</t>
  </si>
  <si>
    <t xml:space="preserve"> Поставка перчаток медицинских для нужд МБЛПУ "ГКБ №29" </t>
  </si>
  <si>
    <t>0339300249516000166</t>
  </si>
  <si>
    <t>ООО "Фавор"</t>
  </si>
  <si>
    <t>4205220999</t>
  </si>
  <si>
    <t xml:space="preserve">650036, г Кемерово, ул Терешковой, д. 19, кв. 35 </t>
  </si>
  <si>
    <t>08.06.16</t>
  </si>
  <si>
    <t>09.06.16</t>
  </si>
  <si>
    <t>3421801099916000208</t>
  </si>
  <si>
    <t xml:space="preserve">Поставка лекарственных средств различных групп для нужд МБЛПУ ГКБ № 29 </t>
  </si>
  <si>
    <t>29.04.16</t>
  </si>
  <si>
    <t>0339300249516000178</t>
  </si>
  <si>
    <t>21.20.10.232 21.20.10.231</t>
  </si>
  <si>
    <t>4205187212</t>
  </si>
  <si>
    <t xml:space="preserve">650036, г. Кемерово, ул. Терешковой, 52 </t>
  </si>
  <si>
    <t>27.06.16</t>
  </si>
  <si>
    <t xml:space="preserve">3421801099916000207 </t>
  </si>
  <si>
    <t>Поставка лекарственных средств (МНН: Цефоперазона+ сульбактам) для нужд МБЛПУ ГКБ № 29</t>
  </si>
  <si>
    <t>0339300249516000179</t>
  </si>
  <si>
    <t xml:space="preserve">119571, г. Москва, ул. 26 Бакинских комиссаров, дом 9, офис 115 </t>
  </si>
  <si>
    <t>07.06.16</t>
  </si>
  <si>
    <t xml:space="preserve">3421801099916000206 </t>
  </si>
  <si>
    <t xml:space="preserve">Поставка лекарственных средств (МНН: Умифеновир) для нужд МБЛПУ ГКБ № 29 </t>
  </si>
  <si>
    <t>0339300249516000180</t>
  </si>
  <si>
    <t>ООО "Октава"</t>
  </si>
  <si>
    <t>3661057298</t>
  </si>
  <si>
    <t xml:space="preserve">394033, г. Воронеж, ул. Старых Большевиков, д. 53, офис 64 </t>
  </si>
  <si>
    <t>26.05.16</t>
  </si>
  <si>
    <t>3421801099916000205</t>
  </si>
  <si>
    <t xml:space="preserve">Поставка моющих средств для нужд МБЛПУ ГКБ № 29 </t>
  </si>
  <si>
    <t>17.05.16</t>
  </si>
  <si>
    <t>0339300249516000187</t>
  </si>
  <si>
    <t>20.41.32.121 20.20.14.000 20.41.32.119 20.41.44.120 20.41.31.121</t>
  </si>
  <si>
    <t>ООО "Интерновопласт - Сибирь"</t>
  </si>
  <si>
    <t>4205101649</t>
  </si>
  <si>
    <t xml:space="preserve">650060, г КЕМЕРОВО, б-р СТРОИТЕЛЕЙ, 28/1-136 </t>
  </si>
  <si>
    <t>17.06.16</t>
  </si>
  <si>
    <t>20.06.16</t>
  </si>
  <si>
    <t xml:space="preserve">3421801099916000213 </t>
  </si>
  <si>
    <t xml:space="preserve">Поставка лекарственных средств различных групп для нужд МБЛПУ «ГКБ № 29» </t>
  </si>
  <si>
    <t>0339300249516000188</t>
  </si>
  <si>
    <t>21.20.10.239 21.20.10.154 21.20.10.113 21.20.10.184 21.20.10.236 21.20.10.134 21.20.10.112 21.20.10.132 21.20.10.191</t>
  </si>
  <si>
    <t xml:space="preserve">3421801099916000215 </t>
  </si>
  <si>
    <t xml:space="preserve">Поставка лекарственных средств различных групп для нужд МБЛПУ ГКБ №29 </t>
  </si>
  <si>
    <t>0339300249516000189</t>
  </si>
  <si>
    <t>21.20.10.191 21.20.10.149 21.20.10.221 21.20.10.231 21.20.10.121</t>
  </si>
  <si>
    <t xml:space="preserve">3421801099916000214 </t>
  </si>
  <si>
    <t>Поставка лекарственных средств (МНН: Тигециклин) для нужд МБЛПУ "ГКБ" № 29</t>
  </si>
  <si>
    <t>06.05.16</t>
  </si>
  <si>
    <t>0339300249516000195</t>
  </si>
  <si>
    <t xml:space="preserve">249010, обл КАЛУЖСКАЯ 40, г БОРОВСК, ул МОСКОВСКАЯ, 30, 4 </t>
  </si>
  <si>
    <t>22.06.16</t>
  </si>
  <si>
    <t>3421801099916000216</t>
  </si>
  <si>
    <t xml:space="preserve">Поставка продуктов питания (масло из коровьего молока) для нужд МБЛПУ "ГКБ № 29" </t>
  </si>
  <si>
    <t>30.05.16</t>
  </si>
  <si>
    <t>0339300249516000197</t>
  </si>
  <si>
    <t>15.06.16</t>
  </si>
  <si>
    <t>3421801099916000220</t>
  </si>
  <si>
    <t>Поставка продуктов питания (тушки цыплят бройлеров) для нужд МБЛПУ "ГКБ № 29"</t>
  </si>
  <si>
    <t>0339300249516000198</t>
  </si>
  <si>
    <t>650000, г. Кемерово, ул. Весенняя, д. 15, офис 108</t>
  </si>
  <si>
    <t>14.06.16</t>
  </si>
  <si>
    <t>28.06.16</t>
  </si>
  <si>
    <t>3421801099916000223</t>
  </si>
  <si>
    <t xml:space="preserve">Поставка продуктов питания (рыбы свежемороженой) для нужд МБЛПУ "ГКБ № 29" </t>
  </si>
  <si>
    <t>0339300249516000199</t>
  </si>
  <si>
    <t xml:space="preserve">630091, г. Новосибирск, ул. Мичурина, 12А, офис 308 </t>
  </si>
  <si>
    <t>3421801099916000218</t>
  </si>
  <si>
    <t xml:space="preserve">Поставка продуктов питания (яблок свежих) для нужд МБЛПУ "ГКБ № 29" </t>
  </si>
  <si>
    <t>0339300249516000200</t>
  </si>
  <si>
    <t xml:space="preserve">650044, г. Кемерово, ул. Артельная, д. 43, кв. 2 </t>
  </si>
  <si>
    <t>3421801099916000221</t>
  </si>
  <si>
    <t xml:space="preserve">Поставка продуктов питания (молочной продукции) для нужд МБЛПУ "ГКБ № 29" </t>
  </si>
  <si>
    <t>0339300249516000201</t>
  </si>
  <si>
    <t>29.06.16</t>
  </si>
  <si>
    <t xml:space="preserve"> 3421801099916000225</t>
  </si>
  <si>
    <t xml:space="preserve">Поставка продуктов питания (компотной смеси и шиповника) для нужд МБЛПУ "ГКБ № 29" </t>
  </si>
  <si>
    <t>0339300249516000202</t>
  </si>
  <si>
    <t xml:space="preserve">3421801099916000219 </t>
  </si>
  <si>
    <t xml:space="preserve">Поставка продукты питания (молока) для нужд МБЛПУ "ГКБ № 29" </t>
  </si>
  <si>
    <t>0339300249516000203</t>
  </si>
  <si>
    <t>10.51.11.110 10.51.22.113</t>
  </si>
  <si>
    <t xml:space="preserve">3421801099916000217 </t>
  </si>
  <si>
    <t xml:space="preserve">Поставка продуктов питания (бакалейной продукции) для нужд МБЛПУ "ГКБ № 29" </t>
  </si>
  <si>
    <t>0339300249516000204</t>
  </si>
  <si>
    <t>10.39.22.110 10.89.13.111 11.07.19.160 10.41.54.000 10.39.17.119 10.82.13.000 10.81.12.110 10.83.13.120</t>
  </si>
  <si>
    <t xml:space="preserve">650044, г. Кемерово, ул. Рутгерса, 41/6, пом. 2 </t>
  </si>
  <si>
    <t xml:space="preserve"> 3421801099916000224</t>
  </si>
  <si>
    <t xml:space="preserve">Поставка продуктов питания (мясо говядины) для нужд МБЛПУ "ГКБ № 29" </t>
  </si>
  <si>
    <t>0339300249516000205</t>
  </si>
  <si>
    <t>21.06.16</t>
  </si>
  <si>
    <t>04.07.16</t>
  </si>
  <si>
    <t xml:space="preserve">
 3421801099916000226 </t>
  </si>
  <si>
    <t xml:space="preserve">Поставка продуктов питания (яйцо куриное) для нужд МБЛПУ "ГКБ № 29" </t>
  </si>
  <si>
    <t>31.05.16</t>
  </si>
  <si>
    <t>0339300249516000206</t>
  </si>
  <si>
    <t>3421801099916000222</t>
  </si>
  <si>
    <t xml:space="preserve">Поставка иммунохроматографического теста на выявление наркотических веществ для обеспечения здравпунктов МБЛПУ "ГКБ №29" </t>
  </si>
  <si>
    <t>0339300249516000207</t>
  </si>
  <si>
    <t>ООО "ДИАТЕСТ"</t>
  </si>
  <si>
    <t xml:space="preserve">7718295770 </t>
  </si>
  <si>
    <t>107113, г. Москва, ул. Маленковская, д.14, корп.2, пом.II - комн. 3</t>
  </si>
  <si>
    <t>30.06.16.</t>
  </si>
  <si>
    <t xml:space="preserve">3421801099916000227 </t>
  </si>
  <si>
    <t xml:space="preserve">Поставка кислорода медицинского (МНН: Кислород) для нужд МБЛПУ "ГКБ №29" </t>
  </si>
  <si>
    <t>0339300249516000208</t>
  </si>
  <si>
    <t>4212011851</t>
  </si>
  <si>
    <t xml:space="preserve">652523, обл КЕМЕРОВСКАЯ, г ЛЕНИНСК-КУЗНЕЦКИЙ, тер СЕВЕРНАЯ ПРОМЗОНА, 17 </t>
  </si>
  <si>
    <t>05.07.16</t>
  </si>
  <si>
    <t>19.07.16</t>
  </si>
  <si>
    <t>20.07.16</t>
  </si>
  <si>
    <t>3421801099916000228</t>
  </si>
  <si>
    <t xml:space="preserve">Поставка изделий медицинского назначения для нужд МБЛПУ "ГКБ № 29" </t>
  </si>
  <si>
    <t>21.07.16</t>
  </si>
  <si>
    <t>0339300249516000209</t>
  </si>
  <si>
    <t>654005, обл. КЕМЕРОВСКАЯ 42, г. НОВОКУЗНЕЦК, ул. ОРДЖОНИКИДЗЕ, ДОМ 18, ОФИС 442</t>
  </si>
  <si>
    <t>05.08.16</t>
  </si>
  <si>
    <t>16.08.16</t>
  </si>
  <si>
    <t>3421801099916000231</t>
  </si>
  <si>
    <t xml:space="preserve">Выполнение демонтажных работ по разборке разрушенной кладки стены фасада главного корпуса МБЛПУ "ГКБ №29" </t>
  </si>
  <si>
    <t>22.07.16</t>
  </si>
  <si>
    <t>04.08.16</t>
  </si>
  <si>
    <t>0339300249516000211</t>
  </si>
  <si>
    <t>ООО "АвтоКар Делимен"</t>
  </si>
  <si>
    <t>4217134663</t>
  </si>
  <si>
    <t>654000, Кемеровская область, г. Новокузнецк,
ул. Орджоникидзе, д. 13 – 201</t>
  </si>
  <si>
    <t>22.08.16</t>
  </si>
  <si>
    <t xml:space="preserve">
 3421801099916000232 </t>
  </si>
  <si>
    <t>Поставка нефтепродуктов в 4-ом квартале 2016г. для нужд МБЛПУ "ГКБ № 29"</t>
  </si>
  <si>
    <t xml:space="preserve">04.08.2016 </t>
  </si>
  <si>
    <t xml:space="preserve">0339300249516000213 </t>
  </si>
  <si>
    <t xml:space="preserve">19.20.21.111 19.20.21.121 19.20.21.300 </t>
  </si>
  <si>
    <t>ОБЩЕСТВО С ОГРАНИЧЕННОЙ ОТВЕТСТВЕННОСТЬЮ "ГАЗПРОМНЕФТЬ-КОРПОРАТИВНЫЕ ПРОДАЖИ"</t>
  </si>
  <si>
    <t xml:space="preserve">190000, г САНКТ-ПЕТЕРБУРГ 78, ул ПАРАДНАЯ, 3, КОРПУС 1 </t>
  </si>
  <si>
    <t>3421801099916000236</t>
  </si>
  <si>
    <t>Общество с ограниченной ответственностью "Газпромнефть - Корпоративные продажи"</t>
  </si>
  <si>
    <t>Поставка лекарственных средств различных групп для нужд МБЛПУ "ГКБ № 29"</t>
  </si>
  <si>
    <t xml:space="preserve">0339300249516000215 </t>
  </si>
  <si>
    <t xml:space="preserve">21.20.10.113 21.20.10.141 21.20.10.143 21.20.10.146 21.20.10.147 21.20.10.148 21.20.10.191 21.20.10.194 21.20.10.231 21.20.10.236 21.20.10.254 21.20.10.255 </t>
  </si>
  <si>
    <t>3421801099916000237</t>
  </si>
  <si>
    <t xml:space="preserve"> "Медэкспорт-Северная звезда"</t>
  </si>
  <si>
    <t>Поставка продуктов питания (овощи свежие) для нужд МБЛПУ "ГКБ № 29"</t>
  </si>
  <si>
    <t xml:space="preserve">0339300249516000216 </t>
  </si>
  <si>
    <t xml:space="preserve">01.13.12.120 01.13.19.000 01.13.41.110 01.13.43.110 01.13.49.110 01.13.51.110 </t>
  </si>
  <si>
    <t>Общество с ограниченной ответственностью "Агросервис"</t>
  </si>
  <si>
    <t>654038, Российская Федерация, Кемеровская область, Новокузнецк г, Советской Армии пр-кт, 48 офис (квартира)  37</t>
  </si>
  <si>
    <t>3421801099916000238</t>
  </si>
  <si>
    <t>Поставка электрокардиостимуляторов для нужд МБЛПУ "ГКБ № 29"</t>
  </si>
  <si>
    <t xml:space="preserve">0339300249516000218 </t>
  </si>
  <si>
    <t xml:space="preserve">26.60.14.110 </t>
  </si>
  <si>
    <t>Общество с ограниченной ответственностью «Юнит-медикал»</t>
  </si>
  <si>
    <t>5408004402</t>
  </si>
  <si>
    <t>630055, обл НОВОСИБИРСКАЯ 54, г НОВОСИБИРСК, ул ГНЕСИНЫХ, 10/1, 301</t>
  </si>
  <si>
    <t>3421801099916000241</t>
  </si>
  <si>
    <t>Поставка продуктов питания (яблоки свежие) для нужд МБЛПУ «ГКБ № 29»</t>
  </si>
  <si>
    <t xml:space="preserve">0339300249516000219 </t>
  </si>
  <si>
    <t>3421801099916000239</t>
  </si>
  <si>
    <t>Поставка реактивов и расходных материалов для рентгенодиагностики для нужд МБЛПУ "ГКБ № 29"</t>
  </si>
  <si>
    <t xml:space="preserve">0339300249516000217 </t>
  </si>
  <si>
    <t xml:space="preserve">20.59.12.120 32.50.50.000 </t>
  </si>
  <si>
    <t>3421801099916000240</t>
  </si>
  <si>
    <t>4218011002</t>
  </si>
  <si>
    <t>Поставка лекарственных средств для здравпунктов МБЛПУ "ГКБ №29"</t>
  </si>
  <si>
    <t>0339300249516000223</t>
  </si>
  <si>
    <t xml:space="preserve">21.20.10.194 </t>
  </si>
  <si>
    <t>3421801099916000245</t>
  </si>
  <si>
    <t>4218011008</t>
  </si>
  <si>
    <t>Поставка лекарственных средств (МНН: Ацетиламинонитропропоксибензол) для здравпунктов МБЛПУ "ГКБ №29"</t>
  </si>
  <si>
    <t xml:space="preserve">20.09.2016 </t>
  </si>
  <si>
    <t xml:space="preserve">0339300249516000230 </t>
  </si>
  <si>
    <t xml:space="preserve">21.20.10.253 </t>
  </si>
  <si>
    <t>3421801099916000251</t>
  </si>
  <si>
    <t>4218011012</t>
  </si>
  <si>
    <t xml:space="preserve">0339300249516000235 </t>
  </si>
  <si>
    <t xml:space="preserve">21.20.10.112 </t>
  </si>
  <si>
    <t>3421801099916000252</t>
  </si>
  <si>
    <t>4218011022</t>
  </si>
  <si>
    <t>4218011023</t>
  </si>
  <si>
    <t>Поставка продуктов питания (овощи свежие) для нужд МБЛПУ "ГКБ №29"</t>
  </si>
  <si>
    <t>0339300249516000244</t>
  </si>
  <si>
    <t>01.13.12.120 01.13.12.120 01.13.43.110 01.13.41.110 01.13.49.110</t>
  </si>
  <si>
    <t>ОБЩЕСТВО С ОГРАНИЧЕННОЙ ОТВЕТСТВЕННОСТЬЮ "ФРУКТОРИЯ К"</t>
  </si>
  <si>
    <t xml:space="preserve">650000, Кемеровская обл., г. Кемерово, 
ул. Линия 10-я, дом 32
</t>
  </si>
  <si>
    <t xml:space="preserve">3421801099916000265 </t>
  </si>
  <si>
    <t>4205310770</t>
  </si>
  <si>
    <t>4218011024</t>
  </si>
  <si>
    <t>Поставка изделий медицинского назначения для нужд МБЛПУ "ГКБ №29"</t>
  </si>
  <si>
    <t>0339300249516000245</t>
  </si>
  <si>
    <t>Общество с ограниченной ответственностью «МЕДФАРМ-МО»</t>
  </si>
  <si>
    <t>142440, Московская обл, Ногинский р-н, Обухово рп, ул.шоссе Кудиновское, д.участок 17</t>
  </si>
  <si>
    <t xml:space="preserve">3421801099916000269 </t>
  </si>
  <si>
    <t>4218011025</t>
  </si>
  <si>
    <t>Поставка продуктов питания (яблоки свежие) для нужд МБЛПУ «ГКБ №29»</t>
  </si>
  <si>
    <t>0339300249516000246</t>
  </si>
  <si>
    <t xml:space="preserve">3421801099916000266 </t>
  </si>
  <si>
    <t>4218011026</t>
  </si>
  <si>
    <t>Оказание услуг на термическое уничтожение необеззараженных медицинских отходов класса «Б» в 2017 году для нужд МБЛПУ "ГКБ №29"</t>
  </si>
  <si>
    <t>0339300249516000252</t>
  </si>
  <si>
    <t>Общество с ограниченной ответственностью "Витал-Сервис"</t>
  </si>
  <si>
    <t>4217070473</t>
  </si>
  <si>
    <t>654027, Кемеровская обл, Новокузнецк г, ул.25 Лет Октября, д.2 - 115</t>
  </si>
  <si>
    <t xml:space="preserve">3421801099916000277 </t>
  </si>
  <si>
    <t>4218011027</t>
  </si>
  <si>
    <t>Поставка лекарственных средств (МНН: Норфлоксацин) для здравпунктов МБЛПУ "ГКБ №29"</t>
  </si>
  <si>
    <t>0339300249516000260</t>
  </si>
  <si>
    <t>115201, г. Москва, ул. Каширское шоссе, дом 22, корпус 4, строение 7</t>
  </si>
  <si>
    <t xml:space="preserve">3421801099916000273 </t>
  </si>
  <si>
    <t>4218011028</t>
  </si>
  <si>
    <t>Поставка пакетов для медицинских отходов для нужд МБЛПУ "ГКБ №29"</t>
  </si>
  <si>
    <t>0339300249516000262</t>
  </si>
  <si>
    <t>Общество с ограниченной ответственностью ООО "КМ-Сибирь"</t>
  </si>
  <si>
    <t xml:space="preserve">630000, Новосибирская обл., 
г. Новосибирск, ул. Фрунзе, дом 5
</t>
  </si>
  <si>
    <t xml:space="preserve">3421801099916000272 </t>
  </si>
  <si>
    <t>4218011029</t>
  </si>
  <si>
    <t>Оказание услуг по заправке картриджей для лазерных принтеров и многофункциональных устройств для нужд МБЛПУ "ГКБ №29"</t>
  </si>
  <si>
    <t>0339300249516000263</t>
  </si>
  <si>
    <t>Общество с ограниченной ответственностью "ОРГТЕХНИКА"</t>
  </si>
  <si>
    <t xml:space="preserve">650000, Кемеровская обл., г. Кемерово, 
пр-кт Кузнецкий, д. 15 - 106
</t>
  </si>
  <si>
    <t xml:space="preserve">3421801099916000276 </t>
  </si>
  <si>
    <t>4218011030</t>
  </si>
  <si>
    <t>0339300249516000264</t>
  </si>
  <si>
    <t>630117, Новосибирская обл, Новосибирск г, ул.Тимакова, д.4</t>
  </si>
  <si>
    <t xml:space="preserve">3421801099916000284 </t>
  </si>
  <si>
    <t>4218011031</t>
  </si>
  <si>
    <t>Поставка расходных материалов для лаборатории для нужд МБЛПУ "ГКБ 29"</t>
  </si>
  <si>
    <t>0339300249516000268</t>
  </si>
  <si>
    <t>21.20.23.199 21.20.23.111</t>
  </si>
  <si>
    <t xml:space="preserve">654000, Кемеровская обл., г. Новокузнецк, 
пр. Технический, дом 33/2 - 706
</t>
  </si>
  <si>
    <t xml:space="preserve">3421801099916000290 </t>
  </si>
  <si>
    <t>4218011032</t>
  </si>
  <si>
    <t>Поставка емкостей для нужд МБЛПУ "ГКБ №29"</t>
  </si>
  <si>
    <t>0339300249516000273</t>
  </si>
  <si>
    <t xml:space="preserve">3421801099916000287 </t>
  </si>
  <si>
    <t>4218011033</t>
  </si>
  <si>
    <t>Поставка моющих средств для нужд МБЛПУ "ГКБ №29"</t>
  </si>
  <si>
    <t>0339300249516000274</t>
  </si>
  <si>
    <t>20.41.32.121 
20.41.44.120 
20.41.32.111
20.41.32.125
20.41.31.121</t>
  </si>
  <si>
    <t>630000, Новосибирская обл., г. Новосибирск, ул. 1-я Грузинская, дом 28/1</t>
  </si>
  <si>
    <t xml:space="preserve">3421801099916000299 </t>
  </si>
  <si>
    <t>4218011034</t>
  </si>
  <si>
    <t>0339300249516000275</t>
  </si>
  <si>
    <t>17.12.74.000 17.12.14.160 17.12.41.120</t>
  </si>
  <si>
    <t>654000, Кемеровская обл., г. Новокузнецк, ул. Орджоникидзе, дом 18 - 442</t>
  </si>
  <si>
    <t xml:space="preserve">3421801099916000311 </t>
  </si>
  <si>
    <t>4218011035</t>
  </si>
  <si>
    <t>Поставка продуктов питания (крупы) на 2017 год для нужд МБЛПУ «ГКБ №29»</t>
  </si>
  <si>
    <t>0339300249516000276</t>
  </si>
  <si>
    <t xml:space="preserve">01.11.75.110 
10.61.32.113 10.61.31.110 
10.61.32.111 10.61.32.116 
10.61.31.120 10.61.32.114 </t>
  </si>
  <si>
    <t>Общество с ограниченной ответственностью Боливар</t>
  </si>
  <si>
    <t xml:space="preserve">656000, Алтайский край, г. Барнаул, 
ул. Партизанская, дом 266 - 1
</t>
  </si>
  <si>
    <t xml:space="preserve">3421801099916000292 </t>
  </si>
  <si>
    <t>4218011036</t>
  </si>
  <si>
    <t>Поставка продуктов питания (рисовая крупа шлифованная) на 2017 год для нужд МБЛПУ «ГКБ №29»</t>
  </si>
  <si>
    <t>0339300249516000277</t>
  </si>
  <si>
    <t>10.61.11.000</t>
  </si>
  <si>
    <t xml:space="preserve">650000, Кемеровская обл., г. Кемерово, 
ул. Притомская Набережная, дом 21а - 2
</t>
  </si>
  <si>
    <t xml:space="preserve">3421801099916000291 </t>
  </si>
  <si>
    <t>4218011037</t>
  </si>
  <si>
    <t>Поставка электрокардиостимуляторов с комплектующими для нужд МБЛПУ "ГКБ №29"</t>
  </si>
  <si>
    <t>0339300249516000280</t>
  </si>
  <si>
    <t>26.60.14.110</t>
  </si>
  <si>
    <t xml:space="preserve">630055, Новосибирская обл., г. Новосибирск, 
ул. Гнесиных, дом 10/1 - 901
</t>
  </si>
  <si>
    <t xml:space="preserve"> 27.12.2016</t>
  </si>
  <si>
    <t xml:space="preserve">3421801099916000320 </t>
  </si>
  <si>
    <t>4218011038</t>
  </si>
  <si>
    <t>Поставка игл для аспирации костного мозга и набора игл для проведения трепанбиопсии</t>
  </si>
  <si>
    <t>0339300249516000284</t>
  </si>
  <si>
    <t xml:space="preserve">3421801099916000309 </t>
  </si>
  <si>
    <t>4218011039</t>
  </si>
  <si>
    <t>Поставка измерительных приборов и комплектующих для нужд МБЛПУ "ГКБ №29"</t>
  </si>
  <si>
    <t>0339300249516000288</t>
  </si>
  <si>
    <t>26.60.12.122 32.50.21.111</t>
  </si>
  <si>
    <t xml:space="preserve">650056, Кемеровская обл., 
г. Кемерово, ул. Волгоградская, дом 43 – 110
</t>
  </si>
  <si>
    <t xml:space="preserve">3421801099916000310 </t>
  </si>
  <si>
    <t>4218011040</t>
  </si>
  <si>
    <t>Оказание услуг по сбору, транспортированию твердых коммунальных отходов с последующим осуществлением действий направленных на их размещение в 2017 году для нужд МБЛПУ "ГКБ №29"</t>
  </si>
  <si>
    <t>0339300249516000291</t>
  </si>
  <si>
    <t>654034, Кемеровская обл, Новокузнецк г, ул.Ленина, д.82 - 204А</t>
  </si>
  <si>
    <t xml:space="preserve">3421801099916000323 </t>
  </si>
  <si>
    <t>4218011041</t>
  </si>
  <si>
    <t>Поставка продуктов питания (молоко) для нужд МБЛПУ "ГКБ №29" (среди субъектов малого предпринимательства, социально ориентированных некоммерческих организаций)</t>
  </si>
  <si>
    <t>0339300249516000297</t>
  </si>
  <si>
    <t>10.51.11.110</t>
  </si>
  <si>
    <t xml:space="preserve">654201, Кемеровская обл., Новокузнецкий р-н, 
с. Сосновка, ул. Запсибовская, дом 2
</t>
  </si>
  <si>
    <t xml:space="preserve">3421801099916000314 </t>
  </si>
  <si>
    <t>4218011042</t>
  </si>
  <si>
    <t>Поставка продуктов питания (масло из коровьего молока) для нужд МБЛПУ ГКБ №29</t>
  </si>
  <si>
    <t>0339300249516000298</t>
  </si>
  <si>
    <t xml:space="preserve">3421801099916000315 </t>
  </si>
  <si>
    <t>4218011043</t>
  </si>
  <si>
    <t>Поставка продуктов питания (молоко сухое) для нужд МБЛПУ "ГКБ №29" (среди субъектов малого предпринимательства, социально ориентированных некоммерческих организаций)</t>
  </si>
  <si>
    <t>0339300249516000301</t>
  </si>
  <si>
    <t xml:space="preserve">3421801099916000316 </t>
  </si>
  <si>
    <t>4218011044</t>
  </si>
  <si>
    <t>Поставка продуктов питания (хлеб различных сортов) на 2017 год для нужд МБЛПУ ГКБ №29</t>
  </si>
  <si>
    <t>0339300249516000302</t>
  </si>
  <si>
    <t xml:space="preserve">652707, Кемеровская обл., г. Киселевск, 
ул. Гагарина, дом 20 - 1
</t>
  </si>
  <si>
    <t xml:space="preserve">3421801099916000317 </t>
  </si>
  <si>
    <t xml:space="preserve">Оказание услуг по электрическим испытаниям диэлектрических перчаток для нужд МБЛПУ ГКБ №29 </t>
  </si>
  <si>
    <t>0339300249516000046</t>
  </si>
  <si>
    <t>ООО "ЭнергоНорматив"</t>
  </si>
  <si>
    <t>5413113608</t>
  </si>
  <si>
    <t xml:space="preserve">633343, обл Новосибирская 54, г Болотное, ул Покрышкина, 11 </t>
  </si>
  <si>
    <t xml:space="preserve">3421801099916000091 </t>
  </si>
  <si>
    <t>Поставка хозяйственных товаров для нужд МБЛПУ ГКБ №29</t>
  </si>
  <si>
    <t>0339300249516000050</t>
  </si>
  <si>
    <t xml:space="preserve">22.19.60.114 13.92.29.110 32.91.11.000 23.52.10.110 14.12.30.190 25.73.10.000 16.29.11.110 32.91.19.120 14.19.23.140  </t>
  </si>
  <si>
    <t>ООО "Авангард-Спецодежда НК"</t>
  </si>
  <si>
    <t xml:space="preserve">654027, обл. Кемеровская 42, г. Новокузнецк, пр. Ангренский, 3, 2 </t>
  </si>
  <si>
    <t xml:space="preserve">3421801099916000092 </t>
  </si>
  <si>
    <t>Оказание услуг по техническому обслуживанию наружного освещения для нужд МБЛПУ ГКБ №29</t>
  </si>
  <si>
    <t>04.02.16</t>
  </si>
  <si>
    <t>0339300249516000067</t>
  </si>
  <si>
    <t>33.14.11.000</t>
  </si>
  <si>
    <t>ООО "Горсвет"</t>
  </si>
  <si>
    <t>4217069781</t>
  </si>
  <si>
    <t xml:space="preserve">654005, обл. Кемеровская 42, г. Новокузнецк, ул. Орджоникидзе, 12 а </t>
  </si>
  <si>
    <t>3421801099916000110</t>
  </si>
  <si>
    <t>Поставка электротехнических материалов для нужд МБЛПУ ГКБ №29</t>
  </si>
  <si>
    <t>0339300249516000084</t>
  </si>
  <si>
    <t xml:space="preserve">27.33.11.150 27.33.13.110 27.40.25.120 27.33.14.000 27.32.13.111 27.32.13.135 27.11.50.110 27.40.15.114 22.19.72.000    </t>
  </si>
  <si>
    <t>ООО "БАКО+"</t>
  </si>
  <si>
    <t>0411161678</t>
  </si>
  <si>
    <t xml:space="preserve">649007, Респ. АЛТАЙ 04, г. ГОРНО-АЛТАЙСК, ул. ЛЕНИНА дом 220 </t>
  </si>
  <si>
    <t xml:space="preserve">3421801099916000121 </t>
  </si>
  <si>
    <t xml:space="preserve">Поставка электротехнической продукции для нужд МБЛПУ "ГКБ 29" </t>
  </si>
  <si>
    <t>0339300249516000142</t>
  </si>
  <si>
    <t>27.32.13.131 22.21.29.120</t>
  </si>
  <si>
    <t>ООО "ЦЕНТРАЛЬНАЯ СТРОЙБАЗА"</t>
  </si>
  <si>
    <t>4205276470</t>
  </si>
  <si>
    <t xml:space="preserve">115516, г. МОСКВА 77, ул. ПРОМЫШЛЕННАЯ, ДОМ 11, СТРОЕНИЕ 3, ОФИС 419 </t>
  </si>
  <si>
    <t>3421801099916000176</t>
  </si>
  <si>
    <t xml:space="preserve">Поставка водонагревателя и комплектующих для нужд МБЛПУ "ГКБ №29" </t>
  </si>
  <si>
    <t>0339300249516000155</t>
  </si>
  <si>
    <t>28.14.12.110 27.51.25.110 25.99.29.190</t>
  </si>
  <si>
    <t>4221009432</t>
  </si>
  <si>
    <t xml:space="preserve">654066, обл КЕМЕРОВСКАЯ 42, г НОВОКУЗНЕЦК, ш КОНДОМСКОЕ, 3 </t>
  </si>
  <si>
    <t>3421801099916000173</t>
  </si>
  <si>
    <t>4253001771</t>
  </si>
  <si>
    <t xml:space="preserve">Оказание услуг по проведению специальной оценки условий труда для нужд МБЛПУ ГКБ №29 </t>
  </si>
  <si>
    <t>0339300249516000159</t>
  </si>
  <si>
    <t>ООО "НОВОКУЗНЕЦКИЙ АТТЕСТАЦИОННЫЙ ЛАБОРАТОРНЫЙ ЦЕНТР ОХРАНЫ ТРУДА"</t>
  </si>
  <si>
    <t>4217119383</t>
  </si>
  <si>
    <t xml:space="preserve">654006, обл КЕМЕРОВСКАЯ 42, г НОВОКУЗНЕЦК, ул МУЗЕЙНАЯ, 8, 311 </t>
  </si>
  <si>
    <t>3421801099916000184</t>
  </si>
  <si>
    <t>4218003889</t>
  </si>
  <si>
    <t>0339300249516000163</t>
  </si>
  <si>
    <t>12.05.16</t>
  </si>
  <si>
    <t>07.06.12</t>
  </si>
  <si>
    <t xml:space="preserve">3421801099916000178 </t>
  </si>
  <si>
    <t>4218103019</t>
  </si>
  <si>
    <t>Поставка посуды для нужд пищеблока МБЛПУ ГКБ №29</t>
  </si>
  <si>
    <t>0339300249516000171</t>
  </si>
  <si>
    <t xml:space="preserve">25.99.12.130 25.71.11.110 22.29.23.110 16.29.12.000 25.71.11.120 </t>
  </si>
  <si>
    <t xml:space="preserve">ИП Воробьев Михаил Юрьевич </t>
  </si>
  <si>
    <t>422101373140</t>
  </si>
  <si>
    <t>Кемеровская обл. г. Новокузнецк, ул. Р. Зорге 48-60</t>
  </si>
  <si>
    <t>3421801099916000185</t>
  </si>
  <si>
    <t>4217153610</t>
  </si>
  <si>
    <t>Поставка соды пищевой для МБЛПУ "ГКБ" № 29</t>
  </si>
  <si>
    <t>0339300249516000169</t>
  </si>
  <si>
    <t>10.89.19.290</t>
  </si>
  <si>
    <t xml:space="preserve">3421801099916000190 </t>
  </si>
  <si>
    <t>Поставка светильников и комплектующих материалов для нужд МБЛПУ "ГКБ №29"</t>
  </si>
  <si>
    <t xml:space="preserve">0339300249516000092 </t>
  </si>
  <si>
    <t xml:space="preserve">27.40.39.110 27.40.42.000 27.90.40.190 </t>
  </si>
  <si>
    <t>ОБЩЕСТВО С ОГРАНИЧЕННОЙ ОТВЕТСТВЕННОСТЬЮ "СИБИРСКИЙ СВЕТ"</t>
  </si>
  <si>
    <t>5402569300</t>
  </si>
  <si>
    <t>630001, обл НОВОСИБИРСКАЯ, г НОВОСИБИРСК, ул ДУСИ КОВАЛЬЧУК, 4</t>
  </si>
  <si>
    <t>3421801099916000151</t>
  </si>
  <si>
    <t>4253026769</t>
  </si>
  <si>
    <t>Поставка автомобильных масел для нужд МБЛПУ ГКБ №29</t>
  </si>
  <si>
    <t xml:space="preserve">0339300249516000134 </t>
  </si>
  <si>
    <t xml:space="preserve">19.20.29.114 19.20.29.190 19.20.29.211 19.20.29.213 </t>
  </si>
  <si>
    <t>ЗАКРЫТОЕ АКЦИОНЕРНОЕ ОБЩЕСТВО "ЕНИСЕЙ- СЕРВИС"</t>
  </si>
  <si>
    <t>5507038191</t>
  </si>
  <si>
    <t>644016, обл ОМСКАЯ 55, г ОМСК, ул СЕМИРЕЧЕНСКАЯ, 102</t>
  </si>
  <si>
    <t>3421801099916000160</t>
  </si>
  <si>
    <t>4218011000</t>
  </si>
  <si>
    <t>Оказание услуг по проведению индивидуального дозиметрического контроля персонала группы "А" для нужд МБЛПУ "ГКБ №29"</t>
  </si>
  <si>
    <t>0339300249516000237 (0339300249516000237)</t>
  </si>
  <si>
    <t xml:space="preserve">71.20.12.000 </t>
  </si>
  <si>
    <t>Общество с ограниченной ответственностью "Позитрон"</t>
  </si>
  <si>
    <t>6672309915</t>
  </si>
  <si>
    <t>620026, обл СВЕРДЛОВСКАЯ 66, г ЕКАТЕРИНБУРГ, ул БЕЛИНСКОГО, 56</t>
  </si>
  <si>
    <t>3421801099916000253</t>
  </si>
  <si>
    <t>4218011003</t>
  </si>
  <si>
    <t>Поставка ламп для нужд МБЛПУ "ГКБ №29"</t>
  </si>
  <si>
    <t xml:space="preserve">19.10.2016 </t>
  </si>
  <si>
    <t>0339300249516000255 (0339300249516000255)</t>
  </si>
  <si>
    <t xml:space="preserve">27.40.14.000 27.40.15.114 </t>
  </si>
  <si>
    <t>ОБЩЕСТВО С ОГРАНИЧЕННОЙ ОТВЕТСТВЕННОСТЬЮ "АЗБУКА СВЕТА"</t>
  </si>
  <si>
    <t>5401951450</t>
  </si>
  <si>
    <t>630015, обл НОВОСИБИРСКАЯ 54, г НОВОСИБИРСК, пр ЭЛЕКТРОЗАВОДСКОЙ, 1, 317</t>
  </si>
  <si>
    <t>3421801099916000270</t>
  </si>
  <si>
    <t>4218011004</t>
  </si>
  <si>
    <t>Поставка лезвий для Т-образных станков для нужд МБЛПУ "ГКБ №29"</t>
  </si>
  <si>
    <t>0339300249516000256 (0339300249516000256)</t>
  </si>
  <si>
    <t xml:space="preserve">25.71.12.120 </t>
  </si>
  <si>
    <t>ООО "ИНКемерово"</t>
  </si>
  <si>
    <t>4205200304</t>
  </si>
  <si>
    <t>652500,  г.Ленинск-Кузнецкий, ул. Энгельса, 8, кв.18</t>
  </si>
  <si>
    <t>3421801099916000271</t>
  </si>
  <si>
    <t>ОБЩЕСТВО С ОГРАНИЧЕННОЙ ОТВЕТСТВЕННОСТЬЮ  "ИНКЕМЕРОВО"</t>
  </si>
  <si>
    <t>4217013595</t>
  </si>
  <si>
    <t>4218011014</t>
  </si>
  <si>
    <t>Оказание услуг информационно–технического обслуживания приборов учета тепловой энергии и приборов горячего водоснабжения, оборудования погодного регулирования МБЛПУ "ГКБ № 29"</t>
  </si>
  <si>
    <t>0339300249516000295 (0339300249516000295)</t>
  </si>
  <si>
    <t xml:space="preserve">36.00.20.140 </t>
  </si>
  <si>
    <t>ООО "СК Мегаполис"</t>
  </si>
  <si>
    <t>4253035330</t>
  </si>
  <si>
    <t>654034, г. Новокузнецк, ул. Якимова, 28-8</t>
  </si>
  <si>
    <t>3421801099916000313</t>
  </si>
  <si>
    <t>"СК Мегаполис"</t>
  </si>
  <si>
    <t>4218011017</t>
  </si>
  <si>
    <t>Поставка хозяйственных товаров (перчатки) для нужд МБЛПУ "ГКБ №29"</t>
  </si>
  <si>
    <t>0339300249516000306 (0339300249516000306)</t>
  </si>
  <si>
    <t xml:space="preserve">22.19.60.114 </t>
  </si>
  <si>
    <t>ООО "Союзупак"</t>
  </si>
  <si>
    <t>4202049503</t>
  </si>
  <si>
    <t>652600,ОБЛАСТЬ КЕМЕРОВСКАЯ,,ГОРОД БЕЛОВО,,УЛИЦА ЛЕНИНА,8,,66,</t>
  </si>
  <si>
    <t>3421801099916000321</t>
  </si>
  <si>
    <t>ОБЩЕСТВО С ОГРАНИЧЕННОЙ ОТВЕТСТВЕННОСТЬЮ "СОЮЗУПАК"</t>
  </si>
  <si>
    <t>4218011018</t>
  </si>
  <si>
    <t>Поставка хозяйственного инвентаря (швабра) для нужд МБЛПУ "ГКБ №29"</t>
  </si>
  <si>
    <t>0339300249516000307 (0339300249516000307)</t>
  </si>
  <si>
    <t xml:space="preserve">16.29.14.191 </t>
  </si>
  <si>
    <t>Воробьев Михаил Юрьевич</t>
  </si>
  <si>
    <t xml:space="preserve">Кемеровская область   654084 г. Новокузнецк, ул. Р. Зорге 48,60
</t>
  </si>
  <si>
    <t>3421801099916000308</t>
  </si>
  <si>
    <t>4218011019</t>
  </si>
  <si>
    <t>Поставка защитных изделий (бахилы, нарукавники) для нужд МБЛПУ "ГКБ №29"</t>
  </si>
  <si>
    <t>0339300249516000308 (0339300249516000308)</t>
  </si>
  <si>
    <t xml:space="preserve">22.29.10.110 </t>
  </si>
  <si>
    <t>3421801099916000307</t>
  </si>
  <si>
    <t>4218011020</t>
  </si>
  <si>
    <t>Оказание услуг по техническому обслуживанию комплекса технических средств тревожной, пожарной и охранно-пожарной сигнализации, аварийного освещения, системы оповещение граждан о пожаре, дымоудаления на объектах МБЛПУ «ГКБ № 29»</t>
  </si>
  <si>
    <t>0339300249516000311 (0339300249516000311)</t>
  </si>
  <si>
    <t>ЧОП «Фортис»</t>
  </si>
  <si>
    <t>4217156917</t>
  </si>
  <si>
    <t xml:space="preserve">654007, Кемеровская обл., г. Новокузнецк, ул. Орджоникидзе, 40
</t>
  </si>
  <si>
    <t>3421801099916000322</t>
  </si>
  <si>
    <t>4218107060</t>
  </si>
  <si>
    <t>Оказание услуг телефонной связи для нужд МБЛПУ ГКБ №29</t>
  </si>
  <si>
    <t>17.12.15</t>
  </si>
  <si>
    <t>30.12.15</t>
  </si>
  <si>
    <t>0339300249515000630</t>
  </si>
  <si>
    <t>ПАО "РОСТЕЛЕКОМ"</t>
  </si>
  <si>
    <t>01.01.16</t>
  </si>
  <si>
    <t>3421801099916000007</t>
  </si>
  <si>
    <t xml:space="preserve">4253023800 </t>
  </si>
  <si>
    <t>Оказание услуг по экстренному вызову нарядов полиции вневедомственной охраны средствами тревожной сигнализации для нужд МБЛПУ ГКБ №29</t>
  </si>
  <si>
    <t>0339300249516000001</t>
  </si>
  <si>
    <t>84.24.11.000</t>
  </si>
  <si>
    <t>ФГКУ "УВО ГУ МВД РФ ПО КЕМЕРОВСКОЙ ОБЛАСТИ"</t>
  </si>
  <si>
    <t>650000, г КЕМЕРОВО, пр-кт СОВЕТСКИЙ, 48, А</t>
  </si>
  <si>
    <t xml:space="preserve">3421801099916000014 </t>
  </si>
  <si>
    <t>Охрана объектов с использованием технических средств охранной сигнализации для нужд МБЛПУ ГКБ №29</t>
  </si>
  <si>
    <t>0339300249516000002</t>
  </si>
  <si>
    <t xml:space="preserve">3421801099916000013 </t>
  </si>
  <si>
    <t>Оказание услуг теплоснабжения и горячего водоснабжения для нужд МБЛПУ ГКБ №29</t>
  </si>
  <si>
    <t>0339300249516000003</t>
  </si>
  <si>
    <t xml:space="preserve">3421801099916000015 </t>
  </si>
  <si>
    <t>5402572871</t>
  </si>
  <si>
    <t>Оказание услуг водоснабжения и водоотведения для нужд МБЛПУ ГКБ 29</t>
  </si>
  <si>
    <t xml:space="preserve">0339300249516000400 </t>
  </si>
  <si>
    <t xml:space="preserve">37.00.11.110 </t>
  </si>
  <si>
    <t>3421801099916000017</t>
  </si>
  <si>
    <t>Закупка услуг по управлению многоквартирным домом на основании решения общего собрания собственников помещений в многоквартирном доме или открытого конкурса, проводимого органом местного самоуправления в соответствии с жилищным законодательством, управляющей компанией, если помещения в многоквартирном доме находятся в частной, государственной или муниципальной собственности</t>
  </si>
  <si>
    <t>ООО "Управляющая компания - СЕМЕРКА"</t>
  </si>
  <si>
    <t xml:space="preserve">654059, обл Кемеровская 42, г Новокузнецк, ул Клименко, 28, 12 </t>
  </si>
  <si>
    <t xml:space="preserve"> 3421801099916000009 </t>
  </si>
  <si>
    <t>ООО "ЖИЛИЩНО-КОММУНАЛЬНОЕ УПРАВЛЕНИЕ-4"</t>
  </si>
  <si>
    <t xml:space="preserve">654059, обл КЕМЕРОВСКАЯ 42, г НОВОКУЗНЕЦК, ул ТОРЕЗА, 111, А </t>
  </si>
  <si>
    <t xml:space="preserve"> 3421801099916000042 </t>
  </si>
  <si>
    <t>ООО "УПРАВЛЯЮЩАЯ КОМПАНИЯ "НАШ ДОМ"</t>
  </si>
  <si>
    <t xml:space="preserve">654044, обл. КЕМЕРОВСКАЯ 42, г. НОВОКУЗНЕЦК, ул. КОСЫГИНА, д. 35, оф. 19 </t>
  </si>
  <si>
    <t>3421801099916000044</t>
  </si>
  <si>
    <t>ООО "ЗАВОДСКАЯ СТРОИТЕЛЬНО-МОНТАЖНАЯ КОМПАНИЯ"</t>
  </si>
  <si>
    <t xml:space="preserve">654006, обл. КЕМЕРОВСКАЯ 42, г. НОВОКУЗНЕЦК, ул. ЭНТУЗИАСТОВ, д. 9 </t>
  </si>
  <si>
    <t>3421801099916000043</t>
  </si>
  <si>
    <t>27.01.16</t>
  </si>
  <si>
    <t>МП "ЖИЛФОНД"</t>
  </si>
  <si>
    <t>654005, обл КЕМЕРОВСКАЯ 42, г НОВОКУЗНЕЦК, пр-кт СТРОИТЕЛЕЙ, 45</t>
  </si>
  <si>
    <t>3421801099916000052</t>
  </si>
  <si>
    <t>4205192212</t>
  </si>
  <si>
    <t>ООО "УПРАВЛЯЮЩАЯ КОМПАНИЯ "НОВОИЛЬИНСКАЯ ИНЖЕНЕРНАЯ КОМПАНИЯ"</t>
  </si>
  <si>
    <t xml:space="preserve">654041, обл. КЕМЕРОВСКАЯ 42, г. НОВОКУЗНЕЦК, ул. КУТУЗОВА, 72 </t>
  </si>
  <si>
    <t>3421801099916000065</t>
  </si>
  <si>
    <t>18.07.16</t>
  </si>
  <si>
    <t>29.07.16</t>
  </si>
  <si>
    <t>3421801099916000229</t>
  </si>
  <si>
    <t>03.08.16</t>
  </si>
  <si>
    <t>3421801099916000230</t>
  </si>
  <si>
    <t xml:space="preserve">3421801099916000318 </t>
  </si>
  <si>
    <t>3421801099916000306</t>
  </si>
  <si>
    <t>3421801099916000305</t>
  </si>
  <si>
    <t>3421801099916000303</t>
  </si>
  <si>
    <t xml:space="preserve"> 05.12.2016 </t>
  </si>
  <si>
    <t>4218010987</t>
  </si>
  <si>
    <t xml:space="preserve">Оказание услуг по проведению периодического медицинского осмотра врачами-специалистами </t>
  </si>
  <si>
    <t>12.11.15</t>
  </si>
  <si>
    <t>02.12.15</t>
  </si>
  <si>
    <t>0339300249515000564</t>
  </si>
  <si>
    <t>85.14.18.110</t>
  </si>
  <si>
    <t>ГБУЗ КО "НОВОКУЗНЕЦКИЙ НАРКОЛОГИЧЕСКИЙ ДИСПАНСЕР"</t>
  </si>
  <si>
    <t>654005, обл КЕМЕРОВСКАЯ 42, г НОВОКУЗНЕЦК, пр-кт СТРОИТЕЛЕЙ, 61</t>
  </si>
  <si>
    <t>28.12.15</t>
  </si>
  <si>
    <t xml:space="preserve"> 3421801099916000049 </t>
  </si>
  <si>
    <t>4218010988</t>
  </si>
  <si>
    <t>ГБУЗ КО "НОВОКУЗНЕЦКАЯ КЛИНИЧЕСКАЯ ПСИХИАТРИЧЕСКАЯ БОЛЬНИЦА"</t>
  </si>
  <si>
    <t xml:space="preserve">654005, обл КЕМЕРОВСКАЯ 42, г НОВОКУЗНЕЦК, пр-кт СТРОИТЕЛЕЙ, 61 </t>
  </si>
  <si>
    <t xml:space="preserve"> 3421801099916000048 </t>
  </si>
  <si>
    <t xml:space="preserve">Поставка изделий медицинского назначения для сосудистой хирургии для нужд МБЛПУ "ГКБ №29" </t>
  </si>
  <si>
    <t>11.12.15</t>
  </si>
  <si>
    <t>0339300249515000593</t>
  </si>
  <si>
    <t>33.10.17.140 33.10.17.190 24.42.24.159</t>
  </si>
  <si>
    <t xml:space="preserve">650056, г КЕМЕРОВО, ул ВОЛГОГРАДСКАЯ, 43, 110 </t>
  </si>
  <si>
    <t>15.01.16</t>
  </si>
  <si>
    <t xml:space="preserve">3421801099916000027 </t>
  </si>
  <si>
    <t xml:space="preserve">Поставка изделий медицинского назначения (ангиография) для нужд МБЛПУ "ГКБ №29" (СМП, СОНО) </t>
  </si>
  <si>
    <t>14.12.15</t>
  </si>
  <si>
    <t>0339300249515000594</t>
  </si>
  <si>
    <t>33.10.15.163 33.10.15.611 33.10.15.122</t>
  </si>
  <si>
    <t>3421801099916000028</t>
  </si>
  <si>
    <t xml:space="preserve">Поставка реактивов для изосерологической лаборатории МБЛПУ "ГКБ №29" </t>
  </si>
  <si>
    <t>07.12.15</t>
  </si>
  <si>
    <t>0339300249515000607</t>
  </si>
  <si>
    <t>24.42.23.110</t>
  </si>
  <si>
    <t xml:space="preserve">650056, г КЕМЕРОВО, б-р СТРОИТЕЛЕЙ, 53, КОРПУС А, КВАРТИРА 38 </t>
  </si>
  <si>
    <t>3421801099916000004</t>
  </si>
  <si>
    <t xml:space="preserve">Поставка аппарата рентгеновского операционного передвижного для нужд МБЛПУ «ГКБ №29» </t>
  </si>
  <si>
    <t>16.12.15</t>
  </si>
  <si>
    <t xml:space="preserve">0339300249515000602 </t>
  </si>
  <si>
    <t>33.10.11.119</t>
  </si>
  <si>
    <t>654007, г. Новокузнецк, ул. Павловского 1-32</t>
  </si>
  <si>
    <t xml:space="preserve">3421801099916000034 </t>
  </si>
  <si>
    <t xml:space="preserve">Поставка медицинских расходных материалов для нужд МБЛПУ" ГКБ №29 </t>
  </si>
  <si>
    <t>0339300249515000628</t>
  </si>
  <si>
    <t xml:space="preserve">24.42.24.119 24.42.24.160 24.42.24.127 24.42.24.139 24.42.24.111 24.42.24.131 24.42.23.170    </t>
  </si>
  <si>
    <t xml:space="preserve">3421801099916000045 </t>
  </si>
  <si>
    <t>Поставка и обеспечение лекарственными препаратами и витаминами с последующим отпуском из аптечной организации женщинам Женской консультации №2 МБЛПУ ГКБ №29 в период беременности, имеющим право на льготное лекарственное обеспечение</t>
  </si>
  <si>
    <t>10.12.15</t>
  </si>
  <si>
    <t>0339300249515000614</t>
  </si>
  <si>
    <t>24.42.13.561 24.42.12.178 24.42.13.584 24.42.13.679 24.42.13.737 24.42.13.168</t>
  </si>
  <si>
    <t>654059, Кемеровская обл., г. Новокузнецк, ул. Клименко, дом 38</t>
  </si>
  <si>
    <t>3421801099916000038</t>
  </si>
  <si>
    <t>Поставка и обеспечение лекарственными препаратами и витаминами с последующим отпуском из аптечной организации женщинам Женской консультации №1 МБЛПУ ГКБ №29 в период беременности, имеющим право на льготное лекарственное обеспечение</t>
  </si>
  <si>
    <t>0339300249515000617</t>
  </si>
  <si>
    <t xml:space="preserve">24.42.13.168 24.42.11.263 24.42.13.679 24.42.13.848 24.42.11.212 24.42.13.737 </t>
  </si>
  <si>
    <t>3421801099916000039</t>
  </si>
  <si>
    <t xml:space="preserve">Поставка и обеспечение лекарственными препаратами и витаминами с последующим отпуском из аптечной организации женщинам Женской консультации №3 МБЛПУ ГКБ №29 в период беременности, имеющим право на льготное лекарственное обеспечение </t>
  </si>
  <si>
    <t>0339300249515000619</t>
  </si>
  <si>
    <t>24.42.13.848 24.42.13.737 24.42.12.178 24.42.13.561 24.42.13.584 24.42.13.679 24.42.13.168</t>
  </si>
  <si>
    <t>3421801099916000040</t>
  </si>
  <si>
    <t>4205074410</t>
  </si>
  <si>
    <t xml:space="preserve">Поставка лекарственных средств (МНН: Изосорбида динитрат) для нужд МБЛПУ "ГКБ №29" </t>
  </si>
  <si>
    <t>0339300249515000604</t>
  </si>
  <si>
    <t>3421801099916000008</t>
  </si>
  <si>
    <t xml:space="preserve">Оказание услуг информационно– технического характера обслуживания приборов учета тепловой энергии и приборов горячего водоснабжения, оборудования погодного регулирования МБЛПУ ГКБ № 29 </t>
  </si>
  <si>
    <t>0339300249515000612</t>
  </si>
  <si>
    <t xml:space="preserve">40.30.10.230 </t>
  </si>
  <si>
    <t>ООО "НК-ПРИБОР"</t>
  </si>
  <si>
    <t>4217106257</t>
  </si>
  <si>
    <t>654018, обл КЕМЕРОВСКАЯ 42, г НОВОКУЗНЕЦК, пр-кт ОКТЯБРЬСКИЙ, ДОМ 19, КВАРТИРА 96А</t>
  </si>
  <si>
    <t>3421801099916000021</t>
  </si>
  <si>
    <t>Поставка компьютерной техники, оргтехники и комплектующих для нужд МБЛПУ "ГКБ №29"</t>
  </si>
  <si>
    <t>0339300249515000620</t>
  </si>
  <si>
    <t>30.02.16.194 32.30.20.512 72.21.11.000 30.02.16.191 31.10.50.140 31.20.27.150 30.02.16.110 30.02.15.211</t>
  </si>
  <si>
    <t>ООО "СИБИРЬ КС"</t>
  </si>
  <si>
    <t xml:space="preserve">630082, г НОВОСИБИРСК, ул ЖУКОВСКОГО, 98/3 </t>
  </si>
  <si>
    <t>3421801099916000029</t>
  </si>
  <si>
    <t>4218010989</t>
  </si>
  <si>
    <t xml:space="preserve">Поставка лекарственных средств (МНН: Эпинефрин) для нужд МБЛПУ "ГКБ №29" </t>
  </si>
  <si>
    <t>20.11.15</t>
  </si>
  <si>
    <t>23.12.15</t>
  </si>
  <si>
    <t>0339300249515000621</t>
  </si>
  <si>
    <t>24.41.52.231</t>
  </si>
  <si>
    <t xml:space="preserve"> 3421801099916000037 </t>
  </si>
  <si>
    <t>4218010990</t>
  </si>
  <si>
    <t xml:space="preserve">Поставка лекарственных средств (МНН: Цефтаролина фосамил) для нужд МБЛПУ "ГКБ № 29" </t>
  </si>
  <si>
    <t>15.12.15</t>
  </si>
  <si>
    <t>0339300249515000600</t>
  </si>
  <si>
    <t xml:space="preserve"> 3421801099916000003 </t>
  </si>
  <si>
    <t>4218010991</t>
  </si>
  <si>
    <t xml:space="preserve">Поставка лекарственных средств, влияющих на систему свертывания крови для нужд МБЛПУ" ГКБ №29 </t>
  </si>
  <si>
    <t>0339300249515000622</t>
  </si>
  <si>
    <t xml:space="preserve">24.42.13.737 </t>
  </si>
  <si>
    <t xml:space="preserve"> 3421801099916000036 </t>
  </si>
  <si>
    <t>4218010992</t>
  </si>
  <si>
    <t xml:space="preserve">Поставка лекарственных средств различных групп для нужд МБЛПУ "ГКБ №29" </t>
  </si>
  <si>
    <t>0339300249515000609</t>
  </si>
  <si>
    <t xml:space="preserve">24.42.13.684 24.42.11.145 24.42.11.140 24.41.54.271 </t>
  </si>
  <si>
    <t xml:space="preserve">650003, г КЕМЕРОВО, ул МАРКОВЦЕВА, 20, Б </t>
  </si>
  <si>
    <t>18.01.16</t>
  </si>
  <si>
    <t xml:space="preserve"> 3421801099916000030 </t>
  </si>
  <si>
    <t>4218010993</t>
  </si>
  <si>
    <t>0339300249515000605</t>
  </si>
  <si>
    <t>24.42.13.684 24.42.11.140 24.42.11.223 24.42.13.749 24.42.13.732</t>
  </si>
  <si>
    <t>3421801099916000024</t>
  </si>
  <si>
    <t>4218010994</t>
  </si>
  <si>
    <t>Оказание услуг по проведению лабораторных исследований для нужд МБЛПУ  ГКБ №29</t>
  </si>
  <si>
    <t>0339300249515000626</t>
  </si>
  <si>
    <t>85.14.16.120</t>
  </si>
  <si>
    <t>ГКУЗ КО "КЕМЕРОВСКИЙ ОБЛАСТНОЙ ЦЕНТР КРОВИ"</t>
  </si>
  <si>
    <t>654041, г.Новокузнецк, ул. Кутузова, 19</t>
  </si>
  <si>
    <t>3421801099916000046</t>
  </si>
  <si>
    <t>4218010995</t>
  </si>
  <si>
    <t>Поставка дезинфицирующих средств для нужд МБЛПУ "ГКБ № 29"</t>
  </si>
  <si>
    <t>0339300249515000618</t>
  </si>
  <si>
    <t xml:space="preserve">21.22.12.910 24.66.42.315 24.20.14.192 </t>
  </si>
  <si>
    <t>ООО "АСЕПТИКА"</t>
  </si>
  <si>
    <t xml:space="preserve">650036, обл. КЕМЕРОВСКАЯ 42, г. КЕМЕРОВО, ул. ТЕРЕШКОВОЙ, д. 52, офис 11 </t>
  </si>
  <si>
    <t>3421801099916000050</t>
  </si>
  <si>
    <t>682805656389</t>
  </si>
  <si>
    <t>4218010996</t>
  </si>
  <si>
    <t xml:space="preserve">Поставка противоопухолевых препаратов и лекарственных средств, используемых при химиотерапии для нужд МБЛПУ "ГКБ №29" </t>
  </si>
  <si>
    <t>0339300249515000606</t>
  </si>
  <si>
    <t xml:space="preserve">24.42.13.163 24.42.13.779 24.42.13.778 </t>
  </si>
  <si>
    <t>ПАО "Фармацевтический импорт, экспорт"</t>
  </si>
  <si>
    <t xml:space="preserve">125009, г МОСКВА 77, ул ДМИТРОВКА Б., 7/5, СТР.5 </t>
  </si>
  <si>
    <t>3421801099916000031</t>
  </si>
  <si>
    <t>4218010997</t>
  </si>
  <si>
    <t xml:space="preserve">Поставка продуктов питания (бакалейная продукция) для нужд МБЛПУ "ГКБ №29" </t>
  </si>
  <si>
    <t>0339300249515000584</t>
  </si>
  <si>
    <t xml:space="preserve">15.89.13.111 24.14.32.121 15.33.22.120 15.86.13.129 15.84.13.000 15.89.14.152  </t>
  </si>
  <si>
    <t xml:space="preserve">650044, г КЕМЕРОВО, ул РУТГЕРСА, 41/6, 2 </t>
  </si>
  <si>
    <t>3421801099916000005</t>
  </si>
  <si>
    <t xml:space="preserve">Поставка лекарственных средств (МНН: Моксифлоксацин) для нужд МБЛПУ ГКБ № 29 </t>
  </si>
  <si>
    <t>0339300249516000006</t>
  </si>
  <si>
    <t>ООО "Йотта-Фарм"</t>
  </si>
  <si>
    <t xml:space="preserve">690091, край ПРИМОРСКИЙ 25, г ВЛАДИВОСТОК, ул АЛЕУТСКАЯ, 11, ОФИС 1027 </t>
  </si>
  <si>
    <t>3421801099916000055</t>
  </si>
  <si>
    <t>422206305500</t>
  </si>
  <si>
    <t>Поставка нарукавников и бахил для нужд МБЛПУ ГКБ №29</t>
  </si>
  <si>
    <t>0339300249516000009</t>
  </si>
  <si>
    <t>22.29.10.110</t>
  </si>
  <si>
    <t xml:space="preserve">ИП ТАУБЕРТ АНИТА РУДОЛЬФОВНА </t>
  </si>
  <si>
    <t xml:space="preserve">650024, Г КЕМЕРОВО, УЛ БАЗОВАЯ, 4б, 60 </t>
  </si>
  <si>
    <t>3421801099916000053</t>
  </si>
  <si>
    <t>Поставка реактивов и расходных материалов для лаборатории МБЛПУ ГКБ №29</t>
  </si>
  <si>
    <t>0339300249516000010</t>
  </si>
  <si>
    <t xml:space="preserve">20.59.52.194 20.14.32.121 23.19.23.110 22.29.29.000 32.99.59.000 20.59.52.192 </t>
  </si>
  <si>
    <t>3421801099916000078</t>
  </si>
  <si>
    <t>Комплексное обслуживание и ремонт изделий медицинской техники( с использованием оригинальных запасных частей) для нужд МБЛПУ ГКБ №29 на 2016 год</t>
  </si>
  <si>
    <t>0339300249516000011</t>
  </si>
  <si>
    <t>33.14.19.000</t>
  </si>
  <si>
    <t>ООО "Сибирское здоровье"</t>
  </si>
  <si>
    <t xml:space="preserve">654066, обл КЕМЕРОВСКАЯ 42, г НОВОКУЗНЕЦК, ул ГРДИНЫ, ДОМ 17А, ОФИС 417 </t>
  </si>
  <si>
    <t>3421801099916000067</t>
  </si>
  <si>
    <t>Поставка ступеней гранитных для нужд МБЛПУ ГКБ №29</t>
  </si>
  <si>
    <t>0339300249516000012</t>
  </si>
  <si>
    <t>23.70.12.110</t>
  </si>
  <si>
    <t>ООО "Дельта-камень"</t>
  </si>
  <si>
    <t>654066, обл Кемеровская 42, г Новокузнецк, пр-кт Дружбы, 65, 104</t>
  </si>
  <si>
    <t xml:space="preserve">3421801099916000059 </t>
  </si>
  <si>
    <t>7816310225</t>
  </si>
  <si>
    <t>0339300249516000017</t>
  </si>
  <si>
    <t>21.20.10.231 21.20.10.191 21.20.10.134 21.20.10.231</t>
  </si>
  <si>
    <t xml:space="preserve">3421801099916000080 </t>
  </si>
  <si>
    <t xml:space="preserve">Поставка лекарственных средств( МНН: Ванкомицин) для нужд МБЛПУ ГКБ № 29 </t>
  </si>
  <si>
    <t>0339300249516000018</t>
  </si>
  <si>
    <t xml:space="preserve">3421801099916000064 </t>
  </si>
  <si>
    <t>Поставка лекарственного средства (МНН: Гидрокортизон) для нужд МБЛПУ ГКБ №29</t>
  </si>
  <si>
    <t>0339300249516000019</t>
  </si>
  <si>
    <t>03.02.16</t>
  </si>
  <si>
    <t>3421801099916000061</t>
  </si>
  <si>
    <t xml:space="preserve">Поставка лекарственных средств (МНН: Панкреатин) для нужд МБЛПУ "ГКБ №29" </t>
  </si>
  <si>
    <t>0339300249516000024</t>
  </si>
  <si>
    <t>3421801099916000062</t>
  </si>
  <si>
    <t>0339300249516000025</t>
  </si>
  <si>
    <t xml:space="preserve">3421801099916000102 </t>
  </si>
  <si>
    <t>0339300249516000026</t>
  </si>
  <si>
    <t>ООО "ВитАсепт"</t>
  </si>
  <si>
    <t xml:space="preserve">650000, г. КЕМЕРОВО, ул. ПРИТОМСКАЯ НАБЕРЕЖНАЯ, 13 - 68 </t>
  </si>
  <si>
    <t>3421801099916000079</t>
  </si>
  <si>
    <t xml:space="preserve">Поставка электроразмораживателя плазмы крови для нужд МБЛПУ «ГКБ №29» </t>
  </si>
  <si>
    <t>0339300249516000028</t>
  </si>
  <si>
    <t>27.90.11.000</t>
  </si>
  <si>
    <t xml:space="preserve">3421801099916000074 </t>
  </si>
  <si>
    <t>Поставка лекарственного средства (МНН: Периндоприла аргинин+Амлодипин) для нужд МБЛПУ ГКБ №29</t>
  </si>
  <si>
    <t>0339300249516000032</t>
  </si>
  <si>
    <t>3421801099916000076</t>
  </si>
  <si>
    <t>Поставка лекарственного средства (МНН: Дорипенем) для нужд МБЛПУ ГКБ №29</t>
  </si>
  <si>
    <t>0339300249516000033</t>
  </si>
  <si>
    <t xml:space="preserve">121357, г. МОСКВА 77, ул. ВЕРЕСАЕВА, д. 8 </t>
  </si>
  <si>
    <t xml:space="preserve">3421801099916000077 </t>
  </si>
  <si>
    <t>Поставка лекарственного средства( МНН: Нимодипин) для нужд МБЛПУ ГКБ №29</t>
  </si>
  <si>
    <t>0339300249516000035</t>
  </si>
  <si>
    <t xml:space="preserve">21.20.10.147 </t>
  </si>
  <si>
    <t xml:space="preserve">3421801099916000072   </t>
  </si>
  <si>
    <t xml:space="preserve">Поставка лекарственных средств( МНН: Изосорбида динитрат) для нужд МБЛПУ ГКБ №29 </t>
  </si>
  <si>
    <t>0339300249516000036</t>
  </si>
  <si>
    <t>3421801099916000073</t>
  </si>
  <si>
    <t xml:space="preserve">Поставка лекарственных средств для нужд МБЛПУ ГКБ №29 </t>
  </si>
  <si>
    <t>0339300249516000040</t>
  </si>
  <si>
    <t xml:space="preserve">3421801099916000081 </t>
  </si>
  <si>
    <t xml:space="preserve">Поставка лекарственных средств (МНН: Кремния диоксид коллоидный) для нужд МБЛПУ ГКБ №29 </t>
  </si>
  <si>
    <t>0339300249516000042</t>
  </si>
  <si>
    <t xml:space="preserve">3421801099916000085 </t>
  </si>
  <si>
    <t>Поставка настольных кухонных весов для нужд МБЛПУ ГКБ №29</t>
  </si>
  <si>
    <t>0339300249516000043</t>
  </si>
  <si>
    <t>28.29.32.000</t>
  </si>
  <si>
    <t>3421801099916000068</t>
  </si>
  <si>
    <t>Поставка лекарственных средств( МНН: Фосфолипиды + Глицирризиновая кислота) для нужд МБЛПУ ГКБ №29</t>
  </si>
  <si>
    <t>0339300249516000044</t>
  </si>
  <si>
    <t xml:space="preserve">21.20.10.114 </t>
  </si>
  <si>
    <t>3421801099916000082</t>
  </si>
  <si>
    <t>Поставка тест-полосок для нужд МБЛПУ ГКБ №29</t>
  </si>
  <si>
    <t>0339300249516000047</t>
  </si>
  <si>
    <t>ИП Евсеев Михаил Владимирович</t>
  </si>
  <si>
    <t xml:space="preserve">393250, ОБЛ. ТАМБОВСКАЯ 68, Г. РАССКАЗОВО, УЛ. 60 ЛЕТ Г. РАССКАЗОВО, 37, ОФ 70 </t>
  </si>
  <si>
    <t>3421801099916000093</t>
  </si>
  <si>
    <t xml:space="preserve">Поставка лекарственных средств (МНН: Этанол) для нужд МБЛПУ «ГКБ №29» </t>
  </si>
  <si>
    <t>0339300249516000051</t>
  </si>
  <si>
    <t xml:space="preserve">650004, г. КЕМЕРОВО, ул. СИБИРСКАЯ, 35 А </t>
  </si>
  <si>
    <t xml:space="preserve">3421801099916000094   </t>
  </si>
  <si>
    <t>Поставка реактивов для изосерологической лаборатории для нужд МБЛПУ ГКБ №29</t>
  </si>
  <si>
    <t>0339300249516000054</t>
  </si>
  <si>
    <t>ООО "КОНВЕРТ-СЕРВИС М"</t>
  </si>
  <si>
    <t xml:space="preserve">650003, г. КЕМЕРОВО, пр-кт. КОМСОМОЛЬСКИЙ, 49-161 </t>
  </si>
  <si>
    <t>3421801099916000095</t>
  </si>
  <si>
    <t>Поставка автомобильных шин для нужд МБЛПУ ГКБ №29</t>
  </si>
  <si>
    <t>0339300249516000055</t>
  </si>
  <si>
    <t>22.11.11.000</t>
  </si>
  <si>
    <t xml:space="preserve">ИП БОНДАРЕНКО СЕРГЕЙ ЮРЬЕВИЧ </t>
  </si>
  <si>
    <t xml:space="preserve">652811, ОБЛ. КЕМЕРОВСКАЯ, Г. ОСИННИКИ, УЛ. ПОБЕДЫ, 37 - 54 </t>
  </si>
  <si>
    <t xml:space="preserve">3421801099916000098 </t>
  </si>
  <si>
    <t>Поставка электродов одноразовых стерильных для проведения электрохирургических операций</t>
  </si>
  <si>
    <t>11.02.16</t>
  </si>
  <si>
    <t>0339300249516000060</t>
  </si>
  <si>
    <t>3421801099916000108</t>
  </si>
  <si>
    <t>Поставка медицинских расходных материалов для лабораторного оборудования для нужд МБЛПУ ГКБ №29</t>
  </si>
  <si>
    <t>0339300249516000061</t>
  </si>
  <si>
    <t>21.20.23.111 21.20.23.199 22.29.29.000 21.20.23.112 17.12.14.142</t>
  </si>
  <si>
    <t xml:space="preserve">3421801099916000109 </t>
  </si>
  <si>
    <t>Поставка расходных материалов для нейрохирургического силового оборудования</t>
  </si>
  <si>
    <t>0339300249516000064</t>
  </si>
  <si>
    <t>10.03.165</t>
  </si>
  <si>
    <t xml:space="preserve">3421801099916000100 </t>
  </si>
  <si>
    <t>Поставка автозапчастей для нужд МБЛПУ ГКБ №29</t>
  </si>
  <si>
    <t>0339300249516000065</t>
  </si>
  <si>
    <t>29.32.30.390 29.32.30.132 29.31.22.120 29.31.22.110 28.29.13.110 29.32.30.142 28.25.14.111 28.29.13.130</t>
  </si>
  <si>
    <t>ООО "МоторЛайн"</t>
  </si>
  <si>
    <t xml:space="preserve">192236, город Санкт-Петербург ул.Софийская, д.8 корпус 1 лит Б </t>
  </si>
  <si>
    <t xml:space="preserve">3421801099916000104 </t>
  </si>
  <si>
    <t>0339300249516000066</t>
  </si>
  <si>
    <t xml:space="preserve">3421801099916000122 </t>
  </si>
  <si>
    <t>Поставка лекарственных средств для нужд МБЛПУ «ГКБ № 29»</t>
  </si>
  <si>
    <t>0339300249516000071</t>
  </si>
  <si>
    <t>21.20.10.261 21.20.10.131</t>
  </si>
  <si>
    <t xml:space="preserve">654059, обл. КЕМЕРОВСКАЯ 42, г. НОВОКУЗНЕЦК, ул. КЛИМЕНКО, 38 </t>
  </si>
  <si>
    <t>3421801099916000107</t>
  </si>
  <si>
    <t xml:space="preserve">Поставка изделий медицинского назначения для операционных блоков МБЛПУ ГКБ "№29" </t>
  </si>
  <si>
    <t>0339300249516000072</t>
  </si>
  <si>
    <t xml:space="preserve"> 3421801099916000112</t>
  </si>
  <si>
    <t>Поставка лекарственного средства для нужд МБЛПУ ГКБ №29</t>
  </si>
  <si>
    <t>0339300249516000079</t>
  </si>
  <si>
    <t xml:space="preserve">115193, г МОСКВА 77, ул КОЖУХОВСКАЯ 7-Я, 20 </t>
  </si>
  <si>
    <t>3421801099916000114</t>
  </si>
  <si>
    <t xml:space="preserve">Поставка искусственной кожи (винилискожа-Т) для обивки кушеток и банкеток для нужд МБЛПУ "ГКБ №29" </t>
  </si>
  <si>
    <t>0339300249516000086</t>
  </si>
  <si>
    <t xml:space="preserve">13.96.14.199 </t>
  </si>
  <si>
    <t xml:space="preserve"> 3421801099916000115</t>
  </si>
  <si>
    <t xml:space="preserve">Поставка металлопрокатных изделий для нужд МБЛПУ ГКБ №29 </t>
  </si>
  <si>
    <t>0339300249516000090</t>
  </si>
  <si>
    <t xml:space="preserve">24.20.13.160 24.10.71.111 24.10.62.124 24.10.62.211 24.10.73.112 </t>
  </si>
  <si>
    <t xml:space="preserve">3421801099916000128 </t>
  </si>
  <si>
    <t xml:space="preserve">Поставка автоматического биохимического анализатора для нужд МБЛПУ "ГКБ №29" </t>
  </si>
  <si>
    <t>0339300249516000091</t>
  </si>
  <si>
    <t xml:space="preserve">26.51.53.190 </t>
  </si>
  <si>
    <t xml:space="preserve">3421801099916000135 </t>
  </si>
  <si>
    <t xml:space="preserve">Поставка лекарственных средств (МНН: Пипекурония бромид) для нужд МБЛПУ ГКБ № 29 </t>
  </si>
  <si>
    <t>0339300249516000093</t>
  </si>
  <si>
    <t>22.03.16</t>
  </si>
  <si>
    <t xml:space="preserve">3421801099916000138 </t>
  </si>
  <si>
    <t>Поставка материалов для теплосчетчиков, тепловых и водопроводных узлов для нужд МБЛПУ ГКБ №29</t>
  </si>
  <si>
    <t>0339300249516000094</t>
  </si>
  <si>
    <t>28.14.20.000 26.60.12.122 28.14.11.120 28.14.13.130 28.13.14.190 26.30.40.110 26.30.11.190 26.30.23.000 27.32.13.158</t>
  </si>
  <si>
    <t xml:space="preserve">3421801099916000140 </t>
  </si>
  <si>
    <t>Поставка хирургического шовного материала для нужд МБЛПУ "ГКБ №29" (СМП, СОНО)</t>
  </si>
  <si>
    <t>0339300249516000095</t>
  </si>
  <si>
    <t>20.60.12.110 20.60.13.000 21.20.24.120 20.60.14.110 20.60.22.000 20.60.12.120</t>
  </si>
  <si>
    <t>05.04.16</t>
  </si>
  <si>
    <t>18.04.16</t>
  </si>
  <si>
    <t xml:space="preserve">3421801099916000152 </t>
  </si>
  <si>
    <t>Поставка изделий медицинского назначения для нужд МБЛПУ "ГКБ №29" (СМП, СОНО)</t>
  </si>
  <si>
    <t>0339300249516000097</t>
  </si>
  <si>
    <t>32.50.13.110 32.50.13.190 32.50.50.000</t>
  </si>
  <si>
    <t xml:space="preserve">3421801099916000159 </t>
  </si>
  <si>
    <t xml:space="preserve">Поставка лекарственных средств (МНН: Парацетамол+Фенилэфрин+Аскорбиновая кислота) для обеспечения здравпунктов МБЛПУ "ГКБ №29" </t>
  </si>
  <si>
    <t>0339300249516000100</t>
  </si>
  <si>
    <t>06.04.16</t>
  </si>
  <si>
    <t xml:space="preserve">3421801099916000136 </t>
  </si>
  <si>
    <t>Поставка лекарственных средств различных групп для нужд МБЛПУ "ГКБ №29"</t>
  </si>
  <si>
    <t>0339300249516000104</t>
  </si>
  <si>
    <t>21.20.10.232 21.20.10.148 21.20.10.134 21.20.10.231 21.20.10.146 21.10.51.122 21.20.10.261 21.20.10.253 21.20.10.259 21.20.10.113 21.20.10.251 21.20.10.221</t>
  </si>
  <si>
    <t xml:space="preserve">3421801099916000137 </t>
  </si>
  <si>
    <t xml:space="preserve">Поставка лекарственных средств (МНН: Элтромбопаг) для нужд МБЛПУ ГКБ №29 </t>
  </si>
  <si>
    <t>0339300249516000106</t>
  </si>
  <si>
    <t>ПАО "ФАРМИМЭКС"</t>
  </si>
  <si>
    <t>3421801099916000147</t>
  </si>
  <si>
    <t>2466100100</t>
  </si>
  <si>
    <t xml:space="preserve">Поставка лекарственных средств (МНН: Лорноксикам) для обеспечения здравпунктов МБЛПУ "ГКБ №29" </t>
  </si>
  <si>
    <t>0339300249516000108</t>
  </si>
  <si>
    <t>3421801099916000145</t>
  </si>
  <si>
    <t>Поставка лекарственных средств (МНН: Гексэтидин) для обеспечения здравпунктов МБЛПУ "ГКБ №29"</t>
  </si>
  <si>
    <t>0339300249516000110</t>
  </si>
  <si>
    <t>3421801099916000144</t>
  </si>
  <si>
    <t xml:space="preserve">Поставка лекарственных средств (МНН: Метамизол натрия+Триацетонамин-4-толуолсульфонат) для обеспечения здравпунктов МБЛПУ "ГКБ №29" </t>
  </si>
  <si>
    <t>0339300249516000111</t>
  </si>
  <si>
    <t>3421801099916000139</t>
  </si>
  <si>
    <t>Поставка лекарственных средств (МНН: Фамотидин) для нужд МБЛПУ ГКБ № 29</t>
  </si>
  <si>
    <t>0339300249516000112</t>
  </si>
  <si>
    <t xml:space="preserve">3421801099916000153 </t>
  </si>
  <si>
    <t xml:space="preserve">Поставка аллергенов для нужд МБЛПУ "ГКБ № 29" </t>
  </si>
  <si>
    <t>0339300249516000115</t>
  </si>
  <si>
    <t>21.20.23.191</t>
  </si>
  <si>
    <t>ОАО Компания "Торговый дом Аллерген"</t>
  </si>
  <si>
    <t>142190, г МОСКВА 77, г ТРОИЦК, ш КАЛУЖСКОЕ, СТР.14, ИФВД РАН</t>
  </si>
  <si>
    <t>3421801099916000149</t>
  </si>
  <si>
    <t>5403009750</t>
  </si>
  <si>
    <t xml:space="preserve">Ремонт эндоскопов на 2016 год для нужд МБЛПУ ГКБ №29 </t>
  </si>
  <si>
    <t>0339300249516000116</t>
  </si>
  <si>
    <t>33.13.19.000</t>
  </si>
  <si>
    <t>3421801099916000158</t>
  </si>
  <si>
    <t xml:space="preserve">Поставка лекарственных средств (МНН: Парацетамол+Фенирамин+Аскорбиновая кислота) для обеспечения здравпунктов МБЛПУ "ГКБ №29" </t>
  </si>
  <si>
    <t>0339300249516000122</t>
  </si>
  <si>
    <t>3421801099916000154</t>
  </si>
  <si>
    <t>Поставка лекарственных средств (МНН: Надропарин кальция) для нужд МБЛПУ ГКБ №29</t>
  </si>
  <si>
    <t>0339300249516000127</t>
  </si>
  <si>
    <t>3421801099916000155</t>
  </si>
  <si>
    <t xml:space="preserve">Поставка быстрозамораживателя для плазмы крови для нужд МБЛПУ "ГКБ №29" </t>
  </si>
  <si>
    <t>0339300249516000130</t>
  </si>
  <si>
    <t>28.25.13.115</t>
  </si>
  <si>
    <t xml:space="preserve">3421801099916000156 </t>
  </si>
  <si>
    <t>Поставка расходного материала для вентустановок для нужд МБЛПУ ГКБ №29</t>
  </si>
  <si>
    <t>0339300249516000135</t>
  </si>
  <si>
    <t>28.13.32.130</t>
  </si>
  <si>
    <t xml:space="preserve">654038, обл Кемеровская, г Новокузнецк, ул ПРОМСТРОЕВСКАЯ, д. 60, корп. 7, оф. 11 </t>
  </si>
  <si>
    <t xml:space="preserve">3421801099916000177 </t>
  </si>
  <si>
    <t>Поставка изделий медицинского назначения для эндоскопического отделения МБЛПУ "ГКБ №29"</t>
  </si>
  <si>
    <t>0339300249516000139</t>
  </si>
  <si>
    <t xml:space="preserve"> 3421801099916000168</t>
  </si>
  <si>
    <t>4217149772</t>
  </si>
  <si>
    <t xml:space="preserve">Поставка лекарственных средств различных групп для неврологического отделения МБЛПУ "ГКБ № 29" </t>
  </si>
  <si>
    <t>0339300249516000143</t>
  </si>
  <si>
    <t>21.20.10.191 21.20.10.139 21.20.10.236</t>
  </si>
  <si>
    <t xml:space="preserve">3421801099916000169 </t>
  </si>
  <si>
    <t xml:space="preserve">Поставка противоопухолевых препаратов и лекарственных средств, используемых при химиотерапии на 2-ое полугодие 2016 года для нужд МБЛПУ "ГКБ №29" </t>
  </si>
  <si>
    <t>0339300249516000149</t>
  </si>
  <si>
    <t>21.20.10.211 21.20.10.213 21.20.10.113 21.20.10.181</t>
  </si>
  <si>
    <t>3421801099916000172</t>
  </si>
  <si>
    <t>Поставка лекарственных средств (МНН: Норфлоксацин) для здравпунктов для нужд МБЛПУ ГКБ №29</t>
  </si>
  <si>
    <t>0339300249516000150</t>
  </si>
  <si>
    <t>21.20.10.263</t>
  </si>
  <si>
    <t xml:space="preserve">3421801099916000179 </t>
  </si>
  <si>
    <t>Поставка лекарственных средств (МНН: Ампиницилин+Сульбактам) для нужд МБЛПУ "ГКБ №29"</t>
  </si>
  <si>
    <t>0339300249516000161</t>
  </si>
  <si>
    <t xml:space="preserve">3421801099916000186 </t>
  </si>
  <si>
    <t>Поставка нефтепродуктов в 3-ем квартале 2016 г. для нужд МБЛПУ ГКБ №29</t>
  </si>
  <si>
    <t>0339300249516000162</t>
  </si>
  <si>
    <t>19.20.21.111 19.20.21.121 19.20.21.300</t>
  </si>
  <si>
    <t xml:space="preserve">3421801099916000195 </t>
  </si>
  <si>
    <t xml:space="preserve">Поставка лекарственных средств (МНН: Норэпинефрин) для нужд МБЛПУ ГКБ №29 </t>
  </si>
  <si>
    <t>0339300249516000164</t>
  </si>
  <si>
    <t xml:space="preserve">3421801099916000181 </t>
  </si>
  <si>
    <t xml:space="preserve">4253034230 </t>
  </si>
  <si>
    <t>0339300249516000174</t>
  </si>
  <si>
    <t>21.20.10.134 21.20.10.131 21.20.10.121</t>
  </si>
  <si>
    <t>27.05.16</t>
  </si>
  <si>
    <t xml:space="preserve">3421801099916000199 </t>
  </si>
  <si>
    <t>0339300249516000175</t>
  </si>
  <si>
    <t>21.20.10.134 21.20.10.191 21.20.10.193</t>
  </si>
  <si>
    <t>25.05.16.</t>
  </si>
  <si>
    <t>3421801099916000196</t>
  </si>
  <si>
    <t>0339300249516000176</t>
  </si>
  <si>
    <t>21.20.10.134 21.20.10.121 21.20.10.133 21.20.10.191 21.20.10.231 21.20.10.131</t>
  </si>
  <si>
    <t>03.06.16</t>
  </si>
  <si>
    <t>3421801099916000202</t>
  </si>
  <si>
    <t xml:space="preserve">Поставка лекарственных средств для нужд МБЛПУ ГКБ № 29 </t>
  </si>
  <si>
    <t>0339300249516000182</t>
  </si>
  <si>
    <t>3421801099916000203</t>
  </si>
  <si>
    <t>0339300249516000185</t>
  </si>
  <si>
    <t>3421801099916000204</t>
  </si>
  <si>
    <t xml:space="preserve">Поставка компьютеров и оргтехники для нужд МБЛПУ ГКБ №29 </t>
  </si>
  <si>
    <t>0339300249516000190</t>
  </si>
  <si>
    <t>26.20.40.190 26.20.16.120 58.29.11.000 26.20.16.110 26.20.16.170 26.20.14.000 26.20.17.110</t>
  </si>
  <si>
    <t>ООО "АЗИМУТ НТ"</t>
  </si>
  <si>
    <t>660017,г КРАСНОЯРСК, ул ЛЕНИНА, 113, 301</t>
  </si>
  <si>
    <t>02.06.16</t>
  </si>
  <si>
    <t>16.06.16</t>
  </si>
  <si>
    <t xml:space="preserve"> 3421801099916000212</t>
  </si>
  <si>
    <t>Поставка инструментов стоматологических для нужд МБЛПУ "ГКБ №29"</t>
  </si>
  <si>
    <t>0339300249516000191</t>
  </si>
  <si>
    <t xml:space="preserve"> 3421801099916000211</t>
  </si>
  <si>
    <t>Поставка лекарственных препаратов для нужд МБЛПУ ГКБ № 29</t>
  </si>
  <si>
    <t>0339300249516000196</t>
  </si>
  <si>
    <t>21.20.10.132 21.20.10.113</t>
  </si>
  <si>
    <t xml:space="preserve">3421801099916000210 </t>
  </si>
  <si>
    <t xml:space="preserve">Поставка автомобильных масел для нужд МБЛПУ ГКБ №29 </t>
  </si>
  <si>
    <t>0339300249516000134</t>
  </si>
  <si>
    <t>19.20.29.114 19.20.29.190 19.20.29.213 19.20.29.211</t>
  </si>
  <si>
    <t>ЗАО "ЕНИСЕЙ- СЕРВИС"</t>
  </si>
  <si>
    <t xml:space="preserve">644016, г ОМСК, ул СЕМИРЕЧЕНСКАЯ, 102 </t>
  </si>
  <si>
    <t xml:space="preserve">Поставка сушилки для посуды для нужд МБЛПУ "ГКБ №29" </t>
  </si>
  <si>
    <t>0339300249516000140</t>
  </si>
  <si>
    <t>25.99.12.112</t>
  </si>
  <si>
    <t>3421801099916000170</t>
  </si>
  <si>
    <t xml:space="preserve">Поставка ванны моечной для нужд МБЛПУ "ГКБ №29" </t>
  </si>
  <si>
    <t>0339300249516000141</t>
  </si>
  <si>
    <t>25.99.11.112</t>
  </si>
  <si>
    <t>ООО "ЛИДЕР ТРЕЙД ГРУПП"</t>
  </si>
  <si>
    <t xml:space="preserve">630033, г НОВОСИБИРСК, ул ОЛОВОЗАВОДСКАЯ, ДОМ 18/3, ОФИС 27 </t>
  </si>
  <si>
    <t xml:space="preserve">3421801099916000174 </t>
  </si>
  <si>
    <t xml:space="preserve">Поставка промышленных насосов для нужд МБЛПУ "ГКБ №29" </t>
  </si>
  <si>
    <t>0339300249516000157</t>
  </si>
  <si>
    <t>28.13.14.190 28.13.14.110</t>
  </si>
  <si>
    <t>ООО "СТРОЙ-МАРКЕТ-К"</t>
  </si>
  <si>
    <t xml:space="preserve">650010, г КЕМЕРОВО, ул ЖЕЛЕЗНОДОРОЖНАЯ, ДОМ 41Б, ОФИС 4 </t>
  </si>
  <si>
    <t xml:space="preserve">3421801099916000180 </t>
  </si>
  <si>
    <t>Оказание услуг по поверке средств измерений для нужд МБЛПУ «ГКБ №29»</t>
  </si>
  <si>
    <t>0339300249516000165</t>
  </si>
  <si>
    <t>ФБУ "ГОСУДАРСТВЕННЫЙ РЕГИОНАЛЬНЫЙ ЦЕНТР СТАНДАРТИЗАЦИИ, МЕТРОЛОГИИ И ИСПЫТАНИЙ В КЕМЕРОВСКОЙ ОБЛАСТИ"</t>
  </si>
  <si>
    <t xml:space="preserve">650991, обл КЕМЕРОВСКАЯ 42, г КЕМЕРОВО, ул ДВОРЦОВАЯ, 2 </t>
  </si>
  <si>
    <t xml:space="preserve">3421801099916000193 </t>
  </si>
  <si>
    <t xml:space="preserve">Спецодежда для МБЛПУ "ГКБ" № 29 </t>
  </si>
  <si>
    <t>0339300249516000173</t>
  </si>
  <si>
    <t xml:space="preserve">14.12.30.190 14.12.30.131 14.12.11.120 </t>
  </si>
  <si>
    <t>3421801099916000191</t>
  </si>
  <si>
    <t xml:space="preserve">Поставка диэлектрических ковриков для нужд МБЛПУ "ГКБ №29" </t>
  </si>
  <si>
    <t>0339300249516000177</t>
  </si>
  <si>
    <t>13.20.31.190</t>
  </si>
  <si>
    <t xml:space="preserve">3421801099916000192 </t>
  </si>
  <si>
    <t>Поставка сетевого фильтра для нужд МБЛПУ ГКБ № 29</t>
  </si>
  <si>
    <t>0339300249516000183</t>
  </si>
  <si>
    <t>01.06.16</t>
  </si>
  <si>
    <t>3421801099916000200</t>
  </si>
  <si>
    <t>Поставка противоскользящего покрытия для МБЛПУ ГКБ № 29</t>
  </si>
  <si>
    <t>0339300249516000184</t>
  </si>
  <si>
    <t>22.19.73.140</t>
  </si>
  <si>
    <t>ООО "Снаб-НК"</t>
  </si>
  <si>
    <t>654005, обл КЕМЕРОВСКАЯ 42, г НОВОКУЗНЕЦК, пр-кт СТРОИТЕЛЕЙ, 7</t>
  </si>
  <si>
    <t>3421801099916000201</t>
  </si>
  <si>
    <t xml:space="preserve">Поставка запасных частей и комплектующих для пищевого оборудования МБЛПУ "ГКБ №29" </t>
  </si>
  <si>
    <t>0339300249516000192</t>
  </si>
  <si>
    <t>27.51.30.000 23.99.19.190 28.15.10.119 27.32.13.131 20.59.59.000</t>
  </si>
  <si>
    <t>ООО "АЛЬТРЕЗА СЕРВИС ПЛЮС"</t>
  </si>
  <si>
    <t xml:space="preserve">654038, обл КЕМЕРОВСКАЯ 42, г НОВОКУЗНЕЦК, ул ПРОМСТРОЕВСКАЯ, 58, А, 204/2 </t>
  </si>
  <si>
    <t>10.06.16</t>
  </si>
  <si>
    <t xml:space="preserve">3421801099916000209 </t>
  </si>
  <si>
    <t xml:space="preserve">Поставка гемостатического средства (МНН: Борная кислота+Нитрофурал+[Коллаген]) для нужд МБЛПУ "ГКБ №29" </t>
  </si>
  <si>
    <t xml:space="preserve">0339300249515000603
</t>
  </si>
  <si>
    <t>24.12.15</t>
  </si>
  <si>
    <t xml:space="preserve">3421801099916000026 </t>
  </si>
  <si>
    <t xml:space="preserve">Поставка эндопротезов и имплантируемых систем для нужд МБЛПУ «ГКБ №29» </t>
  </si>
  <si>
    <t xml:space="preserve">0339300249515000601
</t>
  </si>
  <si>
    <t>33.10.17.610</t>
  </si>
  <si>
    <t xml:space="preserve">3421801099916000033 </t>
  </si>
  <si>
    <t xml:space="preserve">Поставка светильников и комплектующих материалов для нужд МБЛПУ "ГКБ №29" </t>
  </si>
  <si>
    <t xml:space="preserve">0339300249516000092
</t>
  </si>
  <si>
    <t xml:space="preserve">27.40.39.110 27.90.40.190 27.40.42.000 </t>
  </si>
  <si>
    <t>ООО "СИБИРСКИЙ СВЕТ"</t>
  </si>
  <si>
    <t xml:space="preserve">630001, г НОВОСИБИРСК, ул ДУСИ КОВАЛЬЧУК, 4 </t>
  </si>
  <si>
    <t>30.03.16</t>
  </si>
  <si>
    <t xml:space="preserve">3421801099916000151 </t>
  </si>
  <si>
    <t xml:space="preserve">Поставка кислорода медицинского (МНН: Кислород) для нужд МБЛПУ "ГКБ № 29" </t>
  </si>
  <si>
    <t>12.07.16</t>
  </si>
  <si>
    <t>0339300249516000210</t>
  </si>
  <si>
    <t>15.08.16</t>
  </si>
  <si>
    <t>05.09.16</t>
  </si>
  <si>
    <t xml:space="preserve">3421801099916000233 </t>
  </si>
  <si>
    <t xml:space="preserve">Поставка автоматического гематологического анализатора для нужд МБЛПУ "ГКБ № 29" </t>
  </si>
  <si>
    <t>02.08.16</t>
  </si>
  <si>
    <t>0339300249516000212</t>
  </si>
  <si>
    <t xml:space="preserve">654000, Кемеровская область, г. Новокузнецк, 
пр. Технический, д. 33/2 - 706
</t>
  </si>
  <si>
    <t>29.08.16</t>
  </si>
  <si>
    <t>09.09.16</t>
  </si>
  <si>
    <t xml:space="preserve">3421801099916000235 </t>
  </si>
  <si>
    <t xml:space="preserve">Поставка монитора прикроватного с принадлежностями для нужд МБЛПУ "ГКБ № 29" </t>
  </si>
  <si>
    <t>0339300249516000214</t>
  </si>
  <si>
    <t>26.60.12.123</t>
  </si>
  <si>
    <t>3421801099916000234</t>
  </si>
  <si>
    <t>Поставка санитарно-технических товаров для нужд МБЛПУ "ГКБ №29"</t>
  </si>
  <si>
    <t xml:space="preserve">10.10.2016 </t>
  </si>
  <si>
    <t xml:space="preserve">0339300249516000242 </t>
  </si>
  <si>
    <t xml:space="preserve">26.51.52.190 26.51.82.190 </t>
  </si>
  <si>
    <t>ООО «НК-Прибор»</t>
  </si>
  <si>
    <t>654018, Российская Федерация, Кемеровская обл., г. Новокузнецк, пр-кт. Октябрьский, дом 19, офис 96а, ОКАТО: 32431000000</t>
  </si>
  <si>
    <t>3421801099916000263</t>
  </si>
  <si>
    <t>ООО "НК-Прибор"</t>
  </si>
  <si>
    <t>Оказание услуг по обеспечению прохождения информационных потоков по защищенным каналам связи сети VIP NET №753 на 2017 год для нужд МБЛПУ "ГКБ №29"</t>
  </si>
  <si>
    <t xml:space="preserve">0339300249516000257 </t>
  </si>
  <si>
    <t>Государственное бюджетное учреждение здравоохранения Кемеровской области "Кемеровский областной медицинский информационно-аналитический центр"</t>
  </si>
  <si>
    <t>650036, Российская Федерация, Кемеровская обл., г. Кемерово, ул. Волгоградская, 43, ОКАТО: 32401000000</t>
  </si>
  <si>
    <t>3421801099916000275</t>
  </si>
  <si>
    <t>ГБУЗ "Кемеровский областной медицинский информационно-аналитический центр"</t>
  </si>
  <si>
    <t>Оказание услуг по сопровождению программного обеспечения для ведения электронной медицинской карты на базе медицинской информационно-аналитической системы «КУЗДРАВ» (МИАС «КУЗДРАВ») на 2017 год для нужд МБЛПУ "ГКБ №29"</t>
  </si>
  <si>
    <t xml:space="preserve">0339300249516000258 </t>
  </si>
  <si>
    <t xml:space="preserve">62.02.30.000 </t>
  </si>
  <si>
    <t>3421801099916000274</t>
  </si>
  <si>
    <t>Оказание услуг по техническому обслуживанию системы медицинского газоснабжения в МБЛПУ "ГКБ №29"</t>
  </si>
  <si>
    <t>0339300249516000271</t>
  </si>
  <si>
    <t>3421801099916000282</t>
  </si>
  <si>
    <t>Поставка аскорбиновой кислоты (пищевая добавка) для нужд МБЛПУ "ГКБ №29"</t>
  </si>
  <si>
    <t xml:space="preserve">0339300249516000278 </t>
  </si>
  <si>
    <t xml:space="preserve">21.10.51.126 </t>
  </si>
  <si>
    <t>ООО "ФИРМА "АВИС"</t>
  </si>
  <si>
    <t>4205090281</t>
  </si>
  <si>
    <t>650021, Российская Федерация, Кемеровская обл., г. Кемерово, ул. Красноармейская, 14а, 10а, ОКАТО: 32401000000</t>
  </si>
  <si>
    <t>3421801099916000285</t>
  </si>
  <si>
    <t>«Фирма Авис»</t>
  </si>
  <si>
    <t>Поставка соли пищевой на 2017 год для нужд МБЛПУ "ГКБ №29"</t>
  </si>
  <si>
    <t xml:space="preserve">0339300249516000279 </t>
  </si>
  <si>
    <t xml:space="preserve">10.84.30.140 </t>
  </si>
  <si>
    <t>Три-С</t>
  </si>
  <si>
    <t>4253008424</t>
  </si>
  <si>
    <t>654038, Россия, Кемеровская область, г.Новокузнецк, ул. 40 лет ВЛКСМ, 44А-40</t>
  </si>
  <si>
    <t>3421801099916000283</t>
  </si>
  <si>
    <t>Поставка автомобильных масел для нужд МБЛПУ "ГКБ №29"</t>
  </si>
  <si>
    <t xml:space="preserve">0339300249516000289 </t>
  </si>
  <si>
    <t xml:space="preserve">19.20.29.113 19.20.29.119 20.59.43.120 </t>
  </si>
  <si>
    <t>ООО "СНАБ-НК"</t>
  </si>
  <si>
    <t>654006,ОБЛАСТЬ КЕМЕРОВСКАЯ,,ГОРОД НОВОКУЗНЕЦК,,ПРОСПЕКТ СТРОИТЕЛЕЙ,7</t>
  </si>
  <si>
    <t>3421801099916000300</t>
  </si>
  <si>
    <t>ООО «Снаб-НК»</t>
  </si>
  <si>
    <t>Поставка бытовых электрических товаров для нужд МБЛПУ "ГКБ №29"</t>
  </si>
  <si>
    <t xml:space="preserve">0339300249516000292 </t>
  </si>
  <si>
    <t xml:space="preserve">27.51.23.130 27.51.28.130 </t>
  </si>
  <si>
    <t>3421801099916000298</t>
  </si>
  <si>
    <t>Поставка телефонов для нужд МБЛПУ «ГКБ № 29»</t>
  </si>
  <si>
    <t xml:space="preserve">0339300249516000293 </t>
  </si>
  <si>
    <t xml:space="preserve">26.30.23.000 </t>
  </si>
  <si>
    <t>3421801099916000295</t>
  </si>
  <si>
    <t>Поставка конфорок для нужд МБЛПУ "ГКБ №29"</t>
  </si>
  <si>
    <t xml:space="preserve">0339300249516000294 </t>
  </si>
  <si>
    <t xml:space="preserve">27.51.30.000 </t>
  </si>
  <si>
    <t>3421801099916000289</t>
  </si>
  <si>
    <t>Поставка ниток для нужд МБЛПУ "ГКБ №29"</t>
  </si>
  <si>
    <t xml:space="preserve">0339300249516000304 </t>
  </si>
  <si>
    <t xml:space="preserve">13.10.62.000 </t>
  </si>
  <si>
    <t>3421801099916000297</t>
  </si>
  <si>
    <t>Поставка мягкого инвентаря (фланель набивная) для нужд МБЛПУ "ГКБ №29"</t>
  </si>
  <si>
    <t xml:space="preserve">0339300249516000305 </t>
  </si>
  <si>
    <t xml:space="preserve">13.20.20.190 </t>
  </si>
  <si>
    <t>3421801099916000288</t>
  </si>
  <si>
    <t>Поставка лекарственных средств (МНН: Гидроталцит) для здравпунктов МБЛПУ "ГКБ №29"</t>
  </si>
  <si>
    <t xml:space="preserve">0339300249516000229 </t>
  </si>
  <si>
    <t>3421801099916000249</t>
  </si>
  <si>
    <t>Поставка лекарственных средств различных групп для здравпунктов МБЛПУ "ГКБ №29"</t>
  </si>
  <si>
    <t xml:space="preserve">0339300249516000233 </t>
  </si>
  <si>
    <t xml:space="preserve">21.20.10.113 21.20.10.116 21.20.10.141 21.20.10.147 21.20.10.148 21.20.10.251 21.20.10.254 21.20.10.255 </t>
  </si>
  <si>
    <t>3421801099916000246</t>
  </si>
  <si>
    <t>Поставка лекарственных средств (МНН: Нитроглицерин) для здравпунктов МБЛПУ "ГКБ №29"</t>
  </si>
  <si>
    <t xml:space="preserve">0339300249516000236 </t>
  </si>
  <si>
    <t>3421801099916000250</t>
  </si>
  <si>
    <t>Поставка лекарственных средств (МНН: Калия аспарагинат + Магния аспарагинат) для здравпунктов МБЛПУ "ГКБ №29"</t>
  </si>
  <si>
    <t>0339300249516000220</t>
  </si>
  <si>
    <t xml:space="preserve">3421801099916000243 </t>
  </si>
  <si>
    <t>0339300249516000221</t>
  </si>
  <si>
    <t>21.20.10.261 21.20.10.236 21.20.10.256</t>
  </si>
  <si>
    <t xml:space="preserve">3421801099916000244 </t>
  </si>
  <si>
    <t>Поставка лекарственных средств (МНН: Кодеин+Натрия гидрокарбонат+Солодки корни+Термопсиса ланцетного трава) для здравпунктов МБЛПУ "ГКБ №29"</t>
  </si>
  <si>
    <t>0339300249516000224</t>
  </si>
  <si>
    <t xml:space="preserve">630117, Новосибирская область. 
г. Новосибирск,
ул. Тимакова, д. 4
</t>
  </si>
  <si>
    <t xml:space="preserve">3421801099916000242 </t>
  </si>
  <si>
    <t>Поставка лекарственных средств (МНН: Парацетамол+Фенилэфрин+Аскорбиновая кислота) для здравпунктов МБЛПУ "ГКБ №29"</t>
  </si>
  <si>
    <t>0339300249516000225</t>
  </si>
  <si>
    <t xml:space="preserve"> 25.10.2016</t>
  </si>
  <si>
    <t xml:space="preserve">3421801099916000247 </t>
  </si>
  <si>
    <t>0339300249516000238</t>
  </si>
  <si>
    <t xml:space="preserve">3421801099916000254 </t>
  </si>
  <si>
    <t>0339300249516000239</t>
  </si>
  <si>
    <t xml:space="preserve"> 08.11.2016</t>
  </si>
  <si>
    <t xml:space="preserve">3421801099916000255 </t>
  </si>
  <si>
    <t>Поставка седативного средства для здравпунктов МБЛПУ "ГКБ №29"</t>
  </si>
  <si>
    <t>0339300249516000240</t>
  </si>
  <si>
    <t xml:space="preserve">3421801099916000257 </t>
  </si>
  <si>
    <t>Поставка лекарственных средств для нужд МБЛПУ "ГКБ №29"</t>
  </si>
  <si>
    <t>0339300249516000241</t>
  </si>
  <si>
    <t>ООО"ФАРГО"</t>
  </si>
  <si>
    <t xml:space="preserve">650003, Кемеровская область, г. Кемерово, 
ул. Марковцева, д. 20 «Б»
</t>
  </si>
  <si>
    <t xml:space="preserve">3421801099916000258 </t>
  </si>
  <si>
    <t>ОБЩЕСТВО С ОГРАНИЧЕННОЙ ОТВЕТСТВЕННОСТЬЮ "ФАРГО"</t>
  </si>
  <si>
    <t>0339300249516000247</t>
  </si>
  <si>
    <t xml:space="preserve"> 15.11.2016</t>
  </si>
  <si>
    <t xml:space="preserve">3421801099916000261 </t>
  </si>
  <si>
    <t>Поставка нефтепродуктов в 1-ом квартале 2017 г. для нужд МБЛПУ ГКБ №29</t>
  </si>
  <si>
    <t>0339300249516000248</t>
  </si>
  <si>
    <t>Общество с ограниченной ответственностью "Перекресток Ойл"</t>
  </si>
  <si>
    <t xml:space="preserve">650991, Кемеровская обл., г. Кемерово, 
ул. Николая Островского, д. 16
</t>
  </si>
  <si>
    <t xml:space="preserve"> 17.11.2016</t>
  </si>
  <si>
    <t xml:space="preserve">3421801099916000262 </t>
  </si>
  <si>
    <t>Поставка лекарственных средств (МНН: Фенспирид) для здравпунктов МБЛПУ "ГКБ №29"</t>
  </si>
  <si>
    <t>0339300249516000249</t>
  </si>
  <si>
    <t xml:space="preserve">3421801099916000259 </t>
  </si>
  <si>
    <t>0339300249516000250</t>
  </si>
  <si>
    <t xml:space="preserve">3421801099916000260 </t>
  </si>
  <si>
    <t>0339300249516000261</t>
  </si>
  <si>
    <t xml:space="preserve">21.20.10.232 21.20.10.131 21.10.51.129 21.10.51.126 21.20.10.256 21.20.10.261 21.20.10.174 21.20.10.116  21.20.10.148 21.20.10.118 </t>
  </si>
  <si>
    <t xml:space="preserve">3421801099916000268 </t>
  </si>
  <si>
    <t>Комплексное обслуживание компьютеров и оргтехники для нужд МБЛПУ ГКБ №29</t>
  </si>
  <si>
    <t>0339300249516000265</t>
  </si>
  <si>
    <t>Общество с ограниченной ответственностью "Ремонт оргтехники"</t>
  </si>
  <si>
    <t>4217175973</t>
  </si>
  <si>
    <t>654000, Кемеровская обл, Новокузнецк г, ул.пр.Бардина, д.14</t>
  </si>
  <si>
    <t xml:space="preserve">3421801099916000280 </t>
  </si>
  <si>
    <t>0339300249516000266</t>
  </si>
  <si>
    <t>21.20.10.224</t>
  </si>
  <si>
    <t xml:space="preserve">3421801099916000281 </t>
  </si>
  <si>
    <t>Поставка продуктов питания (сметана) для нужд МБЛПУ "ГКБ №29"</t>
  </si>
  <si>
    <t>0339300249516000299</t>
  </si>
  <si>
    <t>Общество с ограниченной ответственностью "Лилит"</t>
  </si>
  <si>
    <t xml:space="preserve">654207, Кемеровская обл., Новокузнецкий р-н, с. Костенково, ул. Центральная, 
дом 2А
</t>
  </si>
  <si>
    <t xml:space="preserve">3421801099916000296 </t>
  </si>
  <si>
    <t>Поставка продуктов питания (сыр, творог) для нужд МБЛПУ "ГКБ № 29"</t>
  </si>
  <si>
    <t>0339300249516000300</t>
  </si>
  <si>
    <t xml:space="preserve">3421801099916000294 </t>
  </si>
  <si>
    <t>Поставка продуктов питания (яйцо куриное) для нужд МБЛПУ "ГКБ №29"</t>
  </si>
  <si>
    <t>0339300249516000322</t>
  </si>
  <si>
    <t xml:space="preserve">3421801099916000312 </t>
  </si>
  <si>
    <t>Закупка по договору энергоснабжения или договору купли-продажи электрической энергии с гарантирующим поставщиком электрической энергии</t>
  </si>
  <si>
    <t>ПАО ОАО "КУЗБАССКАЯ ЭНЕРГЕТИЧЕСКАЯ СБЫТОВАЯ КОМПАНИЯ"</t>
  </si>
  <si>
    <t xml:space="preserve">650036, г КЕМЕРОВО, пр-кт ЛЕНИНА, 90/4 </t>
  </si>
  <si>
    <t>3421801099916000010</t>
  </si>
  <si>
    <t xml:space="preserve">654006, Кемеровская область, г.Новокузнецк, ул.Рудокопровая, д.4 </t>
  </si>
  <si>
    <t xml:space="preserve">3421801099916000057
 </t>
  </si>
  <si>
    <t>3421801099916000319</t>
  </si>
  <si>
    <t>Поставка бензина автомобильного Премиум - 95</t>
  </si>
  <si>
    <t>34217015930 16 000014</t>
  </si>
  <si>
    <t>19.20.21.131</t>
  </si>
  <si>
    <t>191014, Российская Федерация, г. Санкт-Петербург, ул. Парадная, дом 3, корпус 1, ОКАТО: 40298564000</t>
  </si>
  <si>
    <t>Ф.2016.28790</t>
  </si>
  <si>
    <t>Оказание услуг по хранению, учету и отпуску льготных лекарственных средств в т. ч. наркотических средств и психотропных веществ, изделий медицинского назначения, лечебного питания, населению города Новокузнецка в 2016г в рамках областной программы" Здоровье Кузбасовцев", закупленных за счет субсидии из областного бюджета в рамках Постановления Правительства №890</t>
  </si>
  <si>
    <t>34217015930 16 000013</t>
  </si>
  <si>
    <t>84.12.12.000</t>
  </si>
  <si>
    <t>2016.63686</t>
  </si>
  <si>
    <t>Поставка лекарственного препарата Инсулин лизпро для льготного лекарственного обеспечения населения города Новокузнецка согласно постановлению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</si>
  <si>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34217015930 16 000011</t>
  </si>
  <si>
    <t>24.42.12.152</t>
  </si>
  <si>
    <t>2016.34533</t>
  </si>
  <si>
    <t>Поставка лекарственного препарата Инсулин аспарт для льготного лекарственного обеспечения населения города Новокузнецка согласно постановлению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</si>
  <si>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34217015930 16 000010</t>
  </si>
  <si>
    <t>ОАО 'КУЗБАССФАРМА'</t>
  </si>
  <si>
    <t>650036, Российская Федерация, Кемеровская обл., г. Кемерово, ул. Терешковой, 52, ОКАТО: 32401000000</t>
  </si>
  <si>
    <t xml:space="preserve">18.01.2016 </t>
  </si>
  <si>
    <t>2015.563147</t>
  </si>
  <si>
    <t>Поставка лекарственного препарата Будесонид + Формотерол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</si>
  <si>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34217015930 16 000005</t>
  </si>
  <si>
    <t xml:space="preserve">12.01.2016 </t>
  </si>
  <si>
    <t>2015.555796</t>
  </si>
  <si>
    <t>Поставка лекарственных препаратов Инсулин-изофан, инсулин растворимый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</si>
  <si>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34217015930 16 000006</t>
  </si>
  <si>
    <t>2015.555644</t>
  </si>
  <si>
    <t>Поставка лекарственных препаратов Фентанил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</si>
  <si>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34217015930 16 000004</t>
  </si>
  <si>
    <t>24.42.13.434</t>
  </si>
  <si>
    <t>2015.555543</t>
  </si>
  <si>
    <t>Поставка лекарственных препаратов Тримеперидин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</si>
  <si>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34217015930 16 000001</t>
  </si>
  <si>
    <t>24.42.13.433</t>
  </si>
  <si>
    <t>2015.552604</t>
  </si>
  <si>
    <t>Поставка лекарственного препарата Беклометазон + Формотерол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</si>
  <si>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34217015930 16 000007</t>
  </si>
  <si>
    <t>2015.552487</t>
  </si>
  <si>
    <t>Поставка лекарственных препаратов  (Кодеин+Морфин+Носкапин+Папаверин+Тебаин)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</si>
  <si>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34217015930 16 000003</t>
  </si>
  <si>
    <t>24.42.13.414</t>
  </si>
  <si>
    <t>2015.552444</t>
  </si>
  <si>
    <t>Поставка лекарственных препаратов Инсулин - изофан, инсулин растворимый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</si>
  <si>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34217015930 16 000008</t>
  </si>
  <si>
    <t>Общество с ограниченной ответственностью "Сибмединфо"</t>
  </si>
  <si>
    <t>630055, Российская Федерация, Новосибирская обл., г. Новосибирск, Мусы Джалиля, 3/1, ОКАТО: 50401000000</t>
  </si>
  <si>
    <t>2015.548915</t>
  </si>
  <si>
    <t>Поставка лекарственных препаратов Морфин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</si>
  <si>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34217015930 16 000002</t>
  </si>
  <si>
    <t>2015.548555</t>
  </si>
  <si>
    <t>Поставка лекарственных препаратов Инсулин-изофан, инсулин растворимый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</si>
  <si>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34217015930 16 000009</t>
  </si>
  <si>
    <t>2015.540040</t>
  </si>
  <si>
    <t>Поставка бумаги для петающих устройств и копировальных аппаратов</t>
  </si>
  <si>
    <t>34217015930 16 000012</t>
  </si>
  <si>
    <t>17.12.13.130</t>
  </si>
  <si>
    <t>ООО "Сервис плюс"</t>
  </si>
  <si>
    <t>650055, г.Кемерово, ул. Сарыгина, 29</t>
  </si>
  <si>
    <t>0139300002916000026-0060357-01</t>
  </si>
  <si>
    <t>поставка электрической энергии</t>
  </si>
  <si>
    <t>П44201603393002385001000024</t>
  </si>
  <si>
    <t>ОАО "Кузбасская энергетическая сбытовая компания"</t>
  </si>
  <si>
    <t>650036, г.Кемеро, пр-т Ленина, 90/4</t>
  </si>
  <si>
    <t>обеспечение электросвязью</t>
  </si>
  <si>
    <t>П44201603393002385001000022</t>
  </si>
  <si>
    <t>64.20.12.131</t>
  </si>
  <si>
    <t>191002, гСанкт-Петербург, ул.Достоевского, 15</t>
  </si>
  <si>
    <t>подача тепловой энергии и горячего водоснабжения</t>
  </si>
  <si>
    <t>П44201603393002385001000021</t>
  </si>
  <si>
    <t>40.30.10.111, 40.30.10.151</t>
  </si>
  <si>
    <t>654006, г.Новокузнецк, ул. Коммунальная, 25</t>
  </si>
  <si>
    <t>холодное водоснабжение</t>
  </si>
  <si>
    <t>П44201603393002385001000023</t>
  </si>
  <si>
    <t>41.00.20.121</t>
  </si>
  <si>
    <t>654005, г.Новокузнецк, пр. Строителей, 98</t>
  </si>
  <si>
    <t>Поставка лекарственных препаратов Фендивия (Фентанил)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</si>
  <si>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34217015930 16 000016</t>
  </si>
  <si>
    <t>Ф.2016.46603</t>
  </si>
  <si>
    <t>Поставка лекарственных препаратов Морфин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</si>
  <si>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34217015930 16 000015</t>
  </si>
  <si>
    <t>Ф.2016.44773</t>
  </si>
  <si>
    <t>Поставка лекарственных препаратов Тримеперидин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</si>
  <si>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34217015930 16 000017</t>
  </si>
  <si>
    <t>Ф.2016.46776</t>
  </si>
  <si>
    <t>Поставка лекарственных препаратов Кодеин+Морфин+Носкапин+Папаверин+Тебаин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</si>
  <si>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34217015930 16 000018</t>
  </si>
  <si>
    <t>Ф.2016.46698</t>
  </si>
  <si>
    <t>Поставка лекарственных препаратов Трамадол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</si>
  <si>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34217015930 16 000019</t>
  </si>
  <si>
    <t>Акционерное общество ЗАО Фирма ЦВ «ПРОТЕК»</t>
  </si>
  <si>
    <t>127282, Российская Федерация, г. Москва, ул. Чермянская, дом 2, ОКАТО: 45000000000</t>
  </si>
  <si>
    <t>Ф.2016.52457</t>
  </si>
  <si>
    <t>Поставка лекарственных препаратов Инсулин двухфазный (человеческий)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</si>
  <si>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34217015930 16 000020</t>
  </si>
  <si>
    <t>ООО "Альфа-Фарм"</t>
  </si>
  <si>
    <t>620026, Свердловская обл., г.Екатеринбург, ул. М.Горького, 65-90</t>
  </si>
  <si>
    <t>Ф.2016.93968</t>
  </si>
  <si>
    <t>34217015930 16 000021</t>
  </si>
  <si>
    <t>Ф.2016.94534</t>
  </si>
  <si>
    <t>Поставка лекарственных препаратов Флутиказон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</si>
  <si>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34217015930 16 000023</t>
  </si>
  <si>
    <t>Ф.2016.102319</t>
  </si>
  <si>
    <t>Поставка лекарственных препаратов Омбитасвир+паритапревир+Ритонавир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</si>
  <si>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34217015930 16 000024</t>
  </si>
  <si>
    <t>Ф.2016.101171</t>
  </si>
  <si>
    <t>Поставка лекарственных препаратов Инсулин детемир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</si>
  <si>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34217015930 16 000025</t>
  </si>
  <si>
    <t>Акционерное общество ОАО 'КУЗБАССФАРМА'</t>
  </si>
  <si>
    <t>Ф.2016.100652</t>
  </si>
  <si>
    <t>Поставка лекарственных препаратов Инсулин растворимый (человеческий)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</si>
  <si>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34217015930 16 000027</t>
  </si>
  <si>
    <t>Ф.2016.106253</t>
  </si>
  <si>
    <t>Поставка лекарственных препаратов Десмопрессин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</si>
  <si>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34217015930 16 000028</t>
  </si>
  <si>
    <t>Общество с ограниченной ответственностью ООО 'Мамонт Фарм'</t>
  </si>
  <si>
    <t>123001, Российская Федерация, г. Москва, пер. Ермолаевский, 25,</t>
  </si>
  <si>
    <t>Ф.2016.108547</t>
  </si>
  <si>
    <t>Поставка лекарственных препаратов Будесонид+Формотерол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</si>
  <si>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34217015930 16 000026</t>
  </si>
  <si>
    <t>Ф.2016.109799</t>
  </si>
  <si>
    <t>Оказание услуг по хранению, учету и отпуску льготных лекарств, в т.ч. наркотических средств, психотропных веществ и изделий медицинского назначения, из областного бюджета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</si>
  <si>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34217015930 16 000029</t>
  </si>
  <si>
    <t>Ф.2016.114117</t>
  </si>
  <si>
    <t>Поставка изделий медицинского назначения Тест-полоски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</si>
  <si>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34217015930 16 000030</t>
  </si>
  <si>
    <t>Общество с ограниченной ответственностью ООО "АЛЬБАТРОС"</t>
  </si>
  <si>
    <t>115201, Российская Федерация, г. Москва, Каширское шоссе, дом 22, корпус 4, строение 7,</t>
  </si>
  <si>
    <t>Ф.2016.160794</t>
  </si>
  <si>
    <t>Поставка изделий медицинского назначения Иглы для инсулиновых инжекторов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</si>
  <si>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34217015930 16 000031</t>
  </si>
  <si>
    <t>Общество с ограниченной ответственностью ООО "Спектр"</t>
  </si>
  <si>
    <t>632383, Российская Федерация, Новосибирская обл., г. Куйбышев, Речная, дом 5, 5,</t>
  </si>
  <si>
    <t>34217015930 16 000032</t>
  </si>
  <si>
    <t>Государственное унитарное предприятие субъектов Российской Федерации ГП КО "Кузбассфарммед"</t>
  </si>
  <si>
    <t>Ф.2016.256458</t>
  </si>
  <si>
    <t>34217015930 16 000033</t>
  </si>
  <si>
    <t>Ф.2016.248775</t>
  </si>
  <si>
    <t>34217015930 16 000034</t>
  </si>
  <si>
    <t>Ф.2016.267859</t>
  </si>
  <si>
    <t>34217015930 16 000035</t>
  </si>
  <si>
    <t>Ф.2016.259886</t>
  </si>
  <si>
    <t>Поставка лекарственного препарата Ривароксабан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</si>
  <si>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0139300002916000873 (М12-0827-16-ЭА)</t>
  </si>
  <si>
    <t>Общество с ограниченной ответственностью «Спейсфарм»</t>
  </si>
  <si>
    <t>7726736160</t>
  </si>
  <si>
    <t>115230, Российская Федерация, г. Москва, Варшавское шоссе, 46а стр.4, ОКАТО: 45000000000</t>
  </si>
  <si>
    <t>3421701593016000036</t>
  </si>
  <si>
    <t>ОБЩЕСТВО С ОГРАНИЧЕННОЙ ОТВЕТСТВЕННОСТЬЮ "СПЕЙСФАРМ"</t>
  </si>
  <si>
    <t>Поставка лекарственного препарата Трипторелин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</si>
  <si>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0139300002916000874 (М12-0825-16-ЭА)</t>
  </si>
  <si>
    <t>Общество с ограниченной ответственностью 'Мамонт Фарм'</t>
  </si>
  <si>
    <t>7736652008</t>
  </si>
  <si>
    <t>123001, Российская Федерация, г. Москва, пер. Ермолаевский, 25, ОКАТО: 45286575000</t>
  </si>
  <si>
    <t>3421701593016000038</t>
  </si>
  <si>
    <t>Общество с ограниченной ответственностью "Мамонт Фарм"</t>
  </si>
  <si>
    <t>Поставка лекарственных препаратов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</si>
  <si>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0139300002916000869 (М12-0823-16-ЭА)</t>
  </si>
  <si>
    <t>3421701593016000040</t>
  </si>
  <si>
    <t>Поставка лекарственного препарата Будесонид+формотерол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</si>
  <si>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0139300002916000876 (М12-0826-16-ЭА)</t>
  </si>
  <si>
    <t>3421701593016000039</t>
  </si>
  <si>
    <t>Поставка лекарственного препарата Осельтамивир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</si>
  <si>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0139300002916000872 (М12-0815-16-ЭА)</t>
  </si>
  <si>
    <t>3421701593016000037</t>
  </si>
  <si>
    <t>Поставка лекарственного препарата Адеметионин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</si>
  <si>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0139300002916000870 (М12-0810-16-ЭА)</t>
  </si>
  <si>
    <t>3421701593016000042</t>
  </si>
  <si>
    <t>Поставка лекарственного препарата Вальпроевая кислота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</si>
  <si>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0139300002916000875 (М12-0830-16-ЭА)</t>
  </si>
  <si>
    <t>3421701593016000041</t>
  </si>
  <si>
    <t>Поставка лекарственного препарата Салметерол+флутиказон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</si>
  <si>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0139300002916000877 (М12-0828-16-ЭА)</t>
  </si>
  <si>
    <t>ООО "ФАРМПРО"</t>
  </si>
  <si>
    <t>7715404075</t>
  </si>
  <si>
    <t>127282, Российская Федерация, г. Москва, ул. Чермянская, дом 2, строение 2, ОКАТО: 45280583000</t>
  </si>
  <si>
    <t>3421701593016000043</t>
  </si>
  <si>
    <t>ОБЩЕСТВО С ОГРАНИЧЕННОЙ ОТВЕТСТВЕННОСТЬЮ "ФАРМПРО"</t>
  </si>
  <si>
    <t>Поставка лекарственного препарата Будесонид+Формотерол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</si>
  <si>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0139300002916000878 (М12-0829-16-ЭА)</t>
  </si>
  <si>
    <t>3421701593016000044</t>
  </si>
  <si>
    <t>Поставка лекарственного препарата Микофеналата мофетил для льготного лекарственного обеспечения населения города Новокузнецка в рамках постановления Правительства Российской Федерации от 30 июля 1994 года № 890 «О государственной поддержке развития медицинской промышленности и улучшения обеспечения населения и учреждений здравоохранения лекарственными средствами и изделиями медицинского назначения»</t>
  </si>
  <si>
    <t>0139300002916000871 (М12-0824-16-ЭА)</t>
  </si>
  <si>
    <t>ООО 'Яркая Звезда'</t>
  </si>
  <si>
    <t>7728636740</t>
  </si>
  <si>
    <t>119571, Российская Федерация, г. Москва, ул. 26-ти Бакинских Комиссаров, д.9, 61, ОКАТО: 45268592000</t>
  </si>
  <si>
    <t>3421701593016000045</t>
  </si>
  <si>
    <t>ОБЩЕСТВО С ОГРАНИЧЕННОЙ ОТВЕТСТВЕННОСТЬЮ "ЯРКАЯ ЗВЕЗДА"</t>
  </si>
  <si>
    <t>0339300238516000005 (0339300238516000005)</t>
  </si>
  <si>
    <t xml:space="preserve">35.13.10.000 </t>
  </si>
  <si>
    <t>МБЛПУ "ЗПЦ"</t>
  </si>
  <si>
    <t>4217034429</t>
  </si>
  <si>
    <t>Поставка лекарственного препарата (надропарин кальция).</t>
  </si>
  <si>
    <t>0339300000316000001</t>
  </si>
  <si>
    <t>107143, 
г. Москва, ул. Открытое шоссе, д.17, корп.1.</t>
  </si>
  <si>
    <t>3421703442916000035</t>
  </si>
  <si>
    <t>Поставка лекарственных препаратов.</t>
  </si>
  <si>
    <t>0339300000316000002</t>
  </si>
  <si>
    <t>21.20.10.172
21.20.10.255
21.20.10.191
21.20.10.232</t>
  </si>
  <si>
    <t>630117, Новосибирская обл., г. Новосибирск, Тимакова, 4</t>
  </si>
  <si>
    <t>3421703442916000036</t>
  </si>
  <si>
    <t>Поставку лекарственного препарата (эртапенем).</t>
  </si>
  <si>
    <t>0339300000316000003</t>
  </si>
  <si>
    <t>3421703442916000033</t>
  </si>
  <si>
    <t>0339300000316000005</t>
  </si>
  <si>
    <t>21.10.60.195</t>
  </si>
  <si>
    <t>3421703442916000032</t>
  </si>
  <si>
    <t>Поставка энтерального питания для реанимации.</t>
  </si>
  <si>
    <t>0339300000316000006</t>
  </si>
  <si>
    <t>121357, РФ, г. Москва, ул. Вересаева, д.8</t>
  </si>
  <si>
    <t>3421703442916000034</t>
  </si>
  <si>
    <t>Поставка рентгеноконтрастных веществ</t>
  </si>
  <si>
    <t>0339300000316000007</t>
  </si>
  <si>
    <t>ООО "Фармкомплекс"</t>
  </si>
  <si>
    <t>119285, г. Москва, Воробьевское шоссе, дом 6</t>
  </si>
  <si>
    <t>3421703442916000038</t>
  </si>
  <si>
    <t>Поставка лекарственного препарата (Альбумин человека)</t>
  </si>
  <si>
    <t>0339300000316000008</t>
  </si>
  <si>
    <t>3421703442916000040</t>
  </si>
  <si>
    <t>Поставку лекарственного препарата (иммуноглобулин человека).</t>
  </si>
  <si>
    <t>0339300000316000009</t>
  </si>
  <si>
    <t>3421703442916000037</t>
  </si>
  <si>
    <t>Поставка лекарственного препарата (Наропин)</t>
  </si>
  <si>
    <t>0339300000316000010</t>
  </si>
  <si>
    <t>3421703442916000047</t>
  </si>
  <si>
    <t>Поставка расходных материалов для ОЛД и ОФД.</t>
  </si>
  <si>
    <t>0339300000316000011</t>
  </si>
  <si>
    <t>20.59.59.000
26.60.11.130
26.51.12.190
17.12.13.110</t>
  </si>
  <si>
    <t>ООО «СИБИРСКИЙ УСПЕХ-КУЗБАСС»</t>
  </si>
  <si>
    <t>650000,  г. Кемерово, ул. Кузбасская, 10, 28</t>
  </si>
  <si>
    <t>3421703442916000039</t>
  </si>
  <si>
    <t>Поставка электротехнических товаров.</t>
  </si>
  <si>
    <t>0339300000316000012</t>
  </si>
  <si>
    <t>27.40.15.110
27.40.21.120
25.73.30.182
27.32.12.000</t>
  </si>
  <si>
    <t>654066, Кемеровская обл., г. Новокузнецк, ш. Кондомское, 3</t>
  </si>
  <si>
    <t>3421703442916000049</t>
  </si>
  <si>
    <t>Поставка медицинской одежды</t>
  </si>
  <si>
    <t>0339300000316000013</t>
  </si>
  <si>
    <t>14.12.30.132</t>
  </si>
  <si>
    <t>ООО «Текстильные реки»</t>
  </si>
  <si>
    <t>3702122630</t>
  </si>
  <si>
    <t>153034, г. Иваново, ул.Огородная, д. 33/153034</t>
  </si>
  <si>
    <t>3421703442916000089</t>
  </si>
  <si>
    <t>0339300000316000014</t>
  </si>
  <si>
    <t>21.20.10.183
21.20.10.191
21.20.10.141
21.20.10.254
21.20.10.133</t>
  </si>
  <si>
    <t>3421703442916000048</t>
  </si>
  <si>
    <t>Поставка лекарственных препаратов 2.</t>
  </si>
  <si>
    <t>0339300000316000015</t>
  </si>
  <si>
    <t>21.20.10.159
21.20.10.113
21.10.60.191
21.20.10.232
21.10.54.190
21.20.10.172</t>
  </si>
  <si>
    <t>654041,  г. Новокузнецк, проезд. Курбатова, 1</t>
  </si>
  <si>
    <t>3421703442916000044</t>
  </si>
  <si>
    <t>Поставка нефтепродуктов во 2 квартале 2016 года.</t>
  </si>
  <si>
    <t>0339300000316000019</t>
  </si>
  <si>
    <t>19.20.21.111
19.20.21.121
19.20.21.311</t>
  </si>
  <si>
    <t>650000 РФ Кемеровская область,  г.Кемерово,
 ул. Н.Островского, 16</t>
  </si>
  <si>
    <t>3421703442916000061</t>
  </si>
  <si>
    <t>Оказание услуг по изготовлению экстемпоральных лекарственных препаратов</t>
  </si>
  <si>
    <t>0339300000316000020</t>
  </si>
  <si>
    <t>21.20.99.000</t>
  </si>
  <si>
    <t>3421703442916000051</t>
  </si>
  <si>
    <t>Поставка лекарственного препарата (цефтриаксон).</t>
  </si>
  <si>
    <t>0339300000316000021</t>
  </si>
  <si>
    <t>21.10.54.170</t>
  </si>
  <si>
    <t>3421703442916000046</t>
  </si>
  <si>
    <t>Поставка лекарственного препарата ( ампициллин + сульбактам)</t>
  </si>
  <si>
    <t>0339300000316000022</t>
  </si>
  <si>
    <t>3421703442916000045</t>
  </si>
  <si>
    <t>0339300000316000023</t>
  </si>
  <si>
    <t>21.20.10.232
21.20.10.113
21.20.10.154
21.10.60.191
21.20.10.191
21.10.60.193</t>
  </si>
  <si>
    <t>3421703442916000053</t>
  </si>
  <si>
    <t>Поставка оториноларингологического оборудования и расходных материалов</t>
  </si>
  <si>
    <t>0339300000316000024</t>
  </si>
  <si>
    <t>3421703442916000052</t>
  </si>
  <si>
    <t>Поставка лекарственного препарата (Парацетамол).</t>
  </si>
  <si>
    <t>0339300000316000025</t>
  </si>
  <si>
    <t>3421703442916000054</t>
  </si>
  <si>
    <t>Поставка лекарственных препаратов (растворы).</t>
  </si>
  <si>
    <t>0339300000316000026</t>
  </si>
  <si>
    <t>21.20.10.254
21.20.10.134
21.20.10.232
21.20.10.141</t>
  </si>
  <si>
    <t>655004, Республика Хакасия, г. Абакан, пр-кт Ленина, 218А</t>
  </si>
  <si>
    <t>3421703442916000050</t>
  </si>
  <si>
    <t>Поставка компьютерной, оргтехники и комплектующих.</t>
  </si>
  <si>
    <t>0339300000316000027</t>
  </si>
  <si>
    <t>26.20.16.170
26.20.16.190
26.20.11.110
26.12.20.000
26.20.16.120
27.33.13.190
26.20.17.110
26.20.16.140</t>
  </si>
  <si>
    <t>ООО «Сибирь КС»</t>
  </si>
  <si>
    <t>630082,  Новосибирская обл., г. Новосибирск, ул. Жуковского, дом 98/3</t>
  </si>
  <si>
    <t>3421703442916000064</t>
  </si>
  <si>
    <t>Поставка лекарственного препарата (поливитамины для парентерального введения).</t>
  </si>
  <si>
    <t>0339300000316000028</t>
  </si>
  <si>
    <t>3421703442916000058</t>
  </si>
  <si>
    <t>Поставка кислорода медицинского газообразного в баллонах</t>
  </si>
  <si>
    <t>0339300000316000029</t>
  </si>
  <si>
    <t>ООО «Оксинит плюс»</t>
  </si>
  <si>
    <t>652702, Кемеровская область, г. Киселевск, ул. Ушакова, 2А</t>
  </si>
  <si>
    <t>3421703442916000065</t>
  </si>
  <si>
    <t>Поставка изделий медицинского назначения.</t>
  </si>
  <si>
    <t>0339300000316000030</t>
  </si>
  <si>
    <t>17.22.12.120
13.99.19.111</t>
  </si>
  <si>
    <t>ООО "Регионснаб"</t>
  </si>
  <si>
    <t>4205316771</t>
  </si>
  <si>
    <t>650021, Российская Федерация, Кемеровская обл., г. Кемерово, ул. Железнодорожная, 43, ОКАТО: 32401000000</t>
  </si>
  <si>
    <t>3421703442916000057</t>
  </si>
  <si>
    <t>Поставка бумаги для офисной техники.</t>
  </si>
  <si>
    <t>0339300000316000034</t>
  </si>
  <si>
    <t>ООО «Теплый ветер»</t>
  </si>
  <si>
    <t>4205254028</t>
  </si>
  <si>
    <t>650055,  г. Кемерово, Пролетарская , 12, 32</t>
  </si>
  <si>
    <t>3421703442916000060</t>
  </si>
  <si>
    <t>Поставка лекарственных препаратов (антибиотиков).</t>
  </si>
  <si>
    <t>0339300000316000035</t>
  </si>
  <si>
    <t>3421703442916000059</t>
  </si>
  <si>
    <t>Поставка лекарственных препаратов для медикаментозного аборта.</t>
  </si>
  <si>
    <t>0339300000316000036</t>
  </si>
  <si>
    <t>21.20.22.000</t>
  </si>
  <si>
    <t>3421703442916000063</t>
  </si>
  <si>
    <t>0339300000316000037</t>
  </si>
  <si>
    <t>3421703442916000068</t>
  </si>
  <si>
    <t>0339300000316000038</t>
  </si>
  <si>
    <t>21.20.10.259
21.20.10.158
21.20.10.112
21.20.10.181
21.20.10.193
21.20.10.221
21.20.10.113
21.20.10.261</t>
  </si>
  <si>
    <t>3421703442916000062</t>
  </si>
  <si>
    <t>Поставка лекарственного препарата (эптаког альфа).</t>
  </si>
  <si>
    <t>0339300000316000041</t>
  </si>
  <si>
    <t>3421703442916000067</t>
  </si>
  <si>
    <t>Оказание услуг по техническому обслуживанию систем кислородоснабжения</t>
  </si>
  <si>
    <t>0339300000316000042</t>
  </si>
  <si>
    <t>654000, Российская Федерация, Кемеровская обл., г. Новокузнецк, ул. Чекалина, 18, оф.25</t>
  </si>
  <si>
    <t>3421703442916000066</t>
  </si>
  <si>
    <t>Поставка расходных материалов для неонатологии</t>
  </si>
  <si>
    <t>0339300000316000043</t>
  </si>
  <si>
    <t>32.50.13.190
32.50.13.110</t>
  </si>
  <si>
    <t>ООО 'ТерраМЕД'</t>
  </si>
  <si>
    <t>3421703442916000082</t>
  </si>
  <si>
    <t>0339300000316000044</t>
  </si>
  <si>
    <t>21.10.54.190
21.20.10.232
21.20.10.255</t>
  </si>
  <si>
    <t>654059, Российская Федерация, Кемеровская обл., г. Новокузнецк, ул. Клименко, дом 38</t>
  </si>
  <si>
    <t>3421703442916000070</t>
  </si>
  <si>
    <t>Поставка реагентов и расходных материалов для лабораторной диагностики</t>
  </si>
  <si>
    <t>0339300000316000045</t>
  </si>
  <si>
    <t>650036, Российская Федерация, Кемеровская обл., г. Кемерово, ул. Тухачевского, дом 22, лит. Б, 208-210</t>
  </si>
  <si>
    <t>3421703442916000073</t>
  </si>
  <si>
    <t>Поставка сантехнических товаров</t>
  </si>
  <si>
    <t>0339300000316000046</t>
  </si>
  <si>
    <t>28.14.12.110</t>
  </si>
  <si>
    <t>Общество с ограниченной ответственностью Теплостандарт</t>
  </si>
  <si>
    <t>7806372695</t>
  </si>
  <si>
    <t>195213, Российская Федерация, 78 Санкт-Петербург, Санкт-Петербург, Латышских Стрелков, 31</t>
  </si>
  <si>
    <t>3421703442916000090</t>
  </si>
  <si>
    <t>Оказание услуг общественного питания</t>
  </si>
  <si>
    <t>0339300000316000047</t>
  </si>
  <si>
    <t>56.10.19.119</t>
  </si>
  <si>
    <t>ООО «ОМС-Лечебное питание»</t>
  </si>
  <si>
    <t>3421703442916000087</t>
  </si>
  <si>
    <t>0339300000316000048</t>
  </si>
  <si>
    <t>32.99.12.120
17.23.13.191
20.52.10.110
17.23.12.110
17.12.76.190
20.30.24.124
22.19.20.111
32.91.12.140</t>
  </si>
  <si>
    <t>ООО 'Компания Дельта Плюс'</t>
  </si>
  <si>
    <t>650070, Российская Федерация, Кемеровская обл., г. Кемерово, ул. Тухачевского, 60</t>
  </si>
  <si>
    <t>3421703442916000071</t>
  </si>
  <si>
    <t>Поставка посуды и столовых приборов</t>
  </si>
  <si>
    <t>0339300000316000049</t>
  </si>
  <si>
    <t>Общество с ограниченной ответственностью ПТ-Проект</t>
  </si>
  <si>
    <t>2311111846</t>
  </si>
  <si>
    <t>350010, г. Краснодар, Ростовское шоссе,68/1</t>
  </si>
  <si>
    <t>3421703442916000072</t>
  </si>
  <si>
    <t>Поставка реагентов и расходных материалов для лабораторных исследований</t>
  </si>
  <si>
    <t>0339300000316000050</t>
  </si>
  <si>
    <t>20.59.52.199
32.50.50.000</t>
  </si>
  <si>
    <t>НАУЧНО-ПРОИЗВОДСТВЕННОЕ ПРЕДПРИЯТИЕ МЕДИЦИНСКИЕ СИСТЕМЫ</t>
  </si>
  <si>
    <t>4207016798</t>
  </si>
  <si>
    <t>650014, обл КЕМЕРОВСКАЯ 42, г КЕМЕРОВО, пр-кт ШАХТЕРОВ, 123, 158</t>
  </si>
  <si>
    <t>3421703442916000075</t>
  </si>
  <si>
    <t>0339300000316000051</t>
  </si>
  <si>
    <t>ГОСУДАРСТВЕННОЕ ПРЕДПРИЯТИЕ КЕМЕРОВСКОЙ ОБЛАСТИ КУЗБАССФАРММЕД</t>
  </si>
  <si>
    <t>650036, обл КЕМЕРОВСКАЯ 42, г КЕМЕРОВО, ул ТЕРЕШКОВОЙ, 52</t>
  </si>
  <si>
    <t>3421703442916000069</t>
  </si>
  <si>
    <t>0339300000316000052</t>
  </si>
  <si>
    <t>ООО МФА</t>
  </si>
  <si>
    <t>3421703442916000074</t>
  </si>
  <si>
    <t>Поставка железа карбоксимальтозата</t>
  </si>
  <si>
    <t>0339300000316000053</t>
  </si>
  <si>
    <t>3421703442916000080</t>
  </si>
  <si>
    <t>0339300000316000054</t>
  </si>
  <si>
    <t>Закрытое акционерное общество Фирма ЕВРОСЕРВИС</t>
  </si>
  <si>
    <t>142717, РФ, Московская обл., Ленинский муниципальный район, cельское поселение Развилковское, пос. Развилка, квартал 1, владение 7</t>
  </si>
  <si>
    <t>3421703442916000079</t>
  </si>
  <si>
    <t>0339300000316000055</t>
  </si>
  <si>
    <t>3421703442916000076</t>
  </si>
  <si>
    <t>0339300000316000056</t>
  </si>
  <si>
    <t>21.20.10.191
21.10.54.110
21.20.10.141
21.20.10.232</t>
  </si>
  <si>
    <t>3421703442916000084</t>
  </si>
  <si>
    <t>Поставка суксаметония хлорида</t>
  </si>
  <si>
    <t>0339300000316000057</t>
  </si>
  <si>
    <t>ООО Хоспитал-Фарм</t>
  </si>
  <si>
    <t>2221193883</t>
  </si>
  <si>
    <t>656016, Российская Федерация, Алтайский край, г. Барнаул, ул. Витебская, 18, 1</t>
  </si>
  <si>
    <t>3421703442916000081</t>
  </si>
  <si>
    <t>0339300000316000058</t>
  </si>
  <si>
    <t>ОАОК Торговый дом Аллерген</t>
  </si>
  <si>
    <t>142190, Российская Федерация, г. Москва, г. Троицк, б-р. Сиреневый, 15</t>
  </si>
  <si>
    <t>3421703442916000086</t>
  </si>
  <si>
    <t>Поставка лекарственного препарата (нефопам)</t>
  </si>
  <si>
    <t>0339300000316000059</t>
  </si>
  <si>
    <t>3421703442916000078</t>
  </si>
  <si>
    <t>Поставка лекарственного препарата (эртапенем)</t>
  </si>
  <si>
    <t>0339300000316000060</t>
  </si>
  <si>
    <t>3421703442916000077</t>
  </si>
  <si>
    <t>Поставка растворов для перитонеального диализа</t>
  </si>
  <si>
    <t>0339300000316000061</t>
  </si>
  <si>
    <t>ЗАО Фрезениус СП</t>
  </si>
  <si>
    <t>7736045187</t>
  </si>
  <si>
    <t>115088. г.Москва,ул.Угрешская,.д.2.стр.6,комн 09</t>
  </si>
  <si>
    <t>3421703442916000088</t>
  </si>
  <si>
    <t>Поставка расходных материалов к мониторам прикроватным Nihon Kohden BSM 2351K</t>
  </si>
  <si>
    <t>0339300000316000062</t>
  </si>
  <si>
    <t>ООО Медилайн</t>
  </si>
  <si>
    <t>5029199003</t>
  </si>
  <si>
    <t>141009, Российская Федерация, Московская обл., Мытищинский р-н, г. Мытищи, п/ст Мытищи 16, Колонцова, 15</t>
  </si>
  <si>
    <t>3421703442916000097</t>
  </si>
  <si>
    <t>0339300000316000063</t>
  </si>
  <si>
    <t>Общество с ограниченной ответственностью ПКФ Фармресурс</t>
  </si>
  <si>
    <t>620075 г. Екатеринбург, ул. Мамина-Сибиряка, д.58, к. 604</t>
  </si>
  <si>
    <t>3421703442916000094</t>
  </si>
  <si>
    <t>Поставка одноразовых наборов, одноразового хирургического белья, изделий медицинского назначения. Закупка осуществляется среди субъектов малого предпринимательства, социально ориентированных некоммерческих организаций</t>
  </si>
  <si>
    <t>0339300000316000064</t>
  </si>
  <si>
    <t>17.22.12.130
32.50.13.190
15.20.11.129</t>
  </si>
  <si>
    <t>ООО Медицина и новые технологии</t>
  </si>
  <si>
    <t>4238024157</t>
  </si>
  <si>
    <t>654005, Российская Федерация, Кемеровская обл., г. Новокузнецк, ул. Димитрова, 26А</t>
  </si>
  <si>
    <t>3421703442916000093</t>
  </si>
  <si>
    <t>Поставка расходных материалов для проведения процедуры гемодиафильтрации</t>
  </si>
  <si>
    <t>0339300000316000065</t>
  </si>
  <si>
    <t>3421703442916000083</t>
  </si>
  <si>
    <t>Поставка расходных материалов для проведения процедуры гемодиализа</t>
  </si>
  <si>
    <t>0339300000316000066</t>
  </si>
  <si>
    <t>Старцев Константин Александрович</t>
  </si>
  <si>
    <t>222400484291</t>
  </si>
  <si>
    <t>656012, Российская Федерация, Алтайский край, г. Барнаул, проезд. Тальменский, 19а, 2</t>
  </si>
  <si>
    <t>3421703442916000095</t>
  </si>
  <si>
    <t>Поставка наборов для определения антимюллерова гормона лабораторных исследований</t>
  </si>
  <si>
    <t>0339300000316000067</t>
  </si>
  <si>
    <t>ОБЩЕСТВО С ОГРАНИЧЕННОЙ ОТВЕТСТВЕННОСТЬЮ МЕДАЛЬЯНС</t>
  </si>
  <si>
    <t>4217173214</t>
  </si>
  <si>
    <t>654005,  Кемеровская область, г.Новокузнецк, ул. Орджоникидзе, д. 24, оф. 301</t>
  </si>
  <si>
    <t>3421703442916000085</t>
  </si>
  <si>
    <t>0339300000316000068</t>
  </si>
  <si>
    <t>Общество с ограниченной ответственностью Госпиталь-Сервис</t>
  </si>
  <si>
    <t>5504210567</t>
  </si>
  <si>
    <t>644016, г.Омск, ул.Семиреченская, 130 лит.В</t>
  </si>
  <si>
    <t>3421703442916000096</t>
  </si>
  <si>
    <t>Поставка мебели для оснащения отоларингологического отделения</t>
  </si>
  <si>
    <t>0339300000316000069</t>
  </si>
  <si>
    <t>ИП Ходырева Светлана Николаевна</t>
  </si>
  <si>
    <t>422104165653</t>
  </si>
  <si>
    <t>654084, Российская Федерация, Кемеровская обл., г. Новокузнецк, 40л Победы, 25, 19</t>
  </si>
  <si>
    <t>3421703442916000092</t>
  </si>
  <si>
    <t>Поставка лекарственного препарата (карбетоцин)</t>
  </si>
  <si>
    <t>0339300000316000070</t>
  </si>
  <si>
    <t>МУНИЦИПАЛЬНОЕ ПРЕДПРИЯТИЕ НОВОКУЗНЕЦКОГО ГОРОДСКОГО ОКРУГА АПТЕКИ 42+</t>
  </si>
  <si>
    <t>654041, обл КЕМЕРОВСКАЯ 42, г НОВОКУЗНЕЦК, пр КУРБАТОВА, 1</t>
  </si>
  <si>
    <t>3421703442916000091</t>
  </si>
  <si>
    <t>Поставка лекарственного препарата (порактант альфа)</t>
  </si>
  <si>
    <t>0339300000316000071</t>
  </si>
  <si>
    <t>3421703442916000102</t>
  </si>
  <si>
    <t>0339300000316000072</t>
  </si>
  <si>
    <t>21.20.10.134
21.20.10.113</t>
  </si>
  <si>
    <t>3421703442916000098</t>
  </si>
  <si>
    <t>Поставка расходных материалов и изделий медицинского назначения</t>
  </si>
  <si>
    <t>0339300000316000073</t>
  </si>
  <si>
    <t xml:space="preserve">21.20.24.160 32.50.13.110 32.50.13.190  32.50.21.121 </t>
  </si>
  <si>
    <t>ООО «Зибра Медикал»</t>
  </si>
  <si>
    <t>650000, Кемеровская обл., г. Кемерово, ул. Мичурина, 56, 1</t>
  </si>
  <si>
    <t>3421703442916000132</t>
  </si>
  <si>
    <t>Выполнение работ по устройству пандуса</t>
  </si>
  <si>
    <t>0339300000316000074</t>
  </si>
  <si>
    <t>25.72.14.190
25.94.11.120
22.23.15.000</t>
  </si>
  <si>
    <t>РЕГИОНСТРОЙ</t>
  </si>
  <si>
    <t>4253021721</t>
  </si>
  <si>
    <t>654027, обл КЕМЕРОВСКАЯ 42, г НОВОКУЗНЕЦК, пр-кт КУРАКО, 43, 25</t>
  </si>
  <si>
    <t>3421703442916000108</t>
  </si>
  <si>
    <t>0339300000316000075</t>
  </si>
  <si>
    <t>ОБЩЕСТВО С ОГРАНИЧЕННОЙ ОТВЕТСТВЕННОСТЬЮ СИМПЛЕКС</t>
  </si>
  <si>
    <t>654066, обл КЕМЕРОВСКАЯ, г НОВОКУЗНЕЦК, ш КОНДОМСКОЕ, 3</t>
  </si>
  <si>
    <t>3421703442916000101</t>
  </si>
  <si>
    <t>0339300000316000076</t>
  </si>
  <si>
    <t>3421703442916000099</t>
  </si>
  <si>
    <t>Поставка лекарственного препарата (иммуноглобулин человека).</t>
  </si>
  <si>
    <t>0339300000316000077</t>
  </si>
  <si>
    <t>3421703442916000100</t>
  </si>
  <si>
    <t>0339300000316000078</t>
  </si>
  <si>
    <t>3421703442916000103</t>
  </si>
  <si>
    <t>Поставка дезинфицирующих, моющих и чистящих средств</t>
  </si>
  <si>
    <t>0339300000316000079</t>
  </si>
  <si>
    <t>3421703442916000109</t>
  </si>
  <si>
    <t>0339300000316000080</t>
  </si>
  <si>
    <t>ОБЩЕСТВО С ОГРАНИЧЕННОЙ ОТВЕТСТВЕННОСТЬЮ  МЕДИЦИНСКИЙ СТИЛЬ</t>
  </si>
  <si>
    <t>4223005578</t>
  </si>
  <si>
    <t>652509, обл Кемеровская 42, г ЛЕНИНСК-КУЗНЕЦКИЙ, ул ЛЕСНОЙ ГОРОДОК, 52/2</t>
  </si>
  <si>
    <t>3421703442916000104</t>
  </si>
  <si>
    <t>Выполнение работ по ремонту кровли детской поликлиники №6 МБЛПУ Зональный перинатальный центр</t>
  </si>
  <si>
    <t>0339300000316000081</t>
  </si>
  <si>
    <t xml:space="preserve">43.91.19.110 </t>
  </si>
  <si>
    <t>ООО «Сибирская Строительная Компания»</t>
  </si>
  <si>
    <t>4205322895</t>
  </si>
  <si>
    <t>650002, Российская Федерация, Кемеровская обл., г. Кемерово, Пр. Шахтеров , 88, 27</t>
  </si>
  <si>
    <t>3421703442916000125</t>
  </si>
  <si>
    <t>Оказание услуг по предоставлению неисключительных (пользовательских) прав на программное обеспечение «Контур-Персонал-Медицина», «Контур-Зарплата», «Контур-Бухгалтерия-Бюджет» и сопровождению данных ПП</t>
  </si>
  <si>
    <t>0339300000316000082</t>
  </si>
  <si>
    <t>КОНТУР-НОВОКУЗНЕЦК ОБЩЕСТВО С ОГРАНИЧЕННОЙ ОТВЕТСТВЕННОСТЬЮ</t>
  </si>
  <si>
    <t>654005, обл КЕМЕРОВСКАЯ 42, г НОВОКУЗНЕЦК, ул ОРДЖОНИКИДЗЕ, 35, 1211</t>
  </si>
  <si>
    <t>3421703442916000106</t>
  </si>
  <si>
    <t>Оказание услуг по техническому обслуживанию узлов учёта тепловой энергии и оборудования индивидуальных тепловых пунктов</t>
  </si>
  <si>
    <t>0339300000316000083</t>
  </si>
  <si>
    <t>ОБЩЕСТВО С ОГРАНИЧЕННОЙ ОТВЕТСТВЕННОСТЬЮ ЭНЕРГО-МОНИТОРИНГ</t>
  </si>
  <si>
    <t>4220029588</t>
  </si>
  <si>
    <t>654041, обл КЕМЕРОВСКАЯ 42, г НОВОКУЗНЕЦК, пр-кт ДРУЖБЫ, 13, 29</t>
  </si>
  <si>
    <t>3421703442916000107</t>
  </si>
  <si>
    <t>0339300000316000085</t>
  </si>
  <si>
    <t>Общество с ограниченной ответственностью Зибра Медикал</t>
  </si>
  <si>
    <t>650000,Кемеровская обл., г. Кемерово,  ул. Мичурина, дом № 56, оф.1</t>
  </si>
  <si>
    <t>3421703442916000111</t>
  </si>
  <si>
    <t>Поставка реагентов для ПЦР лаборатории</t>
  </si>
  <si>
    <t>0339300000316000086</t>
  </si>
  <si>
    <t>3421703442916000105</t>
  </si>
  <si>
    <t>0339300000316000087</t>
  </si>
  <si>
    <t>630055, Российская Федерация, Новосибирская обл., г. Новосибирск, ул. Мусы Джалиля, дом 3/1, 6</t>
  </si>
  <si>
    <t>3421703442916000113</t>
  </si>
  <si>
    <t>Оказание услуг по техническому обслуживанию и текущему ремонту технологического оборудования</t>
  </si>
  <si>
    <t>0339300000316000088</t>
  </si>
  <si>
    <t>ОБЩЕСТВО С ОГРАНИЧЕННОЙ ОТВЕТСТВЕННОСТЬЮ МЕДСТОР</t>
  </si>
  <si>
    <t>654011, обл КЕМЕРОВСКАЯ, г НОВОКУЗНЕЦК, пр-кт АВИАТОРОВ, 45, 64</t>
  </si>
  <si>
    <t>3421703442916000118</t>
  </si>
  <si>
    <t>Оказание услуг по техническому обслуживанию и текущему ремонту медицинского оборудования</t>
  </si>
  <si>
    <t>0339300000316000089</t>
  </si>
  <si>
    <t>ОБЩЕСТВО С ОГРАНИЧЕННОЙ ОТВЕТСТВЕННОСТЬЮ НАЙС</t>
  </si>
  <si>
    <t>650000, обл КЕМЕРОВСКАЯ 42, г КЕМЕРОВО, ул ДЕМЬЯНА БЕДНОГО, 5</t>
  </si>
  <si>
    <t>3421703442916000115</t>
  </si>
  <si>
    <t>Поставка лекарственного препарата (Интерферон альфа-2)</t>
  </si>
  <si>
    <t>0339300000316000090</t>
  </si>
  <si>
    <t>3421703442916000112</t>
  </si>
  <si>
    <t>Поставка лекарственных препаратов (бактериофагов)</t>
  </si>
  <si>
    <t>0339300000316000091</t>
  </si>
  <si>
    <t>3421703442916000110</t>
  </si>
  <si>
    <t>0339300000316000092</t>
  </si>
  <si>
    <t>21.10.54.190
21.20.10.169</t>
  </si>
  <si>
    <t>3421703442916000117</t>
  </si>
  <si>
    <t>Поставка расходных материалов для лабораторных исследований</t>
  </si>
  <si>
    <t>0339300000316000093</t>
  </si>
  <si>
    <t>20.59.52.199
22.29.29.000</t>
  </si>
  <si>
    <t>3421703442916000114</t>
  </si>
  <si>
    <t>Поставка изделий для утилизации медицинских отходов</t>
  </si>
  <si>
    <t>0339300000316000094</t>
  </si>
  <si>
    <t xml:space="preserve">22.22.11.000 22.22.19.000 </t>
  </si>
  <si>
    <t>650024, Российская Федерация, Кемеровская обл., г. Кемерово, ул. Дружбы, 31, 69</t>
  </si>
  <si>
    <t>3421703442916000119</t>
  </si>
  <si>
    <t>Поставка реагентов для диагностики тромбофилических состояний</t>
  </si>
  <si>
    <t>0339300000316000095</t>
  </si>
  <si>
    <t>3421703442916000116</t>
  </si>
  <si>
    <t>Поставка нефтепродуктов в 3 квартале 2016 года</t>
  </si>
  <si>
    <t>0339300000316000096</t>
  </si>
  <si>
    <t xml:space="preserve">19.20.21.111 19.20.21.121 19.20.21.311 </t>
  </si>
  <si>
    <t xml:space="preserve">650000 РФ Кемеровская область,  г.Кемерово,
 ул. Н.Островского, 16
</t>
  </si>
  <si>
    <t>3421703442916000123</t>
  </si>
  <si>
    <t>Выполнение работ по замене системы водоснабжения и водоотведения</t>
  </si>
  <si>
    <t>0339300000316000097</t>
  </si>
  <si>
    <t>ООО « Группа Компаний Холдинг-Кузбасс»</t>
  </si>
  <si>
    <t>654034, г. Новокузнецк, ул. Ленина, дом 52, офис 40</t>
  </si>
  <si>
    <t>3421703442916000120</t>
  </si>
  <si>
    <t>Поставка лекарственных трав и сборов</t>
  </si>
  <si>
    <t>0339300000316000098</t>
  </si>
  <si>
    <t xml:space="preserve">02.30.40.140 </t>
  </si>
  <si>
    <t>3421703442916000122</t>
  </si>
  <si>
    <t>0339300000316000099</t>
  </si>
  <si>
    <t xml:space="preserve">21.20.10.112  21.20.10.121 21.20.10.142    21.20.10.174      </t>
  </si>
  <si>
    <t>ООО «Сервисфарм»</t>
  </si>
  <si>
    <t>654059, Кемеровская область, г.Новокузнецк, ул. Клименко, 38</t>
  </si>
  <si>
    <t>3421703442916000121</t>
  </si>
  <si>
    <t>0339300000316000101</t>
  </si>
  <si>
    <t xml:space="preserve">21.20.10.132 21.20.24.110 32.50.50.000 </t>
  </si>
  <si>
    <t>3421703442916000126</t>
  </si>
  <si>
    <t>Поставка лекарственного препарата (Этанол)</t>
  </si>
  <si>
    <t>0339300000316000102</t>
  </si>
  <si>
    <t>ООО «Светофарм»</t>
  </si>
  <si>
    <t>3421703442916000124</t>
  </si>
  <si>
    <t>Поставка лекарственного препарата (микафунгин)</t>
  </si>
  <si>
    <t>0339300000316000103</t>
  </si>
  <si>
    <t>3421703442916000128</t>
  </si>
  <si>
    <t>0339300000316000105</t>
  </si>
  <si>
    <t xml:space="preserve">21.20.99.000 </t>
  </si>
  <si>
    <t>3421703442916000127</t>
  </si>
  <si>
    <t>Поставка средств и расходных материалов для проведения дезинфекционных мероприятий. Закупка осуществляется среди субъектов малого предпринимательства, социально ориентированных некоммерческих организаций.</t>
  </si>
  <si>
    <t>0339300000316000106</t>
  </si>
  <si>
    <t xml:space="preserve">21.20.10.159 32.50.50.000 </t>
  </si>
  <si>
    <t>650025, Российская Федерация, Кемеровская обл., г. Кемерово, ул. Дарвина, дом 2, 57</t>
  </si>
  <si>
    <t>3421703442916000135</t>
  </si>
  <si>
    <t>Поставка лекарственного препарата (ампициллин+сульбактам)</t>
  </si>
  <si>
    <t>0339300000316000107</t>
  </si>
  <si>
    <t>АО «ФАРМАКОН»</t>
  </si>
  <si>
    <t>4205039616</t>
  </si>
  <si>
    <t>650003, Кемеровская обл., г. Кемерово, ул. Марковцева, дом 20 корп."А"</t>
  </si>
  <si>
    <t>3421703442916000130</t>
  </si>
  <si>
    <t>Поставка имплантационной системы для лечения пузырно-мочеточникового рефлюкса</t>
  </si>
  <si>
    <t>0339300000316000108</t>
  </si>
  <si>
    <t>ВНИИМИРТ, ООО</t>
  </si>
  <si>
    <t>5040093160</t>
  </si>
  <si>
    <t>140101, Российская Федерация, Московская обл., Раменский р-н, г. Раменское, ул. Рабочая, 2А</t>
  </si>
  <si>
    <t>3421703442916000129</t>
  </si>
  <si>
    <t>Поставка средств и расходных материалов для проведения стерилизационных мероприятий</t>
  </si>
  <si>
    <t>0339300000316000109</t>
  </si>
  <si>
    <t xml:space="preserve">17.29.19.190 20.59.52.192 20.59.52.194 32.50.50.000 </t>
  </si>
  <si>
    <t>3421703442916000136</t>
  </si>
  <si>
    <t>0339300000316000110</t>
  </si>
  <si>
    <t>21.20.10.113 21.20.10.121 21.20.10.133 21.20.10.143</t>
  </si>
  <si>
    <t>3421703442916000137</t>
  </si>
  <si>
    <t>Поставка молочных продуктов для детского питания</t>
  </si>
  <si>
    <t>0339300000316000111</t>
  </si>
  <si>
    <t xml:space="preserve">10.51.52.111 10.86.10.110 10.86.10.126 </t>
  </si>
  <si>
    <t>3421703442916000140</t>
  </si>
  <si>
    <t>Поставка средств и расходных материалов для проведения дезинфекционных мероприятий</t>
  </si>
  <si>
    <t>0339300000316000112</t>
  </si>
  <si>
    <t xml:space="preserve">20.20.14.000 </t>
  </si>
  <si>
    <t>654005, Кемеровская область, г. Новокузнецк, ул. Орджоникидзе,18, оф. 442</t>
  </si>
  <si>
    <t>3421703442916000131</t>
  </si>
  <si>
    <t>0339300000316000113</t>
  </si>
  <si>
    <t xml:space="preserve">43.22.12.120 </t>
  </si>
  <si>
    <t>ООО «ТехноСтар-М»</t>
  </si>
  <si>
    <t>4205292513</t>
  </si>
  <si>
    <t>650002, Российская Федерация, Кемеровская обл., г. Кемерово, улица Авроры, дом 6, 266</t>
  </si>
  <si>
    <t>3421703442916000134</t>
  </si>
  <si>
    <t>Поставка медицинского оборудования и изделий медицинского назначения</t>
  </si>
  <si>
    <t>0339300000316000114</t>
  </si>
  <si>
    <t xml:space="preserve">26.51.51.110 26.51.53.190  26.60.13.110 32.50.13.190  </t>
  </si>
  <si>
    <t>654080, Российская Федерация, Кемеровская обл., г. Новокузнецк, ул. Тольятти, 46а, 81</t>
  </si>
  <si>
    <t>3421703442916000133</t>
  </si>
  <si>
    <t>0339300000316000115</t>
  </si>
  <si>
    <t xml:space="preserve">13.99.19.111 17.22.12.120 </t>
  </si>
  <si>
    <t>ООО «Волгастрой»</t>
  </si>
  <si>
    <t>3703041831</t>
  </si>
  <si>
    <t>155815, Российская Федерация, Ивановская обл., Кинешемский р-н, г. Кинешма, ул. Шуйская, 1</t>
  </si>
  <si>
    <t>3421703442916000139</t>
  </si>
  <si>
    <t>Поставка хирургических расходных материалов</t>
  </si>
  <si>
    <t>0339300000316000116</t>
  </si>
  <si>
    <t xml:space="preserve">21.20.24.120 </t>
  </si>
  <si>
    <t>3421703442916000141</t>
  </si>
  <si>
    <t>Поставка комплектующих к медицинскому оборудованию для лор отделения</t>
  </si>
  <si>
    <t>0339300000316000117</t>
  </si>
  <si>
    <t>ООО "Эндорус"</t>
  </si>
  <si>
    <t>1658035558</t>
  </si>
  <si>
    <t>420030 г.Казань ул.Ш.Усманова,31а</t>
  </si>
  <si>
    <t>3421703442916000138</t>
  </si>
  <si>
    <t>0339300000316000118</t>
  </si>
  <si>
    <t xml:space="preserve">21.20.10.112 21.20.10.118   21.20.10.146       21.20.10.232  </t>
  </si>
  <si>
    <t>3421703442916000144</t>
  </si>
  <si>
    <t>Выполнение работ по ремонту помещений Клинического родильного дома</t>
  </si>
  <si>
    <t>0339300000316000119</t>
  </si>
  <si>
    <t>3421703442916000142</t>
  </si>
  <si>
    <t>0339300000316000120</t>
  </si>
  <si>
    <t>3421703442916000143</t>
  </si>
  <si>
    <t>Поставка лекарственного препарата (Железа карбоксимальтозата)</t>
  </si>
  <si>
    <t>0339300000316000121</t>
  </si>
  <si>
    <t>115201, Российская Федерация, г. Москва, Каширское шоссе, дом 22, корпус 4, строение 7</t>
  </si>
  <si>
    <t>3421703442916000145</t>
  </si>
  <si>
    <t>Выполнение работ по перекладке выпуска канализации МБЛПУ «Зональный перинатальный центр»</t>
  </si>
  <si>
    <t>0339300000316000122</t>
  </si>
  <si>
    <t xml:space="preserve">43.22.11.150 </t>
  </si>
  <si>
    <t>654006, Российская Федерация, Кемеровская обл., г. Новокузнецк, ул. Музейная, дом 10</t>
  </si>
  <si>
    <t>3421703442916000149</t>
  </si>
  <si>
    <t>Поставка лекарственного препарата (Ропивакаин)</t>
  </si>
  <si>
    <t>0339300000316000123</t>
  </si>
  <si>
    <t>3421703442916000146</t>
  </si>
  <si>
    <t>Поставка изделий медицинского назначения для лечения пузырно-мочеточникового рефлюкса у детей</t>
  </si>
  <si>
    <t>0339300000316000124</t>
  </si>
  <si>
    <t xml:space="preserve">ИП Марченко Дмитрий Геннадьевич </t>
  </si>
  <si>
    <t>540823008124</t>
  </si>
  <si>
    <t>630090, Российская Федерация, Новосибирская обл., г. Новосибирск, пр-кт Академика Коптюга, 19, 11</t>
  </si>
  <si>
    <t>3421703442916000152</t>
  </si>
  <si>
    <t>Поставка электролита для энтерального и парентерального питания</t>
  </si>
  <si>
    <t>0339300000316000125</t>
  </si>
  <si>
    <t>3421703442916000148</t>
  </si>
  <si>
    <t>Поставка лекарственного препарата (эпоитин альфа)</t>
  </si>
  <si>
    <t>0339300000316000126</t>
  </si>
  <si>
    <t>3421703442916000151</t>
  </si>
  <si>
    <t>0339300000316000127</t>
  </si>
  <si>
    <t xml:space="preserve">21.20.10.222 </t>
  </si>
  <si>
    <t>3421703442916000147</t>
  </si>
  <si>
    <t>Поставка укладок для забора нативного материала от больного с подозрением на холеру и малярию</t>
  </si>
  <si>
    <t>0339300000316000128</t>
  </si>
  <si>
    <t>ИП Новохатский Алексей Владимирович</t>
  </si>
  <si>
    <t>780426934761</t>
  </si>
  <si>
    <t>195427, Российская Федерация, г. Санкт-Петербург, Светлановский пр-т, 69, 154</t>
  </si>
  <si>
    <t>3421703442916000150</t>
  </si>
  <si>
    <t>Поставка лекарственных препаратов для медикаментозного аборта</t>
  </si>
  <si>
    <t>0339300000316000129</t>
  </si>
  <si>
    <t xml:space="preserve">21.20.22.000 </t>
  </si>
  <si>
    <t>109388, Российская Федерация, г. Москва, ул. Гурьянова, 30</t>
  </si>
  <si>
    <t>3421703442916000153</t>
  </si>
  <si>
    <t>Поставка лекарственных препаратов 2</t>
  </si>
  <si>
    <t>0339300000316000130</t>
  </si>
  <si>
    <t xml:space="preserve">21.10.53.110   21.20.10.113     21.20.10.183   21.20.10.261 </t>
  </si>
  <si>
    <t>3421703442916000157</t>
  </si>
  <si>
    <t>Поставка лекарственного препарата (пропофол)</t>
  </si>
  <si>
    <t>0339300000316000131</t>
  </si>
  <si>
    <t>3421703442916000155</t>
  </si>
  <si>
    <t>0339300000316000132</t>
  </si>
  <si>
    <t xml:space="preserve">21.20.10.141  21.20.10.157  21.20.10.169 21.20.10.181         </t>
  </si>
  <si>
    <t>3421703442916000154</t>
  </si>
  <si>
    <t>Поставка лекарственного препарата (Надропарин кальция)</t>
  </si>
  <si>
    <t>0339300000316000133</t>
  </si>
  <si>
    <t>3421703442916000156</t>
  </si>
  <si>
    <t>0339300000316000134</t>
  </si>
  <si>
    <t xml:space="preserve">    21.20.10.116 21.20.10.121         21.20.10.156        21.20.10.239  </t>
  </si>
  <si>
    <t>3421703442916000158</t>
  </si>
  <si>
    <t>Поставка кроватей медицинских</t>
  </si>
  <si>
    <t>0339300000316000135</t>
  </si>
  <si>
    <t>ООО «Фабрика медицинской мебели «ЮНОЛА»</t>
  </si>
  <si>
    <t>633010, Новосибирская обл., г. Бердск, Ленина 89/4</t>
  </si>
  <si>
    <t>3421703442916000159</t>
  </si>
  <si>
    <t>5445253380</t>
  </si>
  <si>
    <t>Выполнение работ по переносу серверной комнаты</t>
  </si>
  <si>
    <t>0339300000316000136</t>
  </si>
  <si>
    <t xml:space="preserve">43.99.90.190 </t>
  </si>
  <si>
    <t>3421703442916000160</t>
  </si>
  <si>
    <t>0339300000316000137</t>
  </si>
  <si>
    <t>ИП Сафронова Ольга Ивановна</t>
  </si>
  <si>
    <t>650068, Российская Федерация, Кемеровская обл., г. Кемерово, ул. Варшавская, 45</t>
  </si>
  <si>
    <t>3421703442916000161</t>
  </si>
  <si>
    <t>Поставка лекарственного препарата (фоллитропин альфа+лутропин альфа)</t>
  </si>
  <si>
    <t>0339300000316000138</t>
  </si>
  <si>
    <t xml:space="preserve">21.20.10.173 </t>
  </si>
  <si>
    <t>АО «Мединторг»</t>
  </si>
  <si>
    <t>7707086510</t>
  </si>
  <si>
    <t>103473, г. Москва, пер. 1-й Самотечный, 18/1</t>
  </si>
  <si>
    <t>3421703442916000163</t>
  </si>
  <si>
    <t>Поставка лекарственного препарата (Фоллитропин альфа)</t>
  </si>
  <si>
    <t>0339300000316000139</t>
  </si>
  <si>
    <t>3421703442916000164</t>
  </si>
  <si>
    <t>Поставка лекарственного препарата (Хориогонадотропин альфа)</t>
  </si>
  <si>
    <t>0339300000316000140</t>
  </si>
  <si>
    <t>103473, г.Москва, пер. 1-й Самотечный, д.18/1</t>
  </si>
  <si>
    <t>3421703442916000162</t>
  </si>
  <si>
    <t>Поставка нефтепродуктов в 4 квартале 2016 года</t>
  </si>
  <si>
    <t>0339300000316000141</t>
  </si>
  <si>
    <t>ООО "ПЕРЕКРЕСТОК ОЙЛ"</t>
  </si>
  <si>
    <t>3421703442916000165</t>
  </si>
  <si>
    <t>0339300000316000142</t>
  </si>
  <si>
    <t xml:space="preserve">21.10.54.190    21.20.10.134    21.20.10.158     21.20.10.234   </t>
  </si>
  <si>
    <t>3421703442916000173</t>
  </si>
  <si>
    <t>Поставка расходных материалов для устройства для смешивания растворов</t>
  </si>
  <si>
    <t>0339300000316000143</t>
  </si>
  <si>
    <t>654007, Кемеровская обл., г. Новокузнецк, ул. Павловского, 11а, 608</t>
  </si>
  <si>
    <t>3421703442916000175</t>
  </si>
  <si>
    <t>Поставка лекарственного препарата (Севофлуран)</t>
  </si>
  <si>
    <t>0339300000316000144</t>
  </si>
  <si>
    <t>3421703442916000166</t>
  </si>
  <si>
    <t>Поставка лекарственного препарата (Альфакальцидол)</t>
  </si>
  <si>
    <t>0339300000316000145</t>
  </si>
  <si>
    <t>3421703442916000168</t>
  </si>
  <si>
    <t>Поставка перчаток и изделий медицинского назначения</t>
  </si>
  <si>
    <t>0339300000316000146</t>
  </si>
  <si>
    <t xml:space="preserve">22.19.60.113 22.19.60.119 22.19.71.110 32.50.13.190 </t>
  </si>
  <si>
    <t>ООО "Энга"</t>
  </si>
  <si>
    <t>5408309362</t>
  </si>
  <si>
    <t>630128, г. Новосибирск, ул. Демакова,30</t>
  </si>
  <si>
    <t>3421703442916000185</t>
  </si>
  <si>
    <t>Поставка молочных смесей и каш</t>
  </si>
  <si>
    <t>0339300000316000147</t>
  </si>
  <si>
    <t xml:space="preserve">10.86.10.133 10.86.10.136 </t>
  </si>
  <si>
    <t>ООО «АКСИОМА»</t>
  </si>
  <si>
    <t>620028, Свердловская обл., г. Екатеринбург, ул. Долорес Ибаррури, 2, 18</t>
  </si>
  <si>
    <t>3421703442916000170</t>
  </si>
  <si>
    <t>Выполнение общестроительных работ</t>
  </si>
  <si>
    <t>0339300000316000148</t>
  </si>
  <si>
    <t>ООО СК «ЛАДА-АЛЬЯНС»</t>
  </si>
  <si>
    <t>2221218880</t>
  </si>
  <si>
    <t>656002, Алтайский край, г. Барнаул, Калинина пр-кт, дом 15, офис 305</t>
  </si>
  <si>
    <t>3421703442916000176</t>
  </si>
  <si>
    <t>Поставка лекарственного препарата (Динопростон)</t>
  </si>
  <si>
    <t>0339300000316000149</t>
  </si>
  <si>
    <t xml:space="preserve">21.20.10.172 </t>
  </si>
  <si>
    <t>ООО «Госпиталь - Сервис»</t>
  </si>
  <si>
    <t>644016, Омская обл., г. Омск, ул. Семиреченская, 130, литера В</t>
  </si>
  <si>
    <t>3421703442916000169</t>
  </si>
  <si>
    <t>Поставка лекарственного препарата (левокарнитин)</t>
  </si>
  <si>
    <t>0339300000316000150</t>
  </si>
  <si>
    <t xml:space="preserve">21.20.10.122 </t>
  </si>
  <si>
    <t>3421703442916000171</t>
  </si>
  <si>
    <t>Поставка лекарственного препарата (Эртапенем)</t>
  </si>
  <si>
    <t>0339300000316000151</t>
  </si>
  <si>
    <t xml:space="preserve">21.10.54.190 </t>
  </si>
  <si>
    <t>3421703442916000167</t>
  </si>
  <si>
    <t>Поставка лекарственного препарата (рокурония бромид)</t>
  </si>
  <si>
    <t>0339300000316000152</t>
  </si>
  <si>
    <t xml:space="preserve">21.20.10.225 </t>
  </si>
  <si>
    <t>3421703442916000172</t>
  </si>
  <si>
    <t>Выполнение работ по монтажу автоматической пожарной сигнализации</t>
  </si>
  <si>
    <t>0339300000316000153</t>
  </si>
  <si>
    <t>ООО «КУЗБАССВЯЗЬСЕРВИС»</t>
  </si>
  <si>
    <t>4205287425</t>
  </si>
  <si>
    <t>650070 г. Кемерово, ул. Терешковой, д.41Б, пом.713</t>
  </si>
  <si>
    <t>3421703442916000174</t>
  </si>
  <si>
    <t>Оказание услуг по проведению специальной оценки условий труда для нужд МБЛПУ «Зональный перинатальный центр»</t>
  </si>
  <si>
    <t>0339300000316000154</t>
  </si>
  <si>
    <t>ООО «Центр безопасности труда»</t>
  </si>
  <si>
    <t>7017284843</t>
  </si>
  <si>
    <t>634045, Российская Федерация, Томская обл., г. Томск, ул.Белинского, 70-25</t>
  </si>
  <si>
    <t>3421703442916000177</t>
  </si>
  <si>
    <t>Поставка инфузионных шприцевых насосов (2)</t>
  </si>
  <si>
    <t>0339300000316000155</t>
  </si>
  <si>
    <t>3421703442916000179</t>
  </si>
  <si>
    <t>Поставка инфузионных шприцевых насосов (1)</t>
  </si>
  <si>
    <t>0339300000316000156</t>
  </si>
  <si>
    <t>ООО НПП «ЛиМ»</t>
  </si>
  <si>
    <t>5260011042</t>
  </si>
  <si>
    <t>603000, Нижегородская обл., г. Нижний Новгород, ул. Малая Покровская, 4, 9а</t>
  </si>
  <si>
    <t>3421703442916000180</t>
  </si>
  <si>
    <t>Поставка расходных материалов для системы низкотемпературной стерилизации</t>
  </si>
  <si>
    <t>0339300000316000157</t>
  </si>
  <si>
    <t>650071, Российская Федерация, Кемеровская обл., г. Кемерово, ул. Окружная, 30, 197</t>
  </si>
  <si>
    <t>3421703442916000181</t>
  </si>
  <si>
    <t>Оказание услуг по вывозу и утилизации операционно-биопсийного материала</t>
  </si>
  <si>
    <t>0339300000316000158</t>
  </si>
  <si>
    <t>ООО «Эко-Сфера»</t>
  </si>
  <si>
    <t>4221017056</t>
  </si>
  <si>
    <t>654034, Кемеровская обл, Новокузнецк г, ул. Таллинская,13</t>
  </si>
  <si>
    <t>3421703442916000178</t>
  </si>
  <si>
    <t>Поставка лекарственного препарата (Далтепарин натрия)</t>
  </si>
  <si>
    <t>0339300000316000159</t>
  </si>
  <si>
    <t>3421703442916000182</t>
  </si>
  <si>
    <t>Оказание услуг по техническому обслуживанию автоматического биохимического анализатора BRAHMS KRYPTOR compact plus</t>
  </si>
  <si>
    <t>0339300000316000161</t>
  </si>
  <si>
    <t>ООО «Медикана Фарм»</t>
  </si>
  <si>
    <t>7709336532</t>
  </si>
  <si>
    <t>115093, г. Москва, пер. Павловский 1-й, 3</t>
  </si>
  <si>
    <t>3421703442916000184</t>
  </si>
  <si>
    <t>Оказание услуг по техническому обслуживанию медицинской техники</t>
  </si>
  <si>
    <t>0339300000316000162</t>
  </si>
  <si>
    <t>ЗАО «Фрезениус СП»</t>
  </si>
  <si>
    <t>115088, Российская Федерация, г. Москва, ул. Угрешская, 2(стр.6), 09</t>
  </si>
  <si>
    <t>3421703442916000183</t>
  </si>
  <si>
    <t>Оказание услуг по комплексному обслуживанию лифтов</t>
  </si>
  <si>
    <t>0339300000316000164</t>
  </si>
  <si>
    <t>ООО ГПК «СпецМонтажСтрой-Регион»</t>
  </si>
  <si>
    <t>5405474907</t>
  </si>
  <si>
    <t>630102, Российская Федерация, Новосибирская обл., г. Новосибирск, ул. Кирова, дом 82 корп. 9б, 301</t>
  </si>
  <si>
    <t>3421703442916000188</t>
  </si>
  <si>
    <t>Оказание услуг по очистке территорий от снега, его вывозу и транспортировке к месту утилизации</t>
  </si>
  <si>
    <t>0339300000316000165</t>
  </si>
  <si>
    <t>ООО «Абсолют-Автоуслуги»</t>
  </si>
  <si>
    <t>4217159717</t>
  </si>
  <si>
    <t>654080, Кемеровская обл., г. Новокузнецк, ул. Тольятти, 33, 3</t>
  </si>
  <si>
    <t>3421703442916000187</t>
  </si>
  <si>
    <t>Поставка бытовой химии и хозяйственных товаров</t>
  </si>
  <si>
    <t>0339300000316000166</t>
  </si>
  <si>
    <t xml:space="preserve">20.41.32.121
17.22.11.110
13.92.21.120
20.41.20.190
</t>
  </si>
  <si>
    <t>630108, Российская Федерация, Новосибирская обл., г. Новосибирск, ул. Станционная, дом 26А</t>
  </si>
  <si>
    <t>3421703442916000192</t>
  </si>
  <si>
    <t>0339300000316000167</t>
  </si>
  <si>
    <t>21.20.10.232
21.20.10.132
21.20.10.158
21.20.10.142
21.20.10.254
21.20.10.183
21.20.10.191
21.20.10.261</t>
  </si>
  <si>
    <t xml:space="preserve">ООО «Медэкспорт-Северная звезда» </t>
  </si>
  <si>
    <t>3421703442916000190</t>
  </si>
  <si>
    <t>0339300000316000168</t>
  </si>
  <si>
    <t>3421703442916000186</t>
  </si>
  <si>
    <t>Поставка изделий медицинского назначения для оказания реанимационной помощи новорожденным</t>
  </si>
  <si>
    <t>0339300000316000169</t>
  </si>
  <si>
    <t>ИП Гормакова Ксения Андреевна</t>
  </si>
  <si>
    <t>421713833385</t>
  </si>
  <si>
    <t>654018, Российская Федерация, Кемеровская обл., г. Новокузнецк, ул. Циолковского, 68, 36</t>
  </si>
  <si>
    <t>3421703442916000189</t>
  </si>
  <si>
    <t>Поставка индикаторов для бактериологической лаборатории</t>
  </si>
  <si>
    <t>0339300000316000171</t>
  </si>
  <si>
    <t>ООО «ГРИН»</t>
  </si>
  <si>
    <t>5401967683</t>
  </si>
  <si>
    <t>630015, Новосибирская обл., г. Новосибирск, ул. Королева, дом 40, корп. 10, 5</t>
  </si>
  <si>
    <t>3421703442916000202</t>
  </si>
  <si>
    <t>0339300000316000172</t>
  </si>
  <si>
    <t>3421703442916000197</t>
  </si>
  <si>
    <t>Поставка датчиков для монитора фетального Fetalgard Lite</t>
  </si>
  <si>
    <t>0339300000316000173</t>
  </si>
  <si>
    <t>ООО НПП «Медицинские системы»</t>
  </si>
  <si>
    <t>650014, Российская Федерация, Кемеровская обл., г. Кемерово, пр-кт. Шахтеров, 123, 158</t>
  </si>
  <si>
    <t>3421703442916000193</t>
  </si>
  <si>
    <t>Поставка лекарственного средства (Эзомепразол)</t>
  </si>
  <si>
    <t>0339300000316000174</t>
  </si>
  <si>
    <t>АО «Научно-производственная компания «Катрен»</t>
  </si>
  <si>
    <t>3421703442916000194</t>
  </si>
  <si>
    <t>0339300000316000176</t>
  </si>
  <si>
    <t>3421703442916000201</t>
  </si>
  <si>
    <t>0339300000316000177</t>
  </si>
  <si>
    <t>ИП  Шалтыкова Анастасия Сергеевна</t>
  </si>
  <si>
    <t>650025, Кемеровская обл., г. Кемерово, ул. Дарвина, дом 2, 57</t>
  </si>
  <si>
    <t>3421703442916000210</t>
  </si>
  <si>
    <t>Поставка лекарственного препарата (иммуноглобулин человека антирезус)</t>
  </si>
  <si>
    <t>0339300000316000178</t>
  </si>
  <si>
    <t>3421703442916000191</t>
  </si>
  <si>
    <t>0339300000316000179</t>
  </si>
  <si>
    <t>21.20.24.110
21.20.10.132
13.20.44.120
17.22.12.110</t>
  </si>
  <si>
    <t>ИП Пиняскин Иван Григорьевич</t>
  </si>
  <si>
    <t>421200846043</t>
  </si>
  <si>
    <t>652560, Российская Федерация, Кемеровская обл., г. Полысаево, ул. Артиллерийская, дом 39</t>
  </si>
  <si>
    <t>3421703442916000198</t>
  </si>
  <si>
    <t>Поставка датчиков для инкубатора для новорожденных</t>
  </si>
  <si>
    <t>0339300000316000180</t>
  </si>
  <si>
    <t>ООО «СВД-Инжиниринг»</t>
  </si>
  <si>
    <t>6671222450</t>
  </si>
  <si>
    <t>620135, Свердловская обл., г. Екатеринбург, ул. Кобозева, 31, 42</t>
  </si>
  <si>
    <t>3421703442916000206</t>
  </si>
  <si>
    <t>Поставка расходных материалов для проведения процедуры гемодиализа и перитонеального диализа</t>
  </si>
  <si>
    <t>0339300000316000181</t>
  </si>
  <si>
    <t>32.50.50.000
32.50.13.190</t>
  </si>
  <si>
    <t>ИП Старцев Константин Александрович</t>
  </si>
  <si>
    <t>656012, Российская Федерация, Алтайский край, г. Барнаул, ул. Понтонный Мост, 54</t>
  </si>
  <si>
    <t>3421703442916000195</t>
  </si>
  <si>
    <t>Поставка реагентов для проведения пренатального биохимического скрининга на анализаторе «BRAHMS KRYPTOR compact plus»</t>
  </si>
  <si>
    <t>0339300000316000182</t>
  </si>
  <si>
    <t>22.29.29.000
21.10.60.196
17.23.11.150</t>
  </si>
  <si>
    <t>ООО «Стандартторг»</t>
  </si>
  <si>
    <t>7703776544</t>
  </si>
  <si>
    <t>123317, г. Москва, Пресненская наб., д. 8, стр. 1, помещение 484С, ком. 2</t>
  </si>
  <si>
    <t>3421703442916000217</t>
  </si>
  <si>
    <t>Оказание услуг по проведению периодического медицинского осмотра работников</t>
  </si>
  <si>
    <t>0339300000316000183</t>
  </si>
  <si>
    <t>МБЛПУ «Городская клиническая больница №1»</t>
  </si>
  <si>
    <t>654057, г. Новокузнецк, Кемеровская область, пр. Бардина, 28</t>
  </si>
  <si>
    <t>3421703442916000237</t>
  </si>
  <si>
    <t>0339300000316000184</t>
  </si>
  <si>
    <t>3421703442916000196</t>
  </si>
  <si>
    <t>0339300000316000185</t>
  </si>
  <si>
    <t>10.86.10.110
10.51.52.111
10.86.10.126</t>
  </si>
  <si>
    <t>3421703442916000272</t>
  </si>
  <si>
    <t>Оказание услуг по сбору и транспортированию твердых коммунальных отходов (ТКО) для последующего размещения и/или утилизации</t>
  </si>
  <si>
    <t>0339300000316000186</t>
  </si>
  <si>
    <t>3421703442916000199</t>
  </si>
  <si>
    <t>0339300000316000187</t>
  </si>
  <si>
    <t>3421703442916000212</t>
  </si>
  <si>
    <t>Поставка лекарственного препарата (Цефтриаксон)</t>
  </si>
  <si>
    <t>0339300000316000188</t>
  </si>
  <si>
    <t>АО «НПК«Катрен»</t>
  </si>
  <si>
    <t>3421703442916000208</t>
  </si>
  <si>
    <t>Поставка энтерального питания для реанимации</t>
  </si>
  <si>
    <t>0339300000316000189</t>
  </si>
  <si>
    <t>3421703442916000200</t>
  </si>
  <si>
    <t>0339300000316000190</t>
  </si>
  <si>
    <t>21.10.54.190
21.20.10.232
21.20.10.261
21.20.10.158</t>
  </si>
  <si>
    <t>3421703442916000213</t>
  </si>
  <si>
    <t>0339300000316000191</t>
  </si>
  <si>
    <t>3421703442916000219</t>
  </si>
  <si>
    <t>Поставка детского питания (ОМК)</t>
  </si>
  <si>
    <t>0339300000316000192</t>
  </si>
  <si>
    <t>10.86.10.133
10.86.10.192
10.86.10.136</t>
  </si>
  <si>
    <t>ООО «Медицинский центр»</t>
  </si>
  <si>
    <t>620014, Российская Федерация, Свердловская обл., г. Екатеринбург, ул. Юмашева, 12, 1 А</t>
  </si>
  <si>
    <t>3421703442916000243</t>
  </si>
  <si>
    <t>Поставка лекарственного препарата (хориогонадотропин альфа)</t>
  </si>
  <si>
    <t>0339300000316000193</t>
  </si>
  <si>
    <t>103473, Российская Федерация, г. Москва, пер. 1-й Самотечный, 18/1</t>
  </si>
  <si>
    <t>3421703442916000214</t>
  </si>
  <si>
    <t>0339300000316000194</t>
  </si>
  <si>
    <t>3421703442916000230</t>
  </si>
  <si>
    <t>Поставка лекарственного препарата (фоллитропин альфа)</t>
  </si>
  <si>
    <t>0339300000316000195</t>
  </si>
  <si>
    <t>3421703442916000204</t>
  </si>
  <si>
    <t>Поставка лекарственного препарата (фоллитропин бета)</t>
  </si>
  <si>
    <t>0339300000316000196</t>
  </si>
  <si>
    <t>ООО «МЦ Фемина»</t>
  </si>
  <si>
    <t>7728511300</t>
  </si>
  <si>
    <t>117513, Российская Федерация, г. Москва, ул. Островитянова, дом 4</t>
  </si>
  <si>
    <t>3421703442916000203</t>
  </si>
  <si>
    <t>0339300000316000197</t>
  </si>
  <si>
    <t>3421703442916000215</t>
  </si>
  <si>
    <t>Поставка лекарственного препарата (корифоллитропин альфа)</t>
  </si>
  <si>
    <t>0339300000316000198</t>
  </si>
  <si>
    <t>05.12.216</t>
  </si>
  <si>
    <t>3421703442916000205</t>
  </si>
  <si>
    <t>Поставка лекарственного препарата (эстрадиола валерат)</t>
  </si>
  <si>
    <t>0339300000316000199</t>
  </si>
  <si>
    <t>3421703442916000211</t>
  </si>
  <si>
    <t>Поставка лекарственного препарата (Железа карбоксимальтозат)</t>
  </si>
  <si>
    <t>0339300000316000200</t>
  </si>
  <si>
    <t>3421703442916000233</t>
  </si>
  <si>
    <t>Поставка лекарственного препарата (Гонадотропин хорионический)</t>
  </si>
  <si>
    <t>0339300000316000201</t>
  </si>
  <si>
    <t>3421703442916000207</t>
  </si>
  <si>
    <t>Поставка лекарственного препарата (Цетрореликс)</t>
  </si>
  <si>
    <t>0339300000316000202</t>
  </si>
  <si>
    <t>3421703442916000209</t>
  </si>
  <si>
    <t>Поставка лекарственного препарата (эстрадиол)</t>
  </si>
  <si>
    <t>0339300000316000203</t>
  </si>
  <si>
    <t>3421703442916000216</t>
  </si>
  <si>
    <t>Поставка медицинского оборудования и расходных материалов</t>
  </si>
  <si>
    <t>0339300000316000204</t>
  </si>
  <si>
    <t>32.50.50.000
26.60.12.119
20.59.52.199</t>
  </si>
  <si>
    <t>ООО «Медикал лизинг-консалтинг»</t>
  </si>
  <si>
    <t>7733507267</t>
  </si>
  <si>
    <t>123371, Российская Федерация, г. Москва, ш. Волоколамское, д. 81, корп. 2, стр. 5</t>
  </si>
  <si>
    <t>3421703442916000226</t>
  </si>
  <si>
    <t>Оказание услуг по обслуживанию гардеробов</t>
  </si>
  <si>
    <t>0339300000316000205</t>
  </si>
  <si>
    <t>ООО «Профальянс»</t>
  </si>
  <si>
    <t>654066, Кемеровская обл., г. Новокузнецк, ул. Транспортная, д 177, кв.18</t>
  </si>
  <si>
    <t>3421703442916000259</t>
  </si>
  <si>
    <t>Оказание услуг по охране объектов, имущества собственника и общественного порядка</t>
  </si>
  <si>
    <t>0339300000316000206</t>
  </si>
  <si>
    <t>ООО ЧОО "ФРБ"</t>
  </si>
  <si>
    <t>650036, Российская Федерация, Кемеровская обл., г.Кемерово, ул.Тухачевского, 22А, 503</t>
  </si>
  <si>
    <t>3421703442916000278</t>
  </si>
  <si>
    <t>0339300000316000207</t>
  </si>
  <si>
    <t>3421703442916000225</t>
  </si>
  <si>
    <t>Поставка медицинского оборудования, комплектующих и расходных материалов для гистероскопии и гистерорезектоскопии</t>
  </si>
  <si>
    <t>0339300000316000208</t>
  </si>
  <si>
    <t>650056, Кемеровская обл., г. Кемерово, Волгоградская, 43, 110</t>
  </si>
  <si>
    <t>3421703442916000255</t>
  </si>
  <si>
    <t>0339300000316000209</t>
  </si>
  <si>
    <t>21.20.10.232
21.20.10.235</t>
  </si>
  <si>
    <t>ГПКО "Кузбассфарммед"</t>
  </si>
  <si>
    <t>650036, Российская Федерация, Кемеровская обл., г. Кемерово, ул. Терешковой, 52</t>
  </si>
  <si>
    <t>3421703442916000218</t>
  </si>
  <si>
    <t>Поставка сред для культивирования эмбрионов</t>
  </si>
  <si>
    <t>0339300000316000210</t>
  </si>
  <si>
    <t>20.59.52.140
20.59.20.120</t>
  </si>
  <si>
    <t>ООО «Фемина»</t>
  </si>
  <si>
    <t>7729699950</t>
  </si>
  <si>
    <t>119530, Российская Федерация, г. Москва, ш. Очаковское, 32</t>
  </si>
  <si>
    <t>3421703442916000236</t>
  </si>
  <si>
    <t>0339300000316000211</t>
  </si>
  <si>
    <t>3421703442916000254</t>
  </si>
  <si>
    <t>0339300000316000212</t>
  </si>
  <si>
    <t>ООО "МЕДЛАЙН"</t>
  </si>
  <si>
    <t>650056, Российская Федерация, Кемеровская обл., г. Кемерово, б-р. Строителей, 53А</t>
  </si>
  <si>
    <t>3421703442916000224</t>
  </si>
  <si>
    <t>Поставка реагентов для иммуногематологических исследований</t>
  </si>
  <si>
    <t>0339300000316000213</t>
  </si>
  <si>
    <t>ООО «Конверт-Сервис М»</t>
  </si>
  <si>
    <t>650003, Кемеровская обл., г. Кемерово, пр-кт. Комсомольский, 49, 161</t>
  </si>
  <si>
    <t>3421703442916000220</t>
  </si>
  <si>
    <t>Поставка бумаги для офисной техники</t>
  </si>
  <si>
    <t>0339300000316000214</t>
  </si>
  <si>
    <t>ООО «Научно-производственная фирма Контур»</t>
  </si>
  <si>
    <t>4217000780</t>
  </si>
  <si>
    <t>654004, Кемеровская обл., г. Новокузнецк, ул. Кирзаводская, 4, 8а</t>
  </si>
  <si>
    <t>3421703442916000257</t>
  </si>
  <si>
    <t>0339300000316000215</t>
  </si>
  <si>
    <t>4205186000</t>
  </si>
  <si>
    <t>650061, Российская Федерация, Кемеровская обл., г. Кемерово, пр-кт. Шахтеров, 68А</t>
  </si>
  <si>
    <t>3421703442916000247</t>
  </si>
  <si>
    <t>0339300000316000216</t>
  </si>
  <si>
    <t>ООО «АВЕРС НК»</t>
  </si>
  <si>
    <t>4217178237</t>
  </si>
  <si>
    <t>654005, Российская Федерация, Кемеровская обл., г. Новокузнецк, ул. Орджоникидзе, 18Б/1, 5</t>
  </si>
  <si>
    <t>3421703442916000223</t>
  </si>
  <si>
    <t>Поставка нефтепродуктов в 1 квартале 2017 года</t>
  </si>
  <si>
    <t>0339300000316000217</t>
  </si>
  <si>
    <t>19.20.21.111
19.20.21.321</t>
  </si>
  <si>
    <t>3421703442916000262</t>
  </si>
  <si>
    <t>0339300000316000218</t>
  </si>
  <si>
    <t>10.86.10.133
10.86.10.242
10.86.10.136
10.86.10.660</t>
  </si>
  <si>
    <t>3421703442916000240</t>
  </si>
  <si>
    <t>Поставка экспресс-тестов для диагностики инфекций, наркотических и лекарственных веществ</t>
  </si>
  <si>
    <t>0339300000316000219</t>
  </si>
  <si>
    <t>21.10.60.196</t>
  </si>
  <si>
    <t>7718295770</t>
  </si>
  <si>
    <t xml:space="preserve">107113, г. Москва, 
ул. Маленковская, д.14, корп.2, пом.II, комн. 3
</t>
  </si>
  <si>
    <t>3421703442916000238</t>
  </si>
  <si>
    <t>Поставка реагентов для экспресс-диагностики разрыва плодных оболочек</t>
  </si>
  <si>
    <t>0339300000316000220</t>
  </si>
  <si>
    <t>115093, Российская Федерация, г. Москва, пер. Павловский 1-й, 3</t>
  </si>
  <si>
    <t>3421703442916000235</t>
  </si>
  <si>
    <t>0339300000316000221</t>
  </si>
  <si>
    <t>32.50.13.110
32.50.13.190</t>
  </si>
  <si>
    <t>633010,  Новосибирская область, г. Бердск, ул. Первомайская, д. 11, кв. 144</t>
  </si>
  <si>
    <t>19.12.216</t>
  </si>
  <si>
    <t>3421703442916000246</t>
  </si>
  <si>
    <t>Поставка детского питания 2</t>
  </si>
  <si>
    <t>0339300000316000222</t>
  </si>
  <si>
    <t>10.86.10.133
10.86.10.530
10.86.10.121</t>
  </si>
  <si>
    <t>3421703442916000234</t>
  </si>
  <si>
    <t>Поставка тест полосок для анализатора CardioChek PA</t>
  </si>
  <si>
    <t>0339300000316000223</t>
  </si>
  <si>
    <t>3421703442916000227</t>
  </si>
  <si>
    <t>Поставка реагентов для проведения исследований на анализаторе BioMerieux «VIDAS 60»</t>
  </si>
  <si>
    <t>0339300000316000224</t>
  </si>
  <si>
    <t>650000, Российская Федерация, Кемеровская обл., г. Кемерово, Д. Бедного, 5</t>
  </si>
  <si>
    <t>3421703442916000239</t>
  </si>
  <si>
    <t>Поставка расходных материалов для бактериологической лаборатории</t>
  </si>
  <si>
    <t>0339300000316000225</t>
  </si>
  <si>
    <t>ООО «ИКС-ЦЕНТР»</t>
  </si>
  <si>
    <t>5445262881</t>
  </si>
  <si>
    <t>630060, Российская Федерация, Новосибирская обл., г. Новосибирск, ул. Зеленая Горка, 10</t>
  </si>
  <si>
    <t>3421703442916000267</t>
  </si>
  <si>
    <t>Поставка реагентов и расходных материалов для автоматического анализатора Ortho Clinical Diagnostics Vitros ECiQ</t>
  </si>
  <si>
    <t>0339300000316000226</t>
  </si>
  <si>
    <t>21.10.60.196
22.29.29.000</t>
  </si>
  <si>
    <t>3421703442916000266</t>
  </si>
  <si>
    <t>Поставка одноразовых наборов, одноразового хирургического белья, изделий медицинского назначения</t>
  </si>
  <si>
    <t>0339300000316000227</t>
  </si>
  <si>
    <t>17.22.12.140
15.20.11.129
32.50.13.190
17.22.12.130</t>
  </si>
  <si>
    <t>4217174497</t>
  </si>
  <si>
    <t>654080, Российская Федерация, Кемеровская обл., г. Новокузнецк, ул. Димитрова, 26А</t>
  </si>
  <si>
    <t>3421703442916000251</t>
  </si>
  <si>
    <t>Поставка витрификационных сред</t>
  </si>
  <si>
    <t>0339300000316000228</t>
  </si>
  <si>
    <t>ООО «ЭМБРИО МЕД»</t>
  </si>
  <si>
    <t>7729785102</t>
  </si>
  <si>
    <t>119530, г. Москва, Очаковское ш., д. 32, стр. 15</t>
  </si>
  <si>
    <t>3421703442916000221</t>
  </si>
  <si>
    <t>Оказание услуг по вывозу и утилизации крупногабаритных отходов</t>
  </si>
  <si>
    <t>0339300000316000229</t>
  </si>
  <si>
    <t>ООО «Зеленхоз Плюс»</t>
  </si>
  <si>
    <t>4217179287</t>
  </si>
  <si>
    <t>654005, Российская Федерация, Кемеровская обл., г. Новокузнецк, тупик Балочный, 2а/1, 6а</t>
  </si>
  <si>
    <t>3421703442916000244</t>
  </si>
  <si>
    <t>Поставка реагентов и расходных материалов для цитогенетических исследований</t>
  </si>
  <si>
    <t>0339300000316000230</t>
  </si>
  <si>
    <t>20.59.52.140
20.59.52.199
22.29.29.000
23.19.23.110</t>
  </si>
  <si>
    <t>ООО «Компания «ПанЭко»</t>
  </si>
  <si>
    <t>7723613788</t>
  </si>
  <si>
    <t>109341, Российская Федерация, г. Москва, ул. Верхние Поля, 18</t>
  </si>
  <si>
    <t>3421703442916000228</t>
  </si>
  <si>
    <t>0339300000316000231</t>
  </si>
  <si>
    <t>21.20.10.173
21.20.10.183
21.20.10.133
21.20.10.143</t>
  </si>
  <si>
    <t>3421703442916000245</t>
  </si>
  <si>
    <t>0339300000316000232</t>
  </si>
  <si>
    <t>22.29.29.000
32.50.13.190</t>
  </si>
  <si>
    <t>ООО «НПП «Медицинские системы»</t>
  </si>
  <si>
    <t>Поставка реагентов для определения антимюллерова гормона</t>
  </si>
  <si>
    <t>0339300000316000233</t>
  </si>
  <si>
    <t>ООО "Аверс НК"</t>
  </si>
  <si>
    <t>654010, г. Новокузнецк, ул. Орджоникидзе, 18/б/1 пом 5</t>
  </si>
  <si>
    <t>13.12.216</t>
  </si>
  <si>
    <t>3421703442916000229</t>
  </si>
  <si>
    <t>Поставка лекарственных препаратов (бактериофаги)</t>
  </si>
  <si>
    <t>0339300000316000235</t>
  </si>
  <si>
    <t>3421703442916000242</t>
  </si>
  <si>
    <t>Поставка электротехнических товаров</t>
  </si>
  <si>
    <t>0339300000316000236</t>
  </si>
  <si>
    <t>27.33.13.110
27.32.14.190
22.23.19.000</t>
  </si>
  <si>
    <t>ИП Максименко Евгений Анатольевич</t>
  </si>
  <si>
    <t>650070, Кемеровская обл., г. Кемерово, ул. Свободы, 37, 58</t>
  </si>
  <si>
    <t>3421703442916000248</t>
  </si>
  <si>
    <t>Поставка средств и расходных материалов для проведения дезинфекционных мероприятий 2</t>
  </si>
  <si>
    <t>0339300000316000237</t>
  </si>
  <si>
    <t>Поставка лекарственного препарата (эноксапарин натрия)</t>
  </si>
  <si>
    <t>0339300000316000238</t>
  </si>
  <si>
    <t>3421703442916000252</t>
  </si>
  <si>
    <t>Оказание услуг по сопровождению и обновлению программного обеспечения для ведения электронной медицинской карты на базе медицинской информационно-аналитической системы «КУЗДРАВ»</t>
  </si>
  <si>
    <t>0339300000316000239</t>
  </si>
  <si>
    <t>650036, Кемеровская обл., г. Кемерово, ул. Волгоградская, 43</t>
  </si>
  <si>
    <t>3421703442916000231</t>
  </si>
  <si>
    <t>Поставка средств и расходных материалов для проведения дезинфекционных мероприятий (I)</t>
  </si>
  <si>
    <t>0339300000316000240</t>
  </si>
  <si>
    <t>ООО «МКС»</t>
  </si>
  <si>
    <t>650055, Кемеровская обл., г. Кемерово, ул. Сарыгина, 29, 501</t>
  </si>
  <si>
    <t>3421703442916000256</t>
  </si>
  <si>
    <t>Поставка лекарственного препарата (Ампициллин+Сульбактам)</t>
  </si>
  <si>
    <t>0339300000316000241</t>
  </si>
  <si>
    <t>АО « Фармакон»</t>
  </si>
  <si>
    <t>650003, г. Кемерово, ул. Марковцева, дом 20 корп."А"</t>
  </si>
  <si>
    <t>3421703442916000249</t>
  </si>
  <si>
    <t>0339300000316000242</t>
  </si>
  <si>
    <t>17.23.13.110</t>
  </si>
  <si>
    <t>ООО «Барабинская типография»</t>
  </si>
  <si>
    <t>5452115743</t>
  </si>
  <si>
    <t>632387, Новосибирская обл., г. Куйбышев, ул. Коммунистическая, 31</t>
  </si>
  <si>
    <t>3421703442916000269</t>
  </si>
  <si>
    <t>0339300000316000243</t>
  </si>
  <si>
    <t>3421703442916000273</t>
  </si>
  <si>
    <t>Оказание услуг пультовой охраны и технического обслуживания сигнализаций</t>
  </si>
  <si>
    <t>0339300000316000244</t>
  </si>
  <si>
    <t>ООО «Частная охранная организация «ОХРАНА»</t>
  </si>
  <si>
    <t>652055, Кемеровская обл., г. Юрга, ул. Кирова, 23, 144</t>
  </si>
  <si>
    <t>3421703442916000258</t>
  </si>
  <si>
    <t>Поставка питательных сред, сывороток, реагентов для бактериологической лаборатории</t>
  </si>
  <si>
    <t>0339300000316000245</t>
  </si>
  <si>
    <t>20.59.52.192
21.10.60.196
20.59.52.140
20.59.52.191
21.20.21.110</t>
  </si>
  <si>
    <t>3421703442916000250</t>
  </si>
  <si>
    <t>Поставка дозаторов для ПЦР - лаборатории</t>
  </si>
  <si>
    <t>0339300000316000246</t>
  </si>
  <si>
    <t>ИП Михайлов М.С.</t>
  </si>
  <si>
    <t>352825816234</t>
  </si>
  <si>
    <t>429955, Россия, Чувашская республика, Чебоксарский район, д. Липово, улица Ольдеевская, дом 1, кв 23</t>
  </si>
  <si>
    <t>3421703442916000263</t>
  </si>
  <si>
    <t>0339300000316000247</t>
  </si>
  <si>
    <t>650056, Российская Федерация, Кемеровская обл., г. Кемерово, Волгоградская, 43, 110</t>
  </si>
  <si>
    <t>3421703442916000265</t>
  </si>
  <si>
    <t>0339300000316000248</t>
  </si>
  <si>
    <t>654007, Кемеровская обл., г. Новокузнецк, Спартака, 12, 40</t>
  </si>
  <si>
    <t>3421703442916000274</t>
  </si>
  <si>
    <t>Оказание услуг по сопровождению справочной системы КонсультантПлюс</t>
  </si>
  <si>
    <t>0339300000316000249</t>
  </si>
  <si>
    <t>ООО «Информационный центр» АНВИК»</t>
  </si>
  <si>
    <t>4220015169</t>
  </si>
  <si>
    <t>654027, Кемеровская область, г. Новокузнецк, ул. Невского, д.1</t>
  </si>
  <si>
    <t>3421703442916000241</t>
  </si>
  <si>
    <t>0339300000316000250</t>
  </si>
  <si>
    <t>16.21.13.000
13.20.33.129
23.70.12.110
13.95.10.111
22.23.15.000</t>
  </si>
  <si>
    <t>3421703442916000271</t>
  </si>
  <si>
    <t>0339300000316000251</t>
  </si>
  <si>
    <t>28.14.12.110
23.42.10.120
22.21.21.123
25.21.11.110</t>
  </si>
  <si>
    <t>ООО «Строй-Маркет-К»</t>
  </si>
  <si>
    <t xml:space="preserve">650010, Кемеровская облсть, г. Кемерово, 
ул. Железнодорожная, 41 б, оф. 4
</t>
  </si>
  <si>
    <t>3421703442916000268</t>
  </si>
  <si>
    <t>Поставка тест-полосок для экспресс-анализа глюкозы</t>
  </si>
  <si>
    <t>0339300000316000252</t>
  </si>
  <si>
    <t>3421703442916000275</t>
  </si>
  <si>
    <t>Поставка расходных материалов для вспомогательных репродуктивных технологий</t>
  </si>
  <si>
    <t>0339300000316000253</t>
  </si>
  <si>
    <t>32.50.13.190
32.50.13.110
22.29.29.000</t>
  </si>
  <si>
    <t>3421703442916000260</t>
  </si>
  <si>
    <t>0339300000316000254</t>
  </si>
  <si>
    <t>3421703442916000270</t>
  </si>
  <si>
    <t>0339300000316000255</t>
  </si>
  <si>
    <t>23.19.23.110
20.59.52.199
32.50.13.110
21.10.60.196</t>
  </si>
  <si>
    <t>3421703442916000264</t>
  </si>
  <si>
    <t>3421703442916000253</t>
  </si>
  <si>
    <t>0339300000316000018</t>
  </si>
  <si>
    <t>191002, г.Санкт-Петербург, ул.Достоевского, дом15</t>
  </si>
  <si>
    <t>3421703442916000028</t>
  </si>
  <si>
    <t>0339300000316000017</t>
  </si>
  <si>
    <t>3421703442916000029</t>
  </si>
  <si>
    <t>0339300000316000016</t>
  </si>
  <si>
    <t>3421703442916000030</t>
  </si>
  <si>
    <t>0339300000316000033</t>
  </si>
  <si>
    <t>3421703442916000042</t>
  </si>
  <si>
    <t>0339300000316000259</t>
  </si>
  <si>
    <t>3421703442916000280</t>
  </si>
  <si>
    <t>0339300000316000260</t>
  </si>
  <si>
    <t>3421703442916000281</t>
  </si>
  <si>
    <t>0339300000316000261</t>
  </si>
  <si>
    <t>3421703442916000279</t>
  </si>
  <si>
    <t>Водоснабжение</t>
  </si>
  <si>
    <t>0339300000315000322</t>
  </si>
  <si>
    <t xml:space="preserve">41.00.20.122
41.00.20.110 </t>
  </si>
  <si>
    <t>654005,г.Новокузнецк, пр. Строителей, 98</t>
  </si>
  <si>
    <t>3421703442916000011</t>
  </si>
  <si>
    <t>0339300000316000257</t>
  </si>
  <si>
    <t>36.00.20.150</t>
  </si>
  <si>
    <t>3421703442916000261</t>
  </si>
  <si>
    <t>Тепловая энергия</t>
  </si>
  <si>
    <t>0339300000316000032</t>
  </si>
  <si>
    <t xml:space="preserve">ООО "КузнецкТеплоСбыт" </t>
  </si>
  <si>
    <t xml:space="preserve">4217146884 </t>
  </si>
  <si>
    <t xml:space="preserve">654005, Кемеровская область, г.Новокузнецк, ул.Хлебозаводская, д.2б </t>
  </si>
  <si>
    <t>3421703442916000041</t>
  </si>
  <si>
    <t>0339300000316000039</t>
  </si>
  <si>
    <t>654006, г. Новокузнецк, ул. Коммунальная, 25</t>
  </si>
  <si>
    <t>3421703442916000056</t>
  </si>
  <si>
    <t>0339300000316000040</t>
  </si>
  <si>
    <t>650000, г. Кемерово, пр. Кузнецкий, 30</t>
  </si>
  <si>
    <t>3421703442916000055</t>
  </si>
  <si>
    <t>0339300000316000031</t>
  </si>
  <si>
    <t>654007, г. Новокузнецк, ул. Олрждоникидзе, 12/1</t>
  </si>
  <si>
    <t>3421703442916000043</t>
  </si>
  <si>
    <t>0339300000316000258</t>
  </si>
  <si>
    <t>3421703442916000276</t>
  </si>
  <si>
    <t>Управление многоквартирным домом</t>
  </si>
  <si>
    <t>654066, г.Новокузнецк, Грдины 27 оф 5</t>
  </si>
  <si>
    <t>654034, г. Новокузнецк, ул. Бугарева, 4а</t>
  </si>
  <si>
    <t>ООО "Объединение"</t>
  </si>
  <si>
    <t>654010, г. Новокузнецк, ул. Музейная, 8, оф. 101</t>
  </si>
  <si>
    <t>ООО "А плюс"</t>
  </si>
  <si>
    <t>654041, г.Новокузнецк, ул. Кутузова, 20 пом. 246</t>
  </si>
  <si>
    <t>ООО "Луч"</t>
  </si>
  <si>
    <t>654041, Новокузнецк, Кутузова, 39-401Б</t>
  </si>
  <si>
    <t>ООО "С-Порт"</t>
  </si>
  <si>
    <t>654007, Новокузнецк, Тольятти 45б</t>
  </si>
  <si>
    <t>УК "Веста"</t>
  </si>
  <si>
    <t>654013, Новокузнецк, пер. Шорский, 47</t>
  </si>
  <si>
    <t>654005, обл Кемеровская, г Новокузнецк, ул Ноградская, 10, 49</t>
  </si>
  <si>
    <t>3421703442916000015</t>
  </si>
  <si>
    <t xml:space="preserve">35.12.10.110 </t>
  </si>
  <si>
    <t>654005, обл Кемеровская, г. Кемерово, пр-т. Ленина , 90/4</t>
  </si>
  <si>
    <t>3421703442916000277</t>
  </si>
  <si>
    <t>4217014567</t>
  </si>
  <si>
    <t>Оказание комплекса услуг по предосавлению специализированного автотранспорта, обеспечению эксплуатации, технического обслуживания</t>
  </si>
  <si>
    <t>0139300002915001320</t>
  </si>
  <si>
    <t>МКП г.Новокузнецка "Автотранспорт медицины"</t>
  </si>
  <si>
    <t>654057, г.Новокузнецк, ул.Курбатова, 3А</t>
  </si>
  <si>
    <t>3421701456716000001</t>
  </si>
  <si>
    <t>Оказание услуг по холодному водоснабжению и водоотведению сточных вод</t>
  </si>
  <si>
    <t>0339300211016000001</t>
  </si>
  <si>
    <t>654005,Кемеровская обл.,г.Новокузнецк, пр.Строителей,98</t>
  </si>
  <si>
    <t>3421701456716000002</t>
  </si>
  <si>
    <t>Поставка телекардиографов с передачей данных на кардиопульт</t>
  </si>
  <si>
    <t>0139300002915001374</t>
  </si>
  <si>
    <t>26.60.12.111</t>
  </si>
  <si>
    <t>ООО "Компания НЕО"</t>
  </si>
  <si>
    <t>7804360870</t>
  </si>
  <si>
    <t>195269,г.Санкт-Петербург, ул.Учительская,23,литер А,221-А</t>
  </si>
  <si>
    <t>3421701456716000003</t>
  </si>
  <si>
    <t>Услуги по передаче пара и горячей воды(тепловой энергии) по коммунальным тепловм сетям</t>
  </si>
  <si>
    <t>0339300211016000002</t>
  </si>
  <si>
    <t>654006,Кемеровская обл.,г.Новокузнецк, ул.Орджоникидзе,12/1</t>
  </si>
  <si>
    <t>3421701456716000004</t>
  </si>
  <si>
    <t>0339300211016000003</t>
  </si>
  <si>
    <t>Непубличное акционерное общество ОАО"Кузнецкая ТЭЦ"</t>
  </si>
  <si>
    <t>654000,Кемеровская обл.,г.Кемерово,пр.Кузнецкий,д.30</t>
  </si>
  <si>
    <t>3421701456716000005</t>
  </si>
  <si>
    <t>0339300211016000004</t>
  </si>
  <si>
    <t>ООО "Центральная теплоцентраль"</t>
  </si>
  <si>
    <t>4217141332</t>
  </si>
  <si>
    <t>654005,Кемеровская обл.,г.Новокузнецк, ул.Коммунальная,25</t>
  </si>
  <si>
    <t>3421701456716000006</t>
  </si>
  <si>
    <t>0339300211016000006</t>
  </si>
  <si>
    <t>654005,Кемеровская обл.,г.Новокузнецк,ул.Рудокоповая,д.4</t>
  </si>
  <si>
    <t>3421701456716000007</t>
  </si>
  <si>
    <t>Оказание услуг по содержанию и выполнению работ по текущему ремонту общего имущества многоквартирного жилого дома №9 по ул.Челюскина</t>
  </si>
  <si>
    <t>0339300211016000008</t>
  </si>
  <si>
    <t>ООО "КУРС"</t>
  </si>
  <si>
    <t>4217158262</t>
  </si>
  <si>
    <t>654005,г.Новокузнецк,ул.Орджоникидзе,21,офис 413, тел.(3843)78-51-98</t>
  </si>
  <si>
    <t>3421701456716000008</t>
  </si>
  <si>
    <t>Оказание услуг по содержанию и выполнению работ по текущему ремонту общего имущества многоквартирного жилого дома №13 по пр. Сов.Армии</t>
  </si>
  <si>
    <t>0339300211016000007</t>
  </si>
  <si>
    <t>ООО "АС"</t>
  </si>
  <si>
    <t>4218105552</t>
  </si>
  <si>
    <t>654038,г.Новокузнецк,ул.Тореза,47, тел.(3843)54-77-86,kommunal@rambler.ru</t>
  </si>
  <si>
    <t>3421701456716000009</t>
  </si>
  <si>
    <t>Оказание услуг по содержанию и выполнению работ по текущему ремонту общего имущества многоквартирного жилого дома №37 по ул. Новоселов</t>
  </si>
  <si>
    <t>0339300211016000009</t>
  </si>
  <si>
    <t>ООО "УЖК"</t>
  </si>
  <si>
    <t>4253002447</t>
  </si>
  <si>
    <t>654011,г.Новокузнецк,пр.Архитекторов,14</t>
  </si>
  <si>
    <t>3421701456716000010</t>
  </si>
  <si>
    <t>Оказание услуг по вывозу (сбор и транспортировка) и утилизайия ТКО</t>
  </si>
  <si>
    <t>0139300002916000023</t>
  </si>
  <si>
    <t>ООО "Сороежка Плюс"</t>
  </si>
  <si>
    <t>654080,Кем.обл.,г.Новокузнецк,ул.Запорожская,21А</t>
  </si>
  <si>
    <t>3421701456716000011</t>
  </si>
  <si>
    <t>0139300002916000040</t>
  </si>
  <si>
    <t>86.90.14.000</t>
  </si>
  <si>
    <t>654057, Кем.обл.,г.Новокузнецк, ул.Курбатова, 3А</t>
  </si>
  <si>
    <t>3421701456716000012</t>
  </si>
  <si>
    <t>Поставка оснащения для бригад скорой медицинской помощи</t>
  </si>
  <si>
    <t>0139300002916000107</t>
  </si>
  <si>
    <t>21.20.24.170,26.60.13.110,26.60.12.111,22.22.19.000</t>
  </si>
  <si>
    <t>0.93</t>
  </si>
  <si>
    <t>654013,Кем.обл.,г.Новокузнецк, ул.Маркшейдерская,д.3</t>
  </si>
  <si>
    <t>3421701456716000013</t>
  </si>
  <si>
    <t>0139300002916000125</t>
  </si>
  <si>
    <t>32.91.19.120,23.64.10.110,32.91.19.120,23.91.12.110,20.30.11.120,23.51.12.190,20.13.62.130,08.12.11.130</t>
  </si>
  <si>
    <t>36.23</t>
  </si>
  <si>
    <t>ООО "Торговый дом "Гигантстрой"</t>
  </si>
  <si>
    <t>650021, г.Кемерово, ул.Тушинская,д.21</t>
  </si>
  <si>
    <t>3421701456716000014</t>
  </si>
  <si>
    <t>Поставка дезинфицирующих средств, фиксирующего материала, контейнеров</t>
  </si>
  <si>
    <t>0139300002916000176</t>
  </si>
  <si>
    <t>22.22.19.000,21.20.10.159,21.20.24.160,21.20.10.159</t>
  </si>
  <si>
    <t>4.99</t>
  </si>
  <si>
    <t>650068,г.Кемерово,ул.Варшавская,45</t>
  </si>
  <si>
    <t>3421701456716000015</t>
  </si>
  <si>
    <t>Поставка изделий медицинского назначения, перевязочного и расходного материала, тест-системы для определения Тропонина l</t>
  </si>
  <si>
    <t>0139300002916000225</t>
  </si>
  <si>
    <t>32.50.13.110,21.20.23.199,32.50.13.110,32.99.11.160,21.20.24.131,21.20.24.150,17.12.14.160</t>
  </si>
  <si>
    <t>1.00</t>
  </si>
  <si>
    <t>ООО "Инпрофи"</t>
  </si>
  <si>
    <t>654066,Кем.обл.,г.Новокузнецк, ул.Грдины,17 кор.А,оф.517</t>
  </si>
  <si>
    <t>3421701456716000016</t>
  </si>
  <si>
    <t>Оказание услуг по периодическому медицинскому осмотру</t>
  </si>
  <si>
    <t>0139300002916000243</t>
  </si>
  <si>
    <t>53.4</t>
  </si>
  <si>
    <t>ООО "Поликлиника Медосмотр"</t>
  </si>
  <si>
    <t>4218024649</t>
  </si>
  <si>
    <t>654005, Кем.обл.,г.Новокузнецк,пр.Строителей,18</t>
  </si>
  <si>
    <t>3421701456716000017</t>
  </si>
  <si>
    <t>0139300002916000249</t>
  </si>
  <si>
    <t>31.02.10.110,31.01.11.150,31.02.10.120,31.01.12.139,31.02.10.190,31.01.12.131,31.01.11.129</t>
  </si>
  <si>
    <t>2.00</t>
  </si>
  <si>
    <t>654084,Кем.обл.,г.Новокузнецк,ул. 40 лет Победы,25,19</t>
  </si>
  <si>
    <t>3421701456716000018</t>
  </si>
  <si>
    <t>0139300002916000272</t>
  </si>
  <si>
    <t>21.20.10.144,21.20.10.146,21.20.10.221,21.20.10.131,21.20.10.239,21.20.10.232,21.20.10.125,21.20.51.125,21.20.51.125,21.20.10.254,21.10.51.125,21.10.10.120,21.20.10.146,21.20.10.169,21.10.20.140,21.20.10.156,21.20.10.141,21.10.51.126,21.20.10.147,21.20.10.254,21.20.10.239,21.20.10.148,21.20.10.141,21.20.10.233</t>
  </si>
  <si>
    <t>654207, г.Новокузнецк с.Костенково, ул.Центральная, 41Б</t>
  </si>
  <si>
    <t>3421701456716000019</t>
  </si>
  <si>
    <t>0139300002916000281</t>
  </si>
  <si>
    <t>22.19.60.111,22.19.60.113,22.19.60.119</t>
  </si>
  <si>
    <t>0.89</t>
  </si>
  <si>
    <t>3421701456716000020</t>
  </si>
  <si>
    <t>Поставка тест-полосок и ланцетов</t>
  </si>
  <si>
    <t>0139300002916000289</t>
  </si>
  <si>
    <t>ООО "ВиДжиМедик"</t>
  </si>
  <si>
    <t>7709879987</t>
  </si>
  <si>
    <t>109316,РФ,г.Москва,пр.Волгоградский,д.35 оф.207</t>
  </si>
  <si>
    <t>3421701456716000021</t>
  </si>
  <si>
    <t>0139300002916000316</t>
  </si>
  <si>
    <t>3421701456716000022</t>
  </si>
  <si>
    <t>Поставка растворов</t>
  </si>
  <si>
    <t>0139300002916000356</t>
  </si>
  <si>
    <t>21.20.10.139,20.13.63.000,20.13.21.120,20.15.10.130</t>
  </si>
  <si>
    <t>12.2</t>
  </si>
  <si>
    <t>650003,Кемеровская обл.,г.Кемерово,ул.Марковцева,д. 20 "Б",тел.+7(384274)730816</t>
  </si>
  <si>
    <t>3421701456716000023</t>
  </si>
  <si>
    <t>Поставка лекарственных средств для проведения тромболизиса</t>
  </si>
  <si>
    <t>0139300002916000401</t>
  </si>
  <si>
    <t>0.5</t>
  </si>
  <si>
    <t>107143, Россия, г. Москва, Открытое шоссе, 17, корпус 1</t>
  </si>
  <si>
    <t>3421701456716000024</t>
  </si>
  <si>
    <t>0139300002916000433 (М12-0404-16-ЭА)</t>
  </si>
  <si>
    <t xml:space="preserve">21.10.51.129 21.20.10.113 21.20.10.114 21.20.10.131 21.20.10.132 21.20.10.134 21.20.10.141 21.20.10.142 21.20.10.146 21.20.10.148 21.20.10.221 21.20.10.231 21.20.10.232 21.20.10.236 21.20.10.239 21.20.10.254 21.20.10.256 21.20.10.259 </t>
  </si>
  <si>
    <t>Общество с ограниченной ответственностью "Марко-Трейд"</t>
  </si>
  <si>
    <t>654000, Кемеровская обл, Новокузнецк г, ул.Металлургов, д.2 - 27</t>
  </si>
  <si>
    <t>3421701456716000025</t>
  </si>
  <si>
    <t>Марко-Трейд</t>
  </si>
  <si>
    <t>0139300002916000522 (М12-0479-16-ЭА)</t>
  </si>
  <si>
    <t xml:space="preserve">22.19.60.112 22.19.72.000 22.21.30.130 25.73.60.190 26.11.22.112 27.12.40.000 27.20.11.000 27.32.11.000 27.32.13.111 27.33.11.130 27.33.13.110 27.33.13.120 27.33.13.190 27.40.14.000 27.40.15.114 27.40.22.000 27.40.25.120 27.40.33.000 27.40.39.110 27.40.39.190 27.90.40.190 28.24.11.000 28.24.12.110 </t>
  </si>
  <si>
    <t>4205276840</t>
  </si>
  <si>
    <t>650066, Российская Федерация, Кемеровская обл., г. Кемерово, пр-кт. Октябрьский, дом 105, 50, ОКАТО: 32401000000</t>
  </si>
  <si>
    <t>3421701456716000026</t>
  </si>
  <si>
    <t>Поставка электроинструментов</t>
  </si>
  <si>
    <t xml:space="preserve">07.06.2016 </t>
  </si>
  <si>
    <t>0139300002916000526 (М12-0487-16-ЭА)</t>
  </si>
  <si>
    <t xml:space="preserve">28.24.11.000 28.24.12.110 </t>
  </si>
  <si>
    <t>Общество с ограниченной ответственностью «ФисПроф»</t>
  </si>
  <si>
    <t>6658454808</t>
  </si>
  <si>
    <t>620034, Свердловская обл, Екатеринбург г, ул.Колмогорова, д.3 - 209</t>
  </si>
  <si>
    <t>3421701456716000027</t>
  </si>
  <si>
    <t>Поставка печатной продукции (бланков)</t>
  </si>
  <si>
    <t xml:space="preserve">17.06.2016 </t>
  </si>
  <si>
    <t>0139300002916000549 (М12-0507-16-ЭА)</t>
  </si>
  <si>
    <t>ОБЩЕСТВО С ОГРАНИЧЕННОЙ ОТВЕТСТВЕННОСТЬЮ «ОФСЕТ»</t>
  </si>
  <si>
    <t>650000, Кемеровская обл, Кемерово г, ул.Пролетарская ул., д.9</t>
  </si>
  <si>
    <t>3421701456716000028</t>
  </si>
  <si>
    <t>Оказание комплекса услуг по предоставлению МБЛПУ" Станция скорой медицинской помощи" специализированного автотранспорта, обеспечению эксплуатации, технического обслуживания и ремонта</t>
  </si>
  <si>
    <t>0139300002916000682 (М12-0591-16-ЭА)</t>
  </si>
  <si>
    <t xml:space="preserve">86.90.14.000 </t>
  </si>
  <si>
    <t>МКП АТМ</t>
  </si>
  <si>
    <t>654041, Российская Федерация, Кемеровская обл., г. Новокузнецк, проезд. Курбатова, 3А, ОКАТО: 32431373000</t>
  </si>
  <si>
    <t>3421701456716000029</t>
  </si>
  <si>
    <t>Муниципальное казенное предприятие города Новокузнецка "Автотранспорт медицины"</t>
  </si>
  <si>
    <t>Оказание услуг по ремонту мебели</t>
  </si>
  <si>
    <t xml:space="preserve">19.09.2016 </t>
  </si>
  <si>
    <t>0139300002916000851 (М12-0806-16-ЭА)</t>
  </si>
  <si>
    <t xml:space="preserve">31.09.91.120 </t>
  </si>
  <si>
    <t>Индивидуальный предприниматель ХОДЫРЕВА СВЕТЛАНА НИКОЛАЕВНА</t>
  </si>
  <si>
    <t>654084, Кемеровская обл, Новокузнецк г, ул.40лет Победы, д.25</t>
  </si>
  <si>
    <t>3421701456716000030</t>
  </si>
  <si>
    <t>ХОДЫРЕВА СВЕТЛАНА НИКОЛАЕВНА</t>
  </si>
  <si>
    <t>Оказание услуг по транспортированию и распределению воды по водопроводам</t>
  </si>
  <si>
    <t>339300211016000010(0339300211016000010)</t>
  </si>
  <si>
    <t>654000,Кемеровская обл.,г.Новокузнецк,пр.Строителей,98</t>
  </si>
  <si>
    <t>3421701456716000031</t>
  </si>
  <si>
    <t>Предоставление услуг по передаче электроэнергии</t>
  </si>
  <si>
    <t>35.12.10.10</t>
  </si>
  <si>
    <t>650036,Кем.обл.,г.Кемерово,пр.Ленина,90/4,654005,Кемеровская обл.,г.Новокузнецк,ул.Орджоникидзе,18а</t>
  </si>
  <si>
    <t>3421701456716000032</t>
  </si>
  <si>
    <t>3421701456716000033</t>
  </si>
  <si>
    <t>Оказание услуг по транспортированию горячей воды</t>
  </si>
  <si>
    <t xml:space="preserve">01.12.2016 </t>
  </si>
  <si>
    <t>339300211016000011(0339300211016000011)</t>
  </si>
  <si>
    <t>3421701456716000034</t>
  </si>
  <si>
    <t>0139300002916001083(М12-1042-16-ЭА)</t>
  </si>
  <si>
    <t>3421701456716000035</t>
  </si>
  <si>
    <t>Оказание услуг об экстренном вызове нарядов полиции вневедомственной охраны средствами тревожной сигнализации</t>
  </si>
  <si>
    <t xml:space="preserve">15.09.2016 </t>
  </si>
  <si>
    <t>339300211016000014(33930021101600014)</t>
  </si>
  <si>
    <t xml:space="preserve">84.24.11.000 </t>
  </si>
  <si>
    <t>650000,г.Кемерово,пр.Советский,48а</t>
  </si>
  <si>
    <t>3421701456716000036</t>
  </si>
  <si>
    <t>Оказание услуг по техническому обслуживанию комплекса технических средств охраны на объектах заказчика</t>
  </si>
  <si>
    <t>0339300211016000015 (0339300211016000015)</t>
  </si>
  <si>
    <t>3421701456716000037</t>
  </si>
  <si>
    <t>Оказание услуг по охране объекта с использованием технических средств (комната хранения наркотических средств).</t>
  </si>
  <si>
    <t>0339300211016000016 (0339300211016000016)</t>
  </si>
  <si>
    <t>3421701456716000038</t>
  </si>
  <si>
    <t>Оказание услуг местной, междугородной и международной связи</t>
  </si>
  <si>
    <t xml:space="preserve">08.12.2016 </t>
  </si>
  <si>
    <t>0339300211016000017 (0339300211016000017)</t>
  </si>
  <si>
    <t>191002,г.Саект-Петербург,ул.Достоевского,д.15</t>
  </si>
  <si>
    <t>3421701456716000039</t>
  </si>
  <si>
    <t>МБЛПУ "ГП № 1 (ОВП)"</t>
  </si>
  <si>
    <t>4217024974</t>
  </si>
  <si>
    <t>Услуги связи</t>
  </si>
  <si>
    <t>34217024974421701001</t>
  </si>
  <si>
    <t>61.90.10.140</t>
  </si>
  <si>
    <t>650099, г. Кемеровов, пр. Советский, 61</t>
  </si>
  <si>
    <t>Отопление, горячее водоснабжение</t>
  </si>
  <si>
    <t>650000, г.Кемерово, пр. Кузнецкий, 30</t>
  </si>
  <si>
    <t>650036, г. Кемерово, пр.т Ленина, 90/4</t>
  </si>
  <si>
    <t>Мед изделия</t>
  </si>
  <si>
    <t>13.99.19.111     22.19.71.190     21.20.24.150   32.50.13.110</t>
  </si>
  <si>
    <t>654000, г. Новокузнецк, ул. Фестивальная, 4</t>
  </si>
  <si>
    <t>654000, г. Новокузнецк, пр. Строителей, 98</t>
  </si>
  <si>
    <t>Неисключительные права на ПО</t>
  </si>
  <si>
    <t>58.29.50.000    62.09.20.190</t>
  </si>
  <si>
    <t>ООО "Контур-Новокузнецк"</t>
  </si>
  <si>
    <t>654005, г. Новокузнецк, ул. Орджоникидзе, 35, офис 1211</t>
  </si>
  <si>
    <t>04.06.2016</t>
  </si>
  <si>
    <t xml:space="preserve"> ЕД (п.8)</t>
  </si>
  <si>
    <t>Теплоснабжение и поставка гор. воды</t>
  </si>
  <si>
    <t>0339300123315000011</t>
  </si>
  <si>
    <t>г. Новокузнецк, ул. Комунальная, 25</t>
  </si>
  <si>
    <t>3421700724916000001</t>
  </si>
  <si>
    <t>Услуги электроснабжения</t>
  </si>
  <si>
    <t>декабрь2016</t>
  </si>
  <si>
    <t>п44201603393001233001000008</t>
  </si>
  <si>
    <t>35.11.1</t>
  </si>
  <si>
    <t>Услуги связи и доступа к сети интернет</t>
  </si>
  <si>
    <t>январь 2016</t>
  </si>
  <si>
    <t>17.10.16</t>
  </si>
  <si>
    <t>п44201603393001233001000001</t>
  </si>
  <si>
    <t>8566,8</t>
  </si>
  <si>
    <t>5,5%</t>
  </si>
  <si>
    <t>630004, г. Новосибирск, Комсомольский проспект, д.1 к.4</t>
  </si>
  <si>
    <t>3421700724915000002</t>
  </si>
  <si>
    <t>МБЛПУ «Клинический врачебно-физкультурный диспансер»</t>
  </si>
  <si>
    <t>4217014528</t>
  </si>
  <si>
    <t>0339300147116000001 (0339300147116000001)</t>
  </si>
  <si>
    <t xml:space="preserve">35.30.11.120 </t>
  </si>
  <si>
    <t>"Кузнецкая ТЭЦ" "ТСО"</t>
  </si>
  <si>
    <t>3421701452816000001</t>
  </si>
  <si>
    <t>0339300147116000002 (0339300147116000002)</t>
  </si>
  <si>
    <t xml:space="preserve">35.14.10.000 </t>
  </si>
  <si>
    <t>0339300147116000003 (0339300147116000003)</t>
  </si>
  <si>
    <t>3421701452816000002</t>
  </si>
  <si>
    <t>0339300147116000004 (0339300147116000004)</t>
  </si>
  <si>
    <t xml:space="preserve">14.12.2016 </t>
  </si>
  <si>
    <t>0339300147116000005 (0339300147116000005)</t>
  </si>
  <si>
    <t>МБЛПУ"ГКСП №1"</t>
  </si>
  <si>
    <t>4216003241</t>
  </si>
  <si>
    <t>Прием сточных вод и подача холодной воды</t>
  </si>
  <si>
    <t>0339300075816000002</t>
  </si>
  <si>
    <t>Кемеровская обл. г. Новокузнецк пр.Строителей, 98</t>
  </si>
  <si>
    <t>3421600324116000006</t>
  </si>
  <si>
    <t xml:space="preserve">Поставка горячего  водоснабжения и отопления </t>
  </si>
  <si>
    <t>0339300075816000001</t>
  </si>
  <si>
    <t>43.22.12.120 35.30.12.110</t>
  </si>
  <si>
    <t>Кемеровская обл., г. Кемерово, пр. Кузнецкий, 30</t>
  </si>
  <si>
    <t>3421600324116000005</t>
  </si>
  <si>
    <t>Содержание и текущий ремонт общего имущества многоквартирного дома</t>
  </si>
  <si>
    <t>68.32.12.000</t>
  </si>
  <si>
    <t>4253026984</t>
  </si>
  <si>
    <t>Кемеровская обл. г. Новокузнецк ул. Покрышкина,19</t>
  </si>
  <si>
    <t>3421600324116000004</t>
  </si>
  <si>
    <t>Поставка электрической энергии (мощности)</t>
  </si>
  <si>
    <t>ОАО Кузбассакая энергетическая сбытовая компания</t>
  </si>
  <si>
    <t>Кемеровская обл., г. Кемерово, пр. Ленина, 90/4</t>
  </si>
  <si>
    <t>3421600324116000003</t>
  </si>
  <si>
    <t xml:space="preserve">Поставка стоматологических материалов </t>
  </si>
  <si>
    <t>013930002915001382</t>
  </si>
  <si>
    <t xml:space="preserve">20.59.52.120 21.20.10.111 32.50.11.000 20.20.14.000 17.22.12.130 </t>
  </si>
  <si>
    <t>ООО "Медицинская компания Восточный Альянс"</t>
  </si>
  <si>
    <t>2221068547</t>
  </si>
  <si>
    <t>г.Барнаул, ул. Чекалова, 210</t>
  </si>
  <si>
    <t>3421600324116000002</t>
  </si>
  <si>
    <t>Поставка аппаратов для эндодонтического лечения</t>
  </si>
  <si>
    <t>013930002915001381</t>
  </si>
  <si>
    <t>33.10.14.110</t>
  </si>
  <si>
    <t>ООО "Интермедиа"</t>
  </si>
  <si>
    <t>г.Кемерово, ул. Патриотов, 15</t>
  </si>
  <si>
    <t>3421600324116000001</t>
  </si>
  <si>
    <t>Поставка перчаток медицинских стоматологических</t>
  </si>
  <si>
    <t>0139300002916000126</t>
  </si>
  <si>
    <t>ООО "Гарант-М"</t>
  </si>
  <si>
    <t>г. Москва, ул. Красная Сосна,д.30, стр.1</t>
  </si>
  <si>
    <t>3421600324116000007</t>
  </si>
  <si>
    <t>Выполнение работ по ремонту служебных помещений</t>
  </si>
  <si>
    <t>0139300002916000202</t>
  </si>
  <si>
    <t>ООО "Марше"</t>
  </si>
  <si>
    <t>г. Новокузнецк, ул. Ленина 52-40</t>
  </si>
  <si>
    <t>3421600324116000008</t>
  </si>
  <si>
    <t>Поставка расходных стоматологических материалов</t>
  </si>
  <si>
    <t>0139300002916000342</t>
  </si>
  <si>
    <t xml:space="preserve">20.59.11.110   21.20.10.111 32.50.11.000  20.16.10.111 21.20.10.158   17.22.12.110   17.12.74.000 13.95.10.111 </t>
  </si>
  <si>
    <t>ООО "Дизанэ"</t>
  </si>
  <si>
    <t>4205015823</t>
  </si>
  <si>
    <t>г. Кемерово, ул. Патриотов, 15Б</t>
  </si>
  <si>
    <t>3421600324116000009</t>
  </si>
  <si>
    <t>0139300002916000523</t>
  </si>
  <si>
    <t>13.99.19.111 13.20.44.120 21.20.24.131</t>
  </si>
  <si>
    <t>г. Новокузнецк, ул. Орджоникидзе, 18</t>
  </si>
  <si>
    <t>3421600324116000010</t>
  </si>
  <si>
    <t>Выполнение работ по ремонту рентгенологического кабинета и коридора</t>
  </si>
  <si>
    <t>0139300002916000552 (М12-0508-16-ЭА)</t>
  </si>
  <si>
    <t>г. Новокузнецк, ул. Тореза 59а корп 2</t>
  </si>
  <si>
    <t>3421600324116000011</t>
  </si>
  <si>
    <t>0139300002916000898 (М12-0848-16-ЭА)</t>
  </si>
  <si>
    <t>17.12.20.110 17.12.74.000 20.16.10.111 21.20.10.158 32.50.11.000</t>
  </si>
  <si>
    <t>3421600324116000012</t>
  </si>
  <si>
    <t>Оказание услуг по бухгалтерскому обслуживанию (в том числе бюджетному и налоговому учету) на 2017-2019гг</t>
  </si>
  <si>
    <t xml:space="preserve">0139300002916000907 </t>
  </si>
  <si>
    <t>МБУ "Объединенная бухгалтерия управления здравоохранения" г. Новокузнецка</t>
  </si>
  <si>
    <t>654000, г. Новокузнецк, ул. Воровского, 7</t>
  </si>
  <si>
    <t>3421600324116000017</t>
  </si>
  <si>
    <t>Поставка стоматологических наконечников</t>
  </si>
  <si>
    <t>0139300002916000943(М12-0896-16-ЭА)</t>
  </si>
  <si>
    <t>3421600324116000013</t>
  </si>
  <si>
    <t>Оказание услуг связи и досутпа к сети Интернет</t>
  </si>
  <si>
    <t>0139300002916001010(М12-08925-16-ЭА)</t>
  </si>
  <si>
    <t>ЗАО "ЗапСибТранстелеком"</t>
  </si>
  <si>
    <t>г. Новосибирск, а/я 103</t>
  </si>
  <si>
    <t>3421600324116000016</t>
  </si>
  <si>
    <t>Оказание услуг по проведению периодического медицинского осмотра сотрудников поликлиники</t>
  </si>
  <si>
    <t>0139300002916001040(М12-0056-16-ЗК)</t>
  </si>
  <si>
    <t>ООО МЦ "Профмед"</t>
  </si>
  <si>
    <t>г. Новокузнецк, пр. Советской Армии, 48</t>
  </si>
  <si>
    <t>3421600324116000015</t>
  </si>
  <si>
    <t>Поставка средств дезинфицирующих</t>
  </si>
  <si>
    <t>0139300002916001087 (М12-1049-16-ЭА)</t>
  </si>
  <si>
    <t>20.59.52.192 21.20.10.158</t>
  </si>
  <si>
    <t>ИП Перевалов М.В.</t>
  </si>
  <si>
    <t>701407083805</t>
  </si>
  <si>
    <t>Томская область, с. Октябрьское, ул. Ласточкина, д.3 кв 37</t>
  </si>
  <si>
    <t>3421600324116000018</t>
  </si>
  <si>
    <t>ИП Перевалов МВ</t>
  </si>
  <si>
    <t>3421600324116000014</t>
  </si>
  <si>
    <t>МБЛПУ"ГСП №2"</t>
  </si>
  <si>
    <t>4221003180</t>
  </si>
  <si>
    <t>П44201603393002640001000001</t>
  </si>
  <si>
    <t>41.00.20.122</t>
  </si>
  <si>
    <t>ЗАО « ВОДОКАНАЛ»</t>
  </si>
  <si>
    <t>г.Новокузнецк,пр.Строителей,д.98</t>
  </si>
  <si>
    <t>П44201603393002640001000002</t>
  </si>
  <si>
    <t>40.30.10.161</t>
  </si>
  <si>
    <t>г. Кемерово, 650000,пр.Кузнецкий, 30</t>
  </si>
  <si>
    <t>услуги по снабжению электроэнергией</t>
  </si>
  <si>
    <t>П44201603393002640001000003</t>
  </si>
  <si>
    <t>г. Новокузнецк ,654005,ул.Орджоникидзе,18а</t>
  </si>
  <si>
    <t>П44201603393002640001000004</t>
  </si>
  <si>
    <t xml:space="preserve">      ОАО «Ростелеком»</t>
  </si>
  <si>
    <t>г.Кемерово,пр.Советский,д.61</t>
  </si>
  <si>
    <t>МБЛПУ "ГСП №2"</t>
  </si>
  <si>
    <t>услуги по бухгалтерскому обслуживанию</t>
  </si>
  <si>
    <t>16.09.16</t>
  </si>
  <si>
    <t>09.2016</t>
  </si>
  <si>
    <t>г.Новокузнецк, ул.Воровского, дом 7</t>
  </si>
  <si>
    <t>МБУ Объединенная бухгалтерия управления здравоохранения" г.Новокузнецка</t>
  </si>
  <si>
    <t>4218004459</t>
  </si>
  <si>
    <t>оказания услуг по водоснабжению, водоотведению</t>
  </si>
  <si>
    <t>3421800445916000007</t>
  </si>
  <si>
    <t>Кемеровская область, г.Новокузнецк, пр-кт СТРОИТЕЛЕЙ, д 98</t>
  </si>
  <si>
    <t>оказания услуг по теплоснабжению и горячему водоснабжению</t>
  </si>
  <si>
    <t>3421800445916000006</t>
  </si>
  <si>
    <t>35.30.11.111, 35.30.12.130</t>
  </si>
  <si>
    <t>620 618,81</t>
  </si>
  <si>
    <t>ООО "КУЗНЕЦКТЕПЛОСБЫТ</t>
  </si>
  <si>
    <t>Кемеровская область, г.Новокузнецк,ул РУДОКОПРОВАЯ, 4</t>
  </si>
  <si>
    <t xml:space="preserve">Содержание и ремонт общего имущества многоквартирного дома, расположенного по адресу:г.Новокузнецк, ул. Клименко, 29 </t>
  </si>
  <si>
    <t>3421800445916000005</t>
  </si>
  <si>
    <t>252 348,72</t>
  </si>
  <si>
    <t>Кемеровская область, г.Новокузнецк,ул ТОРЕЗА, 15А</t>
  </si>
  <si>
    <t>04/16</t>
  </si>
  <si>
    <t>Содержание и ремонт общего имущества многоквартирного дома, расположенного по адресу:г.Новокузнецк, ул. Авиаторов, 126</t>
  </si>
  <si>
    <t>3421800445916000004</t>
  </si>
  <si>
    <t>33 905,40</t>
  </si>
  <si>
    <t>ООО УК "УЖК"</t>
  </si>
  <si>
    <t xml:space="preserve">Кемеровская область, г.Новокузнецк, пр-кт АРХИТЕКТОРОВ, 14 
</t>
  </si>
  <si>
    <t>Содержание и ремонт общего имущества многоквартирного дома, расположенного по адресу:г.Новокузнецк, ул. Косыгина, 29</t>
  </si>
  <si>
    <t>34218004459 16 000001</t>
  </si>
  <si>
    <t>ООО " УК "НАШ ДОМ"</t>
  </si>
  <si>
    <t>Кемеровская область, г.Новокузнецк, ул КОСЫГИНА, д.35, оф.19</t>
  </si>
  <si>
    <t>34218004459 16 000003</t>
  </si>
  <si>
    <t xml:space="preserve">Кемеровская область, г.Кемерово, пр-кт ЛЕНИНА, 90/4 
</t>
  </si>
  <si>
    <t>34218004459 16 000002</t>
  </si>
  <si>
    <t>ОТКРЫТОЕ АКЦИОНЕРНОЕ ОБЩЕСТВО МЕЖДУГОРОДНОЙ И МЕЖДУНАРОДНОЙ ЭЛЕКТРИЧЕСКОЙ СВЯЗИ "РОСТЕЛЕКОМ"</t>
  </si>
  <si>
    <t xml:space="preserve"> г САНКТ-ПЕТЕРБУРГ 78, ул ДОСТОЕВСКОГО, 15 
</t>
  </si>
  <si>
    <t>Поставка расходных материалов для рентгенологических исследований</t>
  </si>
  <si>
    <t>3421800445916000009</t>
  </si>
  <si>
    <t xml:space="preserve">20.59.52.194, 20.59.11.110, 22.29.29.000, </t>
  </si>
  <si>
    <t xml:space="preserve">ООО «МедАльянс» </t>
  </si>
  <si>
    <t xml:space="preserve">Кемеровская область,
г. Новокузнецк, ул. Орджоникидзе, 24 оф.301
</t>
  </si>
  <si>
    <t>Ф.2016.61411</t>
  </si>
  <si>
    <t xml:space="preserve">3421800445916000008 </t>
  </si>
  <si>
    <t>17.12.74.000, 17.29.19.190, 20.16.10.111, 17.23.11.150, 17.22.12.110, 17.21.12.000, 22.29.29.000</t>
  </si>
  <si>
    <t>Индивидуальный Предприниматель Сафронова Ольга Ивановна</t>
  </si>
  <si>
    <t>. Кемерово, ул. Варшавская, дом № 45</t>
  </si>
  <si>
    <t>Ф.2016.48369</t>
  </si>
  <si>
    <t>3421800445916000011</t>
  </si>
  <si>
    <t>22.19.60.113, 22.19.60.119, 32.50.13.110, 32.99.11.160, 13.99.19.111, 32.99.59.000</t>
  </si>
  <si>
    <t>Индивидуальный предприниматель Кириллина Светлана Игоревна</t>
  </si>
  <si>
    <t>772400119343</t>
  </si>
  <si>
    <t xml:space="preserve">г. Москва, 
улица Мусы Джалиля, д.8, к. 4, кв.  605
</t>
  </si>
  <si>
    <t>Ф.2016.83196</t>
  </si>
  <si>
    <t xml:space="preserve">Оказание услуг по проведению периодического медицинского осмотра 
сотрудников МБЛПУ «ГСП №3»
</t>
  </si>
  <si>
    <t>3421800445916000010</t>
  </si>
  <si>
    <t>ООО «ПОЛИКЛИНИКА ПРОФМЕДОСМОТР»</t>
  </si>
  <si>
    <t>Кемеровская обл., г. Новокузнецк, пр-кт. Строителей, дом 18</t>
  </si>
  <si>
    <t>Ф.2016.76043</t>
  </si>
  <si>
    <t>3421800445916000013</t>
  </si>
  <si>
    <t>37.00.11.110             36.00.20.130</t>
  </si>
  <si>
    <t>Поставка локтевых смесителей с подводкой</t>
  </si>
  <si>
    <t>3421800445916000012</t>
  </si>
  <si>
    <t xml:space="preserve">28.14.12.110        </t>
  </si>
  <si>
    <t>98 010,00</t>
  </si>
  <si>
    <t>34 100,00</t>
  </si>
  <si>
    <t>ОБЩЕСТВО С ОГРАНИЧЕННОЙ ОТВЕТСТВЕННОСТЬЮ ТОРГОВЫЙ ДОМ "САНТЕХСФЕРА"</t>
  </si>
  <si>
    <t>Свердловская обл., г. Екатеринбург, Папанина, 18, 163</t>
  </si>
  <si>
    <t>Ф.2016.228210</t>
  </si>
  <si>
    <t>Ремонт рентген кабинета МБЛПУ «Городская стоматологическая поликлиника №3» в помещении отделения Новоильинского района по адресу: г. Новокузнецк, ул. Косыгина, 29</t>
  </si>
  <si>
    <t xml:space="preserve">3421800445916000014 </t>
  </si>
  <si>
    <t>623 270,75</t>
  </si>
  <si>
    <t>490 650,95</t>
  </si>
  <si>
    <t>Кемеровская область, Новокузнецк г, ул. Суворова, д.3 – 75</t>
  </si>
  <si>
    <t>0139300002916000677-0134258-01</t>
  </si>
  <si>
    <t>3421800445916000015</t>
  </si>
  <si>
    <t>100567</t>
  </si>
  <si>
    <t>3421800445916000018</t>
  </si>
  <si>
    <t>1 164 368,95</t>
  </si>
  <si>
    <t>Общество с ограниченной ответственностью  «Аксиома»</t>
  </si>
  <si>
    <t>7729661548</t>
  </si>
  <si>
    <t xml:space="preserve"> Москва г, ул.ул. Новопеределкинская, д.9А </t>
  </si>
  <si>
    <t>0139300002916000948-0134258-02</t>
  </si>
  <si>
    <t>3421800445916000016</t>
  </si>
  <si>
    <t>22.19.60.119, 22.19.60.113, 13.99.19.111</t>
  </si>
  <si>
    <t>413 958,60</t>
  </si>
  <si>
    <t>4181,40</t>
  </si>
  <si>
    <t>ОБЩЕСТВО С ОГРАНИЧЕННОЙ ОТВЕТСТВЕННОСТЬЮ "АВЕРС НК"</t>
  </si>
  <si>
    <t>Кемеровская обл., г. Новокузнецк, ул. Орджоникидзе, 18Б/1, 5</t>
  </si>
  <si>
    <t>Ф.2016.322086</t>
  </si>
  <si>
    <t>3421800445916000019</t>
  </si>
  <si>
    <t>131059,29</t>
  </si>
  <si>
    <t>Индивидуальный предприниматель Речкунов Игорь Михайлович</t>
  </si>
  <si>
    <t>222301245824</t>
  </si>
  <si>
    <t xml:space="preserve">Алтайский край, Барнаул г, ул.Орловская, д.3 </t>
  </si>
  <si>
    <t>0139300002916000915-0134258-02</t>
  </si>
  <si>
    <t>Сантехнические работы МБЛПУ «Городская стоматологическая поликлиника №3» по адресу: г. Новокузнецк, ул. Клименко, 29, ул. Косыгина, 29</t>
  </si>
  <si>
    <t>3421800445916000017</t>
  </si>
  <si>
    <t xml:space="preserve">43.22.11.190 </t>
  </si>
  <si>
    <t>86981,85</t>
  </si>
  <si>
    <t>Индивидуальный предприниматель Проценко Евгений Петрович</t>
  </si>
  <si>
    <t>244400041401</t>
  </si>
  <si>
    <t>Красноярский край, Боготол г, ул.Октябрьская ул., д.42</t>
  </si>
  <si>
    <t>0139300002916000880-0134258-01</t>
  </si>
  <si>
    <t>3421800445916000021</t>
  </si>
  <si>
    <t>5439999,96</t>
  </si>
  <si>
    <t>5276799,96</t>
  </si>
  <si>
    <t>163200</t>
  </si>
  <si>
    <t>Муниципальное бюджетное учреждение «Объединенная бухгалтерия управления здравоохранения» (МБУ ОБУЗ)</t>
  </si>
  <si>
    <t>г.Новокузнецк, улица Воровского дом 7.</t>
  </si>
  <si>
    <t>БО-3-9-2017</t>
  </si>
  <si>
    <t>3421800445916000020</t>
  </si>
  <si>
    <t>3426,72</t>
  </si>
  <si>
    <t>5,5</t>
  </si>
  <si>
    <t>Закрытое акционерное общество 
"Зап-СибТранстелеком"</t>
  </si>
  <si>
    <t xml:space="preserve">Новосибирская обл., г. Новосибирск, пр-кт. Комсомольский, дом 1, корпус 4, </t>
  </si>
  <si>
    <t>Ф.2016.402990</t>
  </si>
  <si>
    <t>0339300234116000007</t>
  </si>
  <si>
    <t xml:space="preserve">Муниципальное унитарное предприятия МУНИЦИПАЛЬНОЕ ПРЕДПРИЯТИЕ НОВОКУЗНЕЦКОГО ГОРОДСКОГО ОКРУГА "СИБИРСКАЯ СБЫТОВАЯ КОМПАНИЯ " (МП "ССК") </t>
  </si>
  <si>
    <t xml:space="preserve">654005, обл КЕМЕРОВСКАЯ 42, г НОВОКУЗНЕЦК, ул ОРДЖОНИКИДЗЕ, 12, 1 
 </t>
  </si>
  <si>
    <t>3421900446916000002</t>
  </si>
  <si>
    <t xml:space="preserve">0339300234116000006
</t>
  </si>
  <si>
    <t xml:space="preserve"> 3421900446916000003</t>
  </si>
  <si>
    <t>Поставка холодной воды и водоотведения</t>
  </si>
  <si>
    <t>0339300234116000005</t>
  </si>
  <si>
    <t>ОБЩЕСТВО С ОГРАНИЧЕННОЙ ОТВЕТСТВЕННОСТЬЮ "ВОДОКАНАЛ"</t>
  </si>
  <si>
    <t xml:space="preserve">654005, обл КЕМЕРОВСКАЯ 42, г НОВОКУЗНЕЦК, пр-кт СТРОИТЕЛЕЙ, ДОМ 98
</t>
  </si>
  <si>
    <t>3421900446916000004</t>
  </si>
  <si>
    <t>Монтаж и установка систем вентиляции (дымоудаление</t>
  </si>
  <si>
    <t xml:space="preserve"> 08.02.2016 </t>
  </si>
  <si>
    <t>0339300234116000001</t>
  </si>
  <si>
    <t>654027, Кемеровская обл, Новокузнецк г, ул.Суворова, д.3 - 75</t>
  </si>
  <si>
    <t>3421900446916000006</t>
  </si>
  <si>
    <t>0339300234116000003</t>
  </si>
  <si>
    <t>20.59.52.120</t>
  </si>
  <si>
    <t>Общество с ограниченной ответственностью "Медицинская компания "Восточный Альянс"</t>
  </si>
  <si>
    <t>656000, Алтайский край, Барнаул г, ул.Чкалова, д.210</t>
  </si>
  <si>
    <t>3421900446916000008</t>
  </si>
  <si>
    <t xml:space="preserve">Поставка расходных стоматологических материалов </t>
  </si>
  <si>
    <t xml:space="preserve">05.02.2016 </t>
  </si>
  <si>
    <t xml:space="preserve">0339300234116000002  </t>
  </si>
  <si>
    <t>Индивидуальный предприниматель Лапатина Елена Ивановна</t>
  </si>
  <si>
    <t>222305732508</t>
  </si>
  <si>
    <t>656019, Алтайский край, Барнаул г, ул.Гущина, д.167 - 112</t>
  </si>
  <si>
    <t xml:space="preserve">3421900446916000005 </t>
  </si>
  <si>
    <t>Поставка перчаток и масок медицинских (одноразовых)</t>
  </si>
  <si>
    <t xml:space="preserve">08.02.2016 </t>
  </si>
  <si>
    <t>0339300234116000004</t>
  </si>
  <si>
    <t>Общество с ограниченной ответственностью САНТЕНОРМ</t>
  </si>
  <si>
    <t>127287, Москва г, ул.Башиловская, д.34, помещение II - 31Б</t>
  </si>
  <si>
    <t>3421900446916000007</t>
  </si>
  <si>
    <t>Поставка дезинфицирующих средств.</t>
  </si>
  <si>
    <t>0339300234116000008</t>
  </si>
  <si>
    <t xml:space="preserve"> 421206553903 </t>
  </si>
  <si>
    <t>3421900446916000010</t>
  </si>
  <si>
    <t xml:space="preserve">421206553903 </t>
  </si>
  <si>
    <t xml:space="preserve">24.02.2016 </t>
  </si>
  <si>
    <t>0339300234116000009</t>
  </si>
  <si>
    <t>14.19.23.190</t>
  </si>
  <si>
    <t>Общество с ограниченной ответственностью "Страта"</t>
  </si>
  <si>
    <t>4216001325</t>
  </si>
  <si>
    <t>654005, Кемеровская обл, Новокузнецк г, ул.Строителей, д.72</t>
  </si>
  <si>
    <t>3421900446916000011</t>
  </si>
  <si>
    <t xml:space="preserve">Поставка стоматологических расходных материалов </t>
  </si>
  <si>
    <t>0339300234116000010</t>
  </si>
  <si>
    <t>Индивидуальный предприниматель Карнаухова Елена Владимировна</t>
  </si>
  <si>
    <t>420508640124</t>
  </si>
  <si>
    <t>650000, Кемеровская обл, Кемерово г, ул.ул. Тухаческого, д.дом 47, корп.А - 45</t>
  </si>
  <si>
    <t xml:space="preserve">3421900446916000009 </t>
  </si>
  <si>
    <t>поставка стоматологических расходных материалов</t>
  </si>
  <si>
    <t xml:space="preserve">25.02.2016 </t>
  </si>
  <si>
    <t>0339300234116000011</t>
  </si>
  <si>
    <t>Индивидуальный предприниматель Покотиленко Петр Николаевич</t>
  </si>
  <si>
    <t xml:space="preserve"> 420534831284 </t>
  </si>
  <si>
    <t>654000, Кемеровская обл, Новокузнецк г, ул.Бардина пр-т, д.7 - 35</t>
  </si>
  <si>
    <t xml:space="preserve">3421900446916000012 </t>
  </si>
  <si>
    <t>0339300234116000012</t>
  </si>
  <si>
    <t>Индивидуальный предприниматель Новикова Оксана Сергеевна</t>
  </si>
  <si>
    <t xml:space="preserve"> 423810247125 </t>
  </si>
  <si>
    <t>654041, Кемеровская обл, Новокузнецк г, ул.Бардина пр-т, д.7 - 35</t>
  </si>
  <si>
    <t>3421900446916000013</t>
  </si>
  <si>
    <t xml:space="preserve">423810247125 </t>
  </si>
  <si>
    <t xml:space="preserve">Поставка лекарственных средств. </t>
  </si>
  <si>
    <t xml:space="preserve">21.03.2016 </t>
  </si>
  <si>
    <t xml:space="preserve">0339300234116000013   </t>
  </si>
  <si>
    <t xml:space="preserve">21.20.10.111 </t>
  </si>
  <si>
    <t>Закрытое акционерное общество "Фаворит трейд"</t>
  </si>
  <si>
    <t>5001074156</t>
  </si>
  <si>
    <t>143904, Московская обл, Балашиха г, ул.Карла Маркса, д.3 - помещение I</t>
  </si>
  <si>
    <t>3421900446916000014</t>
  </si>
  <si>
    <t>0339300234116000015</t>
  </si>
  <si>
    <t>3421900446916000016</t>
  </si>
  <si>
    <t xml:space="preserve">Поставка медицинского оборудования </t>
  </si>
  <si>
    <t xml:space="preserve">07.04.2016 </t>
  </si>
  <si>
    <t>0339300234116000014</t>
  </si>
  <si>
    <t>26.60.11.113 26.60.11.114</t>
  </si>
  <si>
    <t>Общество с ограниченной ответственностью "Дентал Маркет"</t>
  </si>
  <si>
    <t>7743092558</t>
  </si>
  <si>
    <t>125635, Москва г, ул.Ангарская, д.6 - 4</t>
  </si>
  <si>
    <t xml:space="preserve">3421900446916000015 </t>
  </si>
  <si>
    <t xml:space="preserve">Поставка стоматологического расходного материала (для ортопедии) </t>
  </si>
  <si>
    <t xml:space="preserve">11.05.2016 </t>
  </si>
  <si>
    <t>0339300234116000016</t>
  </si>
  <si>
    <t>32.50.22.130  32.50.42.190</t>
  </si>
  <si>
    <t xml:space="preserve">3421900446916000017 </t>
  </si>
  <si>
    <t>поставка перчаток и масок медицинских (одноразовых)</t>
  </si>
  <si>
    <t>0339300234116000017</t>
  </si>
  <si>
    <t>115573, Москва г, ул.Мусы Джалиля, д.д. 8, корп. 4 - 605</t>
  </si>
  <si>
    <t>3421900446916000018</t>
  </si>
  <si>
    <t>Поставка стоматологических инструментов</t>
  </si>
  <si>
    <t>0339300234116000018</t>
  </si>
  <si>
    <t>ОБЩЕСТВО С ОГРАНИЧЕННОЙ ОТВЕТСТВЕННОСТЬЮ "Виста"</t>
  </si>
  <si>
    <t xml:space="preserve">1660244848 </t>
  </si>
  <si>
    <t>420061, Татарстан Респ, Казань г, ул.Космонавтов, д.65 - 2</t>
  </si>
  <si>
    <t xml:space="preserve">21.06.2016 </t>
  </si>
  <si>
    <t>3421900446916000021</t>
  </si>
  <si>
    <t xml:space="preserve"> Поставка стоматологических инструментов </t>
  </si>
  <si>
    <t xml:space="preserve">
 0339300234116000019</t>
  </si>
  <si>
    <t xml:space="preserve"> 3421900446916000020</t>
  </si>
  <si>
    <t xml:space="preserve">19.05.2016 </t>
  </si>
  <si>
    <t>0339300234116000020</t>
  </si>
  <si>
    <t>423810247125</t>
  </si>
  <si>
    <t>3421900446916000019</t>
  </si>
  <si>
    <t xml:space="preserve">0339300234116000021 </t>
  </si>
  <si>
    <t xml:space="preserve">21.20.10.111 32.50.11.000 </t>
  </si>
  <si>
    <t>ИП Лапатина Елена Ивановна</t>
  </si>
  <si>
    <t>656019, Российская Федерация, Алтайский край, г. Барнаул, ул. Гущина, 167, 112, ОКАТО: 01401000000</t>
  </si>
  <si>
    <t>3421900446916000022</t>
  </si>
  <si>
    <t>2223057325</t>
  </si>
  <si>
    <t>0339300234116000022</t>
  </si>
  <si>
    <t>Общество с ограниченной ответственностью "Медитек"</t>
  </si>
  <si>
    <t>6311114925</t>
  </si>
  <si>
    <t>443070 г. Самара, ул. Партизанская, д. 17, оф. 410</t>
  </si>
  <si>
    <t>3421900446916000023</t>
  </si>
  <si>
    <t>Поставка светодиодных ламп</t>
  </si>
  <si>
    <t xml:space="preserve">0339300234116000023 </t>
  </si>
  <si>
    <t xml:space="preserve">27.40.15.114 </t>
  </si>
  <si>
    <t>3421900446916000024</t>
  </si>
  <si>
    <t>поставка противопожарных дверей</t>
  </si>
  <si>
    <t xml:space="preserve">0339300234116000024 </t>
  </si>
  <si>
    <t xml:space="preserve">25.12.10.000 </t>
  </si>
  <si>
    <t>ОБЩЕСТВО С ОГРАНИЧЕННОЙ ОТВЕТСТВЕННОСТЬЮ "СИСТЕМА ПРО"</t>
  </si>
  <si>
    <t>4205262029</t>
  </si>
  <si>
    <t>650004, обл КЕМЕРОВСКАЯ 42, г КЕМЕРОВО, ул БИЙСКАЯ, 38, Г, 5</t>
  </si>
  <si>
    <t>3421900446916000025</t>
  </si>
  <si>
    <t xml:space="preserve">0339300234116000025 </t>
  </si>
  <si>
    <t>420534831284</t>
  </si>
  <si>
    <t xml:space="preserve">654000, Кемеровская обл, Новокузнецк г, ул.Бардина пр-т, д.7 - 35 </t>
  </si>
  <si>
    <t>3421900446916000027</t>
  </si>
  <si>
    <t>поставка перчаток и масок медицинских( одноразовых</t>
  </si>
  <si>
    <t xml:space="preserve">25.01.2016 </t>
  </si>
  <si>
    <t>0339300234116000026</t>
  </si>
  <si>
    <t xml:space="preserve">21.20.24.150 22.19.60.111 </t>
  </si>
  <si>
    <t xml:space="preserve">654041, Кемеровская обл, Новокузнецк г, ул.Бардина пр-т, д.7 - 35 </t>
  </si>
  <si>
    <t>3421900446916000026</t>
  </si>
  <si>
    <t>Поставка лекарственных средств.</t>
  </si>
  <si>
    <t xml:space="preserve">0339300234116000029 </t>
  </si>
  <si>
    <t>Акционерное общество "Фаворит трейд"</t>
  </si>
  <si>
    <t>143904, Московская область,                         г. Балашиха, ул. Карла Маркса, д. 3, помещение I</t>
  </si>
  <si>
    <t>3421900446916000028</t>
  </si>
  <si>
    <t>Поставка и монтаж мини АТС</t>
  </si>
  <si>
    <t xml:space="preserve">0339300234116000028 </t>
  </si>
  <si>
    <t xml:space="preserve">26.30.11.110 </t>
  </si>
  <si>
    <t>ООО "АйТи-Сервис"</t>
  </si>
  <si>
    <t>4217072375</t>
  </si>
  <si>
    <t>654005 Кемеровская область, г. Новокузнецк, пр. Строителей, д.56, оф. 502</t>
  </si>
  <si>
    <t>3421900446916000029</t>
  </si>
  <si>
    <t>Поставка рентгеновской пленки</t>
  </si>
  <si>
    <t>0339300234116000033</t>
  </si>
  <si>
    <t xml:space="preserve">20.59.11.110 </t>
  </si>
  <si>
    <t>Закрытое акционерное общество «Сибирский успех»</t>
  </si>
  <si>
    <t>5405161372</t>
  </si>
  <si>
    <t xml:space="preserve">630009, г. Новосибирск, ул. Добролюбова, 16
</t>
  </si>
  <si>
    <t>3421900446916000030</t>
  </si>
  <si>
    <t xml:space="preserve">0339300234116000034 </t>
  </si>
  <si>
    <t xml:space="preserve">21.20.24.150 22.22.11.000 32.50.50.000 </t>
  </si>
  <si>
    <t>650068 г Кемерово,ул Варшавская,дом №45</t>
  </si>
  <si>
    <t>3421900446916000031</t>
  </si>
  <si>
    <t>Поставка пакетов для стерилизации</t>
  </si>
  <si>
    <t xml:space="preserve">0339300234116000032 </t>
  </si>
  <si>
    <t xml:space="preserve">17.12.74.000 </t>
  </si>
  <si>
    <t>ОБЩЕСТВО С ОГРАНИЧЕННОЙ ОТВЕТСТВЕННОСТЬЮ "ЭРИО"</t>
  </si>
  <si>
    <t>5401373344</t>
  </si>
  <si>
    <t>3421900446916000032</t>
  </si>
  <si>
    <t>Выполнение работ по текущему ремонту актового зала</t>
  </si>
  <si>
    <t>0339300234116000036 (0339300234116000036)</t>
  </si>
  <si>
    <t>3421900446916000034</t>
  </si>
  <si>
    <t>Выполнение работ по текущему ремонту 4-х кабинетов в приемной и фасада</t>
  </si>
  <si>
    <t>0339300234116000037 (0339300234116000037)</t>
  </si>
  <si>
    <t>3421900446916000035</t>
  </si>
  <si>
    <t>Поставка поставка мебели</t>
  </si>
  <si>
    <t>0339300234116000038 (0339300234116000038)</t>
  </si>
  <si>
    <t xml:space="preserve">31.01.11.129 31.01.11.150 31.01.12.110 31.01.12.150 </t>
  </si>
  <si>
    <t>Ламифор</t>
  </si>
  <si>
    <t>2204023747</t>
  </si>
  <si>
    <t>659321 Бийск Советская 215,  0</t>
  </si>
  <si>
    <t>3421900446916000033</t>
  </si>
  <si>
    <t>Поставка компьютерной техники и видеопроектора</t>
  </si>
  <si>
    <t>0339300234116000039 (0339300234116000039)</t>
  </si>
  <si>
    <t xml:space="preserve">26.20.16.110 26.20.16.170 26.20.17.110 26.20.17.120 26.20.18.000 26.20.40.110 26.40.33.190 26.70.17.150 27.32.12.000 32.99.59.000 </t>
  </si>
  <si>
    <t>ООО "ИНВОЙС"</t>
  </si>
  <si>
    <t>3421900446916000036</t>
  </si>
  <si>
    <t>ОБЩЕСТВО С ОГРАНИЧЕННОЙ ОТВЕТСТВЕННОСТЬЮ "ИНВОЙС"</t>
  </si>
  <si>
    <t>0339300234116000040 (0339300234116000040)</t>
  </si>
  <si>
    <t xml:space="preserve">21.20.10.111 22.19.60.111 32.50.11.000 </t>
  </si>
  <si>
    <t>3421900446916000037</t>
  </si>
  <si>
    <t>0339300234116000041 (0339300234116000041)</t>
  </si>
  <si>
    <t>МУЗЫКИН РОМАН ИВАНОВИЧ</t>
  </si>
  <si>
    <t>773600112386</t>
  </si>
  <si>
    <t>117393, Г МОСКВА 77, УЛ ПИЛЮГИНА АКАДЕМИКА, 14, 1, 55</t>
  </si>
  <si>
    <t>3421900446916000039</t>
  </si>
  <si>
    <t>0339300234116000042 (0339300234116000042)</t>
  </si>
  <si>
    <t>115573, Российская Федерация, г. Москва, Мусы Джалиля, дом 8, корп. 4, 605, ОКАТО: 45296565000</t>
  </si>
  <si>
    <t>3421900446916000038</t>
  </si>
  <si>
    <t>339300234116000043</t>
  </si>
  <si>
    <t>0339300234116000044</t>
  </si>
  <si>
    <t>15.11.16</t>
  </si>
  <si>
    <t>Поставка медицинской обуви</t>
  </si>
  <si>
    <t xml:space="preserve"> 0339300234116000046 </t>
  </si>
  <si>
    <t>15.20.32.129</t>
  </si>
  <si>
    <t>Общество с ограниченной ответственностью "ТРЕЙД"</t>
  </si>
  <si>
    <t>1841043406</t>
  </si>
  <si>
    <t xml:space="preserve">427010, УР, Завьяловский р-н,
д. Лудорвай,ул. Мира, д.34
</t>
  </si>
  <si>
    <t xml:space="preserve">Поставка моющих, чистящих и хозяйственных средств </t>
  </si>
  <si>
    <t xml:space="preserve">0339300234116000045   </t>
  </si>
  <si>
    <t>20.41.32.121, 20.41.32.125, 20.41.32.114, 20.41.32.111, 20.41.31.121, 20.41.31.119</t>
  </si>
  <si>
    <t>Общество с ограниченной ответственностью «ЭРИО»</t>
  </si>
  <si>
    <t xml:space="preserve">11.11.2016 </t>
  </si>
  <si>
    <t xml:space="preserve">оказание услуг по проведению периодического медицинского осмотра </t>
  </si>
  <si>
    <t>0339300234116000047</t>
  </si>
  <si>
    <t>654005,Кемеровская обл., г.Новокузнецк, 
пр-кт. Строителей, дом 18,</t>
  </si>
  <si>
    <t xml:space="preserve">17.11.2016 </t>
  </si>
  <si>
    <t>0339300234116000049</t>
  </si>
  <si>
    <t xml:space="preserve">ООО «МЕДЭКСПЕРТ» </t>
  </si>
  <si>
    <t xml:space="preserve"> 7805467672 </t>
  </si>
  <si>
    <t xml:space="preserve">190000, Санкт-Петербург г, ул.Подводника Кузьмина, д.дом 7, лит.А </t>
  </si>
  <si>
    <t xml:space="preserve"> Поставка стоматологических расходных материалов  </t>
  </si>
  <si>
    <t xml:space="preserve">0339300234116000051 </t>
  </si>
  <si>
    <t xml:space="preserve">Поставка дезинфицирующих средств </t>
  </si>
  <si>
    <t xml:space="preserve">0339300234116000053  </t>
  </si>
  <si>
    <t>ИП Гиринский Олег Валериевич</t>
  </si>
  <si>
    <t xml:space="preserve"> 701708630709 </t>
  </si>
  <si>
    <t>634506, Томская обл, Томский р-н, Светлый п, ул.Светлый, д.дом 5 - 44</t>
  </si>
  <si>
    <t xml:space="preserve">06.12.2016 </t>
  </si>
  <si>
    <t xml:space="preserve">0339300234116000054 </t>
  </si>
  <si>
    <t>32.50.11.000, 32.50.13.110</t>
  </si>
  <si>
    <t xml:space="preserve"> 1660244848 </t>
  </si>
  <si>
    <t>4217012418</t>
  </si>
  <si>
    <t>Поставка препаратов лекарственных и материалов, применяемых в медицинских целях</t>
  </si>
  <si>
    <t>0139300002916000077</t>
  </si>
  <si>
    <t>32 813,33</t>
  </si>
  <si>
    <t>32 032,00</t>
  </si>
  <si>
    <t>3421701241816000005</t>
  </si>
  <si>
    <t>Поставка инструментов и приспособлений стоматологических</t>
  </si>
  <si>
    <t>0139300002916000078</t>
  </si>
  <si>
    <t>32.50</t>
  </si>
  <si>
    <t>239 141,68</t>
  </si>
  <si>
    <t>231 955,00</t>
  </si>
  <si>
    <t>3421701241816000006</t>
  </si>
  <si>
    <t>Поставка перчаток резиновых</t>
  </si>
  <si>
    <t>0139300002916000404</t>
  </si>
  <si>
    <t>650025, г. Кемерово, ул. Дарвина, дом № 2, кв. 57</t>
  </si>
  <si>
    <t>3421701241816000007</t>
  </si>
  <si>
    <t>4217012419</t>
  </si>
  <si>
    <t>Поставка расходных материалов для стерилизации медицинских изделий и инструментов.</t>
  </si>
  <si>
    <t>0139300002916000668 (М12-0622-16-ЭА)</t>
  </si>
  <si>
    <t xml:space="preserve">17.12.14.182 26.60.11.121 </t>
  </si>
  <si>
    <t>276 483,00</t>
  </si>
  <si>
    <t>650025, г. Кемерово, ул. Дарвина, дом 2, 57</t>
  </si>
  <si>
    <t xml:space="preserve">
 3421701241816000008  </t>
  </si>
  <si>
    <t>4217012420</t>
  </si>
  <si>
    <t>Поставка расходных материалов для сбора, хранения и утилизации медицинских отходов и емкостей-контейнеров для дезинфекции и предстерилизационной обработки медицинских изделий</t>
  </si>
  <si>
    <t xml:space="preserve">09.08.2016 </t>
  </si>
  <si>
    <t>0139300002916000688 (М12-0639-16-ЭА)</t>
  </si>
  <si>
    <t>201 062,00</t>
  </si>
  <si>
    <t>650024, г. Кемерово, ул. Дружбы, 31, 69</t>
  </si>
  <si>
    <t>3421701241816000009</t>
  </si>
  <si>
    <t>4217012421</t>
  </si>
  <si>
    <t>Поставка медицинского оборудования (стерилизатор)</t>
  </si>
  <si>
    <t xml:space="preserve">28.08.2016 </t>
  </si>
  <si>
    <t>0139300002916000814 (М12-0776-16-ЭА)</t>
  </si>
  <si>
    <t>220 172,33</t>
  </si>
  <si>
    <t>Общество с ограниченной ответственностью "СИБСТОМ"</t>
  </si>
  <si>
    <t>4205107376</t>
  </si>
  <si>
    <t>650000, Кемеровская обл, Кемерово г, ул.Демьяна Бедного, д.1 - 70</t>
  </si>
  <si>
    <t>3421701241816000010</t>
  </si>
  <si>
    <t>ООО "Сибстом"</t>
  </si>
  <si>
    <t>4217012422</t>
  </si>
  <si>
    <t>0139300002916000828 (М12-0773-16-ЭА)</t>
  </si>
  <si>
    <t xml:space="preserve">21.20.24.150; 21.20.24.120 </t>
  </si>
  <si>
    <t>177 448,20</t>
  </si>
  <si>
    <t>99 676,56</t>
  </si>
  <si>
    <t>ОБЩЕСТВО С ОГРАНИЧЕННОЙ ОТВЕТСТВЕННОСТЬЮ "ИНТЕРМЕДИА"</t>
  </si>
  <si>
    <t>650024, г. Кемерово, ул. Патриотов, 15 корп. 6</t>
  </si>
  <si>
    <t>0139300002916000828-0243804-01</t>
  </si>
  <si>
    <t>Поставка медицинского оборудования (аппарат УВЧ)</t>
  </si>
  <si>
    <t>0139300002916000836 (М12-0788-16-ЭА)</t>
  </si>
  <si>
    <t xml:space="preserve">26.60.13.120 </t>
  </si>
  <si>
    <t>42 818,60</t>
  </si>
  <si>
    <t>ОБЩЕСТВО С ОГРАНИЧЕННОЙ ОТВЕТСТВЕННОСТЬЮ "СНАБКОМ"</t>
  </si>
  <si>
    <t>111024, г. Москва, ул. Авиамоторная, д. 50 стр. 2 пом. XIV комн. 56</t>
  </si>
  <si>
    <t>3421701241816000013</t>
  </si>
  <si>
    <t>4217012423</t>
  </si>
  <si>
    <t>3 219 999,84</t>
  </si>
  <si>
    <t>г. Новокузнецк, ул. Воровского, д.7</t>
  </si>
  <si>
    <t>4217012424</t>
  </si>
  <si>
    <t>630004,  Новосибирская обл., г. Новосибирск, а/я , 103</t>
  </si>
  <si>
    <t>П44201601393000093001000001</t>
  </si>
  <si>
    <t>36.00.30.000</t>
  </si>
  <si>
    <t>поставка горячего водоснабжения, отопления</t>
  </si>
  <si>
    <t>П44201601393000093001000003</t>
  </si>
  <si>
    <t>П44201601393000093001000002</t>
  </si>
  <si>
    <t>П44201601393000093001000005</t>
  </si>
  <si>
    <t>Муниципальное бюджетное дошкольное образовательное учреждение "Детский сад № 59" комбинированного вида</t>
  </si>
  <si>
    <t>Муниципальное бюджетное дошкольное образовательное учреждение "Детский сад № 61"</t>
  </si>
  <si>
    <t>Муниципальное бюджетное дошкольное образовательное учреждение "Детский сад № 63"</t>
  </si>
  <si>
    <t>Муниципальное бюджетное дошкольное образовательное учреждение "Детский сад № 64" компенсирующего вида</t>
  </si>
  <si>
    <t>Муниципальное бюджетное дошкольное образовательное учреждение "Центр развития ребенка - детский сад № 76"</t>
  </si>
  <si>
    <t>Муниципальное бюджетное дошкольное образовательное учреждение "Детский сад № 83" комбинированного вида</t>
  </si>
  <si>
    <t>Муниципальное бюджетное дошкольное образовательное учреждение "Детский сад № 91" комбинированного вида</t>
  </si>
  <si>
    <t>Муниципальное бюджетное дошкольное образовательное учреждение "Детский сад № 103" компенсирующего вида</t>
  </si>
  <si>
    <t>Муниципальное бюджетное дошкольное образовательное учреждение "Детский сад № 117" компенсирующего вида</t>
  </si>
  <si>
    <t>Муниципальное бюджетное дошкольное образовательное учреждение "Детский сад № 128" комбинированного вида</t>
  </si>
  <si>
    <t>Муниципальное бюджетное дошкольное образовательное учреждение "Детский сад № 147" комбинированного вида</t>
  </si>
  <si>
    <t>Муниципальное бюджетное дошкольное образовательное учреждение "Детский сад № 156" общеразвивающего вида с приоритетным осуществлением деятельности по социально-личностному развитию воспитанников</t>
  </si>
  <si>
    <t>Муниципальное бюджетное дошкольное образовательное учреждение "Детский сад № 157" комбинированного вида</t>
  </si>
  <si>
    <t>Муниципальное бюджетное дошкольное образовательное учреждение "Детский сад № 166"</t>
  </si>
  <si>
    <t>Муниципальное бюджетное дошкольное образовательное учреждение "Детский сад № 168" общеразвивающего вида</t>
  </si>
  <si>
    <t>Муниципальное бюджетное дошкольное образовательное учреждение "Детский сад № 169"</t>
  </si>
  <si>
    <t>Муниципальное бюджетное дошкольное образовательное учреждение "Детский сад № 173" компенсирующего вида</t>
  </si>
  <si>
    <t xml:space="preserve">Муниципальное бюджетное дошкольное образовательное учреждение "Детский сад № 177" </t>
  </si>
  <si>
    <t>Муниципальное бюджетное дошкольное образовательное учреждение "Детский сад № 184" комбинированного вида</t>
  </si>
  <si>
    <t xml:space="preserve">Муниципальное бюджетное дошкольное образовательное учреждение "Детский сад № 185" </t>
  </si>
  <si>
    <t>Муниципальное бюджетное дошкольное образовательное учреждение "Детский сад № 193" компенсирующего вида</t>
  </si>
  <si>
    <t>Муниципальное бюджетное дошкольное образовательное учреждение "Детский сад № 194"</t>
  </si>
  <si>
    <t>Муниципальное бюджетное дошкольное образовательное учреждение "Детский сад № 195" компенсирующего вида</t>
  </si>
  <si>
    <t>Муниципальное бюджетное дошкольное образовательное учреждение "Детский сад № 198" комбинированного вида</t>
  </si>
  <si>
    <t xml:space="preserve">Муниципальное бюджетное дошкольное образовательное учреждение "Детский сад № 204" </t>
  </si>
  <si>
    <t>Муниципальное бюджетное дошкольное образовательное учреждение "Детский сад № 207" комбинированного вида</t>
  </si>
  <si>
    <t>Муниципальное бюджетное дошкольное образовательное учреждение "Детский сад № 217" комбинированного вида</t>
  </si>
  <si>
    <t>Муниципальное бюджетное дошкольное образовательное учреждение "Детский сад № 219" комбинированного вида</t>
  </si>
  <si>
    <t>Муниципальное бюджетное дошкольное образовательное учреждение "Детский сад № 221" комбинированного вида</t>
  </si>
  <si>
    <t xml:space="preserve">Муниципальное бюджетное дошкольное образовательное учреждение "Детский сад № 272" </t>
  </si>
  <si>
    <t>Муниципальное бюджетное общеобразовательное учреждение "Средняя общеобразовательная школа № 5"</t>
  </si>
  <si>
    <t>Муниципальное бюджетное вечернее (сменное) общеобразовательное учреждение "Вечерняя (сменная) общеобразовательная школа № 17"</t>
  </si>
  <si>
    <t>Муниципальное бюджетное общеобразовательное учреждение "Средняя общеобразовательная школа № 18"</t>
  </si>
  <si>
    <t>Муниципальное бюджетное общеобразовательное учреждение "Средняя общеобразовательная школа №22"</t>
  </si>
  <si>
    <t>Муниципальное бюджетное общеобразовательное учреждение "Основная общеобразовательная школа № 33"</t>
  </si>
  <si>
    <t>Муниципальное бюджетное общеобразовательное учреждение "Лицей № 35"</t>
  </si>
  <si>
    <t>Муниципальное бюджетное общеобразовательное учреждение "Лицей № 46"</t>
  </si>
  <si>
    <t>Муниципальное бюджетное общеобразовательное учреждение "Средняя общеобразовательная школа № 49"</t>
  </si>
  <si>
    <t>Муниципальное бюджетное общеобразовательное учреждение "Средняя общеобразовательная школа № 79"</t>
  </si>
  <si>
    <t>Муниципальное бюджетное общеобразовательное учреждение "Основная общеобразовательная школа № 89"</t>
  </si>
  <si>
    <t>Муниципальное бюджетное общеобразовательное учреждение "Средняя общеобразовательная школа № 93"</t>
  </si>
  <si>
    <t>Муниципальное бюджетное общеобразовательное учреждение "Средняя общеобразовательная школа № 102"</t>
  </si>
  <si>
    <t>Муниципальное бюджетное образовательное учреждение дополнительного образования детей "Дом детского творчества № 4"</t>
  </si>
  <si>
    <t>Муниципальное бюджетное образовательное учреждение дополнительного образования детей "Детско-юношеская спортивная школа № 3"</t>
  </si>
  <si>
    <t>Муниципальное бюджетное образовательное учреждение дополнительного образования детей "Центр детского (юношеского) технического творчества "Меридиан"</t>
  </si>
  <si>
    <t>Муниципальное бюджетное учреждение дополнительного образования "ДООПЦ "Крепыш"</t>
  </si>
  <si>
    <t>МБОУ ДО "СШ №7"</t>
  </si>
  <si>
    <t>МБУ ДО "Станция юных натуралистов"</t>
  </si>
  <si>
    <t>МБОУ "Основная общеобразовательная школа № 24"</t>
  </si>
  <si>
    <t>МБОУ "Гимназия № 10"</t>
  </si>
  <si>
    <t>МБОУ "ООШ № 100"</t>
  </si>
  <si>
    <t>МБОУ "Лицей № 104"</t>
  </si>
  <si>
    <t>МБУ ДО ЦРТ Уголек</t>
  </si>
  <si>
    <t>МБ ДОУ "Детский сад № 37"</t>
  </si>
  <si>
    <t>МБ ДОУ "Детский сад № 203"</t>
  </si>
  <si>
    <t>МБ ДОУ "Детский сад № 36"</t>
  </si>
  <si>
    <t>МБ ДОУ "Детский сад № 245"</t>
  </si>
  <si>
    <t>МБ ДОУ "Детский сад № 19"</t>
  </si>
  <si>
    <t>МБ ДОУ "Детский сад № 223"</t>
  </si>
  <si>
    <t>МБ ДОУ "Детский сад № 97"</t>
  </si>
  <si>
    <t>МБ ДОУ "Детский сад № 96"</t>
  </si>
  <si>
    <t>МБ ДОУ "Детский сад № 239"</t>
  </si>
  <si>
    <t>МБ ДОУ "Детский сад № 243"</t>
  </si>
  <si>
    <t>МБ ДОУ "Детский сад № 16"</t>
  </si>
  <si>
    <t>МБ ДОУ "Детский сад № 125"</t>
  </si>
  <si>
    <t>МБ ДОУ "Детский сад № 246"</t>
  </si>
  <si>
    <t>МБ ДОУ "Детский сад № 43"</t>
  </si>
  <si>
    <t>МБ ДОУ "Детский сад № 259"</t>
  </si>
  <si>
    <t>МБ ДОУ "Детский сад № 20"</t>
  </si>
  <si>
    <t>МБ ДОУ "Детский сад № 84"</t>
  </si>
  <si>
    <t>МБ ДОУ "Детский сад № 139"</t>
  </si>
  <si>
    <t>МБ ДОУ "Детский сад № 149"</t>
  </si>
  <si>
    <t>МБ ДОУ "Детский сад № 153"</t>
  </si>
  <si>
    <t>МБ ДОУ "Детский сад № 162"</t>
  </si>
  <si>
    <t>МБ ДОУ "Детский сад № 180"</t>
  </si>
  <si>
    <t>МБ ДОУ "Детский сад № 213"</t>
  </si>
  <si>
    <t>МБ ДОУ "Детский сад № 27"</t>
  </si>
  <si>
    <t>МБ ДОУ "Детский сад № 209"</t>
  </si>
  <si>
    <t>муниципальное казенное образовательное учреждение "Санаторная школа-интернат № 82"</t>
  </si>
  <si>
    <t>муниципальное бюджетное вечернее (сменное) общеобразовательное учреждение "Вечерняя (сменная) общеобразовательная школа № 1"</t>
  </si>
  <si>
    <t>муниципальное бюджетное дошкольное образовательное учреждение "Детский сад № 233" общеразвивающего вида с приоритетным осуществлением деятельности по социально-личностному развитию воспитанников</t>
  </si>
  <si>
    <t>М12-02-149-00</t>
  </si>
  <si>
    <t>муниципальное бюджетное дошкольное образовательное учреждение "Детский сад № 263" общеразвивающего вида с приоритетным осуществлением деятельности по познавательно-речевому развитию детей</t>
  </si>
  <si>
    <t>муниципальное бюджетное дошкольное образовательное учреждение "Детский сад № 131" общеразвивающего вида с приоритетным осуществлением деятельности по художественно - эстетическому развитию детей</t>
  </si>
  <si>
    <t>муниципальное бюджетное дошкольное образовательное учреждение "Детский сад № 35" общеразвивающего вида с приоритетным осуществлением деятельности по социально-личностному развитию детей</t>
  </si>
  <si>
    <t>муниципальное бюджетное дошкольное образовательное учреждение "Центр развития ребенка - Детский сад №178"</t>
  </si>
  <si>
    <t>муниципальное бюджетное дошкольное образовательное учреждение "Детский сад № 108" комбинированного вида</t>
  </si>
  <si>
    <t>муниципальное бюджетное дошкольное образовательное учреждение "Детский сад № 11" общеразвивающего вида с приоритетным осуществлением деятельности по художественно-эстетическому развитию детей</t>
  </si>
  <si>
    <t>муниципальное бюджетное дошкольное образовательное учреждение "Детский сад № 118" комбинированного вида</t>
  </si>
  <si>
    <t>муниципальное бюджетное дошкольное образовательное учреждение "Детский сад № 133" комбинированного вида</t>
  </si>
  <si>
    <t>муниципальное бюджетное дошкольное образовательное учреждение "Детский сад № 144" общеразвивающего вида с приоритетным осуществлением деятельности по художественно-эстетическому развитию детей</t>
  </si>
  <si>
    <t>муниципальное бюджетное дошкольное образовательное учреждение "Детский сад № 150" общеразвивающего вида с приоритетным осуществлением деятельности по художественно-эстетическому развитию детей</t>
  </si>
  <si>
    <t>муниципальное бюджетное дошкольное образовательное учреждение "Детский сад № 172" компенсирующего вида</t>
  </si>
  <si>
    <t xml:space="preserve">муниципальное бюджетное дошкольное образовательное учреждение "Детский сад № 182" компенсирующего вида </t>
  </si>
  <si>
    <t>муниципальное бюджетное дошкольное образовательное учреждение "Детский сад № 186" комбинированного вида</t>
  </si>
  <si>
    <t>М12-02-126-00</t>
  </si>
  <si>
    <t>муниципальное бюджетное дошкольное образовательное учреждение "Детский сад № 190" общеразвивающего вида с приоритетным осуществлением деятельности по художественно-эстетическому развитию воспитанников</t>
  </si>
  <si>
    <t>муниципальное бюджетное дошкольное образовательное учреждение  "Детский сад № 196" общеразвивающего вида с приоритетным осуществлением деятельности по познавательно-речевому развитию детей</t>
  </si>
  <si>
    <t>муниципальное бюджетное дошкольное образовательное учреждение "Детский сад №2" общеразвивающего вида с приоритетным осуществлением деятельности по художественно-эстетическому развитию детей</t>
  </si>
  <si>
    <t>муниципальное бюджетное дошкольное образовательное учреждение "Детский сад № 200" общеразвивающего вида с приоритетным осуществлением деятельности по познавательно - речевому развитию детей</t>
  </si>
  <si>
    <t>муниципальное бюджетное дошкольное образовательное учреждение "Детский сад № 206" комбинированного вида</t>
  </si>
  <si>
    <t>муниципальное бюджетное дошкольное образовательное учреждение "Детский сад № 208" комбинированного вида</t>
  </si>
  <si>
    <t>муниципальное бюджетное дошкольное образовательное учреждение "Детский сад № 215" общеразвивающего вида с приоритетным осуществлением деятельности по художественно-эстетическому развитию детей</t>
  </si>
  <si>
    <t>муниципальное бюджетное дошкольное образовательное учреждение "Детский сад № 226" комбинированного вида</t>
  </si>
  <si>
    <t>муниципальное бюджетное дошкольное образовательное учреждение "Детский сад № 231" комбинированного вида</t>
  </si>
  <si>
    <t>муниципальное бюджетное дошкольное образовательное учреждение "Детский сад № 237" комбинированного вида</t>
  </si>
  <si>
    <t>муниципальное бюджетное дошкольное образовательное учреждение "Детский сад № 238" комбинированного вида</t>
  </si>
  <si>
    <t>муниципальное бюджетное дошкольное образовательное учреждение "Детский сад № 248" комбинированного вида</t>
  </si>
  <si>
    <t>муниципальное бюджетное дошкольное образовательное учреждение"Детский сад № 251" комбинированного вида</t>
  </si>
  <si>
    <t>М12-02-101-00</t>
  </si>
  <si>
    <t>муниципальное бюджетное дошкольное образовательное учреждение "Детский сад № 26" общеразвивающего вида с приоритетным  осуществлением деятельности по социально - личностному развитию детей</t>
  </si>
  <si>
    <t>муниципальное бюджетное дошкольное образовательное учреждение "Детский сад № 261" комбинированного вида</t>
  </si>
  <si>
    <t>муниципальное бюджетное дошкольное образовательное учреждение "Детский сад № 268" общеразвивающего вида с приоритетным осуществлением деятельности по социально - личностному развитию детей</t>
  </si>
  <si>
    <t>мниципальное бюджетное дошкольное образовательное учреждение "Детский сад № 48" общеразвивающего вида с приоритетным осуществлением деятельности по познавательно-речевому развитию детей</t>
  </si>
  <si>
    <t>муниципальное бюджетное дошкольное образовательное учреждение "Детский сад № 54" общеразвивающего вида с приоритетным осуществлением деятельности по познавательно-речевому развитию детей</t>
  </si>
  <si>
    <t>муниципальное бюджетное  дошкольное образовательное учреждение "Детский сад № 55" компенсирующего вида</t>
  </si>
  <si>
    <t>муниципальное бюджетное дошкольное образовательное учреждение "Детский сад № 58" общеразвивающего вида с приоритетным осуществлением деятельности по социально- личностному развитию детей</t>
  </si>
  <si>
    <t>муниципальное бюджетное дошкольное образовательное учреждение "Детский сад № 70" общеразвивающего вида с приоритетным осуществлением деятельности по познавательно-речевому развитию детей</t>
  </si>
  <si>
    <t>М12-02-111-00</t>
  </si>
  <si>
    <t>муниципальноебюджетное дошкольное образовательное учреждение "Детский сад № 74" комбинированного вида</t>
  </si>
  <si>
    <t>МБЛПУ "ГСП№2"</t>
  </si>
  <si>
    <t>КУМИ г. Новокузнецка</t>
  </si>
  <si>
    <t>МБДОУ «Центр развития ребенка – детский сад № 101»</t>
  </si>
  <si>
    <t>МБДОУ «Детский сад №253» комбинированного вида</t>
  </si>
  <si>
    <t>МБОУ «Средняя общеобразовательная школа № 107»</t>
  </si>
  <si>
    <t>МБЛПУ "ГДКБ № 3"</t>
  </si>
  <si>
    <t xml:space="preserve">МБЛПУ "ГКИБ№ 8"
</t>
  </si>
  <si>
    <t>МБЛПУ "Городская клиническая больница №29"</t>
  </si>
  <si>
    <t>4217153000</t>
  </si>
  <si>
    <t>Оказание услуг по техническому и аварийному обслуживанию внутреннего сантехнического инженерного оборудования, узлов учета тепловой энергии</t>
  </si>
  <si>
    <t>03393003189 15 000018</t>
  </si>
  <si>
    <t>70.32.13.110</t>
  </si>
  <si>
    <t>Общество с ограниченной ответственностью "Эко-Система"</t>
  </si>
  <si>
    <t>4220030248</t>
  </si>
  <si>
    <t xml:space="preserve">654066, Кемеровская обл., г. Новокузнецк, ул. Транспортная, 89 </t>
  </si>
  <si>
    <t>34217153000 16 000001</t>
  </si>
  <si>
    <t xml:space="preserve">оказание услуг по содержанию и ремонту </t>
  </si>
  <si>
    <t xml:space="preserve">34217153000 16 000002 </t>
  </si>
  <si>
    <t>4217129624</t>
  </si>
  <si>
    <t xml:space="preserve">34217153000 16 000003 </t>
  </si>
  <si>
    <t>ООО "ЖКУ-4"</t>
  </si>
  <si>
    <t>оказание услуг по поставке энергоснабжение</t>
  </si>
  <si>
    <t xml:space="preserve">
 3421715300016000004 </t>
  </si>
  <si>
    <t>ОАО "Кузбассэнергосбыт ЮМО"</t>
  </si>
  <si>
    <t>МБУ "ДК им. XIX Партсъезда"</t>
  </si>
  <si>
    <t>4219007156</t>
  </si>
  <si>
    <t>ЕП (п.8)</t>
  </si>
  <si>
    <t>оказание услуг по теплоснабжению и поставке горячей воды</t>
  </si>
  <si>
    <t>20.01.2016г</t>
  </si>
  <si>
    <t>21.01.2016г</t>
  </si>
  <si>
    <t>03393001807 16 000001</t>
  </si>
  <si>
    <t>34219007156 16 000001</t>
  </si>
  <si>
    <t>МБУК "Дом творческих Союзов"</t>
  </si>
  <si>
    <t>4217009454</t>
  </si>
  <si>
    <t>Оказание услуг по передаче электрической энергии</t>
  </si>
  <si>
    <t>29.01.2016г.</t>
  </si>
  <si>
    <t>01.02.2016г.</t>
  </si>
  <si>
    <t>34217009454 16 000001</t>
  </si>
  <si>
    <t xml:space="preserve">ОТКРЫТОЕ АКЦИОНЕРНОЕ ОБЩЕСТВО "КУЗБАССКАЯ ЭНЕРГЕТИЧЕСКАЯ СБЫТОВАЯ КОМПАНИЯ" </t>
  </si>
  <si>
    <t>ЕД (п.23)</t>
  </si>
  <si>
    <t>Оказание услуг по содержанию и ремонту нежилых помещений</t>
  </si>
  <si>
    <t>ООО «Плюс-4 Сервис»</t>
  </si>
  <si>
    <t>4221007805</t>
  </si>
  <si>
    <t>34221007805 16 000001</t>
  </si>
  <si>
    <t>ОАО «Кузбассэнергосбыт»</t>
  </si>
  <si>
    <t>оказание услуг по обеспечению холодного водоснабжения и водоотведения</t>
  </si>
  <si>
    <t>03393000115 16 000001</t>
  </si>
  <si>
    <t>04.02.2016г.</t>
  </si>
  <si>
    <t>05.02.2016г.</t>
  </si>
  <si>
    <t>34217009454 16 000002</t>
  </si>
  <si>
    <t xml:space="preserve">ООО "Водоканал" </t>
  </si>
  <si>
    <t>ООО «С-Порт»</t>
  </si>
  <si>
    <t>Оказание услуг по приему сточных вод, канализации</t>
  </si>
  <si>
    <t>03393001415 16 000001</t>
  </si>
  <si>
    <t>34221007805 16 000002</t>
  </si>
  <si>
    <t>Услуги водоснабжения</t>
  </si>
  <si>
    <t xml:space="preserve">03393001415 16 000002 </t>
  </si>
  <si>
    <t>34221007805 16 000003</t>
  </si>
  <si>
    <t>оказание услуг электросвязи</t>
  </si>
  <si>
    <t>03393000115 16 000002</t>
  </si>
  <si>
    <t>09.02.2016г.</t>
  </si>
  <si>
    <t>10.02.2016г.</t>
  </si>
  <si>
    <t>34217009454 16 000003</t>
  </si>
  <si>
    <t>ПАО МЕЖДУГОРОДНОЙ И МЕЖДУНАРОДНОЙ ЭЛЕКТРИЧЕСКОЙ СВЯЗИ "РОСТЕЛЕКОМ"</t>
  </si>
  <si>
    <t>34217153000 16 000006</t>
  </si>
  <si>
    <t xml:space="preserve">
 3421715300016000005 </t>
  </si>
  <si>
    <t>ООО УК "Новоильинская инженерная компания"</t>
  </si>
  <si>
    <t xml:space="preserve">34217153000 16 000014 </t>
  </si>
  <si>
    <t>Общество с ограниченной ответственностью ТСЖ "Дом Мечты"</t>
  </si>
  <si>
    <t>4217156240</t>
  </si>
  <si>
    <t xml:space="preserve">
 3421715300016000007 </t>
  </si>
  <si>
    <t>ООО "Виктор УК"</t>
  </si>
  <si>
    <t xml:space="preserve">оказание услуг по поставке горячего теплоснабжения и отопления </t>
  </si>
  <si>
    <t xml:space="preserve">0339300318916000002 </t>
  </si>
  <si>
    <t>35.30.12.130   35.30.12.140</t>
  </si>
  <si>
    <t>34217153000 16 000008</t>
  </si>
  <si>
    <t>ООО "КТС"</t>
  </si>
  <si>
    <t xml:space="preserve">0339300318916000001 </t>
  </si>
  <si>
    <t>34217153000 16 000009</t>
  </si>
  <si>
    <t>НАО "Кузнецкая ТЭЦ"</t>
  </si>
  <si>
    <t>Услуги по отоплению</t>
  </si>
  <si>
    <t xml:space="preserve">03393001415 16 000003 </t>
  </si>
  <si>
    <t>35.30.12.120</t>
  </si>
  <si>
    <t>34221007805 16 000004</t>
  </si>
  <si>
    <t>34217153000 16 000010</t>
  </si>
  <si>
    <t xml:space="preserve">
 3421715300016000012 </t>
  </si>
  <si>
    <t>ООО "30квартал"</t>
  </si>
  <si>
    <t>4221028594</t>
  </si>
  <si>
    <t xml:space="preserve">0339300318916000003 </t>
  </si>
  <si>
    <t>34217153000 16 000011</t>
  </si>
  <si>
    <t>МБУК НХМ</t>
  </si>
  <si>
    <t>4217011326</t>
  </si>
  <si>
    <t>Оказание услуг  по распределению электро- энергии по коммунальным электрическим сетям</t>
  </si>
  <si>
    <t>3421701132616000001</t>
  </si>
  <si>
    <t>34217011326 16 000001</t>
  </si>
  <si>
    <t>34217153000 16 000013</t>
  </si>
  <si>
    <t>ООО УК "Капитал строй"</t>
  </si>
  <si>
    <t>4221028555</t>
  </si>
  <si>
    <t>Оказание услуг  по передаче пара и горячей воды (тепловой энергии) по коммунальным тепловым сетям</t>
  </si>
  <si>
    <t>3421701132616000002</t>
  </si>
  <si>
    <t>34217011326 16 000002</t>
  </si>
  <si>
    <t>АО «Кузнецкая ТЭЦ»</t>
  </si>
  <si>
    <t xml:space="preserve">оказание услуг по теплоснабжению и горячему водоснабжению </t>
  </si>
  <si>
    <t>03393000115 16 000003</t>
  </si>
  <si>
    <t xml:space="preserve"> 35.30.12.130</t>
  </si>
  <si>
    <t>34217009454 16 000004</t>
  </si>
  <si>
    <t>34217153000 16 000015</t>
  </si>
  <si>
    <t>ООО "Куйбышевская инженерная компания"</t>
  </si>
  <si>
    <t>0139300030615000008</t>
  </si>
  <si>
    <t>40.30.10.164</t>
  </si>
  <si>
    <t>34217037613 16 000001</t>
  </si>
  <si>
    <t>35.30.12.130,35.30.12.140</t>
  </si>
  <si>
    <t xml:space="preserve">34217153000 16 000016 </t>
  </si>
  <si>
    <t>34217153000 16 000017</t>
  </si>
  <si>
    <t>ООО УК ЖКХ</t>
  </si>
  <si>
    <t>34217153000 16 000018</t>
  </si>
  <si>
    <t>34217153000 16 000019</t>
  </si>
  <si>
    <t>ООО УК "30 Квартал"</t>
  </si>
  <si>
    <t xml:space="preserve">
 34217153000 16 000020 </t>
  </si>
  <si>
    <t>ТСЖ Шанс</t>
  </si>
  <si>
    <t>поставка периодических изданий на 2 полугодие 2016г</t>
  </si>
  <si>
    <t>03393003189 16 000004</t>
  </si>
  <si>
    <t>58.14.19.000</t>
  </si>
  <si>
    <t>ООО "Урал-Пресс Кузбасс"</t>
  </si>
  <si>
    <t>656056, Алтайский край, г. Барнаул, ул. Короленко, д. 48, оф. 11</t>
  </si>
  <si>
    <t>34217153000 16 000021</t>
  </si>
  <si>
    <t>4205136916</t>
  </si>
  <si>
    <t xml:space="preserve">0339300318916000007 </t>
  </si>
  <si>
    <t xml:space="preserve">
 34217153000 16 000022 </t>
  </si>
  <si>
    <t>поставка книжной продукции на 2016 год</t>
  </si>
  <si>
    <t>0339300318916000005</t>
  </si>
  <si>
    <t>47.61.10.000</t>
  </si>
  <si>
    <t xml:space="preserve"> Общество с ограниченной ответственностью «Библионик»</t>
  </si>
  <si>
    <t xml:space="preserve">630090, Новосибирская обл., г. Новосибирск, ул. Жемчужная, 12-20 </t>
  </si>
  <si>
    <t>34217153000 16 000023</t>
  </si>
  <si>
    <t>650000, Кемеровская обл., г. Кемерово, Н.Островского, 16</t>
  </si>
  <si>
    <t>34221007805 16 000005</t>
  </si>
  <si>
    <t>34217153000 16 000024</t>
  </si>
  <si>
    <t xml:space="preserve">34217153000 16 00025 </t>
  </si>
  <si>
    <t>Оказание услуг по содержанию, ремонту и обслуживанию</t>
  </si>
  <si>
    <t>ТСЖ «Атлант»</t>
  </si>
  <si>
    <t>34217153000 16 000026</t>
  </si>
  <si>
    <t>УК "Доверие"</t>
  </si>
  <si>
    <t>34217153000 16 000028</t>
  </si>
  <si>
    <t>03393003189 16 000008</t>
  </si>
  <si>
    <t xml:space="preserve">34217153000 16 000027 </t>
  </si>
  <si>
    <t>34217153000 16 000029</t>
  </si>
  <si>
    <t>ТСЖ "Ковчег"</t>
  </si>
  <si>
    <t>34217153000 16 000030</t>
  </si>
  <si>
    <t>Выполнение работ по ремонту помещения библиотеки "Крылья", ул. 25 лет Октября, 2</t>
  </si>
  <si>
    <t>03393003189 16 000009</t>
  </si>
  <si>
    <t>ООО "КОНЦЕПТСТРОЙ"</t>
  </si>
  <si>
    <t>630087, г. Новосибирск, ул. Карла Маркса, д.30, оф. 514А</t>
  </si>
  <si>
    <t>34217153000 16 000031</t>
  </si>
  <si>
    <t>Оказание услуг по поставке тепловой энергии</t>
  </si>
  <si>
    <t xml:space="preserve"> 16.08.2016</t>
  </si>
  <si>
    <t>03393001415 16 000005</t>
  </si>
  <si>
    <t>34221007805 16 000006</t>
  </si>
  <si>
    <t>650000, Кемеровская область, Кемерово, ул. Николая Островского, д. 16</t>
  </si>
  <si>
    <t>34221007805 16 000007</t>
  </si>
  <si>
    <t>поставка книжной продукции</t>
  </si>
  <si>
    <t>0339300318916000010</t>
  </si>
  <si>
    <t>58.11.19.000</t>
  </si>
  <si>
    <t>34217153000 16 000032</t>
  </si>
  <si>
    <t>ООО "Издательство "ЭКСМО"</t>
  </si>
  <si>
    <t>Поставка тепловой энергии</t>
  </si>
  <si>
    <t>0339300141516000007</t>
  </si>
  <si>
    <t>34221007805 16 000008</t>
  </si>
  <si>
    <t>поставка периодических изданий на 1 полугодие 2017 г</t>
  </si>
  <si>
    <t>0339300318916000011</t>
  </si>
  <si>
    <t>34217153000 16 000033</t>
  </si>
  <si>
    <t>Выполнение работ по разработке научно-проектной документации на реставрацию объекта культурного наследия федерального значения "Остатки старой крепости"</t>
  </si>
  <si>
    <t>0139300002916000811</t>
  </si>
  <si>
    <t>71.11.23.000</t>
  </si>
  <si>
    <t>ООО "Наследие"</t>
  </si>
  <si>
    <t>614064, Пермский край, г. Пермь, ул. Героев Хасана, 51а.</t>
  </si>
  <si>
    <t>34221007805 16 000009</t>
  </si>
  <si>
    <t>34217153000 16 000034</t>
  </si>
  <si>
    <t>Услуги холодного водоснабжения и водоотведения</t>
  </si>
  <si>
    <t>27.11.2016</t>
  </si>
  <si>
    <t>0339300141516000008</t>
  </si>
  <si>
    <t>34221007805 16 000011</t>
  </si>
  <si>
    <t>34221007805 16 000010</t>
  </si>
  <si>
    <t>4217121181</t>
  </si>
  <si>
    <t xml:space="preserve">Оказание услуг по техническому обслуживанию и уборке помещений административного здания Комитета градостроительства и земельных ресурсов администрации города Новокузнецка в 2016 году </t>
  </si>
  <si>
    <t>23.01.2015</t>
  </si>
  <si>
    <t xml:space="preserve">0139300002915001301 </t>
  </si>
  <si>
    <t>74.70.14.210</t>
  </si>
  <si>
    <t>Общество с ограниченной ответственностью ООО ИТБ "МТ"</t>
  </si>
  <si>
    <t xml:space="preserve">450112, Российская Федерация, Респ. Башкортостан, г. Уфа, ул. Первомайская, 29 </t>
  </si>
  <si>
    <t>34217121181 16 000009</t>
  </si>
  <si>
    <t>Оказание услуг по круглосуточной охране объекта Комитета градостроительства и земельных ресурсов администрации города Новокузнецка в 2016 году</t>
  </si>
  <si>
    <t xml:space="preserve">0139300002915001307 </t>
  </si>
  <si>
    <t xml:space="preserve">Общество с ограниченной ответственностью Частная охранная организация «Ведомственная охрана» </t>
  </si>
  <si>
    <t xml:space="preserve">650000, Российская Федерация, Кемеровская обл., г. Кемерово, Ул. Тухачевского, 22 корп. А, 217/3 </t>
  </si>
  <si>
    <t xml:space="preserve">3421712118116000007
 </t>
  </si>
  <si>
    <t>ЭА (ЕП п.25)</t>
  </si>
  <si>
    <t>Оказание информационных услуг с использованием экземпляра(ов) Специального(ых) Выпуска(ов) Системы Консультант Плюс в 2016году</t>
  </si>
  <si>
    <t xml:space="preserve">  0139300002915001299  </t>
  </si>
  <si>
    <t>72.22.14.000</t>
  </si>
  <si>
    <t>Общество с ограниченной ответственностью "Информационный центр АНВИК"</t>
  </si>
  <si>
    <t xml:space="preserve">654027, Кемеровская обл, г. Новокузнецк, ул.Невского, д.1 </t>
  </si>
  <si>
    <t>34217121181 15 000003</t>
  </si>
  <si>
    <t>Комитект градостроительства и земельных ресурсов администрации города Новокузненцка</t>
  </si>
  <si>
    <t>СЭА (ЕП п.25)</t>
  </si>
  <si>
    <t>Поставка нефтепродуктов через сеть автозаправочных станций во 2 квартале 2016 г</t>
  </si>
  <si>
    <t xml:space="preserve">0139300002916000139 </t>
  </si>
  <si>
    <t>Общество с ограниченной ответственностью ООО 'ПЕРЕКРЕСТОК ОЙЛ'</t>
  </si>
  <si>
    <t xml:space="preserve">4205086172 </t>
  </si>
  <si>
    <t>Поставка нефтепродуктов через сеть автозаправочных станций во 3квартале 2016 г</t>
  </si>
  <si>
    <t xml:space="preserve">0139300002916000457 </t>
  </si>
  <si>
    <t xml:space="preserve">3421712118116000015
 </t>
  </si>
  <si>
    <t>Поставка нефтепродуктов через сеть автозаправочных станций в 4квартале 2016 г</t>
  </si>
  <si>
    <t xml:space="preserve">3421712118116000016
 </t>
  </si>
  <si>
    <t>Поставка нефтепродуктов через сеть автозаправочных станций в 1 квартале 2017г</t>
  </si>
  <si>
    <t xml:space="preserve">3421712118116000017
 </t>
  </si>
  <si>
    <t>Общество с ограниченной ответственностью                   ООО       « Дизенфекция»</t>
  </si>
  <si>
    <t>654002, Российская Федерация, Кемеровская обл., г. Новокузнецк, ул. Слесарная дом 7   корп.2 Н.Островского, 16, 306</t>
  </si>
  <si>
    <t xml:space="preserve">3421712118116000019
 </t>
  </si>
  <si>
    <t>ЕП(п.8 ст.93)</t>
  </si>
  <si>
    <t xml:space="preserve">Оказание услуг по холодному водоснабжению и водоотведению в 2016 году </t>
  </si>
  <si>
    <t xml:space="preserve">0139300001615000008 </t>
  </si>
  <si>
    <t xml:space="preserve">41.00.11.000    90.01.11.111 </t>
  </si>
  <si>
    <t xml:space="preserve"> 76 015.93 </t>
  </si>
  <si>
    <t xml:space="preserve">ОБЩЕСТВО С ОГРАНИЧЕННОЙ ОТВЕТСТВЕННОСТЬЮ "ВОДОКАНАЛ" (ООО "ВОДОКАНАЛ") </t>
  </si>
  <si>
    <t xml:space="preserve">3421712118116000010
 </t>
  </si>
  <si>
    <t xml:space="preserve">Теплоснабжение и поставка горячей воды в 2016 году </t>
  </si>
  <si>
    <t xml:space="preserve">0139300001615000003 </t>
  </si>
  <si>
    <t xml:space="preserve">35.30.12.130      35.30.11.111    </t>
  </si>
  <si>
    <t xml:space="preserve">АКЦИОНЕРНОЕ ОБЩЕСТВО "КУЗНЕЦКАЯ ТЭЦ" (АО "КУЗНЕЦКАЯ ТЭЦ") </t>
  </si>
  <si>
    <t xml:space="preserve">650000, обл КЕМЕРОВСКАЯ 42, г КЕМЕРОВО, пр-кт КУЗНЕЦКИЙ, 30 </t>
  </si>
  <si>
    <t xml:space="preserve">3421712118116000012
 </t>
  </si>
  <si>
    <t>ЕП(п.1 ст.93)</t>
  </si>
  <si>
    <t xml:space="preserve">Оказание услуг электросвязи в 2016 году. </t>
  </si>
  <si>
    <t xml:space="preserve">0139300001615000002 
 </t>
  </si>
  <si>
    <t xml:space="preserve">Публичное Акционерное Общество ЭЛЕКТРИЧЕСКОЙ СВЯЗИ "РОСТЕЛЕКОМ" </t>
  </si>
  <si>
    <t xml:space="preserve">3421712118116000011
 </t>
  </si>
  <si>
    <t>0139300001615000005</t>
  </si>
  <si>
    <t xml:space="preserve">ОБЩЕСТВО С ОГРАНИЧЕННОЙ ОТВЕТСТВЕННОСТЬЮ "ЦЕНТРАЛЬНАЯ ТЭЦ" (ООО "ЦЕНТРАЛЬНАЯ ТЭЦ") </t>
  </si>
  <si>
    <t xml:space="preserve">3421712118116000014
 </t>
  </si>
  <si>
    <t>ЕП(п.9 ст.93)</t>
  </si>
  <si>
    <t>Услуги по снабжению электроэнергии</t>
  </si>
  <si>
    <t>Публичное АКЦИОНЕРНОЕ ОБЩЕСТВО "Кузбасская энергетическая сбытовая компания»</t>
  </si>
  <si>
    <t>650036 Российская федерация,  КЕМЕРОВСКАЯ обл,г.Кемерово, проспект Ленина, 90/4</t>
  </si>
  <si>
    <t xml:space="preserve">3421712118116000018
 </t>
  </si>
  <si>
    <t>Управление культуры</t>
  </si>
  <si>
    <t>администрация города Новокузнецка</t>
  </si>
  <si>
    <t>13</t>
  </si>
  <si>
    <t>18</t>
  </si>
  <si>
    <t>19</t>
  </si>
  <si>
    <t>21</t>
  </si>
  <si>
    <t>22</t>
  </si>
  <si>
    <t>23</t>
  </si>
  <si>
    <t>24</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</si>
  <si>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</si>
  <si>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</si>
  <si>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</si>
  <si>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</si>
  <si>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</si>
  <si>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</si>
  <si>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</si>
  <si>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</si>
  <si>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</si>
  <si>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</si>
  <si>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</si>
  <si>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</si>
  <si>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</si>
  <si>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</si>
  <si>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</si>
  <si>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</si>
  <si>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</si>
  <si>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</si>
  <si>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</si>
  <si>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</si>
  <si>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</si>
  <si>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</si>
  <si>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</si>
  <si>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</si>
  <si>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</si>
  <si>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</si>
  <si>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</si>
  <si>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</si>
  <si>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</si>
  <si>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</si>
  <si>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</si>
  <si>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</si>
  <si>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</si>
  <si>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</si>
  <si>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</si>
  <si>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</si>
  <si>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</si>
  <si>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</si>
  <si>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</si>
  <si>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</si>
  <si>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</si>
  <si>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</si>
  <si>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</si>
  <si>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</si>
  <si>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</si>
  <si>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</si>
  <si>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</si>
  <si>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</si>
  <si>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</si>
  <si>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</si>
  <si>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</si>
  <si>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</si>
  <si>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</si>
  <si>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</si>
  <si>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</si>
  <si>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</si>
  <si>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</si>
  <si>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</si>
  <si>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</si>
  <si>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</si>
  <si>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</si>
  <si>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</si>
  <si>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</si>
  <si>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</si>
  <si>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</si>
  <si>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</si>
  <si>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</si>
  <si>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</si>
  <si>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</si>
  <si>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</si>
  <si>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</si>
  <si>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</si>
  <si>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</si>
  <si>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</si>
  <si>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</si>
  <si>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</si>
  <si>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</si>
  <si>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</si>
  <si>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</si>
  <si>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</si>
  <si>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</si>
  <si>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</si>
  <si>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</si>
  <si>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</si>
  <si>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</si>
  <si>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</si>
  <si>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</si>
  <si>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</si>
  <si>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</si>
  <si>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</si>
  <si>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</si>
  <si>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</si>
  <si>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</si>
  <si>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</si>
  <si>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</si>
  <si>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</si>
  <si>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</si>
  <si>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</si>
  <si>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</si>
  <si>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</si>
  <si>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</si>
  <si>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</si>
  <si>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</si>
  <si>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</si>
  <si>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</si>
  <si>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</si>
  <si>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</si>
  <si>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</si>
  <si>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</si>
  <si>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</si>
  <si>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</si>
  <si>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</si>
  <si>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</si>
  <si>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</si>
  <si>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</si>
  <si>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</si>
  <si>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</si>
  <si>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</si>
  <si>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</si>
  <si>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</si>
  <si>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</si>
  <si>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</si>
  <si>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</si>
  <si>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</si>
  <si>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</si>
  <si>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</si>
  <si>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</si>
  <si>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</si>
  <si>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</si>
  <si>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</si>
  <si>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</si>
  <si>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</si>
  <si>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</si>
  <si>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</si>
  <si>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</si>
  <si>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</si>
  <si>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</si>
  <si>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</si>
  <si>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</si>
  <si>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</si>
  <si>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</si>
  <si>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</si>
  <si>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</si>
  <si>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</si>
  <si>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</si>
  <si>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</si>
  <si>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</si>
  <si>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</si>
  <si>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</si>
  <si>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</si>
  <si>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</si>
  <si>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</si>
  <si>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</si>
  <si>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</si>
  <si>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</si>
  <si>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</si>
  <si>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</si>
  <si>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</si>
  <si>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</si>
  <si>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</si>
  <si>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</si>
  <si>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</si>
  <si>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</si>
  <si>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</si>
  <si>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</si>
  <si>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</si>
  <si>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</si>
  <si>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</si>
  <si>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</si>
  <si>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</si>
  <si>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</si>
  <si>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</si>
  <si>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</si>
  <si>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</si>
  <si>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</si>
  <si>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</si>
  <si>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</si>
  <si>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</si>
  <si>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</si>
  <si>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</si>
  <si>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</si>
  <si>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</si>
  <si>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</si>
  <si>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</si>
  <si>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</si>
  <si>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</si>
  <si>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</si>
  <si>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</si>
  <si>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</si>
  <si>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</si>
  <si>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</si>
  <si>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</si>
  <si>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</si>
  <si>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</si>
  <si>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</si>
  <si>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</si>
  <si>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</si>
  <si>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</si>
  <si>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</si>
  <si>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</si>
  <si>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</si>
  <si>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</si>
  <si>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</si>
  <si>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</si>
  <si>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</si>
  <si>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</si>
  <si>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</si>
  <si>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</si>
  <si>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</si>
  <si>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</si>
  <si>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</si>
  <si>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</si>
  <si>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</si>
  <si>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</si>
  <si>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</si>
  <si>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</si>
  <si>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</si>
  <si>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</si>
  <si>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</si>
  <si>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</si>
  <si>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</si>
  <si>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</si>
  <si>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</si>
  <si>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</si>
  <si>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</si>
  <si>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</si>
  <si>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</si>
  <si>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</si>
  <si>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</si>
  <si>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</si>
  <si>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</si>
  <si>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</si>
  <si>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</si>
  <si>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</si>
  <si>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</si>
  <si>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</si>
  <si>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</si>
  <si>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</si>
  <si>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</si>
  <si>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</si>
  <si>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</si>
  <si>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</si>
  <si>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</si>
  <si>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</si>
  <si>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</si>
  <si>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</si>
  <si>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</si>
  <si>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</si>
  <si>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</si>
  <si>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</si>
  <si>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</si>
  <si>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</si>
  <si>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</si>
  <si>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</si>
  <si>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</si>
  <si>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</si>
  <si>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</si>
  <si>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</si>
  <si>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</si>
  <si>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</si>
  <si>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</si>
  <si>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</si>
  <si>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</si>
  <si>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</si>
  <si>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</si>
  <si>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</si>
  <si>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</si>
  <si>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</si>
  <si>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</si>
  <si>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</si>
  <si>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</si>
  <si>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</si>
  <si>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</si>
  <si>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</si>
  <si>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</si>
  <si>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</si>
  <si>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</si>
  <si>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</si>
  <si>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</si>
  <si>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</si>
  <si>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</si>
  <si>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</si>
  <si>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</si>
  <si>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</si>
  <si>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</si>
  <si>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</si>
  <si>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</si>
  <si>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</si>
  <si>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 xml:space="preserve"> 0139300002915001296</t>
  </si>
  <si>
    <t>72.50.11.000</t>
  </si>
  <si>
    <t>г. Новокузнецк, ул. Орджоникидзе, 13</t>
  </si>
  <si>
    <t xml:space="preserve"> - </t>
  </si>
  <si>
    <t xml:space="preserve"> 3421600597916000001</t>
  </si>
  <si>
    <t>Поставка бензина автомобильного</t>
  </si>
  <si>
    <t xml:space="preserve"> 0139300002916000060</t>
  </si>
  <si>
    <t>19.20.21.115; 19.20.21.125</t>
  </si>
  <si>
    <t>г. Кемерово, ул. Н. Островского, 16</t>
  </si>
  <si>
    <t>3421600597916000012</t>
  </si>
  <si>
    <t>Оказание услуг кредитными организациями по предоставлению невозобновляемой кредитной линии с лимитом в размере         250 000 000 рублей со сроком предоставления до 25 декабря 2016 года для финансирования дефицита бюджета Новокузнецкого городского округа</t>
  </si>
  <si>
    <t xml:space="preserve"> 013930002916000478</t>
  </si>
  <si>
    <t xml:space="preserve">64.19.21.000 </t>
  </si>
  <si>
    <t>ПАО Сбербанк</t>
  </si>
  <si>
    <t>г. Москва, ул. Вавилова, 19</t>
  </si>
  <si>
    <t xml:space="preserve"> 3421600597916000028</t>
  </si>
  <si>
    <t xml:space="preserve"> 0139300002916000470</t>
  </si>
  <si>
    <t xml:space="preserve"> 3421600597916000026</t>
  </si>
  <si>
    <t xml:space="preserve"> 0139300002916000474</t>
  </si>
  <si>
    <t xml:space="preserve"> 3421600597916000027</t>
  </si>
  <si>
    <t>Оказание услуг кредитными организациями по предоставлению невозобновляемой кредитной линии с лимитом в размере         100 000 000 рублей со сроком предоставления до 25 декабря 2016 года для финансирования дефицита бюджета Новокузнецкого городского округа</t>
  </si>
  <si>
    <t xml:space="preserve"> 0139300002916000471</t>
  </si>
  <si>
    <t>ПСКБ "Левобережный" (ПАО)</t>
  </si>
  <si>
    <t>г. Новосибирск, ул. Плахотного, 25/1</t>
  </si>
  <si>
    <t xml:space="preserve"> 3421600597916000029</t>
  </si>
  <si>
    <t>Оказание услуг по охране здания и имущества администрации города Новокузнецка</t>
  </si>
  <si>
    <t xml:space="preserve"> 0139300002916000937</t>
  </si>
  <si>
    <t>г. Кемерово, ул. Тухачевского, 22а,оф.503</t>
  </si>
  <si>
    <t xml:space="preserve"> 3421600597916000030</t>
  </si>
  <si>
    <t>Оказание услуг кредитными организациями по предоставлению невозобновляемой кредитной линии с лимитом в размере         100 000 000 рублей со сроком предоставления до 01 марта 2017 года для финансирования дефицита бюджета Новокузнецкого городского округа</t>
  </si>
  <si>
    <t xml:space="preserve"> 01393000029160001003</t>
  </si>
  <si>
    <t>3421600597916000037</t>
  </si>
  <si>
    <t xml:space="preserve"> 01393000029160001001</t>
  </si>
  <si>
    <t>3421600597916000036</t>
  </si>
  <si>
    <t>Поставка рамок багетных для фотографий</t>
  </si>
  <si>
    <t xml:space="preserve"> 0139300002916001020</t>
  </si>
  <si>
    <t>22.29.23.120</t>
  </si>
  <si>
    <t>ООО "БАЙСЭЛЛ"</t>
  </si>
  <si>
    <t>г. Шебекино, ул. Дзержинского, 5-59</t>
  </si>
  <si>
    <t>3421600597916000034</t>
  </si>
  <si>
    <t>Оказание услуг кредитными организациями по предоставлению невозобновляемой кредитной линии с лимитом в размере         180 000 000 рублей со сроком предоставления до 01 марта 2017 года для финансирования дефицита бюджета Новокузнецкого городского округа</t>
  </si>
  <si>
    <t xml:space="preserve"> 0139300002916001099</t>
  </si>
  <si>
    <t>ПАО Совкомбанк</t>
  </si>
  <si>
    <t>г. Кострома, пр-т Текстильщиков, 46</t>
  </si>
  <si>
    <t>3421600597916000041</t>
  </si>
  <si>
    <r>
      <t xml:space="preserve">650000 РФ Кемеровская область,  </t>
    </r>
    <r>
      <rPr>
        <sz val="8"/>
        <color indexed="8"/>
        <rFont val="Times New Roman"/>
        <family val="1"/>
        <charset val="204"/>
      </rPr>
      <t>г.Кемерово, ул. Н.Островского, 16.</t>
    </r>
  </si>
  <si>
    <r>
      <t xml:space="preserve">Выполнение </t>
    </r>
    <r>
      <rPr>
        <sz val="8"/>
        <rFont val="Times New Roman"/>
        <family val="1"/>
        <charset val="204"/>
      </rPr>
      <t>работ по капитальному ремонту инженерных сетей многоквартирного дома расположенного по адресу: г. Новокузнецк, ул. Сеченова. д. 3</t>
    </r>
  </si>
  <si>
    <r>
      <t>43.99.90.190</t>
    </r>
    <r>
      <rPr>
        <sz val="8"/>
        <color indexed="8"/>
        <rFont val="Times New Roman"/>
        <family val="1"/>
        <charset val="204"/>
      </rPr>
      <t xml:space="preserve">  </t>
    </r>
  </si>
  <si>
    <r>
      <t xml:space="preserve">Оказание услуг по разработке проектно-сметной документации по капитальному ремонту </t>
    </r>
    <r>
      <rPr>
        <sz val="8"/>
        <color indexed="8"/>
        <rFont val="Times New Roman"/>
        <family val="1"/>
        <charset val="204"/>
      </rPr>
      <t>многоквартирного жилого дома расположенного по адресу: г. Новокузнецк, пр. Октябрьский, д. 7.</t>
    </r>
  </si>
  <si>
    <r>
      <t>81.22.12.000</t>
    </r>
    <r>
      <rPr>
        <sz val="8"/>
        <color indexed="8"/>
        <rFont val="Times New Roman"/>
        <family val="1"/>
        <charset val="204"/>
      </rPr>
      <t xml:space="preserve">  </t>
    </r>
  </si>
  <si>
    <r>
      <t xml:space="preserve">Выполнение </t>
    </r>
    <r>
      <rPr>
        <sz val="8"/>
        <color indexed="8"/>
        <rFont val="Times New Roman"/>
        <family val="1"/>
        <charset val="204"/>
      </rPr>
      <t>работ по капитальному ремонту фасада многоквартирного дома расположенного по адресу: г. Новокузнецк, ул. Сеченова. д. 3.</t>
    </r>
  </si>
  <si>
    <r>
      <t xml:space="preserve">Выполнение </t>
    </r>
    <r>
      <rPr>
        <sz val="8"/>
        <color indexed="8"/>
        <rFont val="Times New Roman"/>
        <family val="1"/>
        <charset val="204"/>
      </rPr>
      <t>работ по капитальному ремонту фасада многоквартирного жилого дома расположенного по адресу: г. Новокузнецк, пр. Октябрьский, д. 7.</t>
    </r>
  </si>
  <si>
    <r>
      <rPr>
        <b/>
        <sz val="8"/>
        <color indexed="8"/>
        <rFont val="Times New Roman"/>
        <family val="1"/>
        <charset val="204"/>
      </rPr>
      <t xml:space="preserve"> </t>
    </r>
    <r>
      <rPr>
        <sz val="8"/>
        <color indexed="8"/>
        <rFont val="Times New Roman"/>
        <family val="1"/>
        <charset val="204"/>
      </rPr>
      <t>МБУ «Комбинат питания»</t>
    </r>
  </si>
  <si>
    <r>
      <t>Оказание услуг по охране объектов с использованием технических средств охранной сигнализации</t>
    </r>
    <r>
      <rPr>
        <i/>
        <sz val="8"/>
        <color indexed="8"/>
        <rFont val="Times New Roman"/>
        <family val="1"/>
        <charset val="204"/>
      </rPr>
      <t xml:space="preserve"> </t>
    </r>
  </si>
  <si>
    <r>
      <t>ООО «Сибирское здоровье</t>
    </r>
    <r>
      <rPr>
        <sz val="8"/>
        <color indexed="8"/>
        <rFont val="Times New Roman"/>
        <family val="1"/>
        <charset val="204"/>
      </rPr>
      <t>»</t>
    </r>
  </si>
  <si>
    <r>
      <t>Оказание услуг по техническому обслуживанию системы медицинского газоснабжения: кислородные рампы, наружные сети и внутренние системы трубопроводов для подачи газообразного кислорода, газораспределительная аппаратура, компрессорные и вакуумные станции, кислородный генератор OXYSWING OS-40 на объекте МБЛПУ «ГКБ №1»</t>
    </r>
    <r>
      <rPr>
        <i/>
        <sz val="8"/>
        <color indexed="8"/>
        <rFont val="Times New Roman"/>
        <family val="1"/>
        <charset val="204"/>
      </rPr>
      <t xml:space="preserve"> </t>
    </r>
  </si>
  <si>
    <r>
      <t xml:space="preserve">Выполнение работ по </t>
    </r>
    <r>
      <rPr>
        <sz val="8"/>
        <color indexed="8"/>
        <rFont val="Times New Roman"/>
        <family val="1"/>
        <charset val="204"/>
      </rPr>
      <t xml:space="preserve"> противопожарной защите деревянных конструкций кровли Гинекологического корпуса</t>
    </r>
  </si>
  <si>
    <r>
      <t>ООО «ОМС-Новокузнецк»,</t>
    </r>
    <r>
      <rPr>
        <sz val="8"/>
        <color indexed="8"/>
        <rFont val="Times New Roman"/>
        <family val="1"/>
        <charset val="204"/>
      </rPr>
      <t xml:space="preserve"> </t>
    </r>
  </si>
  <si>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</si>
  <si>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</si>
  <si>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</si>
  <si>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</si>
  <si>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</si>
  <si>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</si>
  <si>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</si>
  <si>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</si>
  <si>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</si>
  <si>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</si>
  <si>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</si>
  <si>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</si>
  <si>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</si>
  <si>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</si>
  <si>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</si>
  <si>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</si>
  <si>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</si>
  <si>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</si>
  <si>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</si>
  <si>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</si>
  <si>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</si>
  <si>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</si>
  <si>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</si>
  <si>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</si>
  <si>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</si>
  <si>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</si>
  <si>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</si>
  <si>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</si>
  <si>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</si>
  <si>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</si>
  <si>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</si>
  <si>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</si>
  <si>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</si>
  <si>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</si>
  <si>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</si>
  <si>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</si>
  <si>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</si>
  <si>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</si>
  <si>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</si>
  <si>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</si>
  <si>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</si>
  <si>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</si>
  <si>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</si>
  <si>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</si>
  <si>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</si>
  <si>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</si>
  <si>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</si>
  <si>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</si>
  <si>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</si>
  <si>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</si>
  <si>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</si>
  <si>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</si>
  <si>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</si>
  <si>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</si>
  <si>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</si>
  <si>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</si>
  <si>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</si>
  <si>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</si>
  <si>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</si>
  <si>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</si>
  <si>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</si>
  <si>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</si>
  <si>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</si>
  <si>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</si>
  <si>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</si>
  <si>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</si>
  <si>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</si>
  <si>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</si>
  <si>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</si>
  <si>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</si>
  <si>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</si>
  <si>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</si>
  <si>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</si>
  <si>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</si>
  <si>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</si>
  <si>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</si>
  <si>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</si>
  <si>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</si>
  <si>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</si>
  <si>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</si>
  <si>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</si>
  <si>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</si>
  <si>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</si>
  <si>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</si>
  <si>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</si>
  <si>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</si>
  <si>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</si>
  <si>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</si>
  <si>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</si>
  <si>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</si>
  <si>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</si>
  <si>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</si>
  <si>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</si>
  <si>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</si>
  <si>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</si>
  <si>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</si>
  <si>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</si>
  <si>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</si>
  <si>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</si>
  <si>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</si>
  <si>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</si>
  <si>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</si>
  <si>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</si>
  <si>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</si>
  <si>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</si>
  <si>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</si>
  <si>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</si>
  <si>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</si>
  <si>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</si>
  <si>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</si>
  <si>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</si>
  <si>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</si>
  <si>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</si>
  <si>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</si>
  <si>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</si>
  <si>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</si>
  <si>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</si>
  <si>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</si>
  <si>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</si>
  <si>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</si>
  <si>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</si>
  <si>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</si>
  <si>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</si>
  <si>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</si>
  <si>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</si>
  <si>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</si>
  <si>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</si>
  <si>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</si>
  <si>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</si>
  <si>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</si>
  <si>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</si>
  <si>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</si>
  <si>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</si>
  <si>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</si>
  <si>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</si>
  <si>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</si>
  <si>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</si>
  <si>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</si>
  <si>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</si>
  <si>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</si>
  <si>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</si>
  <si>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</si>
  <si>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</si>
  <si>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</si>
  <si>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</si>
  <si>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</si>
  <si>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</si>
  <si>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</si>
  <si>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</si>
  <si>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</si>
  <si>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</si>
  <si>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</si>
  <si>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</si>
  <si>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</si>
  <si>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</si>
  <si>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</si>
  <si>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</si>
  <si>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</si>
  <si>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</si>
  <si>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</si>
  <si>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</si>
  <si>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</si>
  <si>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</si>
  <si>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</si>
  <si>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</si>
  <si>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</si>
  <si>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</si>
  <si>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</si>
  <si>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</si>
  <si>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</si>
  <si>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</si>
  <si>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</si>
  <si>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</si>
  <si>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</si>
  <si>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</si>
  <si>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</si>
  <si>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</si>
  <si>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</si>
  <si>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</si>
  <si>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</si>
  <si>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</si>
  <si>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</si>
  <si>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</si>
  <si>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</si>
  <si>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</si>
  <si>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</si>
  <si>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</si>
  <si>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</si>
  <si>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</si>
  <si>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</si>
  <si>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</si>
  <si>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</si>
  <si>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</si>
  <si>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</si>
  <si>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</si>
  <si>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</si>
  <si>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</si>
  <si>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</si>
  <si>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</si>
  <si>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</si>
  <si>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</si>
  <si>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</si>
  <si>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</si>
  <si>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</si>
  <si>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</si>
  <si>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</si>
  <si>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</si>
  <si>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</si>
  <si>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</si>
  <si>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</si>
  <si>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</si>
  <si>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</si>
  <si>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</si>
  <si>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</si>
  <si>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</si>
  <si>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</si>
  <si>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</si>
  <si>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</si>
  <si>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</si>
  <si>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</si>
  <si>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</si>
  <si>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</si>
  <si>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</si>
  <si>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</si>
  <si>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</si>
  <si>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</si>
  <si>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</si>
  <si>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</si>
  <si>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</si>
  <si>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</si>
  <si>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</si>
  <si>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</si>
  <si>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</si>
  <si>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</si>
  <si>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</si>
  <si>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</si>
  <si>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</si>
  <si>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</si>
  <si>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</si>
  <si>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</si>
  <si>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</si>
  <si>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</si>
  <si>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</si>
  <si>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</si>
  <si>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</si>
  <si>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</si>
  <si>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</si>
  <si>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</si>
  <si>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</si>
  <si>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</si>
  <si>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</si>
  <si>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</si>
  <si>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</si>
  <si>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</si>
  <si>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</si>
  <si>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</si>
  <si>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</si>
  <si>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</si>
  <si>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</si>
  <si>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</si>
  <si>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</si>
  <si>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</si>
  <si>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</si>
  <si>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</si>
  <si>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</si>
  <si>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</si>
  <si>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</si>
  <si>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</si>
  <si>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</si>
  <si>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</si>
  <si>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</si>
  <si>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</si>
  <si>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</si>
  <si>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</si>
  <si>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</si>
  <si>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</si>
  <si>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</si>
  <si>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</si>
  <si>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</si>
  <si>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</si>
  <si>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</si>
  <si>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</si>
  <si>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</si>
  <si>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</si>
  <si>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</si>
  <si>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</si>
  <si>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</si>
  <si>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</si>
  <si>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</si>
  <si>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</si>
  <si>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</si>
  <si>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</si>
  <si>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</si>
  <si>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</si>
  <si>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</si>
  <si>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</si>
  <si>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</si>
  <si>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</si>
  <si>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</si>
  <si>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</si>
  <si>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</si>
  <si>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</si>
  <si>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</si>
  <si>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</si>
  <si>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</si>
  <si>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</si>
  <si>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</si>
  <si>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</si>
  <si>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</si>
  <si>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</si>
  <si>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</si>
  <si>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</si>
  <si>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</si>
  <si>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</si>
  <si>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</si>
  <si>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</si>
  <si>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</si>
  <si>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</si>
  <si>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</si>
  <si>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</si>
  <si>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</si>
  <si>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</si>
  <si>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</si>
  <si>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</si>
  <si>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</si>
  <si>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</si>
  <si>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</si>
  <si>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</si>
  <si>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</si>
  <si>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</si>
  <si>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</si>
  <si>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</si>
  <si>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</si>
  <si>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</si>
  <si>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</si>
  <si>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</si>
  <si>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</si>
  <si>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</si>
  <si>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</si>
  <si>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</si>
  <si>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</si>
  <si>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</si>
  <si>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</si>
  <si>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</si>
  <si>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</si>
  <si>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</si>
  <si>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</si>
  <si>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</si>
  <si>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</si>
  <si>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</si>
  <si>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</si>
  <si>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</si>
  <si>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</si>
  <si>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</si>
  <si>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</si>
  <si>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</si>
  <si>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</si>
  <si>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</si>
  <si>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</si>
  <si>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</si>
  <si>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</si>
  <si>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</si>
  <si>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</si>
  <si>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</si>
  <si>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</si>
  <si>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</si>
  <si>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</si>
  <si>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</si>
  <si>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</si>
  <si>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</si>
  <si>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</si>
  <si>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</si>
  <si>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</si>
  <si>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</si>
  <si>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</si>
  <si>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</si>
  <si>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</si>
  <si>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</si>
  <si>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</si>
  <si>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</si>
  <si>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</si>
  <si>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</si>
  <si>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</si>
  <si>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</si>
  <si>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</si>
  <si>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</si>
  <si>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</si>
  <si>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</si>
  <si>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</si>
  <si>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</si>
  <si>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</si>
  <si>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</si>
  <si>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</si>
  <si>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</si>
  <si>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</si>
  <si>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</si>
  <si>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</si>
  <si>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</si>
  <si>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</si>
  <si>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</si>
  <si>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</si>
  <si>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</si>
  <si>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</si>
  <si>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</si>
  <si>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</si>
  <si>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</si>
  <si>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</si>
  <si>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</si>
  <si>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</si>
  <si>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</si>
  <si>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</si>
  <si>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</si>
  <si>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</si>
  <si>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</si>
  <si>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</si>
  <si>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</si>
  <si>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</si>
  <si>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</si>
  <si>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</si>
  <si>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</si>
  <si>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</si>
  <si>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</si>
  <si>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</si>
  <si>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</si>
  <si>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</si>
  <si>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</si>
  <si>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</si>
  <si>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</si>
  <si>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</si>
  <si>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</si>
  <si>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</si>
  <si>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</si>
  <si>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</si>
  <si>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</si>
  <si>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</si>
  <si>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</si>
  <si>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</si>
  <si>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</si>
  <si>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</si>
  <si>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</si>
  <si>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</si>
  <si>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</si>
  <si>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</si>
  <si>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</si>
  <si>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</si>
  <si>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</si>
  <si>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</si>
  <si>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</si>
  <si>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</si>
  <si>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</si>
  <si>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</si>
  <si>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</si>
  <si>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</si>
  <si>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</si>
  <si>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</si>
  <si>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</si>
  <si>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</si>
  <si>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</si>
  <si>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</si>
  <si>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</si>
  <si>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</si>
  <si>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</si>
  <si>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</si>
  <si>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</si>
  <si>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</si>
  <si>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</si>
  <si>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</si>
  <si>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</si>
  <si>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</si>
  <si>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</si>
  <si>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</si>
  <si>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</si>
  <si>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</si>
  <si>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</si>
  <si>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</si>
  <si>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</si>
  <si>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</si>
  <si>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</si>
  <si>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</si>
  <si>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</si>
  <si>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</si>
  <si>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</si>
  <si>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</si>
  <si>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</si>
  <si>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</si>
  <si>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</si>
  <si>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</si>
  <si>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</si>
  <si>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</si>
  <si>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</si>
  <si>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</si>
  <si>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</si>
  <si>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</si>
  <si>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</si>
  <si>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</si>
  <si>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</si>
  <si>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</si>
  <si>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</si>
  <si>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</si>
  <si>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</si>
  <si>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</si>
  <si>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</si>
  <si>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</si>
  <si>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</si>
  <si>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</si>
  <si>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</si>
  <si>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</si>
  <si>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</si>
  <si>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</si>
  <si>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</si>
  <si>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</si>
  <si>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</si>
  <si>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</si>
  <si>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</si>
  <si>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</si>
  <si>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</si>
  <si>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</si>
  <si>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</si>
  <si>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</si>
  <si>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</si>
  <si>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</si>
  <si>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</si>
  <si>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</si>
  <si>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</si>
  <si>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</si>
  <si>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</si>
  <si>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</si>
  <si>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</si>
  <si>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</si>
  <si>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</si>
  <si>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</si>
  <si>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</si>
  <si>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</si>
  <si>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</si>
  <si>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</si>
  <si>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</si>
  <si>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</si>
  <si>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</si>
  <si>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</si>
  <si>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</si>
  <si>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</si>
  <si>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</si>
  <si>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</si>
  <si>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</si>
  <si>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</si>
  <si>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</si>
  <si>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</si>
  <si>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</si>
  <si>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</si>
  <si>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</si>
  <si>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</si>
  <si>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</si>
  <si>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</si>
  <si>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</si>
  <si>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</si>
  <si>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</si>
  <si>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</si>
  <si>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</si>
  <si>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</si>
  <si>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</si>
  <si>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</si>
  <si>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</si>
  <si>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</si>
  <si>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</si>
  <si>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</si>
  <si>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</si>
  <si>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</si>
  <si>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</si>
  <si>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</si>
  <si>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</si>
  <si>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</si>
  <si>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</si>
  <si>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</si>
  <si>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</si>
  <si>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</si>
  <si>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</si>
  <si>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</si>
  <si>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</si>
  <si>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</si>
  <si>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</si>
  <si>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</si>
  <si>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</si>
  <si>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</si>
  <si>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</si>
  <si>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</si>
  <si>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</si>
  <si>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</si>
  <si>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</si>
  <si>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</si>
  <si>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</si>
  <si>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</si>
  <si>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</si>
  <si>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</si>
  <si>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</si>
  <si>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</si>
  <si>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</si>
  <si>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</si>
  <si>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</si>
  <si>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</si>
  <si>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</si>
  <si>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</si>
  <si>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</si>
  <si>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</si>
  <si>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</si>
  <si>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</si>
  <si>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</si>
  <si>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</si>
  <si>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</si>
  <si>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</si>
  <si>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</si>
  <si>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</si>
  <si>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</si>
  <si>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</si>
  <si>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</si>
  <si>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</si>
  <si>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</si>
  <si>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</si>
  <si>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</si>
  <si>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</si>
  <si>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</si>
  <si>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</si>
  <si>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</si>
  <si>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</si>
  <si>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</si>
  <si>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</si>
  <si>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</si>
  <si>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</si>
  <si>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</si>
  <si>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</si>
  <si>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</si>
  <si>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</si>
  <si>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</si>
  <si>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</si>
  <si>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</si>
  <si>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</si>
  <si>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</si>
  <si>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</si>
  <si>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</si>
  <si>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</si>
  <si>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</si>
  <si>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</si>
  <si>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</si>
  <si>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</si>
  <si>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</si>
  <si>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</si>
  <si>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</si>
  <si>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</si>
  <si>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</si>
  <si>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</si>
  <si>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</si>
  <si>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</si>
  <si>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</si>
  <si>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</si>
  <si>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</si>
  <si>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</si>
  <si>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</si>
  <si>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</si>
  <si>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</si>
  <si>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</si>
  <si>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</si>
  <si>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</si>
  <si>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</si>
  <si>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</si>
  <si>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</si>
  <si>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</si>
  <si>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</si>
  <si>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</si>
  <si>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</si>
  <si>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</si>
  <si>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</si>
  <si>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</si>
  <si>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</si>
  <si>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</si>
  <si>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</si>
  <si>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</si>
  <si>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</si>
  <si>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</si>
  <si>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</si>
  <si>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</si>
  <si>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</si>
  <si>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</si>
  <si>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</si>
  <si>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</si>
  <si>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</si>
  <si>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</si>
  <si>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</si>
  <si>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</si>
  <si>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</si>
  <si>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</si>
  <si>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</si>
  <si>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</si>
  <si>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</si>
  <si>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</si>
  <si>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</si>
  <si>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</si>
  <si>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</si>
  <si>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</si>
  <si>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</si>
  <si>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</si>
  <si>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</si>
  <si>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</si>
  <si>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</si>
  <si>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</si>
  <si>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</si>
  <si>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</si>
  <si>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</si>
  <si>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</si>
  <si>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</si>
  <si>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</si>
  <si>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</si>
  <si>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</si>
  <si>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</si>
  <si>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</si>
  <si>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</si>
  <si>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</si>
  <si>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</si>
  <si>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</si>
  <si>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</si>
  <si>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</si>
  <si>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</si>
  <si>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</si>
  <si>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</si>
  <si>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</si>
  <si>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</si>
  <si>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</si>
  <si>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</si>
  <si>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</si>
  <si>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</si>
  <si>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</si>
  <si>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</si>
  <si>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</si>
  <si>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</si>
  <si>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</si>
  <si>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</si>
  <si>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</si>
  <si>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</si>
  <si>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</si>
  <si>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</si>
  <si>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</si>
  <si>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</si>
  <si>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</si>
  <si>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</si>
  <si>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</si>
  <si>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</si>
  <si>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</si>
  <si>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</si>
  <si>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</si>
  <si>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</si>
  <si>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</si>
  <si>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</si>
  <si>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</si>
  <si>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</si>
  <si>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</si>
  <si>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</si>
  <si>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</si>
  <si>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</si>
  <si>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</si>
  <si>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</si>
  <si>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</si>
  <si>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</si>
  <si>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</si>
  <si>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</si>
  <si>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</si>
  <si>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</si>
  <si>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</si>
  <si>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</si>
  <si>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</si>
  <si>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</si>
  <si>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</si>
  <si>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</si>
  <si>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</si>
  <si>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</si>
  <si>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</si>
  <si>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</si>
  <si>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</si>
  <si>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</si>
  <si>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</si>
  <si>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</si>
  <si>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</si>
  <si>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</si>
  <si>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</si>
  <si>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</si>
  <si>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</si>
  <si>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</si>
  <si>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</si>
  <si>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</si>
  <si>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</si>
  <si>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</si>
  <si>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</si>
  <si>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</si>
  <si>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</si>
  <si>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</si>
  <si>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</si>
  <si>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</si>
  <si>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</si>
  <si>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</si>
  <si>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</si>
  <si>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</si>
  <si>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</si>
  <si>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</si>
  <si>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</si>
  <si>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</si>
  <si>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</si>
  <si>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</si>
  <si>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</si>
  <si>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</si>
  <si>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</si>
  <si>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</si>
  <si>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</si>
  <si>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</si>
  <si>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</si>
  <si>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</si>
  <si>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</si>
  <si>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</si>
  <si>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</si>
  <si>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</si>
  <si>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</si>
  <si>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</si>
  <si>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</si>
  <si>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</si>
  <si>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</si>
  <si>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</si>
  <si>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</si>
  <si>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</si>
  <si>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</si>
  <si>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</si>
  <si>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</si>
  <si>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</si>
  <si>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</si>
  <si>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</si>
  <si>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</si>
  <si>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</si>
  <si>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</si>
  <si>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</si>
  <si>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</si>
  <si>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</si>
  <si>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</si>
  <si>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</si>
  <si>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</si>
  <si>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</si>
  <si>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</si>
  <si>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</si>
  <si>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</si>
  <si>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</si>
  <si>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</si>
  <si>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</si>
  <si>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</si>
  <si>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</si>
  <si>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</si>
  <si>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</si>
  <si>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</si>
  <si>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</si>
  <si>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</si>
  <si>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</si>
  <si>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</si>
  <si>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</si>
  <si>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</si>
  <si>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</si>
  <si>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</si>
  <si>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</si>
  <si>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</si>
  <si>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</si>
  <si>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</si>
  <si>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</si>
  <si>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</si>
  <si>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</si>
  <si>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</si>
  <si>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</si>
  <si>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</si>
  <si>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</si>
  <si>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</si>
  <si>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</si>
  <si>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</si>
  <si>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</si>
  <si>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</si>
  <si>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</si>
  <si>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</si>
  <si>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</si>
  <si>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</si>
  <si>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</si>
  <si>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</si>
  <si>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</si>
  <si>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</si>
  <si>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</si>
  <si>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</si>
  <si>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</si>
  <si>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</si>
  <si>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</si>
  <si>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</si>
  <si>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</si>
  <si>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</si>
  <si>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</si>
  <si>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</si>
  <si>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</si>
  <si>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</si>
  <si>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</si>
  <si>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</si>
  <si>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</si>
  <si>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</si>
  <si>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</si>
  <si>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</si>
  <si>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</si>
  <si>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</si>
  <si>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</si>
  <si>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</si>
  <si>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</si>
  <si>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</si>
  <si>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</si>
  <si>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</si>
  <si>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</si>
  <si>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</si>
  <si>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</si>
  <si>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</si>
  <si>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</si>
  <si>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</si>
  <si>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</si>
  <si>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</si>
  <si>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</si>
  <si>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</si>
  <si>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</si>
  <si>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</si>
  <si>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</si>
  <si>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</si>
  <si>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</si>
  <si>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</si>
  <si>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</si>
  <si>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</si>
  <si>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</si>
  <si>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</si>
  <si>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</si>
  <si>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</si>
  <si>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</si>
  <si>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</si>
  <si>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</si>
  <si>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</si>
  <si>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</si>
  <si>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</si>
  <si>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</si>
  <si>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</si>
  <si>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</si>
  <si>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</si>
  <si>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</si>
  <si>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</si>
  <si>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</si>
  <si>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</si>
  <si>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</si>
  <si>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</si>
  <si>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</si>
  <si>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</si>
  <si>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</si>
  <si>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</si>
  <si>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</si>
  <si>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</si>
  <si>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</si>
  <si>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</si>
  <si>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</si>
  <si>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</si>
  <si>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</si>
  <si>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</si>
  <si>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</si>
  <si>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</si>
  <si>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</si>
  <si>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</si>
  <si>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</si>
  <si>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</si>
  <si>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</si>
  <si>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</si>
  <si>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</si>
  <si>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</si>
  <si>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</si>
  <si>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</si>
  <si>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</si>
  <si>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</si>
  <si>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</si>
  <si>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</si>
  <si>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</si>
  <si>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</si>
  <si>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</si>
  <si>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</si>
  <si>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</si>
  <si>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</si>
  <si>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</si>
  <si>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</si>
  <si>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</si>
  <si>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</si>
  <si>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</si>
  <si>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</si>
  <si>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</si>
  <si>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</si>
  <si>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</si>
  <si>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</si>
  <si>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</si>
  <si>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</si>
  <si>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</si>
  <si>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</si>
  <si>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</si>
  <si>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</si>
  <si>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</si>
  <si>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</si>
  <si>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</si>
  <si>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</si>
  <si>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</si>
  <si>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</si>
  <si>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</si>
  <si>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</si>
  <si>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</si>
  <si>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</si>
  <si>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</si>
  <si>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</si>
  <si>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</si>
  <si>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</si>
  <si>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</si>
  <si>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</si>
  <si>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</si>
  <si>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</si>
  <si>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</si>
  <si>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</si>
  <si>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</si>
  <si>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</si>
  <si>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</si>
  <si>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</si>
  <si>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</si>
  <si>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</si>
  <si>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</si>
  <si>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</si>
  <si>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</si>
  <si>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</si>
  <si>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</si>
  <si>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</si>
  <si>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</si>
  <si>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</si>
  <si>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</si>
  <si>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</si>
  <si>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</si>
  <si>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</si>
  <si>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</si>
  <si>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</si>
  <si>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</si>
  <si>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</si>
  <si>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</si>
  <si>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</si>
  <si>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</si>
  <si>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</si>
  <si>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</si>
  <si>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</si>
  <si>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</si>
  <si>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</si>
  <si>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</si>
  <si>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</si>
  <si>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</si>
  <si>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</si>
  <si>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</si>
  <si>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</si>
  <si>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</si>
  <si>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</si>
  <si>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</si>
  <si>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</si>
  <si>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</si>
  <si>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</si>
  <si>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</si>
  <si>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</si>
  <si>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</si>
  <si>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</si>
  <si>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</si>
  <si>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</si>
  <si>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</si>
  <si>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</si>
  <si>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</si>
  <si>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</si>
  <si>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</si>
  <si>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</si>
  <si>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</si>
  <si>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</si>
  <si>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</si>
  <si>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</si>
  <si>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</si>
  <si>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</si>
  <si>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</si>
  <si>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</si>
  <si>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</si>
  <si>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</si>
  <si>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</si>
  <si>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</si>
  <si>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</si>
  <si>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</si>
  <si>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</si>
  <si>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</si>
  <si>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</si>
  <si>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</si>
  <si>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</si>
  <si>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</si>
  <si>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</si>
  <si>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</si>
  <si>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</si>
  <si>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</si>
  <si>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</si>
  <si>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</si>
  <si>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</si>
  <si>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</si>
  <si>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</si>
  <si>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</si>
  <si>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</si>
  <si>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</si>
  <si>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</si>
  <si>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</si>
  <si>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</si>
  <si>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</si>
  <si>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</si>
  <si>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</si>
  <si>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</si>
  <si>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</si>
  <si>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</si>
  <si>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</si>
  <si>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</si>
  <si>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</si>
  <si>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</si>
  <si>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</si>
  <si>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</si>
  <si>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</si>
  <si>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</si>
  <si>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</si>
  <si>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</si>
  <si>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</si>
  <si>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</si>
  <si>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</si>
  <si>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</si>
  <si>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</si>
  <si>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</si>
  <si>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</si>
  <si>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</si>
  <si>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</si>
  <si>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</si>
  <si>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</si>
  <si>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</si>
  <si>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</si>
  <si>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</si>
  <si>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</si>
  <si>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</si>
  <si>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</si>
  <si>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</si>
  <si>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</si>
  <si>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</si>
  <si>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</si>
  <si>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</si>
  <si>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</si>
  <si>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</si>
  <si>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</si>
  <si>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</si>
  <si>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</si>
  <si>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</si>
  <si>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</si>
  <si>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</si>
  <si>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</si>
  <si>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</si>
  <si>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</si>
  <si>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</si>
  <si>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</si>
  <si>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</si>
  <si>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</si>
  <si>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</si>
  <si>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</si>
  <si>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</si>
  <si>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</si>
  <si>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</si>
  <si>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</si>
  <si>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</si>
  <si>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</si>
  <si>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</si>
  <si>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</si>
  <si>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</si>
  <si>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</si>
  <si>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</si>
  <si>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</si>
  <si>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</si>
  <si>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</si>
  <si>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</si>
  <si>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</si>
  <si>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</si>
  <si>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</si>
  <si>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</si>
  <si>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</si>
  <si>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</si>
  <si>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</si>
  <si>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</si>
  <si>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</si>
  <si>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</si>
  <si>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</si>
  <si>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</si>
  <si>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</si>
  <si>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</si>
  <si>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</si>
  <si>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</si>
  <si>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</si>
  <si>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</si>
  <si>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</si>
  <si>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</si>
  <si>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</si>
  <si>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</si>
  <si>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</si>
  <si>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</si>
  <si>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</si>
  <si>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</si>
  <si>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</si>
  <si>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</si>
  <si>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</si>
  <si>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</si>
  <si>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</si>
  <si>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</si>
  <si>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</si>
  <si>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</si>
  <si>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</si>
  <si>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</si>
  <si>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</si>
  <si>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</si>
  <si>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</si>
  <si>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</si>
  <si>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</si>
  <si>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</si>
  <si>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</si>
  <si>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</si>
  <si>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</si>
  <si>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</si>
  <si>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</si>
  <si>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</si>
  <si>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</si>
  <si>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</si>
  <si>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</si>
  <si>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</si>
  <si>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</si>
  <si>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</si>
  <si>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</si>
  <si>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</si>
  <si>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</si>
  <si>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</si>
  <si>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</si>
  <si>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</si>
  <si>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</si>
  <si>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</si>
  <si>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</si>
  <si>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</si>
  <si>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</si>
  <si>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</si>
  <si>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</si>
  <si>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</si>
  <si>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</si>
  <si>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</si>
  <si>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</si>
  <si>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</si>
  <si>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</si>
  <si>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</si>
  <si>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</si>
  <si>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</si>
  <si>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</si>
  <si>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</si>
  <si>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</si>
  <si>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</si>
  <si>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</si>
  <si>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</si>
  <si>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</si>
  <si>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</si>
  <si>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</si>
  <si>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</si>
  <si>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</si>
  <si>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</si>
  <si>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</si>
  <si>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</si>
  <si>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</si>
  <si>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</si>
  <si>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</si>
  <si>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</si>
  <si>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</si>
  <si>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</si>
  <si>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</si>
  <si>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</si>
  <si>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</si>
  <si>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</si>
  <si>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</si>
  <si>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</si>
  <si>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</si>
  <si>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</si>
  <si>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</si>
  <si>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</si>
  <si>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</si>
  <si>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</si>
  <si>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</si>
  <si>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</si>
  <si>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</si>
  <si>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</si>
  <si>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</si>
  <si>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</si>
  <si>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</si>
  <si>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</si>
  <si>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</si>
  <si>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</si>
  <si>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</si>
  <si>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</si>
  <si>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</si>
  <si>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</si>
  <si>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</si>
  <si>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</si>
  <si>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</si>
  <si>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</si>
  <si>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</si>
  <si>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</si>
  <si>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</si>
  <si>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</si>
  <si>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</si>
  <si>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</si>
  <si>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</si>
  <si>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</si>
  <si>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</si>
  <si>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</si>
  <si>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</si>
  <si>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</si>
  <si>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</si>
  <si>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</si>
  <si>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</si>
  <si>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</si>
  <si>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</si>
  <si>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</si>
  <si>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</si>
  <si>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</si>
  <si>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</si>
  <si>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</si>
  <si>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</si>
  <si>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</si>
  <si>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</si>
  <si>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</si>
  <si>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</si>
  <si>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</si>
  <si>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</si>
  <si>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</si>
  <si>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</si>
  <si>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</si>
  <si>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</si>
  <si>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</si>
  <si>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</si>
  <si>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</si>
  <si>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</si>
  <si>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</si>
  <si>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</si>
  <si>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</si>
  <si>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</si>
  <si>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</si>
  <si>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</si>
  <si>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</si>
  <si>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</si>
  <si>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</si>
  <si>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</si>
  <si>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</si>
  <si>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</si>
  <si>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</si>
  <si>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</si>
  <si>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</si>
  <si>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</si>
  <si>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</si>
  <si>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</si>
  <si>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</si>
  <si>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</si>
  <si>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</si>
  <si>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</si>
  <si>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</si>
  <si>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</si>
  <si>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</si>
  <si>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</si>
  <si>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</si>
  <si>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</si>
  <si>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</si>
  <si>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</si>
  <si>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</si>
  <si>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</si>
  <si>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</si>
  <si>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</si>
  <si>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</si>
  <si>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</si>
  <si>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</si>
  <si>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</si>
  <si>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</si>
  <si>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</si>
  <si>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</si>
  <si>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</si>
  <si>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</si>
  <si>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</si>
  <si>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</si>
  <si>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</si>
  <si>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</si>
  <si>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</si>
  <si>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</si>
  <si>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</si>
  <si>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</si>
  <si>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</si>
  <si>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</si>
  <si>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</si>
  <si>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</si>
  <si>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</si>
  <si>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</si>
  <si>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</si>
  <si>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</si>
  <si>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</si>
  <si>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</si>
  <si>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</si>
  <si>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</si>
  <si>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</si>
  <si>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</si>
  <si>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</si>
  <si>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</si>
  <si>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</si>
  <si>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</si>
  <si>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</si>
  <si>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</si>
  <si>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</si>
  <si>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</si>
  <si>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</si>
  <si>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</si>
  <si>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</si>
  <si>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</si>
  <si>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</si>
  <si>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</si>
  <si>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</si>
  <si>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</si>
  <si>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</si>
  <si>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</si>
  <si>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</si>
  <si>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</si>
  <si>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</si>
  <si>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</si>
  <si>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</si>
  <si>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</si>
  <si>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</si>
  <si>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</si>
  <si>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</si>
  <si>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</si>
  <si>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</si>
  <si>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</si>
  <si>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</si>
  <si>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</si>
  <si>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</si>
  <si>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</si>
  <si>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</si>
  <si>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</si>
  <si>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</si>
  <si>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</si>
  <si>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</si>
  <si>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</si>
  <si>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</si>
  <si>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</si>
  <si>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</si>
  <si>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</si>
  <si>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</si>
  <si>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</si>
  <si>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</si>
  <si>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</si>
  <si>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</si>
  <si>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</si>
  <si>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</si>
  <si>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</si>
  <si>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</si>
  <si>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</si>
  <si>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</si>
  <si>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</si>
  <si>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</si>
  <si>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</si>
  <si>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</si>
  <si>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</si>
  <si>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</si>
  <si>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</si>
  <si>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</si>
  <si>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</si>
  <si>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</si>
  <si>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</si>
  <si>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</si>
  <si>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</si>
  <si>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</si>
  <si>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</si>
  <si>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</si>
  <si>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</si>
  <si>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</si>
  <si>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</si>
  <si>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</si>
  <si>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</si>
  <si>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</si>
  <si>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</si>
  <si>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</si>
  <si>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</si>
  <si>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</si>
  <si>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</si>
  <si>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</si>
  <si>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</si>
  <si>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</si>
  <si>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</si>
  <si>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</si>
  <si>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</si>
  <si>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</si>
  <si>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</si>
  <si>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</si>
  <si>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</si>
  <si>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</si>
  <si>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</si>
  <si>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</si>
  <si>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</si>
  <si>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</si>
  <si>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</si>
  <si>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</si>
  <si>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</si>
  <si>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</si>
  <si>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</si>
  <si>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</si>
  <si>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</si>
  <si>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</si>
  <si>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</si>
  <si>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</si>
  <si>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</si>
  <si>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</si>
  <si>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</si>
  <si>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</si>
  <si>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</si>
  <si>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</si>
  <si>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</si>
  <si>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</si>
  <si>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</si>
  <si>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</si>
  <si>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</si>
  <si>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</si>
  <si>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</si>
  <si>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</si>
  <si>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</si>
  <si>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</si>
  <si>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</si>
  <si>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</si>
  <si>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</si>
  <si>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</si>
  <si>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</si>
  <si>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</si>
  <si>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</si>
  <si>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</si>
  <si>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</si>
  <si>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</si>
  <si>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</si>
  <si>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</si>
  <si>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</si>
  <si>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</si>
  <si>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</si>
  <si>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</si>
  <si>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</si>
  <si>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</si>
  <si>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</si>
  <si>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</si>
  <si>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</si>
  <si>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</si>
  <si>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</si>
  <si>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</si>
  <si>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</si>
  <si>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</si>
  <si>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</si>
  <si>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</si>
  <si>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</si>
  <si>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</si>
  <si>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</si>
  <si>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</si>
  <si>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</si>
  <si>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</si>
  <si>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</si>
  <si>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</si>
  <si>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</si>
  <si>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</si>
  <si>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</si>
  <si>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</si>
  <si>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</si>
  <si>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</si>
  <si>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</si>
  <si>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</si>
  <si>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</si>
  <si>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</si>
  <si>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</si>
  <si>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</si>
  <si>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</si>
  <si>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</si>
  <si>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</si>
  <si>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</si>
  <si>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</si>
  <si>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</si>
  <si>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</si>
  <si>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</si>
  <si>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</si>
  <si>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</si>
  <si>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</si>
  <si>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</si>
  <si>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</si>
  <si>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</si>
  <si>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</si>
  <si>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</si>
  <si>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</si>
  <si>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</si>
  <si>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</si>
  <si>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</si>
  <si>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</si>
  <si>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</si>
  <si>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</si>
  <si>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</si>
  <si>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</si>
  <si>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</si>
  <si>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</si>
  <si>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</si>
  <si>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</si>
  <si>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</si>
  <si>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</si>
  <si>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</si>
  <si>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</si>
  <si>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</si>
  <si>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</si>
  <si>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</si>
  <si>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</si>
  <si>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</si>
  <si>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</si>
  <si>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</si>
  <si>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</si>
  <si>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</si>
  <si>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</si>
  <si>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</si>
  <si>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</si>
  <si>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</si>
  <si>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</si>
  <si>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</si>
  <si>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</si>
  <si>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</si>
  <si>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</si>
  <si>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</si>
  <si>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</si>
  <si>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</si>
  <si>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</si>
  <si>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</si>
  <si>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</si>
  <si>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</si>
  <si>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</si>
  <si>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</si>
  <si>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</si>
  <si>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</si>
  <si>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</si>
  <si>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</si>
  <si>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</si>
  <si>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</si>
  <si>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</si>
  <si>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</si>
  <si>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</si>
  <si>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</si>
  <si>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</si>
  <si>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</si>
  <si>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</si>
  <si>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</si>
  <si>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</si>
  <si>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</si>
  <si>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</si>
  <si>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</si>
  <si>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</si>
  <si>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</si>
  <si>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</si>
  <si>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</si>
  <si>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</si>
  <si>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</si>
  <si>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</si>
  <si>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</si>
  <si>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</si>
  <si>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</si>
  <si>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</si>
  <si>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</si>
  <si>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</si>
  <si>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</si>
  <si>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</si>
  <si>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</si>
  <si>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</si>
  <si>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</si>
  <si>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</si>
  <si>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</si>
  <si>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</si>
  <si>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</si>
  <si>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</si>
  <si>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</si>
  <si>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</si>
  <si>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</si>
  <si>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</si>
  <si>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</si>
  <si>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</si>
  <si>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</si>
  <si>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</si>
  <si>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</si>
  <si>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</si>
  <si>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</si>
  <si>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</si>
  <si>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</si>
  <si>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</si>
  <si>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</si>
  <si>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</si>
  <si>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</si>
  <si>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</si>
  <si>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</si>
  <si>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</si>
  <si>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</si>
  <si>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</si>
  <si>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</si>
  <si>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</si>
  <si>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</si>
  <si>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</si>
  <si>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</si>
  <si>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</si>
  <si>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</si>
  <si>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</si>
  <si>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</si>
  <si>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</si>
  <si>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</si>
  <si>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</si>
  <si>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</si>
  <si>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</si>
  <si>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</si>
  <si>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</si>
  <si>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</si>
  <si>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</si>
  <si>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</si>
  <si>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</si>
  <si>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</si>
  <si>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</si>
  <si>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</si>
  <si>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</si>
  <si>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</si>
  <si>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</si>
  <si>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</si>
  <si>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</si>
  <si>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</si>
  <si>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</si>
  <si>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</si>
  <si>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</si>
  <si>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</si>
  <si>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</si>
  <si>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</si>
  <si>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</si>
  <si>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</si>
  <si>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</si>
  <si>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</si>
  <si>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</si>
  <si>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</si>
  <si>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</si>
  <si>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</si>
  <si>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</si>
  <si>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</si>
  <si>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</si>
  <si>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</si>
  <si>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</si>
  <si>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</si>
  <si>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</si>
  <si>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</si>
  <si>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</si>
  <si>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</si>
  <si>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</si>
  <si>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</si>
  <si>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</si>
  <si>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</si>
  <si>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</si>
  <si>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</si>
  <si>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</si>
  <si>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</si>
  <si>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</si>
  <si>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</si>
  <si>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</si>
  <si>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</si>
  <si>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</si>
  <si>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</si>
  <si>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</si>
  <si>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</si>
  <si>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</si>
  <si>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</si>
  <si>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</si>
  <si>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</si>
  <si>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</si>
  <si>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</si>
  <si>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</si>
  <si>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</si>
  <si>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</si>
  <si>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</si>
  <si>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</si>
  <si>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</si>
  <si>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</si>
  <si>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</si>
  <si>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</si>
  <si>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</si>
  <si>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</si>
  <si>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</si>
  <si>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</si>
  <si>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</si>
  <si>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</si>
  <si>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</si>
  <si>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</si>
  <si>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</si>
  <si>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</si>
  <si>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</si>
  <si>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</si>
  <si>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</si>
  <si>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</si>
  <si>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</si>
  <si>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</si>
  <si>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</si>
  <si>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</si>
  <si>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</si>
  <si>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</si>
  <si>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</si>
  <si>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</si>
  <si>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</si>
  <si>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</si>
  <si>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</si>
  <si>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</si>
  <si>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</si>
  <si>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</si>
  <si>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</si>
  <si>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</si>
  <si>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</si>
  <si>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</si>
  <si>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</si>
  <si>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</si>
  <si>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</si>
  <si>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</si>
  <si>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</si>
  <si>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</si>
  <si>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</si>
  <si>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</si>
  <si>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</si>
  <si>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</si>
  <si>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</si>
  <si>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</si>
  <si>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</si>
  <si>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</si>
  <si>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</si>
  <si>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</si>
  <si>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</si>
  <si>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</si>
  <si>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</si>
  <si>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</si>
  <si>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</si>
  <si>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</si>
  <si>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</si>
  <si>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</si>
  <si>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</si>
  <si>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</si>
  <si>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</si>
  <si>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</si>
  <si>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</si>
  <si>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</si>
  <si>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</si>
  <si>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</si>
  <si>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</si>
  <si>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</si>
  <si>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</si>
  <si>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</si>
  <si>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</si>
  <si>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</si>
  <si>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</si>
  <si>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</si>
  <si>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</si>
  <si>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</si>
  <si>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</si>
  <si>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</si>
  <si>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</si>
  <si>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</si>
  <si>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</si>
  <si>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</si>
  <si>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</si>
  <si>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</si>
  <si>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</si>
  <si>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</si>
  <si>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</si>
  <si>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</si>
  <si>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</si>
  <si>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</si>
  <si>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</si>
  <si>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</si>
  <si>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</si>
  <si>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</si>
  <si>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</si>
  <si>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</si>
  <si>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</si>
  <si>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</si>
  <si>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</si>
  <si>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</si>
  <si>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</si>
  <si>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</si>
  <si>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</si>
  <si>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</si>
  <si>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</si>
  <si>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</si>
  <si>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</si>
  <si>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</si>
  <si>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</si>
  <si>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</si>
  <si>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</si>
  <si>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</si>
  <si>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</si>
  <si>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</si>
  <si>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</si>
  <si>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</si>
  <si>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</si>
  <si>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</si>
  <si>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</si>
  <si>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</si>
  <si>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</si>
  <si>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</si>
  <si>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</si>
  <si>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</si>
  <si>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</si>
  <si>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</si>
  <si>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</si>
  <si>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</si>
  <si>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</si>
  <si>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</si>
  <si>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</si>
  <si>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</si>
  <si>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</si>
  <si>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</si>
  <si>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</si>
  <si>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</si>
  <si>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</si>
  <si>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</si>
  <si>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</si>
  <si>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</si>
  <si>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</si>
  <si>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</si>
  <si>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</si>
  <si>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</si>
  <si>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</si>
  <si>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</si>
  <si>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</si>
  <si>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</si>
  <si>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</si>
  <si>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</si>
  <si>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</si>
  <si>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</si>
  <si>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</si>
  <si>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</si>
  <si>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</si>
  <si>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</si>
  <si>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</si>
  <si>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</si>
  <si>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</si>
  <si>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</si>
  <si>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</si>
  <si>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</si>
  <si>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</si>
  <si>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</si>
  <si>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</si>
  <si>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</si>
  <si>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</si>
  <si>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</si>
  <si>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</si>
  <si>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</si>
  <si>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</si>
  <si>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</si>
  <si>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</si>
  <si>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</si>
  <si>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</si>
  <si>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</si>
  <si>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</si>
  <si>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</si>
  <si>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</si>
  <si>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</si>
  <si>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</si>
  <si>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</si>
  <si>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</si>
  <si>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</si>
  <si>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</si>
  <si>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</si>
  <si>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</si>
  <si>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</si>
  <si>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</si>
  <si>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</si>
  <si>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</si>
  <si>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</si>
  <si>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</si>
  <si>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</si>
  <si>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</si>
  <si>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</si>
  <si>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</si>
  <si>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</si>
  <si>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</si>
  <si>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</si>
  <si>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</si>
  <si>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</si>
  <si>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</si>
  <si>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</si>
  <si>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</si>
  <si>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</si>
  <si>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</si>
  <si>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</si>
  <si>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</si>
  <si>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</si>
  <si>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</si>
  <si>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</si>
  <si>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</si>
  <si>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</si>
  <si>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</si>
  <si>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</si>
  <si>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</si>
  <si>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</si>
  <si>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</si>
  <si>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</si>
  <si>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</si>
  <si>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</si>
  <si>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</si>
  <si>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</si>
  <si>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</si>
  <si>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</si>
  <si>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</si>
  <si>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</si>
  <si>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</si>
  <si>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</si>
  <si>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</si>
  <si>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</si>
  <si>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</si>
  <si>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</si>
  <si>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</si>
  <si>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</si>
  <si>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</si>
  <si>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</si>
  <si>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</si>
  <si>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</si>
  <si>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</si>
  <si>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</si>
  <si>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</si>
  <si>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</si>
  <si>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</si>
  <si>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</si>
  <si>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</si>
  <si>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</si>
  <si>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</si>
  <si>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</si>
  <si>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</si>
  <si>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</si>
  <si>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</si>
  <si>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</si>
  <si>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</si>
  <si>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</si>
  <si>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</si>
  <si>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</si>
  <si>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</si>
  <si>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</si>
  <si>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</si>
  <si>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</si>
  <si>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</si>
  <si>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</si>
  <si>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</si>
  <si>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</si>
  <si>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</si>
  <si>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</si>
  <si>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</si>
  <si>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</si>
  <si>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</si>
  <si>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</si>
  <si>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</si>
  <si>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</si>
  <si>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</si>
  <si>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</si>
  <si>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</si>
  <si>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</si>
  <si>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</si>
  <si>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</si>
  <si>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</si>
  <si>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</si>
  <si>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</si>
  <si>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</si>
  <si>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</si>
  <si>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</si>
  <si>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</si>
  <si>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</si>
  <si>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</si>
  <si>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</si>
  <si>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</si>
  <si>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</si>
  <si>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</si>
  <si>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</si>
  <si>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</si>
  <si>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</si>
  <si>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</si>
  <si>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</si>
  <si>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</si>
  <si>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</si>
  <si>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</si>
  <si>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</si>
  <si>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</si>
  <si>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</si>
  <si>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</si>
  <si>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</si>
  <si>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</si>
  <si>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</si>
  <si>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</si>
  <si>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</si>
  <si>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</si>
  <si>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</si>
  <si>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</si>
  <si>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</si>
  <si>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</si>
  <si>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</si>
  <si>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</si>
  <si>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</si>
  <si>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</si>
  <si>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</si>
  <si>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</si>
  <si>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</si>
  <si>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</si>
  <si>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</si>
  <si>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</si>
  <si>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</si>
  <si>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</si>
  <si>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</si>
  <si>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</si>
  <si>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</si>
  <si>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</si>
  <si>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</si>
  <si>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</si>
  <si>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</si>
  <si>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</si>
  <si>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</si>
  <si>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</si>
  <si>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</si>
  <si>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</si>
  <si>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</si>
  <si>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</si>
  <si>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</si>
  <si>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</si>
  <si>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</si>
  <si>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</si>
  <si>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</si>
  <si>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</si>
  <si>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</si>
  <si>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</si>
  <si>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</si>
  <si>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</si>
  <si>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</si>
  <si>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</si>
  <si>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</si>
  <si>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</si>
  <si>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</si>
  <si>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</si>
  <si>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</si>
  <si>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</si>
  <si>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</si>
  <si>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</si>
  <si>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</si>
  <si>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</si>
  <si>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</si>
  <si>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</si>
  <si>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</si>
  <si>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</si>
  <si>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</si>
  <si>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</si>
  <si>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</si>
  <si>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</si>
  <si>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</si>
  <si>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</si>
  <si>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</si>
  <si>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</si>
  <si>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</si>
  <si>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</si>
  <si>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</si>
  <si>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</si>
  <si>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</si>
  <si>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</si>
  <si>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</si>
  <si>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</si>
  <si>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</si>
  <si>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</si>
  <si>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</si>
  <si>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</si>
  <si>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</si>
  <si>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</si>
  <si>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</si>
  <si>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</si>
  <si>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</si>
  <si>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</si>
  <si>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</si>
  <si>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</si>
  <si>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</si>
  <si>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</si>
  <si>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</si>
  <si>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</si>
  <si>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</si>
  <si>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</si>
  <si>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</si>
  <si>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</si>
  <si>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</si>
  <si>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</si>
  <si>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</si>
  <si>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</si>
  <si>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</si>
  <si>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</si>
  <si>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</si>
  <si>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</si>
  <si>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</si>
  <si>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</si>
  <si>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</si>
  <si>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</si>
  <si>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</si>
  <si>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</si>
  <si>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</si>
  <si>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</si>
  <si>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</si>
  <si>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</si>
  <si>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</si>
  <si>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</si>
  <si>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</si>
  <si>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</si>
  <si>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</si>
  <si>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</si>
  <si>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</si>
  <si>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</si>
  <si>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</si>
  <si>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</si>
  <si>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</si>
  <si>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</si>
  <si>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</si>
  <si>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</si>
  <si>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</si>
  <si>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</si>
  <si>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</si>
  <si>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</si>
  <si>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</si>
  <si>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</si>
  <si>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</si>
  <si>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</si>
  <si>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</si>
  <si>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</si>
  <si>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</si>
  <si>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</si>
  <si>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</si>
  <si>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</si>
  <si>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</si>
  <si>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</si>
  <si>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</si>
  <si>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</si>
  <si>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</si>
  <si>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</si>
  <si>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</si>
  <si>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</si>
  <si>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</si>
  <si>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</si>
  <si>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</si>
  <si>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</si>
  <si>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</si>
  <si>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</si>
  <si>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</si>
  <si>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</si>
  <si>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</si>
  <si>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</si>
  <si>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</si>
  <si>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</si>
  <si>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</si>
  <si>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</si>
  <si>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</si>
  <si>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</si>
  <si>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</si>
  <si>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</si>
  <si>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</si>
  <si>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</si>
  <si>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</si>
  <si>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</si>
  <si>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</si>
  <si>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</si>
  <si>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</si>
  <si>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</si>
  <si>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</si>
  <si>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</si>
  <si>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</si>
  <si>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</si>
  <si>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</si>
  <si>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</si>
  <si>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</si>
  <si>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</si>
  <si>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</si>
  <si>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</si>
  <si>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</si>
  <si>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</si>
  <si>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</si>
  <si>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</si>
  <si>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</si>
  <si>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</si>
  <si>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</si>
  <si>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</si>
  <si>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</si>
  <si>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</si>
  <si>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</si>
  <si>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</si>
  <si>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</si>
  <si>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</si>
  <si>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</si>
  <si>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</si>
  <si>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</si>
  <si>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</si>
  <si>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</si>
  <si>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</si>
  <si>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</si>
  <si>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</si>
  <si>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</si>
  <si>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</si>
  <si>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</si>
  <si>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</si>
  <si>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</si>
  <si>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</si>
  <si>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</si>
  <si>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</si>
  <si>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</si>
  <si>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</si>
  <si>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</si>
  <si>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</si>
  <si>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</si>
  <si>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</si>
  <si>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</si>
  <si>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</si>
  <si>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</si>
  <si>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</si>
  <si>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</si>
  <si>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</si>
  <si>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</si>
  <si>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</si>
  <si>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</si>
  <si>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</si>
  <si>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</si>
  <si>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</si>
  <si>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</si>
  <si>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</si>
  <si>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</si>
  <si>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</si>
  <si>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</si>
  <si>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</si>
  <si>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</si>
  <si>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</si>
  <si>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</si>
  <si>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</si>
  <si>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</si>
  <si>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</si>
  <si>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</si>
  <si>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</si>
  <si>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</si>
  <si>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</si>
  <si>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</si>
  <si>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</si>
  <si>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</si>
  <si>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</si>
  <si>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</si>
  <si>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</si>
  <si>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</si>
  <si>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</si>
  <si>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</si>
  <si>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</si>
  <si>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</si>
  <si>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</si>
  <si>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</si>
  <si>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</si>
  <si>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</si>
  <si>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</si>
  <si>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</si>
  <si>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</si>
  <si>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</si>
  <si>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</si>
  <si>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</si>
  <si>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</si>
  <si>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</si>
  <si>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</si>
  <si>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</si>
  <si>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</si>
  <si>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</si>
  <si>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</si>
  <si>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</si>
  <si>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</si>
  <si>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</si>
  <si>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</si>
  <si>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</si>
  <si>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</si>
  <si>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</si>
  <si>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</si>
  <si>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</si>
  <si>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</si>
  <si>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</si>
  <si>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</si>
  <si>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</si>
  <si>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</si>
  <si>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</si>
  <si>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</si>
  <si>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</si>
  <si>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</si>
  <si>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</si>
  <si>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</si>
  <si>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</si>
  <si>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</si>
  <si>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</si>
  <si>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</si>
  <si>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</si>
  <si>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</si>
  <si>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</si>
  <si>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</si>
  <si>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</si>
  <si>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</si>
  <si>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</si>
  <si>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</si>
  <si>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</si>
  <si>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</si>
  <si>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</si>
  <si>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</si>
  <si>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</si>
  <si>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</si>
  <si>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</si>
  <si>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</si>
  <si>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</si>
  <si>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</si>
  <si>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</si>
  <si>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</si>
  <si>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</si>
  <si>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</si>
  <si>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</si>
  <si>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</si>
  <si>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</si>
  <si>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</si>
  <si>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</si>
  <si>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</si>
  <si>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</si>
  <si>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</si>
  <si>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</si>
  <si>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</si>
  <si>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</si>
  <si>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</si>
  <si>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</si>
  <si>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</si>
  <si>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</si>
  <si>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</si>
  <si>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</si>
  <si>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</si>
  <si>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</si>
  <si>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</si>
  <si>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</si>
  <si>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</si>
  <si>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</si>
  <si>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</si>
  <si>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</si>
  <si>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</si>
  <si>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</si>
  <si>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</si>
  <si>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</si>
  <si>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</si>
  <si>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</si>
  <si>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</si>
  <si>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</si>
  <si>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</si>
  <si>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</si>
  <si>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</si>
  <si>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</si>
  <si>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</si>
  <si>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</si>
  <si>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</si>
  <si>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</si>
  <si>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</si>
  <si>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</si>
  <si>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</si>
  <si>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</si>
  <si>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</si>
  <si>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</si>
  <si>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</si>
  <si>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</si>
  <si>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</si>
  <si>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</si>
  <si>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</si>
  <si>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</si>
  <si>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</si>
  <si>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</si>
  <si>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</si>
  <si>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</si>
  <si>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</si>
  <si>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</si>
  <si>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</si>
  <si>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</si>
  <si>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</si>
  <si>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</si>
  <si>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</si>
  <si>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</si>
  <si>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</si>
  <si>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</si>
  <si>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</si>
  <si>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</si>
  <si>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</si>
  <si>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</si>
  <si>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</si>
  <si>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</si>
  <si>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</si>
  <si>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</si>
  <si>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</si>
  <si>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</si>
  <si>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</si>
  <si>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</si>
  <si>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</si>
  <si>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</si>
  <si>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</si>
  <si>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</si>
  <si>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</si>
  <si>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</si>
  <si>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</si>
  <si>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</si>
  <si>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</si>
  <si>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</si>
  <si>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</si>
  <si>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</si>
  <si>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</si>
  <si>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</si>
  <si>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</si>
  <si>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</si>
  <si>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</si>
  <si>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</si>
  <si>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</si>
  <si>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</si>
  <si>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</si>
  <si>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</si>
  <si>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</si>
  <si>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</si>
  <si>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</si>
  <si>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</si>
  <si>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</si>
  <si>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</si>
  <si>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</si>
  <si>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</si>
  <si>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</si>
  <si>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</si>
  <si>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</si>
  <si>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</si>
  <si>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</si>
  <si>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</si>
  <si>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</si>
  <si>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</si>
  <si>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</si>
  <si>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</si>
  <si>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</si>
  <si>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</si>
  <si>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</si>
  <si>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</si>
  <si>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</si>
  <si>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</si>
  <si>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</si>
  <si>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</si>
  <si>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</si>
  <si>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</si>
  <si>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</si>
  <si>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</si>
  <si>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</si>
  <si>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</si>
  <si>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</si>
  <si>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</si>
  <si>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</si>
  <si>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</si>
  <si>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</si>
  <si>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</si>
  <si>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</si>
  <si>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</si>
  <si>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</si>
  <si>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</si>
  <si>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</si>
  <si>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</si>
  <si>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</si>
  <si>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</si>
  <si>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</si>
  <si>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</si>
  <si>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</si>
  <si>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</si>
  <si>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</si>
  <si>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</si>
  <si>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</si>
  <si>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</si>
  <si>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</si>
  <si>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</si>
  <si>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</si>
  <si>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</si>
  <si>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</si>
  <si>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</si>
  <si>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</si>
  <si>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</si>
  <si>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</si>
  <si>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</si>
  <si>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</si>
  <si>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</si>
  <si>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</si>
  <si>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</si>
  <si>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</si>
  <si>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</si>
  <si>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</si>
  <si>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</si>
  <si>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</si>
  <si>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</si>
  <si>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</si>
  <si>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</si>
  <si>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</si>
  <si>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</si>
  <si>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</si>
  <si>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</si>
  <si>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</si>
  <si>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</si>
  <si>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</si>
  <si>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</si>
  <si>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</si>
  <si>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</si>
  <si>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</si>
  <si>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</si>
  <si>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</si>
  <si>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</si>
  <si>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</si>
  <si>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</si>
  <si>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</si>
  <si>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</si>
  <si>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</si>
  <si>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</si>
  <si>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</si>
  <si>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</si>
  <si>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</si>
  <si>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</si>
  <si>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</si>
  <si>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</si>
  <si>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</si>
  <si>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</si>
  <si>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</si>
  <si>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</si>
  <si>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</si>
  <si>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</si>
  <si>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</si>
  <si>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</si>
  <si>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</si>
  <si>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</si>
  <si>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</si>
  <si>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</si>
  <si>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</si>
  <si>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</si>
  <si>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</si>
  <si>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</si>
  <si>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</si>
  <si>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</si>
  <si>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</si>
  <si>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</si>
  <si>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</si>
  <si>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</si>
  <si>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</si>
  <si>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</si>
  <si>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</si>
  <si>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</si>
  <si>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</si>
  <si>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</si>
  <si>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</si>
  <si>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</si>
  <si>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</si>
  <si>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</si>
  <si>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</si>
  <si>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</si>
  <si>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</si>
  <si>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</si>
  <si>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</si>
  <si>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</si>
  <si>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</si>
  <si>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</si>
  <si>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</si>
  <si>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</si>
  <si>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</si>
  <si>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</si>
  <si>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</si>
  <si>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</si>
  <si>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</si>
  <si>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</si>
  <si>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</si>
  <si>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</si>
  <si>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</si>
  <si>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</si>
  <si>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</si>
  <si>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</si>
  <si>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</si>
  <si>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</si>
  <si>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</si>
  <si>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</si>
  <si>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</si>
  <si>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</si>
  <si>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</si>
  <si>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</si>
  <si>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</si>
  <si>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</si>
  <si>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</si>
  <si>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</si>
  <si>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</si>
  <si>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</si>
  <si>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</si>
  <si>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</si>
  <si>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</si>
  <si>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</si>
  <si>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</si>
  <si>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</si>
  <si>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</si>
  <si>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</si>
  <si>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</si>
  <si>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</si>
  <si>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</si>
  <si>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</si>
  <si>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</si>
  <si>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</si>
  <si>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</si>
  <si>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</si>
  <si>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</si>
  <si>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</si>
  <si>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</si>
  <si>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</si>
  <si>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</si>
  <si>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</si>
  <si>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</si>
  <si>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</si>
  <si>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</si>
  <si>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</si>
  <si>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</si>
  <si>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</si>
  <si>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</si>
  <si>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</si>
  <si>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</si>
  <si>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</si>
  <si>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</si>
  <si>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</si>
  <si>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</si>
  <si>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</si>
  <si>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</si>
  <si>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</si>
  <si>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</si>
  <si>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</si>
  <si>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</si>
  <si>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</si>
  <si>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</si>
  <si>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</si>
  <si>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</si>
  <si>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</si>
  <si>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</si>
  <si>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</si>
  <si>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</si>
  <si>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</si>
  <si>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</si>
  <si>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</si>
  <si>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</si>
  <si>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</si>
  <si>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</si>
  <si>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</si>
  <si>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</si>
  <si>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</si>
  <si>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</si>
  <si>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</si>
  <si>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</si>
  <si>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</si>
  <si>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</si>
  <si>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</si>
  <si>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</si>
  <si>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</si>
  <si>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</si>
  <si>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</si>
  <si>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</si>
  <si>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</si>
  <si>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</si>
  <si>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</si>
  <si>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</si>
  <si>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</si>
  <si>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</si>
  <si>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</si>
  <si>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</si>
  <si>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</si>
  <si>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</si>
  <si>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</si>
  <si>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</si>
  <si>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</si>
  <si>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</si>
  <si>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</si>
  <si>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</si>
  <si>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</si>
  <si>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</si>
  <si>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</si>
  <si>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</si>
  <si>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</si>
  <si>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</si>
  <si>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</si>
  <si>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</si>
  <si>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</si>
  <si>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</si>
  <si>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</si>
  <si>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</si>
  <si>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</si>
  <si>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</si>
  <si>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</si>
  <si>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</si>
  <si>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</si>
  <si>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</si>
  <si>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</si>
  <si>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</si>
  <si>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</si>
  <si>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</si>
  <si>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</si>
  <si>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</si>
  <si>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</si>
  <si>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</si>
  <si>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</si>
  <si>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</si>
  <si>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</si>
  <si>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</si>
  <si>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</si>
  <si>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</si>
  <si>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</si>
  <si>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</si>
  <si>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</si>
  <si>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</si>
  <si>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</si>
  <si>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</si>
  <si>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</si>
  <si>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</si>
  <si>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</si>
  <si>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</si>
  <si>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</si>
  <si>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</si>
  <si>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</si>
  <si>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</si>
  <si>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</si>
  <si>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</si>
  <si>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</si>
  <si>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</si>
  <si>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</si>
  <si>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</si>
  <si>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</si>
  <si>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</si>
  <si>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</si>
  <si>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</si>
  <si>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</si>
  <si>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</si>
  <si>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</si>
  <si>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</si>
  <si>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</si>
  <si>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</si>
  <si>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</si>
  <si>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</si>
  <si>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</si>
  <si>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</si>
  <si>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</si>
  <si>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</si>
  <si>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</si>
  <si>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</si>
  <si>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</si>
  <si>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</si>
  <si>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</si>
  <si>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</si>
  <si>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</si>
  <si>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</si>
  <si>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</si>
  <si>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</si>
  <si>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</si>
  <si>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</si>
  <si>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</si>
  <si>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</si>
  <si>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</si>
  <si>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</si>
  <si>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</si>
  <si>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</si>
  <si>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</si>
  <si>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</si>
  <si>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</si>
  <si>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</si>
  <si>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</si>
  <si>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</si>
  <si>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</si>
  <si>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</si>
  <si>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</si>
  <si>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</si>
  <si>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</si>
  <si>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</si>
  <si>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</si>
  <si>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</si>
  <si>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</si>
  <si>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</si>
  <si>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</si>
  <si>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</si>
  <si>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</si>
  <si>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</si>
  <si>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</si>
  <si>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</si>
  <si>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</si>
  <si>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</si>
  <si>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</si>
  <si>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</si>
  <si>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</si>
  <si>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</si>
  <si>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</si>
  <si>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</si>
  <si>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</si>
  <si>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</si>
  <si>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</si>
  <si>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</si>
  <si>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</si>
  <si>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</si>
  <si>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</si>
  <si>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</si>
  <si>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</si>
  <si>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</si>
  <si>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</si>
  <si>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</si>
  <si>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</si>
  <si>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</si>
  <si>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</si>
  <si>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</si>
  <si>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</si>
  <si>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</si>
  <si>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</si>
  <si>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</si>
  <si>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</si>
  <si>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</si>
  <si>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</si>
  <si>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</si>
  <si>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</si>
  <si>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</si>
  <si>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</si>
  <si>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</si>
  <si>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</si>
  <si>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</si>
  <si>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</si>
  <si>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</si>
  <si>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</si>
  <si>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</si>
  <si>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</si>
  <si>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</si>
  <si>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</si>
  <si>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</si>
  <si>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</si>
  <si>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</si>
  <si>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</si>
  <si>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</si>
  <si>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</si>
  <si>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</si>
  <si>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</si>
  <si>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</si>
  <si>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</si>
  <si>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</si>
  <si>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</si>
  <si>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</si>
  <si>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</si>
  <si>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</si>
  <si>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</si>
  <si>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</si>
  <si>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</si>
  <si>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</si>
  <si>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</si>
  <si>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</si>
  <si>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</si>
  <si>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</si>
  <si>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</si>
  <si>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</si>
  <si>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</si>
  <si>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</si>
  <si>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</si>
  <si>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</si>
  <si>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</si>
  <si>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</si>
  <si>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</si>
  <si>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</si>
  <si>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</si>
  <si>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</si>
  <si>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</si>
  <si>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</si>
  <si>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</si>
  <si>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</si>
  <si>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</si>
  <si>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</si>
  <si>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</si>
  <si>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</si>
  <si>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</si>
  <si>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</si>
  <si>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</si>
  <si>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</si>
  <si>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</si>
  <si>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</si>
  <si>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</si>
  <si>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</si>
  <si>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</si>
  <si>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</si>
  <si>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</si>
  <si>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</si>
  <si>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</si>
  <si>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</si>
  <si>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</si>
  <si>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</si>
  <si>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</si>
  <si>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</si>
  <si>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</si>
  <si>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</si>
  <si>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</si>
  <si>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</si>
  <si>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</si>
  <si>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</si>
  <si>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</si>
  <si>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</si>
  <si>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</si>
  <si>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</si>
  <si>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</si>
  <si>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</si>
  <si>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</si>
  <si>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</si>
  <si>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</si>
  <si>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</si>
  <si>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</si>
  <si>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</si>
  <si>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</si>
  <si>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</si>
  <si>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</si>
  <si>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</si>
  <si>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</si>
  <si>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</si>
  <si>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</si>
  <si>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</si>
  <si>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</si>
  <si>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</si>
  <si>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</si>
  <si>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</si>
  <si>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</si>
  <si>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</si>
  <si>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</si>
  <si>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</si>
  <si>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</si>
  <si>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</si>
  <si>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</si>
  <si>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</si>
  <si>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</si>
  <si>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</si>
  <si>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</si>
  <si>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</si>
  <si>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</si>
  <si>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</si>
  <si>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</si>
  <si>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</si>
  <si>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</si>
  <si>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</si>
  <si>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</si>
  <si>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</si>
  <si>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</si>
  <si>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</si>
  <si>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</si>
  <si>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</si>
  <si>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</si>
  <si>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</si>
  <si>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</si>
  <si>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</si>
  <si>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</si>
  <si>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</si>
  <si>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</si>
  <si>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</si>
  <si>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</si>
  <si>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</si>
  <si>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</si>
  <si>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</si>
  <si>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</si>
  <si>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</si>
  <si>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</si>
  <si>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</si>
  <si>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</si>
  <si>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</si>
  <si>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</si>
  <si>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</si>
  <si>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</si>
  <si>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</si>
  <si>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</si>
  <si>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</si>
  <si>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</si>
  <si>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</si>
  <si>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</si>
  <si>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</si>
  <si>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</si>
  <si>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</si>
  <si>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</si>
  <si>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</si>
  <si>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</si>
  <si>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</si>
  <si>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</si>
  <si>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</si>
  <si>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</si>
  <si>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</si>
  <si>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</si>
  <si>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</si>
  <si>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</si>
  <si>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</si>
  <si>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</si>
  <si>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</si>
  <si>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</si>
  <si>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</si>
  <si>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</si>
  <si>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</si>
  <si>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</si>
  <si>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</si>
  <si>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</si>
  <si>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</si>
  <si>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</si>
  <si>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</si>
  <si>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</si>
  <si>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</si>
  <si>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</si>
  <si>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</si>
  <si>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</si>
  <si>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</si>
  <si>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</si>
  <si>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</si>
  <si>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</si>
  <si>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</si>
  <si>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</si>
  <si>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</si>
  <si>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</si>
  <si>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</si>
  <si>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</si>
  <si>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</si>
  <si>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</si>
  <si>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</si>
  <si>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</si>
  <si>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</si>
  <si>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</si>
  <si>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</si>
  <si>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</si>
  <si>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</si>
  <si>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</si>
  <si>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</si>
  <si>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</si>
  <si>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</si>
  <si>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</si>
  <si>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</si>
  <si>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</si>
  <si>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</si>
  <si>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</si>
  <si>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</si>
  <si>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</si>
  <si>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</si>
  <si>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</si>
  <si>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</si>
  <si>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</si>
  <si>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</si>
  <si>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</si>
  <si>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</si>
  <si>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</si>
  <si>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</si>
  <si>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</si>
  <si>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</si>
  <si>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</si>
  <si>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</si>
  <si>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</si>
  <si>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</si>
  <si>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</si>
  <si>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</si>
  <si>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</si>
  <si>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</si>
  <si>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</si>
  <si>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</si>
  <si>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</si>
  <si>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</si>
  <si>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</si>
  <si>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</si>
  <si>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</si>
  <si>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</si>
  <si>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</si>
  <si>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</si>
  <si>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</si>
  <si>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</si>
  <si>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</si>
  <si>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</si>
  <si>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</si>
  <si>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</si>
  <si>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</si>
  <si>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</si>
  <si>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</si>
  <si>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</si>
  <si>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</si>
  <si>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</si>
  <si>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</si>
  <si>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</si>
  <si>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</si>
  <si>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</si>
  <si>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</si>
  <si>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</si>
  <si>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</si>
  <si>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</si>
  <si>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</si>
  <si>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</si>
  <si>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</si>
  <si>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</si>
  <si>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</si>
  <si>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</si>
  <si>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</si>
  <si>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</si>
  <si>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</si>
  <si>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</si>
  <si>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</si>
  <si>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</si>
  <si>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</si>
  <si>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</si>
  <si>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</si>
  <si>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</si>
  <si>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</si>
  <si>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</si>
  <si>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</si>
  <si>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</si>
  <si>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</si>
  <si>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</si>
  <si>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</si>
  <si>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</si>
  <si>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</si>
  <si>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</si>
  <si>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</si>
  <si>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</si>
  <si>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</si>
  <si>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</si>
  <si>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</si>
  <si>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</si>
  <si>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</si>
  <si>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</si>
  <si>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</si>
  <si>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</si>
  <si>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</si>
  <si>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</si>
  <si>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</si>
  <si>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</si>
  <si>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</si>
  <si>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</si>
  <si>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</si>
  <si>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</si>
  <si>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</si>
  <si>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</si>
  <si>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</si>
  <si>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</si>
  <si>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</si>
  <si>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</si>
  <si>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</si>
  <si>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</si>
  <si>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</si>
  <si>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</si>
  <si>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</si>
  <si>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</si>
  <si>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</si>
  <si>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</si>
  <si>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</si>
  <si>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</si>
  <si>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</si>
  <si>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</si>
  <si>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</si>
  <si>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</si>
  <si>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</si>
  <si>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</si>
  <si>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</si>
  <si>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</si>
  <si>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</si>
  <si>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</si>
  <si>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</si>
  <si>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</si>
  <si>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</si>
  <si>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</si>
  <si>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</si>
  <si>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</si>
  <si>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</si>
  <si>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</si>
  <si>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</si>
  <si>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</si>
  <si>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</si>
  <si>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</si>
  <si>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</si>
  <si>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</si>
  <si>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</si>
  <si>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</si>
  <si>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</si>
  <si>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</si>
  <si>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</si>
  <si>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</si>
  <si>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</si>
  <si>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</si>
  <si>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</si>
  <si>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</si>
  <si>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</si>
  <si>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</si>
  <si>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</si>
  <si>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</si>
  <si>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</si>
  <si>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</si>
  <si>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</si>
  <si>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</si>
  <si>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</si>
  <si>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</si>
  <si>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</si>
  <si>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</si>
  <si>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</si>
  <si>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</si>
  <si>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</si>
  <si>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</si>
  <si>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</si>
  <si>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</si>
  <si>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</si>
  <si>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</si>
  <si>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</si>
  <si>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</si>
  <si>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</si>
  <si>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</si>
  <si>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</si>
  <si>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</si>
  <si>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</si>
  <si>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</si>
  <si>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</si>
  <si>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</si>
  <si>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</si>
  <si>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</si>
  <si>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</si>
  <si>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</si>
  <si>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</si>
  <si>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</si>
  <si>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</si>
  <si>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</si>
  <si>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</si>
  <si>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</si>
  <si>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</si>
  <si>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</si>
  <si>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</si>
  <si>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</si>
  <si>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</si>
  <si>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</si>
  <si>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</si>
  <si>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</si>
  <si>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</si>
  <si>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</si>
  <si>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</si>
  <si>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</si>
  <si>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</si>
  <si>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</si>
  <si>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</si>
  <si>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</si>
  <si>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</si>
  <si>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</si>
  <si>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</si>
  <si>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</si>
  <si>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</si>
  <si>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</si>
  <si>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</si>
  <si>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</si>
  <si>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</si>
  <si>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</si>
  <si>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</si>
  <si>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</si>
  <si>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</si>
  <si>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</si>
  <si>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</si>
  <si>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</si>
  <si>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</si>
  <si>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</si>
  <si>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</si>
  <si>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</si>
  <si>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</si>
  <si>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</si>
  <si>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</si>
  <si>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</si>
  <si>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</si>
  <si>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</si>
  <si>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</si>
  <si>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</si>
  <si>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</si>
  <si>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</si>
  <si>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</si>
  <si>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</si>
  <si>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</si>
  <si>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</si>
  <si>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</si>
  <si>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</si>
  <si>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</si>
  <si>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</si>
  <si>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</si>
  <si>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</si>
  <si>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</si>
  <si>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</si>
  <si>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</si>
  <si>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</si>
  <si>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</si>
  <si>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</si>
  <si>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</si>
  <si>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</si>
  <si>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</si>
  <si>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</si>
  <si>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</si>
  <si>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</si>
  <si>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</si>
  <si>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</si>
  <si>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</si>
  <si>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</si>
  <si>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</si>
  <si>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</si>
  <si>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</si>
  <si>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</si>
  <si>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</si>
  <si>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</si>
  <si>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</si>
  <si>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</si>
  <si>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</si>
  <si>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</si>
  <si>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</si>
  <si>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</si>
  <si>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</si>
  <si>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</si>
  <si>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</si>
  <si>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</si>
  <si>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</si>
  <si>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</si>
  <si>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</si>
  <si>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</si>
  <si>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</si>
  <si>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</si>
  <si>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</si>
  <si>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</si>
  <si>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</si>
  <si>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</si>
  <si>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</si>
  <si>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</si>
  <si>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</si>
  <si>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</si>
  <si>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</si>
  <si>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</si>
  <si>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</si>
  <si>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</si>
  <si>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</si>
  <si>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</si>
  <si>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</si>
  <si>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</si>
  <si>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</si>
  <si>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</si>
  <si>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</si>
  <si>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</si>
  <si>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</si>
  <si>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</si>
  <si>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</si>
  <si>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</si>
  <si>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</si>
  <si>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</si>
  <si>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</si>
  <si>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</si>
  <si>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</si>
  <si>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</si>
  <si>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</si>
  <si>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</si>
  <si>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</si>
  <si>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</si>
  <si>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</si>
  <si>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</si>
  <si>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</si>
  <si>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</si>
  <si>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</si>
  <si>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</si>
  <si>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</si>
  <si>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</si>
  <si>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</si>
  <si>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</si>
  <si>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</si>
  <si>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</si>
  <si>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</si>
  <si>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</si>
  <si>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</si>
  <si>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</si>
  <si>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</si>
  <si>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</si>
  <si>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</si>
  <si>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</si>
  <si>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</si>
  <si>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</si>
  <si>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</si>
  <si>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</si>
  <si>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</si>
  <si>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</si>
  <si>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</si>
  <si>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</si>
  <si>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</si>
  <si>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</si>
  <si>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</si>
  <si>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</si>
  <si>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</si>
  <si>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</si>
  <si>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</si>
  <si>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</si>
  <si>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</si>
  <si>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</si>
  <si>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</si>
  <si>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</si>
  <si>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</si>
  <si>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</si>
  <si>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</si>
  <si>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</si>
  <si>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</si>
  <si>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</si>
  <si>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</si>
  <si>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</si>
  <si>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</si>
  <si>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</si>
  <si>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</si>
  <si>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</si>
  <si>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</si>
  <si>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</si>
  <si>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</si>
  <si>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</si>
  <si>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</si>
  <si>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</si>
  <si>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</si>
  <si>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</si>
  <si>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</si>
  <si>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</si>
  <si>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</si>
  <si>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</si>
  <si>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</si>
  <si>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</si>
  <si>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</si>
  <si>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</si>
  <si>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</si>
  <si>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</si>
  <si>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</si>
  <si>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</si>
  <si>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</si>
  <si>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</si>
  <si>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</si>
  <si>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</si>
  <si>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</si>
  <si>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</si>
  <si>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</si>
  <si>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</si>
  <si>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</si>
  <si>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</si>
  <si>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</si>
  <si>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</si>
  <si>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</si>
  <si>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</si>
  <si>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</si>
  <si>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</si>
  <si>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</si>
  <si>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</si>
  <si>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</si>
  <si>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</si>
  <si>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</si>
  <si>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</si>
  <si>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</si>
  <si>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</si>
  <si>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</si>
  <si>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</si>
  <si>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</si>
  <si>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</si>
  <si>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</si>
  <si>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</si>
  <si>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</si>
  <si>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</si>
  <si>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</si>
  <si>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</si>
  <si>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</si>
  <si>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</si>
  <si>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</si>
  <si>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</si>
  <si>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</si>
  <si>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</si>
  <si>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</si>
  <si>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</si>
  <si>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</si>
  <si>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</si>
  <si>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</si>
  <si>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</si>
  <si>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</si>
  <si>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</si>
  <si>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</si>
  <si>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</si>
  <si>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</si>
  <si>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</si>
  <si>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</si>
  <si>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</si>
  <si>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</si>
  <si>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</si>
  <si>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</si>
  <si>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</si>
  <si>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</si>
  <si>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</si>
  <si>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</si>
  <si>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</si>
  <si>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</si>
  <si>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</si>
  <si>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</si>
  <si>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</si>
  <si>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</si>
  <si>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</si>
  <si>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</si>
  <si>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</si>
  <si>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</si>
  <si>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</si>
  <si>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</si>
  <si>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</si>
  <si>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</si>
  <si>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</si>
  <si>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</si>
  <si>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</si>
  <si>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</si>
  <si>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</si>
  <si>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</si>
  <si>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</si>
  <si>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</si>
  <si>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</si>
  <si>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</si>
  <si>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</si>
  <si>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</si>
  <si>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</si>
  <si>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</si>
  <si>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</si>
  <si>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</si>
  <si>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</si>
  <si>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</si>
  <si>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</si>
  <si>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</si>
  <si>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</si>
  <si>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</si>
  <si>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</si>
  <si>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</si>
  <si>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</si>
  <si>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</si>
  <si>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</si>
  <si>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</si>
  <si>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</si>
  <si>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</si>
  <si>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</si>
  <si>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</si>
  <si>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</si>
  <si>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</si>
  <si>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</si>
  <si>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</si>
  <si>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</si>
  <si>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</si>
  <si>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</si>
  <si>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</si>
  <si>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</si>
  <si>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</si>
  <si>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</si>
  <si>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</si>
  <si>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</si>
  <si>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</si>
  <si>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</si>
  <si>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</si>
  <si>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</si>
  <si>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</si>
  <si>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</si>
  <si>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</si>
  <si>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</si>
  <si>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</si>
  <si>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</si>
  <si>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</si>
  <si>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</si>
  <si>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</si>
  <si>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</si>
  <si>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</si>
  <si>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</si>
  <si>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</si>
  <si>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</si>
  <si>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</si>
  <si>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</si>
  <si>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</si>
  <si>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</si>
  <si>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</si>
  <si>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</si>
  <si>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</si>
  <si>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</si>
  <si>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</si>
  <si>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</si>
  <si>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</si>
  <si>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</si>
  <si>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</si>
  <si>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</si>
  <si>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</si>
  <si>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</si>
  <si>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</si>
  <si>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</si>
  <si>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</si>
  <si>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</si>
  <si>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</si>
  <si>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</si>
  <si>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</si>
  <si>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</si>
  <si>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</si>
  <si>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</si>
  <si>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</si>
  <si>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</si>
  <si>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</si>
  <si>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</si>
  <si>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</si>
  <si>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</si>
  <si>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</si>
  <si>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</si>
  <si>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</si>
  <si>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</si>
  <si>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</si>
  <si>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</si>
  <si>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</si>
  <si>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</si>
  <si>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</si>
  <si>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</si>
  <si>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</si>
  <si>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</si>
  <si>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</si>
  <si>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</si>
  <si>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</si>
  <si>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</si>
  <si>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</si>
  <si>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</si>
  <si>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</si>
  <si>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</si>
  <si>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</si>
  <si>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</si>
  <si>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</si>
  <si>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</si>
  <si>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</si>
  <si>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</si>
  <si>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</si>
  <si>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</si>
  <si>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</si>
  <si>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</si>
  <si>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</si>
  <si>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</si>
  <si>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</si>
  <si>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</si>
  <si>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</si>
  <si>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</si>
  <si>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</si>
  <si>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</si>
  <si>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</si>
  <si>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</si>
  <si>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</si>
  <si>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</si>
  <si>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</si>
  <si>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</si>
  <si>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</si>
  <si>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</si>
  <si>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</si>
  <si>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</si>
  <si>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</si>
  <si>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</si>
  <si>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</si>
  <si>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</si>
  <si>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</si>
  <si>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</si>
  <si>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</si>
  <si>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</si>
  <si>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</si>
  <si>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</si>
  <si>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</si>
  <si>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</si>
  <si>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</si>
  <si>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</si>
  <si>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</si>
  <si>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</si>
  <si>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</si>
  <si>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</si>
  <si>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</si>
  <si>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</si>
  <si>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</si>
  <si>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</si>
  <si>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</si>
  <si>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</si>
  <si>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</si>
  <si>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</si>
  <si>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</si>
  <si>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</si>
  <si>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</si>
  <si>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</si>
  <si>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</si>
  <si>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</si>
  <si>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</si>
  <si>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</si>
  <si>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</si>
  <si>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</si>
  <si>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</si>
  <si>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</si>
  <si>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</si>
  <si>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</si>
  <si>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</si>
  <si>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</si>
  <si>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</si>
  <si>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</si>
  <si>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</si>
  <si>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</si>
  <si>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</si>
  <si>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</si>
  <si>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</si>
  <si>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</si>
  <si>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</si>
  <si>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</si>
  <si>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</si>
  <si>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</si>
  <si>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</si>
  <si>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</si>
  <si>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</si>
  <si>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</si>
  <si>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</si>
  <si>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</si>
  <si>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</si>
  <si>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</si>
  <si>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</si>
  <si>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</si>
  <si>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</si>
  <si>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</si>
  <si>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</si>
  <si>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</si>
  <si>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</si>
  <si>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</si>
  <si>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</si>
  <si>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</si>
  <si>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</si>
  <si>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</si>
  <si>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</si>
  <si>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</si>
  <si>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</si>
  <si>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</si>
  <si>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</si>
  <si>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</si>
  <si>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</si>
  <si>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</si>
  <si>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</si>
  <si>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</si>
  <si>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</si>
  <si>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</si>
  <si>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</si>
  <si>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</si>
  <si>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</si>
  <si>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</si>
  <si>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</si>
  <si>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</si>
  <si>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</si>
  <si>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</si>
  <si>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</si>
  <si>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</si>
  <si>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</si>
  <si>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</si>
  <si>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</si>
  <si>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</si>
  <si>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</si>
  <si>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</si>
  <si>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</si>
  <si>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</si>
  <si>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</si>
  <si>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</si>
  <si>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</si>
  <si>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</si>
  <si>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</si>
  <si>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</si>
  <si>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</si>
  <si>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</si>
  <si>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</si>
  <si>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</si>
  <si>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</si>
  <si>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</si>
  <si>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</si>
  <si>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</si>
  <si>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</si>
  <si>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</si>
  <si>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</si>
  <si>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</si>
  <si>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</si>
  <si>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</si>
  <si>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</si>
  <si>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</si>
  <si>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</si>
  <si>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</si>
  <si>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</si>
  <si>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</si>
  <si>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</si>
  <si>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</si>
  <si>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</si>
  <si>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</si>
  <si>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</si>
  <si>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</si>
  <si>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</si>
  <si>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</si>
  <si>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</si>
  <si>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</si>
  <si>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</si>
  <si>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</si>
  <si>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</si>
  <si>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</si>
  <si>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</si>
  <si>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</si>
  <si>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</si>
  <si>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</si>
  <si>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</si>
  <si>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</si>
  <si>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</si>
  <si>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</si>
  <si>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</si>
  <si>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</si>
  <si>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</si>
  <si>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</si>
  <si>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</si>
  <si>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</si>
  <si>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</si>
  <si>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</si>
  <si>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</si>
  <si>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</si>
  <si>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</si>
  <si>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</si>
  <si>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</si>
  <si>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</si>
  <si>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</si>
  <si>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</si>
  <si>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</si>
  <si>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</si>
  <si>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</si>
  <si>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</si>
  <si>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</si>
  <si>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</si>
  <si>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</si>
  <si>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</si>
  <si>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</si>
  <si>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</si>
  <si>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</si>
  <si>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</si>
  <si>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</si>
  <si>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</si>
  <si>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</si>
  <si>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</si>
  <si>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</si>
  <si>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</si>
  <si>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</si>
  <si>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</si>
  <si>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</si>
  <si>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</si>
  <si>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</si>
  <si>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</si>
  <si>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</si>
  <si>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</si>
  <si>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</si>
  <si>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</si>
  <si>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</si>
  <si>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</si>
  <si>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</si>
  <si>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</si>
  <si>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</si>
  <si>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</si>
  <si>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</si>
  <si>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</si>
  <si>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</si>
  <si>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</si>
  <si>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</si>
  <si>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</si>
  <si>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</si>
  <si>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</si>
  <si>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</si>
  <si>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</si>
  <si>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</si>
  <si>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</si>
  <si>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</si>
  <si>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</si>
  <si>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</si>
  <si>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</si>
  <si>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</si>
  <si>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</si>
  <si>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</si>
  <si>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</si>
  <si>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</si>
  <si>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</si>
  <si>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</si>
  <si>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</si>
  <si>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</si>
  <si>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</si>
  <si>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</si>
  <si>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</si>
  <si>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</si>
  <si>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</si>
  <si>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</si>
  <si>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</si>
  <si>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</si>
  <si>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</si>
  <si>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</si>
  <si>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</si>
  <si>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</si>
  <si>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</si>
  <si>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</si>
  <si>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</si>
  <si>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</si>
  <si>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</si>
  <si>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</si>
  <si>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</si>
  <si>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</si>
  <si>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</si>
  <si>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</si>
  <si>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</si>
  <si>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</si>
  <si>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</si>
  <si>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</si>
  <si>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</si>
  <si>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</si>
  <si>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</si>
  <si>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</si>
  <si>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</si>
  <si>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</si>
  <si>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</si>
  <si>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</si>
  <si>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</si>
  <si>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</si>
  <si>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</si>
  <si>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</si>
  <si>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</si>
  <si>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</si>
  <si>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</si>
  <si>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</si>
  <si>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</si>
  <si>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</si>
  <si>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</si>
  <si>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</si>
  <si>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</si>
  <si>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</si>
  <si>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</si>
  <si>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</si>
  <si>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</si>
  <si>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</si>
  <si>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</si>
  <si>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</si>
  <si>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</si>
  <si>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</si>
  <si>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</si>
  <si>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</si>
  <si>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</si>
  <si>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</si>
  <si>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</si>
  <si>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</si>
  <si>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</si>
  <si>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</si>
  <si>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</si>
  <si>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</si>
  <si>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</si>
  <si>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</si>
  <si>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</si>
  <si>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</si>
  <si>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</si>
  <si>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</si>
  <si>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</si>
  <si>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</si>
  <si>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</si>
  <si>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</si>
  <si>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</si>
  <si>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</si>
  <si>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</si>
  <si>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</si>
  <si>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</si>
  <si>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</si>
  <si>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</si>
  <si>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</si>
  <si>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</si>
  <si>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</si>
  <si>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</si>
  <si>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</si>
  <si>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</si>
  <si>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</si>
  <si>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</si>
  <si>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</si>
  <si>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</si>
  <si>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</si>
  <si>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</si>
  <si>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</si>
  <si>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</si>
  <si>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</si>
  <si>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</si>
  <si>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</si>
  <si>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</si>
  <si>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</si>
  <si>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</si>
  <si>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</si>
  <si>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</si>
  <si>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</si>
  <si>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</si>
  <si>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</si>
  <si>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</si>
  <si>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</si>
  <si>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</si>
  <si>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</si>
  <si>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</si>
  <si>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</si>
  <si>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</si>
  <si>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</si>
  <si>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</si>
  <si>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</si>
  <si>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</si>
  <si>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</si>
  <si>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</si>
  <si>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</si>
  <si>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</si>
  <si>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</si>
  <si>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</si>
  <si>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</si>
  <si>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</si>
  <si>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</si>
  <si>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</si>
  <si>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</si>
  <si>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</si>
  <si>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</si>
  <si>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</si>
  <si>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</si>
  <si>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</si>
  <si>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</si>
  <si>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</si>
  <si>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</si>
  <si>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</si>
  <si>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</si>
  <si>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</si>
  <si>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</si>
  <si>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</si>
  <si>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</si>
  <si>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</si>
  <si>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</si>
  <si>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</si>
  <si>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</si>
  <si>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</si>
  <si>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</si>
  <si>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</si>
  <si>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</si>
  <si>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</si>
  <si>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</si>
  <si>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</si>
  <si>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</si>
  <si>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</si>
  <si>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</si>
  <si>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</si>
  <si>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</si>
  <si>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</si>
  <si>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</si>
  <si>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</si>
  <si>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</si>
  <si>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</si>
  <si>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</si>
  <si>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</si>
  <si>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</si>
  <si>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</si>
  <si>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</si>
  <si>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</si>
  <si>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</si>
  <si>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</si>
  <si>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</si>
  <si>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</si>
  <si>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</si>
  <si>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</si>
  <si>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</si>
  <si>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</si>
  <si>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</si>
  <si>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</si>
  <si>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</si>
  <si>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</si>
  <si>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</si>
  <si>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</si>
  <si>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</si>
  <si>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</si>
  <si>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</si>
  <si>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</si>
  <si>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</si>
  <si>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</si>
  <si>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</si>
  <si>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</si>
  <si>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</si>
  <si>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</si>
  <si>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</si>
  <si>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</si>
  <si>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</si>
  <si>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</si>
  <si>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</si>
  <si>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</si>
  <si>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</si>
  <si>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</si>
  <si>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</si>
  <si>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</si>
  <si>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</si>
  <si>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</si>
  <si>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</si>
  <si>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</si>
  <si>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</si>
  <si>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</si>
  <si>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</si>
  <si>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</si>
  <si>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</si>
  <si>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</si>
  <si>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</si>
  <si>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</si>
  <si>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</si>
  <si>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</si>
  <si>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</si>
  <si>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</si>
  <si>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</si>
  <si>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</si>
  <si>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</si>
  <si>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</si>
  <si>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</si>
  <si>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</si>
  <si>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</si>
  <si>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</si>
  <si>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</si>
  <si>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</si>
  <si>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</si>
  <si>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</si>
  <si>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</si>
  <si>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</si>
  <si>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</si>
  <si>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</si>
  <si>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</si>
  <si>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</si>
  <si>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</si>
  <si>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</si>
  <si>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</si>
  <si>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</si>
  <si>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</si>
  <si>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</si>
  <si>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</si>
  <si>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</si>
  <si>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</si>
  <si>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</si>
  <si>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</si>
  <si>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</si>
  <si>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</si>
  <si>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</si>
  <si>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</si>
  <si>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</si>
  <si>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</si>
  <si>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</si>
  <si>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</si>
  <si>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</si>
  <si>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</si>
  <si>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</si>
  <si>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</si>
  <si>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</si>
  <si>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</si>
  <si>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</si>
  <si>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</si>
  <si>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</si>
  <si>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</si>
  <si>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</si>
  <si>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</si>
  <si>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</si>
  <si>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</si>
  <si>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</si>
  <si>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</si>
  <si>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</si>
  <si>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</si>
  <si>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</si>
  <si>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</si>
  <si>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</si>
  <si>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</si>
  <si>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</si>
  <si>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</si>
  <si>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</si>
  <si>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</si>
  <si>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</si>
  <si>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</si>
  <si>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</si>
  <si>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</si>
  <si>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</si>
  <si>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</si>
  <si>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</si>
  <si>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</si>
  <si>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</si>
  <si>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</si>
  <si>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</si>
  <si>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</si>
  <si>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</si>
  <si>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</si>
  <si>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</si>
  <si>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</si>
  <si>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</si>
  <si>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</si>
  <si>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</si>
  <si>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</si>
  <si>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</si>
  <si>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</si>
  <si>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</si>
  <si>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</si>
  <si>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</si>
  <si>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</si>
  <si>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</si>
  <si>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</si>
  <si>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</si>
  <si>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</si>
  <si>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</si>
  <si>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</si>
  <si>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</si>
  <si>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</si>
  <si>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</si>
  <si>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</si>
  <si>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</si>
  <si>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</si>
  <si>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</si>
  <si>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</si>
  <si>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</si>
  <si>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</si>
  <si>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</si>
  <si>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</si>
  <si>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</si>
  <si>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</si>
  <si>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</si>
  <si>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</si>
  <si>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</si>
  <si>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</si>
  <si>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</si>
  <si>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</si>
  <si>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</si>
  <si>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</si>
  <si>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</si>
  <si>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</si>
  <si>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</si>
  <si>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</si>
  <si>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</si>
  <si>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</si>
  <si>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</si>
  <si>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</si>
  <si>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</si>
  <si>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</si>
  <si>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</si>
  <si>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</si>
  <si>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</si>
  <si>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</si>
  <si>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</si>
  <si>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</si>
  <si>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</si>
  <si>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</si>
  <si>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</si>
  <si>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</si>
  <si>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</si>
  <si>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</si>
  <si>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</si>
  <si>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</si>
  <si>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</si>
  <si>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</si>
  <si>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</si>
  <si>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</si>
  <si>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</si>
  <si>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</si>
  <si>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</si>
  <si>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</si>
  <si>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</si>
  <si>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</si>
  <si>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</si>
  <si>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</si>
  <si>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</si>
  <si>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</si>
  <si>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</si>
  <si>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</si>
  <si>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</si>
  <si>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</si>
  <si>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</si>
  <si>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</si>
  <si>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</si>
  <si>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</si>
  <si>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</si>
  <si>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</si>
  <si>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</si>
  <si>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</si>
  <si>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</si>
  <si>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</si>
  <si>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</si>
  <si>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</si>
  <si>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</si>
  <si>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</si>
  <si>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</si>
  <si>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</si>
  <si>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</si>
  <si>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</si>
  <si>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</si>
  <si>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</si>
  <si>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</si>
  <si>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</si>
  <si>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</si>
  <si>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</si>
  <si>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</si>
  <si>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</si>
  <si>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</si>
  <si>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</si>
  <si>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</si>
  <si>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</si>
  <si>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</si>
  <si>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</si>
  <si>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</si>
  <si>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</si>
  <si>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</si>
  <si>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</si>
  <si>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</si>
  <si>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</si>
  <si>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</si>
  <si>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</si>
  <si>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</si>
  <si>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</si>
  <si>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</si>
  <si>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</si>
  <si>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</si>
  <si>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</si>
  <si>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</si>
  <si>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</si>
  <si>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</si>
  <si>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</si>
  <si>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</si>
  <si>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</si>
  <si>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</si>
  <si>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</si>
  <si>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</si>
  <si>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</si>
  <si>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</si>
  <si>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</si>
  <si>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</si>
  <si>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</si>
  <si>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</si>
  <si>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</si>
  <si>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</si>
  <si>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</si>
  <si>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</si>
  <si>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</si>
  <si>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</si>
  <si>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</si>
  <si>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</si>
  <si>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</si>
  <si>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</si>
  <si>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</si>
  <si>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</si>
  <si>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</si>
  <si>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</si>
  <si>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</si>
  <si>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</si>
  <si>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</si>
  <si>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</si>
  <si>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</si>
  <si>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</si>
  <si>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</si>
  <si>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</si>
  <si>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</si>
  <si>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</si>
  <si>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</si>
  <si>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</si>
  <si>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</si>
  <si>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</si>
  <si>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</si>
  <si>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</si>
  <si>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</si>
  <si>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</si>
  <si>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</si>
  <si>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</si>
  <si>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</si>
  <si>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</si>
  <si>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</si>
  <si>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</si>
  <si>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</si>
  <si>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</si>
  <si>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</si>
  <si>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</si>
  <si>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</si>
  <si>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</si>
  <si>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</si>
  <si>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</si>
  <si>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</si>
  <si>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</si>
  <si>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</si>
  <si>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</si>
  <si>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</si>
  <si>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</si>
  <si>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</si>
  <si>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</si>
  <si>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</si>
  <si>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</si>
  <si>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</si>
  <si>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</si>
  <si>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</si>
  <si>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</si>
  <si>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</si>
  <si>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</si>
  <si>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</si>
  <si>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</si>
  <si>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</si>
  <si>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</si>
  <si>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</si>
  <si>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</si>
  <si>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</si>
  <si>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</si>
  <si>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</si>
  <si>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</si>
  <si>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</si>
  <si>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</si>
  <si>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</si>
  <si>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</si>
  <si>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</si>
  <si>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</si>
  <si>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</si>
  <si>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</si>
  <si>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</si>
  <si>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</si>
  <si>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</si>
  <si>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</si>
  <si>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</si>
  <si>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</si>
  <si>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</si>
  <si>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</si>
  <si>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</si>
  <si>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</si>
  <si>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</si>
  <si>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</si>
  <si>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</si>
  <si>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</si>
  <si>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</si>
  <si>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</si>
  <si>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</si>
  <si>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</si>
  <si>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</si>
  <si>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</si>
  <si>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</si>
  <si>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</si>
  <si>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</si>
  <si>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</si>
  <si>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</si>
  <si>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</si>
  <si>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</si>
  <si>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</si>
  <si>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</si>
  <si>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</si>
  <si>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</si>
  <si>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</si>
  <si>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</si>
  <si>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</si>
  <si>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</si>
  <si>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</si>
  <si>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</si>
  <si>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</si>
  <si>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</si>
  <si>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</si>
  <si>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</si>
  <si>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</si>
  <si>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</si>
  <si>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</si>
  <si>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</si>
  <si>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</si>
  <si>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</si>
  <si>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</si>
  <si>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</si>
  <si>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</si>
  <si>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</si>
  <si>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</si>
  <si>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</si>
  <si>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</si>
  <si>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</si>
  <si>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</si>
  <si>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</si>
  <si>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</si>
  <si>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</si>
  <si>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</si>
  <si>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</si>
  <si>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</si>
  <si>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</si>
  <si>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</si>
  <si>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</si>
  <si>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</si>
  <si>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</si>
  <si>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</si>
  <si>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</si>
  <si>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</si>
  <si>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</si>
  <si>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</si>
  <si>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</si>
  <si>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</si>
  <si>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</si>
  <si>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</si>
  <si>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</si>
  <si>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</si>
  <si>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</si>
  <si>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</si>
  <si>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</si>
  <si>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</si>
  <si>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</si>
  <si>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</si>
  <si>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</si>
  <si>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</si>
  <si>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</si>
  <si>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</si>
  <si>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</si>
  <si>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</si>
  <si>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</si>
  <si>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</si>
  <si>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</si>
  <si>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</si>
  <si>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</si>
  <si>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</si>
  <si>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</si>
  <si>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</si>
  <si>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</si>
  <si>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</si>
  <si>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</si>
  <si>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</si>
  <si>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</si>
  <si>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</si>
  <si>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</si>
  <si>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</si>
  <si>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</si>
  <si>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</si>
  <si>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</si>
  <si>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</si>
  <si>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</si>
  <si>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</si>
  <si>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</si>
  <si>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</si>
  <si>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</si>
  <si>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</si>
  <si>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</si>
  <si>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</si>
  <si>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</si>
  <si>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</si>
  <si>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</si>
  <si>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</si>
  <si>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</si>
  <si>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</si>
  <si>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</si>
  <si>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</si>
  <si>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</si>
  <si>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</si>
  <si>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</si>
  <si>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</si>
  <si>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</si>
  <si>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</si>
  <si>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</si>
  <si>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</si>
  <si>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</si>
  <si>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</si>
  <si>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</si>
  <si>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</si>
  <si>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</si>
  <si>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</si>
  <si>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</si>
  <si>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</si>
  <si>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</si>
  <si>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</si>
  <si>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</si>
  <si>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</si>
  <si>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</si>
  <si>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</si>
  <si>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</si>
  <si>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</si>
  <si>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</si>
  <si>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</si>
  <si>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</si>
  <si>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</si>
  <si>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</si>
  <si>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</si>
  <si>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</si>
  <si>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</si>
  <si>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</si>
  <si>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</si>
  <si>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</si>
  <si>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</si>
  <si>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</si>
  <si>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</si>
  <si>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</si>
  <si>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</si>
  <si>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</si>
  <si>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</si>
  <si>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</si>
  <si>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</si>
  <si>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</si>
  <si>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</si>
  <si>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</si>
  <si>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</si>
  <si>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</si>
  <si>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</si>
  <si>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</si>
  <si>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</si>
  <si>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</si>
  <si>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</si>
  <si>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</si>
  <si>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</si>
  <si>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</si>
  <si>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</si>
  <si>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</si>
  <si>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</si>
  <si>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</si>
  <si>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</si>
  <si>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</si>
  <si>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</si>
  <si>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</si>
  <si>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</si>
  <si>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</si>
  <si>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</si>
  <si>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</si>
  <si>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</si>
  <si>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</si>
  <si>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</si>
  <si>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</si>
  <si>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</si>
  <si>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</si>
  <si>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</si>
  <si>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</si>
  <si>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</si>
  <si>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</si>
  <si>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</si>
  <si>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</si>
  <si>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</si>
  <si>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</si>
  <si>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</si>
  <si>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</si>
  <si>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</si>
  <si>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</si>
  <si>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</si>
  <si>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</si>
  <si>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</si>
  <si>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</si>
  <si>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</si>
  <si>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</si>
  <si>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</si>
  <si>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</si>
  <si>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</si>
  <si>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</si>
  <si>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</si>
  <si>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</si>
  <si>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</si>
  <si>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</si>
  <si>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</si>
  <si>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</si>
  <si>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</si>
  <si>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</si>
  <si>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</si>
  <si>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</si>
  <si>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</si>
  <si>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</si>
  <si>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</si>
  <si>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</si>
  <si>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</si>
  <si>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</si>
  <si>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</si>
  <si>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</si>
  <si>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</si>
  <si>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</si>
  <si>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</si>
  <si>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</si>
  <si>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</si>
  <si>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</si>
  <si>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</si>
  <si>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</si>
  <si>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</si>
  <si>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</si>
  <si>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</si>
  <si>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</si>
  <si>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</si>
  <si>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</si>
  <si>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</si>
  <si>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</si>
  <si>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</si>
  <si>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</si>
  <si>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</si>
  <si>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</si>
  <si>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</si>
  <si>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</si>
  <si>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</si>
  <si>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</si>
  <si>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</si>
  <si>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</si>
  <si>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</si>
  <si>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</si>
  <si>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</si>
  <si>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</si>
  <si>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</si>
  <si>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</si>
  <si>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</si>
  <si>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</si>
  <si>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</si>
  <si>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</si>
  <si>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</si>
  <si>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</si>
  <si>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</si>
  <si>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</si>
  <si>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</si>
  <si>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</si>
  <si>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</si>
  <si>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</si>
  <si>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</si>
  <si>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</si>
  <si>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</si>
  <si>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</si>
  <si>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</si>
  <si>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</si>
  <si>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</si>
  <si>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</si>
  <si>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</si>
  <si>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</si>
  <si>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</si>
  <si>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</si>
  <si>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</si>
  <si>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</si>
  <si>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</si>
  <si>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</si>
  <si>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</si>
  <si>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</si>
  <si>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</si>
  <si>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</si>
  <si>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</si>
  <si>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</si>
  <si>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</si>
  <si>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</si>
  <si>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</si>
  <si>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</si>
  <si>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</si>
  <si>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</si>
  <si>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</si>
  <si>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</si>
  <si>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</si>
  <si>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</si>
  <si>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</si>
  <si>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</si>
  <si>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</si>
  <si>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</si>
  <si>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</si>
  <si>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</si>
  <si>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</si>
  <si>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</si>
  <si>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</si>
  <si>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</si>
  <si>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</si>
  <si>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</si>
  <si>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</si>
  <si>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</si>
  <si>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</si>
  <si>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</si>
  <si>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</si>
  <si>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</si>
  <si>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</si>
  <si>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</si>
  <si>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</si>
  <si>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</si>
  <si>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</si>
  <si>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</si>
  <si>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</si>
  <si>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</si>
  <si>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</si>
  <si>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</si>
  <si>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</si>
  <si>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</si>
  <si>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</si>
  <si>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</si>
  <si>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</si>
  <si>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</si>
  <si>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</si>
  <si>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</si>
  <si>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</si>
  <si>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</si>
  <si>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</si>
  <si>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</si>
  <si>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</si>
  <si>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</si>
  <si>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</si>
  <si>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</si>
  <si>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</si>
  <si>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</si>
  <si>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</si>
  <si>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</si>
  <si>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</si>
  <si>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</si>
  <si>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</si>
  <si>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</si>
  <si>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</si>
  <si>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</si>
  <si>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</si>
  <si>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</si>
  <si>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</si>
  <si>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</si>
  <si>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</si>
  <si>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</si>
  <si>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</si>
  <si>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</si>
  <si>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</si>
  <si>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</si>
  <si>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</si>
  <si>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</si>
  <si>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</si>
  <si>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</si>
  <si>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</si>
  <si>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</si>
  <si>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</si>
  <si>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</si>
  <si>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</si>
  <si>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</si>
  <si>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</si>
  <si>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</si>
  <si>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</si>
  <si>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</si>
  <si>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</si>
  <si>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</si>
  <si>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</si>
  <si>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</si>
  <si>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</si>
  <si>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</si>
  <si>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</si>
  <si>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</si>
  <si>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</si>
  <si>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</si>
  <si>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</si>
  <si>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</si>
  <si>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</si>
  <si>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</si>
  <si>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</si>
  <si>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</si>
  <si>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</si>
  <si>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</si>
  <si>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</si>
  <si>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</si>
  <si>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</si>
  <si>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</si>
  <si>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</si>
  <si>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</si>
  <si>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</si>
  <si>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</si>
  <si>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</si>
  <si>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</si>
  <si>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</si>
  <si>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</si>
  <si>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</si>
  <si>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</si>
  <si>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</si>
  <si>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</si>
  <si>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</si>
  <si>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</si>
  <si>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</si>
  <si>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</si>
  <si>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</si>
  <si>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</si>
  <si>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</si>
  <si>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</si>
  <si>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</si>
  <si>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</si>
  <si>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</si>
  <si>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</si>
  <si>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</si>
  <si>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</si>
  <si>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</si>
  <si>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</si>
  <si>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</si>
  <si>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</si>
  <si>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</si>
  <si>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</si>
  <si>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</si>
  <si>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</si>
  <si>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</si>
  <si>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</si>
  <si>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</si>
  <si>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</si>
  <si>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</si>
  <si>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</si>
  <si>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</si>
  <si>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</si>
  <si>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</si>
  <si>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</si>
  <si>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</si>
  <si>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</si>
  <si>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</si>
  <si>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</si>
  <si>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</si>
  <si>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</si>
  <si>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</si>
  <si>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</si>
  <si>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</si>
  <si>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</si>
  <si>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</si>
  <si>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</si>
  <si>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</si>
  <si>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</si>
  <si>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</si>
  <si>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</si>
  <si>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</si>
  <si>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</si>
  <si>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</si>
  <si>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</si>
  <si>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</si>
  <si>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</si>
  <si>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</si>
  <si>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</si>
  <si>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</si>
  <si>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</si>
  <si>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</si>
  <si>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</si>
  <si>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</si>
  <si>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</si>
  <si>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</si>
  <si>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</si>
  <si>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</si>
  <si>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</si>
  <si>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</si>
  <si>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</si>
  <si>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</si>
  <si>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</si>
  <si>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</si>
  <si>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</si>
  <si>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</si>
  <si>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</si>
  <si>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</si>
  <si>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</si>
  <si>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</si>
  <si>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</si>
  <si>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</si>
  <si>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</si>
  <si>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</si>
  <si>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</si>
  <si>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</si>
  <si>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</si>
  <si>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</si>
  <si>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</si>
  <si>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</si>
  <si>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</si>
  <si>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</si>
  <si>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</si>
  <si>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</si>
  <si>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</si>
  <si>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</si>
  <si>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</si>
  <si>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</si>
  <si>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</si>
  <si>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</si>
  <si>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</si>
  <si>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</si>
  <si>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</si>
  <si>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</si>
  <si>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</si>
  <si>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</si>
  <si>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</si>
  <si>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</si>
  <si>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</si>
  <si>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</si>
  <si>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</si>
  <si>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</si>
  <si>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</si>
  <si>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</si>
  <si>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</si>
  <si>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</si>
  <si>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</si>
  <si>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</si>
  <si>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</si>
  <si>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</si>
  <si>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</si>
  <si>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</si>
  <si>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</si>
  <si>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</si>
  <si>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</si>
  <si>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</si>
  <si>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</si>
  <si>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</si>
  <si>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</si>
  <si>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</si>
  <si>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</si>
  <si>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</si>
  <si>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</si>
  <si>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</si>
  <si>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</si>
  <si>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</si>
  <si>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</si>
  <si>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</si>
  <si>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</si>
  <si>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</si>
  <si>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</si>
  <si>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</si>
  <si>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</si>
  <si>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</si>
  <si>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</si>
  <si>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</si>
  <si>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</si>
  <si>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</si>
  <si>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</si>
  <si>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</si>
  <si>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</si>
  <si>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</si>
  <si>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</si>
  <si>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</si>
  <si>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</si>
  <si>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</si>
  <si>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</si>
  <si>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</si>
  <si>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</si>
  <si>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</si>
  <si>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</si>
  <si>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</si>
  <si>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</si>
  <si>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</si>
  <si>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</si>
  <si>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</si>
  <si>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</si>
  <si>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</si>
  <si>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</si>
  <si>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</si>
  <si>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</si>
  <si>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</si>
  <si>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</si>
  <si>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</si>
  <si>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</si>
  <si>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</si>
  <si>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</si>
  <si>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</si>
  <si>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</si>
  <si>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</si>
  <si>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</si>
  <si>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</si>
  <si>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</si>
  <si>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</si>
  <si>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</si>
  <si>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</si>
  <si>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</si>
  <si>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</si>
  <si>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</si>
  <si>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</si>
  <si>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</si>
  <si>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</si>
  <si>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</si>
  <si>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</si>
  <si>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</si>
  <si>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</si>
  <si>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</si>
  <si>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</si>
  <si>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</si>
  <si>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</si>
  <si>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</si>
  <si>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</si>
  <si>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</si>
  <si>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</si>
  <si>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</si>
  <si>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</si>
  <si>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</si>
  <si>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</si>
  <si>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</si>
  <si>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</si>
  <si>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</si>
  <si>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</si>
  <si>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</si>
  <si>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</si>
  <si>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</si>
  <si>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</si>
  <si>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</si>
  <si>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</si>
  <si>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</si>
  <si>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</si>
  <si>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</si>
  <si>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</si>
  <si>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</si>
  <si>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</si>
  <si>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</si>
  <si>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</si>
  <si>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</si>
  <si>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</si>
  <si>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</si>
  <si>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</si>
  <si>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</si>
  <si>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</si>
  <si>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</si>
  <si>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</si>
  <si>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</si>
  <si>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</si>
  <si>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</si>
  <si>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</si>
  <si>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</si>
  <si>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</si>
  <si>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</si>
  <si>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</si>
  <si>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</si>
  <si>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</si>
  <si>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</si>
  <si>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</si>
  <si>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</si>
  <si>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</si>
  <si>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</si>
  <si>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</si>
  <si>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</si>
  <si>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</si>
  <si>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</si>
  <si>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</si>
  <si>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</si>
  <si>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</si>
  <si>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</si>
  <si>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</si>
  <si>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</si>
  <si>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</si>
  <si>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</si>
  <si>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</si>
  <si>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</si>
  <si>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</si>
  <si>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</si>
  <si>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</si>
  <si>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</si>
  <si>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</si>
  <si>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</si>
  <si>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</si>
  <si>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</si>
  <si>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</si>
  <si>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</si>
  <si>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</si>
  <si>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</si>
  <si>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</si>
  <si>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</si>
  <si>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</si>
  <si>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</si>
  <si>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</si>
  <si>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</si>
  <si>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</si>
  <si>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</si>
  <si>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</si>
  <si>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</si>
  <si>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</si>
  <si>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</si>
  <si>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</si>
  <si>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</si>
  <si>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</si>
  <si>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</si>
  <si>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</si>
  <si>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</si>
  <si>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</si>
  <si>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</si>
  <si>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</si>
  <si>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</si>
  <si>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</si>
  <si>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</si>
  <si>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</si>
  <si>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</si>
  <si>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</si>
  <si>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</si>
  <si>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</si>
  <si>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</si>
  <si>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</si>
  <si>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</si>
  <si>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</si>
  <si>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</si>
  <si>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</si>
  <si>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</si>
  <si>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</si>
  <si>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</si>
  <si>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</si>
  <si>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</si>
  <si>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</si>
  <si>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</si>
  <si>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</si>
  <si>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</si>
  <si>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</si>
  <si>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</si>
  <si>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</si>
  <si>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</si>
  <si>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</si>
  <si>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</si>
  <si>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</si>
  <si>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</si>
  <si>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</si>
  <si>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</si>
  <si>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</si>
  <si>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</si>
  <si>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</si>
  <si>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</si>
  <si>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</si>
  <si>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</si>
  <si>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</si>
  <si>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</si>
  <si>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</si>
  <si>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</si>
  <si>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</si>
  <si>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</si>
  <si>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</si>
  <si>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</si>
  <si>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</si>
  <si>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</si>
  <si>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</si>
  <si>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</si>
  <si>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</si>
  <si>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</si>
  <si>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</si>
  <si>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</si>
  <si>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</si>
  <si>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</si>
  <si>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</si>
  <si>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</si>
  <si>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</si>
  <si>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</si>
  <si>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</si>
  <si>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</si>
  <si>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</si>
  <si>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</si>
  <si>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</si>
  <si>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</si>
  <si>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</si>
  <si>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</si>
  <si>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</si>
  <si>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</si>
  <si>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</si>
  <si>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</si>
  <si>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</si>
  <si>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</si>
  <si>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</si>
  <si>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</si>
  <si>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</si>
  <si>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</si>
  <si>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</si>
  <si>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</si>
  <si>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</si>
  <si>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</si>
  <si>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</si>
  <si>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</si>
  <si>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</si>
  <si>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</si>
  <si>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</si>
  <si>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</si>
  <si>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</si>
  <si>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</si>
  <si>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</si>
  <si>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</si>
  <si>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</si>
  <si>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</si>
  <si>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</si>
  <si>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</si>
  <si>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</si>
  <si>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</si>
  <si>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</si>
  <si>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</si>
  <si>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</si>
  <si>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</si>
  <si>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</si>
  <si>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</si>
  <si>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</si>
  <si>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</si>
  <si>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</si>
  <si>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</si>
  <si>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</si>
  <si>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</si>
  <si>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</si>
  <si>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</si>
  <si>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</si>
  <si>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</si>
  <si>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</si>
  <si>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</si>
  <si>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</si>
  <si>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</si>
  <si>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</si>
  <si>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</si>
  <si>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</si>
  <si>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</si>
  <si>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</si>
  <si>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</si>
  <si>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</si>
  <si>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</si>
  <si>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</si>
  <si>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</si>
  <si>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</si>
  <si>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</si>
  <si>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</si>
  <si>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</si>
  <si>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</si>
  <si>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</si>
  <si>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</si>
  <si>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</si>
  <si>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</si>
  <si>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</si>
  <si>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</si>
  <si>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</si>
  <si>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</si>
  <si>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</si>
  <si>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</si>
  <si>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</si>
  <si>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</si>
  <si>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</si>
  <si>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</si>
  <si>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</si>
  <si>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</si>
  <si>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</si>
  <si>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</si>
  <si>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</si>
  <si>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</si>
  <si>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</si>
  <si>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</si>
  <si>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</si>
  <si>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</si>
  <si>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</si>
  <si>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</si>
  <si>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</si>
  <si>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</si>
  <si>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</si>
  <si>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</si>
  <si>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</si>
  <si>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</si>
  <si>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</si>
  <si>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</si>
  <si>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</si>
  <si>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</si>
  <si>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</si>
  <si>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</si>
  <si>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</si>
  <si>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</si>
  <si>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</si>
  <si>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</si>
  <si>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</si>
  <si>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</si>
  <si>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</si>
  <si>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</si>
  <si>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</si>
  <si>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</si>
  <si>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</si>
  <si>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</si>
  <si>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</si>
  <si>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</si>
  <si>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</si>
  <si>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</si>
  <si>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</si>
  <si>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</si>
  <si>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</si>
  <si>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</si>
  <si>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</si>
  <si>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</si>
  <si>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</si>
  <si>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</si>
  <si>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</si>
  <si>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</si>
  <si>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</si>
  <si>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</si>
  <si>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</si>
  <si>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</si>
  <si>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</si>
  <si>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</si>
  <si>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</si>
  <si>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</si>
  <si>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</si>
  <si>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</si>
  <si>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</si>
  <si>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</si>
  <si>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</si>
  <si>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</si>
  <si>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</si>
  <si>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</si>
  <si>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</si>
  <si>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</si>
  <si>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</si>
  <si>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</si>
  <si>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</si>
  <si>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</si>
  <si>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</si>
  <si>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</si>
  <si>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</si>
  <si>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</si>
  <si>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</si>
  <si>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</si>
  <si>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</si>
  <si>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</si>
  <si>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</si>
  <si>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</si>
  <si>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</si>
  <si>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</si>
  <si>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</si>
  <si>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</si>
  <si>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</si>
  <si>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</si>
  <si>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</si>
  <si>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</si>
  <si>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</si>
  <si>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</si>
  <si>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</si>
  <si>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</si>
  <si>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</si>
  <si>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</si>
  <si>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</si>
  <si>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</si>
  <si>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</si>
  <si>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</si>
  <si>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</si>
  <si>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</si>
  <si>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</si>
  <si>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</si>
  <si>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</si>
  <si>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</si>
  <si>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</si>
  <si>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</si>
  <si>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</si>
  <si>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</si>
  <si>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</si>
  <si>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</si>
  <si>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</si>
  <si>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</si>
  <si>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</si>
  <si>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</si>
  <si>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</si>
  <si>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</si>
  <si>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</si>
  <si>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</si>
  <si>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</si>
  <si>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</si>
  <si>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</si>
  <si>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</si>
  <si>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</si>
  <si>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</si>
  <si>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</si>
  <si>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</si>
  <si>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</si>
  <si>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</si>
  <si>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</si>
  <si>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</si>
  <si>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</si>
  <si>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</si>
  <si>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</si>
  <si>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</si>
  <si>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</si>
  <si>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</si>
  <si>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</si>
  <si>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</si>
  <si>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</si>
  <si>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</si>
  <si>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</si>
  <si>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</si>
  <si>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</si>
  <si>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</si>
  <si>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</si>
  <si>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</si>
  <si>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</si>
  <si>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</si>
  <si>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</si>
  <si>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</si>
  <si>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</si>
  <si>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</si>
  <si>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</si>
  <si>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</si>
  <si>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</si>
  <si>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</si>
  <si>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</si>
  <si>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</si>
  <si>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</si>
  <si>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</si>
  <si>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</si>
  <si>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</si>
  <si>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</si>
  <si>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</si>
  <si>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</si>
  <si>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</si>
  <si>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</si>
  <si>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</si>
  <si>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</si>
  <si>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</si>
  <si>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</si>
  <si>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</si>
  <si>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</si>
  <si>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</si>
  <si>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</si>
  <si>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</si>
  <si>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</si>
  <si>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</si>
  <si>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</si>
  <si>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</si>
  <si>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</si>
  <si>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</si>
  <si>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</si>
  <si>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</si>
  <si>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</si>
  <si>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</si>
  <si>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</si>
  <si>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</si>
  <si>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</si>
  <si>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</si>
  <si>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</si>
  <si>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</si>
  <si>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</si>
  <si>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</si>
  <si>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</si>
  <si>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</si>
  <si>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</si>
  <si>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</si>
  <si>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</si>
  <si>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</si>
  <si>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</si>
  <si>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</si>
  <si>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</si>
  <si>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</si>
  <si>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</si>
  <si>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</si>
  <si>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</si>
  <si>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</si>
  <si>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</si>
  <si>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</si>
  <si>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</si>
  <si>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</si>
  <si>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</si>
  <si>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</si>
  <si>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</si>
  <si>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</si>
  <si>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</si>
  <si>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</si>
  <si>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</si>
  <si>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</si>
  <si>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</si>
  <si>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</si>
  <si>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</si>
  <si>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</si>
  <si>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</si>
  <si>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</si>
  <si>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</si>
  <si>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</si>
  <si>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</si>
  <si>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</si>
  <si>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</si>
  <si>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</si>
  <si>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</si>
  <si>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</si>
  <si>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</si>
  <si>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</si>
  <si>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</si>
  <si>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</si>
  <si>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</si>
  <si>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</si>
  <si>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</si>
  <si>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</si>
  <si>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</si>
  <si>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</si>
  <si>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</si>
  <si>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</si>
  <si>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</si>
  <si>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</si>
  <si>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</si>
  <si>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</si>
  <si>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</si>
  <si>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</si>
  <si>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</si>
  <si>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</si>
  <si>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</si>
  <si>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</si>
  <si>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</si>
  <si>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</si>
  <si>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</si>
  <si>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</si>
  <si>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</si>
  <si>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</si>
  <si>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</si>
  <si>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</si>
  <si>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</si>
  <si>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</si>
  <si>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</si>
  <si>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</si>
  <si>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</si>
  <si>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</si>
  <si>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</si>
  <si>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</si>
  <si>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</si>
  <si>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</si>
  <si>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</si>
  <si>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</si>
  <si>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</si>
  <si>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</si>
  <si>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</si>
  <si>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</si>
  <si>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</si>
  <si>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</si>
  <si>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</si>
  <si>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</si>
  <si>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</si>
  <si>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</si>
  <si>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</si>
  <si>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</si>
  <si>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</si>
  <si>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</si>
  <si>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</si>
  <si>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</si>
  <si>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</si>
  <si>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</si>
  <si>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</si>
  <si>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</si>
  <si>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</si>
  <si>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</si>
  <si>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</si>
  <si>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</si>
  <si>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</si>
  <si>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</si>
  <si>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</si>
  <si>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</si>
  <si>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</si>
  <si>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</si>
  <si>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</si>
  <si>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</si>
  <si>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</si>
  <si>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</si>
  <si>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</si>
  <si>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</si>
  <si>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</si>
  <si>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</si>
  <si>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</si>
  <si>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</si>
  <si>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</si>
  <si>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</si>
  <si>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</si>
  <si>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</si>
  <si>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</si>
  <si>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</si>
  <si>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</si>
  <si>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</si>
  <si>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</si>
  <si>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</si>
  <si>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</si>
  <si>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</si>
  <si>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</si>
  <si>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</si>
  <si>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</si>
  <si>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</si>
  <si>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</si>
  <si>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</si>
  <si>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</si>
  <si>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</si>
  <si>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</si>
  <si>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</si>
  <si>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</si>
  <si>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</si>
  <si>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</si>
  <si>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</si>
  <si>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</si>
  <si>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</si>
  <si>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</si>
  <si>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</si>
  <si>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</si>
  <si>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</si>
  <si>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</si>
  <si>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</si>
  <si>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</si>
  <si>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</si>
  <si>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</si>
  <si>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</si>
  <si>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</si>
  <si>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</si>
  <si>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</si>
  <si>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</si>
  <si>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</si>
  <si>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</si>
  <si>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</si>
  <si>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</si>
  <si>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</si>
  <si>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</si>
  <si>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</si>
  <si>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</si>
  <si>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</si>
  <si>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</si>
  <si>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</si>
  <si>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</si>
  <si>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</si>
  <si>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</si>
  <si>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</si>
  <si>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</si>
  <si>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</si>
  <si>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</si>
  <si>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</si>
  <si>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</si>
  <si>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</si>
  <si>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</si>
  <si>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</si>
  <si>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</si>
  <si>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</si>
  <si>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</si>
  <si>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</si>
  <si>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</si>
  <si>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</si>
  <si>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</si>
  <si>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</si>
  <si>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</si>
  <si>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</si>
  <si>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</si>
  <si>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</si>
  <si>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</si>
  <si>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</si>
  <si>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</si>
  <si>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</si>
  <si>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</si>
  <si>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</si>
  <si>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</si>
  <si>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</si>
  <si>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</si>
  <si>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</si>
  <si>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</si>
  <si>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</si>
  <si>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</si>
  <si>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</si>
  <si>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</si>
  <si>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</si>
  <si>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</si>
  <si>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</si>
  <si>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</si>
  <si>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</si>
  <si>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</si>
  <si>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</si>
  <si>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</si>
  <si>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</si>
  <si>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</si>
  <si>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</si>
  <si>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</si>
  <si>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</si>
  <si>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</si>
  <si>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</si>
  <si>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</si>
  <si>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</si>
  <si>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</si>
  <si>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</si>
  <si>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</si>
  <si>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</si>
  <si>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</si>
  <si>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</si>
  <si>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</si>
  <si>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</si>
  <si>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</si>
  <si>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</si>
  <si>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</si>
  <si>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</si>
  <si>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</si>
  <si>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</si>
  <si>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</si>
  <si>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</si>
  <si>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</si>
  <si>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</si>
  <si>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</si>
  <si>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</si>
  <si>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</si>
  <si>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</si>
  <si>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</si>
  <si>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</si>
  <si>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</si>
  <si>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</si>
  <si>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</si>
  <si>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</si>
  <si>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</si>
  <si>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</si>
  <si>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</si>
  <si>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</si>
  <si>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</si>
  <si>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</si>
  <si>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</si>
  <si>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</si>
  <si>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</si>
  <si>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</si>
  <si>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</si>
  <si>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</si>
  <si>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</si>
  <si>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</si>
  <si>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</si>
  <si>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</si>
  <si>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</si>
  <si>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</si>
  <si>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</si>
  <si>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</si>
  <si>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</si>
  <si>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</si>
  <si>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</si>
  <si>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</si>
  <si>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</si>
  <si>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</si>
  <si>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</si>
  <si>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</si>
  <si>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</si>
  <si>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</si>
  <si>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</si>
  <si>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</si>
  <si>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</si>
  <si>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</si>
  <si>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</si>
  <si>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</si>
  <si>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</si>
  <si>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</si>
  <si>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</si>
  <si>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</si>
  <si>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</si>
  <si>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</si>
  <si>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</si>
  <si>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</si>
  <si>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</si>
  <si>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</si>
  <si>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</si>
  <si>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</si>
  <si>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</si>
  <si>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</si>
  <si>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</si>
  <si>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</si>
  <si>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</si>
  <si>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</si>
  <si>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</si>
  <si>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</si>
  <si>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</si>
  <si>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</si>
  <si>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</si>
  <si>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</si>
  <si>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</si>
  <si>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</si>
  <si>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</si>
  <si>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</si>
  <si>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</si>
  <si>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</si>
  <si>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</si>
  <si>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</si>
  <si>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</si>
  <si>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</si>
  <si>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</si>
  <si>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</si>
  <si>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</si>
  <si>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</si>
  <si>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</si>
  <si>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</si>
  <si>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</si>
  <si>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</si>
  <si>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</si>
  <si>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</si>
  <si>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</si>
  <si>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</si>
  <si>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</si>
  <si>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</si>
  <si>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</si>
  <si>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</si>
  <si>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</si>
  <si>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</si>
  <si>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</si>
  <si>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</si>
  <si>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</si>
  <si>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</si>
  <si>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</si>
  <si>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</si>
  <si>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</si>
  <si>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</si>
  <si>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</si>
  <si>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</si>
  <si>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</si>
  <si>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</si>
  <si>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</si>
  <si>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</si>
  <si>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</si>
  <si>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</si>
  <si>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</si>
  <si>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</si>
  <si>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</si>
  <si>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</si>
  <si>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</si>
  <si>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</si>
  <si>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</si>
  <si>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</si>
  <si>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</si>
  <si>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</si>
  <si>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</si>
  <si>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</si>
  <si>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</si>
  <si>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</si>
  <si>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</si>
  <si>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</si>
  <si>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</si>
  <si>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</si>
  <si>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</si>
  <si>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</si>
  <si>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</si>
  <si>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</si>
  <si>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</si>
  <si>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</si>
  <si>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</si>
  <si>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</si>
  <si>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</si>
  <si>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</si>
  <si>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</si>
  <si>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</si>
  <si>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</si>
  <si>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</si>
  <si>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</si>
  <si>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</si>
  <si>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</si>
  <si>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</si>
  <si>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</si>
  <si>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</si>
  <si>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</si>
  <si>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</si>
  <si>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</si>
  <si>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</si>
  <si>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</si>
  <si>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</si>
  <si>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</si>
  <si>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</si>
  <si>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</si>
  <si>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</si>
  <si>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</si>
  <si>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</si>
  <si>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</si>
  <si>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</si>
  <si>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</si>
  <si>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</si>
  <si>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</si>
  <si>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</si>
  <si>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</si>
  <si>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</si>
  <si>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</si>
  <si>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</si>
  <si>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</si>
  <si>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</si>
  <si>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</si>
  <si>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</si>
  <si>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</si>
  <si>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</si>
  <si>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</si>
  <si>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</si>
  <si>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</si>
  <si>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</si>
  <si>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</si>
  <si>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</si>
  <si>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</si>
  <si>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</si>
  <si>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</si>
  <si>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</si>
  <si>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</si>
  <si>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</si>
  <si>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</si>
  <si>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</si>
  <si>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</si>
  <si>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</si>
  <si>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</si>
  <si>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</si>
  <si>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</si>
  <si>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</si>
  <si>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</si>
  <si>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</si>
  <si>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</si>
  <si>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</si>
  <si>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</si>
  <si>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</si>
  <si>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</si>
  <si>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</si>
  <si>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</si>
  <si>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</si>
  <si>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</si>
  <si>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</si>
  <si>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</si>
  <si>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</si>
  <si>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</si>
  <si>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</si>
  <si>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</si>
  <si>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</si>
  <si>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</si>
  <si>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</si>
  <si>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</si>
  <si>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</si>
  <si>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</si>
  <si>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</si>
  <si>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</si>
  <si>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</si>
  <si>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</si>
  <si>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</si>
  <si>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</si>
  <si>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</si>
  <si>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</si>
  <si>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</si>
  <si>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</si>
  <si>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</si>
  <si>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</si>
  <si>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</si>
  <si>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</si>
  <si>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</si>
  <si>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</si>
  <si>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</si>
  <si>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</si>
  <si>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</si>
  <si>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</si>
  <si>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</si>
  <si>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</si>
  <si>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</si>
  <si>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</si>
  <si>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</si>
  <si>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</si>
  <si>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</si>
  <si>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</si>
  <si>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</si>
  <si>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</si>
  <si>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</si>
  <si>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</si>
  <si>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</si>
  <si>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</si>
  <si>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</si>
  <si>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</si>
  <si>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</si>
  <si>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</si>
  <si>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</si>
  <si>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</si>
  <si>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</si>
  <si>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</si>
  <si>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</si>
  <si>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</si>
  <si>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</si>
  <si>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</si>
  <si>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</si>
  <si>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</si>
  <si>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</si>
  <si>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</si>
  <si>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</si>
  <si>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</si>
  <si>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</si>
  <si>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</si>
  <si>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</si>
  <si>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</si>
  <si>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</si>
  <si>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</si>
  <si>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</si>
  <si>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</si>
  <si>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</si>
  <si>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</si>
  <si>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</si>
  <si>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</si>
  <si>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</si>
  <si>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</si>
  <si>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</si>
  <si>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</si>
  <si>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</si>
  <si>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</si>
  <si>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</si>
  <si>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</si>
  <si>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</si>
  <si>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</si>
  <si>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</si>
  <si>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</si>
  <si>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</si>
  <si>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</si>
  <si>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</si>
  <si>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</si>
  <si>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</si>
  <si>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</si>
  <si>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</si>
  <si>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</si>
  <si>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</si>
  <si>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</si>
  <si>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</si>
  <si>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</si>
  <si>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</si>
  <si>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</si>
  <si>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</si>
  <si>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</si>
  <si>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</si>
  <si>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</si>
  <si>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</si>
  <si>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</si>
  <si>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</si>
  <si>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</si>
  <si>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</si>
  <si>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</si>
  <si>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</si>
  <si>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</si>
  <si>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</si>
  <si>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</si>
  <si>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</si>
  <si>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</si>
  <si>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</si>
  <si>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</si>
  <si>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</si>
  <si>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</si>
  <si>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</si>
  <si>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</si>
  <si>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</si>
  <si>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</si>
  <si>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</si>
  <si>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</si>
  <si>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r>
      <t>654007,</t>
    </r>
    <r>
      <rPr>
        <sz val="8"/>
        <rFont val="Arial"/>
        <family val="2"/>
        <charset val="204"/>
      </rPr>
      <t xml:space="preserve"> РФ, Кемеровская область, г. Новокузнецк, пр. Н.С. Ермакова, № 32.</t>
    </r>
  </si>
  <si>
    <t>Погорелова Екатерина Игоревна   Алиева Оксана Зульфиевна</t>
  </si>
  <si>
    <t>тел. 71-93-13, 71-02-80</t>
  </si>
  <si>
    <t>Фактически оплачено за 2016 г. на последнее число месяца</t>
  </si>
  <si>
    <t xml:space="preserve">Комитет градостроительства и земельных ресурсов администрации города Новокузнецка </t>
  </si>
  <si>
    <t xml:space="preserve"> МБУ «Комбинат питания»</t>
  </si>
  <si>
    <t>Новокузнецкий городской округ</t>
  </si>
  <si>
    <t>Приложение №3</t>
  </si>
  <si>
    <t>Перечень нормативных правовых актов в сфере контрактной системы,*
принятых за  2016  год</t>
  </si>
  <si>
    <t>Постановление</t>
  </si>
  <si>
    <t>"Об утверждении требований к порядку разработки и принятия правовых актов о нормировании в сфере закупок, содержанию указанных актов и обеспечению их исполнения"</t>
  </si>
  <si>
    <t>п.1 часть4 статья 19</t>
  </si>
  <si>
    <t>"Об утверждении правил определения нормативных затрат на обеспечение функций органов администрации города Новокузнецка, подведомственных им казенных учреждений"</t>
  </si>
  <si>
    <t>Распоряжение</t>
  </si>
  <si>
    <t>"Об утверждении нормативных затрат на обеспечение функций администрации города Новокузнецка"</t>
  </si>
  <si>
    <t>"Об утверждении требований к закупаемым администрацией города Новокузнецка отдельным видам товаров, работ, услуг (в том числе предельные цены товаров, работ, услуг)"</t>
  </si>
  <si>
    <t>"Об утверждения порядка формирования и ведения плана-графика закупок для обеспечения муниципальных нужд Новокузнецкого городского округа"</t>
  </si>
  <si>
    <t>часть5 статья 21</t>
  </si>
  <si>
    <r>
      <t xml:space="preserve">* информация предоставляется </t>
    </r>
    <r>
      <rPr>
        <u/>
        <sz val="10"/>
        <color indexed="10"/>
        <rFont val="Times New Roman"/>
        <family val="1"/>
        <charset val="204"/>
      </rPr>
      <t>только по нормативным документам принятым на муниципальном уровне, либо изменялись в отчетном периоде</t>
    </r>
    <r>
      <rPr>
        <u/>
        <sz val="10"/>
        <color indexed="8"/>
        <rFont val="Times New Roman"/>
        <family val="1"/>
        <charset val="204"/>
      </rPr>
      <t>.</t>
    </r>
    <r>
      <rPr>
        <sz val="10"/>
        <color indexed="8"/>
        <rFont val="Times New Roman"/>
        <family val="1"/>
        <charset val="204"/>
      </rPr>
      <t xml:space="preserve">  
По мере возможности направить копии документов в департамент контрактной системы Кемеровской области</t>
    </r>
  </si>
  <si>
    <t xml:space="preserve"> Руководитель                                            Прошунина И.С.</t>
  </si>
  <si>
    <t>Контактное лицо (Ф.И.О., телефон)</t>
  </si>
  <si>
    <t>8-(3843) 32-17-54</t>
  </si>
  <si>
    <t>Приложение №4</t>
  </si>
  <si>
    <t>Информация по  обеспечению исполнения контракта на 31.12.2016 г.</t>
  </si>
  <si>
    <r>
      <t xml:space="preserve"> Руководитель                                            __</t>
    </r>
    <r>
      <rPr>
        <u/>
        <sz val="10"/>
        <rFont val="Times New Roman"/>
        <family val="1"/>
        <charset val="204"/>
      </rPr>
      <t>Спивак И.А.</t>
    </r>
    <r>
      <rPr>
        <sz val="10"/>
        <rFont val="Times New Roman"/>
        <family val="1"/>
        <charset val="204"/>
      </rPr>
      <t>___</t>
    </r>
  </si>
  <si>
    <t>Прошунина И.С.</t>
  </si>
</sst>
</file>

<file path=xl/styles.xml><?xml version="1.0" encoding="utf-8"?>
<styleSheet xmlns="http://schemas.openxmlformats.org/spreadsheetml/2006/main">
  <numFmts count="36">
    <numFmt numFmtId="44" formatCode="_-* #,##0.00&quot;р.&quot;_-;\-* #,##0.00&quot;р.&quot;_-;_-* &quot;-&quot;??&quot;р.&quot;_-;_-@_-"/>
    <numFmt numFmtId="43" formatCode="_-* #,##0.00_р_._-;\-* #,##0.00_р_._-;_-* &quot;-&quot;??_р_._-;_-@_-"/>
    <numFmt numFmtId="164" formatCode="_(* #,##0.00_);_(* \(#,##0.00\);_(* &quot;-&quot;??_);_(@_)"/>
    <numFmt numFmtId="165" formatCode="0.0%"/>
    <numFmt numFmtId="166" formatCode="#,##0.0"/>
    <numFmt numFmtId="167" formatCode="000000"/>
    <numFmt numFmtId="168" formatCode="[$-1010419]dd\.mm\.yyyy"/>
    <numFmt numFmtId="169" formatCode="[$-1010419]#,##0;\-#,##0"/>
    <numFmt numFmtId="170" formatCode="[$-1010419]#,##0.00;\-#,##0.00"/>
    <numFmt numFmtId="171" formatCode="[$-1010419]#,##0.00%"/>
    <numFmt numFmtId="172" formatCode="dd/mm/yy"/>
    <numFmt numFmtId="173" formatCode="dd/mm/yy;@"/>
    <numFmt numFmtId="174" formatCode="_(* #,##0_);_(* \(#,##0\);_(* &quot;-&quot;??_);_(@_)"/>
    <numFmt numFmtId="175" formatCode="0.000"/>
    <numFmt numFmtId="176" formatCode="0.0000"/>
    <numFmt numFmtId="177" formatCode="#,##0.00_р_."/>
    <numFmt numFmtId="178" formatCode="#,##0.00_ ;\-#,##0.00\ "/>
    <numFmt numFmtId="179" formatCode="#,##0.00_р_.;[Red]#,##0.00_р_."/>
    <numFmt numFmtId="180" formatCode="0.0"/>
    <numFmt numFmtId="181" formatCode="#,##0_р_.;[Red]#,##0_р_."/>
    <numFmt numFmtId="182" formatCode="0;[Red]0"/>
    <numFmt numFmtId="183" formatCode="0000"/>
    <numFmt numFmtId="184" formatCode="dd\.mm\.yyyy"/>
    <numFmt numFmtId="185" formatCode="#,##0.00\ [$₽-419]"/>
    <numFmt numFmtId="186" formatCode="dd\.mm\.yyyy\ h:mm"/>
    <numFmt numFmtId="187" formatCode="[$-10409]dd\.mm\.yyyy"/>
    <numFmt numFmtId="188" formatCode="[$-10409]#,##0.00;\(#,##0.00\)"/>
    <numFmt numFmtId="189" formatCode="[$-10409]#,##0.00%"/>
    <numFmt numFmtId="190" formatCode="[$-10409]#,##0.00;\-#,##0.00"/>
    <numFmt numFmtId="191" formatCode="#,##0.00&quot;р.&quot;"/>
    <numFmt numFmtId="192" formatCode="[$-10419]#,##0.00;\-#,##0.00"/>
    <numFmt numFmtId="193" formatCode="#,##0&quot;р.&quot;"/>
    <numFmt numFmtId="194" formatCode="#,##0.00\ _₽"/>
    <numFmt numFmtId="195" formatCode="&quot;Вкл&quot;;&quot;Вкл&quot;;&quot;Выкл&quot;"/>
    <numFmt numFmtId="196" formatCode="#,##0.0_р_."/>
    <numFmt numFmtId="197" formatCode="_(* #,##0.0_);_(* \(#,##0.0\);_(* &quot;-&quot;??_);_(@_)"/>
  </numFmts>
  <fonts count="79">
    <font>
      <sz val="10"/>
      <name val="Arial"/>
      <charset val="204"/>
    </font>
    <font>
      <sz val="11"/>
      <color theme="1"/>
      <name val="Calibri"/>
      <family val="2"/>
      <charset val="204"/>
      <scheme val="minor"/>
    </font>
    <font>
      <sz val="10"/>
      <name val="Arial"/>
      <family val="2"/>
      <charset val="204"/>
    </font>
    <font>
      <b/>
      <sz val="8"/>
      <name val="Times New Roman"/>
      <family val="1"/>
      <charset val="204"/>
    </font>
    <font>
      <sz val="8"/>
      <name val="Times New Roman"/>
      <family val="1"/>
      <charset val="204"/>
    </font>
    <font>
      <b/>
      <sz val="8"/>
      <color indexed="8"/>
      <name val="Times New Roman"/>
      <family val="1"/>
      <charset val="204"/>
    </font>
    <font>
      <sz val="8"/>
      <color indexed="8"/>
      <name val="Times New Roman"/>
      <family val="1"/>
      <charset val="204"/>
    </font>
    <font>
      <sz val="10"/>
      <name val="Times New Roman"/>
      <family val="1"/>
      <charset val="204"/>
    </font>
    <font>
      <sz val="12"/>
      <name val="Times New Roman"/>
      <family val="1"/>
      <charset val="204"/>
    </font>
    <font>
      <b/>
      <sz val="12"/>
      <color indexed="8"/>
      <name val="Times New Roman"/>
      <family val="1"/>
      <charset val="204"/>
    </font>
    <font>
      <u/>
      <sz val="10"/>
      <color indexed="12"/>
      <name val="Arial"/>
      <family val="2"/>
      <charset val="204"/>
    </font>
    <font>
      <b/>
      <sz val="9"/>
      <color indexed="8"/>
      <name val="Times New Roman"/>
      <family val="1"/>
      <charset val="204"/>
    </font>
    <font>
      <b/>
      <sz val="10"/>
      <color indexed="8"/>
      <name val="Times New Roman"/>
      <family val="1"/>
      <charset val="204"/>
    </font>
    <font>
      <b/>
      <sz val="7"/>
      <color indexed="8"/>
      <name val="Times New Roman"/>
      <family val="1"/>
      <charset val="204"/>
    </font>
    <font>
      <b/>
      <sz val="7"/>
      <name val="Times New Roman"/>
      <family val="1"/>
      <charset val="204"/>
    </font>
    <font>
      <sz val="7"/>
      <name val="Times New Roman"/>
      <family val="1"/>
      <charset val="204"/>
    </font>
    <font>
      <sz val="7"/>
      <color indexed="8"/>
      <name val="Times New Roman"/>
      <family val="1"/>
      <charset val="204"/>
    </font>
    <font>
      <sz val="10"/>
      <name val="Arial"/>
      <family val="2"/>
      <charset val="204"/>
    </font>
    <font>
      <sz val="10"/>
      <name val="Arial Cyr"/>
      <charset val="204"/>
    </font>
    <font>
      <sz val="10"/>
      <name val="Arial"/>
      <family val="2"/>
      <charset val="204"/>
    </font>
    <font>
      <b/>
      <sz val="10"/>
      <name val="Times New Roman"/>
      <family val="1"/>
      <charset val="204"/>
    </font>
    <font>
      <sz val="10"/>
      <name val="Arial"/>
      <family val="2"/>
      <charset val="204"/>
    </font>
    <font>
      <sz val="9"/>
      <color indexed="8"/>
      <name val="Times New Roman"/>
      <family val="1"/>
      <charset val="204"/>
    </font>
    <font>
      <b/>
      <sz val="12"/>
      <name val="Times New Roman"/>
      <family val="1"/>
      <charset val="204"/>
    </font>
    <font>
      <sz val="11"/>
      <name val="Times New Roman"/>
      <family val="1"/>
      <charset val="204"/>
    </font>
    <font>
      <u/>
      <sz val="10"/>
      <name val="Times New Roman"/>
      <family val="1"/>
      <charset val="204"/>
    </font>
    <font>
      <b/>
      <sz val="11"/>
      <name val="Times New Roman"/>
      <family val="1"/>
      <charset val="204"/>
    </font>
    <font>
      <b/>
      <u/>
      <sz val="12"/>
      <color indexed="8"/>
      <name val="Times New Roman"/>
      <family val="1"/>
      <charset val="204"/>
    </font>
    <font>
      <sz val="10"/>
      <color indexed="8"/>
      <name val="Times New Roman"/>
      <family val="1"/>
      <charset val="204"/>
    </font>
    <font>
      <b/>
      <sz val="11"/>
      <color indexed="8"/>
      <name val="Times New Roman"/>
      <family val="1"/>
      <charset val="204"/>
    </font>
    <font>
      <u/>
      <sz val="10"/>
      <color indexed="8"/>
      <name val="Times New Roman"/>
      <family val="1"/>
      <charset val="204"/>
    </font>
    <font>
      <sz val="11"/>
      <color indexed="8"/>
      <name val="Times New Roman"/>
      <family val="1"/>
      <charset val="204"/>
    </font>
    <font>
      <sz val="12"/>
      <color indexed="8"/>
      <name val="Times New Roman"/>
      <family val="1"/>
      <charset val="204"/>
    </font>
    <font>
      <b/>
      <sz val="10"/>
      <name val="Arial"/>
      <family val="2"/>
      <charset val="204"/>
    </font>
    <font>
      <sz val="11"/>
      <color theme="1"/>
      <name val="Calibri"/>
      <family val="2"/>
      <charset val="204"/>
      <scheme val="minor"/>
    </font>
    <font>
      <sz val="11"/>
      <color theme="1"/>
      <name val="Times New Roman"/>
      <family val="1"/>
      <charset val="204"/>
    </font>
    <font>
      <sz val="10"/>
      <color theme="1"/>
      <name val="Times New Roman"/>
      <family val="1"/>
      <charset val="204"/>
    </font>
    <font>
      <b/>
      <sz val="11"/>
      <color theme="1"/>
      <name val="Times New Roman"/>
      <family val="1"/>
      <charset val="204"/>
    </font>
    <font>
      <sz val="8"/>
      <color theme="1"/>
      <name val="Times New Roman"/>
      <family val="1"/>
      <charset val="204"/>
    </font>
    <font>
      <b/>
      <sz val="8"/>
      <color theme="1"/>
      <name val="Times New Roman"/>
      <family val="1"/>
      <charset val="204"/>
    </font>
    <font>
      <sz val="12"/>
      <color theme="1"/>
      <name val="Times New Roman"/>
      <family val="1"/>
      <charset val="204"/>
    </font>
    <font>
      <b/>
      <sz val="8"/>
      <color rgb="FFFF0000"/>
      <name val="Times New Roman"/>
      <family val="1"/>
      <charset val="204"/>
    </font>
    <font>
      <sz val="9"/>
      <name val="Times New Roman"/>
      <family val="1"/>
      <charset val="204"/>
    </font>
    <font>
      <sz val="8"/>
      <color rgb="FFFF0000"/>
      <name val="Times New Roman"/>
      <family val="1"/>
      <charset val="204"/>
    </font>
    <font>
      <b/>
      <sz val="9"/>
      <name val="Times New Roman"/>
      <family val="1"/>
      <charset val="204"/>
    </font>
    <font>
      <sz val="9"/>
      <color theme="1"/>
      <name val="Times New Roman"/>
      <family val="1"/>
      <charset val="204"/>
    </font>
    <font>
      <sz val="8"/>
      <color rgb="FF000000"/>
      <name val="Times New Roman"/>
      <family val="1"/>
      <charset val="204"/>
    </font>
    <font>
      <sz val="8"/>
      <name val="Arial"/>
      <family val="2"/>
      <charset val="204"/>
    </font>
    <font>
      <b/>
      <sz val="9"/>
      <color theme="1"/>
      <name val="Times New Roman"/>
      <family val="1"/>
      <charset val="204"/>
    </font>
    <font>
      <u/>
      <sz val="8"/>
      <name val="Arial"/>
      <family val="2"/>
      <charset val="204"/>
    </font>
    <font>
      <b/>
      <sz val="12"/>
      <color theme="1"/>
      <name val="Times New Roman"/>
      <family val="1"/>
      <charset val="204"/>
    </font>
    <font>
      <b/>
      <sz val="8"/>
      <color rgb="FF000000"/>
      <name val="Times New Roman"/>
      <family val="1"/>
      <charset val="204"/>
    </font>
    <font>
      <sz val="9"/>
      <color rgb="FFFF0000"/>
      <name val="Times New Roman"/>
      <family val="1"/>
      <charset val="204"/>
    </font>
    <font>
      <sz val="8"/>
      <name val="Arial Cyr"/>
      <charset val="204"/>
    </font>
    <font>
      <sz val="11"/>
      <color indexed="8"/>
      <name val="Calibri"/>
      <family val="2"/>
      <charset val="204"/>
    </font>
    <font>
      <sz val="8"/>
      <color theme="3"/>
      <name val="Times New Roman"/>
      <family val="1"/>
      <charset val="204"/>
    </font>
    <font>
      <u/>
      <sz val="8"/>
      <color indexed="12"/>
      <name val="Times New Roman"/>
      <family val="1"/>
      <charset val="204"/>
    </font>
    <font>
      <b/>
      <sz val="8"/>
      <color indexed="81"/>
      <name val="Tahoma"/>
      <family val="2"/>
      <charset val="204"/>
    </font>
    <font>
      <sz val="8"/>
      <color indexed="81"/>
      <name val="Tahoma"/>
      <family val="2"/>
      <charset val="204"/>
    </font>
    <font>
      <sz val="8"/>
      <name val="Tahoma"/>
      <family val="2"/>
      <charset val="204"/>
    </font>
    <font>
      <b/>
      <sz val="8"/>
      <name val="Arial"/>
      <family val="2"/>
      <charset val="204"/>
    </font>
    <font>
      <sz val="8"/>
      <color rgb="FF333333"/>
      <name val="Times New Roman"/>
      <family val="1"/>
      <charset val="204"/>
    </font>
    <font>
      <sz val="8"/>
      <color indexed="12"/>
      <name val="Times New Roman"/>
      <family val="1"/>
      <charset val="204"/>
    </font>
    <font>
      <sz val="11"/>
      <color rgb="FF000000"/>
      <name val="Calibri"/>
      <family val="2"/>
      <scheme val="minor"/>
    </font>
    <font>
      <b/>
      <sz val="9"/>
      <color indexed="81"/>
      <name val="Tahoma"/>
      <family val="2"/>
      <charset val="204"/>
    </font>
    <font>
      <sz val="9"/>
      <color indexed="81"/>
      <name val="Tahoma"/>
      <family val="2"/>
      <charset val="204"/>
    </font>
    <font>
      <u/>
      <sz val="8"/>
      <color indexed="12"/>
      <name val="Arial"/>
      <family val="2"/>
      <charset val="204"/>
    </font>
    <font>
      <sz val="8"/>
      <name val="Calibri"/>
      <family val="2"/>
      <charset val="204"/>
    </font>
    <font>
      <b/>
      <sz val="8"/>
      <color theme="0"/>
      <name val="Times New Roman"/>
      <family val="1"/>
      <charset val="204"/>
    </font>
    <font>
      <sz val="8"/>
      <color indexed="63"/>
      <name val="Times New Roman"/>
      <family val="1"/>
      <charset val="204"/>
    </font>
    <font>
      <i/>
      <sz val="8"/>
      <color indexed="8"/>
      <name val="Times New Roman"/>
      <family val="1"/>
      <charset val="204"/>
    </font>
    <font>
      <u/>
      <sz val="8"/>
      <color theme="1"/>
      <name val="Times New Roman"/>
      <family val="1"/>
      <charset val="204"/>
    </font>
    <font>
      <sz val="8"/>
      <color rgb="FF222222"/>
      <name val="Times New Roman"/>
      <family val="1"/>
      <charset val="204"/>
    </font>
    <font>
      <sz val="8"/>
      <color theme="1"/>
      <name val="Tahoma"/>
      <family val="2"/>
      <charset val="204"/>
    </font>
    <font>
      <sz val="8"/>
      <color rgb="FF5B5B5B"/>
      <name val="Roboto Slab"/>
    </font>
    <font>
      <sz val="8"/>
      <name val="Calibri"/>
      <family val="2"/>
      <charset val="204"/>
      <scheme val="minor"/>
    </font>
    <font>
      <sz val="8"/>
      <color indexed="8"/>
      <name val="Calibri"/>
      <family val="2"/>
      <charset val="204"/>
    </font>
    <font>
      <u/>
      <sz val="8"/>
      <color indexed="8"/>
      <name val="Arial"/>
      <family val="2"/>
      <charset val="204"/>
    </font>
    <font>
      <u/>
      <sz val="10"/>
      <color indexed="10"/>
      <name val="Times New Roman"/>
      <family val="1"/>
      <charset val="204"/>
    </font>
  </fonts>
  <fills count="8">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indexed="9"/>
        <bgColor indexed="26"/>
      </patternFill>
    </fill>
    <fill>
      <patternFill patternType="solid">
        <fgColor theme="0" tint="-0.249977111117893"/>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3"/>
      </left>
      <right/>
      <top style="thin">
        <color indexed="63"/>
      </top>
      <bottom style="thin">
        <color indexed="63"/>
      </bottom>
      <diagonal/>
    </border>
    <border>
      <left/>
      <right style="thin">
        <color indexed="63"/>
      </right>
      <top style="thin">
        <color indexed="63"/>
      </top>
      <bottom style="thin">
        <color indexed="63"/>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diagonal/>
    </border>
    <border>
      <left style="thin">
        <color indexed="8"/>
      </left>
      <right style="medium">
        <color indexed="8"/>
      </right>
      <top/>
      <bottom style="thin">
        <color indexed="8"/>
      </bottom>
      <diagonal/>
    </border>
    <border>
      <left/>
      <right style="medium">
        <color indexed="64"/>
      </right>
      <top/>
      <bottom style="medium">
        <color indexed="64"/>
      </bottom>
      <diagonal/>
    </border>
    <border>
      <left/>
      <right/>
      <top/>
      <bottom style="medium">
        <color indexed="64"/>
      </bottom>
      <diagonal/>
    </border>
    <border>
      <left style="thin">
        <color indexed="8"/>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style="thin">
        <color indexed="8"/>
      </top>
      <bottom/>
      <diagonal/>
    </border>
    <border>
      <left style="thin">
        <color rgb="FF000000"/>
      </left>
      <right style="thin">
        <color rgb="FF000000"/>
      </right>
      <top style="thin">
        <color rgb="FF000000"/>
      </top>
      <bottom style="thin">
        <color rgb="FF000000"/>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style="thin">
        <color indexed="64"/>
      </top>
      <bottom/>
      <diagonal/>
    </border>
    <border>
      <left style="thin">
        <color indexed="8"/>
      </left>
      <right style="thin">
        <color indexed="64"/>
      </right>
      <top style="thin">
        <color indexed="64"/>
      </top>
      <bottom style="thin">
        <color indexed="64"/>
      </bottom>
      <diagonal/>
    </border>
    <border>
      <left style="thin">
        <color indexed="8"/>
      </left>
      <right style="thin">
        <color indexed="64"/>
      </right>
      <top/>
      <bottom style="thin">
        <color indexed="64"/>
      </bottom>
      <diagonal/>
    </border>
    <border>
      <left/>
      <right/>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style="thin">
        <color rgb="FF000000"/>
      </left>
      <right/>
      <top/>
      <bottom style="thin">
        <color rgb="FF000000"/>
      </bottom>
      <diagonal/>
    </border>
    <border>
      <left style="thin">
        <color rgb="FF000000"/>
      </left>
      <right/>
      <top/>
      <bottom/>
      <diagonal/>
    </border>
    <border>
      <left/>
      <right style="thin">
        <color indexed="8"/>
      </right>
      <top style="thin">
        <color indexed="8"/>
      </top>
      <bottom/>
      <diagonal/>
    </border>
    <border>
      <left style="thin">
        <color indexed="63"/>
      </left>
      <right style="thin">
        <color indexed="63"/>
      </right>
      <top style="thin">
        <color indexed="63"/>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hair">
        <color indexed="8"/>
      </left>
      <right style="hair">
        <color indexed="8"/>
      </right>
      <top style="hair">
        <color indexed="8"/>
      </top>
      <bottom style="hair">
        <color indexed="8"/>
      </bottom>
      <diagonal/>
    </border>
    <border>
      <left style="medium">
        <color indexed="8"/>
      </left>
      <right style="hair">
        <color indexed="8"/>
      </right>
      <top style="hair">
        <color indexed="8"/>
      </top>
      <bottom style="medium">
        <color indexed="8"/>
      </bottom>
      <diagonal/>
    </border>
    <border>
      <left style="hair">
        <color indexed="8"/>
      </left>
      <right style="medium">
        <color indexed="8"/>
      </right>
      <top style="hair">
        <color indexed="8"/>
      </top>
      <bottom style="medium">
        <color indexed="8"/>
      </bottom>
      <diagonal/>
    </border>
    <border>
      <left/>
      <right style="thin">
        <color indexed="8"/>
      </right>
      <top style="thin">
        <color indexed="8"/>
      </top>
      <bottom style="thin">
        <color indexed="64"/>
      </bottom>
      <diagonal/>
    </border>
    <border>
      <left/>
      <right style="thin">
        <color indexed="8"/>
      </right>
      <top style="thin">
        <color indexed="64"/>
      </top>
      <bottom/>
      <diagonal/>
    </border>
    <border>
      <left/>
      <right style="thin">
        <color indexed="8"/>
      </right>
      <top style="thin">
        <color indexed="64"/>
      </top>
      <bottom style="thin">
        <color indexed="64"/>
      </bottom>
      <diagonal/>
    </border>
    <border>
      <left/>
      <right style="thin">
        <color indexed="8"/>
      </right>
      <top/>
      <bottom style="thin">
        <color indexed="64"/>
      </bottom>
      <diagonal/>
    </border>
    <border>
      <left/>
      <right style="thin">
        <color indexed="63"/>
      </right>
      <top style="thin">
        <color indexed="63"/>
      </top>
      <bottom/>
      <diagonal/>
    </border>
    <border>
      <left/>
      <right style="thin">
        <color indexed="8"/>
      </right>
      <top style="medium">
        <color indexed="8"/>
      </top>
      <bottom style="thin">
        <color indexed="8"/>
      </bottom>
      <diagonal/>
    </border>
  </borders>
  <cellStyleXfs count="32">
    <xf numFmtId="0" fontId="0" fillId="0" borderId="0">
      <alignment wrapText="1"/>
    </xf>
    <xf numFmtId="9" fontId="17" fillId="0" borderId="0">
      <alignment wrapText="1"/>
    </xf>
    <xf numFmtId="0" fontId="10" fillId="0" borderId="0" applyNumberFormat="0" applyFill="0" applyBorder="0" applyAlignment="0" applyProtection="0">
      <alignment vertical="top"/>
      <protection locked="0"/>
    </xf>
    <xf numFmtId="0" fontId="17" fillId="0" borderId="0"/>
    <xf numFmtId="0" fontId="34" fillId="0" borderId="0"/>
    <xf numFmtId="0" fontId="34" fillId="0" borderId="0"/>
    <xf numFmtId="0" fontId="18" fillId="0" borderId="0"/>
    <xf numFmtId="0" fontId="18" fillId="0" borderId="0"/>
    <xf numFmtId="0" fontId="17" fillId="0" borderId="0">
      <alignment wrapText="1"/>
    </xf>
    <xf numFmtId="0" fontId="17" fillId="0" borderId="0">
      <alignment wrapText="1"/>
    </xf>
    <xf numFmtId="0" fontId="17" fillId="0" borderId="0">
      <alignment wrapText="1"/>
    </xf>
    <xf numFmtId="0" fontId="17" fillId="0" borderId="0">
      <alignment wrapText="1"/>
    </xf>
    <xf numFmtId="0" fontId="17" fillId="0" borderId="0"/>
    <xf numFmtId="9" fontId="19" fillId="0" borderId="0" applyFont="0" applyFill="0" applyBorder="0" applyAlignment="0" applyProtection="0">
      <alignment wrapText="1"/>
    </xf>
    <xf numFmtId="9" fontId="21" fillId="0" borderId="0" applyFont="0" applyFill="0" applyBorder="0" applyAlignment="0" applyProtection="0">
      <alignment wrapText="1"/>
    </xf>
    <xf numFmtId="9" fontId="21" fillId="0" borderId="0" applyFont="0" applyFill="0" applyBorder="0" applyAlignment="0" applyProtection="0">
      <alignment wrapText="1"/>
    </xf>
    <xf numFmtId="9" fontId="21" fillId="0" borderId="0" applyFont="0" applyFill="0" applyBorder="0" applyAlignment="0" applyProtection="0">
      <alignment wrapText="1"/>
    </xf>
    <xf numFmtId="9" fontId="17" fillId="0" borderId="0" applyFont="0" applyFill="0" applyBorder="0" applyAlignment="0" applyProtection="0">
      <alignment wrapText="1"/>
    </xf>
    <xf numFmtId="164" fontId="2" fillId="0" borderId="0" applyFont="0" applyFill="0" applyBorder="0" applyAlignment="0" applyProtection="0">
      <alignment wrapText="1"/>
    </xf>
    <xf numFmtId="9" fontId="2" fillId="0" borderId="0" applyFont="0" applyFill="0" applyBorder="0" applyAlignment="0" applyProtection="0"/>
    <xf numFmtId="0" fontId="2" fillId="0" borderId="0">
      <alignment wrapText="1"/>
    </xf>
    <xf numFmtId="0" fontId="18" fillId="0" borderId="0"/>
    <xf numFmtId="0" fontId="2" fillId="0" borderId="0"/>
    <xf numFmtId="0" fontId="54" fillId="0" borderId="0"/>
    <xf numFmtId="0" fontId="18" fillId="0" borderId="0"/>
    <xf numFmtId="44" fontId="18" fillId="0" borderId="0" applyFont="0" applyFill="0" applyBorder="0" applyAlignment="0" applyProtection="0"/>
    <xf numFmtId="0" fontId="2" fillId="0" borderId="0"/>
    <xf numFmtId="0" fontId="2" fillId="0" borderId="0"/>
    <xf numFmtId="0" fontId="63" fillId="0" borderId="0"/>
    <xf numFmtId="195" fontId="2" fillId="0" borderId="0" applyFont="0" applyFill="0" applyBorder="0" applyAlignment="0" applyProtection="0">
      <alignment wrapText="1"/>
    </xf>
    <xf numFmtId="0" fontId="1" fillId="0" borderId="0"/>
    <xf numFmtId="195" fontId="2" fillId="0" borderId="0" applyFont="0" applyFill="0" applyBorder="0" applyAlignment="0" applyProtection="0">
      <alignment wrapText="1"/>
    </xf>
  </cellStyleXfs>
  <cellXfs count="1476">
    <xf numFmtId="0" fontId="0" fillId="0" borderId="0" xfId="0">
      <alignment wrapText="1"/>
    </xf>
    <xf numFmtId="0" fontId="8" fillId="0" borderId="0" xfId="0" applyFont="1">
      <alignment wrapText="1"/>
    </xf>
    <xf numFmtId="0" fontId="9" fillId="0" borderId="0" xfId="0" applyFont="1" applyAlignment="1">
      <alignment vertical="top" wrapText="1"/>
    </xf>
    <xf numFmtId="0" fontId="35" fillId="0" borderId="0" xfId="0" applyFont="1" applyAlignment="1">
      <alignment vertical="top"/>
    </xf>
    <xf numFmtId="0" fontId="35" fillId="0" borderId="1" xfId="0" applyFont="1" applyBorder="1" applyAlignment="1">
      <alignment horizontal="center" vertical="top" wrapText="1"/>
    </xf>
    <xf numFmtId="0" fontId="35" fillId="0" borderId="0" xfId="0" applyFont="1" applyAlignment="1">
      <alignment horizontal="center" vertical="top" wrapText="1"/>
    </xf>
    <xf numFmtId="49" fontId="4" fillId="0" borderId="0" xfId="0" applyNumberFormat="1" applyFont="1">
      <alignment wrapText="1"/>
    </xf>
    <xf numFmtId="49" fontId="8" fillId="0" borderId="0" xfId="0" applyNumberFormat="1" applyFont="1">
      <alignment wrapText="1"/>
    </xf>
    <xf numFmtId="0" fontId="7" fillId="0" borderId="0" xfId="0" applyFont="1">
      <alignment wrapText="1"/>
    </xf>
    <xf numFmtId="0" fontId="7" fillId="0" borderId="0" xfId="0" applyFont="1" applyAlignment="1">
      <alignment horizontal="center" wrapText="1"/>
    </xf>
    <xf numFmtId="49" fontId="7" fillId="0" borderId="0" xfId="0" applyNumberFormat="1" applyFont="1">
      <alignment wrapText="1"/>
    </xf>
    <xf numFmtId="0" fontId="15" fillId="0" borderId="0" xfId="0" applyFont="1" applyAlignment="1">
      <alignment horizontal="center" vertical="center" wrapText="1"/>
    </xf>
    <xf numFmtId="3" fontId="7" fillId="0" borderId="0" xfId="0" applyNumberFormat="1" applyFont="1">
      <alignment wrapText="1"/>
    </xf>
    <xf numFmtId="49" fontId="15"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9" fillId="0" borderId="0" xfId="0" applyFont="1" applyBorder="1" applyAlignment="1">
      <alignment vertical="top" wrapText="1"/>
    </xf>
    <xf numFmtId="0" fontId="35" fillId="0" borderId="0" xfId="0" applyFont="1" applyAlignment="1">
      <alignment horizontal="right" vertical="top"/>
    </xf>
    <xf numFmtId="0" fontId="6" fillId="0" borderId="1" xfId="0" applyFont="1" applyFill="1" applyBorder="1" applyAlignment="1">
      <alignment horizontal="left" vertical="center" wrapText="1"/>
    </xf>
    <xf numFmtId="49" fontId="7" fillId="0" borderId="0" xfId="0" applyNumberFormat="1" applyFont="1" applyAlignment="1"/>
    <xf numFmtId="49" fontId="4" fillId="0" borderId="0" xfId="0" applyNumberFormat="1" applyFont="1" applyProtection="1">
      <alignment wrapText="1"/>
      <protection locked="0"/>
    </xf>
    <xf numFmtId="0" fontId="7" fillId="0" borderId="0" xfId="0" applyFont="1" applyProtection="1">
      <alignment wrapText="1"/>
      <protection locked="0"/>
    </xf>
    <xf numFmtId="49" fontId="8" fillId="0" borderId="0" xfId="0" applyNumberFormat="1" applyFont="1" applyProtection="1">
      <alignment wrapText="1"/>
      <protection locked="0"/>
    </xf>
    <xf numFmtId="0" fontId="8" fillId="0" borderId="0" xfId="0" applyFont="1" applyProtection="1">
      <alignment wrapText="1"/>
      <protection locked="0"/>
    </xf>
    <xf numFmtId="0" fontId="9" fillId="0" borderId="0" xfId="0" applyFont="1" applyBorder="1" applyAlignment="1" applyProtection="1">
      <alignment vertical="top" wrapText="1"/>
      <protection locked="0"/>
    </xf>
    <xf numFmtId="0" fontId="12" fillId="0" borderId="0" xfId="0" applyFont="1" applyBorder="1" applyAlignment="1" applyProtection="1">
      <alignment horizontal="center" vertical="top" wrapText="1"/>
      <protection locked="0"/>
    </xf>
    <xf numFmtId="49" fontId="7" fillId="0" borderId="0" xfId="0" applyNumberFormat="1" applyFont="1" applyProtection="1">
      <alignment wrapText="1"/>
      <protection locked="0"/>
    </xf>
    <xf numFmtId="0" fontId="7" fillId="0" borderId="0" xfId="0" applyFont="1" applyAlignment="1" applyProtection="1">
      <protection locked="0"/>
    </xf>
    <xf numFmtId="0" fontId="7" fillId="0" borderId="0" xfId="0" applyFont="1" applyAlignment="1" applyProtection="1">
      <alignment wrapText="1"/>
      <protection locked="0"/>
    </xf>
    <xf numFmtId="3" fontId="13" fillId="0" borderId="1" xfId="0" applyNumberFormat="1" applyFont="1" applyFill="1" applyBorder="1" applyAlignment="1" applyProtection="1">
      <alignment horizontal="center" vertical="center" wrapText="1"/>
      <protection locked="0"/>
    </xf>
    <xf numFmtId="3" fontId="13" fillId="3" borderId="1" xfId="0" applyNumberFormat="1" applyFont="1" applyFill="1" applyBorder="1" applyAlignment="1">
      <alignment horizontal="center" vertical="center" wrapText="1"/>
    </xf>
    <xf numFmtId="4" fontId="13" fillId="3" borderId="1" xfId="0" applyNumberFormat="1" applyFont="1" applyFill="1" applyBorder="1" applyAlignment="1">
      <alignment horizontal="center" vertical="center" wrapText="1"/>
    </xf>
    <xf numFmtId="3" fontId="14" fillId="3" borderId="1" xfId="0" applyNumberFormat="1" applyFont="1" applyFill="1" applyBorder="1" applyAlignment="1" applyProtection="1">
      <alignment horizontal="center" vertical="center" wrapText="1"/>
    </xf>
    <xf numFmtId="4" fontId="14" fillId="3" borderId="1" xfId="0" applyNumberFormat="1" applyFont="1" applyFill="1" applyBorder="1" applyAlignment="1" applyProtection="1">
      <alignment horizontal="center" vertical="center" wrapText="1"/>
    </xf>
    <xf numFmtId="166" fontId="14" fillId="3" borderId="1" xfId="0" applyNumberFormat="1" applyFont="1" applyFill="1" applyBorder="1" applyAlignment="1" applyProtection="1">
      <alignment horizontal="center" vertical="center" wrapText="1"/>
    </xf>
    <xf numFmtId="0" fontId="7" fillId="0" borderId="0" xfId="0" applyFont="1" applyFill="1">
      <alignment wrapText="1"/>
    </xf>
    <xf numFmtId="0" fontId="7" fillId="0" borderId="0" xfId="0" applyFont="1" applyAlignment="1">
      <alignment wrapText="1"/>
    </xf>
    <xf numFmtId="3" fontId="13" fillId="3" borderId="1" xfId="0" applyNumberFormat="1" applyFont="1" applyFill="1" applyBorder="1" applyAlignment="1" applyProtection="1">
      <alignment horizontal="center" vertical="center" wrapText="1"/>
      <protection locked="0"/>
    </xf>
    <xf numFmtId="0" fontId="7" fillId="0" borderId="0" xfId="0" applyFont="1" applyAlignment="1">
      <alignment horizontal="left"/>
    </xf>
    <xf numFmtId="0" fontId="5" fillId="0" borderId="1" xfId="0" applyFont="1" applyFill="1" applyBorder="1" applyAlignment="1">
      <alignment horizontal="left" vertical="center" wrapText="1"/>
    </xf>
    <xf numFmtId="3" fontId="14" fillId="0" borderId="1" xfId="0" applyNumberFormat="1" applyFont="1" applyFill="1" applyBorder="1" applyAlignment="1" applyProtection="1">
      <alignment horizontal="center" vertical="center" wrapText="1"/>
      <protection locked="0"/>
    </xf>
    <xf numFmtId="0" fontId="4" fillId="0" borderId="1" xfId="0" applyFont="1" applyBorder="1" applyAlignment="1">
      <alignment horizontal="left" vertical="center" wrapText="1"/>
    </xf>
    <xf numFmtId="3" fontId="13" fillId="3" borderId="1" xfId="0" applyNumberFormat="1" applyFont="1" applyFill="1" applyBorder="1" applyAlignment="1" applyProtection="1">
      <alignment horizontal="center" vertical="center" wrapText="1"/>
    </xf>
    <xf numFmtId="0" fontId="6" fillId="0" borderId="0" xfId="0" applyFont="1" applyBorder="1" applyAlignment="1">
      <alignment horizontal="center" vertical="top" wrapText="1"/>
    </xf>
    <xf numFmtId="0" fontId="37" fillId="0" borderId="0" xfId="0" applyFont="1" applyAlignment="1">
      <alignment horizontal="center" vertical="top"/>
    </xf>
    <xf numFmtId="0" fontId="38" fillId="0" borderId="1" xfId="0" applyFont="1" applyBorder="1" applyAlignment="1">
      <alignment horizontal="center" vertical="top" wrapText="1"/>
    </xf>
    <xf numFmtId="49" fontId="4" fillId="0" borderId="1" xfId="0" applyNumberFormat="1" applyFont="1" applyFill="1" applyBorder="1" applyAlignment="1">
      <alignment horizontal="center" vertical="center" wrapText="1"/>
    </xf>
    <xf numFmtId="3" fontId="14" fillId="3" borderId="1" xfId="0" applyNumberFormat="1" applyFont="1" applyFill="1" applyBorder="1" applyAlignment="1" applyProtection="1">
      <alignment horizontal="center" vertical="center" wrapText="1"/>
      <protection locked="0"/>
    </xf>
    <xf numFmtId="0" fontId="37" fillId="0" borderId="0" xfId="0" applyFont="1" applyAlignment="1">
      <alignment horizontal="center" vertical="top"/>
    </xf>
    <xf numFmtId="4" fontId="14" fillId="0" borderId="1" xfId="0" applyNumberFormat="1" applyFont="1" applyFill="1" applyBorder="1" applyAlignment="1" applyProtection="1">
      <alignment horizontal="center" vertical="center" wrapText="1"/>
      <protection locked="0"/>
    </xf>
    <xf numFmtId="49" fontId="7" fillId="0" borderId="0" xfId="10" applyNumberFormat="1" applyFont="1">
      <alignment wrapText="1"/>
    </xf>
    <xf numFmtId="0" fontId="7" fillId="0" borderId="0" xfId="10" applyFont="1">
      <alignment wrapText="1"/>
    </xf>
    <xf numFmtId="0" fontId="7" fillId="0" borderId="0" xfId="10" applyFont="1" applyAlignment="1"/>
    <xf numFmtId="49" fontId="4" fillId="0" borderId="0" xfId="10" applyNumberFormat="1" applyFont="1">
      <alignment wrapText="1"/>
    </xf>
    <xf numFmtId="0" fontId="9" fillId="0" borderId="0" xfId="10" applyFont="1" applyBorder="1" applyAlignment="1">
      <alignment horizontal="right" vertical="top" wrapText="1"/>
    </xf>
    <xf numFmtId="0" fontId="35" fillId="0" borderId="0" xfId="10" applyFont="1" applyAlignment="1">
      <alignment vertical="top"/>
    </xf>
    <xf numFmtId="0" fontId="6" fillId="0" borderId="0" xfId="10" applyFont="1" applyBorder="1" applyAlignment="1">
      <alignment horizontal="center" vertical="top" wrapText="1"/>
    </xf>
    <xf numFmtId="49" fontId="4" fillId="0" borderId="1" xfId="10" applyNumberFormat="1" applyFont="1" applyBorder="1" applyAlignment="1">
      <alignment horizontal="center" vertical="center" wrapText="1"/>
    </xf>
    <xf numFmtId="0" fontId="16" fillId="0" borderId="1" xfId="10" applyFont="1" applyBorder="1" applyAlignment="1">
      <alignment horizontal="center" vertical="center" wrapText="1"/>
    </xf>
    <xf numFmtId="49" fontId="3" fillId="0" borderId="1" xfId="10" applyNumberFormat="1" applyFont="1" applyBorder="1" applyAlignment="1">
      <alignment horizontal="center" vertical="center" wrapText="1"/>
    </xf>
    <xf numFmtId="49" fontId="3" fillId="0" borderId="0" xfId="10" applyNumberFormat="1" applyFont="1" applyBorder="1" applyAlignment="1">
      <alignment horizontal="center" vertical="center" wrapText="1"/>
    </xf>
    <xf numFmtId="0" fontId="11" fillId="0" borderId="0" xfId="10" applyFont="1" applyBorder="1" applyAlignment="1">
      <alignment horizontal="left" vertical="center" wrapText="1"/>
    </xf>
    <xf numFmtId="3" fontId="5" fillId="0" borderId="0" xfId="10" applyNumberFormat="1" applyFont="1" applyBorder="1" applyAlignment="1">
      <alignment horizontal="center" vertical="center" wrapText="1"/>
    </xf>
    <xf numFmtId="49" fontId="7" fillId="0" borderId="0" xfId="10" applyNumberFormat="1" applyFont="1" applyAlignment="1"/>
    <xf numFmtId="0" fontId="7" fillId="0" borderId="0" xfId="10" applyFont="1" applyAlignment="1">
      <alignment horizontal="left"/>
    </xf>
    <xf numFmtId="0" fontId="7" fillId="0" borderId="0" xfId="10" applyFont="1" applyAlignment="1">
      <alignment wrapText="1"/>
    </xf>
    <xf numFmtId="0" fontId="37" fillId="0" borderId="0" xfId="0" applyFont="1" applyAlignment="1">
      <alignment vertical="top"/>
    </xf>
    <xf numFmtId="0" fontId="6" fillId="0" borderId="1" xfId="0" applyFont="1" applyFill="1" applyBorder="1" applyAlignment="1">
      <alignment horizontal="center" vertical="center" wrapText="1"/>
    </xf>
    <xf numFmtId="0" fontId="38" fillId="0" borderId="1" xfId="0" applyFont="1" applyBorder="1" applyAlignment="1">
      <alignment horizontal="center" vertical="top"/>
    </xf>
    <xf numFmtId="0" fontId="8" fillId="0" borderId="0" xfId="0" applyFont="1" applyAlignment="1">
      <alignment wrapText="1"/>
    </xf>
    <xf numFmtId="0" fontId="9" fillId="0" borderId="0" xfId="0" applyFont="1" applyAlignment="1">
      <alignment horizontal="center" vertical="top" wrapText="1"/>
    </xf>
    <xf numFmtId="0" fontId="7" fillId="0" borderId="0" xfId="0" applyFont="1" applyAlignment="1">
      <alignment horizontal="right"/>
    </xf>
    <xf numFmtId="0" fontId="7" fillId="0" borderId="0" xfId="0" applyFont="1" applyAlignment="1"/>
    <xf numFmtId="0" fontId="9" fillId="0" borderId="0" xfId="0" applyFont="1" applyBorder="1" applyAlignment="1">
      <alignment horizontal="right" vertical="top" wrapText="1"/>
    </xf>
    <xf numFmtId="0" fontId="35" fillId="0" borderId="2" xfId="0" applyFont="1" applyBorder="1" applyAlignment="1">
      <alignment vertical="top"/>
    </xf>
    <xf numFmtId="0" fontId="35" fillId="0" borderId="0" xfId="0" applyFont="1" applyBorder="1" applyAlignment="1">
      <alignment vertical="top"/>
    </xf>
    <xf numFmtId="0" fontId="6" fillId="0" borderId="0" xfId="0" applyFont="1" applyBorder="1" applyAlignment="1">
      <alignment vertical="top" wrapText="1"/>
    </xf>
    <xf numFmtId="0" fontId="8" fillId="0" borderId="1" xfId="0" applyFont="1" applyBorder="1" applyAlignment="1">
      <alignment horizontal="center" vertical="top" wrapText="1"/>
    </xf>
    <xf numFmtId="0" fontId="8" fillId="0" borderId="1" xfId="0" applyFont="1" applyFill="1" applyBorder="1" applyAlignment="1">
      <alignment horizontal="center" vertical="top" wrapText="1"/>
    </xf>
    <xf numFmtId="0" fontId="24" fillId="0" borderId="0" xfId="0" applyFont="1" applyBorder="1" applyAlignment="1">
      <alignment horizontal="center" vertical="top" wrapText="1"/>
    </xf>
    <xf numFmtId="0" fontId="24" fillId="0" borderId="0" xfId="0" applyFont="1" applyFill="1" applyBorder="1" applyAlignment="1">
      <alignment horizontal="center" vertical="top" wrapText="1"/>
    </xf>
    <xf numFmtId="3" fontId="13" fillId="0" borderId="0" xfId="0" applyNumberFormat="1" applyFont="1" applyFill="1" applyBorder="1" applyAlignment="1">
      <alignment horizontal="center" vertical="center" wrapText="1"/>
    </xf>
    <xf numFmtId="3" fontId="5" fillId="0" borderId="0" xfId="0" applyNumberFormat="1" applyFont="1" applyBorder="1" applyAlignment="1">
      <alignment horizontal="center" vertical="center" wrapText="1"/>
    </xf>
    <xf numFmtId="0" fontId="7" fillId="0" borderId="2" xfId="0" applyFont="1" applyBorder="1">
      <alignment wrapText="1"/>
    </xf>
    <xf numFmtId="0" fontId="7" fillId="0" borderId="0" xfId="0" applyFont="1" applyBorder="1">
      <alignment wrapText="1"/>
    </xf>
    <xf numFmtId="0" fontId="9" fillId="0" borderId="2" xfId="0" applyFont="1" applyBorder="1" applyAlignment="1">
      <alignment vertical="top" wrapText="1"/>
    </xf>
    <xf numFmtId="49" fontId="7" fillId="0" borderId="0" xfId="0" applyNumberFormat="1" applyFont="1" applyFill="1" applyAlignment="1">
      <alignment horizontal="left" wrapText="1"/>
    </xf>
    <xf numFmtId="0" fontId="3" fillId="3" borderId="1" xfId="0" applyFont="1" applyFill="1" applyBorder="1" applyAlignment="1">
      <alignment horizontal="left" vertical="center" wrapText="1"/>
    </xf>
    <xf numFmtId="3" fontId="13" fillId="3" borderId="1" xfId="10" applyNumberFormat="1" applyFont="1" applyFill="1" applyBorder="1" applyAlignment="1">
      <alignment horizontal="center" vertical="center" wrapText="1"/>
    </xf>
    <xf numFmtId="0" fontId="5" fillId="3" borderId="1" xfId="10" applyFont="1" applyFill="1" applyBorder="1" applyAlignment="1">
      <alignment horizontal="left" vertical="center" wrapText="1"/>
    </xf>
    <xf numFmtId="0" fontId="16" fillId="3" borderId="1" xfId="10" applyFont="1" applyFill="1" applyBorder="1" applyAlignment="1">
      <alignment horizontal="center" vertical="center" wrapText="1"/>
    </xf>
    <xf numFmtId="0" fontId="11" fillId="3" borderId="1" xfId="10" applyFont="1" applyFill="1" applyBorder="1" applyAlignment="1">
      <alignment horizontal="left" vertical="center" wrapText="1"/>
    </xf>
    <xf numFmtId="3" fontId="5" fillId="3" borderId="1" xfId="10"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14" fillId="0" borderId="1" xfId="0" applyNumberFormat="1" applyFont="1" applyBorder="1" applyAlignment="1">
      <alignment horizontal="center" vertical="center" wrapText="1"/>
    </xf>
    <xf numFmtId="0" fontId="8" fillId="0" borderId="1" xfId="0" applyFont="1" applyBorder="1" applyAlignment="1">
      <alignment horizontal="left" vertical="top" wrapText="1"/>
    </xf>
    <xf numFmtId="49" fontId="20" fillId="0" borderId="0" xfId="0" applyNumberFormat="1" applyFont="1" applyAlignment="1">
      <alignment horizontal="left" wrapText="1"/>
    </xf>
    <xf numFmtId="49" fontId="20" fillId="0" borderId="1" xfId="0" applyNumberFormat="1" applyFont="1" applyFill="1" applyBorder="1" applyAlignment="1"/>
    <xf numFmtId="49" fontId="20" fillId="0" borderId="1" xfId="0" applyNumberFormat="1" applyFont="1" applyFill="1" applyBorder="1" applyAlignment="1">
      <alignment wrapText="1"/>
    </xf>
    <xf numFmtId="49" fontId="20" fillId="0" borderId="0" xfId="0" applyNumberFormat="1" applyFont="1" applyAlignment="1">
      <alignment horizontal="left"/>
    </xf>
    <xf numFmtId="49" fontId="4" fillId="0" borderId="3" xfId="10" applyNumberFormat="1" applyFont="1" applyBorder="1" applyAlignment="1">
      <alignment horizontal="center" vertical="center" wrapText="1"/>
    </xf>
    <xf numFmtId="0" fontId="0" fillId="0" borderId="0" xfId="0" applyAlignment="1">
      <alignment wrapText="1"/>
    </xf>
    <xf numFmtId="0" fontId="35" fillId="0" borderId="0" xfId="0" applyFont="1" applyAlignment="1">
      <alignment vertical="top" wrapText="1"/>
    </xf>
    <xf numFmtId="49" fontId="4" fillId="4" borderId="1" xfId="10" applyNumberFormat="1" applyFont="1" applyFill="1" applyBorder="1" applyAlignment="1">
      <alignment horizontal="center" vertical="center" wrapText="1"/>
    </xf>
    <xf numFmtId="0" fontId="6" fillId="4" borderId="1" xfId="10" applyFont="1" applyFill="1" applyBorder="1" applyAlignment="1">
      <alignment horizontal="center" vertical="center" wrapText="1"/>
    </xf>
    <xf numFmtId="49" fontId="26" fillId="4" borderId="1" xfId="10" applyNumberFormat="1" applyFont="1" applyFill="1" applyBorder="1" applyAlignment="1">
      <alignment horizontal="center" vertical="center" wrapText="1"/>
    </xf>
    <xf numFmtId="0" fontId="29" fillId="4" borderId="1" xfId="10" applyFont="1" applyFill="1" applyBorder="1" applyAlignment="1">
      <alignment horizontal="left" vertical="center" wrapText="1"/>
    </xf>
    <xf numFmtId="49" fontId="3" fillId="4" borderId="1" xfId="10" applyNumberFormat="1" applyFont="1" applyFill="1" applyBorder="1" applyAlignment="1">
      <alignment horizontal="center" vertical="center" wrapText="1"/>
    </xf>
    <xf numFmtId="0" fontId="5" fillId="4" borderId="1" xfId="10" applyFont="1" applyFill="1" applyBorder="1" applyAlignment="1">
      <alignment horizontal="left" vertical="center" wrapText="1"/>
    </xf>
    <xf numFmtId="49" fontId="4" fillId="4" borderId="1" xfId="0" applyNumberFormat="1" applyFont="1" applyFill="1" applyBorder="1" applyAlignment="1">
      <alignment horizontal="center" vertical="center" wrapText="1"/>
    </xf>
    <xf numFmtId="0" fontId="3" fillId="4" borderId="1" xfId="0" applyFont="1" applyFill="1" applyBorder="1" applyAlignment="1">
      <alignment horizontal="left" vertical="center" wrapText="1"/>
    </xf>
    <xf numFmtId="49" fontId="7" fillId="0" borderId="0" xfId="10" applyNumberFormat="1" applyFont="1" applyAlignment="1">
      <alignment wrapText="1"/>
    </xf>
    <xf numFmtId="0" fontId="0" fillId="0" borderId="0" xfId="0" applyAlignment="1"/>
    <xf numFmtId="0" fontId="4" fillId="4" borderId="4" xfId="0" applyFont="1" applyFill="1" applyBorder="1" applyAlignment="1">
      <alignment horizontal="left" vertical="center" wrapText="1"/>
    </xf>
    <xf numFmtId="0" fontId="38" fillId="4" borderId="1" xfId="0" applyFont="1" applyFill="1" applyBorder="1" applyAlignment="1">
      <alignment horizontal="center" vertical="center" wrapText="1"/>
    </xf>
    <xf numFmtId="0" fontId="5" fillId="0" borderId="1" xfId="10" applyFont="1" applyFill="1" applyBorder="1" applyAlignment="1">
      <alignment horizontal="center" vertical="center" wrapText="1"/>
    </xf>
    <xf numFmtId="0" fontId="4" fillId="0" borderId="1" xfId="0" applyNumberFormat="1" applyFont="1" applyBorder="1" applyAlignment="1">
      <alignment horizontal="center" vertical="center" wrapText="1"/>
    </xf>
    <xf numFmtId="4" fontId="4" fillId="0" borderId="1" xfId="0" applyNumberFormat="1" applyFont="1" applyBorder="1" applyAlignment="1">
      <alignment horizontal="center" vertical="center" wrapText="1"/>
    </xf>
    <xf numFmtId="4"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 fontId="6" fillId="0" borderId="1" xfId="0" applyNumberFormat="1" applyFont="1" applyBorder="1" applyAlignment="1">
      <alignment horizontal="center" vertical="center" wrapText="1"/>
    </xf>
    <xf numFmtId="4" fontId="4" fillId="4" borderId="1" xfId="0" applyNumberFormat="1" applyFont="1" applyFill="1" applyBorder="1" applyAlignment="1">
      <alignment horizontal="center" vertical="center" wrapText="1"/>
    </xf>
    <xf numFmtId="0" fontId="8" fillId="0" borderId="0" xfId="0" applyFont="1" applyAlignment="1">
      <alignment horizontal="left"/>
    </xf>
    <xf numFmtId="0" fontId="8" fillId="0" borderId="2" xfId="0" applyFont="1" applyBorder="1">
      <alignment wrapText="1"/>
    </xf>
    <xf numFmtId="0" fontId="8" fillId="0" borderId="0" xfId="0" applyFont="1" applyAlignment="1">
      <alignment horizontal="center" wrapText="1"/>
    </xf>
    <xf numFmtId="49" fontId="23" fillId="0" borderId="1" xfId="0" applyNumberFormat="1" applyFont="1" applyBorder="1" applyAlignment="1">
      <alignment horizontal="center" vertical="center" wrapText="1"/>
    </xf>
    <xf numFmtId="49" fontId="23" fillId="0" borderId="1" xfId="0" applyNumberFormat="1" applyFont="1" applyBorder="1" applyAlignment="1">
      <alignment horizontal="left" vertical="center" wrapText="1"/>
    </xf>
    <xf numFmtId="0" fontId="31" fillId="0" borderId="1" xfId="0" applyFont="1" applyBorder="1" applyAlignment="1">
      <alignment vertical="top"/>
    </xf>
    <xf numFmtId="0" fontId="31" fillId="0" borderId="1" xfId="0" applyFont="1" applyBorder="1" applyAlignment="1">
      <alignment vertical="top" wrapText="1"/>
    </xf>
    <xf numFmtId="0" fontId="31" fillId="0" borderId="1" xfId="0" applyFont="1" applyBorder="1" applyAlignment="1">
      <alignment horizontal="center" vertical="top" wrapText="1"/>
    </xf>
    <xf numFmtId="0" fontId="31" fillId="0" borderId="0" xfId="0" applyFont="1" applyBorder="1" applyAlignment="1">
      <alignment vertical="top"/>
    </xf>
    <xf numFmtId="0" fontId="31" fillId="0" borderId="1" xfId="0" applyFont="1" applyBorder="1" applyAlignment="1">
      <alignment horizontal="left" vertical="top" wrapText="1"/>
    </xf>
    <xf numFmtId="0" fontId="7" fillId="0" borderId="0" xfId="0" applyFont="1" applyBorder="1" applyAlignment="1">
      <alignment horizontal="center" wrapText="1"/>
    </xf>
    <xf numFmtId="0" fontId="7" fillId="0" borderId="0" xfId="0" applyFont="1" applyBorder="1" applyAlignment="1">
      <alignment wrapText="1"/>
    </xf>
    <xf numFmtId="0" fontId="31" fillId="0" borderId="1" xfId="0" applyFont="1" applyBorder="1" applyAlignment="1">
      <alignment horizontal="left" vertical="center" wrapText="1"/>
    </xf>
    <xf numFmtId="0" fontId="24" fillId="0" borderId="1" xfId="0" applyFont="1" applyBorder="1" applyAlignment="1">
      <alignment horizontal="left" vertical="top" wrapText="1"/>
    </xf>
    <xf numFmtId="0" fontId="31" fillId="0" borderId="1" xfId="0" applyFont="1" applyBorder="1" applyAlignment="1">
      <alignment horizontal="left" vertical="top"/>
    </xf>
    <xf numFmtId="4" fontId="16" fillId="3" borderId="1" xfId="10" applyNumberFormat="1" applyFont="1" applyFill="1" applyBorder="1" applyAlignment="1">
      <alignment horizontal="center" vertical="center" wrapText="1"/>
    </xf>
    <xf numFmtId="4" fontId="16" fillId="0" borderId="1" xfId="10" applyNumberFormat="1" applyFont="1" applyBorder="1" applyAlignment="1">
      <alignment horizontal="center" vertical="center" wrapText="1"/>
    </xf>
    <xf numFmtId="4" fontId="13" fillId="3" borderId="1" xfId="10" applyNumberFormat="1" applyFont="1" applyFill="1" applyBorder="1" applyAlignment="1">
      <alignment horizontal="center" vertical="center" wrapText="1"/>
    </xf>
    <xf numFmtId="4" fontId="5" fillId="3" borderId="1" xfId="1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4" fontId="6" fillId="4" borderId="1" xfId="10" applyNumberFormat="1" applyFont="1" applyFill="1" applyBorder="1" applyAlignment="1">
      <alignment horizontal="center" vertical="center" wrapText="1"/>
    </xf>
    <xf numFmtId="4" fontId="7" fillId="0" borderId="1" xfId="10" applyNumberFormat="1" applyFont="1" applyFill="1" applyBorder="1" applyAlignment="1">
      <alignment horizontal="center" vertical="center" wrapText="1"/>
    </xf>
    <xf numFmtId="4" fontId="29" fillId="3" borderId="3" xfId="10" applyNumberFormat="1" applyFont="1" applyFill="1" applyBorder="1" applyAlignment="1">
      <alignment horizontal="center" vertical="center" wrapText="1"/>
    </xf>
    <xf numFmtId="4" fontId="20" fillId="3" borderId="3" xfId="0"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0" fontId="33" fillId="0" borderId="0" xfId="0" applyFont="1" applyAlignment="1">
      <alignment wrapText="1"/>
    </xf>
    <xf numFmtId="0" fontId="6" fillId="0" borderId="1" xfId="0" applyFont="1" applyBorder="1" applyAlignment="1">
      <alignment horizontal="left" vertical="center" wrapText="1"/>
    </xf>
    <xf numFmtId="4" fontId="41" fillId="0" borderId="1" xfId="0" applyNumberFormat="1" applyFont="1" applyFill="1" applyBorder="1" applyAlignment="1" applyProtection="1">
      <alignment horizontal="center" vertical="center" wrapText="1"/>
      <protection locked="0"/>
    </xf>
    <xf numFmtId="49" fontId="7" fillId="0" borderId="1" xfId="0" applyNumberFormat="1" applyFont="1" applyFill="1" applyBorder="1" applyAlignment="1">
      <alignment horizontal="left" vertical="top" wrapText="1"/>
    </xf>
    <xf numFmtId="0" fontId="42" fillId="0" borderId="0" xfId="0" applyFont="1">
      <alignment wrapText="1"/>
    </xf>
    <xf numFmtId="0" fontId="22" fillId="0" borderId="1" xfId="0" applyFont="1" applyFill="1" applyBorder="1" applyAlignment="1">
      <alignment horizontal="left" vertical="top" wrapText="1"/>
    </xf>
    <xf numFmtId="0" fontId="22" fillId="0" borderId="1" xfId="0" applyFont="1" applyBorder="1" applyAlignment="1">
      <alignment horizontal="center" vertical="center" wrapText="1"/>
    </xf>
    <xf numFmtId="0" fontId="42" fillId="0" borderId="1" xfId="0" applyFont="1" applyFill="1" applyBorder="1" applyAlignment="1">
      <alignment horizontal="left" vertical="top" wrapText="1"/>
    </xf>
    <xf numFmtId="0" fontId="4" fillId="0" borderId="0" xfId="0" applyFont="1" applyAlignment="1">
      <alignment horizontal="left" vertical="top" wrapText="1"/>
    </xf>
    <xf numFmtId="0" fontId="45" fillId="0" borderId="1" xfId="0" applyFont="1" applyFill="1" applyBorder="1" applyAlignment="1">
      <alignment horizontal="left" vertical="top" wrapText="1"/>
    </xf>
    <xf numFmtId="0" fontId="5" fillId="0" borderId="1" xfId="10" applyFont="1" applyFill="1" applyBorder="1" applyAlignment="1">
      <alignment horizontal="center" vertical="center" wrapText="1"/>
    </xf>
    <xf numFmtId="0" fontId="40" fillId="0" borderId="1" xfId="0" applyFont="1" applyBorder="1" applyAlignment="1">
      <alignment horizontal="center" vertical="center" wrapText="1"/>
    </xf>
    <xf numFmtId="0" fontId="45" fillId="0" borderId="0" xfId="0" applyFont="1" applyAlignment="1">
      <alignment vertical="top"/>
    </xf>
    <xf numFmtId="0" fontId="45" fillId="0" borderId="1" xfId="0" applyFont="1" applyBorder="1" applyAlignment="1">
      <alignment horizontal="left" vertical="top"/>
    </xf>
    <xf numFmtId="49" fontId="22" fillId="0" borderId="1" xfId="0" applyNumberFormat="1" applyFont="1" applyFill="1" applyBorder="1" applyAlignment="1">
      <alignment horizontal="left" vertical="top" wrapText="1"/>
    </xf>
    <xf numFmtId="0" fontId="45" fillId="0" borderId="1" xfId="0" applyFont="1" applyBorder="1" applyAlignment="1">
      <alignment horizontal="left" vertical="top" wrapText="1"/>
    </xf>
    <xf numFmtId="49" fontId="42" fillId="0" borderId="0" xfId="0" applyNumberFormat="1" applyFont="1">
      <alignment wrapText="1"/>
    </xf>
    <xf numFmtId="0" fontId="45" fillId="0" borderId="0" xfId="0" applyFont="1" applyAlignment="1">
      <alignment horizontal="left" vertical="top"/>
    </xf>
    <xf numFmtId="0" fontId="48" fillId="0" borderId="0" xfId="0" applyFont="1" applyFill="1" applyAlignment="1">
      <alignment horizontal="left" vertical="top"/>
    </xf>
    <xf numFmtId="0" fontId="45" fillId="0" borderId="0" xfId="0" applyFont="1" applyFill="1" applyAlignment="1">
      <alignment horizontal="left" vertical="top"/>
    </xf>
    <xf numFmtId="0" fontId="11" fillId="0" borderId="0" xfId="0" applyFont="1" applyFill="1" applyBorder="1" applyAlignment="1">
      <alignment horizontal="left" vertical="top" wrapText="1"/>
    </xf>
    <xf numFmtId="0" fontId="22" fillId="0" borderId="0" xfId="0" applyFont="1" applyFill="1" applyBorder="1" applyAlignment="1">
      <alignment horizontal="left" vertical="top" wrapText="1"/>
    </xf>
    <xf numFmtId="0" fontId="45" fillId="0" borderId="0" xfId="0" applyFont="1" applyAlignment="1">
      <alignment horizontal="left" vertical="top" wrapText="1"/>
    </xf>
    <xf numFmtId="0" fontId="45" fillId="0" borderId="1" xfId="0" applyFont="1" applyFill="1" applyBorder="1" applyAlignment="1">
      <alignment horizontal="left" vertical="top"/>
    </xf>
    <xf numFmtId="49" fontId="4" fillId="0" borderId="0" xfId="0" applyNumberFormat="1" applyFont="1" applyAlignment="1">
      <alignment horizontal="left" vertical="top" wrapText="1"/>
    </xf>
    <xf numFmtId="0" fontId="4" fillId="0" borderId="0" xfId="0" applyFont="1" applyAlignment="1">
      <alignment horizontal="left" vertical="top"/>
    </xf>
    <xf numFmtId="0" fontId="4" fillId="0" borderId="1" xfId="0" applyNumberFormat="1" applyFont="1" applyBorder="1" applyAlignment="1">
      <alignment horizontal="left" vertical="top" wrapText="1"/>
    </xf>
    <xf numFmtId="0" fontId="4" fillId="0" borderId="0" xfId="0" applyNumberFormat="1" applyFont="1" applyAlignment="1">
      <alignment horizontal="left" vertical="top" wrapText="1"/>
    </xf>
    <xf numFmtId="0" fontId="6" fillId="0" borderId="0" xfId="0" applyNumberFormat="1" applyFont="1" applyAlignment="1">
      <alignment horizontal="left" vertical="top" wrapText="1"/>
    </xf>
    <xf numFmtId="0" fontId="6" fillId="0" borderId="0" xfId="0" applyNumberFormat="1" applyFont="1" applyBorder="1" applyAlignment="1">
      <alignment horizontal="left" vertical="top" wrapText="1"/>
    </xf>
    <xf numFmtId="49" fontId="44" fillId="0" borderId="1" xfId="0" applyNumberFormat="1" applyFont="1" applyBorder="1" applyAlignment="1">
      <alignment horizontal="center" vertical="center" wrapText="1"/>
    </xf>
    <xf numFmtId="49" fontId="42" fillId="3" borderId="1" xfId="0" applyNumberFormat="1" applyFont="1" applyFill="1" applyBorder="1" applyAlignment="1">
      <alignment horizontal="left" vertical="top" wrapText="1"/>
    </xf>
    <xf numFmtId="0" fontId="22" fillId="3" borderId="1" xfId="0" applyFont="1" applyFill="1" applyBorder="1" applyAlignment="1">
      <alignment horizontal="left" vertical="top" wrapText="1"/>
    </xf>
    <xf numFmtId="0" fontId="40" fillId="0" borderId="0" xfId="0" applyFont="1" applyBorder="1" applyAlignment="1">
      <alignment vertical="top"/>
    </xf>
    <xf numFmtId="0" fontId="40" fillId="0" borderId="2" xfId="0" applyFont="1" applyBorder="1" applyAlignment="1">
      <alignment vertical="top"/>
    </xf>
    <xf numFmtId="0" fontId="32" fillId="0" borderId="0" xfId="0" applyFont="1" applyBorder="1" applyAlignment="1">
      <alignment horizontal="center" vertical="top" wrapText="1"/>
    </xf>
    <xf numFmtId="0" fontId="40" fillId="0" borderId="0" xfId="0" applyFont="1" applyAlignment="1">
      <alignment vertical="top"/>
    </xf>
    <xf numFmtId="0" fontId="32" fillId="0" borderId="0" xfId="0" applyFont="1" applyBorder="1" applyAlignment="1">
      <alignment vertical="top" wrapText="1"/>
    </xf>
    <xf numFmtId="0" fontId="50" fillId="0" borderId="0" xfId="0" applyFont="1" applyBorder="1" applyAlignment="1">
      <alignment horizontal="center" vertical="top" wrapText="1"/>
    </xf>
    <xf numFmtId="0" fontId="42" fillId="0" borderId="0" xfId="0" applyFont="1" applyAlignment="1">
      <alignment horizontal="right"/>
    </xf>
    <xf numFmtId="0" fontId="11" fillId="0" borderId="0" xfId="0" applyFont="1" applyAlignment="1">
      <alignment horizontal="center" vertical="top" wrapText="1"/>
    </xf>
    <xf numFmtId="0" fontId="11" fillId="0" borderId="0" xfId="0" applyFont="1" applyBorder="1" applyAlignment="1">
      <alignment horizontal="right" vertical="top" wrapText="1"/>
    </xf>
    <xf numFmtId="0" fontId="45" fillId="0" borderId="0" xfId="0" applyFont="1" applyBorder="1" applyAlignment="1">
      <alignment vertical="top"/>
    </xf>
    <xf numFmtId="0" fontId="44" fillId="0" borderId="0" xfId="0" applyFont="1">
      <alignment wrapText="1"/>
    </xf>
    <xf numFmtId="0" fontId="44" fillId="0" borderId="1" xfId="0" applyFont="1" applyBorder="1" applyAlignment="1">
      <alignment horizontal="center" vertical="top" wrapText="1"/>
    </xf>
    <xf numFmtId="0" fontId="42" fillId="4" borderId="0" xfId="0" applyFont="1" applyFill="1">
      <alignment wrapText="1"/>
    </xf>
    <xf numFmtId="0" fontId="9" fillId="0" borderId="0" xfId="0" applyFont="1" applyAlignment="1">
      <alignment horizontal="center" vertical="top" wrapText="1"/>
    </xf>
    <xf numFmtId="49"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39" fillId="0" borderId="0" xfId="0" applyFont="1" applyAlignment="1">
      <alignment vertical="center" wrapText="1"/>
    </xf>
    <xf numFmtId="0" fontId="39" fillId="0" borderId="1" xfId="0" applyFont="1" applyBorder="1" applyAlignment="1">
      <alignment vertical="top" wrapText="1"/>
    </xf>
    <xf numFmtId="0" fontId="39" fillId="0" borderId="0" xfId="0" applyNumberFormat="1" applyFont="1" applyAlignment="1">
      <alignment horizontal="center" vertical="center" wrapText="1"/>
    </xf>
    <xf numFmtId="0" fontId="3" fillId="0" borderId="1" xfId="0" applyNumberFormat="1" applyFont="1" applyBorder="1" applyAlignment="1">
      <alignment horizontal="center" vertical="center"/>
    </xf>
    <xf numFmtId="0" fontId="39" fillId="0" borderId="1" xfId="0" applyFont="1" applyBorder="1" applyAlignment="1">
      <alignment horizontal="center" vertical="center" wrapText="1"/>
    </xf>
    <xf numFmtId="0" fontId="39" fillId="0" borderId="1" xfId="0" applyNumberFormat="1" applyFont="1" applyBorder="1" applyAlignment="1">
      <alignment horizontal="center" vertical="center" wrapText="1"/>
    </xf>
    <xf numFmtId="4" fontId="3" fillId="0" borderId="1" xfId="0" applyNumberFormat="1" applyFont="1" applyBorder="1" applyAlignment="1">
      <alignment horizontal="center" vertical="center" wrapText="1"/>
    </xf>
    <xf numFmtId="0" fontId="5" fillId="0" borderId="1" xfId="19" applyNumberFormat="1" applyFont="1" applyBorder="1" applyAlignment="1">
      <alignment horizontal="center" vertical="center"/>
    </xf>
    <xf numFmtId="0" fontId="3" fillId="0" borderId="1" xfId="0" applyFont="1" applyBorder="1" applyAlignment="1">
      <alignment horizontal="center" vertical="center" wrapText="1"/>
    </xf>
    <xf numFmtId="49" fontId="3" fillId="0" borderId="1" xfId="0" applyNumberFormat="1" applyFont="1" applyBorder="1" applyAlignment="1">
      <alignment horizontal="center" wrapText="1"/>
    </xf>
    <xf numFmtId="0" fontId="39" fillId="0" borderId="1" xfId="0" applyNumberFormat="1" applyFont="1" applyBorder="1" applyAlignment="1">
      <alignment horizontal="center" vertical="center"/>
    </xf>
    <xf numFmtId="0" fontId="39" fillId="0" borderId="1" xfId="0" applyNumberFormat="1" applyFont="1" applyBorder="1" applyAlignment="1">
      <alignment vertical="center"/>
    </xf>
    <xf numFmtId="0" fontId="6" fillId="0" borderId="14" xfId="0" applyNumberFormat="1" applyFont="1" applyFill="1" applyBorder="1" applyAlignment="1">
      <alignment horizontal="right" vertical="top" wrapText="1"/>
    </xf>
    <xf numFmtId="0" fontId="5" fillId="0" borderId="14" xfId="0" applyNumberFormat="1" applyFont="1" applyFill="1" applyBorder="1" applyAlignment="1">
      <alignment horizontal="right" vertical="top" wrapText="1"/>
    </xf>
    <xf numFmtId="0" fontId="5" fillId="0" borderId="14" xfId="0" applyFont="1" applyFill="1" applyBorder="1" applyAlignment="1">
      <alignment horizontal="right" vertical="top" wrapText="1"/>
    </xf>
    <xf numFmtId="168" fontId="5" fillId="0" borderId="14" xfId="0" applyNumberFormat="1" applyFont="1" applyFill="1" applyBorder="1" applyAlignment="1">
      <alignment horizontal="right" vertical="top" wrapText="1"/>
    </xf>
    <xf numFmtId="170" fontId="5" fillId="0" borderId="14" xfId="0" applyNumberFormat="1" applyFont="1" applyFill="1" applyBorder="1" applyAlignment="1">
      <alignment horizontal="right" vertical="top"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wrapText="1"/>
    </xf>
    <xf numFmtId="0" fontId="5" fillId="0" borderId="26" xfId="0" applyFont="1" applyFill="1" applyBorder="1" applyAlignment="1">
      <alignment horizontal="center" vertical="center" wrapText="1"/>
    </xf>
    <xf numFmtId="0" fontId="5" fillId="0" borderId="26" xfId="0" applyFont="1" applyFill="1" applyBorder="1" applyAlignment="1">
      <alignment horizontal="right" vertical="top" wrapText="1"/>
    </xf>
    <xf numFmtId="14" fontId="5" fillId="0" borderId="26" xfId="0" applyNumberFormat="1" applyFont="1" applyFill="1" applyBorder="1" applyAlignment="1">
      <alignment horizontal="right" vertical="top" wrapText="1"/>
    </xf>
    <xf numFmtId="168" fontId="5" fillId="0" borderId="26" xfId="0" applyNumberFormat="1" applyFont="1" applyFill="1" applyBorder="1" applyAlignment="1">
      <alignment horizontal="right" vertical="top" wrapText="1"/>
    </xf>
    <xf numFmtId="0" fontId="5" fillId="0" borderId="26" xfId="0" applyNumberFormat="1" applyFont="1" applyFill="1" applyBorder="1" applyAlignment="1">
      <alignment horizontal="right" vertical="top" wrapText="1"/>
    </xf>
    <xf numFmtId="170" fontId="5" fillId="0" borderId="26" xfId="0" applyNumberFormat="1" applyFont="1" applyFill="1" applyBorder="1" applyAlignment="1">
      <alignment horizontal="right" vertical="top" wrapText="1"/>
    </xf>
    <xf numFmtId="0" fontId="5" fillId="0" borderId="19" xfId="0" applyFont="1" applyFill="1" applyBorder="1" applyAlignment="1">
      <alignment horizontal="right" vertical="top" wrapText="1"/>
    </xf>
    <xf numFmtId="169" fontId="5" fillId="0" borderId="14" xfId="0" applyNumberFormat="1" applyFont="1" applyFill="1" applyBorder="1" applyAlignment="1">
      <alignment horizontal="right" vertical="top" wrapText="1"/>
    </xf>
    <xf numFmtId="171" fontId="5" fillId="0" borderId="14" xfId="0" applyNumberFormat="1" applyFont="1" applyFill="1" applyBorder="1" applyAlignment="1">
      <alignment horizontal="right" vertical="top" wrapText="1"/>
    </xf>
    <xf numFmtId="0" fontId="5" fillId="0" borderId="15" xfId="0" applyFont="1" applyFill="1" applyBorder="1" applyAlignment="1">
      <alignment horizontal="right" wrapText="1"/>
    </xf>
    <xf numFmtId="0" fontId="5" fillId="0" borderId="27" xfId="0" applyFont="1" applyFill="1" applyBorder="1" applyAlignment="1">
      <alignment horizontal="center" vertical="center" wrapText="1"/>
    </xf>
    <xf numFmtId="0" fontId="5" fillId="0" borderId="1" xfId="0" applyFont="1" applyFill="1" applyBorder="1" applyAlignment="1">
      <alignment horizontal="right" vertical="top" wrapText="1"/>
    </xf>
    <xf numFmtId="0" fontId="5" fillId="0" borderId="23" xfId="0" applyFont="1" applyFill="1" applyBorder="1" applyAlignment="1">
      <alignment horizontal="right" vertical="top" wrapText="1"/>
    </xf>
    <xf numFmtId="49" fontId="5" fillId="0" borderId="14" xfId="0" applyNumberFormat="1" applyFont="1" applyFill="1" applyBorder="1" applyAlignment="1">
      <alignment horizontal="right" vertical="top" wrapText="1"/>
    </xf>
    <xf numFmtId="0" fontId="5" fillId="0" borderId="28" xfId="0" applyFont="1" applyFill="1" applyBorder="1" applyAlignment="1">
      <alignment horizontal="right" wrapText="1"/>
    </xf>
    <xf numFmtId="49" fontId="3" fillId="0" borderId="3" xfId="0" applyNumberFormat="1" applyFont="1" applyBorder="1" applyAlignment="1">
      <alignment horizontal="center" vertical="center" wrapText="1"/>
    </xf>
    <xf numFmtId="0" fontId="51" fillId="0" borderId="0" xfId="0" applyFont="1" applyAlignment="1">
      <alignment horizontal="center" vertical="center" wrapText="1"/>
    </xf>
    <xf numFmtId="0" fontId="5" fillId="0" borderId="22" xfId="0" applyFont="1" applyFill="1" applyBorder="1" applyAlignment="1">
      <alignment horizontal="right" vertical="top" wrapText="1"/>
    </xf>
    <xf numFmtId="0" fontId="46" fillId="0" borderId="1" xfId="0" applyFont="1" applyBorder="1" applyAlignment="1">
      <alignment horizontal="right" wrapText="1"/>
    </xf>
    <xf numFmtId="0" fontId="5" fillId="0" borderId="29" xfId="0" applyFont="1" applyFill="1" applyBorder="1" applyAlignment="1">
      <alignment horizontal="right" wrapText="1"/>
    </xf>
    <xf numFmtId="0" fontId="3" fillId="0" borderId="1" xfId="0" applyNumberFormat="1" applyFont="1" applyBorder="1" applyAlignment="1">
      <alignment horizontal="center" vertical="top" wrapText="1"/>
    </xf>
    <xf numFmtId="0" fontId="5" fillId="0" borderId="1" xfId="0" applyFont="1" applyBorder="1" applyAlignment="1">
      <alignment horizontal="center" vertical="center" wrapText="1"/>
    </xf>
    <xf numFmtId="49" fontId="3" fillId="0" borderId="8" xfId="0" applyNumberFormat="1" applyFont="1" applyFill="1" applyBorder="1" applyAlignment="1" applyProtection="1">
      <alignment horizontal="center" vertical="center"/>
    </xf>
    <xf numFmtId="49" fontId="5" fillId="0" borderId="30" xfId="0" applyNumberFormat="1" applyFont="1" applyBorder="1" applyAlignment="1">
      <alignment horizontal="center" vertical="center"/>
    </xf>
    <xf numFmtId="49" fontId="5" fillId="0" borderId="25" xfId="0" applyNumberFormat="1" applyFont="1" applyBorder="1" applyAlignment="1">
      <alignment horizontal="center" vertical="center"/>
    </xf>
    <xf numFmtId="49" fontId="3" fillId="0" borderId="8" xfId="0" applyNumberFormat="1" applyFont="1" applyFill="1" applyBorder="1" applyAlignment="1">
      <alignment horizontal="center" vertical="center"/>
    </xf>
    <xf numFmtId="49" fontId="5" fillId="0" borderId="1" xfId="0" applyNumberFormat="1" applyFont="1" applyBorder="1" applyAlignment="1">
      <alignment horizontal="center" vertical="center" wrapText="1"/>
    </xf>
    <xf numFmtId="4" fontId="3" fillId="0" borderId="30" xfId="0" applyNumberFormat="1" applyFont="1" applyBorder="1" applyAlignment="1">
      <alignment horizontal="center" vertical="center"/>
    </xf>
    <xf numFmtId="4" fontId="5" fillId="0" borderId="30" xfId="0" applyNumberFormat="1" applyFont="1" applyBorder="1" applyAlignment="1">
      <alignment horizontal="center" vertical="center"/>
    </xf>
    <xf numFmtId="4" fontId="5" fillId="0" borderId="31" xfId="0" applyNumberFormat="1" applyFont="1" applyBorder="1" applyAlignment="1">
      <alignment horizontal="center" vertical="center"/>
    </xf>
    <xf numFmtId="14" fontId="5" fillId="0" borderId="1" xfId="0" applyNumberFormat="1" applyFont="1" applyBorder="1" applyAlignment="1">
      <alignment horizontal="center" vertical="center" wrapText="1"/>
    </xf>
    <xf numFmtId="14" fontId="3" fillId="0" borderId="1"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168" fontId="5" fillId="0" borderId="19" xfId="0" applyNumberFormat="1" applyFont="1" applyFill="1" applyBorder="1" applyAlignment="1">
      <alignment horizontal="right" vertical="top" wrapText="1"/>
    </xf>
    <xf numFmtId="169" fontId="5" fillId="0" borderId="26" xfId="0" applyNumberFormat="1" applyFont="1" applyFill="1" applyBorder="1" applyAlignment="1">
      <alignment horizontal="right" vertical="top" wrapText="1"/>
    </xf>
    <xf numFmtId="171" fontId="5" fillId="0" borderId="26" xfId="0" applyNumberFormat="1" applyFont="1" applyFill="1" applyBorder="1" applyAlignment="1">
      <alignment horizontal="right" vertical="top" wrapText="1"/>
    </xf>
    <xf numFmtId="0" fontId="5" fillId="0" borderId="32" xfId="0" applyFont="1" applyFill="1" applyBorder="1" applyAlignment="1">
      <alignment horizontal="right" vertical="top" wrapText="1"/>
    </xf>
    <xf numFmtId="168" fontId="5" fillId="0" borderId="1" xfId="0" applyNumberFormat="1" applyFont="1" applyFill="1" applyBorder="1" applyAlignment="1">
      <alignment horizontal="right" vertical="top" wrapText="1"/>
    </xf>
    <xf numFmtId="0" fontId="5" fillId="0" borderId="27" xfId="0" applyFont="1" applyFill="1" applyBorder="1" applyAlignment="1">
      <alignment horizontal="right" vertical="top" wrapText="1"/>
    </xf>
    <xf numFmtId="0" fontId="5" fillId="0" borderId="33" xfId="0" applyFont="1" applyFill="1" applyBorder="1" applyAlignment="1">
      <alignment horizontal="right" wrapText="1"/>
    </xf>
    <xf numFmtId="0" fontId="52" fillId="0" borderId="0" xfId="0" applyFont="1">
      <alignment wrapText="1"/>
    </xf>
    <xf numFmtId="49" fontId="3" fillId="0" borderId="1" xfId="0" applyNumberFormat="1" applyFont="1" applyFill="1" applyBorder="1" applyAlignment="1">
      <alignment horizontal="center" vertical="center" wrapText="1"/>
    </xf>
    <xf numFmtId="49" fontId="41" fillId="0" borderId="1" xfId="0" applyNumberFormat="1" applyFont="1" applyBorder="1" applyAlignment="1">
      <alignment horizontal="center" vertical="top" wrapText="1"/>
    </xf>
    <xf numFmtId="49" fontId="41" fillId="0" borderId="1" xfId="0" applyNumberFormat="1" applyFont="1" applyBorder="1" applyAlignment="1">
      <alignment horizontal="center" vertical="center" wrapText="1"/>
    </xf>
    <xf numFmtId="0" fontId="43" fillId="0" borderId="1" xfId="0" applyFont="1" applyBorder="1" applyAlignment="1">
      <alignment horizontal="left" vertical="center" wrapText="1"/>
    </xf>
    <xf numFmtId="0" fontId="43" fillId="0" borderId="0" xfId="0" applyFont="1" applyAlignment="1">
      <alignment horizontal="left" vertical="top" wrapText="1"/>
    </xf>
    <xf numFmtId="0" fontId="22" fillId="0" borderId="14" xfId="0" applyFont="1" applyBorder="1" applyAlignment="1">
      <alignment horizontal="center" vertical="center" wrapText="1"/>
    </xf>
    <xf numFmtId="0" fontId="42"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2" fontId="38" fillId="0" borderId="1" xfId="0" applyNumberFormat="1" applyFont="1" applyFill="1" applyBorder="1" applyAlignment="1">
      <alignment horizontal="center" vertical="center" wrapText="1"/>
    </xf>
    <xf numFmtId="0" fontId="38" fillId="0" borderId="1" xfId="0" applyFont="1" applyFill="1" applyBorder="1" applyAlignment="1">
      <alignment horizontal="center" vertical="center"/>
    </xf>
    <xf numFmtId="14" fontId="38" fillId="0" borderId="1" xfId="0" applyNumberFormat="1" applyFont="1" applyFill="1" applyBorder="1" applyAlignment="1">
      <alignment horizontal="center" vertical="center" wrapText="1"/>
    </xf>
    <xf numFmtId="167" fontId="38"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xf>
    <xf numFmtId="1" fontId="4" fillId="0" borderId="1"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49" fontId="4" fillId="0" borderId="1" xfId="18" applyNumberFormat="1" applyFont="1" applyFill="1" applyBorder="1" applyAlignment="1">
      <alignment horizontal="center" vertical="center" wrapText="1"/>
    </xf>
    <xf numFmtId="49" fontId="46" fillId="0" borderId="0" xfId="0" applyNumberFormat="1" applyFont="1" applyFill="1" applyAlignment="1">
      <alignment horizontal="center" vertical="center" wrapText="1"/>
    </xf>
    <xf numFmtId="0" fontId="46" fillId="0" borderId="0" xfId="0" applyFont="1" applyFill="1" applyAlignment="1">
      <alignment horizontal="center" vertical="center" wrapText="1"/>
    </xf>
    <xf numFmtId="49" fontId="46" fillId="0" borderId="1"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4" fillId="0" borderId="0" xfId="0" applyFont="1" applyFill="1" applyAlignment="1">
      <alignment horizontal="center" vertical="center" wrapText="1"/>
    </xf>
    <xf numFmtId="14"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4" fillId="0" borderId="12" xfId="0" applyFont="1" applyFill="1" applyBorder="1" applyAlignment="1">
      <alignment horizontal="center" vertical="center" wrapText="1"/>
    </xf>
    <xf numFmtId="14" fontId="4" fillId="0" borderId="13" xfId="0" applyNumberFormat="1" applyFont="1" applyFill="1" applyBorder="1" applyAlignment="1">
      <alignment horizontal="center" vertical="center" wrapText="1"/>
    </xf>
    <xf numFmtId="14" fontId="4" fillId="0" borderId="8" xfId="0" applyNumberFormat="1" applyFont="1" applyFill="1" applyBorder="1" applyAlignment="1">
      <alignment horizontal="center" vertical="center" wrapText="1"/>
    </xf>
    <xf numFmtId="4" fontId="4" fillId="0" borderId="8" xfId="0" applyNumberFormat="1" applyFont="1" applyFill="1" applyBorder="1" applyAlignment="1">
      <alignment horizontal="center" vertical="center" wrapText="1"/>
    </xf>
    <xf numFmtId="4" fontId="4" fillId="0" borderId="0" xfId="0" applyNumberFormat="1" applyFont="1" applyFill="1" applyAlignment="1">
      <alignment horizontal="center" vertical="center" wrapText="1"/>
    </xf>
    <xf numFmtId="4" fontId="4" fillId="0" borderId="4"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4" fontId="4" fillId="0" borderId="9" xfId="0" applyNumberFormat="1" applyFont="1" applyFill="1" applyBorder="1" applyAlignment="1">
      <alignment horizontal="center" vertical="center" wrapText="1"/>
    </xf>
    <xf numFmtId="4"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 fontId="46" fillId="0" borderId="1" xfId="0" applyNumberFormat="1" applyFont="1" applyFill="1" applyBorder="1" applyAlignment="1">
      <alignment horizontal="center" vertical="center" wrapText="1"/>
    </xf>
    <xf numFmtId="49" fontId="4" fillId="0" borderId="0" xfId="0" applyNumberFormat="1" applyFont="1" applyFill="1" applyAlignment="1">
      <alignment horizontal="center" vertical="center" wrapText="1"/>
    </xf>
    <xf numFmtId="49" fontId="4" fillId="0" borderId="8" xfId="0" applyNumberFormat="1" applyFont="1" applyFill="1" applyBorder="1" applyAlignment="1">
      <alignment horizontal="center" vertical="center" wrapText="1"/>
    </xf>
    <xf numFmtId="3" fontId="46" fillId="0" borderId="1" xfId="0" applyNumberFormat="1" applyFont="1" applyFill="1" applyBorder="1" applyAlignment="1">
      <alignment horizontal="center" vertical="center" wrapText="1"/>
    </xf>
    <xf numFmtId="4" fontId="46" fillId="0" borderId="3" xfId="0" applyNumberFormat="1" applyFont="1" applyFill="1" applyBorder="1" applyAlignment="1">
      <alignment horizontal="center" vertical="center" wrapText="1"/>
    </xf>
    <xf numFmtId="0" fontId="6" fillId="0" borderId="20" xfId="0" applyFont="1" applyFill="1" applyBorder="1" applyAlignment="1">
      <alignment horizontal="center" vertical="center" wrapText="1"/>
    </xf>
    <xf numFmtId="168" fontId="6" fillId="0" borderId="20" xfId="0" applyNumberFormat="1" applyFont="1" applyFill="1" applyBorder="1" applyAlignment="1">
      <alignment horizontal="center" vertical="center" wrapText="1"/>
    </xf>
    <xf numFmtId="49" fontId="6" fillId="0" borderId="20" xfId="0" applyNumberFormat="1" applyFont="1" applyFill="1" applyBorder="1" applyAlignment="1">
      <alignment horizontal="center" vertical="center" wrapText="1"/>
    </xf>
    <xf numFmtId="169" fontId="6" fillId="0" borderId="20" xfId="0" applyNumberFormat="1" applyFont="1" applyFill="1" applyBorder="1" applyAlignment="1">
      <alignment horizontal="center" vertical="center" wrapText="1"/>
    </xf>
    <xf numFmtId="170" fontId="6" fillId="0" borderId="20" xfId="0" applyNumberFormat="1" applyFont="1" applyFill="1" applyBorder="1" applyAlignment="1">
      <alignment horizontal="center" vertical="center" wrapText="1"/>
    </xf>
    <xf numFmtId="0" fontId="6" fillId="0" borderId="21" xfId="0" applyFont="1" applyFill="1" applyBorder="1" applyAlignment="1">
      <alignment horizontal="center" vertical="center" wrapText="1"/>
    </xf>
    <xf numFmtId="0" fontId="4" fillId="0" borderId="13" xfId="0" applyFont="1" applyFill="1" applyBorder="1" applyAlignment="1">
      <alignment horizontal="center" vertical="center" wrapText="1"/>
    </xf>
    <xf numFmtId="168" fontId="43" fillId="0" borderId="20" xfId="0" applyNumberFormat="1" applyFont="1" applyFill="1" applyBorder="1" applyAlignment="1">
      <alignment horizontal="center" vertical="center" wrapText="1"/>
    </xf>
    <xf numFmtId="168" fontId="4" fillId="0" borderId="20" xfId="0" applyNumberFormat="1" applyFont="1" applyFill="1" applyBorder="1" applyAlignment="1">
      <alignment horizontal="center" vertical="center" wrapText="1"/>
    </xf>
    <xf numFmtId="168" fontId="6" fillId="0" borderId="14" xfId="0" applyNumberFormat="1" applyFont="1" applyFill="1" applyBorder="1" applyAlignment="1">
      <alignment horizontal="center" vertical="center" wrapText="1"/>
    </xf>
    <xf numFmtId="49" fontId="6" fillId="0" borderId="14" xfId="0" applyNumberFormat="1" applyFont="1" applyFill="1" applyBorder="1" applyAlignment="1">
      <alignment horizontal="center" vertical="center" wrapText="1"/>
    </xf>
    <xf numFmtId="169" fontId="6" fillId="0" borderId="14" xfId="0" applyNumberFormat="1" applyFont="1" applyFill="1" applyBorder="1" applyAlignment="1">
      <alignment horizontal="center" vertical="center" wrapText="1"/>
    </xf>
    <xf numFmtId="170" fontId="6" fillId="0" borderId="14" xfId="0" applyNumberFormat="1" applyFont="1" applyFill="1" applyBorder="1" applyAlignment="1">
      <alignment horizontal="center" vertical="center" wrapText="1"/>
    </xf>
    <xf numFmtId="2" fontId="6" fillId="0" borderId="14" xfId="0" applyNumberFormat="1" applyFont="1" applyFill="1" applyBorder="1" applyAlignment="1">
      <alignment horizontal="center" vertical="center" wrapText="1"/>
    </xf>
    <xf numFmtId="168" fontId="4" fillId="0" borderId="14" xfId="0" applyNumberFormat="1"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23" xfId="0" applyFont="1" applyFill="1" applyBorder="1" applyAlignment="1">
      <alignment horizontal="center" vertical="center" wrapText="1"/>
    </xf>
    <xf numFmtId="4" fontId="6" fillId="0" borderId="14" xfId="0" applyNumberFormat="1"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0" borderId="19" xfId="0" applyFont="1" applyFill="1" applyBorder="1" applyAlignment="1">
      <alignment horizontal="center" vertical="center" wrapText="1"/>
    </xf>
    <xf numFmtId="168" fontId="4" fillId="0" borderId="22" xfId="0" applyNumberFormat="1" applyFont="1" applyFill="1" applyBorder="1" applyAlignment="1">
      <alignment horizontal="center" vertical="center" wrapText="1"/>
    </xf>
    <xf numFmtId="168" fontId="6" fillId="0" borderId="19" xfId="0" applyNumberFormat="1" applyFont="1" applyFill="1" applyBorder="1" applyAlignment="1">
      <alignment horizontal="center" vertical="center" wrapText="1"/>
    </xf>
    <xf numFmtId="49" fontId="6" fillId="0" borderId="19" xfId="0" applyNumberFormat="1" applyFont="1" applyFill="1" applyBorder="1" applyAlignment="1">
      <alignment horizontal="center" vertical="center" wrapText="1"/>
    </xf>
    <xf numFmtId="169" fontId="6" fillId="0" borderId="19" xfId="0" applyNumberFormat="1" applyFont="1" applyFill="1" applyBorder="1" applyAlignment="1">
      <alignment horizontal="center" vertical="center" wrapText="1"/>
    </xf>
    <xf numFmtId="170" fontId="6" fillId="0" borderId="19" xfId="0" applyNumberFormat="1" applyFont="1" applyFill="1" applyBorder="1" applyAlignment="1">
      <alignment horizontal="center" vertical="center" wrapText="1"/>
    </xf>
    <xf numFmtId="168" fontId="4" fillId="0" borderId="19" xfId="0" applyNumberFormat="1" applyFont="1" applyFill="1" applyBorder="1" applyAlignment="1">
      <alignment horizontal="center" vertical="center" wrapText="1"/>
    </xf>
    <xf numFmtId="49" fontId="6" fillId="0" borderId="34" xfId="0" applyNumberFormat="1" applyFont="1" applyFill="1" applyBorder="1" applyAlignment="1">
      <alignment horizontal="center" vertical="center" wrapText="1"/>
    </xf>
    <xf numFmtId="168" fontId="4"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70" fontId="4" fillId="0" borderId="1" xfId="0" applyNumberFormat="1"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19" xfId="0" applyFont="1" applyFill="1" applyBorder="1" applyAlignment="1">
      <alignment horizontal="center" vertical="center" wrapText="1"/>
    </xf>
    <xf numFmtId="14" fontId="4" fillId="0" borderId="0" xfId="0" applyNumberFormat="1" applyFont="1" applyFill="1" applyAlignment="1">
      <alignment horizontal="center" vertical="center" wrapText="1"/>
    </xf>
    <xf numFmtId="2" fontId="4" fillId="0" borderId="0" xfId="0" applyNumberFormat="1" applyFont="1" applyFill="1" applyAlignment="1">
      <alignment horizontal="center" vertical="center" wrapText="1"/>
    </xf>
    <xf numFmtId="0" fontId="6" fillId="0" borderId="15" xfId="0" applyFont="1" applyFill="1" applyBorder="1" applyAlignment="1">
      <alignment horizontal="center" vertical="center" wrapText="1"/>
    </xf>
    <xf numFmtId="1" fontId="6" fillId="0" borderId="14" xfId="0" applyNumberFormat="1" applyFont="1" applyFill="1" applyBorder="1" applyAlignment="1">
      <alignment horizontal="center" vertical="center" wrapText="1"/>
    </xf>
    <xf numFmtId="2" fontId="6" fillId="0" borderId="19" xfId="0" applyNumberFormat="1" applyFont="1" applyFill="1" applyBorder="1" applyAlignment="1">
      <alignment horizontal="center" vertical="center" wrapText="1"/>
    </xf>
    <xf numFmtId="0" fontId="6" fillId="0" borderId="28" xfId="0" applyFont="1" applyFill="1" applyBorder="1" applyAlignment="1">
      <alignment horizontal="center" vertical="center" wrapText="1"/>
    </xf>
    <xf numFmtId="168" fontId="6" fillId="0" borderId="5" xfId="0" applyNumberFormat="1" applyFont="1" applyFill="1" applyBorder="1" applyAlignment="1">
      <alignment horizontal="center" vertical="center" wrapText="1"/>
    </xf>
    <xf numFmtId="169" fontId="6" fillId="0" borderId="5" xfId="0" applyNumberFormat="1" applyFont="1" applyFill="1" applyBorder="1" applyAlignment="1">
      <alignment horizontal="center" vertical="center" wrapText="1"/>
    </xf>
    <xf numFmtId="170" fontId="6" fillId="0" borderId="5" xfId="0" applyNumberFormat="1" applyFont="1" applyFill="1" applyBorder="1" applyAlignment="1">
      <alignment horizontal="center" vertical="center" wrapText="1"/>
    </xf>
    <xf numFmtId="2" fontId="6" fillId="0" borderId="5" xfId="0" applyNumberFormat="1" applyFont="1" applyFill="1" applyBorder="1" applyAlignment="1">
      <alignment horizontal="center" vertical="center" wrapText="1"/>
    </xf>
    <xf numFmtId="168" fontId="6" fillId="0" borderId="1" xfId="0" applyNumberFormat="1" applyFont="1" applyFill="1" applyBorder="1" applyAlignment="1">
      <alignment horizontal="center" vertical="center" wrapText="1"/>
    </xf>
    <xf numFmtId="2" fontId="4" fillId="0" borderId="5" xfId="0" applyNumberFormat="1" applyFont="1" applyFill="1" applyBorder="1" applyAlignment="1">
      <alignment horizontal="center" vertical="center" wrapText="1"/>
    </xf>
    <xf numFmtId="1" fontId="4" fillId="0" borderId="5" xfId="0" applyNumberFormat="1" applyFont="1" applyFill="1" applyBorder="1" applyAlignment="1">
      <alignment horizontal="center" vertical="center" wrapText="1"/>
    </xf>
    <xf numFmtId="169" fontId="6" fillId="0" borderId="1" xfId="0" applyNumberFormat="1" applyFont="1" applyFill="1" applyBorder="1" applyAlignment="1">
      <alignment horizontal="center" vertical="center" wrapText="1"/>
    </xf>
    <xf numFmtId="170" fontId="6"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49"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49" fontId="4" fillId="0" borderId="14" xfId="0" applyNumberFormat="1" applyFont="1" applyFill="1" applyBorder="1" applyAlignment="1">
      <alignment horizontal="center" vertical="center" wrapText="1"/>
    </xf>
    <xf numFmtId="172" fontId="4" fillId="0" borderId="14" xfId="0" applyNumberFormat="1" applyFont="1" applyFill="1" applyBorder="1" applyAlignment="1">
      <alignment horizontal="center" vertical="center" wrapText="1"/>
    </xf>
    <xf numFmtId="4" fontId="4" fillId="0"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0" fontId="6" fillId="5" borderId="14" xfId="0" applyFont="1" applyFill="1" applyBorder="1" applyAlignment="1">
      <alignment horizontal="center" vertical="center" wrapText="1"/>
    </xf>
    <xf numFmtId="2" fontId="4" fillId="0" borderId="14"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2" fontId="4" fillId="0" borderId="19" xfId="0" applyNumberFormat="1" applyFont="1" applyFill="1" applyBorder="1" applyAlignment="1">
      <alignment horizontal="center" vertical="center" wrapText="1"/>
    </xf>
    <xf numFmtId="4" fontId="4" fillId="0" borderId="19" xfId="0" applyNumberFormat="1" applyFont="1" applyFill="1" applyBorder="1" applyAlignment="1">
      <alignment horizontal="center" vertical="center" wrapText="1"/>
    </xf>
    <xf numFmtId="14" fontId="4" fillId="0" borderId="19" xfId="0" applyNumberFormat="1"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2" fontId="4" fillId="0" borderId="3" xfId="0" applyNumberFormat="1" applyFont="1" applyFill="1" applyBorder="1" applyAlignment="1">
      <alignment horizontal="center" vertical="center" wrapText="1"/>
    </xf>
    <xf numFmtId="14" fontId="4" fillId="0" borderId="3" xfId="0" applyNumberFormat="1" applyFont="1" applyFill="1" applyBorder="1" applyAlignment="1">
      <alignment horizontal="center" vertical="center" wrapText="1"/>
    </xf>
    <xf numFmtId="49" fontId="4" fillId="0" borderId="37" xfId="0" applyNumberFormat="1" applyFont="1" applyFill="1" applyBorder="1" applyAlignment="1">
      <alignment horizontal="center" vertical="center" wrapText="1"/>
    </xf>
    <xf numFmtId="49" fontId="4" fillId="5" borderId="3" xfId="0" applyNumberFormat="1"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0" borderId="20" xfId="0"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2" fontId="4" fillId="0" borderId="6"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wrapText="1"/>
    </xf>
    <xf numFmtId="14" fontId="4" fillId="0" borderId="6" xfId="0" applyNumberFormat="1"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39" xfId="0" applyNumberFormat="1" applyFont="1" applyFill="1" applyBorder="1" applyAlignment="1">
      <alignment horizontal="center" vertical="center" wrapText="1"/>
    </xf>
    <xf numFmtId="0" fontId="46" fillId="0" borderId="5" xfId="0" applyFont="1" applyFill="1" applyBorder="1" applyAlignment="1">
      <alignment horizontal="center" vertical="center" wrapText="1"/>
    </xf>
    <xf numFmtId="49" fontId="4" fillId="0" borderId="40" xfId="0" applyNumberFormat="1" applyFont="1" applyFill="1" applyBorder="1" applyAlignment="1">
      <alignment horizontal="center" vertical="center" wrapText="1"/>
    </xf>
    <xf numFmtId="0" fontId="4" fillId="5" borderId="5" xfId="0" applyFont="1" applyFill="1" applyBorder="1" applyAlignment="1">
      <alignment horizontal="center" vertical="center" wrapText="1"/>
    </xf>
    <xf numFmtId="49" fontId="4" fillId="0" borderId="41"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0" fontId="4" fillId="0" borderId="1" xfId="19" applyNumberFormat="1" applyFont="1" applyFill="1" applyBorder="1" applyAlignment="1" applyProtection="1">
      <alignment horizontal="center" vertical="center" wrapText="1"/>
    </xf>
    <xf numFmtId="14" fontId="4" fillId="0" borderId="1" xfId="0" applyNumberFormat="1" applyFont="1" applyFill="1" applyBorder="1" applyAlignment="1">
      <alignment horizontal="center" vertical="center"/>
    </xf>
    <xf numFmtId="4" fontId="4" fillId="0" borderId="1" xfId="0" applyNumberFormat="1" applyFont="1" applyFill="1" applyBorder="1" applyAlignment="1">
      <alignment horizontal="center" vertical="center"/>
    </xf>
    <xf numFmtId="0" fontId="6" fillId="0" borderId="0" xfId="0" applyFont="1" applyFill="1" applyAlignment="1">
      <alignment horizontal="center" vertical="center" wrapText="1"/>
    </xf>
    <xf numFmtId="167" fontId="4" fillId="0" borderId="1" xfId="0" applyNumberFormat="1" applyFont="1" applyFill="1" applyBorder="1" applyAlignment="1">
      <alignment horizontal="center" vertical="center" wrapText="1"/>
    </xf>
    <xf numFmtId="14" fontId="6" fillId="0" borderId="14"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14" fontId="6" fillId="0" borderId="19" xfId="0" applyNumberFormat="1" applyFont="1" applyFill="1" applyBorder="1" applyAlignment="1">
      <alignment horizontal="center" vertical="center" wrapText="1"/>
    </xf>
    <xf numFmtId="49" fontId="4" fillId="0" borderId="1" xfId="12" applyNumberFormat="1" applyFont="1" applyFill="1" applyBorder="1" applyAlignment="1">
      <alignment horizontal="center" vertical="center" wrapText="1"/>
    </xf>
    <xf numFmtId="4" fontId="4" fillId="0" borderId="1" xfId="18" applyNumberFormat="1" applyFont="1" applyFill="1" applyBorder="1" applyAlignment="1">
      <alignment horizontal="center" vertical="center"/>
    </xf>
    <xf numFmtId="0" fontId="4" fillId="0" borderId="1" xfId="0" applyFont="1" applyFill="1" applyBorder="1" applyAlignment="1">
      <alignment horizontal="center" vertical="center"/>
    </xf>
    <xf numFmtId="1" fontId="4"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1" fontId="4" fillId="0" borderId="1"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0" fontId="4" fillId="0" borderId="1" xfId="0" applyFont="1" applyFill="1" applyBorder="1">
      <alignment wrapText="1"/>
    </xf>
    <xf numFmtId="0" fontId="4" fillId="0" borderId="5" xfId="0" applyFont="1" applyFill="1" applyBorder="1">
      <alignment wrapText="1"/>
    </xf>
    <xf numFmtId="2" fontId="4" fillId="0" borderId="1" xfId="18" applyNumberFormat="1" applyFont="1" applyFill="1" applyBorder="1" applyAlignment="1">
      <alignment horizontal="right" vertical="center"/>
    </xf>
    <xf numFmtId="0" fontId="4" fillId="0" borderId="1" xfId="0" applyFont="1" applyFill="1" applyBorder="1" applyAlignment="1">
      <alignment horizontal="left" wrapText="1"/>
    </xf>
    <xf numFmtId="4" fontId="3" fillId="0" borderId="1" xfId="0" applyNumberFormat="1" applyFont="1" applyFill="1" applyBorder="1" applyAlignment="1">
      <alignment horizontal="center" vertical="center" wrapText="1"/>
    </xf>
    <xf numFmtId="2" fontId="4" fillId="0" borderId="1" xfId="18" applyNumberFormat="1" applyFont="1" applyFill="1" applyBorder="1" applyAlignment="1">
      <alignment horizontal="center" vertical="center"/>
    </xf>
    <xf numFmtId="0" fontId="4" fillId="0" borderId="1" xfId="0" applyFont="1" applyFill="1" applyBorder="1" applyAlignment="1">
      <alignment wrapText="1"/>
    </xf>
    <xf numFmtId="14" fontId="53" fillId="0" borderId="1" xfId="0" applyNumberFormat="1" applyFont="1" applyFill="1" applyBorder="1">
      <alignment wrapText="1"/>
    </xf>
    <xf numFmtId="49" fontId="4" fillId="0" borderId="1" xfId="0" applyNumberFormat="1" applyFont="1" applyFill="1" applyBorder="1" applyAlignment="1">
      <alignment vertical="top" wrapText="1"/>
    </xf>
    <xf numFmtId="2" fontId="4" fillId="0" borderId="1" xfId="0" applyNumberFormat="1" applyFont="1" applyFill="1" applyBorder="1" applyAlignment="1" applyProtection="1">
      <alignment horizontal="right" wrapText="1"/>
    </xf>
    <xf numFmtId="0" fontId="4" fillId="0" borderId="4" xfId="0" applyNumberFormat="1" applyFont="1" applyFill="1" applyBorder="1" applyAlignment="1" applyProtection="1">
      <alignment horizontal="left" wrapText="1"/>
    </xf>
    <xf numFmtId="0" fontId="4" fillId="0" borderId="1" xfId="0" applyNumberFormat="1" applyFont="1" applyFill="1" applyBorder="1" applyAlignment="1" applyProtection="1">
      <alignment horizontal="left" wrapText="1"/>
    </xf>
    <xf numFmtId="49" fontId="4" fillId="0" borderId="1" xfId="0" applyNumberFormat="1" applyFont="1" applyFill="1" applyBorder="1" applyAlignment="1">
      <alignment horizontal="left" vertical="center" wrapText="1"/>
    </xf>
    <xf numFmtId="2" fontId="6" fillId="0" borderId="1" xfId="0" applyNumberFormat="1" applyFont="1" applyFill="1" applyBorder="1" applyAlignment="1">
      <alignment horizontal="right" vertical="center" wrapText="1"/>
    </xf>
    <xf numFmtId="10" fontId="4" fillId="0" borderId="1" xfId="19" applyNumberFormat="1" applyFont="1" applyFill="1" applyBorder="1" applyAlignment="1" applyProtection="1">
      <alignment horizontal="left" vertical="center" wrapText="1"/>
    </xf>
    <xf numFmtId="2" fontId="4" fillId="0" borderId="1" xfId="0" applyNumberFormat="1" applyFont="1" applyFill="1" applyBorder="1" applyAlignment="1">
      <alignment horizontal="right"/>
    </xf>
    <xf numFmtId="49" fontId="3" fillId="0" borderId="5" xfId="0" applyNumberFormat="1" applyFont="1" applyFill="1" applyBorder="1" applyAlignment="1">
      <alignment horizontal="center" vertical="center" wrapText="1"/>
    </xf>
    <xf numFmtId="0" fontId="6" fillId="0" borderId="5" xfId="0" applyFont="1" applyFill="1" applyBorder="1" applyAlignment="1">
      <alignment horizontal="left" vertical="center" wrapText="1"/>
    </xf>
    <xf numFmtId="14" fontId="4" fillId="0" borderId="5"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wrapText="1"/>
    </xf>
    <xf numFmtId="0" fontId="6" fillId="0" borderId="7" xfId="0" applyFont="1" applyFill="1" applyBorder="1">
      <alignment wrapText="1"/>
    </xf>
    <xf numFmtId="49" fontId="4" fillId="0" borderId="1" xfId="0" applyNumberFormat="1" applyFont="1" applyFill="1" applyBorder="1">
      <alignment wrapText="1"/>
    </xf>
    <xf numFmtId="0" fontId="4" fillId="0" borderId="5" xfId="0" applyFont="1" applyFill="1" applyBorder="1" applyAlignment="1">
      <alignment horizontal="left" wrapText="1"/>
    </xf>
    <xf numFmtId="0" fontId="4" fillId="0" borderId="5" xfId="0" applyFont="1" applyFill="1" applyBorder="1" applyAlignment="1">
      <alignment horizontal="center" wrapText="1"/>
    </xf>
    <xf numFmtId="0" fontId="6" fillId="0" borderId="14" xfId="0" applyFont="1" applyFill="1" applyBorder="1" applyAlignment="1">
      <alignment horizontal="right" vertical="top" wrapText="1"/>
    </xf>
    <xf numFmtId="168" fontId="6" fillId="0" borderId="14" xfId="0" applyNumberFormat="1" applyFont="1" applyFill="1" applyBorder="1" applyAlignment="1">
      <alignment horizontal="right" vertical="top" wrapText="1"/>
    </xf>
    <xf numFmtId="169" fontId="6" fillId="0" borderId="14" xfId="0" applyNumberFormat="1" applyFont="1" applyFill="1" applyBorder="1" applyAlignment="1">
      <alignment horizontal="right" vertical="top" wrapText="1"/>
    </xf>
    <xf numFmtId="170" fontId="6" fillId="0" borderId="14" xfId="0" applyNumberFormat="1" applyFont="1" applyFill="1" applyBorder="1" applyAlignment="1">
      <alignment horizontal="right" vertical="top" wrapText="1"/>
    </xf>
    <xf numFmtId="4" fontId="4" fillId="0" borderId="0" xfId="0" applyNumberFormat="1" applyFont="1" applyFill="1" applyBorder="1" applyAlignment="1">
      <alignment horizontal="center" vertical="center" wrapText="1"/>
    </xf>
    <xf numFmtId="0" fontId="6" fillId="0" borderId="15" xfId="0" applyFont="1" applyFill="1" applyBorder="1" applyAlignment="1">
      <alignment horizontal="right" vertical="top" wrapText="1"/>
    </xf>
    <xf numFmtId="0" fontId="6" fillId="0" borderId="19" xfId="0" applyFont="1" applyFill="1" applyBorder="1" applyAlignment="1">
      <alignment horizontal="right" vertical="top" wrapText="1"/>
    </xf>
    <xf numFmtId="168" fontId="6" fillId="0" borderId="19" xfId="0" applyNumberFormat="1" applyFont="1" applyFill="1" applyBorder="1" applyAlignment="1">
      <alignment horizontal="right" vertical="top" wrapText="1"/>
    </xf>
    <xf numFmtId="169" fontId="6" fillId="0" borderId="19" xfId="0" applyNumberFormat="1" applyFont="1" applyFill="1" applyBorder="1" applyAlignment="1">
      <alignment horizontal="right" vertical="top" wrapText="1"/>
    </xf>
    <xf numFmtId="170" fontId="6" fillId="0" borderId="19" xfId="0" applyNumberFormat="1" applyFont="1" applyFill="1" applyBorder="1" applyAlignment="1">
      <alignment horizontal="right" vertical="top" wrapText="1"/>
    </xf>
    <xf numFmtId="14" fontId="6" fillId="0" borderId="19" xfId="0" applyNumberFormat="1" applyFont="1" applyFill="1" applyBorder="1" applyAlignment="1">
      <alignment horizontal="right" vertical="top" wrapText="1"/>
    </xf>
    <xf numFmtId="49" fontId="6" fillId="0" borderId="19" xfId="0" applyNumberFormat="1" applyFont="1" applyFill="1" applyBorder="1" applyAlignment="1">
      <alignment horizontal="right" vertical="top" wrapText="1"/>
    </xf>
    <xf numFmtId="0" fontId="6" fillId="0" borderId="1" xfId="0" applyFont="1" applyFill="1" applyBorder="1" applyAlignment="1">
      <alignment horizontal="right" vertical="top" wrapText="1"/>
    </xf>
    <xf numFmtId="49" fontId="6" fillId="0" borderId="1" xfId="0" applyNumberFormat="1" applyFont="1" applyFill="1" applyBorder="1" applyAlignment="1">
      <alignment horizontal="right" vertical="top" wrapText="1"/>
    </xf>
    <xf numFmtId="0" fontId="6" fillId="0" borderId="43" xfId="0" applyFont="1" applyFill="1" applyBorder="1" applyAlignment="1">
      <alignment horizontal="right" vertical="top" wrapText="1"/>
    </xf>
    <xf numFmtId="14" fontId="6" fillId="0" borderId="1" xfId="0" applyNumberFormat="1" applyFont="1" applyFill="1" applyBorder="1" applyAlignment="1">
      <alignment horizontal="right" vertical="top" wrapText="1"/>
    </xf>
    <xf numFmtId="0" fontId="6" fillId="0" borderId="44" xfId="0" applyFont="1" applyFill="1" applyBorder="1" applyAlignment="1">
      <alignment horizontal="right" vertical="top" wrapText="1"/>
    </xf>
    <xf numFmtId="49" fontId="4" fillId="0" borderId="0" xfId="0" applyNumberFormat="1" applyFont="1" applyFill="1" applyBorder="1" applyAlignment="1">
      <alignment horizontal="center" vertical="center" wrapText="1"/>
    </xf>
    <xf numFmtId="0" fontId="6" fillId="0" borderId="22" xfId="0" applyFont="1" applyFill="1" applyBorder="1" applyAlignment="1">
      <alignment horizontal="right" vertical="top" wrapText="1"/>
    </xf>
    <xf numFmtId="169" fontId="6" fillId="0" borderId="1" xfId="0" applyNumberFormat="1" applyFont="1" applyFill="1" applyBorder="1" applyAlignment="1">
      <alignment horizontal="right" vertical="top" wrapText="1"/>
    </xf>
    <xf numFmtId="168" fontId="6" fillId="0" borderId="1" xfId="0" applyNumberFormat="1" applyFont="1" applyFill="1" applyBorder="1" applyAlignment="1">
      <alignment horizontal="right" vertical="top" wrapText="1"/>
    </xf>
    <xf numFmtId="170" fontId="6" fillId="0" borderId="1" xfId="0" applyNumberFormat="1" applyFont="1" applyFill="1" applyBorder="1" applyAlignment="1">
      <alignment horizontal="right" vertical="top" wrapText="1"/>
    </xf>
    <xf numFmtId="0" fontId="4" fillId="0" borderId="0" xfId="0" applyFont="1" applyFill="1" applyBorder="1" applyAlignment="1">
      <alignment horizontal="center" vertical="center" wrapText="1"/>
    </xf>
    <xf numFmtId="10" fontId="4" fillId="0" borderId="1" xfId="19" applyNumberFormat="1" applyFont="1" applyFill="1" applyBorder="1" applyAlignment="1">
      <alignment horizontal="center" vertical="center" wrapText="1"/>
    </xf>
    <xf numFmtId="0" fontId="49" fillId="0" borderId="1" xfId="2" applyFont="1" applyFill="1" applyBorder="1" applyAlignment="1" applyProtection="1">
      <alignment horizontal="center" vertical="center" wrapText="1"/>
    </xf>
    <xf numFmtId="4" fontId="4" fillId="0" borderId="5" xfId="0" applyNumberFormat="1" applyFont="1" applyBorder="1" applyAlignment="1">
      <alignment horizontal="center" vertical="center" wrapText="1"/>
    </xf>
    <xf numFmtId="10" fontId="4" fillId="0" borderId="5" xfId="19" applyNumberFormat="1" applyFont="1" applyFill="1" applyBorder="1" applyAlignment="1">
      <alignment horizontal="center" vertical="center" wrapText="1"/>
    </xf>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6" fillId="0" borderId="5"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8" xfId="0" applyFont="1" applyFill="1" applyBorder="1" applyAlignment="1">
      <alignment horizontal="center" vertical="center" wrapText="1"/>
    </xf>
    <xf numFmtId="0" fontId="6" fillId="0" borderId="0" xfId="0" applyFont="1" applyAlignment="1">
      <alignment horizontal="left" vertical="top" wrapText="1"/>
    </xf>
    <xf numFmtId="0" fontId="6" fillId="0" borderId="0" xfId="0" applyFont="1" applyBorder="1" applyAlignment="1">
      <alignment horizontal="left" vertical="top" wrapText="1"/>
    </xf>
    <xf numFmtId="49" fontId="4" fillId="0" borderId="1" xfId="0" applyNumberFormat="1" applyFont="1" applyBorder="1" applyAlignment="1">
      <alignment horizontal="left" vertical="top" wrapText="1"/>
    </xf>
    <xf numFmtId="0" fontId="4" fillId="0" borderId="1" xfId="0" applyFont="1" applyFill="1" applyBorder="1" applyAlignment="1">
      <alignment vertical="top" wrapText="1"/>
    </xf>
    <xf numFmtId="0" fontId="6" fillId="0" borderId="1" xfId="0" applyFont="1" applyFill="1" applyBorder="1" applyAlignment="1">
      <alignment vertical="top" wrapText="1"/>
    </xf>
    <xf numFmtId="174" fontId="59" fillId="0" borderId="1" xfId="18" applyNumberFormat="1" applyFont="1" applyBorder="1">
      <alignment wrapText="1"/>
    </xf>
    <xf numFmtId="0" fontId="59" fillId="0" borderId="1" xfId="0" applyFont="1" applyBorder="1">
      <alignment wrapText="1"/>
    </xf>
    <xf numFmtId="49" fontId="3" fillId="0" borderId="1" xfId="20" applyNumberFormat="1" applyFont="1" applyBorder="1" applyAlignment="1">
      <alignment horizontal="center" vertical="center" wrapText="1"/>
    </xf>
    <xf numFmtId="0" fontId="6" fillId="0" borderId="1" xfId="20" applyFont="1" applyBorder="1" applyAlignment="1">
      <alignment horizontal="left" vertical="center" wrapText="1"/>
    </xf>
    <xf numFmtId="0" fontId="3" fillId="0" borderId="1" xfId="0" applyFont="1" applyBorder="1">
      <alignment wrapText="1"/>
    </xf>
    <xf numFmtId="0" fontId="4" fillId="4"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4" fontId="4" fillId="0" borderId="1" xfId="0" applyNumberFormat="1" applyFont="1" applyBorder="1" applyAlignment="1">
      <alignment horizontal="center" vertical="center"/>
    </xf>
    <xf numFmtId="0" fontId="4" fillId="0" borderId="1" xfId="0" applyFont="1" applyBorder="1" applyAlignment="1" applyProtection="1">
      <alignment wrapText="1"/>
      <protection locked="0"/>
    </xf>
    <xf numFmtId="49" fontId="61" fillId="0" borderId="1" xfId="0" applyNumberFormat="1" applyFont="1" applyBorder="1" applyAlignment="1">
      <alignment horizontal="center" vertical="center" wrapText="1"/>
    </xf>
    <xf numFmtId="49" fontId="61" fillId="0" borderId="3" xfId="0" applyNumberFormat="1" applyFont="1" applyBorder="1" applyAlignment="1">
      <alignment horizontal="center" vertical="center" wrapText="1"/>
    </xf>
    <xf numFmtId="49" fontId="43" fillId="4" borderId="1" xfId="0" applyNumberFormat="1" applyFont="1" applyFill="1" applyBorder="1" applyAlignment="1">
      <alignment horizontal="center" vertical="center" wrapText="1"/>
    </xf>
    <xf numFmtId="49" fontId="61" fillId="4" borderId="1" xfId="0" applyNumberFormat="1" applyFont="1" applyFill="1" applyBorder="1" applyAlignment="1">
      <alignment horizontal="center" vertical="center" wrapText="1"/>
    </xf>
    <xf numFmtId="49" fontId="61" fillId="0" borderId="1" xfId="0" applyNumberFormat="1" applyFont="1" applyFill="1" applyBorder="1" applyAlignment="1">
      <alignment horizontal="center" vertical="center" wrapText="1"/>
    </xf>
    <xf numFmtId="49" fontId="61" fillId="4" borderId="3" xfId="0" applyNumberFormat="1" applyFont="1" applyFill="1" applyBorder="1" applyAlignment="1">
      <alignment horizontal="center" vertical="center" wrapText="1"/>
    </xf>
    <xf numFmtId="49" fontId="61"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1" fontId="4" fillId="0" borderId="0" xfId="2" applyNumberFormat="1" applyFont="1" applyAlignment="1" applyProtection="1">
      <alignment horizontal="center" vertical="center" wrapText="1"/>
    </xf>
    <xf numFmtId="1" fontId="4" fillId="0" borderId="0" xfId="2" applyNumberFormat="1" applyFont="1" applyFill="1" applyAlignment="1" applyProtection="1">
      <alignment horizontal="center" vertical="center" wrapText="1"/>
    </xf>
    <xf numFmtId="0" fontId="6" fillId="4" borderId="1" xfId="0" applyFont="1" applyFill="1" applyBorder="1" applyAlignment="1">
      <alignment horizontal="left" vertical="center" wrapText="1"/>
    </xf>
    <xf numFmtId="49" fontId="4" fillId="0" borderId="5" xfId="0" applyNumberFormat="1" applyFont="1" applyBorder="1" applyAlignment="1">
      <alignment horizontal="center" vertical="center" wrapText="1"/>
    </xf>
    <xf numFmtId="0" fontId="6" fillId="0" borderId="1" xfId="0" applyFont="1" applyFill="1" applyBorder="1" applyAlignment="1">
      <alignment horizontal="left" vertical="top" wrapText="1"/>
    </xf>
    <xf numFmtId="0" fontId="4" fillId="0" borderId="1" xfId="0" applyFont="1" applyBorder="1" applyAlignment="1">
      <alignment vertical="center" wrapText="1"/>
    </xf>
    <xf numFmtId="4" fontId="4" fillId="0" borderId="5" xfId="0" applyNumberFormat="1" applyFont="1" applyBorder="1" applyAlignment="1">
      <alignment horizontal="center" vertical="center"/>
    </xf>
    <xf numFmtId="2" fontId="4" fillId="0" borderId="5" xfId="0" applyNumberFormat="1" applyFont="1"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vertical="center" wrapText="1"/>
    </xf>
    <xf numFmtId="14" fontId="4" fillId="0" borderId="5" xfId="0" applyNumberFormat="1" applyFont="1" applyBorder="1" applyAlignment="1">
      <alignment vertical="center" wrapText="1"/>
    </xf>
    <xf numFmtId="14" fontId="4" fillId="0" borderId="5" xfId="0" applyNumberFormat="1" applyFont="1" applyBorder="1" applyAlignment="1">
      <alignment horizontal="center" vertical="center" wrapText="1"/>
    </xf>
    <xf numFmtId="2" fontId="4" fillId="0" borderId="1" xfId="0" applyNumberFormat="1" applyFont="1" applyBorder="1" applyAlignment="1">
      <alignment vertical="center" wrapText="1"/>
    </xf>
    <xf numFmtId="14" fontId="4" fillId="0" borderId="1" xfId="0" applyNumberFormat="1" applyFont="1" applyBorder="1" applyAlignment="1">
      <alignment vertical="center" wrapText="1"/>
    </xf>
    <xf numFmtId="0" fontId="6" fillId="0" borderId="14" xfId="0" applyFont="1" applyFill="1" applyBorder="1" applyAlignment="1">
      <alignment horizontal="center" vertical="top" wrapText="1"/>
    </xf>
    <xf numFmtId="168" fontId="6" fillId="0" borderId="14" xfId="0" applyNumberFormat="1" applyFont="1" applyFill="1" applyBorder="1" applyAlignment="1">
      <alignment horizontal="center" vertical="top" wrapText="1"/>
    </xf>
    <xf numFmtId="169" fontId="6" fillId="0" borderId="14" xfId="0" applyNumberFormat="1" applyFont="1" applyFill="1" applyBorder="1" applyAlignment="1">
      <alignment horizontal="center" vertical="top" wrapText="1"/>
    </xf>
    <xf numFmtId="170" fontId="6" fillId="0" borderId="14" xfId="0" applyNumberFormat="1" applyFont="1" applyFill="1" applyBorder="1" applyAlignment="1">
      <alignment horizontal="center" vertical="top" wrapText="1"/>
    </xf>
    <xf numFmtId="171" fontId="6" fillId="0" borderId="14" xfId="0" applyNumberFormat="1" applyFont="1" applyFill="1" applyBorder="1" applyAlignment="1">
      <alignment horizontal="center" vertical="top" wrapText="1"/>
    </xf>
    <xf numFmtId="0" fontId="6" fillId="0" borderId="15" xfId="0" applyFont="1" applyFill="1" applyBorder="1" applyAlignment="1">
      <alignment horizontal="center" vertical="top" wrapText="1"/>
    </xf>
    <xf numFmtId="2" fontId="6" fillId="0" borderId="14" xfId="0" applyNumberFormat="1" applyFont="1" applyFill="1" applyBorder="1" applyAlignment="1">
      <alignment horizontal="center" vertical="top" wrapText="1"/>
    </xf>
    <xf numFmtId="171" fontId="6" fillId="0" borderId="14" xfId="0" applyNumberFormat="1" applyFont="1" applyFill="1" applyBorder="1" applyAlignment="1">
      <alignment horizontal="right" vertical="top" wrapText="1"/>
    </xf>
    <xf numFmtId="167" fontId="4" fillId="0" borderId="1" xfId="0" applyNumberFormat="1" applyFont="1" applyBorder="1" applyAlignment="1">
      <alignment vertical="center" wrapText="1"/>
    </xf>
    <xf numFmtId="49" fontId="3" fillId="0" borderId="5" xfId="0" applyNumberFormat="1" applyFont="1" applyBorder="1" applyAlignment="1">
      <alignment horizontal="center" vertical="center" wrapText="1"/>
    </xf>
    <xf numFmtId="0" fontId="6" fillId="0" borderId="5" xfId="0" applyFont="1" applyBorder="1" applyAlignment="1">
      <alignment horizontal="left" vertical="center" wrapText="1"/>
    </xf>
    <xf numFmtId="168" fontId="6" fillId="0" borderId="26" xfId="0" applyNumberFormat="1" applyFont="1" applyFill="1" applyBorder="1" applyAlignment="1">
      <alignment horizontal="right" vertical="top" wrapText="1"/>
    </xf>
    <xf numFmtId="0" fontId="6" fillId="0" borderId="26" xfId="0" applyFont="1" applyFill="1" applyBorder="1" applyAlignment="1">
      <alignment horizontal="right" vertical="top" wrapText="1"/>
    </xf>
    <xf numFmtId="170" fontId="6" fillId="0" borderId="26" xfId="0" applyNumberFormat="1" applyFont="1" applyFill="1" applyBorder="1" applyAlignment="1">
      <alignment horizontal="right" vertical="top" wrapText="1"/>
    </xf>
    <xf numFmtId="0" fontId="6" fillId="0" borderId="33" xfId="0" applyFont="1" applyFill="1" applyBorder="1" applyAlignment="1">
      <alignment horizontal="right" vertical="top" wrapText="1"/>
    </xf>
    <xf numFmtId="49" fontId="6" fillId="0" borderId="1" xfId="0" applyNumberFormat="1" applyFont="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Font="1" applyBorder="1" applyAlignment="1">
      <alignment horizontal="center" wrapText="1"/>
    </xf>
    <xf numFmtId="0" fontId="6" fillId="4" borderId="1" xfId="0" applyFont="1" applyFill="1" applyBorder="1" applyAlignment="1">
      <alignment horizontal="center" vertical="center" wrapText="1"/>
    </xf>
    <xf numFmtId="0" fontId="4" fillId="0" borderId="1" xfId="0" applyFont="1" applyFill="1" applyBorder="1" applyAlignment="1">
      <alignment horizontal="left" vertical="top" wrapText="1"/>
    </xf>
    <xf numFmtId="3"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8" xfId="0" applyFont="1" applyFill="1" applyBorder="1" applyAlignment="1">
      <alignment horizontal="left" vertical="top" wrapText="1"/>
    </xf>
    <xf numFmtId="49" fontId="6" fillId="4" borderId="1" xfId="0" applyNumberFormat="1" applyFont="1" applyFill="1" applyBorder="1" applyAlignment="1">
      <alignment horizontal="center" vertical="center" wrapText="1"/>
    </xf>
    <xf numFmtId="49" fontId="4" fillId="0" borderId="16" xfId="0" applyNumberFormat="1" applyFont="1" applyBorder="1" applyAlignment="1">
      <alignment horizontal="center" vertical="center" wrapText="1"/>
    </xf>
    <xf numFmtId="14" fontId="4" fillId="0" borderId="16" xfId="0" applyNumberFormat="1" applyFont="1" applyBorder="1" applyAlignment="1">
      <alignment horizontal="center" vertical="center" wrapText="1"/>
    </xf>
    <xf numFmtId="0" fontId="6" fillId="0" borderId="16" xfId="0" applyFont="1" applyBorder="1" applyAlignment="1">
      <alignment horizontal="center" vertical="center" wrapText="1"/>
    </xf>
    <xf numFmtId="49" fontId="3" fillId="0" borderId="49" xfId="0" applyNumberFormat="1" applyFont="1" applyBorder="1" applyAlignment="1">
      <alignment horizontal="center" vertical="center" wrapText="1"/>
    </xf>
    <xf numFmtId="0" fontId="6" fillId="0" borderId="49" xfId="0" applyFont="1" applyBorder="1" applyAlignment="1">
      <alignment horizontal="left" vertical="center" wrapText="1"/>
    </xf>
    <xf numFmtId="49" fontId="4" fillId="0" borderId="14" xfId="0" applyNumberFormat="1" applyFont="1" applyBorder="1" applyAlignment="1">
      <alignment horizontal="center" vertical="center" wrapText="1"/>
    </xf>
    <xf numFmtId="0" fontId="6" fillId="0" borderId="14" xfId="0" applyFont="1" applyBorder="1" applyAlignment="1">
      <alignment horizontal="left" vertical="center" wrapText="1"/>
    </xf>
    <xf numFmtId="49" fontId="4" fillId="0" borderId="23" xfId="0" applyNumberFormat="1" applyFont="1" applyBorder="1" applyAlignment="1">
      <alignment horizontal="center" vertical="center" wrapText="1"/>
    </xf>
    <xf numFmtId="49" fontId="42" fillId="0" borderId="1" xfId="0" applyNumberFormat="1" applyFont="1" applyFill="1" applyBorder="1" applyAlignment="1">
      <alignment horizontal="left" vertical="top" wrapText="1"/>
    </xf>
    <xf numFmtId="173" fontId="42" fillId="0" borderId="1" xfId="0" applyNumberFormat="1" applyFont="1" applyFill="1" applyBorder="1" applyAlignment="1">
      <alignment horizontal="left" vertical="top" wrapText="1"/>
    </xf>
    <xf numFmtId="0" fontId="42" fillId="0" borderId="1" xfId="0" applyFont="1" applyFill="1" applyBorder="1" applyAlignment="1">
      <alignment horizontal="left" vertical="top"/>
    </xf>
    <xf numFmtId="49" fontId="22" fillId="0" borderId="1" xfId="0" applyNumberFormat="1" applyFont="1" applyFill="1" applyBorder="1" applyAlignment="1">
      <alignment horizontal="left" vertical="top"/>
    </xf>
    <xf numFmtId="0" fontId="42" fillId="0" borderId="1" xfId="0" applyNumberFormat="1" applyFont="1" applyFill="1" applyBorder="1" applyAlignment="1">
      <alignment horizontal="left" vertical="top" wrapText="1"/>
    </xf>
    <xf numFmtId="0" fontId="42" fillId="0" borderId="0" xfId="0" applyFont="1" applyFill="1" applyAlignment="1">
      <alignment horizontal="left" vertical="top" wrapText="1"/>
    </xf>
    <xf numFmtId="0" fontId="22" fillId="0" borderId="1" xfId="0" applyFont="1" applyFill="1" applyBorder="1" applyAlignment="1">
      <alignment horizontal="left" vertical="top"/>
    </xf>
    <xf numFmtId="0" fontId="22" fillId="0" borderId="14" xfId="0" applyFont="1" applyFill="1" applyBorder="1" applyAlignment="1">
      <alignment horizontal="left" vertical="top" wrapText="1"/>
    </xf>
    <xf numFmtId="3" fontId="29" fillId="0" borderId="0" xfId="0" applyNumberFormat="1" applyFont="1" applyFill="1" applyBorder="1" applyAlignment="1">
      <alignment horizontal="center" vertical="center" wrapText="1"/>
    </xf>
    <xf numFmtId="0" fontId="24" fillId="0" borderId="0" xfId="0" applyFont="1" applyFill="1">
      <alignment wrapText="1"/>
    </xf>
    <xf numFmtId="0" fontId="42" fillId="0" borderId="14" xfId="0" applyFont="1" applyFill="1" applyBorder="1" applyAlignment="1">
      <alignment horizontal="left" vertical="top" wrapText="1"/>
    </xf>
    <xf numFmtId="49" fontId="42" fillId="0" borderId="14" xfId="0" applyNumberFormat="1" applyFont="1" applyFill="1" applyBorder="1" applyAlignment="1">
      <alignment horizontal="left" vertical="top" wrapText="1"/>
    </xf>
    <xf numFmtId="0" fontId="42" fillId="0" borderId="4" xfId="0" applyFont="1" applyFill="1" applyBorder="1" applyAlignment="1">
      <alignment horizontal="left" vertical="top" wrapText="1"/>
    </xf>
    <xf numFmtId="49" fontId="42" fillId="0" borderId="23" xfId="0" applyNumberFormat="1" applyFont="1" applyFill="1" applyBorder="1" applyAlignment="1">
      <alignment horizontal="left" vertical="top" wrapText="1"/>
    </xf>
    <xf numFmtId="10" fontId="3" fillId="0" borderId="1" xfId="19" applyNumberFormat="1" applyFont="1" applyBorder="1" applyAlignment="1">
      <alignment horizontal="center" vertical="center" wrapText="1"/>
    </xf>
    <xf numFmtId="0" fontId="4" fillId="0" borderId="1" xfId="0" applyFont="1" applyBorder="1">
      <alignment wrapText="1"/>
    </xf>
    <xf numFmtId="10" fontId="3" fillId="0" borderId="1" xfId="19"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4" fontId="41" fillId="0" borderId="1" xfId="0" applyNumberFormat="1" applyFont="1" applyBorder="1" applyAlignment="1">
      <alignment horizontal="center" vertical="center" wrapText="1"/>
    </xf>
    <xf numFmtId="10" fontId="41" fillId="0" borderId="1" xfId="19" applyNumberFormat="1" applyFont="1" applyBorder="1" applyAlignment="1">
      <alignment horizontal="center" vertical="center" wrapText="1"/>
    </xf>
    <xf numFmtId="49" fontId="43" fillId="0" borderId="0" xfId="0" applyNumberFormat="1" applyFont="1" applyAlignment="1">
      <alignment horizontal="center" vertical="center" wrapText="1"/>
    </xf>
    <xf numFmtId="4" fontId="41" fillId="0" borderId="1" xfId="0" applyNumberFormat="1" applyFont="1" applyBorder="1" applyAlignment="1">
      <alignment vertical="center"/>
    </xf>
    <xf numFmtId="14" fontId="4" fillId="4"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shrinkToFit="1"/>
    </xf>
    <xf numFmtId="9"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xf>
    <xf numFmtId="14" fontId="4" fillId="4" borderId="1" xfId="0" applyNumberFormat="1" applyFont="1" applyFill="1" applyBorder="1" applyAlignment="1">
      <alignment horizontal="center" vertical="center" wrapText="1" shrinkToFit="1"/>
    </xf>
    <xf numFmtId="0" fontId="4" fillId="4" borderId="1" xfId="0" applyFont="1" applyFill="1" applyBorder="1">
      <alignment wrapText="1"/>
    </xf>
    <xf numFmtId="49" fontId="3" fillId="4" borderId="1" xfId="0" applyNumberFormat="1" applyFont="1" applyFill="1" applyBorder="1" applyAlignment="1">
      <alignment horizontal="center" vertical="center" wrapText="1"/>
    </xf>
    <xf numFmtId="2" fontId="4" fillId="4" borderId="1" xfId="0" applyNumberFormat="1" applyFont="1" applyFill="1" applyBorder="1" applyAlignment="1">
      <alignment horizontal="center" vertical="center" wrapText="1"/>
    </xf>
    <xf numFmtId="0" fontId="4" fillId="4" borderId="0" xfId="0" applyFont="1" applyFill="1" applyAlignment="1">
      <alignment horizontal="center" vertical="center" wrapText="1"/>
    </xf>
    <xf numFmtId="0" fontId="66" fillId="4" borderId="1" xfId="2" applyFont="1" applyFill="1" applyBorder="1" applyAlignment="1" applyProtection="1">
      <alignment horizontal="left" wrapText="1" indent="2"/>
    </xf>
    <xf numFmtId="174" fontId="66" fillId="0" borderId="1" xfId="18" applyNumberFormat="1" applyFont="1" applyBorder="1" applyAlignment="1" applyProtection="1">
      <alignment wrapText="1"/>
    </xf>
    <xf numFmtId="2" fontId="67" fillId="0" borderId="1" xfId="0" applyNumberFormat="1" applyFont="1" applyBorder="1">
      <alignment wrapText="1"/>
    </xf>
    <xf numFmtId="4" fontId="3" fillId="0" borderId="1" xfId="20" applyNumberFormat="1" applyFont="1" applyBorder="1" applyAlignment="1">
      <alignment horizontal="center" vertical="center" wrapText="1"/>
    </xf>
    <xf numFmtId="0" fontId="4" fillId="0" borderId="0" xfId="0" applyFont="1">
      <alignment wrapText="1"/>
    </xf>
    <xf numFmtId="49" fontId="3" fillId="0" borderId="5" xfId="19" applyNumberFormat="1" applyFont="1" applyBorder="1" applyAlignment="1">
      <alignment horizontal="center" vertical="center" wrapText="1"/>
    </xf>
    <xf numFmtId="4" fontId="3" fillId="0" borderId="5" xfId="0" applyNumberFormat="1" applyFont="1" applyBorder="1" applyAlignment="1">
      <alignment horizontal="center" vertical="center" wrapText="1"/>
    </xf>
    <xf numFmtId="49" fontId="3" fillId="0" borderId="1" xfId="19"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49" fontId="4" fillId="0" borderId="1" xfId="0" applyNumberFormat="1" applyFont="1" applyBorder="1" applyAlignment="1">
      <alignment horizontal="center" wrapText="1"/>
    </xf>
    <xf numFmtId="49" fontId="4" fillId="4" borderId="1" xfId="0" applyNumberFormat="1" applyFont="1" applyFill="1" applyBorder="1" applyAlignment="1">
      <alignment horizontal="center" vertical="top" wrapText="1"/>
    </xf>
    <xf numFmtId="0" fontId="4" fillId="0" borderId="1" xfId="0" applyFont="1" applyBorder="1" applyAlignment="1" applyProtection="1">
      <alignment horizontal="center" vertical="center" wrapText="1"/>
      <protection locked="0"/>
    </xf>
    <xf numFmtId="2" fontId="4" fillId="0" borderId="1"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49" fontId="43" fillId="4" borderId="1" xfId="0" applyNumberFormat="1" applyFont="1" applyFill="1" applyBorder="1" applyAlignment="1" applyProtection="1">
      <alignment horizontal="center" vertical="center" wrapText="1"/>
      <protection locked="0"/>
    </xf>
    <xf numFmtId="49" fontId="61" fillId="4" borderId="1" xfId="0" applyNumberFormat="1" applyFont="1" applyFill="1" applyBorder="1" applyAlignment="1" applyProtection="1">
      <alignment horizontal="center" vertical="center" wrapText="1"/>
      <protection locked="0"/>
    </xf>
    <xf numFmtId="0" fontId="46" fillId="0" borderId="1" xfId="0" applyFont="1" applyBorder="1" applyAlignment="1" applyProtection="1">
      <alignment wrapText="1"/>
      <protection locked="0"/>
    </xf>
    <xf numFmtId="14" fontId="4" fillId="0" borderId="1" xfId="0" applyNumberFormat="1" applyFont="1" applyFill="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4" fontId="4" fillId="0" borderId="1" xfId="0" applyNumberFormat="1" applyFont="1" applyFill="1" applyBorder="1" applyAlignment="1" applyProtection="1">
      <alignment horizontal="center" vertical="center" wrapText="1"/>
      <protection locked="0"/>
    </xf>
    <xf numFmtId="0" fontId="46" fillId="0" borderId="1" xfId="0" applyFont="1" applyBorder="1" applyAlignment="1">
      <alignment horizontal="justify" wrapText="1"/>
    </xf>
    <xf numFmtId="0" fontId="38" fillId="0" borderId="1" xfId="0" applyFont="1" applyBorder="1" applyAlignment="1">
      <alignment horizontal="center" vertical="center" wrapText="1"/>
    </xf>
    <xf numFmtId="0" fontId="38" fillId="0" borderId="1" xfId="0" applyFont="1" applyBorder="1" applyAlignment="1">
      <alignment wrapText="1"/>
    </xf>
    <xf numFmtId="1" fontId="4" fillId="0" borderId="1" xfId="0" applyNumberFormat="1" applyFont="1" applyBorder="1" applyAlignment="1">
      <alignment horizontal="center" vertical="center" wrapText="1"/>
    </xf>
    <xf numFmtId="0" fontId="4" fillId="0" borderId="1" xfId="0" applyNumberFormat="1" applyFont="1" applyBorder="1" applyAlignment="1" applyProtection="1">
      <alignment vertical="center" wrapText="1"/>
      <protection locked="0"/>
    </xf>
    <xf numFmtId="0" fontId="38" fillId="0" borderId="1" xfId="0" applyNumberFormat="1" applyFont="1" applyBorder="1" applyAlignment="1" applyProtection="1">
      <alignment horizontal="center" vertical="center" wrapText="1"/>
      <protection locked="0"/>
    </xf>
    <xf numFmtId="0" fontId="4" fillId="0" borderId="1" xfId="0" applyFont="1" applyBorder="1" applyAlignment="1">
      <alignment wrapText="1"/>
    </xf>
    <xf numFmtId="49" fontId="4" fillId="0" borderId="0" xfId="0" applyNumberFormat="1" applyFont="1" applyAlignment="1" applyProtection="1">
      <alignment horizontal="center" vertical="center" wrapText="1"/>
      <protection locked="0"/>
    </xf>
    <xf numFmtId="0" fontId="46" fillId="0" borderId="1" xfId="0" applyFont="1" applyBorder="1" applyAlignment="1">
      <alignment horizontal="center" wrapText="1"/>
    </xf>
    <xf numFmtId="49" fontId="46" fillId="0" borderId="1" xfId="0" applyNumberFormat="1" applyFont="1" applyBorder="1" applyAlignment="1" applyProtection="1">
      <alignment horizontal="center" vertical="center" wrapText="1"/>
      <protection locked="0"/>
    </xf>
    <xf numFmtId="1" fontId="38" fillId="0" borderId="1" xfId="0" applyNumberFormat="1" applyFont="1" applyBorder="1" applyAlignment="1">
      <alignment horizontal="center" vertical="center" wrapText="1"/>
    </xf>
    <xf numFmtId="0" fontId="46" fillId="0" borderId="1" xfId="0" applyFont="1" applyBorder="1" applyAlignment="1">
      <alignment wrapText="1"/>
    </xf>
    <xf numFmtId="0" fontId="61" fillId="0" borderId="1" xfId="0" applyFont="1" applyBorder="1" applyAlignment="1">
      <alignment horizontal="center" vertical="center" wrapText="1"/>
    </xf>
    <xf numFmtId="49" fontId="38" fillId="0" borderId="0" xfId="0" applyNumberFormat="1" applyFont="1" applyAlignment="1">
      <alignment horizontal="center" vertical="center" wrapText="1"/>
    </xf>
    <xf numFmtId="49" fontId="46" fillId="0" borderId="0" xfId="0" applyNumberFormat="1" applyFont="1" applyAlignment="1">
      <alignment wrapText="1"/>
    </xf>
    <xf numFmtId="0" fontId="46" fillId="0" borderId="0" xfId="0" applyFont="1" applyAlignment="1">
      <alignment horizontal="justify" wrapText="1"/>
    </xf>
    <xf numFmtId="49" fontId="46" fillId="0" borderId="1" xfId="0" applyNumberFormat="1" applyFont="1" applyBorder="1" applyAlignment="1">
      <alignment horizontal="center" vertical="center" wrapText="1"/>
    </xf>
    <xf numFmtId="49" fontId="38" fillId="0" borderId="1" xfId="0" applyNumberFormat="1" applyFont="1" applyBorder="1" applyAlignment="1">
      <alignment horizontal="center" wrapText="1"/>
    </xf>
    <xf numFmtId="49" fontId="38" fillId="0" borderId="1" xfId="0" applyNumberFormat="1" applyFont="1" applyBorder="1" applyAlignment="1">
      <alignment horizontal="center" vertical="center" wrapText="1"/>
    </xf>
    <xf numFmtId="49" fontId="38" fillId="0" borderId="0" xfId="0" applyNumberFormat="1" applyFont="1" applyAlignment="1">
      <alignment horizontal="center" wrapText="1"/>
    </xf>
    <xf numFmtId="49" fontId="61" fillId="0" borderId="0" xfId="0" applyNumberFormat="1" applyFont="1" applyBorder="1" applyAlignment="1" applyProtection="1">
      <alignment horizontal="center" vertical="center" wrapText="1"/>
      <protection locked="0"/>
    </xf>
    <xf numFmtId="49" fontId="61" fillId="0" borderId="4" xfId="0" applyNumberFormat="1" applyFont="1" applyBorder="1" applyAlignment="1" applyProtection="1">
      <alignment horizontal="center" vertical="center" wrapText="1"/>
      <protection locked="0"/>
    </xf>
    <xf numFmtId="1" fontId="38" fillId="0" borderId="1" xfId="0" applyNumberFormat="1" applyFont="1" applyBorder="1" applyAlignment="1">
      <alignment wrapText="1"/>
    </xf>
    <xf numFmtId="49" fontId="4" fillId="0" borderId="0" xfId="0" applyNumberFormat="1" applyFont="1" applyAlignment="1">
      <alignment horizontal="center" wrapText="1"/>
    </xf>
    <xf numFmtId="49" fontId="4" fillId="0" borderId="1" xfId="0" applyNumberFormat="1" applyFont="1" applyBorder="1" applyAlignment="1" applyProtection="1">
      <alignment horizontal="center" wrapText="1"/>
      <protection locked="0"/>
    </xf>
    <xf numFmtId="1" fontId="3" fillId="0" borderId="1" xfId="0" applyNumberFormat="1" applyFont="1" applyBorder="1" applyAlignment="1">
      <alignment horizontal="center" vertical="center" wrapText="1"/>
    </xf>
    <xf numFmtId="0" fontId="4" fillId="0" borderId="1" xfId="0" applyNumberFormat="1" applyFont="1" applyBorder="1" applyAlignment="1">
      <alignment horizontal="left" vertical="top" wrapText="1" shrinkToFit="1"/>
    </xf>
    <xf numFmtId="4" fontId="68" fillId="5" borderId="1" xfId="0" applyNumberFormat="1" applyFont="1" applyFill="1" applyBorder="1" applyAlignment="1">
      <alignment horizontal="center" vertical="center" wrapText="1"/>
    </xf>
    <xf numFmtId="0" fontId="4" fillId="0" borderId="1" xfId="0" applyNumberFormat="1" applyFont="1" applyBorder="1" applyAlignment="1">
      <alignment horizontal="left" vertical="center" wrapText="1" shrinkToFit="1"/>
    </xf>
    <xf numFmtId="0" fontId="4" fillId="0" borderId="1" xfId="0" applyNumberFormat="1" applyFont="1" applyBorder="1" applyAlignment="1">
      <alignment horizontal="left" wrapText="1" shrinkToFit="1"/>
    </xf>
    <xf numFmtId="10" fontId="3" fillId="0" borderId="5" xfId="19" applyNumberFormat="1" applyFont="1" applyBorder="1" applyAlignment="1">
      <alignment horizontal="center" vertical="center" wrapText="1"/>
    </xf>
    <xf numFmtId="0" fontId="4" fillId="0" borderId="5" xfId="0" applyNumberFormat="1" applyFont="1" applyBorder="1" applyAlignment="1">
      <alignment horizontal="left" vertical="center" wrapText="1" shrinkToFit="1"/>
    </xf>
    <xf numFmtId="0" fontId="3" fillId="0" borderId="5" xfId="0" applyNumberFormat="1" applyFont="1" applyBorder="1" applyAlignment="1">
      <alignment horizontal="center" vertical="center" wrapText="1"/>
    </xf>
    <xf numFmtId="14" fontId="3" fillId="0" borderId="5" xfId="0" applyNumberFormat="1" applyFont="1" applyBorder="1" applyAlignment="1">
      <alignment horizontal="center" vertical="center" wrapText="1"/>
    </xf>
    <xf numFmtId="0" fontId="4" fillId="0" borderId="5" xfId="0" applyNumberFormat="1" applyFont="1" applyBorder="1" applyAlignment="1">
      <alignment horizontal="left" wrapText="1" shrinkToFit="1"/>
    </xf>
    <xf numFmtId="3" fontId="4" fillId="0" borderId="1" xfId="0" applyNumberFormat="1" applyFont="1" applyBorder="1" applyAlignment="1">
      <alignment horizontal="center" vertical="center" wrapText="1"/>
    </xf>
    <xf numFmtId="10" fontId="4" fillId="0" borderId="1" xfId="19" applyNumberFormat="1" applyFont="1" applyBorder="1" applyAlignment="1">
      <alignment horizontal="center" vertical="center" wrapText="1"/>
    </xf>
    <xf numFmtId="49" fontId="4" fillId="0" borderId="1" xfId="0" applyNumberFormat="1" applyFont="1" applyFill="1" applyBorder="1" applyAlignment="1">
      <alignment horizontal="center" vertical="top" wrapText="1"/>
    </xf>
    <xf numFmtId="4" fontId="4" fillId="0" borderId="1" xfId="0" applyNumberFormat="1" applyFont="1" applyFill="1" applyBorder="1" applyAlignment="1">
      <alignment vertical="top" wrapText="1"/>
    </xf>
    <xf numFmtId="14" fontId="4" fillId="0" borderId="1" xfId="0" applyNumberFormat="1" applyFont="1" applyFill="1" applyBorder="1" applyAlignment="1">
      <alignment horizontal="center" vertical="top" wrapText="1"/>
    </xf>
    <xf numFmtId="0" fontId="4" fillId="0" borderId="1" xfId="0" applyNumberFormat="1" applyFont="1" applyFill="1" applyBorder="1" applyAlignment="1">
      <alignment horizontal="center" vertical="top" wrapText="1"/>
    </xf>
    <xf numFmtId="0" fontId="4" fillId="0" borderId="1" xfId="0" applyFont="1" applyFill="1" applyBorder="1" applyAlignment="1">
      <alignment horizontal="center" vertical="top" wrapText="1"/>
    </xf>
    <xf numFmtId="4" fontId="4" fillId="0" borderId="1" xfId="0" applyNumberFormat="1" applyFont="1" applyFill="1" applyBorder="1" applyAlignment="1">
      <alignment horizontal="center" vertical="top" wrapText="1"/>
    </xf>
    <xf numFmtId="10" fontId="4" fillId="0"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2" fontId="4" fillId="0" borderId="1" xfId="0" applyNumberFormat="1" applyFont="1" applyFill="1" applyBorder="1" applyAlignment="1">
      <alignment vertical="top" wrapText="1"/>
    </xf>
    <xf numFmtId="0" fontId="4" fillId="0" borderId="1" xfId="10" applyFont="1" applyFill="1" applyBorder="1" applyAlignment="1">
      <alignment vertical="top" wrapText="1"/>
    </xf>
    <xf numFmtId="0" fontId="6" fillId="0" borderId="1" xfId="0" applyFont="1" applyFill="1" applyBorder="1" applyAlignment="1">
      <alignment vertical="top" wrapText="1" shrinkToFit="1"/>
    </xf>
    <xf numFmtId="0" fontId="6" fillId="0" borderId="1" xfId="0" applyFont="1" applyFill="1" applyBorder="1" applyAlignment="1">
      <alignment horizontal="center" vertical="top" wrapText="1" shrinkToFit="1"/>
    </xf>
    <xf numFmtId="49" fontId="4" fillId="0" borderId="1" xfId="10" applyNumberFormat="1" applyFont="1" applyFill="1" applyBorder="1" applyAlignment="1">
      <alignment horizontal="center" vertical="top" wrapText="1"/>
    </xf>
    <xf numFmtId="4" fontId="6" fillId="0" borderId="1" xfId="0" applyNumberFormat="1" applyFont="1" applyFill="1" applyBorder="1" applyAlignment="1">
      <alignment horizontal="center" vertical="top" wrapText="1"/>
    </xf>
    <xf numFmtId="14" fontId="6" fillId="0" borderId="1" xfId="0" applyNumberFormat="1" applyFont="1" applyFill="1" applyBorder="1" applyAlignment="1">
      <alignment horizontal="center" vertical="top" wrapText="1"/>
    </xf>
    <xf numFmtId="164" fontId="4" fillId="0" borderId="1" xfId="18" applyFont="1" applyFill="1" applyBorder="1" applyAlignment="1">
      <alignment horizontal="center" vertical="top" wrapText="1"/>
    </xf>
    <xf numFmtId="9" fontId="4" fillId="0" borderId="1" xfId="0" applyNumberFormat="1" applyFont="1" applyFill="1" applyBorder="1" applyAlignment="1">
      <alignment horizontal="center" vertical="top" wrapText="1"/>
    </xf>
    <xf numFmtId="4" fontId="4" fillId="0" borderId="1" xfId="18" applyNumberFormat="1" applyFont="1" applyFill="1" applyBorder="1" applyAlignment="1">
      <alignment horizontal="center" vertical="top" wrapText="1"/>
    </xf>
    <xf numFmtId="49" fontId="6" fillId="0" borderId="1" xfId="0" applyNumberFormat="1" applyFont="1" applyFill="1" applyBorder="1" applyAlignment="1">
      <alignment horizontal="center" vertical="top" wrapText="1"/>
    </xf>
    <xf numFmtId="3" fontId="6" fillId="0" borderId="1" xfId="0" applyNumberFormat="1" applyFont="1" applyFill="1" applyBorder="1" applyAlignment="1">
      <alignment horizontal="center" vertical="top" wrapText="1"/>
    </xf>
    <xf numFmtId="49" fontId="3" fillId="0" borderId="1" xfId="0" applyNumberFormat="1" applyFont="1" applyFill="1" applyBorder="1" applyAlignment="1">
      <alignment horizontal="center" vertical="top" wrapText="1"/>
    </xf>
    <xf numFmtId="175" fontId="4" fillId="0" borderId="1" xfId="0" applyNumberFormat="1" applyFont="1" applyFill="1" applyBorder="1" applyAlignment="1">
      <alignment horizontal="center" vertical="top" wrapText="1"/>
    </xf>
    <xf numFmtId="43" fontId="4" fillId="0" borderId="1" xfId="18" applyNumberFormat="1" applyFont="1" applyFill="1" applyBorder="1" applyAlignment="1">
      <alignment horizontal="center" vertical="top" wrapText="1"/>
    </xf>
    <xf numFmtId="14" fontId="3" fillId="0" borderId="1" xfId="0" applyNumberFormat="1" applyFont="1" applyFill="1" applyBorder="1" applyAlignment="1">
      <alignment horizontal="center" vertical="top" wrapText="1"/>
    </xf>
    <xf numFmtId="12" fontId="4" fillId="0" borderId="1" xfId="0" applyNumberFormat="1" applyFont="1" applyFill="1" applyBorder="1" applyAlignment="1">
      <alignment horizontal="center" vertical="top" wrapText="1"/>
    </xf>
    <xf numFmtId="176" fontId="4" fillId="0" borderId="1" xfId="18" applyNumberFormat="1" applyFont="1" applyFill="1" applyBorder="1" applyAlignment="1">
      <alignment horizontal="center" vertical="top" wrapText="1"/>
    </xf>
    <xf numFmtId="14" fontId="4" fillId="0" borderId="1" xfId="10" applyNumberFormat="1" applyFont="1" applyFill="1" applyBorder="1" applyAlignment="1">
      <alignment horizontal="center" vertical="top" wrapText="1"/>
    </xf>
    <xf numFmtId="167" fontId="4" fillId="0" borderId="1" xfId="0" applyNumberFormat="1" applyFont="1" applyFill="1" applyBorder="1" applyAlignment="1">
      <alignment horizontal="center" vertical="top" wrapText="1"/>
    </xf>
    <xf numFmtId="49" fontId="38" fillId="0" borderId="1" xfId="0" applyNumberFormat="1" applyFont="1" applyFill="1" applyBorder="1" applyAlignment="1">
      <alignment horizontal="center" vertical="top" wrapText="1"/>
    </xf>
    <xf numFmtId="0" fontId="38" fillId="0" borderId="1" xfId="0" applyFont="1" applyFill="1" applyBorder="1" applyAlignment="1">
      <alignment horizontal="center" vertical="top" wrapText="1"/>
    </xf>
    <xf numFmtId="2" fontId="4" fillId="0" borderId="1" xfId="0" applyNumberFormat="1" applyFont="1" applyFill="1" applyBorder="1" applyAlignment="1">
      <alignment horizontal="center" vertical="top" wrapText="1"/>
    </xf>
    <xf numFmtId="177" fontId="4" fillId="0" borderId="1" xfId="0" applyNumberFormat="1" applyFont="1" applyFill="1" applyBorder="1" applyAlignment="1">
      <alignment horizontal="center" vertical="top" wrapText="1"/>
    </xf>
    <xf numFmtId="16" fontId="4" fillId="0" borderId="1" xfId="0" applyNumberFormat="1" applyFont="1" applyFill="1" applyBorder="1" applyAlignment="1">
      <alignment horizontal="center" vertical="top" wrapText="1"/>
    </xf>
    <xf numFmtId="1" fontId="4" fillId="0" borderId="1" xfId="0" applyNumberFormat="1" applyFont="1" applyFill="1" applyBorder="1" applyAlignment="1">
      <alignment horizontal="center" vertical="top" wrapText="1"/>
    </xf>
    <xf numFmtId="0" fontId="4" fillId="0" borderId="1" xfId="10" applyFont="1" applyFill="1" applyBorder="1" applyAlignment="1">
      <alignment horizontal="center" vertical="top" wrapText="1"/>
    </xf>
    <xf numFmtId="0" fontId="46" fillId="0" borderId="1" xfId="0" applyFont="1" applyFill="1" applyBorder="1" applyAlignment="1">
      <alignment horizontal="center" vertical="top" wrapText="1"/>
    </xf>
    <xf numFmtId="14" fontId="4" fillId="0" borderId="1" xfId="0" applyNumberFormat="1" applyFont="1" applyFill="1" applyBorder="1" applyAlignment="1">
      <alignment horizontal="left" vertical="top" wrapText="1"/>
    </xf>
    <xf numFmtId="49" fontId="4" fillId="0" borderId="1" xfId="0" applyNumberFormat="1" applyFont="1" applyFill="1" applyBorder="1" applyAlignment="1">
      <alignment horizontal="center" wrapText="1"/>
    </xf>
    <xf numFmtId="14" fontId="4" fillId="0" borderId="1" xfId="0" applyNumberFormat="1" applyFont="1" applyFill="1" applyBorder="1" applyAlignment="1">
      <alignment vertical="top" wrapText="1"/>
    </xf>
    <xf numFmtId="4" fontId="4" fillId="0" borderId="1" xfId="0" applyNumberFormat="1" applyFont="1" applyFill="1" applyBorder="1" applyAlignment="1">
      <alignment horizontal="left" vertical="top" wrapText="1"/>
    </xf>
    <xf numFmtId="4" fontId="3" fillId="0" borderId="1" xfId="0" applyNumberFormat="1" applyFont="1" applyFill="1" applyBorder="1" applyAlignment="1">
      <alignment horizontal="center" vertical="top" wrapText="1"/>
    </xf>
    <xf numFmtId="49" fontId="4" fillId="0" borderId="1" xfId="21" applyNumberFormat="1" applyFont="1" applyFill="1" applyBorder="1" applyAlignment="1">
      <alignment horizontal="center" vertical="top" wrapText="1"/>
    </xf>
    <xf numFmtId="0" fontId="4" fillId="0" borderId="1" xfId="21" applyFont="1" applyFill="1" applyBorder="1" applyAlignment="1">
      <alignment vertical="top" wrapText="1"/>
    </xf>
    <xf numFmtId="0" fontId="4" fillId="0" borderId="1" xfId="10" applyFont="1" applyFill="1" applyBorder="1" applyAlignment="1">
      <alignment horizontal="left" vertical="top" wrapText="1"/>
    </xf>
    <xf numFmtId="0" fontId="4" fillId="0" borderId="1" xfId="0" applyNumberFormat="1" applyFont="1" applyFill="1" applyBorder="1" applyAlignment="1">
      <alignment vertical="top" wrapText="1"/>
    </xf>
    <xf numFmtId="49" fontId="4" fillId="0" borderId="1" xfId="0" applyNumberFormat="1" applyFont="1" applyFill="1" applyBorder="1" applyAlignment="1">
      <alignment horizontal="left" vertical="top" wrapText="1"/>
    </xf>
    <xf numFmtId="2" fontId="4" fillId="0" borderId="1" xfId="0" applyNumberFormat="1" applyFont="1" applyFill="1" applyBorder="1" applyAlignment="1">
      <alignment horizontal="left" vertical="top" wrapText="1"/>
    </xf>
    <xf numFmtId="4" fontId="4" fillId="0" borderId="1" xfId="18" applyNumberFormat="1" applyFont="1" applyFill="1" applyBorder="1" applyAlignment="1">
      <alignment horizontal="left" vertical="top" wrapText="1"/>
    </xf>
    <xf numFmtId="0" fontId="4" fillId="0" borderId="1" xfId="22" applyFont="1" applyFill="1" applyBorder="1" applyAlignment="1">
      <alignment vertical="top" wrapText="1"/>
    </xf>
    <xf numFmtId="178" fontId="6" fillId="0" borderId="1" xfId="23" applyNumberFormat="1" applyFont="1" applyFill="1" applyBorder="1" applyAlignment="1">
      <alignment horizontal="right" vertical="top" wrapText="1"/>
    </xf>
    <xf numFmtId="14" fontId="6" fillId="0" borderId="1" xfId="23" applyNumberFormat="1" applyFont="1" applyFill="1" applyBorder="1" applyAlignment="1">
      <alignment horizontal="center" vertical="top" wrapText="1"/>
    </xf>
    <xf numFmtId="49" fontId="6" fillId="0" borderId="1" xfId="23" applyNumberFormat="1" applyFont="1" applyFill="1" applyBorder="1" applyAlignment="1">
      <alignment horizontal="center" vertical="top" wrapText="1"/>
    </xf>
    <xf numFmtId="4" fontId="6" fillId="0" borderId="1" xfId="23" applyNumberFormat="1" applyFont="1" applyFill="1" applyBorder="1" applyAlignment="1">
      <alignment horizontal="right" vertical="top" wrapText="1"/>
    </xf>
    <xf numFmtId="49" fontId="6" fillId="0" borderId="1" xfId="23" applyNumberFormat="1" applyFont="1" applyFill="1" applyBorder="1" applyAlignment="1">
      <alignment horizontal="left" vertical="top" wrapText="1"/>
    </xf>
    <xf numFmtId="14" fontId="6" fillId="0" borderId="1" xfId="23" applyNumberFormat="1" applyFont="1" applyFill="1" applyBorder="1" applyAlignment="1">
      <alignment horizontal="left" vertical="top" wrapText="1"/>
    </xf>
    <xf numFmtId="4" fontId="6" fillId="0" borderId="1" xfId="23" applyNumberFormat="1"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0" fontId="3" fillId="0" borderId="1" xfId="0" applyNumberFormat="1" applyFont="1" applyFill="1" applyBorder="1" applyAlignment="1">
      <alignment horizontal="center" vertical="top" wrapText="1"/>
    </xf>
    <xf numFmtId="4" fontId="4" fillId="0" borderId="1" xfId="1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4" fillId="0" borderId="1" xfId="21" applyFont="1" applyFill="1" applyBorder="1" applyAlignment="1">
      <alignment horizontal="center" vertical="top" wrapText="1"/>
    </xf>
    <xf numFmtId="49" fontId="4" fillId="0" borderId="1" xfId="21" applyNumberFormat="1" applyFont="1" applyFill="1" applyBorder="1" applyAlignment="1">
      <alignment horizontal="left" vertical="top" wrapText="1"/>
    </xf>
    <xf numFmtId="44" fontId="4" fillId="0" borderId="1" xfId="25" applyFont="1" applyFill="1" applyBorder="1" applyAlignment="1">
      <alignment vertical="top" wrapText="1"/>
    </xf>
    <xf numFmtId="14" fontId="69" fillId="0" borderId="1" xfId="0" applyNumberFormat="1" applyFont="1" applyFill="1" applyBorder="1" applyAlignment="1">
      <alignment vertical="top" wrapText="1"/>
    </xf>
    <xf numFmtId="3" fontId="4" fillId="0" borderId="1" xfId="0" applyNumberFormat="1" applyFont="1" applyFill="1" applyBorder="1" applyAlignment="1">
      <alignment horizontal="center" vertical="top" wrapText="1"/>
    </xf>
    <xf numFmtId="0" fontId="4" fillId="0" borderId="1" xfId="22" applyFont="1" applyFill="1" applyBorder="1" applyAlignment="1">
      <alignment horizontal="center" vertical="top" wrapText="1"/>
    </xf>
    <xf numFmtId="1" fontId="4" fillId="0" borderId="1" xfId="0" applyNumberFormat="1" applyFont="1" applyFill="1" applyBorder="1" applyAlignment="1">
      <alignment vertical="top" wrapText="1"/>
    </xf>
    <xf numFmtId="167" fontId="4" fillId="0" borderId="1" xfId="0" applyNumberFormat="1" applyFont="1" applyFill="1" applyBorder="1" applyAlignment="1">
      <alignment vertical="top" wrapText="1"/>
    </xf>
    <xf numFmtId="0" fontId="4" fillId="0" borderId="1" xfId="26" applyFont="1" applyFill="1" applyBorder="1" applyAlignment="1">
      <alignment horizontal="center" vertical="top" wrapText="1"/>
    </xf>
    <xf numFmtId="0" fontId="4" fillId="0" borderId="1" xfId="26" applyFont="1" applyFill="1" applyBorder="1" applyAlignment="1">
      <alignment vertical="top" wrapText="1"/>
    </xf>
    <xf numFmtId="0" fontId="4" fillId="0" borderId="1" xfId="26" applyFont="1" applyFill="1" applyBorder="1" applyAlignment="1">
      <alignment vertical="top" wrapText="1" shrinkToFit="1"/>
    </xf>
    <xf numFmtId="14" fontId="4" fillId="0" borderId="1" xfId="27" applyNumberFormat="1" applyFont="1" applyFill="1" applyBorder="1" applyAlignment="1">
      <alignment horizontal="center" vertical="top" wrapText="1"/>
    </xf>
    <xf numFmtId="14" fontId="4" fillId="0" borderId="1" xfId="26" applyNumberFormat="1" applyFont="1" applyFill="1" applyBorder="1" applyAlignment="1">
      <alignment horizontal="center" vertical="top" wrapText="1"/>
    </xf>
    <xf numFmtId="14" fontId="4" fillId="0" borderId="1" xfId="26" applyNumberFormat="1" applyFont="1" applyFill="1" applyBorder="1" applyAlignment="1">
      <alignment vertical="top" wrapText="1"/>
    </xf>
    <xf numFmtId="1" fontId="4" fillId="0" borderId="1" xfId="26" applyNumberFormat="1" applyFont="1" applyFill="1" applyBorder="1" applyAlignment="1">
      <alignment horizontal="center" vertical="top" wrapText="1"/>
    </xf>
    <xf numFmtId="14" fontId="4" fillId="0" borderId="1" xfId="22" applyNumberFormat="1" applyFont="1" applyFill="1" applyBorder="1" applyAlignment="1">
      <alignment horizontal="center" vertical="top" wrapText="1"/>
    </xf>
    <xf numFmtId="14" fontId="4" fillId="0" borderId="1" xfId="22" applyNumberFormat="1" applyFont="1" applyFill="1" applyBorder="1" applyAlignment="1">
      <alignment vertical="top" wrapText="1"/>
    </xf>
    <xf numFmtId="49" fontId="4" fillId="0" borderId="1" xfId="22" applyNumberFormat="1" applyFont="1" applyFill="1" applyBorder="1" applyAlignment="1">
      <alignment horizontal="center" vertical="top" wrapText="1"/>
    </xf>
    <xf numFmtId="4" fontId="4" fillId="0" borderId="1" xfId="22" applyNumberFormat="1" applyFont="1" applyFill="1" applyBorder="1" applyAlignment="1">
      <alignment horizontal="center" vertical="top" wrapText="1"/>
    </xf>
    <xf numFmtId="0" fontId="4" fillId="0" borderId="1" xfId="27" applyFont="1" applyFill="1" applyBorder="1" applyAlignment="1">
      <alignment horizontal="left" vertical="top" wrapText="1"/>
    </xf>
    <xf numFmtId="49" fontId="4" fillId="0" borderId="1" xfId="22" applyNumberFormat="1" applyFont="1" applyFill="1" applyBorder="1" applyAlignment="1">
      <alignment vertical="top" wrapText="1"/>
    </xf>
    <xf numFmtId="1" fontId="4" fillId="0" borderId="1" xfId="22" applyNumberFormat="1" applyFont="1" applyFill="1" applyBorder="1" applyAlignment="1">
      <alignment vertical="top" wrapText="1"/>
    </xf>
    <xf numFmtId="173" fontId="38" fillId="0" borderId="1" xfId="0" applyNumberFormat="1" applyFont="1" applyFill="1" applyBorder="1" applyAlignment="1">
      <alignment horizontal="center" vertical="top" wrapText="1"/>
    </xf>
    <xf numFmtId="179" fontId="38" fillId="0" borderId="1" xfId="0" applyNumberFormat="1" applyFont="1" applyFill="1" applyBorder="1" applyAlignment="1">
      <alignment horizontal="center" vertical="top" wrapText="1"/>
    </xf>
    <xf numFmtId="179" fontId="38" fillId="0" borderId="1" xfId="0" applyNumberFormat="1" applyFont="1" applyFill="1" applyBorder="1" applyAlignment="1">
      <alignment horizontal="right" vertical="top" wrapText="1"/>
    </xf>
    <xf numFmtId="173" fontId="38" fillId="0" borderId="1" xfId="0" applyNumberFormat="1" applyFont="1" applyFill="1" applyBorder="1" applyAlignment="1">
      <alignment horizontal="right" vertical="top" wrapText="1"/>
    </xf>
    <xf numFmtId="0" fontId="38" fillId="0" borderId="1" xfId="0" applyFont="1" applyFill="1" applyBorder="1" applyAlignment="1">
      <alignment horizontal="left" vertical="top" wrapText="1"/>
    </xf>
    <xf numFmtId="0" fontId="38" fillId="0" borderId="1" xfId="0" applyFont="1" applyFill="1" applyBorder="1" applyAlignment="1">
      <alignment horizontal="right" vertical="top" wrapText="1"/>
    </xf>
    <xf numFmtId="180" fontId="4" fillId="0" borderId="1" xfId="0" applyNumberFormat="1" applyFont="1" applyFill="1" applyBorder="1" applyAlignment="1">
      <alignment horizontal="center" vertical="top" wrapText="1"/>
    </xf>
    <xf numFmtId="0" fontId="38" fillId="0" borderId="1" xfId="0" applyNumberFormat="1" applyFont="1" applyFill="1" applyBorder="1" applyAlignment="1">
      <alignment horizontal="right" vertical="top" wrapText="1"/>
    </xf>
    <xf numFmtId="1" fontId="38" fillId="0" borderId="1" xfId="0" applyNumberFormat="1" applyFont="1" applyFill="1" applyBorder="1" applyAlignment="1">
      <alignment horizontal="center" vertical="top" wrapText="1"/>
    </xf>
    <xf numFmtId="173" fontId="38" fillId="0" borderId="1" xfId="0" applyNumberFormat="1" applyFont="1" applyFill="1" applyBorder="1" applyAlignment="1">
      <alignment vertical="top" wrapText="1"/>
    </xf>
    <xf numFmtId="181" fontId="4" fillId="0" borderId="1" xfId="0" applyNumberFormat="1" applyFont="1" applyFill="1" applyBorder="1" applyAlignment="1">
      <alignment horizontal="center" vertical="top" wrapText="1"/>
    </xf>
    <xf numFmtId="4" fontId="4" fillId="0" borderId="1" xfId="0" applyNumberFormat="1" applyFont="1" applyFill="1" applyBorder="1" applyAlignment="1">
      <alignment horizontal="center"/>
    </xf>
    <xf numFmtId="0" fontId="38" fillId="0" borderId="1" xfId="0" applyFont="1" applyFill="1" applyBorder="1" applyAlignment="1">
      <alignment horizontal="left" vertical="center"/>
    </xf>
    <xf numFmtId="49" fontId="38" fillId="0" borderId="1" xfId="0" applyNumberFormat="1" applyFont="1" applyFill="1" applyBorder="1" applyAlignment="1">
      <alignment horizontal="right" vertical="top" wrapText="1"/>
    </xf>
    <xf numFmtId="1" fontId="38" fillId="0" borderId="1" xfId="0" applyNumberFormat="1" applyFont="1" applyFill="1" applyBorder="1" applyAlignment="1">
      <alignment horizontal="center"/>
    </xf>
    <xf numFmtId="173" fontId="38" fillId="0" borderId="1" xfId="0" applyNumberFormat="1" applyFont="1" applyFill="1" applyBorder="1" applyAlignment="1">
      <alignment vertical="top"/>
    </xf>
    <xf numFmtId="0" fontId="38" fillId="0" borderId="1" xfId="0" applyFont="1" applyFill="1" applyBorder="1" applyAlignment="1"/>
    <xf numFmtId="1" fontId="38" fillId="0" borderId="1" xfId="0" applyNumberFormat="1" applyFont="1" applyFill="1" applyBorder="1" applyAlignment="1">
      <alignment horizontal="left" vertical="top" wrapText="1"/>
    </xf>
    <xf numFmtId="49" fontId="38" fillId="0" borderId="1" xfId="0" applyNumberFormat="1" applyFont="1" applyFill="1" applyBorder="1" applyAlignment="1">
      <alignment horizontal="right" vertical="center"/>
    </xf>
    <xf numFmtId="173" fontId="38" fillId="0" borderId="1" xfId="0" applyNumberFormat="1" applyFont="1" applyFill="1" applyBorder="1" applyAlignment="1">
      <alignment horizontal="right" vertical="center"/>
    </xf>
    <xf numFmtId="3" fontId="38" fillId="0" borderId="1" xfId="0" applyNumberFormat="1" applyFont="1" applyFill="1" applyBorder="1" applyAlignment="1">
      <alignment horizontal="right" vertical="top" wrapText="1"/>
    </xf>
    <xf numFmtId="0" fontId="38" fillId="0" borderId="1" xfId="0" applyFont="1" applyFill="1" applyBorder="1" applyAlignment="1">
      <alignment vertical="center"/>
    </xf>
    <xf numFmtId="0" fontId="38" fillId="0" borderId="1" xfId="0" applyFont="1" applyFill="1" applyBorder="1" applyAlignment="1">
      <alignment horizontal="left"/>
    </xf>
    <xf numFmtId="173" fontId="38" fillId="0" borderId="1" xfId="0" applyNumberFormat="1" applyFont="1" applyFill="1" applyBorder="1" applyAlignment="1">
      <alignment horizontal="right" wrapText="1"/>
    </xf>
    <xf numFmtId="4" fontId="38" fillId="0" borderId="1" xfId="0" applyNumberFormat="1" applyFont="1" applyFill="1" applyBorder="1" applyAlignment="1">
      <alignment horizontal="left" vertical="top" wrapText="1"/>
    </xf>
    <xf numFmtId="0" fontId="38" fillId="0" borderId="1" xfId="0" applyFont="1" applyFill="1" applyBorder="1" applyAlignment="1">
      <alignment horizontal="justify" vertical="center"/>
    </xf>
    <xf numFmtId="182" fontId="38" fillId="0" borderId="1" xfId="0" applyNumberFormat="1" applyFont="1" applyFill="1" applyBorder="1" applyAlignment="1">
      <alignment horizontal="right" vertical="top" wrapText="1"/>
    </xf>
    <xf numFmtId="1" fontId="38" fillId="0" borderId="1" xfId="0" applyNumberFormat="1" applyFont="1" applyFill="1" applyBorder="1" applyAlignment="1">
      <alignment horizontal="right" vertical="top" wrapText="1"/>
    </xf>
    <xf numFmtId="2" fontId="38" fillId="0" borderId="1" xfId="0" applyNumberFormat="1" applyFont="1" applyFill="1" applyBorder="1" applyAlignment="1">
      <alignment horizontal="right" vertical="top" wrapText="1"/>
    </xf>
    <xf numFmtId="49" fontId="38" fillId="0" borderId="1" xfId="0" applyNumberFormat="1" applyFont="1" applyFill="1" applyBorder="1" applyAlignment="1">
      <alignment horizontal="left" vertical="top" wrapText="1"/>
    </xf>
    <xf numFmtId="49" fontId="38" fillId="0" borderId="1" xfId="0" applyNumberFormat="1" applyFont="1" applyFill="1" applyBorder="1" applyAlignment="1">
      <alignment horizontal="left"/>
    </xf>
    <xf numFmtId="183" fontId="38" fillId="0" borderId="1" xfId="0" applyNumberFormat="1" applyFont="1" applyFill="1" applyBorder="1" applyAlignment="1">
      <alignment horizontal="left" vertical="top" wrapText="1"/>
    </xf>
    <xf numFmtId="12" fontId="38" fillId="0" borderId="1" xfId="0" applyNumberFormat="1" applyFont="1" applyFill="1" applyBorder="1" applyAlignment="1">
      <alignment horizontal="left" vertical="top" wrapText="1"/>
    </xf>
    <xf numFmtId="167" fontId="38" fillId="0" borderId="1" xfId="0" applyNumberFormat="1" applyFont="1" applyFill="1" applyBorder="1" applyAlignment="1">
      <alignment horizontal="left" vertical="top" wrapText="1"/>
    </xf>
    <xf numFmtId="173" fontId="38" fillId="0" borderId="1" xfId="0" applyNumberFormat="1" applyFont="1" applyFill="1" applyBorder="1" applyAlignment="1">
      <alignment horizontal="right" vertical="center" wrapText="1"/>
    </xf>
    <xf numFmtId="1" fontId="38" fillId="0" borderId="1" xfId="0" applyNumberFormat="1" applyFont="1" applyFill="1" applyBorder="1" applyAlignment="1">
      <alignment horizontal="center" vertical="center"/>
    </xf>
    <xf numFmtId="1" fontId="38" fillId="0" borderId="1" xfId="0" applyNumberFormat="1" applyFont="1" applyFill="1" applyBorder="1" applyAlignment="1">
      <alignment horizontal="left"/>
    </xf>
    <xf numFmtId="2" fontId="38" fillId="0" borderId="1" xfId="0" applyNumberFormat="1" applyFont="1" applyFill="1" applyBorder="1" applyAlignment="1">
      <alignment vertical="top" wrapText="1"/>
    </xf>
    <xf numFmtId="0" fontId="38" fillId="0" borderId="1" xfId="0" applyFont="1" applyFill="1" applyBorder="1" applyAlignment="1">
      <alignment wrapText="1"/>
    </xf>
    <xf numFmtId="0" fontId="38" fillId="0" borderId="1" xfId="0" applyFont="1" applyFill="1" applyBorder="1" applyAlignment="1">
      <alignment horizontal="left" wrapText="1"/>
    </xf>
    <xf numFmtId="1" fontId="38" fillId="0" borderId="1" xfId="0" applyNumberFormat="1" applyFont="1" applyFill="1" applyBorder="1" applyAlignment="1">
      <alignment horizontal="center" vertical="center" wrapText="1"/>
    </xf>
    <xf numFmtId="0" fontId="38" fillId="0" borderId="1" xfId="0" applyFont="1" applyFill="1" applyBorder="1" applyAlignment="1">
      <alignment vertical="top" wrapText="1"/>
    </xf>
    <xf numFmtId="1" fontId="38" fillId="0" borderId="1" xfId="0" applyNumberFormat="1" applyFont="1" applyFill="1" applyBorder="1" applyAlignment="1">
      <alignment horizontal="left" vertical="center"/>
    </xf>
    <xf numFmtId="12" fontId="38" fillId="0" borderId="1" xfId="0" applyNumberFormat="1" applyFont="1" applyFill="1" applyBorder="1" applyAlignment="1">
      <alignment horizontal="left"/>
    </xf>
    <xf numFmtId="49" fontId="38" fillId="0" borderId="1" xfId="20" applyNumberFormat="1" applyFont="1" applyFill="1" applyBorder="1" applyAlignment="1">
      <alignment horizontal="left" vertical="top" wrapText="1"/>
    </xf>
    <xf numFmtId="0" fontId="38" fillId="0" borderId="1" xfId="0" applyFont="1" applyFill="1" applyBorder="1" applyAlignment="1">
      <alignment horizontal="justify" vertical="top" wrapText="1"/>
    </xf>
    <xf numFmtId="0" fontId="38" fillId="0" borderId="1" xfId="0" applyFont="1" applyFill="1" applyBorder="1" applyAlignment="1">
      <alignment horizontal="left" vertical="center" wrapText="1"/>
    </xf>
    <xf numFmtId="0" fontId="38" fillId="0" borderId="1" xfId="0" applyFont="1" applyFill="1" applyBorder="1">
      <alignment wrapText="1"/>
    </xf>
    <xf numFmtId="49" fontId="38" fillId="0" borderId="1" xfId="0" applyNumberFormat="1" applyFont="1" applyFill="1" applyBorder="1" applyAlignment="1">
      <alignment horizontal="left" vertical="center" wrapText="1"/>
    </xf>
    <xf numFmtId="4" fontId="38" fillId="0" borderId="1" xfId="0" applyNumberFormat="1" applyFont="1" applyFill="1" applyBorder="1" applyAlignment="1">
      <alignment horizontal="center" vertical="center" wrapText="1"/>
    </xf>
    <xf numFmtId="10" fontId="4" fillId="0" borderId="1" xfId="0" applyNumberFormat="1" applyFont="1" applyFill="1" applyBorder="1" applyAlignment="1">
      <alignment horizontal="center" vertical="center" wrapText="1"/>
    </xf>
    <xf numFmtId="14" fontId="38" fillId="0" borderId="1" xfId="0" applyNumberFormat="1" applyFont="1" applyFill="1" applyBorder="1">
      <alignment wrapText="1"/>
    </xf>
    <xf numFmtId="0" fontId="38" fillId="0" borderId="0" xfId="0" applyFont="1" applyFill="1" applyAlignment="1">
      <alignment horizontal="center" vertical="center" wrapText="1"/>
    </xf>
    <xf numFmtId="0" fontId="38" fillId="0" borderId="0" xfId="0" applyFont="1" applyFill="1">
      <alignment wrapText="1"/>
    </xf>
    <xf numFmtId="0" fontId="38" fillId="0" borderId="1" xfId="0" applyFont="1" applyFill="1" applyBorder="1" applyAlignment="1">
      <alignment horizontal="center" wrapText="1"/>
    </xf>
    <xf numFmtId="0" fontId="38" fillId="0" borderId="5" xfId="0" applyFont="1" applyFill="1" applyBorder="1" applyAlignment="1">
      <alignment horizontal="center" wrapText="1"/>
    </xf>
    <xf numFmtId="49" fontId="38" fillId="0" borderId="5" xfId="0" applyNumberFormat="1" applyFont="1" applyFill="1" applyBorder="1" applyAlignment="1">
      <alignment horizontal="center" vertical="center" wrapText="1"/>
    </xf>
    <xf numFmtId="0" fontId="38" fillId="0" borderId="1" xfId="0" applyFont="1" applyFill="1" applyBorder="1" applyAlignment="1">
      <alignment horizontal="justify" wrapText="1"/>
    </xf>
    <xf numFmtId="49" fontId="38" fillId="0" borderId="3" xfId="0" applyNumberFormat="1" applyFont="1" applyFill="1" applyBorder="1" applyAlignment="1">
      <alignment horizontal="center" vertical="center" wrapText="1"/>
    </xf>
    <xf numFmtId="0" fontId="38" fillId="0" borderId="3" xfId="0" applyFont="1" applyFill="1" applyBorder="1">
      <alignment wrapText="1"/>
    </xf>
    <xf numFmtId="0" fontId="38" fillId="0" borderId="14" xfId="0" applyFont="1" applyFill="1" applyBorder="1" applyAlignment="1">
      <alignment horizontal="left" vertical="center" wrapText="1"/>
    </xf>
    <xf numFmtId="4" fontId="4" fillId="0" borderId="1" xfId="0" applyNumberFormat="1" applyFont="1" applyFill="1" applyBorder="1" applyAlignment="1">
      <alignment horizontal="center" wrapText="1"/>
    </xf>
    <xf numFmtId="14" fontId="38" fillId="0" borderId="1" xfId="0" applyNumberFormat="1" applyFont="1" applyFill="1" applyBorder="1" applyAlignment="1">
      <alignment wrapText="1"/>
    </xf>
    <xf numFmtId="49" fontId="38" fillId="0" borderId="1" xfId="0" applyNumberFormat="1" applyFont="1" applyFill="1" applyBorder="1" applyAlignment="1">
      <alignment wrapText="1"/>
    </xf>
    <xf numFmtId="0" fontId="38" fillId="0" borderId="14" xfId="0" applyFont="1" applyFill="1" applyBorder="1" applyAlignment="1">
      <alignment horizontal="left" vertical="center"/>
    </xf>
    <xf numFmtId="0" fontId="38" fillId="0" borderId="1" xfId="0" applyNumberFormat="1" applyFont="1" applyFill="1" applyBorder="1" applyAlignment="1">
      <alignment wrapText="1"/>
    </xf>
    <xf numFmtId="0" fontId="38" fillId="0" borderId="1" xfId="0" applyNumberFormat="1" applyFont="1" applyFill="1" applyBorder="1">
      <alignment wrapText="1"/>
    </xf>
    <xf numFmtId="43" fontId="4" fillId="0" borderId="1" xfId="0" applyNumberFormat="1" applyFont="1" applyFill="1" applyBorder="1" applyAlignment="1">
      <alignment horizontal="center" vertical="center" wrapText="1"/>
    </xf>
    <xf numFmtId="49" fontId="38" fillId="0" borderId="1" xfId="6" applyNumberFormat="1" applyFont="1" applyFill="1" applyBorder="1" applyAlignment="1">
      <alignment horizontal="center" vertical="center" wrapText="1"/>
    </xf>
    <xf numFmtId="0" fontId="4" fillId="0" borderId="1" xfId="6" applyNumberFormat="1" applyFont="1" applyFill="1" applyBorder="1" applyAlignment="1">
      <alignment horizontal="center" vertical="center" wrapText="1"/>
    </xf>
    <xf numFmtId="2" fontId="4" fillId="0" borderId="1" xfId="6" applyNumberFormat="1" applyFont="1" applyFill="1" applyBorder="1" applyAlignment="1">
      <alignment horizontal="center" vertical="center" wrapText="1"/>
    </xf>
    <xf numFmtId="2" fontId="4" fillId="0" borderId="1" xfId="6" applyNumberFormat="1" applyFont="1" applyFill="1" applyBorder="1" applyAlignment="1">
      <alignment horizontal="center" vertical="center"/>
    </xf>
    <xf numFmtId="10" fontId="38" fillId="0" borderId="1" xfId="13" applyNumberFormat="1" applyFont="1" applyFill="1" applyBorder="1" applyAlignment="1">
      <alignment horizontal="center" vertical="center" wrapText="1"/>
    </xf>
    <xf numFmtId="12" fontId="38" fillId="0" borderId="1" xfId="0" applyNumberFormat="1" applyFont="1" applyFill="1" applyBorder="1" applyAlignment="1">
      <alignment horizontal="center" vertical="center" wrapText="1"/>
    </xf>
    <xf numFmtId="2" fontId="38" fillId="0" borderId="1" xfId="6" applyNumberFormat="1" applyFont="1" applyFill="1" applyBorder="1" applyAlignment="1">
      <alignment horizontal="center" vertical="center" wrapText="1"/>
    </xf>
    <xf numFmtId="0" fontId="38" fillId="0" borderId="1" xfId="0" applyFont="1" applyFill="1" applyBorder="1" applyAlignment="1">
      <alignment vertical="center" wrapText="1"/>
    </xf>
    <xf numFmtId="12" fontId="38" fillId="0" borderId="1" xfId="0" applyNumberFormat="1" applyFont="1" applyFill="1" applyBorder="1" applyAlignment="1">
      <alignment horizontal="center" vertical="center"/>
    </xf>
    <xf numFmtId="14" fontId="38" fillId="0"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38" fillId="0" borderId="1" xfId="0" applyNumberFormat="1" applyFont="1" applyFill="1" applyBorder="1" applyAlignment="1">
      <alignment horizontal="center" vertical="center"/>
    </xf>
    <xf numFmtId="14" fontId="38" fillId="0" borderId="1" xfId="0" applyNumberFormat="1" applyFont="1" applyFill="1" applyBorder="1" applyAlignment="1">
      <alignment vertical="center" wrapText="1"/>
    </xf>
    <xf numFmtId="184" fontId="38" fillId="0" borderId="1" xfId="0" applyNumberFormat="1" applyFont="1" applyFill="1" applyBorder="1" applyAlignment="1">
      <alignment horizontal="left" vertical="center"/>
    </xf>
    <xf numFmtId="185" fontId="4" fillId="0" borderId="1" xfId="0" applyNumberFormat="1" applyFont="1" applyFill="1" applyBorder="1" applyAlignment="1">
      <alignment horizontal="center" vertical="center"/>
    </xf>
    <xf numFmtId="167" fontId="38" fillId="0" borderId="1" xfId="0" applyNumberFormat="1" applyFont="1" applyFill="1" applyBorder="1" applyAlignment="1">
      <alignment horizontal="center" vertical="center"/>
    </xf>
    <xf numFmtId="186" fontId="38" fillId="0" borderId="1" xfId="0" applyNumberFormat="1" applyFont="1" applyFill="1" applyBorder="1" applyAlignment="1">
      <alignment horizontal="left" vertical="center"/>
    </xf>
    <xf numFmtId="185" fontId="38" fillId="0" borderId="1" xfId="0" applyNumberFormat="1" applyFont="1" applyFill="1" applyBorder="1" applyAlignment="1">
      <alignment horizontal="center" vertical="center"/>
    </xf>
    <xf numFmtId="0" fontId="4" fillId="0" borderId="1" xfId="0" applyFont="1" applyFill="1" applyBorder="1" applyAlignment="1" applyProtection="1">
      <alignment horizontal="center" vertical="top" wrapText="1"/>
      <protection locked="0"/>
    </xf>
    <xf numFmtId="49" fontId="38" fillId="0" borderId="1" xfId="0" applyNumberFormat="1" applyFont="1" applyFill="1" applyBorder="1" applyAlignment="1">
      <alignment horizontal="left" vertical="center"/>
    </xf>
    <xf numFmtId="168" fontId="38" fillId="0" borderId="1" xfId="0" applyNumberFormat="1" applyFont="1" applyFill="1" applyBorder="1" applyAlignment="1">
      <alignment horizontal="right" vertical="top" wrapText="1"/>
    </xf>
    <xf numFmtId="169" fontId="4" fillId="0" borderId="1" xfId="0" applyNumberFormat="1" applyFont="1" applyFill="1" applyBorder="1" applyAlignment="1">
      <alignment horizontal="center" vertical="top" wrapText="1"/>
    </xf>
    <xf numFmtId="170" fontId="4" fillId="0" borderId="1" xfId="0" applyNumberFormat="1" applyFont="1" applyFill="1" applyBorder="1" applyAlignment="1">
      <alignment horizontal="center" vertical="top" wrapText="1"/>
    </xf>
    <xf numFmtId="171" fontId="4" fillId="0" borderId="1" xfId="0" applyNumberFormat="1" applyFont="1" applyFill="1" applyBorder="1" applyAlignment="1">
      <alignment horizontal="center" vertical="top" wrapText="1"/>
    </xf>
    <xf numFmtId="2" fontId="38" fillId="0" borderId="1" xfId="0" applyNumberFormat="1" applyFont="1" applyFill="1" applyBorder="1" applyAlignment="1">
      <alignment horizontal="center" vertical="top" wrapText="1"/>
    </xf>
    <xf numFmtId="170" fontId="38" fillId="0" borderId="1" xfId="0" applyNumberFormat="1" applyFont="1" applyFill="1" applyBorder="1" applyAlignment="1">
      <alignment horizontal="center" vertical="top" wrapText="1"/>
    </xf>
    <xf numFmtId="14" fontId="38" fillId="0" borderId="1" xfId="0" applyNumberFormat="1" applyFont="1" applyFill="1" applyBorder="1" applyAlignment="1">
      <alignment horizontal="right" vertical="top" wrapText="1"/>
    </xf>
    <xf numFmtId="14" fontId="6" fillId="0" borderId="14" xfId="0" applyNumberFormat="1" applyFont="1" applyFill="1" applyBorder="1" applyAlignment="1">
      <alignment horizontal="right" vertical="top" wrapText="1"/>
    </xf>
    <xf numFmtId="0" fontId="38" fillId="0" borderId="1" xfId="0" applyFont="1" applyFill="1" applyBorder="1" applyAlignment="1" applyProtection="1">
      <alignment horizontal="center" vertical="top" wrapText="1" readingOrder="1"/>
      <protection locked="0"/>
    </xf>
    <xf numFmtId="187" fontId="38" fillId="0" borderId="1" xfId="0" applyNumberFormat="1" applyFont="1" applyFill="1" applyBorder="1" applyAlignment="1" applyProtection="1">
      <alignment horizontal="center" vertical="top" wrapText="1" readingOrder="1"/>
      <protection locked="0"/>
    </xf>
    <xf numFmtId="0" fontId="38" fillId="0" borderId="1" xfId="0" applyFont="1" applyFill="1" applyBorder="1" applyAlignment="1" applyProtection="1">
      <alignment vertical="top" wrapText="1" readingOrder="1"/>
      <protection locked="0"/>
    </xf>
    <xf numFmtId="2" fontId="4" fillId="0" borderId="1" xfId="0" applyNumberFormat="1" applyFont="1" applyFill="1" applyBorder="1" applyAlignment="1" applyProtection="1">
      <alignment horizontal="center" vertical="top" wrapText="1"/>
      <protection locked="0"/>
    </xf>
    <xf numFmtId="188" fontId="4" fillId="0" borderId="1" xfId="0" applyNumberFormat="1" applyFont="1" applyFill="1" applyBorder="1" applyAlignment="1" applyProtection="1">
      <alignment horizontal="center" vertical="top" wrapText="1"/>
      <protection locked="0"/>
    </xf>
    <xf numFmtId="189" fontId="4" fillId="0" borderId="1" xfId="0" applyNumberFormat="1" applyFont="1" applyFill="1" applyBorder="1" applyAlignment="1" applyProtection="1">
      <alignment horizontal="center" vertical="top" wrapText="1"/>
      <protection locked="0"/>
    </xf>
    <xf numFmtId="187" fontId="38" fillId="0" borderId="1" xfId="0" applyNumberFormat="1" applyFont="1" applyFill="1" applyBorder="1" applyAlignment="1" applyProtection="1">
      <alignment vertical="top" wrapText="1" readingOrder="1"/>
      <protection locked="0"/>
    </xf>
    <xf numFmtId="2" fontId="38" fillId="0" borderId="1" xfId="0" applyNumberFormat="1" applyFont="1" applyFill="1" applyBorder="1" applyAlignment="1" applyProtection="1">
      <alignment horizontal="center" vertical="top" wrapText="1"/>
      <protection locked="0"/>
    </xf>
    <xf numFmtId="0" fontId="71" fillId="0" borderId="1" xfId="0" applyFont="1" applyFill="1" applyBorder="1" applyAlignment="1" applyProtection="1">
      <alignment vertical="top" wrapText="1" readingOrder="1"/>
      <protection locked="0"/>
    </xf>
    <xf numFmtId="190" fontId="4" fillId="0" borderId="1" xfId="0" applyNumberFormat="1" applyFont="1" applyFill="1" applyBorder="1" applyAlignment="1" applyProtection="1">
      <alignment horizontal="center" vertical="top" wrapText="1"/>
      <protection locked="0"/>
    </xf>
    <xf numFmtId="178" fontId="4" fillId="0" borderId="1" xfId="0" applyNumberFormat="1" applyFont="1" applyFill="1" applyBorder="1" applyAlignment="1" applyProtection="1">
      <alignment horizontal="center" vertical="top" wrapText="1"/>
      <protection locked="0"/>
    </xf>
    <xf numFmtId="14" fontId="38" fillId="0" borderId="1" xfId="0" applyNumberFormat="1" applyFont="1" applyFill="1" applyBorder="1" applyAlignment="1" applyProtection="1">
      <alignment vertical="top" wrapText="1" readingOrder="1"/>
      <protection locked="0"/>
    </xf>
    <xf numFmtId="0" fontId="38" fillId="0" borderId="1" xfId="0" applyFont="1" applyFill="1" applyBorder="1" applyAlignment="1" applyProtection="1">
      <alignment horizontal="center" vertical="top" wrapText="1"/>
      <protection locked="0"/>
    </xf>
    <xf numFmtId="49" fontId="6" fillId="0" borderId="14" xfId="0" applyNumberFormat="1" applyFont="1" applyFill="1" applyBorder="1" applyAlignment="1">
      <alignment horizontal="right" vertical="top" wrapText="1"/>
    </xf>
    <xf numFmtId="169" fontId="4" fillId="0" borderId="14" xfId="0" applyNumberFormat="1" applyFont="1" applyFill="1" applyBorder="1" applyAlignment="1">
      <alignment horizontal="center" vertical="top" wrapText="1"/>
    </xf>
    <xf numFmtId="170" fontId="4" fillId="0" borderId="14" xfId="0" applyNumberFormat="1" applyFont="1" applyFill="1" applyBorder="1" applyAlignment="1">
      <alignment horizontal="center" vertical="top" wrapText="1"/>
    </xf>
    <xf numFmtId="2" fontId="4" fillId="0" borderId="14" xfId="0" applyNumberFormat="1" applyFont="1" applyFill="1" applyBorder="1" applyAlignment="1">
      <alignment horizontal="center" vertical="top" wrapText="1"/>
    </xf>
    <xf numFmtId="4" fontId="6" fillId="0" borderId="14" xfId="0" applyNumberFormat="1" applyFont="1" applyFill="1" applyBorder="1" applyAlignment="1">
      <alignment horizontal="center" vertical="top" wrapText="1"/>
    </xf>
    <xf numFmtId="14" fontId="6" fillId="0" borderId="14" xfId="0" applyNumberFormat="1" applyFont="1" applyFill="1" applyBorder="1" applyAlignment="1">
      <alignment horizontal="center" vertical="top" wrapText="1"/>
    </xf>
    <xf numFmtId="184" fontId="4" fillId="0" borderId="14" xfId="0" applyNumberFormat="1" applyFont="1" applyFill="1" applyBorder="1" applyAlignment="1">
      <alignment horizontal="center" vertical="center" wrapText="1"/>
    </xf>
    <xf numFmtId="14" fontId="46" fillId="0" borderId="14" xfId="28" applyNumberFormat="1" applyFont="1" applyFill="1" applyBorder="1" applyAlignment="1">
      <alignment vertical="top" wrapText="1" readingOrder="1"/>
    </xf>
    <xf numFmtId="0" fontId="4" fillId="0" borderId="14" xfId="0" applyFont="1" applyFill="1" applyBorder="1" applyAlignment="1">
      <alignment horizontal="center" vertical="top" wrapText="1"/>
    </xf>
    <xf numFmtId="171" fontId="4" fillId="0" borderId="14" xfId="0" applyNumberFormat="1" applyFont="1" applyFill="1" applyBorder="1" applyAlignment="1">
      <alignment horizontal="center" vertical="top" wrapText="1"/>
    </xf>
    <xf numFmtId="4" fontId="4" fillId="0" borderId="14" xfId="0" applyNumberFormat="1" applyFont="1" applyFill="1" applyBorder="1" applyAlignment="1">
      <alignment horizontal="center" vertical="top" wrapText="1"/>
    </xf>
    <xf numFmtId="0" fontId="6" fillId="0" borderId="19" xfId="0" applyFont="1" applyFill="1" applyBorder="1" applyAlignment="1">
      <alignment horizontal="center" vertical="top" wrapText="1"/>
    </xf>
    <xf numFmtId="169" fontId="4" fillId="0" borderId="19" xfId="0" applyNumberFormat="1" applyFont="1" applyFill="1" applyBorder="1" applyAlignment="1">
      <alignment horizontal="center" vertical="top" wrapText="1"/>
    </xf>
    <xf numFmtId="170" fontId="4" fillId="0" borderId="19" xfId="0" applyNumberFormat="1" applyFont="1" applyFill="1" applyBorder="1" applyAlignment="1">
      <alignment horizontal="center" vertical="top" wrapText="1"/>
    </xf>
    <xf numFmtId="2" fontId="4" fillId="0" borderId="19" xfId="0" applyNumberFormat="1" applyFont="1" applyFill="1" applyBorder="1" applyAlignment="1">
      <alignment horizontal="center" vertical="top" wrapText="1"/>
    </xf>
    <xf numFmtId="4" fontId="6" fillId="0" borderId="19" xfId="0" applyNumberFormat="1" applyFont="1" applyFill="1" applyBorder="1" applyAlignment="1">
      <alignment horizontal="center" vertical="top" wrapText="1"/>
    </xf>
    <xf numFmtId="0" fontId="6" fillId="0" borderId="28" xfId="0" applyFont="1" applyFill="1" applyBorder="1" applyAlignment="1">
      <alignment horizontal="right" vertical="top" wrapText="1"/>
    </xf>
    <xf numFmtId="184" fontId="4" fillId="0" borderId="1" xfId="0" applyNumberFormat="1" applyFont="1" applyFill="1" applyBorder="1" applyAlignment="1">
      <alignment horizontal="center" vertical="center" wrapText="1"/>
    </xf>
    <xf numFmtId="14" fontId="46" fillId="0" borderId="1" xfId="28" applyNumberFormat="1" applyFont="1" applyFill="1" applyBorder="1" applyAlignment="1">
      <alignment vertical="top" wrapText="1" readingOrder="1"/>
    </xf>
    <xf numFmtId="0" fontId="6" fillId="0" borderId="8"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0" borderId="5" xfId="0" applyFont="1" applyFill="1" applyBorder="1" applyAlignment="1">
      <alignment horizontal="center" vertical="top" wrapText="1"/>
    </xf>
    <xf numFmtId="0" fontId="6" fillId="0" borderId="5" xfId="0" applyFont="1" applyFill="1" applyBorder="1" applyAlignment="1">
      <alignment horizontal="right" vertical="top" wrapText="1"/>
    </xf>
    <xf numFmtId="168" fontId="6" fillId="0" borderId="5" xfId="0" applyNumberFormat="1" applyFont="1" applyFill="1" applyBorder="1" applyAlignment="1">
      <alignment horizontal="right" vertical="top" wrapText="1"/>
    </xf>
    <xf numFmtId="49" fontId="6" fillId="0" borderId="5" xfId="0" applyNumberFormat="1" applyFont="1" applyFill="1" applyBorder="1" applyAlignment="1">
      <alignment horizontal="right" vertical="top" wrapText="1"/>
    </xf>
    <xf numFmtId="169" fontId="4" fillId="0" borderId="5" xfId="0" applyNumberFormat="1" applyFont="1" applyFill="1" applyBorder="1" applyAlignment="1">
      <alignment horizontal="center" vertical="top" wrapText="1"/>
    </xf>
    <xf numFmtId="170" fontId="4" fillId="0" borderId="5" xfId="0" applyNumberFormat="1" applyFont="1" applyFill="1" applyBorder="1" applyAlignment="1">
      <alignment horizontal="center" vertical="top" wrapText="1"/>
    </xf>
    <xf numFmtId="2" fontId="4" fillId="0" borderId="5" xfId="0" applyNumberFormat="1" applyFont="1" applyFill="1" applyBorder="1" applyAlignment="1">
      <alignment horizontal="center" vertical="top" wrapText="1"/>
    </xf>
    <xf numFmtId="4" fontId="6" fillId="0" borderId="5" xfId="0" applyNumberFormat="1" applyFont="1" applyFill="1" applyBorder="1" applyAlignment="1">
      <alignment horizontal="center" vertical="top" wrapText="1"/>
    </xf>
    <xf numFmtId="0" fontId="6" fillId="0" borderId="45" xfId="0" applyFont="1" applyFill="1" applyBorder="1" applyAlignment="1">
      <alignment horizontal="center" vertical="top" wrapText="1"/>
    </xf>
    <xf numFmtId="0" fontId="6" fillId="0" borderId="20" xfId="0" applyFont="1" applyFill="1" applyBorder="1" applyAlignment="1">
      <alignment horizontal="center" vertical="top" wrapText="1"/>
    </xf>
    <xf numFmtId="0" fontId="6" fillId="0" borderId="20" xfId="0" applyFont="1" applyFill="1" applyBorder="1" applyAlignment="1">
      <alignment horizontal="right" vertical="top" wrapText="1"/>
    </xf>
    <xf numFmtId="184" fontId="4" fillId="0" borderId="20" xfId="0" applyNumberFormat="1" applyFont="1" applyFill="1" applyBorder="1" applyAlignment="1">
      <alignment horizontal="center" vertical="center" wrapText="1"/>
    </xf>
    <xf numFmtId="168" fontId="6" fillId="0" borderId="20" xfId="0" applyNumberFormat="1" applyFont="1" applyFill="1" applyBorder="1" applyAlignment="1">
      <alignment horizontal="right" vertical="top" wrapText="1"/>
    </xf>
    <xf numFmtId="49" fontId="6" fillId="0" borderId="20" xfId="0" applyNumberFormat="1" applyFont="1" applyFill="1" applyBorder="1" applyAlignment="1">
      <alignment horizontal="right" vertical="top" wrapText="1"/>
    </xf>
    <xf numFmtId="169" fontId="4" fillId="0" borderId="20" xfId="0" applyNumberFormat="1" applyFont="1" applyFill="1" applyBorder="1" applyAlignment="1">
      <alignment horizontal="center" vertical="top" wrapText="1"/>
    </xf>
    <xf numFmtId="170" fontId="4" fillId="0" borderId="20" xfId="0" applyNumberFormat="1" applyFont="1" applyFill="1" applyBorder="1" applyAlignment="1">
      <alignment horizontal="center" vertical="top" wrapText="1"/>
    </xf>
    <xf numFmtId="2" fontId="4" fillId="0" borderId="20" xfId="0" applyNumberFormat="1" applyFont="1" applyFill="1" applyBorder="1" applyAlignment="1">
      <alignment horizontal="center" vertical="top" wrapText="1"/>
    </xf>
    <xf numFmtId="4" fontId="6" fillId="0" borderId="20" xfId="0" applyNumberFormat="1" applyFont="1" applyFill="1" applyBorder="1" applyAlignment="1">
      <alignment horizontal="center" vertical="top" wrapText="1"/>
    </xf>
    <xf numFmtId="0" fontId="6" fillId="0" borderId="29" xfId="0" applyFont="1" applyFill="1" applyBorder="1" applyAlignment="1">
      <alignment horizontal="right" vertical="top" wrapText="1"/>
    </xf>
    <xf numFmtId="184" fontId="4" fillId="0" borderId="5" xfId="0" applyNumberFormat="1" applyFont="1" applyFill="1" applyBorder="1" applyAlignment="1">
      <alignment horizontal="center" vertical="center" wrapText="1"/>
    </xf>
    <xf numFmtId="0" fontId="4" fillId="0" borderId="5" xfId="0" applyFont="1" applyFill="1" applyBorder="1" applyAlignment="1">
      <alignment wrapText="1"/>
    </xf>
    <xf numFmtId="14" fontId="4" fillId="0" borderId="5" xfId="0" applyNumberFormat="1" applyFont="1" applyFill="1" applyBorder="1" applyAlignment="1"/>
    <xf numFmtId="49" fontId="4" fillId="0" borderId="5" xfId="0" applyNumberFormat="1" applyFont="1" applyFill="1" applyBorder="1" applyAlignment="1">
      <alignment wrapText="1"/>
    </xf>
    <xf numFmtId="49" fontId="4" fillId="0" borderId="46" xfId="0" applyNumberFormat="1" applyFont="1" applyFill="1" applyBorder="1" applyAlignment="1">
      <alignment horizontal="left" vertical="center"/>
    </xf>
    <xf numFmtId="4" fontId="4" fillId="0" borderId="5" xfId="0" applyNumberFormat="1" applyFont="1" applyFill="1" applyBorder="1" applyAlignment="1">
      <alignment horizontal="center"/>
    </xf>
    <xf numFmtId="9" fontId="4" fillId="0" borderId="1" xfId="19" applyNumberFormat="1" applyFont="1" applyFill="1" applyBorder="1" applyAlignment="1">
      <alignment horizontal="center" wrapText="1"/>
    </xf>
    <xf numFmtId="14" fontId="4" fillId="0" borderId="1" xfId="0" applyNumberFormat="1" applyFont="1" applyFill="1" applyBorder="1" applyAlignment="1"/>
    <xf numFmtId="0" fontId="4" fillId="0" borderId="1" xfId="0" applyFont="1" applyFill="1" applyBorder="1" applyAlignment="1"/>
    <xf numFmtId="0" fontId="4" fillId="0" borderId="1" xfId="0" applyFont="1" applyFill="1" applyBorder="1" applyAlignment="1">
      <alignment horizontal="justify" vertical="center"/>
    </xf>
    <xf numFmtId="0" fontId="4" fillId="0" borderId="1" xfId="0" applyFont="1" applyFill="1" applyBorder="1" applyAlignment="1">
      <alignment horizontal="justify" vertical="center" wrapText="1"/>
    </xf>
    <xf numFmtId="1" fontId="4" fillId="0" borderId="0" xfId="0" applyNumberFormat="1" applyFont="1" applyFill="1">
      <alignment wrapText="1"/>
    </xf>
    <xf numFmtId="1" fontId="4" fillId="0" borderId="1" xfId="0" applyNumberFormat="1" applyFont="1" applyFill="1" applyBorder="1">
      <alignment wrapText="1"/>
    </xf>
    <xf numFmtId="0" fontId="4" fillId="0" borderId="0" xfId="0" applyFont="1" applyFill="1" applyAlignment="1">
      <alignment wrapText="1"/>
    </xf>
    <xf numFmtId="0" fontId="4" fillId="0" borderId="4" xfId="0" applyFont="1" applyFill="1" applyBorder="1" applyAlignment="1"/>
    <xf numFmtId="4" fontId="4" fillId="0" borderId="0" xfId="0" applyNumberFormat="1" applyFont="1" applyFill="1" applyAlignment="1">
      <alignment horizontal="center"/>
    </xf>
    <xf numFmtId="0" fontId="4" fillId="0" borderId="4" xfId="0" applyFont="1" applyFill="1" applyBorder="1" applyAlignment="1">
      <alignment wrapText="1"/>
    </xf>
    <xf numFmtId="0" fontId="4" fillId="0" borderId="1" xfId="0" applyFont="1" applyFill="1" applyBorder="1" applyAlignment="1">
      <alignment horizontal="center" wrapText="1"/>
    </xf>
    <xf numFmtId="14" fontId="4" fillId="0" borderId="1" xfId="0" applyNumberFormat="1" applyFont="1" applyFill="1" applyBorder="1" applyAlignment="1">
      <alignment wrapText="1"/>
    </xf>
    <xf numFmtId="49" fontId="6" fillId="0" borderId="5" xfId="0" applyNumberFormat="1" applyFont="1" applyFill="1" applyBorder="1" applyAlignment="1">
      <alignment wrapText="1"/>
    </xf>
    <xf numFmtId="191" fontId="4" fillId="0" borderId="1" xfId="0" applyNumberFormat="1" applyFont="1" applyFill="1" applyBorder="1" applyAlignment="1">
      <alignment horizontal="center"/>
    </xf>
    <xf numFmtId="0" fontId="4" fillId="0" borderId="0" xfId="0" applyFont="1" applyFill="1" applyAlignment="1"/>
    <xf numFmtId="0" fontId="4" fillId="0" borderId="9" xfId="0" applyFont="1" applyFill="1" applyBorder="1" applyAlignment="1">
      <alignment wrapText="1"/>
    </xf>
    <xf numFmtId="9" fontId="4" fillId="0" borderId="1" xfId="0" applyNumberFormat="1" applyFont="1" applyFill="1" applyBorder="1" applyAlignment="1">
      <alignment horizontal="center" wrapText="1"/>
    </xf>
    <xf numFmtId="1" fontId="4"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49" fontId="4" fillId="0" borderId="1" xfId="0" applyNumberFormat="1" applyFont="1" applyFill="1" applyBorder="1" applyAlignment="1">
      <alignment wrapText="1"/>
    </xf>
    <xf numFmtId="0" fontId="4" fillId="0" borderId="3" xfId="0" applyFont="1" applyFill="1" applyBorder="1" applyAlignment="1">
      <alignment wrapText="1"/>
    </xf>
    <xf numFmtId="191" fontId="4" fillId="0" borderId="3" xfId="0" applyNumberFormat="1" applyFont="1" applyFill="1" applyBorder="1" applyAlignment="1">
      <alignment horizontal="center"/>
    </xf>
    <xf numFmtId="191" fontId="4" fillId="0" borderId="1" xfId="0" applyNumberFormat="1" applyFont="1" applyFill="1" applyBorder="1" applyAlignment="1">
      <alignment horizontal="center" wrapText="1"/>
    </xf>
    <xf numFmtId="2" fontId="4" fillId="0" borderId="1" xfId="0" applyNumberFormat="1" applyFont="1" applyFill="1" applyBorder="1" applyAlignment="1">
      <alignment wrapText="1"/>
    </xf>
    <xf numFmtId="177" fontId="4" fillId="0" borderId="1" xfId="0" applyNumberFormat="1" applyFont="1" applyFill="1" applyBorder="1" applyAlignment="1">
      <alignment horizontal="center"/>
    </xf>
    <xf numFmtId="4" fontId="4" fillId="0" borderId="5" xfId="0" applyNumberFormat="1" applyFont="1" applyFill="1" applyBorder="1" applyAlignment="1">
      <alignment horizontal="center" wrapText="1"/>
    </xf>
    <xf numFmtId="9" fontId="4" fillId="0" borderId="5" xfId="0" applyNumberFormat="1" applyFont="1" applyFill="1" applyBorder="1" applyAlignment="1">
      <alignment horizontal="center" wrapText="1"/>
    </xf>
    <xf numFmtId="14" fontId="4" fillId="0" borderId="5" xfId="0" applyNumberFormat="1" applyFont="1" applyFill="1" applyBorder="1" applyAlignment="1">
      <alignment wrapText="1"/>
    </xf>
    <xf numFmtId="4" fontId="4" fillId="0" borderId="1" xfId="11"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xf>
    <xf numFmtId="14" fontId="4" fillId="0" borderId="1" xfId="0" applyNumberFormat="1" applyFont="1" applyFill="1" applyBorder="1">
      <alignment wrapText="1"/>
    </xf>
    <xf numFmtId="177" fontId="4" fillId="0" borderId="1" xfId="0" applyNumberFormat="1" applyFont="1" applyFill="1" applyBorder="1" applyAlignment="1">
      <alignment horizontal="center" wrapText="1"/>
    </xf>
    <xf numFmtId="0" fontId="4" fillId="0" borderId="0" xfId="0" applyFont="1" applyFill="1" applyAlignment="1">
      <alignment horizontal="center"/>
    </xf>
    <xf numFmtId="0" fontId="4" fillId="0" borderId="1" xfId="0" applyFont="1" applyFill="1" applyBorder="1" applyAlignment="1">
      <alignment horizontal="center"/>
    </xf>
    <xf numFmtId="49" fontId="6" fillId="0" borderId="1" xfId="0" applyNumberFormat="1" applyFont="1" applyFill="1" applyBorder="1" applyAlignment="1">
      <alignment wrapText="1"/>
    </xf>
    <xf numFmtId="49" fontId="55" fillId="0" borderId="1" xfId="0" applyNumberFormat="1" applyFont="1" applyFill="1" applyBorder="1" applyAlignment="1">
      <alignment horizontal="center" vertical="center" wrapText="1"/>
    </xf>
    <xf numFmtId="49" fontId="55" fillId="0" borderId="1" xfId="0" applyNumberFormat="1" applyFont="1" applyFill="1" applyBorder="1">
      <alignment wrapText="1"/>
    </xf>
    <xf numFmtId="49" fontId="55" fillId="0" borderId="1" xfId="0" applyNumberFormat="1" applyFont="1" applyFill="1" applyBorder="1" applyAlignment="1">
      <alignment wrapText="1"/>
    </xf>
    <xf numFmtId="0" fontId="55" fillId="0" borderId="1" xfId="0" applyFont="1" applyFill="1" applyBorder="1" applyAlignment="1">
      <alignment horizontal="center" vertical="center" wrapText="1"/>
    </xf>
    <xf numFmtId="0" fontId="55" fillId="0" borderId="1" xfId="0" applyFont="1" applyFill="1" applyBorder="1" applyAlignment="1">
      <alignment horizontal="center" wrapText="1"/>
    </xf>
    <xf numFmtId="4" fontId="55" fillId="0" borderId="1" xfId="0" applyNumberFormat="1" applyFont="1" applyFill="1" applyBorder="1" applyAlignment="1">
      <alignment horizontal="center" wrapText="1"/>
    </xf>
    <xf numFmtId="9" fontId="55" fillId="0" borderId="1" xfId="0" applyNumberFormat="1" applyFont="1" applyFill="1" applyBorder="1" applyAlignment="1">
      <alignment horizontal="center" wrapText="1"/>
    </xf>
    <xf numFmtId="4" fontId="55" fillId="0" borderId="1" xfId="0" applyNumberFormat="1" applyFont="1" applyFill="1" applyBorder="1" applyAlignment="1">
      <alignment horizontal="center" vertical="center" wrapText="1"/>
    </xf>
    <xf numFmtId="1" fontId="55" fillId="0" borderId="1" xfId="0" applyNumberFormat="1" applyFont="1" applyFill="1" applyBorder="1" applyAlignment="1">
      <alignment horizontal="center" vertical="center" wrapText="1"/>
    </xf>
    <xf numFmtId="14" fontId="55" fillId="0" borderId="1" xfId="0" applyNumberFormat="1" applyFont="1" applyFill="1" applyBorder="1">
      <alignment wrapText="1"/>
    </xf>
    <xf numFmtId="0" fontId="55" fillId="0" borderId="1" xfId="0" applyFont="1" applyFill="1" applyBorder="1">
      <alignment wrapText="1"/>
    </xf>
    <xf numFmtId="49" fontId="4" fillId="0" borderId="1" xfId="12" applyNumberFormat="1" applyFont="1" applyFill="1" applyBorder="1" applyAlignment="1">
      <alignment wrapText="1"/>
    </xf>
    <xf numFmtId="0" fontId="4" fillId="0" borderId="1" xfId="12" applyFont="1" applyFill="1" applyBorder="1" applyAlignment="1">
      <alignment horizontal="center" vertical="center" wrapText="1"/>
    </xf>
    <xf numFmtId="0" fontId="4" fillId="0" borderId="1" xfId="12" applyFont="1" applyFill="1" applyBorder="1" applyAlignment="1">
      <alignment horizontal="center" wrapText="1"/>
    </xf>
    <xf numFmtId="4" fontId="4" fillId="0" borderId="1" xfId="12" applyNumberFormat="1" applyFont="1" applyFill="1" applyBorder="1" applyAlignment="1">
      <alignment horizontal="center" wrapText="1"/>
    </xf>
    <xf numFmtId="177" fontId="4" fillId="0" borderId="1" xfId="12" applyNumberFormat="1" applyFont="1" applyFill="1" applyBorder="1" applyAlignment="1">
      <alignment horizontal="center" wrapText="1"/>
    </xf>
    <xf numFmtId="9" fontId="4" fillId="0" borderId="1" xfId="12" applyNumberFormat="1" applyFont="1" applyFill="1" applyBorder="1" applyAlignment="1">
      <alignment horizontal="center" wrapText="1"/>
    </xf>
    <xf numFmtId="4" fontId="4" fillId="0" borderId="1" xfId="12" applyNumberFormat="1" applyFont="1" applyFill="1" applyBorder="1" applyAlignment="1">
      <alignment horizontal="center" vertical="center" wrapText="1"/>
    </xf>
    <xf numFmtId="1" fontId="4" fillId="0" borderId="1" xfId="12" applyNumberFormat="1" applyFont="1" applyFill="1" applyBorder="1" applyAlignment="1">
      <alignment horizontal="center" vertical="center" wrapText="1"/>
    </xf>
    <xf numFmtId="14" fontId="4" fillId="0" borderId="1" xfId="12" applyNumberFormat="1" applyFont="1" applyFill="1" applyBorder="1" applyAlignment="1">
      <alignment wrapText="1"/>
    </xf>
    <xf numFmtId="0" fontId="4" fillId="0" borderId="1" xfId="12" applyFont="1" applyFill="1" applyBorder="1" applyAlignment="1">
      <alignment wrapText="1"/>
    </xf>
    <xf numFmtId="0" fontId="4" fillId="0" borderId="1" xfId="12" applyFont="1" applyFill="1" applyBorder="1" applyAlignment="1"/>
    <xf numFmtId="4" fontId="4" fillId="0" borderId="5" xfId="12" applyNumberFormat="1" applyFont="1" applyFill="1" applyBorder="1" applyAlignment="1">
      <alignment horizontal="center" vertical="center" wrapText="1"/>
    </xf>
    <xf numFmtId="0" fontId="4" fillId="0" borderId="1" xfId="12" applyFont="1" applyFill="1" applyBorder="1" applyAlignment="1">
      <alignment horizontal="center" vertical="center"/>
    </xf>
    <xf numFmtId="14" fontId="4" fillId="0" borderId="0" xfId="0" applyNumberFormat="1" applyFont="1" applyFill="1" applyAlignment="1"/>
    <xf numFmtId="49" fontId="4" fillId="0" borderId="6" xfId="12" applyNumberFormat="1" applyFont="1" applyFill="1" applyBorder="1" applyAlignment="1">
      <alignment wrapText="1"/>
    </xf>
    <xf numFmtId="0" fontId="4" fillId="0" borderId="0" xfId="12" applyFont="1" applyFill="1" applyAlignment="1">
      <alignment horizontal="center" vertical="center" wrapText="1"/>
    </xf>
    <xf numFmtId="9" fontId="4" fillId="0" borderId="1" xfId="0" applyNumberFormat="1" applyFont="1" applyFill="1" applyBorder="1" applyAlignment="1">
      <alignment horizontal="center"/>
    </xf>
    <xf numFmtId="0" fontId="38" fillId="0" borderId="0" xfId="0" applyFont="1" applyFill="1" applyAlignment="1">
      <alignment wrapText="1"/>
    </xf>
    <xf numFmtId="0" fontId="38" fillId="0" borderId="4" xfId="0" applyFont="1" applyFill="1" applyBorder="1" applyAlignment="1">
      <alignment wrapText="1"/>
    </xf>
    <xf numFmtId="0" fontId="4" fillId="0" borderId="0" xfId="0" applyFont="1" applyFill="1" applyAlignment="1">
      <alignment horizontal="left"/>
    </xf>
    <xf numFmtId="0" fontId="4" fillId="0" borderId="6" xfId="0" applyFont="1" applyFill="1" applyBorder="1" applyAlignment="1"/>
    <xf numFmtId="49"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2" fontId="4" fillId="0" borderId="1" xfId="0" applyNumberFormat="1" applyFont="1" applyFill="1" applyBorder="1" applyAlignment="1">
      <alignment horizontal="center"/>
    </xf>
    <xf numFmtId="0" fontId="38" fillId="0" borderId="0" xfId="0" applyFont="1" applyFill="1" applyAlignment="1">
      <alignment horizontal="right" wrapText="1"/>
    </xf>
    <xf numFmtId="14" fontId="38" fillId="0" borderId="1" xfId="0" applyNumberFormat="1" applyFont="1" applyFill="1" applyBorder="1" applyAlignment="1"/>
    <xf numFmtId="1" fontId="38" fillId="0" borderId="1" xfId="0" applyNumberFormat="1" applyFont="1" applyFill="1" applyBorder="1" applyAlignment="1">
      <alignment wrapText="1"/>
    </xf>
    <xf numFmtId="2" fontId="38" fillId="0" borderId="1" xfId="0" applyNumberFormat="1" applyFont="1" applyFill="1" applyBorder="1" applyAlignment="1">
      <alignment horizontal="center"/>
    </xf>
    <xf numFmtId="0" fontId="4" fillId="0" borderId="3" xfId="0" applyFont="1" applyFill="1" applyBorder="1" applyAlignment="1">
      <alignment horizontal="center" wrapText="1"/>
    </xf>
    <xf numFmtId="0" fontId="4" fillId="0" borderId="1" xfId="0" applyNumberFormat="1" applyFont="1" applyFill="1" applyBorder="1" applyAlignment="1">
      <alignment wrapText="1"/>
    </xf>
    <xf numFmtId="4" fontId="4" fillId="0" borderId="1" xfId="0" applyNumberFormat="1" applyFont="1" applyFill="1" applyBorder="1" applyAlignment="1">
      <alignment wrapText="1"/>
    </xf>
    <xf numFmtId="2" fontId="4" fillId="0" borderId="1" xfId="0" applyNumberFormat="1" applyFont="1" applyFill="1" applyBorder="1" applyAlignment="1"/>
    <xf numFmtId="1" fontId="4" fillId="0" borderId="1" xfId="0" applyNumberFormat="1" applyFont="1" applyFill="1" applyBorder="1" applyAlignment="1">
      <alignment wrapText="1"/>
    </xf>
    <xf numFmtId="0" fontId="4" fillId="0" borderId="1" xfId="0" applyFont="1" applyFill="1" applyBorder="1" applyAlignment="1">
      <alignment horizontal="justify"/>
    </xf>
    <xf numFmtId="14" fontId="4" fillId="0" borderId="1" xfId="0" applyNumberFormat="1" applyFont="1" applyFill="1" applyBorder="1" applyAlignment="1">
      <alignment horizontal="right" wrapText="1"/>
    </xf>
    <xf numFmtId="0" fontId="4" fillId="0" borderId="0" xfId="0" applyFont="1" applyFill="1" applyAlignment="1">
      <alignment horizontal="right"/>
    </xf>
    <xf numFmtId="0" fontId="4" fillId="0" borderId="1" xfId="0" applyFont="1" applyFill="1" applyBorder="1" applyAlignment="1">
      <alignment horizontal="right"/>
    </xf>
    <xf numFmtId="4" fontId="4" fillId="0" borderId="1" xfId="0" applyNumberFormat="1" applyFont="1" applyFill="1" applyBorder="1" applyAlignment="1">
      <alignment horizontal="right" wrapText="1"/>
    </xf>
    <xf numFmtId="4" fontId="38" fillId="0" borderId="1" xfId="0" applyNumberFormat="1" applyFont="1" applyFill="1" applyBorder="1" applyAlignment="1">
      <alignment wrapText="1"/>
    </xf>
    <xf numFmtId="4" fontId="38" fillId="0" borderId="1" xfId="0" applyNumberFormat="1" applyFont="1" applyFill="1" applyBorder="1" applyAlignment="1">
      <alignment horizontal="right" wrapText="1"/>
    </xf>
    <xf numFmtId="0" fontId="38" fillId="0" borderId="3" xfId="0" applyFont="1" applyFill="1" applyBorder="1" applyAlignment="1">
      <alignment wrapText="1"/>
    </xf>
    <xf numFmtId="4" fontId="38" fillId="0" borderId="1" xfId="0" applyNumberFormat="1" applyFont="1" applyFill="1" applyBorder="1" applyAlignment="1">
      <alignment horizontal="center" wrapText="1"/>
    </xf>
    <xf numFmtId="2" fontId="38" fillId="0" borderId="1" xfId="0" applyNumberFormat="1" applyFont="1" applyFill="1" applyBorder="1" applyAlignment="1"/>
    <xf numFmtId="4" fontId="38" fillId="0" borderId="1" xfId="0" applyNumberFormat="1" applyFont="1" applyFill="1" applyBorder="1" applyAlignment="1"/>
    <xf numFmtId="4" fontId="38" fillId="0" borderId="1" xfId="0" applyNumberFormat="1" applyFont="1" applyFill="1" applyBorder="1" applyAlignment="1">
      <alignment horizontal="center"/>
    </xf>
    <xf numFmtId="0" fontId="4" fillId="0" borderId="1" xfId="0" applyNumberFormat="1" applyFont="1" applyFill="1" applyBorder="1" applyAlignment="1">
      <alignment horizontal="right" wrapText="1"/>
    </xf>
    <xf numFmtId="0" fontId="38" fillId="0" borderId="1" xfId="0" applyFont="1" applyFill="1" applyBorder="1" applyAlignment="1">
      <alignment horizontal="justify"/>
    </xf>
    <xf numFmtId="0" fontId="38" fillId="0" borderId="9" xfId="0" applyFont="1" applyFill="1" applyBorder="1" applyAlignment="1">
      <alignment wrapText="1"/>
    </xf>
    <xf numFmtId="0" fontId="38" fillId="0" borderId="5" xfId="0" applyFont="1" applyFill="1" applyBorder="1" applyAlignment="1">
      <alignment vertical="center" wrapText="1"/>
    </xf>
    <xf numFmtId="0" fontId="46" fillId="0" borderId="1" xfId="0" applyFont="1" applyFill="1" applyBorder="1" applyAlignment="1"/>
    <xf numFmtId="4" fontId="38" fillId="0" borderId="1" xfId="0" applyNumberFormat="1" applyFont="1" applyFill="1" applyBorder="1" applyAlignment="1">
      <alignment vertical="top" wrapText="1"/>
    </xf>
    <xf numFmtId="0" fontId="38" fillId="0" borderId="1" xfId="0" applyNumberFormat="1" applyFont="1" applyFill="1" applyBorder="1" applyAlignment="1">
      <alignment horizontal="right" wrapText="1"/>
    </xf>
    <xf numFmtId="4" fontId="4" fillId="0" borderId="3" xfId="0" applyNumberFormat="1" applyFont="1" applyFill="1" applyBorder="1" applyAlignment="1">
      <alignment horizontal="center"/>
    </xf>
    <xf numFmtId="0" fontId="38" fillId="0" borderId="0" xfId="0" applyFont="1" applyFill="1" applyAlignment="1"/>
    <xf numFmtId="14" fontId="38" fillId="0" borderId="1" xfId="0" applyNumberFormat="1" applyFont="1" applyFill="1" applyBorder="1" applyAlignment="1">
      <alignment horizontal="left" wrapText="1"/>
    </xf>
    <xf numFmtId="4" fontId="38" fillId="0" borderId="1" xfId="0" applyNumberFormat="1" applyFont="1" applyFill="1" applyBorder="1" applyAlignment="1">
      <alignment horizontal="left" wrapText="1"/>
    </xf>
    <xf numFmtId="49" fontId="38" fillId="0" borderId="1" xfId="0" applyNumberFormat="1" applyFont="1" applyFill="1" applyBorder="1" applyAlignment="1">
      <alignment horizontal="right" wrapText="1"/>
    </xf>
    <xf numFmtId="0" fontId="46" fillId="0" borderId="0" xfId="0" applyFont="1" applyFill="1" applyAlignment="1"/>
    <xf numFmtId="170" fontId="4" fillId="0" borderId="14" xfId="0" applyNumberFormat="1" applyFont="1" applyFill="1" applyBorder="1" applyAlignment="1">
      <alignment horizontal="center" wrapText="1"/>
    </xf>
    <xf numFmtId="171" fontId="4" fillId="0" borderId="14" xfId="0" applyNumberFormat="1" applyFont="1" applyFill="1" applyBorder="1" applyAlignment="1">
      <alignment horizontal="center" wrapText="1"/>
    </xf>
    <xf numFmtId="167" fontId="4" fillId="0" borderId="1" xfId="0" applyNumberFormat="1" applyFont="1" applyFill="1" applyBorder="1" applyAlignment="1">
      <alignment horizontal="right" wrapText="1"/>
    </xf>
    <xf numFmtId="14" fontId="38" fillId="0" borderId="1" xfId="0" applyNumberFormat="1" applyFont="1" applyFill="1" applyBorder="1" applyAlignment="1">
      <alignment horizontal="right" wrapText="1"/>
    </xf>
    <xf numFmtId="167" fontId="38" fillId="0" borderId="1" xfId="0" applyNumberFormat="1" applyFont="1" applyFill="1" applyBorder="1" applyAlignment="1">
      <alignment horizontal="right" wrapText="1"/>
    </xf>
    <xf numFmtId="0" fontId="6" fillId="0" borderId="1" xfId="0" applyFont="1" applyFill="1" applyBorder="1" applyAlignment="1">
      <alignment horizontal="center" wrapText="1"/>
    </xf>
    <xf numFmtId="0" fontId="6" fillId="0" borderId="1" xfId="0" applyFont="1" applyFill="1" applyBorder="1" applyAlignment="1">
      <alignment wrapText="1"/>
    </xf>
    <xf numFmtId="14" fontId="6" fillId="0" borderId="1" xfId="0" applyNumberFormat="1" applyFont="1" applyFill="1" applyBorder="1" applyAlignment="1"/>
    <xf numFmtId="167" fontId="6" fillId="0" borderId="1" xfId="0" applyNumberFormat="1" applyFont="1" applyFill="1" applyBorder="1" applyAlignment="1">
      <alignment wrapText="1"/>
    </xf>
    <xf numFmtId="4" fontId="6" fillId="0" borderId="1" xfId="0" applyNumberFormat="1" applyFont="1" applyFill="1" applyBorder="1" applyAlignment="1"/>
    <xf numFmtId="0" fontId="6" fillId="0" borderId="1" xfId="0" applyFont="1" applyFill="1" applyBorder="1" applyAlignment="1"/>
    <xf numFmtId="49" fontId="6" fillId="0" borderId="1" xfId="0" applyNumberFormat="1" applyFont="1" applyFill="1" applyBorder="1" applyAlignment="1">
      <alignment horizontal="right"/>
    </xf>
    <xf numFmtId="14" fontId="6" fillId="0" borderId="5" xfId="0" applyNumberFormat="1" applyFont="1" applyFill="1" applyBorder="1" applyAlignment="1"/>
    <xf numFmtId="0" fontId="4" fillId="0" borderId="1" xfId="0" applyFont="1" applyFill="1" applyBorder="1" applyAlignment="1">
      <alignment horizontal="right" vertical="top" wrapText="1"/>
    </xf>
    <xf numFmtId="2" fontId="4" fillId="0" borderId="1" xfId="19" applyNumberFormat="1" applyFont="1" applyFill="1" applyBorder="1" applyAlignment="1">
      <alignment horizontal="center" vertical="center" wrapText="1"/>
    </xf>
    <xf numFmtId="0" fontId="61" fillId="0" borderId="1" xfId="0" applyFont="1" applyFill="1" applyBorder="1">
      <alignment wrapText="1"/>
    </xf>
    <xf numFmtId="49" fontId="61" fillId="0" borderId="1" xfId="0" applyNumberFormat="1" applyFont="1" applyFill="1" applyBorder="1">
      <alignment wrapText="1"/>
    </xf>
    <xf numFmtId="0" fontId="72" fillId="0" borderId="1" xfId="0" applyFont="1" applyFill="1" applyBorder="1">
      <alignment wrapText="1"/>
    </xf>
    <xf numFmtId="14" fontId="4" fillId="0" borderId="1" xfId="0" applyNumberFormat="1" applyFont="1" applyFill="1" applyBorder="1" applyAlignment="1">
      <alignment horizontal="center" wrapText="1"/>
    </xf>
    <xf numFmtId="0" fontId="6" fillId="0" borderId="1" xfId="0" applyFont="1" applyFill="1" applyBorder="1">
      <alignment wrapText="1"/>
    </xf>
    <xf numFmtId="4" fontId="4"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wrapText="1"/>
    </xf>
    <xf numFmtId="0" fontId="4" fillId="0" borderId="1" xfId="0" applyNumberFormat="1" applyFont="1" applyFill="1" applyBorder="1" applyAlignment="1">
      <alignment horizontal="left" vertical="center" wrapText="1"/>
    </xf>
    <xf numFmtId="2" fontId="4" fillId="0" borderId="1" xfId="0" applyNumberFormat="1" applyFont="1" applyFill="1" applyBorder="1" applyAlignment="1">
      <alignment horizontal="center" wrapText="1"/>
    </xf>
    <xf numFmtId="1" fontId="4" fillId="0" borderId="1" xfId="0" applyNumberFormat="1" applyFont="1" applyFill="1" applyBorder="1" applyAlignment="1">
      <alignment horizontal="center" wrapText="1"/>
    </xf>
    <xf numFmtId="173" fontId="4" fillId="0" borderId="1" xfId="0" applyNumberFormat="1" applyFont="1" applyFill="1" applyBorder="1" applyAlignment="1">
      <alignment horizontal="center" wrapText="1"/>
    </xf>
    <xf numFmtId="173" fontId="6" fillId="0" borderId="1" xfId="0" applyNumberFormat="1" applyFont="1" applyFill="1" applyBorder="1" applyAlignment="1">
      <alignment horizontal="right" vertical="top" wrapText="1"/>
    </xf>
    <xf numFmtId="49" fontId="46" fillId="0" borderId="46" xfId="0" applyNumberFormat="1" applyFont="1" applyFill="1" applyBorder="1" applyAlignment="1">
      <alignment horizontal="left" vertical="center"/>
    </xf>
    <xf numFmtId="49" fontId="46" fillId="0" borderId="47" xfId="0" applyNumberFormat="1" applyFont="1" applyFill="1" applyBorder="1" applyAlignment="1">
      <alignment horizontal="left" vertical="center"/>
    </xf>
    <xf numFmtId="49" fontId="46" fillId="0" borderId="1" xfId="0" applyNumberFormat="1" applyFont="1" applyFill="1" applyBorder="1" applyAlignment="1">
      <alignment horizontal="left" vertical="center"/>
    </xf>
    <xf numFmtId="49" fontId="46" fillId="0" borderId="0" xfId="0" applyNumberFormat="1" applyFont="1" applyFill="1" applyBorder="1" applyAlignment="1">
      <alignment horizontal="left" vertical="center"/>
    </xf>
    <xf numFmtId="169" fontId="4" fillId="0" borderId="14" xfId="0" applyNumberFormat="1" applyFont="1" applyFill="1" applyBorder="1" applyAlignment="1">
      <alignment horizontal="center" vertical="center" wrapText="1"/>
    </xf>
    <xf numFmtId="170" fontId="4" fillId="0" borderId="14" xfId="0" applyNumberFormat="1" applyFont="1" applyFill="1" applyBorder="1" applyAlignment="1">
      <alignment horizontal="center" vertical="center" wrapText="1"/>
    </xf>
    <xf numFmtId="171" fontId="4" fillId="0" borderId="14" xfId="0" applyNumberFormat="1" applyFont="1" applyFill="1" applyBorder="1" applyAlignment="1">
      <alignment horizontal="center" vertical="center" wrapText="1"/>
    </xf>
    <xf numFmtId="169" fontId="4" fillId="0" borderId="19" xfId="0" applyNumberFormat="1" applyFont="1" applyFill="1" applyBorder="1" applyAlignment="1">
      <alignment horizontal="center" vertical="center" wrapText="1"/>
    </xf>
    <xf numFmtId="170" fontId="4" fillId="0" borderId="19" xfId="0" applyNumberFormat="1" applyFont="1" applyFill="1" applyBorder="1" applyAlignment="1">
      <alignment horizontal="center" vertical="center" wrapText="1"/>
    </xf>
    <xf numFmtId="10" fontId="4" fillId="0" borderId="19" xfId="0" applyNumberFormat="1" applyFont="1" applyFill="1" applyBorder="1" applyAlignment="1">
      <alignment horizontal="center" vertical="center" wrapText="1"/>
    </xf>
    <xf numFmtId="0" fontId="46" fillId="0" borderId="1" xfId="28" applyNumberFormat="1" applyFont="1" applyFill="1" applyBorder="1" applyAlignment="1">
      <alignment horizontal="center" vertical="center" wrapText="1" readingOrder="1"/>
    </xf>
    <xf numFmtId="14" fontId="46" fillId="0" borderId="1" xfId="28" applyNumberFormat="1" applyFont="1" applyFill="1" applyBorder="1" applyAlignment="1">
      <alignment horizontal="center" vertical="center" wrapText="1" readingOrder="1"/>
    </xf>
    <xf numFmtId="49" fontId="46" fillId="0" borderId="1" xfId="28" applyNumberFormat="1" applyFont="1" applyFill="1" applyBorder="1" applyAlignment="1">
      <alignment horizontal="center" vertical="center" wrapText="1"/>
    </xf>
    <xf numFmtId="0" fontId="4" fillId="0" borderId="1" xfId="28" applyNumberFormat="1" applyFont="1" applyFill="1" applyBorder="1" applyAlignment="1">
      <alignment horizontal="center" vertical="center" wrapText="1"/>
    </xf>
    <xf numFmtId="178" fontId="4" fillId="0" borderId="1" xfId="28" applyNumberFormat="1" applyFont="1" applyFill="1" applyBorder="1" applyAlignment="1">
      <alignment horizontal="center" vertical="center" wrapText="1"/>
    </xf>
    <xf numFmtId="192" fontId="4" fillId="0" borderId="1" xfId="28" applyNumberFormat="1" applyFont="1" applyFill="1" applyBorder="1" applyAlignment="1">
      <alignment horizontal="center" vertical="center" wrapText="1"/>
    </xf>
    <xf numFmtId="192" fontId="46" fillId="0" borderId="1" xfId="28" applyNumberFormat="1" applyFont="1" applyFill="1" applyBorder="1" applyAlignment="1">
      <alignment horizontal="center" vertical="center" wrapText="1"/>
    </xf>
    <xf numFmtId="173" fontId="6" fillId="0" borderId="14" xfId="0" applyNumberFormat="1" applyFont="1" applyFill="1" applyBorder="1" applyAlignment="1">
      <alignment horizontal="center" vertical="center" wrapText="1"/>
    </xf>
    <xf numFmtId="0" fontId="4" fillId="0" borderId="14" xfId="0" applyFont="1" applyFill="1" applyBorder="1" applyAlignment="1">
      <alignment horizontal="center" vertical="center" wrapText="1"/>
    </xf>
    <xf numFmtId="14" fontId="6" fillId="0" borderId="34" xfId="0" applyNumberFormat="1" applyFont="1" applyFill="1" applyBorder="1" applyAlignment="1">
      <alignment horizontal="center" vertical="center" wrapText="1"/>
    </xf>
    <xf numFmtId="49" fontId="6" fillId="0" borderId="48" xfId="0" applyNumberFormat="1" applyFont="1" applyFill="1" applyBorder="1" applyAlignment="1">
      <alignment horizontal="center" vertical="center" wrapText="1"/>
    </xf>
    <xf numFmtId="171" fontId="4" fillId="0" borderId="19" xfId="0" applyNumberFormat="1" applyFont="1" applyFill="1" applyBorder="1" applyAlignment="1">
      <alignment horizontal="center" vertical="center" wrapText="1"/>
    </xf>
    <xf numFmtId="14" fontId="6" fillId="0" borderId="22" xfId="0" applyNumberFormat="1" applyFont="1" applyFill="1" applyBorder="1" applyAlignment="1">
      <alignment horizontal="center" vertical="center" wrapText="1"/>
    </xf>
    <xf numFmtId="14" fontId="4" fillId="0" borderId="1" xfId="28" applyNumberFormat="1" applyFont="1" applyFill="1" applyBorder="1" applyAlignment="1">
      <alignment horizontal="center" vertical="center" wrapText="1" readingOrder="1"/>
    </xf>
    <xf numFmtId="49" fontId="4" fillId="0" borderId="8" xfId="28" applyNumberFormat="1" applyFont="1" applyFill="1" applyBorder="1" applyAlignment="1">
      <alignment horizontal="center" vertical="center" wrapText="1" readingOrder="1"/>
    </xf>
    <xf numFmtId="171" fontId="4" fillId="0" borderId="1" xfId="0" applyNumberFormat="1" applyFont="1" applyFill="1" applyBorder="1" applyAlignment="1">
      <alignment horizontal="center" vertical="center" wrapText="1"/>
    </xf>
    <xf numFmtId="14" fontId="4" fillId="0" borderId="4" xfId="28" applyNumberFormat="1" applyFont="1" applyFill="1" applyBorder="1" applyAlignment="1">
      <alignment horizontal="center" vertical="center" wrapText="1"/>
    </xf>
    <xf numFmtId="14" fontId="6" fillId="0" borderId="4" xfId="0" applyNumberFormat="1" applyFont="1" applyFill="1" applyBorder="1" applyAlignment="1">
      <alignment horizontal="center" vertical="center" wrapText="1"/>
    </xf>
    <xf numFmtId="49" fontId="46" fillId="0" borderId="1" xfId="0" applyNumberFormat="1" applyFont="1" applyFill="1" applyBorder="1" applyAlignment="1">
      <alignment horizontal="left" vertical="top" wrapText="1"/>
    </xf>
    <xf numFmtId="14" fontId="4" fillId="0" borderId="1" xfId="0" applyNumberFormat="1" applyFont="1" applyFill="1" applyBorder="1" applyAlignment="1">
      <alignment vertical="center" wrapText="1"/>
    </xf>
    <xf numFmtId="0" fontId="4" fillId="0" borderId="0" xfId="0" applyFont="1" applyFill="1">
      <alignment wrapText="1"/>
    </xf>
    <xf numFmtId="49" fontId="38" fillId="0" borderId="1" xfId="0" applyNumberFormat="1" applyFont="1" applyFill="1" applyBorder="1" applyAlignment="1">
      <alignment vertical="top" wrapText="1"/>
    </xf>
    <xf numFmtId="11" fontId="46" fillId="0" borderId="1" xfId="0" applyNumberFormat="1" applyFont="1" applyFill="1" applyBorder="1" applyAlignment="1">
      <alignment horizontal="left" vertical="top" wrapText="1"/>
    </xf>
    <xf numFmtId="49" fontId="38" fillId="0" borderId="0" xfId="0" applyNumberFormat="1" applyFont="1" applyFill="1" applyAlignment="1">
      <alignment vertical="top" wrapText="1"/>
    </xf>
    <xf numFmtId="14" fontId="4" fillId="0" borderId="1" xfId="0" applyNumberFormat="1" applyFont="1" applyFill="1" applyBorder="1" applyAlignment="1">
      <alignment horizontal="right" vertical="center" wrapText="1"/>
    </xf>
    <xf numFmtId="4" fontId="38" fillId="0" borderId="1" xfId="0" applyNumberFormat="1" applyFont="1" applyFill="1" applyBorder="1" applyAlignment="1">
      <alignment horizontal="center" vertical="center"/>
    </xf>
    <xf numFmtId="0" fontId="4" fillId="0" borderId="5" xfId="0" applyFont="1" applyFill="1" applyBorder="1" applyAlignment="1">
      <alignment vertical="top" wrapText="1"/>
    </xf>
    <xf numFmtId="0" fontId="4" fillId="0" borderId="0" xfId="0" applyFont="1" applyFill="1" applyAlignment="1">
      <alignment vertical="top" wrapText="1"/>
    </xf>
    <xf numFmtId="0" fontId="6" fillId="0" borderId="26" xfId="0" applyFont="1" applyFill="1" applyBorder="1" applyAlignment="1">
      <alignment horizontal="center" vertical="top" wrapText="1"/>
    </xf>
    <xf numFmtId="169" fontId="4" fillId="0" borderId="26" xfId="0" applyNumberFormat="1" applyFont="1" applyFill="1" applyBorder="1" applyAlignment="1">
      <alignment horizontal="center" vertical="top" wrapText="1"/>
    </xf>
    <xf numFmtId="170" fontId="4" fillId="0" borderId="26" xfId="0" applyNumberFormat="1" applyFont="1" applyFill="1" applyBorder="1" applyAlignment="1">
      <alignment horizontal="center" vertical="center" wrapText="1"/>
    </xf>
    <xf numFmtId="170" fontId="6" fillId="0" borderId="26" xfId="0" applyNumberFormat="1" applyFont="1" applyFill="1" applyBorder="1" applyAlignment="1">
      <alignment horizontal="center" vertical="center" wrapText="1"/>
    </xf>
    <xf numFmtId="14" fontId="4" fillId="0" borderId="1" xfId="0" applyNumberFormat="1" applyFont="1" applyFill="1" applyBorder="1" applyAlignment="1">
      <alignment horizontal="left" vertical="center" wrapText="1"/>
    </xf>
    <xf numFmtId="177" fontId="4" fillId="0" borderId="1" xfId="0" applyNumberFormat="1" applyFont="1" applyFill="1" applyBorder="1" applyAlignment="1">
      <alignment horizontal="center" vertical="center" wrapText="1"/>
    </xf>
    <xf numFmtId="49" fontId="6" fillId="0" borderId="1" xfId="0" applyNumberFormat="1" applyFont="1" applyFill="1" applyBorder="1" applyAlignment="1">
      <alignment vertical="center" wrapText="1"/>
    </xf>
    <xf numFmtId="173" fontId="4" fillId="0" borderId="1" xfId="0" applyNumberFormat="1" applyFont="1" applyFill="1" applyBorder="1" applyAlignment="1">
      <alignment vertical="center" wrapText="1"/>
    </xf>
    <xf numFmtId="49" fontId="4" fillId="0" borderId="1" xfId="0" applyNumberFormat="1" applyFont="1" applyFill="1" applyBorder="1" applyAlignment="1">
      <alignment vertical="center" wrapText="1"/>
    </xf>
    <xf numFmtId="0" fontId="6" fillId="0" borderId="1" xfId="0" applyFont="1" applyFill="1" applyBorder="1" applyAlignment="1">
      <alignment horizontal="center" vertical="center"/>
    </xf>
    <xf numFmtId="14" fontId="6" fillId="0" borderId="1" xfId="0" applyNumberFormat="1" applyFont="1" applyFill="1" applyBorder="1" applyAlignment="1">
      <alignment vertical="center"/>
    </xf>
    <xf numFmtId="10" fontId="4" fillId="0" borderId="1" xfId="0" applyNumberFormat="1" applyFont="1" applyFill="1" applyBorder="1" applyAlignment="1">
      <alignment horizontal="center" vertical="center"/>
    </xf>
    <xf numFmtId="0" fontId="6" fillId="0" borderId="1" xfId="20" applyFont="1" applyFill="1" applyBorder="1" applyAlignment="1" applyProtection="1">
      <alignment vertical="center" wrapText="1" readingOrder="1"/>
      <protection locked="0"/>
    </xf>
    <xf numFmtId="49" fontId="4" fillId="0" borderId="1" xfId="0" applyNumberFormat="1" applyFont="1" applyFill="1" applyBorder="1" applyAlignment="1">
      <alignment vertical="center"/>
    </xf>
    <xf numFmtId="170" fontId="6" fillId="0" borderId="1" xfId="0" applyNumberFormat="1" applyFont="1" applyFill="1" applyBorder="1" applyAlignment="1">
      <alignment horizontal="center" vertical="top" wrapText="1"/>
    </xf>
    <xf numFmtId="14"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right" vertical="center" wrapText="1"/>
    </xf>
    <xf numFmtId="173" fontId="4"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3" fontId="4" fillId="0" borderId="5" xfId="0" applyNumberFormat="1" applyFont="1" applyFill="1" applyBorder="1" applyAlignment="1">
      <alignment horizontal="center" vertical="center" wrapText="1"/>
    </xf>
    <xf numFmtId="14" fontId="6" fillId="0" borderId="1" xfId="0" applyNumberFormat="1" applyFont="1" applyFill="1" applyBorder="1" applyAlignment="1">
      <alignment horizontal="left" vertical="center" wrapText="1"/>
    </xf>
    <xf numFmtId="0" fontId="4" fillId="0" borderId="0" xfId="0" applyFont="1" applyFill="1" applyAlignment="1">
      <alignment horizontal="center" vertical="top" wrapText="1"/>
    </xf>
    <xf numFmtId="11" fontId="46" fillId="0" borderId="1" xfId="0" applyNumberFormat="1" applyFont="1" applyFill="1" applyBorder="1" applyAlignment="1">
      <alignment horizontal="center" vertical="top" wrapText="1"/>
    </xf>
    <xf numFmtId="49" fontId="38" fillId="0" borderId="1" xfId="0" applyNumberFormat="1" applyFont="1" applyFill="1" applyBorder="1" applyAlignment="1">
      <alignment horizontal="center" vertical="center"/>
    </xf>
    <xf numFmtId="49" fontId="4" fillId="0" borderId="1" xfId="19" applyNumberFormat="1" applyFont="1" applyFill="1" applyBorder="1" applyAlignment="1">
      <alignment horizontal="center" vertical="center" wrapText="1"/>
    </xf>
    <xf numFmtId="11" fontId="46" fillId="0" borderId="1" xfId="0" applyNumberFormat="1" applyFont="1" applyFill="1" applyBorder="1" applyAlignment="1">
      <alignment horizontal="center" vertical="center" wrapText="1"/>
    </xf>
    <xf numFmtId="193" fontId="4" fillId="0" borderId="1" xfId="0" applyNumberFormat="1" applyFont="1" applyFill="1" applyBorder="1" applyAlignment="1">
      <alignment horizontal="center" vertical="center" wrapText="1"/>
    </xf>
    <xf numFmtId="0" fontId="4" fillId="0" borderId="0" xfId="0" applyNumberFormat="1" applyFont="1" applyFill="1" applyAlignment="1">
      <alignment horizontal="center" wrapText="1"/>
    </xf>
    <xf numFmtId="0" fontId="4" fillId="0" borderId="14" xfId="0" applyNumberFormat="1" applyFont="1" applyFill="1" applyBorder="1" applyAlignment="1">
      <alignment horizontal="center" vertical="top" wrapText="1"/>
    </xf>
    <xf numFmtId="0" fontId="4" fillId="0" borderId="19" xfId="0" applyFont="1" applyFill="1" applyBorder="1" applyAlignment="1">
      <alignment horizontal="center" vertical="top" wrapText="1"/>
    </xf>
    <xf numFmtId="171" fontId="4" fillId="0" borderId="19" xfId="0" applyNumberFormat="1" applyFont="1" applyFill="1" applyBorder="1" applyAlignment="1">
      <alignment horizontal="center" vertical="top" wrapText="1"/>
    </xf>
    <xf numFmtId="170" fontId="6" fillId="0" borderId="19" xfId="0" applyNumberFormat="1" applyFont="1" applyFill="1" applyBorder="1" applyAlignment="1">
      <alignment horizontal="center" vertical="top" wrapText="1"/>
    </xf>
    <xf numFmtId="178" fontId="4" fillId="0" borderId="1" xfId="0" applyNumberFormat="1" applyFont="1" applyFill="1" applyBorder="1" applyAlignment="1">
      <alignment horizontal="center" wrapText="1"/>
    </xf>
    <xf numFmtId="193" fontId="4" fillId="0" borderId="1" xfId="0" applyNumberFormat="1" applyFont="1" applyFill="1" applyBorder="1" applyAlignment="1">
      <alignment horizontal="center" wrapText="1"/>
    </xf>
    <xf numFmtId="0" fontId="4" fillId="0" borderId="1" xfId="0" applyNumberFormat="1" applyFont="1" applyFill="1" applyBorder="1" applyAlignment="1">
      <alignment horizontal="center" wrapText="1"/>
    </xf>
    <xf numFmtId="3" fontId="4" fillId="0" borderId="1" xfId="0" applyNumberFormat="1" applyFont="1" applyFill="1" applyBorder="1" applyAlignment="1">
      <alignment horizontal="center" wrapText="1"/>
    </xf>
    <xf numFmtId="194" fontId="4" fillId="0" borderId="1" xfId="0" applyNumberFormat="1" applyFont="1" applyFill="1" applyBorder="1" applyAlignment="1">
      <alignment horizontal="center" vertical="center" wrapText="1"/>
    </xf>
    <xf numFmtId="194" fontId="4" fillId="0" borderId="14" xfId="0" applyNumberFormat="1" applyFont="1" applyFill="1" applyBorder="1" applyAlignment="1">
      <alignment horizontal="center" vertical="center" wrapText="1"/>
    </xf>
    <xf numFmtId="0" fontId="4" fillId="0" borderId="14" xfId="0" applyNumberFormat="1" applyFont="1" applyFill="1" applyBorder="1" applyAlignment="1">
      <alignment horizontal="center" vertical="center" wrapText="1"/>
    </xf>
    <xf numFmtId="0" fontId="6" fillId="0" borderId="29" xfId="0" applyFont="1" applyFill="1" applyBorder="1" applyAlignment="1">
      <alignment horizontal="center" vertical="center" wrapText="1"/>
    </xf>
    <xf numFmtId="2" fontId="4" fillId="0" borderId="1" xfId="0" applyNumberFormat="1" applyFont="1" applyBorder="1" applyAlignment="1">
      <alignment horizontal="center" vertical="center" wrapText="1"/>
    </xf>
    <xf numFmtId="4" fontId="4" fillId="0" borderId="16" xfId="0" applyNumberFormat="1" applyFont="1" applyBorder="1" applyAlignment="1">
      <alignment horizontal="center" vertical="center" wrapText="1"/>
    </xf>
    <xf numFmtId="1" fontId="4" fillId="0" borderId="16" xfId="0" applyNumberFormat="1" applyFont="1" applyBorder="1" applyAlignment="1">
      <alignment horizontal="center" vertical="center" wrapText="1"/>
    </xf>
    <xf numFmtId="49" fontId="4" fillId="4" borderId="1" xfId="19" applyNumberFormat="1" applyFont="1" applyFill="1" applyBorder="1" applyAlignment="1">
      <alignment horizontal="center" vertical="center" wrapText="1"/>
    </xf>
    <xf numFmtId="10" fontId="4" fillId="4" borderId="1" xfId="19" applyNumberFormat="1" applyFont="1" applyFill="1" applyBorder="1" applyAlignment="1">
      <alignment horizontal="center" vertical="center" wrapText="1"/>
    </xf>
    <xf numFmtId="2" fontId="4" fillId="0" borderId="16" xfId="0" applyNumberFormat="1" applyFont="1" applyBorder="1" applyAlignment="1">
      <alignment horizontal="center" vertical="center" wrapText="1"/>
    </xf>
    <xf numFmtId="10" fontId="4" fillId="0" borderId="16" xfId="19" applyNumberFormat="1" applyFont="1" applyFill="1" applyBorder="1" applyAlignment="1" applyProtection="1">
      <alignment horizontal="center" vertical="center" wrapText="1"/>
    </xf>
    <xf numFmtId="3" fontId="4" fillId="0" borderId="16" xfId="0" applyNumberFormat="1" applyFont="1" applyBorder="1" applyAlignment="1">
      <alignment horizontal="center" vertical="center" wrapText="1"/>
    </xf>
    <xf numFmtId="49" fontId="4" fillId="0" borderId="1" xfId="0" applyNumberFormat="1" applyFont="1" applyBorder="1">
      <alignment wrapText="1"/>
    </xf>
    <xf numFmtId="2" fontId="3" fillId="0" borderId="1" xfId="19" applyNumberFormat="1" applyFont="1" applyBorder="1" applyAlignment="1">
      <alignment horizontal="center" vertical="center" wrapText="1"/>
    </xf>
    <xf numFmtId="4" fontId="3" fillId="0" borderId="49" xfId="0" applyNumberFormat="1" applyFont="1" applyBorder="1" applyAlignment="1">
      <alignment horizontal="center" vertical="center" wrapText="1"/>
    </xf>
    <xf numFmtId="10" fontId="3" fillId="0" borderId="49" xfId="19" applyNumberFormat="1" applyFont="1" applyFill="1" applyBorder="1" applyAlignment="1" applyProtection="1">
      <alignment horizontal="center" vertical="center" wrapText="1"/>
    </xf>
    <xf numFmtId="14" fontId="3" fillId="0" borderId="49" xfId="0" applyNumberFormat="1" applyFont="1" applyBorder="1" applyAlignment="1">
      <alignment horizontal="center" vertical="center" wrapText="1"/>
    </xf>
    <xf numFmtId="3" fontId="3" fillId="0" borderId="49" xfId="0" applyNumberFormat="1" applyFont="1" applyBorder="1" applyAlignment="1">
      <alignment horizontal="center" vertical="center" wrapText="1"/>
    </xf>
    <xf numFmtId="1" fontId="3" fillId="0" borderId="49" xfId="0" applyNumberFormat="1" applyFont="1" applyBorder="1" applyAlignment="1">
      <alignment horizontal="center" vertical="center" wrapText="1"/>
    </xf>
    <xf numFmtId="10" fontId="3" fillId="0" borderId="1" xfId="19" applyNumberFormat="1" applyFont="1" applyFill="1" applyBorder="1" applyAlignment="1" applyProtection="1">
      <alignment horizontal="center" vertical="center" wrapText="1"/>
    </xf>
    <xf numFmtId="2" fontId="3" fillId="0" borderId="1" xfId="19" applyNumberFormat="1" applyFont="1" applyFill="1" applyBorder="1" applyAlignment="1" applyProtection="1">
      <alignment horizontal="center" vertical="center" wrapText="1"/>
    </xf>
    <xf numFmtId="3" fontId="3" fillId="0" borderId="1" xfId="0" applyNumberFormat="1" applyFont="1" applyBorder="1" applyAlignment="1">
      <alignment horizontal="center" vertical="center" wrapText="1"/>
    </xf>
    <xf numFmtId="49" fontId="4" fillId="0" borderId="50" xfId="0" applyNumberFormat="1" applyFont="1" applyBorder="1" applyAlignment="1">
      <alignment horizontal="center" vertical="center" wrapText="1"/>
    </xf>
    <xf numFmtId="0" fontId="6" fillId="0" borderId="50" xfId="0" applyFont="1" applyBorder="1" applyAlignment="1">
      <alignment horizontal="left" vertical="center" wrapText="1"/>
    </xf>
    <xf numFmtId="4" fontId="4" fillId="0" borderId="50" xfId="0" applyNumberFormat="1" applyFont="1" applyBorder="1" applyAlignment="1">
      <alignment horizontal="center" vertical="center" wrapText="1"/>
    </xf>
    <xf numFmtId="10" fontId="4" fillId="0" borderId="50" xfId="19" applyNumberFormat="1" applyFont="1" applyFill="1" applyBorder="1" applyAlignment="1" applyProtection="1">
      <alignment horizontal="center" vertical="center" wrapText="1"/>
    </xf>
    <xf numFmtId="0" fontId="4" fillId="0" borderId="50" xfId="0" applyNumberFormat="1" applyFont="1" applyBorder="1" applyAlignment="1">
      <alignment horizontal="center" vertical="center" wrapText="1"/>
    </xf>
    <xf numFmtId="14" fontId="4" fillId="0" borderId="50" xfId="0" applyNumberFormat="1" applyFont="1" applyBorder="1" applyAlignment="1">
      <alignment horizontal="center" vertical="center" wrapText="1"/>
    </xf>
    <xf numFmtId="4" fontId="4" fillId="0" borderId="50" xfId="0" applyNumberFormat="1" applyFont="1" applyFill="1" applyBorder="1" applyAlignment="1">
      <alignment horizontal="center" vertical="center" wrapText="1"/>
    </xf>
    <xf numFmtId="0" fontId="4" fillId="0" borderId="51" xfId="0" applyNumberFormat="1" applyFont="1" applyBorder="1" applyAlignment="1">
      <alignment horizontal="center" vertical="center" wrapText="1"/>
    </xf>
    <xf numFmtId="4" fontId="4" fillId="0" borderId="14" xfId="0" applyNumberFormat="1" applyFont="1" applyBorder="1" applyAlignment="1">
      <alignment horizontal="center" vertical="center" wrapText="1"/>
    </xf>
    <xf numFmtId="10" fontId="4" fillId="0" borderId="14" xfId="19" applyNumberFormat="1" applyFont="1" applyFill="1" applyBorder="1" applyAlignment="1" applyProtection="1">
      <alignment horizontal="center" vertical="center" wrapText="1"/>
    </xf>
    <xf numFmtId="0" fontId="4" fillId="0" borderId="14" xfId="0" applyNumberFormat="1" applyFont="1" applyBorder="1" applyAlignment="1">
      <alignment horizontal="center" vertical="center" wrapText="1"/>
    </xf>
    <xf numFmtId="14" fontId="4" fillId="0" borderId="14"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49" fontId="4" fillId="0" borderId="19" xfId="0" applyNumberFormat="1" applyFont="1" applyBorder="1" applyAlignment="1">
      <alignment horizontal="center" vertical="center" wrapText="1"/>
    </xf>
    <xf numFmtId="0" fontId="6" fillId="0" borderId="19" xfId="0" applyFont="1" applyBorder="1" applyAlignment="1">
      <alignment horizontal="left" vertical="center" wrapText="1"/>
    </xf>
    <xf numFmtId="4" fontId="4" fillId="0" borderId="19" xfId="0" applyNumberFormat="1" applyFont="1" applyBorder="1" applyAlignment="1">
      <alignment horizontal="center" vertical="center" wrapText="1"/>
    </xf>
    <xf numFmtId="10" fontId="4" fillId="0" borderId="19" xfId="19" applyNumberFormat="1" applyFont="1" applyFill="1" applyBorder="1" applyAlignment="1" applyProtection="1">
      <alignment horizontal="center" vertical="center" wrapText="1"/>
    </xf>
    <xf numFmtId="0" fontId="4" fillId="0" borderId="19" xfId="0" applyNumberFormat="1" applyFont="1" applyBorder="1" applyAlignment="1">
      <alignment horizontal="center" vertical="center" wrapText="1"/>
    </xf>
    <xf numFmtId="14" fontId="4" fillId="0" borderId="19" xfId="0" applyNumberFormat="1" applyFont="1" applyBorder="1" applyAlignment="1">
      <alignment horizontal="center" vertical="center" wrapText="1"/>
    </xf>
    <xf numFmtId="0" fontId="4" fillId="0" borderId="28" xfId="0" applyNumberFormat="1" applyFont="1" applyBorder="1" applyAlignment="1">
      <alignment horizontal="center" vertical="center" wrapText="1"/>
    </xf>
    <xf numFmtId="49" fontId="4" fillId="6" borderId="14"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4" fontId="3" fillId="0" borderId="14"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14" fontId="4" fillId="0" borderId="14" xfId="0" applyNumberFormat="1" applyFont="1" applyBorder="1" applyAlignment="1">
      <alignment wrapText="1"/>
    </xf>
    <xf numFmtId="14" fontId="3" fillId="0" borderId="14" xfId="0" applyNumberFormat="1" applyFont="1" applyFill="1" applyBorder="1" applyAlignment="1">
      <alignment horizontal="center" vertical="center" wrapText="1"/>
    </xf>
    <xf numFmtId="167" fontId="4" fillId="0" borderId="14" xfId="0" applyNumberFormat="1" applyFont="1" applyFill="1" applyBorder="1" applyAlignment="1">
      <alignment horizontal="center" vertical="center" wrapText="1"/>
    </xf>
    <xf numFmtId="14" fontId="4" fillId="0" borderId="14" xfId="0" applyNumberFormat="1" applyFont="1" applyFill="1" applyBorder="1" applyAlignment="1">
      <alignment wrapText="1"/>
    </xf>
    <xf numFmtId="172" fontId="4" fillId="0" borderId="52" xfId="0" applyNumberFormat="1" applyFont="1" applyBorder="1" applyAlignment="1">
      <alignment vertical="center" wrapText="1"/>
    </xf>
    <xf numFmtId="172" fontId="4" fillId="0" borderId="52" xfId="0" applyNumberFormat="1" applyFont="1" applyFill="1" applyBorder="1" applyAlignment="1">
      <alignment vertical="center" wrapText="1"/>
    </xf>
    <xf numFmtId="0" fontId="4" fillId="0" borderId="52" xfId="0" applyNumberFormat="1" applyFont="1" applyFill="1" applyBorder="1" applyAlignment="1">
      <alignment horizontal="center" vertical="center" wrapText="1"/>
    </xf>
    <xf numFmtId="0" fontId="4" fillId="0" borderId="52" xfId="0" applyFont="1" applyBorder="1" applyAlignment="1">
      <alignment vertical="center" wrapText="1"/>
    </xf>
    <xf numFmtId="4" fontId="3" fillId="0" borderId="52" xfId="0" applyNumberFormat="1" applyFont="1" applyFill="1" applyBorder="1" applyAlignment="1">
      <alignment horizontal="center" vertical="center" wrapText="1"/>
    </xf>
    <xf numFmtId="14" fontId="3" fillId="0" borderId="52" xfId="0" applyNumberFormat="1" applyFont="1" applyFill="1" applyBorder="1" applyAlignment="1">
      <alignment horizontal="center" vertical="center" wrapText="1"/>
    </xf>
    <xf numFmtId="167" fontId="4" fillId="0" borderId="52" xfId="0" applyNumberFormat="1" applyFont="1" applyFill="1" applyBorder="1" applyAlignment="1">
      <alignment horizontal="center" vertical="center" wrapText="1"/>
    </xf>
    <xf numFmtId="0" fontId="4" fillId="0" borderId="52" xfId="0" applyFont="1" applyFill="1" applyBorder="1" applyAlignment="1">
      <alignment vertical="center" wrapText="1"/>
    </xf>
    <xf numFmtId="49" fontId="4" fillId="0" borderId="20" xfId="0" applyNumberFormat="1" applyFont="1" applyBorder="1" applyAlignment="1">
      <alignment horizontal="center" vertical="center" wrapText="1"/>
    </xf>
    <xf numFmtId="0" fontId="6" fillId="0" borderId="20" xfId="0" applyFont="1" applyBorder="1" applyAlignment="1">
      <alignment horizontal="left" vertical="center" wrapText="1"/>
    </xf>
    <xf numFmtId="4" fontId="4" fillId="0" borderId="20" xfId="0" applyNumberFormat="1" applyFont="1" applyBorder="1" applyAlignment="1">
      <alignment horizontal="center" vertical="center" wrapText="1"/>
    </xf>
    <xf numFmtId="10" fontId="4" fillId="0" borderId="20" xfId="19" applyNumberFormat="1" applyFont="1" applyFill="1" applyBorder="1" applyAlignment="1" applyProtection="1">
      <alignment horizontal="center" vertical="center" wrapText="1"/>
    </xf>
    <xf numFmtId="0" fontId="4" fillId="0" borderId="20" xfId="0" applyNumberFormat="1" applyFont="1" applyBorder="1" applyAlignment="1">
      <alignment horizontal="center" vertical="center" wrapText="1"/>
    </xf>
    <xf numFmtId="14" fontId="4" fillId="0" borderId="20" xfId="0" applyNumberFormat="1" applyFont="1" applyBorder="1" applyAlignment="1">
      <alignment horizontal="center" vertical="center" wrapText="1"/>
    </xf>
    <xf numFmtId="167" fontId="4" fillId="0" borderId="20" xfId="0" applyNumberFormat="1" applyFont="1" applyBorder="1" applyAlignment="1">
      <alignment horizontal="center" vertical="center" wrapText="1"/>
    </xf>
    <xf numFmtId="167" fontId="4" fillId="0" borderId="14" xfId="0" applyNumberFormat="1" applyFont="1" applyBorder="1" applyAlignment="1">
      <alignment horizontal="center" vertical="center" wrapText="1"/>
    </xf>
    <xf numFmtId="49" fontId="4" fillId="0" borderId="52" xfId="0" applyNumberFormat="1" applyFont="1" applyBorder="1" applyAlignment="1">
      <alignment horizontal="center" vertical="center" wrapText="1"/>
    </xf>
    <xf numFmtId="0" fontId="4" fillId="0" borderId="52" xfId="0" applyFont="1" applyBorder="1">
      <alignment wrapText="1"/>
    </xf>
    <xf numFmtId="3" fontId="38" fillId="0" borderId="1" xfId="0" applyNumberFormat="1" applyFont="1" applyFill="1" applyBorder="1" applyAlignment="1">
      <alignment horizontal="center" vertical="center"/>
    </xf>
    <xf numFmtId="0" fontId="47" fillId="0" borderId="1" xfId="0" applyFont="1" applyFill="1" applyBorder="1" applyAlignment="1">
      <alignment horizontal="center" vertical="center"/>
    </xf>
    <xf numFmtId="43" fontId="38" fillId="0" borderId="1" xfId="18" applyNumberFormat="1" applyFont="1" applyFill="1" applyBorder="1" applyAlignment="1">
      <alignment horizontal="center" vertical="center"/>
    </xf>
    <xf numFmtId="0" fontId="38" fillId="4" borderId="1" xfId="0" applyFont="1" applyFill="1" applyBorder="1" applyAlignment="1">
      <alignment horizontal="center" vertical="center"/>
    </xf>
    <xf numFmtId="0" fontId="73" fillId="0" borderId="1" xfId="0" applyFont="1" applyFill="1" applyBorder="1" applyAlignment="1">
      <alignment horizontal="center" vertical="center"/>
    </xf>
    <xf numFmtId="14" fontId="38" fillId="4" borderId="1" xfId="0" applyNumberFormat="1" applyFont="1" applyFill="1" applyBorder="1" applyAlignment="1">
      <alignment horizontal="center" vertical="center" wrapText="1"/>
    </xf>
    <xf numFmtId="49" fontId="4" fillId="0" borderId="8" xfId="0" applyNumberFormat="1" applyFont="1" applyBorder="1" applyAlignment="1">
      <alignment horizontal="left" vertical="top" wrapText="1"/>
    </xf>
    <xf numFmtId="49" fontId="3" fillId="0" borderId="8"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8" xfId="0" applyNumberFormat="1" applyFont="1" applyFill="1" applyBorder="1" applyAlignment="1">
      <alignment horizontal="center" vertical="center" wrapText="1"/>
    </xf>
    <xf numFmtId="49" fontId="41" fillId="0" borderId="8" xfId="0" applyNumberFormat="1" applyFont="1" applyBorder="1" applyAlignment="1">
      <alignment horizontal="center" vertical="top" wrapText="1"/>
    </xf>
    <xf numFmtId="49" fontId="41" fillId="0" borderId="11" xfId="0" applyNumberFormat="1" applyFont="1" applyBorder="1" applyAlignment="1">
      <alignment vertical="center" wrapText="1"/>
    </xf>
    <xf numFmtId="49" fontId="4" fillId="4" borderId="8" xfId="0" applyNumberFormat="1" applyFont="1" applyFill="1" applyBorder="1" applyAlignment="1">
      <alignment horizontal="center" vertical="center" wrapText="1"/>
    </xf>
    <xf numFmtId="49" fontId="3" fillId="4" borderId="8" xfId="0" applyNumberFormat="1" applyFont="1" applyFill="1" applyBorder="1" applyAlignment="1">
      <alignment horizontal="center" vertical="center" wrapText="1"/>
    </xf>
    <xf numFmtId="49" fontId="38" fillId="0" borderId="8"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4" fillId="0" borderId="48"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56" xfId="0" applyNumberFormat="1" applyFont="1" applyFill="1" applyBorder="1" applyAlignment="1">
      <alignment horizontal="center" vertical="center" wrapText="1"/>
    </xf>
    <xf numFmtId="49" fontId="4" fillId="0" borderId="57" xfId="0" applyNumberFormat="1" applyFont="1" applyFill="1" applyBorder="1" applyAlignment="1">
      <alignment horizontal="center" vertical="center" wrapText="1"/>
    </xf>
    <xf numFmtId="49" fontId="4" fillId="0" borderId="58" xfId="0" applyNumberFormat="1" applyFont="1" applyFill="1" applyBorder="1" applyAlignment="1">
      <alignment horizontal="center" vertical="center" wrapText="1"/>
    </xf>
    <xf numFmtId="49" fontId="4" fillId="0" borderId="8" xfId="12" applyNumberFormat="1" applyFont="1" applyFill="1" applyBorder="1" applyAlignment="1">
      <alignment horizontal="center" vertical="center" wrapText="1"/>
    </xf>
    <xf numFmtId="49" fontId="4" fillId="0" borderId="8"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0" fontId="4" fillId="0" borderId="8" xfId="0" applyFont="1" applyFill="1" applyBorder="1" applyAlignment="1">
      <alignment horizontal="center" vertical="center" wrapText="1"/>
    </xf>
    <xf numFmtId="49" fontId="3" fillId="0" borderId="8" xfId="20" applyNumberFormat="1" applyFont="1" applyBorder="1" applyAlignment="1">
      <alignment horizontal="center" vertical="center" wrapText="1"/>
    </xf>
    <xf numFmtId="49" fontId="61" fillId="0" borderId="8" xfId="0" applyNumberFormat="1" applyFont="1" applyBorder="1" applyAlignment="1">
      <alignment horizontal="center" vertical="center" wrapText="1"/>
    </xf>
    <xf numFmtId="49" fontId="61" fillId="4" borderId="8" xfId="0" applyNumberFormat="1" applyFont="1" applyFill="1" applyBorder="1" applyAlignment="1">
      <alignment horizontal="center" vertical="center" wrapText="1"/>
    </xf>
    <xf numFmtId="0" fontId="6" fillId="0" borderId="8" xfId="0" applyFont="1" applyFill="1" applyBorder="1" applyAlignment="1">
      <alignment vertical="top" wrapText="1"/>
    </xf>
    <xf numFmtId="0" fontId="4" fillId="0" borderId="8" xfId="0" applyFont="1" applyFill="1" applyBorder="1" applyAlignment="1">
      <alignment vertical="top" wrapText="1"/>
    </xf>
    <xf numFmtId="0" fontId="4" fillId="0" borderId="8" xfId="0" applyFont="1" applyFill="1" applyBorder="1" applyAlignment="1">
      <alignment horizontal="left" vertical="center" wrapText="1"/>
    </xf>
    <xf numFmtId="0" fontId="6" fillId="0" borderId="8" xfId="0" applyFont="1" applyFill="1" applyBorder="1" applyAlignment="1">
      <alignment vertical="top" wrapText="1" shrinkToFit="1"/>
    </xf>
    <xf numFmtId="49" fontId="4" fillId="0" borderId="8" xfId="0" applyNumberFormat="1" applyFont="1" applyFill="1" applyBorder="1" applyAlignment="1">
      <alignment vertical="top" wrapText="1"/>
    </xf>
    <xf numFmtId="49" fontId="4" fillId="0" borderId="8" xfId="0" applyNumberFormat="1" applyFont="1" applyFill="1" applyBorder="1" applyAlignment="1">
      <alignment horizontal="center" vertical="top" wrapText="1"/>
    </xf>
    <xf numFmtId="0" fontId="4" fillId="0" borderId="8" xfId="0" applyFont="1" applyFill="1" applyBorder="1" applyAlignment="1">
      <alignment horizontal="center" vertical="top" wrapText="1"/>
    </xf>
    <xf numFmtId="0" fontId="6" fillId="0" borderId="8" xfId="0" applyFont="1" applyFill="1" applyBorder="1" applyAlignment="1">
      <alignment horizontal="left" vertical="top" wrapText="1"/>
    </xf>
    <xf numFmtId="0" fontId="4" fillId="0" borderId="8" xfId="24" applyFont="1" applyFill="1" applyBorder="1" applyAlignment="1">
      <alignment horizontal="left" vertical="top" wrapText="1"/>
    </xf>
    <xf numFmtId="49" fontId="3" fillId="0" borderId="8" xfId="0" applyNumberFormat="1" applyFont="1" applyFill="1" applyBorder="1" applyAlignment="1">
      <alignment horizontal="center" vertical="top" wrapText="1"/>
    </xf>
    <xf numFmtId="173" fontId="38" fillId="0" borderId="8" xfId="0" applyNumberFormat="1" applyFont="1" applyFill="1" applyBorder="1" applyAlignment="1">
      <alignment horizontal="center" vertical="top" wrapText="1"/>
    </xf>
    <xf numFmtId="49" fontId="38" fillId="0" borderId="8" xfId="6" applyNumberFormat="1" applyFont="1" applyFill="1" applyBorder="1" applyAlignment="1">
      <alignment horizontal="center" vertical="center" wrapText="1"/>
    </xf>
    <xf numFmtId="0" fontId="6" fillId="0" borderId="23" xfId="0" applyFont="1" applyFill="1" applyBorder="1" applyAlignment="1">
      <alignment horizontal="center" vertical="top" wrapText="1"/>
    </xf>
    <xf numFmtId="0" fontId="6" fillId="0" borderId="48" xfId="0" applyFont="1" applyFill="1" applyBorder="1" applyAlignment="1">
      <alignment horizontal="center" vertical="top" wrapText="1"/>
    </xf>
    <xf numFmtId="0" fontId="6" fillId="0" borderId="11" xfId="0" applyFont="1" applyFill="1" applyBorder="1" applyAlignment="1">
      <alignment horizontal="center" vertical="top" wrapText="1"/>
    </xf>
    <xf numFmtId="49" fontId="55" fillId="0" borderId="8" xfId="0" applyNumberFormat="1" applyFont="1" applyFill="1" applyBorder="1" applyAlignment="1">
      <alignment horizontal="center" vertical="center" wrapText="1"/>
    </xf>
    <xf numFmtId="0" fontId="38" fillId="0" borderId="8" xfId="0" applyFont="1" applyFill="1" applyBorder="1" applyAlignment="1">
      <alignment horizontal="center" wrapText="1"/>
    </xf>
    <xf numFmtId="0" fontId="4" fillId="0" borderId="8" xfId="0" applyFont="1" applyFill="1" applyBorder="1" applyAlignment="1">
      <alignment horizontal="center" wrapText="1"/>
    </xf>
    <xf numFmtId="0" fontId="6" fillId="0" borderId="8" xfId="0" applyFont="1" applyFill="1" applyBorder="1" applyAlignment="1">
      <alignment horizontal="center" wrapText="1"/>
    </xf>
    <xf numFmtId="0" fontId="4" fillId="0" borderId="8" xfId="0" applyNumberFormat="1" applyFont="1" applyFill="1" applyBorder="1" applyAlignment="1">
      <alignment horizontal="center" vertical="top" wrapText="1"/>
    </xf>
    <xf numFmtId="49" fontId="4" fillId="0" borderId="18" xfId="0" applyNumberFormat="1" applyFont="1" applyBorder="1" applyAlignment="1">
      <alignment horizontal="center" vertical="center" wrapText="1"/>
    </xf>
    <xf numFmtId="49" fontId="4" fillId="4" borderId="8" xfId="10" applyNumberFormat="1" applyFont="1" applyFill="1" applyBorder="1" applyAlignment="1">
      <alignment horizontal="left" vertical="center" wrapText="1"/>
    </xf>
    <xf numFmtId="49" fontId="4" fillId="4" borderId="8" xfId="10" applyNumberFormat="1" applyFont="1" applyFill="1" applyBorder="1" applyAlignment="1">
      <alignment horizontal="center" vertical="center" wrapText="1"/>
    </xf>
    <xf numFmtId="49" fontId="3" fillId="0" borderId="59" xfId="0" applyNumberFormat="1" applyFont="1" applyBorder="1" applyAlignment="1">
      <alignment horizontal="center" vertical="center" wrapText="1"/>
    </xf>
    <xf numFmtId="49" fontId="4" fillId="0" borderId="60" xfId="0" applyNumberFormat="1" applyFont="1" applyBorder="1" applyAlignment="1">
      <alignment horizontal="center" vertical="center" wrapText="1"/>
    </xf>
    <xf numFmtId="49" fontId="4" fillId="0" borderId="48" xfId="0" applyNumberFormat="1" applyFont="1" applyBorder="1" applyAlignment="1">
      <alignment horizontal="center" vertical="center" wrapText="1"/>
    </xf>
    <xf numFmtId="49" fontId="4" fillId="0" borderId="45" xfId="0" applyNumberFormat="1" applyFont="1" applyBorder="1" applyAlignment="1">
      <alignment horizontal="center" vertical="center" wrapText="1"/>
    </xf>
    <xf numFmtId="0" fontId="38" fillId="0" borderId="8" xfId="0" applyFont="1" applyFill="1" applyBorder="1" applyAlignment="1">
      <alignment horizontal="center" vertical="center" wrapText="1"/>
    </xf>
    <xf numFmtId="0" fontId="6" fillId="0" borderId="1" xfId="0" applyFont="1" applyFill="1" applyBorder="1" applyAlignment="1">
      <alignment vertical="top"/>
    </xf>
    <xf numFmtId="0" fontId="56" fillId="0" borderId="1" xfId="2" applyFont="1" applyFill="1" applyBorder="1" applyAlignment="1" applyProtection="1">
      <alignment vertical="top" wrapText="1"/>
    </xf>
    <xf numFmtId="0" fontId="6" fillId="0" borderId="1" xfId="0" applyNumberFormat="1" applyFont="1" applyFill="1" applyBorder="1" applyAlignment="1">
      <alignment vertical="top" wrapText="1"/>
    </xf>
    <xf numFmtId="0" fontId="56" fillId="0" borderId="1" xfId="2" applyFont="1" applyFill="1" applyBorder="1" applyAlignment="1" applyProtection="1">
      <alignment vertical="top"/>
    </xf>
    <xf numFmtId="0" fontId="6" fillId="0" borderId="0" xfId="0" applyFont="1" applyFill="1" applyAlignment="1">
      <alignment vertical="top"/>
    </xf>
    <xf numFmtId="2" fontId="6" fillId="0" borderId="1" xfId="0" applyNumberFormat="1" applyFont="1" applyFill="1" applyBorder="1" applyAlignment="1">
      <alignment vertical="top" wrapText="1"/>
    </xf>
    <xf numFmtId="0" fontId="6" fillId="0" borderId="24" xfId="0" applyFont="1" applyFill="1" applyBorder="1" applyAlignment="1">
      <alignment vertical="top" wrapText="1"/>
    </xf>
    <xf numFmtId="0" fontId="56" fillId="0" borderId="0" xfId="2" applyFont="1" applyFill="1" applyAlignment="1" applyProtection="1">
      <alignment vertical="top" wrapText="1"/>
    </xf>
    <xf numFmtId="0" fontId="56" fillId="0" borderId="0" xfId="2" applyFont="1" applyFill="1" applyAlignment="1" applyProtection="1">
      <alignment vertical="top"/>
    </xf>
    <xf numFmtId="0" fontId="6" fillId="0" borderId="0" xfId="0" applyFont="1" applyFill="1" applyAlignment="1">
      <alignment vertical="top" wrapText="1"/>
    </xf>
    <xf numFmtId="49" fontId="6" fillId="0" borderId="1" xfId="0" applyNumberFormat="1" applyFont="1" applyFill="1" applyBorder="1" applyAlignment="1">
      <alignment vertical="top" wrapText="1"/>
    </xf>
    <xf numFmtId="0" fontId="47" fillId="0" borderId="1" xfId="0" applyFont="1" applyFill="1" applyBorder="1" applyAlignment="1">
      <alignment vertical="top" wrapText="1"/>
    </xf>
    <xf numFmtId="0" fontId="53" fillId="0" borderId="1" xfId="0" applyFont="1" applyFill="1" applyBorder="1" applyAlignment="1">
      <alignment vertical="top" wrapText="1"/>
    </xf>
    <xf numFmtId="0" fontId="4" fillId="0" borderId="1" xfId="0" applyFont="1" applyFill="1" applyBorder="1" applyAlignment="1">
      <alignment vertical="top" wrapText="1" shrinkToFit="1"/>
    </xf>
    <xf numFmtId="0" fontId="4" fillId="0" borderId="1" xfId="0" applyFont="1" applyFill="1" applyBorder="1" applyAlignment="1">
      <alignment vertical="top"/>
    </xf>
    <xf numFmtId="0" fontId="38" fillId="0" borderId="1" xfId="0" applyFont="1" applyFill="1" applyBorder="1" applyAlignment="1">
      <alignment vertical="top"/>
    </xf>
    <xf numFmtId="0" fontId="66" fillId="0" borderId="1" xfId="2" applyFont="1" applyFill="1" applyBorder="1" applyAlignment="1" applyProtection="1">
      <alignment vertical="top" wrapText="1"/>
    </xf>
    <xf numFmtId="49" fontId="38" fillId="0" borderId="1" xfId="0" applyNumberFormat="1" applyFont="1" applyFill="1" applyBorder="1" applyAlignment="1">
      <alignment vertical="top"/>
    </xf>
    <xf numFmtId="0" fontId="74" fillId="0" borderId="0" xfId="0" applyFont="1" applyFill="1" applyAlignment="1">
      <alignment vertical="top" wrapText="1"/>
    </xf>
    <xf numFmtId="0" fontId="38" fillId="0" borderId="5" xfId="0" applyFont="1" applyFill="1" applyBorder="1" applyAlignment="1">
      <alignment vertical="top"/>
    </xf>
    <xf numFmtId="0" fontId="38" fillId="0" borderId="4" xfId="0" applyFont="1" applyFill="1" applyBorder="1" applyAlignment="1">
      <alignment vertical="top"/>
    </xf>
    <xf numFmtId="3" fontId="38" fillId="0" borderId="1" xfId="0" applyNumberFormat="1" applyFont="1" applyFill="1" applyBorder="1" applyAlignment="1">
      <alignment vertical="top"/>
    </xf>
    <xf numFmtId="0" fontId="38" fillId="0" borderId="8" xfId="0" applyFont="1" applyFill="1" applyBorder="1" applyAlignment="1">
      <alignment vertical="top"/>
    </xf>
    <xf numFmtId="0" fontId="6" fillId="0" borderId="4" xfId="0" applyFont="1" applyFill="1" applyBorder="1" applyAlignment="1">
      <alignment vertical="top" wrapText="1"/>
    </xf>
    <xf numFmtId="0" fontId="6" fillId="0" borderId="17" xfId="10" applyFont="1" applyFill="1" applyBorder="1" applyAlignment="1">
      <alignment vertical="top" wrapText="1"/>
    </xf>
    <xf numFmtId="0" fontId="47" fillId="0" borderId="0" xfId="0" applyFont="1" applyFill="1" applyAlignment="1">
      <alignment vertical="top" wrapText="1"/>
    </xf>
    <xf numFmtId="0" fontId="49" fillId="0" borderId="0" xfId="2" applyFont="1" applyFill="1" applyAlignment="1" applyProtection="1">
      <alignment vertical="top"/>
    </xf>
    <xf numFmtId="0" fontId="49" fillId="0" borderId="1" xfId="2" applyFont="1" applyFill="1" applyBorder="1" applyAlignment="1" applyProtection="1">
      <alignment vertical="top"/>
    </xf>
    <xf numFmtId="0" fontId="53" fillId="0" borderId="1" xfId="0" applyFont="1" applyFill="1" applyBorder="1" applyAlignment="1">
      <alignment vertical="top"/>
    </xf>
    <xf numFmtId="0" fontId="49" fillId="0" borderId="1" xfId="2" applyFont="1" applyFill="1" applyBorder="1" applyAlignment="1" applyProtection="1">
      <alignment vertical="top" wrapText="1"/>
    </xf>
    <xf numFmtId="0" fontId="66" fillId="0" borderId="1" xfId="2" applyFont="1" applyFill="1" applyBorder="1" applyAlignment="1" applyProtection="1">
      <alignment vertical="top"/>
    </xf>
    <xf numFmtId="49" fontId="6" fillId="0" borderId="1" xfId="0" applyNumberFormat="1" applyFont="1" applyFill="1" applyBorder="1" applyAlignment="1">
      <alignment vertical="top"/>
    </xf>
    <xf numFmtId="0" fontId="6" fillId="0" borderId="14" xfId="0" applyFont="1" applyFill="1" applyBorder="1" applyAlignment="1">
      <alignment vertical="top"/>
    </xf>
    <xf numFmtId="0" fontId="6" fillId="0" borderId="14" xfId="0" applyFont="1" applyFill="1" applyBorder="1" applyAlignment="1">
      <alignment vertical="top" wrapText="1"/>
    </xf>
    <xf numFmtId="49" fontId="56" fillId="0" borderId="1" xfId="2" applyNumberFormat="1" applyFont="1" applyFill="1" applyBorder="1" applyAlignment="1" applyProtection="1">
      <alignment vertical="top" wrapText="1"/>
    </xf>
    <xf numFmtId="49" fontId="49" fillId="0" borderId="1" xfId="2" applyNumberFormat="1" applyFont="1" applyFill="1" applyBorder="1" applyAlignment="1" applyProtection="1">
      <alignment vertical="top" wrapText="1"/>
    </xf>
    <xf numFmtId="0" fontId="38" fillId="0" borderId="0" xfId="0" applyFont="1" applyFill="1" applyAlignment="1">
      <alignment vertical="top"/>
    </xf>
    <xf numFmtId="0" fontId="6" fillId="0" borderId="5" xfId="0" applyFont="1" applyFill="1" applyBorder="1" applyAlignment="1">
      <alignment vertical="top" wrapText="1"/>
    </xf>
    <xf numFmtId="0" fontId="6" fillId="0" borderId="5" xfId="0" applyFont="1" applyFill="1" applyBorder="1" applyAlignment="1">
      <alignment vertical="top"/>
    </xf>
    <xf numFmtId="0" fontId="38" fillId="0" borderId="8" xfId="0" applyFont="1" applyFill="1" applyBorder="1" applyAlignment="1">
      <alignment vertical="top" wrapText="1"/>
    </xf>
    <xf numFmtId="0" fontId="4" fillId="0" borderId="1" xfId="2" applyFont="1" applyFill="1" applyBorder="1" applyAlignment="1" applyProtection="1">
      <alignment vertical="top" wrapText="1"/>
    </xf>
    <xf numFmtId="0" fontId="6" fillId="0" borderId="16" xfId="0" applyFont="1" applyFill="1" applyBorder="1" applyAlignment="1">
      <alignment vertical="top" wrapText="1"/>
    </xf>
    <xf numFmtId="0" fontId="6" fillId="0" borderId="16" xfId="10" applyFont="1" applyFill="1" applyBorder="1" applyAlignment="1">
      <alignment vertical="top" wrapText="1"/>
    </xf>
    <xf numFmtId="0" fontId="6" fillId="0" borderId="1" xfId="10" applyFont="1" applyFill="1" applyBorder="1" applyAlignment="1">
      <alignment vertical="top" wrapText="1"/>
    </xf>
    <xf numFmtId="0" fontId="6" fillId="0" borderId="18" xfId="10" applyFont="1" applyFill="1" applyBorder="1" applyAlignment="1">
      <alignment vertical="top" wrapText="1"/>
    </xf>
    <xf numFmtId="49" fontId="6" fillId="0" borderId="8" xfId="0" applyNumberFormat="1" applyFont="1" applyFill="1" applyBorder="1" applyAlignment="1">
      <alignment vertical="top" wrapText="1"/>
    </xf>
    <xf numFmtId="0" fontId="38" fillId="0" borderId="4" xfId="0" applyFont="1" applyFill="1" applyBorder="1" applyAlignment="1">
      <alignment vertical="top" wrapText="1"/>
    </xf>
    <xf numFmtId="3" fontId="38" fillId="0" borderId="1" xfId="0" applyNumberFormat="1" applyFont="1" applyFill="1" applyBorder="1" applyAlignment="1">
      <alignment vertical="top" wrapText="1"/>
    </xf>
    <xf numFmtId="0" fontId="46" fillId="0" borderId="1" xfId="0" applyFont="1" applyFill="1" applyBorder="1" applyAlignment="1">
      <alignment vertical="top" wrapText="1"/>
    </xf>
    <xf numFmtId="0" fontId="56" fillId="0" borderId="1" xfId="2" applyFont="1" applyFill="1" applyBorder="1" applyAlignment="1" applyProtection="1">
      <alignment vertical="top" wrapText="1" shrinkToFit="1"/>
    </xf>
    <xf numFmtId="0" fontId="4" fillId="0" borderId="14" xfId="0" applyFont="1" applyFill="1" applyBorder="1" applyAlignment="1">
      <alignment vertical="top" wrapText="1"/>
    </xf>
    <xf numFmtId="0" fontId="4" fillId="0" borderId="14" xfId="2" applyNumberFormat="1" applyFont="1" applyFill="1" applyBorder="1" applyAlignment="1" applyProtection="1">
      <alignment vertical="top" wrapText="1"/>
    </xf>
    <xf numFmtId="49" fontId="6" fillId="0" borderId="1" xfId="2" applyNumberFormat="1" applyFont="1" applyFill="1" applyBorder="1" applyAlignment="1" applyProtection="1">
      <alignment vertical="top" wrapText="1"/>
    </xf>
    <xf numFmtId="0" fontId="56" fillId="0" borderId="14" xfId="2" applyNumberFormat="1" applyFont="1" applyFill="1" applyBorder="1" applyAlignment="1" applyProtection="1">
      <alignment vertical="top" wrapText="1"/>
    </xf>
    <xf numFmtId="0" fontId="6" fillId="0" borderId="8" xfId="0" applyFont="1" applyFill="1" applyBorder="1" applyAlignment="1">
      <alignment vertical="top"/>
    </xf>
    <xf numFmtId="49" fontId="4" fillId="0" borderId="14" xfId="0" applyNumberFormat="1" applyFont="1" applyFill="1" applyBorder="1" applyAlignment="1">
      <alignment vertical="top" wrapText="1"/>
    </xf>
    <xf numFmtId="0" fontId="4" fillId="0" borderId="14" xfId="0" applyFont="1" applyFill="1" applyBorder="1" applyAlignment="1">
      <alignment vertical="top"/>
    </xf>
    <xf numFmtId="0" fontId="62" fillId="0" borderId="14" xfId="0" applyFont="1" applyFill="1" applyBorder="1" applyAlignment="1">
      <alignment vertical="top"/>
    </xf>
    <xf numFmtId="1" fontId="6" fillId="0" borderId="1" xfId="0" applyNumberFormat="1" applyFont="1" applyFill="1" applyBorder="1" applyAlignment="1">
      <alignment vertical="top" wrapText="1"/>
    </xf>
    <xf numFmtId="0" fontId="38" fillId="0" borderId="5" xfId="0" applyNumberFormat="1" applyFont="1" applyFill="1" applyBorder="1" applyAlignment="1">
      <alignment vertical="top" wrapText="1"/>
    </xf>
    <xf numFmtId="1" fontId="38" fillId="0" borderId="1" xfId="0" applyNumberFormat="1" applyFont="1" applyFill="1" applyBorder="1" applyAlignment="1">
      <alignment vertical="top" wrapText="1"/>
    </xf>
    <xf numFmtId="0" fontId="6" fillId="0" borderId="11" xfId="0" applyFont="1" applyFill="1" applyBorder="1" applyAlignment="1">
      <alignment vertical="top" wrapText="1"/>
    </xf>
    <xf numFmtId="0" fontId="38" fillId="0" borderId="5" xfId="0" applyFont="1" applyFill="1" applyBorder="1" applyAlignment="1">
      <alignment vertical="top" wrapText="1"/>
    </xf>
    <xf numFmtId="0" fontId="66" fillId="0" borderId="5" xfId="2" applyFont="1" applyFill="1" applyBorder="1" applyAlignment="1" applyProtection="1">
      <alignment vertical="top" wrapText="1"/>
    </xf>
    <xf numFmtId="0" fontId="75" fillId="0" borderId="1" xfId="0" applyFont="1" applyFill="1" applyBorder="1" applyAlignment="1">
      <alignment vertical="top" wrapText="1"/>
    </xf>
    <xf numFmtId="0" fontId="76" fillId="0" borderId="1" xfId="0" applyFont="1" applyFill="1" applyBorder="1" applyAlignment="1">
      <alignment vertical="top"/>
    </xf>
    <xf numFmtId="0" fontId="47" fillId="0" borderId="1" xfId="0" applyFont="1" applyFill="1" applyBorder="1" applyAlignment="1">
      <alignment vertical="top"/>
    </xf>
    <xf numFmtId="0" fontId="47" fillId="0" borderId="1" xfId="2" applyFont="1" applyFill="1" applyBorder="1" applyAlignment="1" applyProtection="1">
      <alignment vertical="top" wrapText="1"/>
    </xf>
    <xf numFmtId="0" fontId="77" fillId="0" borderId="1" xfId="2" applyFont="1" applyFill="1" applyBorder="1" applyAlignment="1" applyProtection="1">
      <alignment vertical="top" wrapText="1"/>
    </xf>
    <xf numFmtId="14" fontId="6" fillId="0" borderId="1" xfId="0" applyNumberFormat="1" applyFont="1" applyFill="1" applyBorder="1" applyAlignment="1">
      <alignment vertical="top" wrapText="1"/>
    </xf>
    <xf numFmtId="2" fontId="4" fillId="0" borderId="0" xfId="0" applyNumberFormat="1" applyFont="1" applyFill="1" applyAlignment="1">
      <alignment vertical="top" wrapText="1"/>
    </xf>
    <xf numFmtId="0" fontId="55" fillId="0" borderId="1" xfId="0" applyFont="1" applyFill="1" applyBorder="1" applyAlignment="1">
      <alignment vertical="top" wrapText="1"/>
    </xf>
    <xf numFmtId="0" fontId="4" fillId="0" borderId="0" xfId="0" applyFont="1" applyFill="1" applyBorder="1" applyAlignment="1">
      <alignment vertical="top" wrapText="1"/>
    </xf>
    <xf numFmtId="49" fontId="4" fillId="0" borderId="1" xfId="10" applyNumberFormat="1" applyFont="1" applyFill="1" applyBorder="1" applyAlignment="1">
      <alignment vertical="top" wrapText="1"/>
    </xf>
    <xf numFmtId="0" fontId="6" fillId="0" borderId="3" xfId="0" applyFont="1" applyFill="1" applyBorder="1" applyAlignment="1">
      <alignment vertical="top" wrapText="1"/>
    </xf>
    <xf numFmtId="4" fontId="6" fillId="0" borderId="1" xfId="0" applyNumberFormat="1" applyFont="1" applyFill="1" applyBorder="1" applyAlignment="1">
      <alignment vertical="top" wrapText="1"/>
    </xf>
    <xf numFmtId="0" fontId="38" fillId="0" borderId="11" xfId="0" applyNumberFormat="1" applyFont="1" applyFill="1" applyBorder="1" applyAlignment="1">
      <alignment vertical="top" wrapText="1"/>
    </xf>
    <xf numFmtId="49" fontId="6" fillId="0" borderId="5" xfId="0" applyNumberFormat="1" applyFont="1" applyFill="1" applyBorder="1" applyAlignment="1">
      <alignment vertical="top" wrapText="1"/>
    </xf>
    <xf numFmtId="0" fontId="42" fillId="0" borderId="0" xfId="0" applyFont="1" applyAlignment="1">
      <alignment horizontal="center" wrapText="1"/>
    </xf>
    <xf numFmtId="0" fontId="22" fillId="4" borderId="1" xfId="0" applyFont="1" applyFill="1" applyBorder="1" applyAlignment="1">
      <alignment horizontal="center" vertical="center" wrapText="1"/>
    </xf>
    <xf numFmtId="0" fontId="42" fillId="0" borderId="1" xfId="0" applyFont="1" applyBorder="1" applyAlignment="1">
      <alignment horizontal="left" vertical="top" wrapText="1"/>
    </xf>
    <xf numFmtId="3" fontId="42" fillId="0" borderId="1" xfId="0" applyNumberFormat="1" applyFont="1" applyFill="1" applyBorder="1" applyAlignment="1">
      <alignment horizontal="center" vertical="center" wrapText="1"/>
    </xf>
    <xf numFmtId="0" fontId="42" fillId="0" borderId="8" xfId="0" applyFont="1" applyFill="1" applyBorder="1" applyAlignment="1">
      <alignment horizontal="left" vertical="top" wrapText="1"/>
    </xf>
    <xf numFmtId="0" fontId="42" fillId="0" borderId="1" xfId="0" applyFont="1" applyBorder="1" applyAlignment="1">
      <alignment horizontal="left" vertical="top"/>
    </xf>
    <xf numFmtId="0" fontId="42" fillId="0" borderId="8" xfId="0" applyFont="1" applyBorder="1" applyAlignment="1">
      <alignment horizontal="left" vertical="top" wrapText="1"/>
    </xf>
    <xf numFmtId="0" fontId="42" fillId="2" borderId="1" xfId="0" applyFont="1" applyFill="1" applyBorder="1" applyAlignment="1">
      <alignment horizontal="center" vertical="center" wrapText="1"/>
    </xf>
    <xf numFmtId="0" fontId="42" fillId="0" borderId="0" xfId="0" applyFont="1" applyAlignment="1">
      <alignment horizontal="left" vertical="top" wrapText="1"/>
    </xf>
    <xf numFmtId="0" fontId="22" fillId="2" borderId="1" xfId="0" applyFont="1" applyFill="1" applyBorder="1" applyAlignment="1">
      <alignment horizontal="center" vertical="center" wrapText="1"/>
    </xf>
    <xf numFmtId="49" fontId="42" fillId="0" borderId="1" xfId="0" applyNumberFormat="1" applyFont="1" applyBorder="1" applyAlignment="1">
      <alignment horizontal="left" vertical="top" wrapText="1"/>
    </xf>
    <xf numFmtId="0" fontId="22" fillId="0" borderId="1" xfId="0" applyFont="1" applyBorder="1" applyAlignment="1">
      <alignment horizontal="left" vertical="top" wrapText="1"/>
    </xf>
    <xf numFmtId="49" fontId="42" fillId="4" borderId="1" xfId="0" applyNumberFormat="1" applyFont="1" applyFill="1" applyBorder="1" applyAlignment="1">
      <alignment horizontal="left" vertical="top" wrapText="1"/>
    </xf>
    <xf numFmtId="49" fontId="42" fillId="0" borderId="14" xfId="0" applyNumberFormat="1" applyFont="1" applyBorder="1" applyAlignment="1">
      <alignment horizontal="left" vertical="top" wrapText="1"/>
    </xf>
    <xf numFmtId="0" fontId="22" fillId="0" borderId="14" xfId="0" applyFont="1" applyBorder="1" applyAlignment="1">
      <alignment horizontal="left" vertical="top" wrapText="1"/>
    </xf>
    <xf numFmtId="49" fontId="42" fillId="4" borderId="5" xfId="0" applyNumberFormat="1" applyFont="1" applyFill="1" applyBorder="1" applyAlignment="1">
      <alignment horizontal="left" vertical="top" wrapText="1"/>
    </xf>
    <xf numFmtId="0" fontId="22" fillId="4" borderId="1" xfId="0" applyFont="1" applyFill="1" applyBorder="1" applyAlignment="1">
      <alignment horizontal="left" vertical="top" wrapText="1"/>
    </xf>
    <xf numFmtId="49" fontId="42" fillId="0" borderId="5" xfId="0" applyNumberFormat="1" applyFont="1" applyBorder="1" applyAlignment="1">
      <alignment horizontal="left" vertical="top" wrapText="1"/>
    </xf>
    <xf numFmtId="49" fontId="42" fillId="0" borderId="1" xfId="10" applyNumberFormat="1" applyFont="1" applyBorder="1" applyAlignment="1">
      <alignment horizontal="left" vertical="top" wrapText="1"/>
    </xf>
    <xf numFmtId="0" fontId="42" fillId="0" borderId="1" xfId="10" applyFont="1" applyBorder="1" applyAlignment="1">
      <alignment horizontal="left" vertical="top" wrapText="1"/>
    </xf>
    <xf numFmtId="0" fontId="42" fillId="0" borderId="1" xfId="10" applyFont="1" applyFill="1" applyBorder="1" applyAlignment="1">
      <alignment horizontal="left" vertical="top"/>
    </xf>
    <xf numFmtId="0" fontId="42" fillId="0" borderId="1" xfId="10" applyFont="1" applyFill="1" applyBorder="1" applyAlignment="1">
      <alignment horizontal="left" vertical="top" wrapText="1"/>
    </xf>
    <xf numFmtId="0" fontId="42" fillId="4" borderId="1" xfId="10" applyFont="1" applyFill="1" applyBorder="1" applyAlignment="1">
      <alignment horizontal="left" vertical="top"/>
    </xf>
    <xf numFmtId="0" fontId="42" fillId="4" borderId="1" xfId="10" applyFont="1" applyFill="1" applyBorder="1" applyAlignment="1">
      <alignment horizontal="left" vertical="top" wrapText="1"/>
    </xf>
    <xf numFmtId="0" fontId="22" fillId="0" borderId="1" xfId="10" applyFont="1" applyBorder="1" applyAlignment="1">
      <alignment horizontal="left" vertical="top" wrapText="1"/>
    </xf>
    <xf numFmtId="0" fontId="22" fillId="4" borderId="1" xfId="10" applyFont="1" applyFill="1" applyBorder="1" applyAlignment="1">
      <alignment horizontal="left" vertical="top" wrapText="1" shrinkToFit="1"/>
    </xf>
    <xf numFmtId="49" fontId="42" fillId="4" borderId="1" xfId="10" applyNumberFormat="1" applyFont="1" applyFill="1" applyBorder="1" applyAlignment="1">
      <alignment horizontal="left" vertical="top" wrapText="1"/>
    </xf>
    <xf numFmtId="0" fontId="22" fillId="4" borderId="1" xfId="10" applyFont="1" applyFill="1" applyBorder="1" applyAlignment="1">
      <alignment horizontal="left" vertical="top" wrapText="1"/>
    </xf>
    <xf numFmtId="49" fontId="42" fillId="4" borderId="1" xfId="10" applyNumberFormat="1" applyFont="1" applyFill="1" applyBorder="1" applyAlignment="1">
      <alignment horizontal="left" vertical="top"/>
    </xf>
    <xf numFmtId="49" fontId="42" fillId="2" borderId="1" xfId="9" applyNumberFormat="1" applyFont="1" applyFill="1" applyBorder="1" applyAlignment="1">
      <alignment horizontal="left" vertical="top" wrapText="1"/>
    </xf>
    <xf numFmtId="0" fontId="22" fillId="0" borderId="1" xfId="9" applyFont="1" applyFill="1" applyBorder="1" applyAlignment="1">
      <alignment horizontal="left" vertical="top" wrapText="1" shrinkToFit="1"/>
    </xf>
    <xf numFmtId="0" fontId="22" fillId="0" borderId="5" xfId="9" applyFont="1" applyFill="1" applyBorder="1" applyAlignment="1">
      <alignment horizontal="left" vertical="top" wrapText="1" shrinkToFit="1"/>
    </xf>
    <xf numFmtId="1" fontId="42" fillId="0" borderId="1" xfId="10" applyNumberFormat="1" applyFont="1" applyFill="1" applyBorder="1" applyAlignment="1">
      <alignment horizontal="center" vertical="center" wrapText="1"/>
    </xf>
    <xf numFmtId="1" fontId="42" fillId="0" borderId="1" xfId="10" applyNumberFormat="1" applyFont="1" applyBorder="1" applyAlignment="1">
      <alignment horizontal="center" vertical="center" wrapText="1"/>
    </xf>
    <xf numFmtId="1" fontId="22" fillId="0" borderId="1" xfId="10" applyNumberFormat="1" applyFont="1" applyBorder="1" applyAlignment="1">
      <alignment horizontal="center" vertical="center" wrapText="1"/>
    </xf>
    <xf numFmtId="1" fontId="22" fillId="4" borderId="1" xfId="10" applyNumberFormat="1" applyFont="1" applyFill="1" applyBorder="1" applyAlignment="1">
      <alignment horizontal="center" vertical="center" wrapText="1"/>
    </xf>
    <xf numFmtId="1" fontId="42" fillId="4" borderId="1" xfId="10" applyNumberFormat="1" applyFont="1" applyFill="1" applyBorder="1" applyAlignment="1">
      <alignment horizontal="center" vertical="center" wrapText="1"/>
    </xf>
    <xf numFmtId="1" fontId="22" fillId="0" borderId="1" xfId="9" applyNumberFormat="1" applyFont="1" applyFill="1" applyBorder="1" applyAlignment="1">
      <alignment horizontal="center" vertical="center" wrapText="1"/>
    </xf>
    <xf numFmtId="196" fontId="42" fillId="0" borderId="1" xfId="0" applyNumberFormat="1" applyFont="1" applyBorder="1" applyAlignment="1">
      <alignment horizontal="center" vertical="center" wrapText="1"/>
    </xf>
    <xf numFmtId="196" fontId="22" fillId="3" borderId="1" xfId="0" applyNumberFormat="1" applyFont="1" applyFill="1" applyBorder="1" applyAlignment="1">
      <alignment horizontal="center" vertical="center" wrapText="1"/>
    </xf>
    <xf numFmtId="0" fontId="6" fillId="0" borderId="0" xfId="0" applyFont="1" applyBorder="1" applyAlignment="1">
      <alignment horizontal="left" vertical="center" wrapText="1"/>
    </xf>
    <xf numFmtId="166" fontId="14" fillId="0" borderId="1" xfId="0" applyNumberFormat="1" applyFont="1" applyFill="1" applyBorder="1" applyAlignment="1" applyProtection="1">
      <alignment horizontal="center" vertical="center" wrapText="1"/>
      <protection locked="0"/>
    </xf>
    <xf numFmtId="197" fontId="42" fillId="0" borderId="1" xfId="0" applyNumberFormat="1" applyFont="1" applyFill="1" applyBorder="1" applyAlignment="1" applyProtection="1">
      <alignment horizontal="center" vertical="center" wrapText="1"/>
    </xf>
    <xf numFmtId="197" fontId="42" fillId="0" borderId="1" xfId="0" applyNumberFormat="1" applyFont="1" applyFill="1" applyBorder="1" applyAlignment="1">
      <alignment horizontal="center" vertical="center" wrapText="1"/>
    </xf>
    <xf numFmtId="197" fontId="22" fillId="0" borderId="1" xfId="0" applyNumberFormat="1" applyFont="1" applyBorder="1" applyAlignment="1">
      <alignment horizontal="center" vertical="center" wrapText="1"/>
    </xf>
    <xf numFmtId="197" fontId="22" fillId="0" borderId="1" xfId="0" applyNumberFormat="1" applyFont="1" applyFill="1" applyBorder="1" applyAlignment="1">
      <alignment horizontal="center" vertical="center" wrapText="1"/>
    </xf>
    <xf numFmtId="197" fontId="42" fillId="4" borderId="1" xfId="0" applyNumberFormat="1" applyFont="1" applyFill="1" applyBorder="1" applyAlignment="1">
      <alignment horizontal="center" vertical="center" wrapText="1"/>
    </xf>
    <xf numFmtId="197" fontId="42" fillId="0" borderId="1" xfId="4" applyNumberFormat="1" applyFont="1" applyBorder="1" applyAlignment="1">
      <alignment horizontal="center" vertical="center"/>
    </xf>
    <xf numFmtId="197" fontId="42" fillId="0" borderId="1" xfId="31" applyNumberFormat="1" applyFont="1" applyBorder="1" applyAlignment="1">
      <alignment horizontal="center" vertical="center" wrapText="1"/>
    </xf>
    <xf numFmtId="197" fontId="42" fillId="4" borderId="1" xfId="31" applyNumberFormat="1" applyFont="1" applyFill="1" applyBorder="1" applyAlignment="1">
      <alignment horizontal="center" vertical="center" wrapText="1"/>
    </xf>
    <xf numFmtId="197" fontId="22" fillId="0" borderId="1" xfId="31" applyNumberFormat="1" applyFont="1" applyBorder="1" applyAlignment="1">
      <alignment horizontal="center" vertical="center" wrapText="1"/>
    </xf>
    <xf numFmtId="197" fontId="22" fillId="4" borderId="1" xfId="31" applyNumberFormat="1" applyFont="1" applyFill="1" applyBorder="1" applyAlignment="1">
      <alignment horizontal="center" vertical="center" wrapText="1"/>
    </xf>
    <xf numFmtId="197" fontId="22" fillId="0" borderId="1" xfId="31" applyNumberFormat="1" applyFont="1" applyFill="1" applyBorder="1" applyAlignment="1">
      <alignment horizontal="center" vertical="center" wrapText="1"/>
    </xf>
    <xf numFmtId="197" fontId="42" fillId="2" borderId="1" xfId="0" applyNumberFormat="1" applyFont="1" applyFill="1" applyBorder="1" applyAlignment="1" applyProtection="1">
      <alignment horizontal="center" vertical="center" wrapText="1"/>
    </xf>
    <xf numFmtId="197" fontId="22" fillId="2" borderId="1" xfId="0" applyNumberFormat="1" applyFont="1" applyFill="1" applyBorder="1" applyAlignment="1">
      <alignment horizontal="center" vertical="center" wrapText="1"/>
    </xf>
    <xf numFmtId="197" fontId="22" fillId="0" borderId="14" xfId="0" applyNumberFormat="1" applyFont="1" applyBorder="1" applyAlignment="1">
      <alignment horizontal="center" vertical="center" wrapText="1"/>
    </xf>
    <xf numFmtId="197" fontId="22" fillId="0" borderId="1" xfId="18" applyNumberFormat="1" applyFont="1" applyBorder="1" applyAlignment="1">
      <alignment vertical="center" wrapText="1"/>
    </xf>
    <xf numFmtId="180" fontId="22" fillId="3" borderId="1" xfId="0" applyNumberFormat="1" applyFont="1" applyFill="1" applyBorder="1" applyAlignment="1">
      <alignment horizontal="center" vertical="center" wrapText="1"/>
    </xf>
    <xf numFmtId="180" fontId="22" fillId="0" borderId="1" xfId="0" applyNumberFormat="1" applyFont="1" applyBorder="1" applyAlignment="1">
      <alignment horizontal="center" vertical="center" wrapText="1"/>
    </xf>
    <xf numFmtId="180" fontId="22" fillId="0" borderId="1" xfId="0" applyNumberFormat="1" applyFont="1" applyFill="1" applyBorder="1" applyAlignment="1">
      <alignment horizontal="center" vertical="center" wrapText="1"/>
    </xf>
    <xf numFmtId="180" fontId="42" fillId="0" borderId="1" xfId="0" applyNumberFormat="1" applyFont="1" applyFill="1" applyBorder="1" applyAlignment="1">
      <alignment horizontal="center" vertical="center" wrapText="1"/>
    </xf>
    <xf numFmtId="180" fontId="42" fillId="4" borderId="1" xfId="0" applyNumberFormat="1" applyFont="1" applyFill="1" applyBorder="1" applyAlignment="1">
      <alignment horizontal="center" vertical="center" wrapText="1"/>
    </xf>
    <xf numFmtId="180" fontId="42" fillId="0" borderId="1" xfId="4" applyNumberFormat="1" applyFont="1" applyBorder="1" applyAlignment="1">
      <alignment horizontal="center" vertical="center"/>
    </xf>
    <xf numFmtId="180" fontId="42" fillId="0" borderId="1" xfId="5" applyNumberFormat="1" applyFont="1" applyBorder="1" applyAlignment="1">
      <alignment horizontal="center" vertical="center"/>
    </xf>
    <xf numFmtId="180" fontId="42" fillId="0" borderId="1" xfId="0" applyNumberFormat="1" applyFont="1" applyBorder="1" applyAlignment="1">
      <alignment horizontal="center" vertical="center" wrapText="1"/>
    </xf>
    <xf numFmtId="180" fontId="42" fillId="0" borderId="1" xfId="31" applyNumberFormat="1" applyFont="1" applyBorder="1" applyAlignment="1">
      <alignment horizontal="center" vertical="center" wrapText="1"/>
    </xf>
    <xf numFmtId="180" fontId="42" fillId="4" borderId="1" xfId="31" applyNumberFormat="1" applyFont="1" applyFill="1" applyBorder="1" applyAlignment="1">
      <alignment horizontal="center" vertical="center" wrapText="1"/>
    </xf>
    <xf numFmtId="180" fontId="22" fillId="0" borderId="1" xfId="31" applyNumberFormat="1" applyFont="1" applyBorder="1" applyAlignment="1">
      <alignment horizontal="center" vertical="center" wrapText="1"/>
    </xf>
    <xf numFmtId="180" fontId="22" fillId="4" borderId="1" xfId="31" applyNumberFormat="1" applyFont="1" applyFill="1" applyBorder="1" applyAlignment="1">
      <alignment horizontal="center" vertical="center" wrapText="1"/>
    </xf>
    <xf numFmtId="180" fontId="22" fillId="0" borderId="1" xfId="31" applyNumberFormat="1" applyFont="1" applyFill="1" applyBorder="1" applyAlignment="1">
      <alignment horizontal="center" vertical="center" wrapText="1"/>
    </xf>
    <xf numFmtId="180" fontId="42" fillId="2" borderId="1" xfId="0" applyNumberFormat="1" applyFont="1" applyFill="1" applyBorder="1" applyAlignment="1" applyProtection="1">
      <alignment horizontal="center" vertical="center" wrapText="1"/>
    </xf>
    <xf numFmtId="180" fontId="22" fillId="2" borderId="1" xfId="0" applyNumberFormat="1" applyFont="1" applyFill="1" applyBorder="1" applyAlignment="1">
      <alignment horizontal="center" vertical="center" wrapText="1"/>
    </xf>
    <xf numFmtId="180" fontId="22" fillId="0" borderId="14" xfId="0" applyNumberFormat="1" applyFont="1" applyBorder="1" applyAlignment="1">
      <alignment horizontal="center" vertical="center" wrapText="1"/>
    </xf>
    <xf numFmtId="180" fontId="22" fillId="0" borderId="53" xfId="0" applyNumberFormat="1" applyFont="1" applyBorder="1" applyAlignment="1">
      <alignment horizontal="center" vertical="center" wrapText="1"/>
    </xf>
    <xf numFmtId="180" fontId="22" fillId="0" borderId="54" xfId="0" applyNumberFormat="1" applyFont="1" applyBorder="1" applyAlignment="1">
      <alignment horizontal="center" vertical="center" wrapText="1"/>
    </xf>
    <xf numFmtId="180" fontId="22" fillId="0" borderId="1" xfId="18" applyNumberFormat="1" applyFont="1" applyBorder="1" applyAlignment="1">
      <alignment vertical="center" wrapText="1"/>
    </xf>
    <xf numFmtId="180" fontId="22" fillId="0" borderId="1" xfId="0" applyNumberFormat="1" applyFont="1" applyFill="1" applyBorder="1" applyAlignment="1">
      <alignment horizontal="center" vertical="center"/>
    </xf>
    <xf numFmtId="180" fontId="22" fillId="0" borderId="14" xfId="0" applyNumberFormat="1" applyFont="1" applyFill="1" applyBorder="1" applyAlignment="1">
      <alignment horizontal="center" vertical="center" wrapText="1"/>
    </xf>
    <xf numFmtId="180" fontId="42" fillId="0" borderId="1" xfId="0" applyNumberFormat="1" applyFont="1" applyFill="1" applyBorder="1" applyAlignment="1">
      <alignment horizontal="center" vertical="center"/>
    </xf>
    <xf numFmtId="180" fontId="42" fillId="0" borderId="1" xfId="29" applyNumberFormat="1" applyFont="1" applyFill="1" applyBorder="1" applyAlignment="1">
      <alignment horizontal="center" vertical="center" wrapText="1"/>
    </xf>
    <xf numFmtId="49" fontId="42" fillId="0" borderId="1" xfId="0" applyNumberFormat="1" applyFont="1" applyBorder="1" applyAlignment="1">
      <alignment horizontal="center" vertical="center" wrapText="1"/>
    </xf>
    <xf numFmtId="0" fontId="7" fillId="0" borderId="0" xfId="0" applyFont="1" applyAlignment="1">
      <alignment horizontal="center" wrapText="1"/>
    </xf>
    <xf numFmtId="0" fontId="7" fillId="0" borderId="0" xfId="0" applyFont="1" applyAlignment="1">
      <alignment wrapText="1"/>
    </xf>
    <xf numFmtId="0" fontId="6" fillId="0" borderId="0" xfId="0" applyFont="1" applyBorder="1" applyAlignment="1">
      <alignment horizontal="center" vertical="top" wrapText="1"/>
    </xf>
    <xf numFmtId="0" fontId="7" fillId="0" borderId="0" xfId="0" applyFont="1" applyAlignment="1">
      <alignment horizontal="left" wrapText="1"/>
    </xf>
    <xf numFmtId="0" fontId="45" fillId="0" borderId="1" xfId="0" applyFont="1" applyFill="1" applyBorder="1" applyAlignment="1">
      <alignment horizontal="center" vertical="top" wrapText="1"/>
    </xf>
    <xf numFmtId="0" fontId="45" fillId="0" borderId="1" xfId="0" applyFont="1" applyFill="1" applyBorder="1" applyAlignment="1">
      <alignment horizontal="center" vertical="top"/>
    </xf>
    <xf numFmtId="14" fontId="45" fillId="0" borderId="1" xfId="0" applyNumberFormat="1" applyFont="1" applyFill="1" applyBorder="1" applyAlignment="1">
      <alignment horizontal="center" vertical="top"/>
    </xf>
    <xf numFmtId="0" fontId="45" fillId="0" borderId="1" xfId="0" applyFont="1" applyFill="1" applyBorder="1" applyAlignment="1">
      <alignment horizontal="center" vertical="center" wrapText="1"/>
    </xf>
    <xf numFmtId="0" fontId="45" fillId="0" borderId="1" xfId="0" applyFont="1" applyFill="1" applyBorder="1" applyAlignment="1">
      <alignment horizontal="center" vertical="center"/>
    </xf>
    <xf numFmtId="14" fontId="45" fillId="0" borderId="1" xfId="0" applyNumberFormat="1" applyFont="1" applyFill="1" applyBorder="1" applyAlignment="1">
      <alignment horizontal="center" vertical="center" wrapText="1"/>
    </xf>
    <xf numFmtId="0" fontId="7" fillId="0" borderId="2" xfId="0" applyFont="1" applyBorder="1" applyAlignment="1">
      <alignment wrapText="1"/>
    </xf>
    <xf numFmtId="0" fontId="47" fillId="0" borderId="0" xfId="0" applyFont="1">
      <alignment wrapText="1"/>
    </xf>
    <xf numFmtId="0" fontId="7"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top" wrapText="1"/>
    </xf>
    <xf numFmtId="49" fontId="7" fillId="3" borderId="1" xfId="0" applyNumberFormat="1" applyFont="1" applyFill="1" applyBorder="1" applyAlignment="1">
      <alignment horizontal="center" vertical="center" wrapText="1"/>
    </xf>
    <xf numFmtId="0" fontId="28" fillId="3" borderId="1" xfId="0" applyFont="1" applyFill="1" applyBorder="1" applyAlignment="1">
      <alignment horizontal="center" vertical="center" wrapText="1"/>
    </xf>
    <xf numFmtId="166" fontId="28" fillId="3" borderId="1" xfId="0" applyNumberFormat="1" applyFont="1" applyFill="1" applyBorder="1" applyAlignment="1">
      <alignment horizontal="center" vertical="center" wrapText="1"/>
    </xf>
    <xf numFmtId="0" fontId="7" fillId="0" borderId="0" xfId="0" applyFont="1" applyAlignment="1">
      <alignment horizontal="right" wrapText="1"/>
    </xf>
    <xf numFmtId="196" fontId="22" fillId="0" borderId="0" xfId="0" applyNumberFormat="1" applyFont="1" applyBorder="1" applyAlignment="1">
      <alignment vertical="top" wrapText="1"/>
    </xf>
    <xf numFmtId="197" fontId="42" fillId="0" borderId="1" xfId="0" applyNumberFormat="1" applyFont="1" applyFill="1" applyBorder="1" applyAlignment="1">
      <alignment vertical="center" wrapText="1"/>
    </xf>
    <xf numFmtId="3" fontId="16" fillId="0" borderId="1" xfId="10" applyNumberFormat="1" applyFont="1" applyBorder="1" applyAlignment="1">
      <alignment horizontal="center" vertical="center" wrapText="1"/>
    </xf>
    <xf numFmtId="166" fontId="13" fillId="3" borderId="1" xfId="0" applyNumberFormat="1" applyFont="1" applyFill="1" applyBorder="1" applyAlignment="1">
      <alignment horizontal="center" vertical="center" wrapText="1"/>
    </xf>
    <xf numFmtId="166" fontId="13" fillId="0" borderId="1" xfId="0" applyNumberFormat="1" applyFont="1" applyFill="1" applyBorder="1" applyAlignment="1" applyProtection="1">
      <alignment horizontal="center" vertical="center" wrapText="1"/>
      <protection locked="0"/>
    </xf>
    <xf numFmtId="166" fontId="14" fillId="4" borderId="1" xfId="0" applyNumberFormat="1" applyFont="1" applyFill="1" applyBorder="1" applyAlignment="1" applyProtection="1">
      <alignment horizontal="center" vertical="center" wrapText="1"/>
    </xf>
    <xf numFmtId="166" fontId="14" fillId="3" borderId="1" xfId="0" applyNumberFormat="1" applyFont="1" applyFill="1" applyBorder="1" applyAlignment="1" applyProtection="1">
      <alignment horizontal="center" vertical="center" wrapText="1"/>
      <protection locked="0"/>
    </xf>
    <xf numFmtId="166" fontId="14" fillId="7" borderId="1" xfId="0" applyNumberFormat="1" applyFont="1" applyFill="1" applyBorder="1" applyAlignment="1" applyProtection="1">
      <alignment horizontal="center" vertical="center" wrapText="1"/>
      <protection locked="0"/>
    </xf>
    <xf numFmtId="166" fontId="20" fillId="0" borderId="1" xfId="0" applyNumberFormat="1" applyFont="1" applyFill="1" applyBorder="1" applyAlignment="1">
      <alignment wrapText="1"/>
    </xf>
    <xf numFmtId="166" fontId="20" fillId="4" borderId="1" xfId="0" applyNumberFormat="1" applyFont="1" applyFill="1" applyBorder="1" applyAlignment="1">
      <alignment wrapText="1"/>
    </xf>
    <xf numFmtId="0" fontId="7" fillId="0" borderId="0" xfId="0" applyFont="1" applyAlignment="1">
      <alignment horizontal="center" wrapText="1"/>
    </xf>
    <xf numFmtId="0" fontId="9" fillId="0" borderId="0" xfId="0" applyFont="1" applyAlignment="1" applyProtection="1">
      <alignment horizontal="center" vertical="top" wrapText="1"/>
      <protection locked="0"/>
    </xf>
    <xf numFmtId="0" fontId="9" fillId="0" borderId="2" xfId="0" applyFont="1" applyFill="1" applyBorder="1" applyAlignment="1" applyProtection="1">
      <alignment horizontal="center" vertical="top" wrapText="1"/>
      <protection locked="0"/>
    </xf>
    <xf numFmtId="0" fontId="6" fillId="0" borderId="0" xfId="0" applyFont="1" applyBorder="1" applyAlignment="1" applyProtection="1">
      <alignment horizontal="center" vertical="top" wrapText="1"/>
      <protection locked="0"/>
    </xf>
    <xf numFmtId="0" fontId="7" fillId="0" borderId="2" xfId="0" applyFont="1" applyFill="1" applyBorder="1" applyAlignment="1" applyProtection="1">
      <alignment horizontal="center"/>
      <protection locked="0"/>
    </xf>
    <xf numFmtId="0" fontId="7" fillId="3" borderId="0" xfId="0" applyFont="1" applyFill="1" applyAlignment="1" applyProtection="1">
      <alignment horizontal="center" wrapText="1"/>
      <protection locked="0"/>
    </xf>
    <xf numFmtId="0" fontId="6"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7" fillId="0" borderId="0" xfId="0" applyNumberFormat="1" applyFont="1" applyFill="1" applyAlignment="1">
      <alignment horizontal="left" wrapText="1"/>
    </xf>
    <xf numFmtId="0" fontId="8" fillId="0" borderId="0" xfId="0" applyFont="1" applyAlignment="1">
      <alignment horizontal="left" wrapText="1"/>
    </xf>
    <xf numFmtId="49" fontId="4" fillId="0" borderId="1" xfId="0" applyNumberFormat="1" applyFont="1" applyBorder="1" applyAlignment="1">
      <alignment horizontal="center" vertical="center" wrapText="1"/>
    </xf>
    <xf numFmtId="49" fontId="20" fillId="0" borderId="0" xfId="0" applyNumberFormat="1" applyFont="1" applyAlignment="1">
      <alignment horizontal="left" wrapText="1"/>
    </xf>
    <xf numFmtId="0" fontId="9" fillId="0" borderId="0" xfId="10" applyFont="1" applyAlignment="1">
      <alignment horizontal="center" vertical="top" wrapText="1"/>
    </xf>
    <xf numFmtId="0" fontId="35" fillId="0" borderId="2" xfId="10" applyFont="1" applyBorder="1" applyAlignment="1">
      <alignment horizontal="center" vertical="top"/>
    </xf>
    <xf numFmtId="0" fontId="6" fillId="0" borderId="0" xfId="10" applyFont="1" applyBorder="1" applyAlignment="1">
      <alignment horizontal="center" vertical="top" wrapText="1"/>
    </xf>
    <xf numFmtId="49" fontId="3" fillId="0" borderId="5" xfId="10" applyNumberFormat="1" applyFont="1" applyFill="1" applyBorder="1" applyAlignment="1">
      <alignment horizontal="center" vertical="center" wrapText="1"/>
    </xf>
    <xf numFmtId="49" fontId="3" fillId="0" borderId="6" xfId="10" applyNumberFormat="1" applyFont="1" applyFill="1" applyBorder="1" applyAlignment="1">
      <alignment horizontal="center" vertical="center" wrapText="1"/>
    </xf>
    <xf numFmtId="49" fontId="3" fillId="0" borderId="3" xfId="10" applyNumberFormat="1" applyFont="1" applyFill="1" applyBorder="1" applyAlignment="1">
      <alignment horizontal="center" vertical="center" wrapText="1"/>
    </xf>
    <xf numFmtId="0" fontId="5" fillId="0" borderId="1" xfId="10" applyFont="1" applyFill="1" applyBorder="1" applyAlignment="1">
      <alignment horizontal="center" vertical="center" wrapText="1"/>
    </xf>
    <xf numFmtId="0" fontId="5" fillId="0" borderId="5" xfId="10" applyFont="1" applyFill="1" applyBorder="1" applyAlignment="1">
      <alignment horizontal="center" vertical="center" wrapText="1"/>
    </xf>
    <xf numFmtId="0" fontId="5" fillId="0" borderId="6" xfId="10" applyFont="1" applyFill="1" applyBorder="1" applyAlignment="1">
      <alignment horizontal="center" vertical="center" wrapText="1"/>
    </xf>
    <xf numFmtId="0" fontId="5" fillId="0" borderId="3" xfId="10" applyFont="1" applyFill="1" applyBorder="1" applyAlignment="1">
      <alignment horizontal="center" vertical="center" wrapText="1"/>
    </xf>
    <xf numFmtId="0" fontId="5" fillId="0" borderId="9" xfId="10" applyFont="1" applyFill="1" applyBorder="1" applyAlignment="1">
      <alignment horizontal="center" vertical="center" wrapText="1"/>
    </xf>
    <xf numFmtId="0" fontId="5" fillId="0" borderId="10" xfId="10" applyFont="1" applyFill="1" applyBorder="1" applyAlignment="1">
      <alignment horizontal="center" vertical="center" wrapText="1"/>
    </xf>
    <xf numFmtId="0" fontId="5" fillId="0" borderId="11" xfId="10" applyFont="1" applyFill="1" applyBorder="1" applyAlignment="1">
      <alignment horizontal="center" vertical="center" wrapText="1"/>
    </xf>
    <xf numFmtId="0" fontId="5" fillId="0" borderId="12" xfId="10" applyFont="1" applyFill="1" applyBorder="1" applyAlignment="1">
      <alignment horizontal="center" vertical="center" wrapText="1"/>
    </xf>
    <xf numFmtId="0" fontId="5" fillId="0" borderId="2" xfId="10" applyFont="1" applyFill="1" applyBorder="1" applyAlignment="1">
      <alignment horizontal="center" vertical="center" wrapText="1"/>
    </xf>
    <xf numFmtId="0" fontId="5" fillId="0" borderId="13" xfId="10" applyFont="1" applyFill="1" applyBorder="1" applyAlignment="1">
      <alignment horizontal="center" vertical="center" wrapText="1"/>
    </xf>
    <xf numFmtId="0" fontId="39" fillId="0" borderId="5" xfId="0" applyFont="1" applyFill="1" applyBorder="1" applyAlignment="1">
      <alignment horizontal="center" vertical="center" wrapText="1"/>
    </xf>
    <xf numFmtId="0" fontId="0" fillId="0" borderId="3" xfId="0" applyFill="1" applyBorder="1" applyAlignment="1">
      <alignment horizontal="center" vertical="center" wrapText="1"/>
    </xf>
    <xf numFmtId="0" fontId="7" fillId="0" borderId="0" xfId="0" applyFont="1" applyAlignment="1">
      <alignment wrapText="1"/>
    </xf>
    <xf numFmtId="0" fontId="0" fillId="0" borderId="0" xfId="0" applyAlignment="1">
      <alignment wrapText="1"/>
    </xf>
    <xf numFmtId="0" fontId="9" fillId="0" borderId="0" xfId="0" applyFont="1" applyAlignment="1">
      <alignment horizontal="center" vertical="top" wrapText="1"/>
    </xf>
    <xf numFmtId="0" fontId="35" fillId="0" borderId="2" xfId="0" applyFont="1" applyBorder="1" applyAlignment="1">
      <alignment horizontal="center" vertical="top" wrapText="1"/>
    </xf>
    <xf numFmtId="0" fontId="6" fillId="0" borderId="0" xfId="0" applyFont="1" applyBorder="1" applyAlignment="1">
      <alignment horizontal="center" vertical="top" wrapText="1"/>
    </xf>
    <xf numFmtId="3" fontId="5" fillId="0" borderId="4" xfId="10" applyNumberFormat="1"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49" fontId="3" fillId="0" borderId="1" xfId="10" applyNumberFormat="1" applyFont="1" applyFill="1" applyBorder="1" applyAlignment="1">
      <alignment horizontal="center" vertical="center" wrapText="1"/>
    </xf>
    <xf numFmtId="0" fontId="37" fillId="0" borderId="0" xfId="0" applyFont="1" applyAlignment="1">
      <alignment horizontal="center" vertical="top"/>
    </xf>
    <xf numFmtId="0" fontId="9" fillId="0" borderId="2" xfId="0" applyFont="1" applyBorder="1" applyAlignment="1">
      <alignment horizontal="center" vertical="top" wrapText="1"/>
    </xf>
    <xf numFmtId="0" fontId="35" fillId="0" borderId="1" xfId="0" applyFont="1" applyBorder="1" applyAlignment="1">
      <alignment horizontal="center" vertical="top" wrapText="1"/>
    </xf>
    <xf numFmtId="0" fontId="35" fillId="0" borderId="1" xfId="0" applyFont="1" applyFill="1" applyBorder="1" applyAlignment="1">
      <alignment horizontal="center" vertical="top" wrapText="1"/>
    </xf>
    <xf numFmtId="0" fontId="31" fillId="0" borderId="5" xfId="0" applyFont="1" applyBorder="1" applyAlignment="1">
      <alignment horizontal="left" vertical="top" wrapText="1"/>
    </xf>
    <xf numFmtId="0" fontId="31" fillId="0" borderId="6" xfId="0" applyFont="1" applyBorder="1" applyAlignment="1">
      <alignment horizontal="left" vertical="top" wrapText="1"/>
    </xf>
    <xf numFmtId="0" fontId="31" fillId="0" borderId="3" xfId="0" applyFont="1" applyBorder="1" applyAlignment="1">
      <alignment horizontal="left" vertical="top" wrapText="1"/>
    </xf>
    <xf numFmtId="0" fontId="7" fillId="0" borderId="0" xfId="0" applyFont="1" applyBorder="1" applyAlignment="1">
      <alignment horizontal="center" wrapText="1"/>
    </xf>
    <xf numFmtId="0" fontId="48" fillId="0" borderId="0" xfId="0" applyFont="1" applyFill="1" applyAlignment="1">
      <alignment horizontal="left" vertical="top"/>
    </xf>
    <xf numFmtId="0" fontId="11" fillId="0" borderId="2" xfId="0" applyFont="1" applyFill="1" applyBorder="1" applyAlignment="1">
      <alignment horizontal="left" vertical="top" wrapText="1"/>
    </xf>
    <xf numFmtId="0" fontId="22" fillId="0" borderId="0" xfId="0" applyFont="1" applyFill="1" applyBorder="1" applyAlignment="1">
      <alignment horizontal="left" vertical="top" wrapText="1"/>
    </xf>
    <xf numFmtId="0" fontId="37" fillId="0" borderId="0" xfId="0" applyFont="1" applyAlignment="1">
      <alignment horizontal="center" vertical="top" wrapText="1"/>
    </xf>
    <xf numFmtId="0" fontId="36" fillId="0" borderId="0" xfId="0" applyFont="1" applyAlignment="1">
      <alignment horizontal="left" vertical="top" wrapText="1"/>
    </xf>
    <xf numFmtId="0" fontId="37" fillId="0" borderId="2" xfId="0" applyFont="1" applyBorder="1" applyAlignment="1">
      <alignment horizontal="center" vertical="top"/>
    </xf>
    <xf numFmtId="0" fontId="37" fillId="0" borderId="0" xfId="0" applyFont="1" applyBorder="1" applyAlignment="1">
      <alignment horizontal="center" vertical="top"/>
    </xf>
    <xf numFmtId="0" fontId="4" fillId="0" borderId="1" xfId="0" applyNumberFormat="1" applyFont="1" applyFill="1" applyBorder="1" applyAlignment="1">
      <alignment horizontal="center" vertical="top" wrapText="1"/>
    </xf>
    <xf numFmtId="0" fontId="4" fillId="0" borderId="1" xfId="0" applyFont="1" applyFill="1" applyBorder="1" applyAlignment="1">
      <alignment horizontal="center" vertical="top" wrapText="1"/>
    </xf>
    <xf numFmtId="14" fontId="4" fillId="0" borderId="1" xfId="0" applyNumberFormat="1" applyFont="1" applyFill="1" applyBorder="1" applyAlignment="1">
      <alignment horizontal="center" vertical="top" wrapText="1"/>
    </xf>
    <xf numFmtId="0" fontId="4" fillId="0" borderId="1" xfId="0" applyFont="1" applyFill="1" applyBorder="1" applyAlignment="1">
      <alignment vertical="top" wrapText="1"/>
    </xf>
    <xf numFmtId="0" fontId="6" fillId="0" borderId="1" xfId="0" applyFont="1" applyFill="1" applyBorder="1" applyAlignment="1">
      <alignment horizontal="center" vertical="top" wrapText="1"/>
    </xf>
    <xf numFmtId="49" fontId="4" fillId="0" borderId="1" xfId="0" applyNumberFormat="1" applyFont="1" applyBorder="1" applyAlignment="1">
      <alignment horizontal="left" vertical="top" wrapText="1"/>
    </xf>
    <xf numFmtId="0" fontId="6" fillId="0" borderId="8" xfId="0" applyFont="1" applyBorder="1" applyAlignment="1">
      <alignment horizontal="left" vertical="top" wrapText="1"/>
    </xf>
    <xf numFmtId="0" fontId="6" fillId="0" borderId="1" xfId="0" applyFont="1" applyBorder="1" applyAlignment="1">
      <alignment horizontal="left" vertical="top" wrapText="1"/>
    </xf>
    <xf numFmtId="0" fontId="6" fillId="0" borderId="1" xfId="0" applyNumberFormat="1" applyFont="1" applyBorder="1" applyAlignment="1">
      <alignment horizontal="left" vertical="top" wrapText="1"/>
    </xf>
    <xf numFmtId="0" fontId="6" fillId="0" borderId="0" xfId="0" applyFont="1" applyAlignment="1">
      <alignment horizontal="left" vertical="top" wrapText="1"/>
    </xf>
    <xf numFmtId="0" fontId="6" fillId="0" borderId="2" xfId="0" applyFont="1" applyBorder="1" applyAlignment="1">
      <alignment horizontal="left" vertical="top" wrapText="1"/>
    </xf>
    <xf numFmtId="0" fontId="6" fillId="0" borderId="0" xfId="0" applyFont="1" applyBorder="1" applyAlignment="1">
      <alignment horizontal="left" vertical="top" wrapText="1"/>
    </xf>
    <xf numFmtId="0" fontId="7" fillId="0" borderId="2" xfId="0" applyFont="1" applyBorder="1" applyAlignment="1">
      <alignment horizontal="center" wrapText="1"/>
    </xf>
    <xf numFmtId="0" fontId="44" fillId="0" borderId="5" xfId="0" applyFont="1" applyBorder="1" applyAlignment="1">
      <alignment horizontal="center" vertical="top" wrapText="1"/>
    </xf>
    <xf numFmtId="0" fontId="44" fillId="0" borderId="3" xfId="0" applyFont="1" applyBorder="1" applyAlignment="1">
      <alignment horizontal="center" vertical="top" wrapText="1"/>
    </xf>
    <xf numFmtId="0" fontId="44" fillId="0" borderId="4" xfId="0" applyFont="1" applyBorder="1" applyAlignment="1">
      <alignment horizontal="center" vertical="top" wrapText="1"/>
    </xf>
    <xf numFmtId="0" fontId="44" fillId="0" borderId="8" xfId="0" applyFont="1" applyBorder="1" applyAlignment="1">
      <alignment horizontal="center" vertical="top" wrapText="1"/>
    </xf>
    <xf numFmtId="0" fontId="44" fillId="0" borderId="5" xfId="0" applyFont="1" applyFill="1" applyBorder="1" applyAlignment="1">
      <alignment horizontal="center" vertical="top" wrapText="1"/>
    </xf>
    <xf numFmtId="0" fontId="44" fillId="0" borderId="3" xfId="0" applyFont="1" applyFill="1" applyBorder="1" applyAlignment="1">
      <alignment horizontal="center" vertical="top" wrapText="1"/>
    </xf>
    <xf numFmtId="0" fontId="48" fillId="0" borderId="1" xfId="0" applyFont="1" applyBorder="1" applyAlignment="1">
      <alignment horizontal="center" vertical="top" wrapText="1"/>
    </xf>
    <xf numFmtId="0" fontId="32" fillId="0" borderId="10" xfId="0" applyFont="1" applyBorder="1" applyAlignment="1">
      <alignment horizontal="center" vertical="top" wrapText="1"/>
    </xf>
    <xf numFmtId="0" fontId="8" fillId="0" borderId="5" xfId="0" applyFont="1" applyBorder="1" applyAlignment="1">
      <alignment horizontal="center" vertical="top" wrapText="1"/>
    </xf>
    <xf numFmtId="0" fontId="8" fillId="0" borderId="3" xfId="0" applyFont="1" applyBorder="1" applyAlignment="1">
      <alignment horizontal="center" vertical="top" wrapText="1"/>
    </xf>
    <xf numFmtId="2" fontId="24" fillId="0" borderId="4" xfId="0" applyNumberFormat="1" applyFont="1" applyBorder="1" applyAlignment="1">
      <alignment horizontal="center" vertical="top" wrapText="1"/>
    </xf>
    <xf numFmtId="2" fontId="24" fillId="0" borderId="8" xfId="0" applyNumberFormat="1" applyFont="1" applyBorder="1" applyAlignment="1">
      <alignment horizontal="center" vertical="top" wrapText="1"/>
    </xf>
  </cellXfs>
  <cellStyles count="32">
    <cellStyle name="Normal" xfId="28"/>
    <cellStyle name="TableStyleLight1" xfId="1"/>
    <cellStyle name="Гиперссылка" xfId="2" builtinId="8"/>
    <cellStyle name="Денежный_РЕЕСТР II КВ." xfId="25"/>
    <cellStyle name="Обычный" xfId="0" builtinId="0"/>
    <cellStyle name="Обычный 13" xfId="30"/>
    <cellStyle name="Обычный 14" xfId="3"/>
    <cellStyle name="Обычный 15" xfId="4"/>
    <cellStyle name="Обычный 16" xfId="5"/>
    <cellStyle name="Обычный 2" xfId="6"/>
    <cellStyle name="Обычный 2 2" xfId="7"/>
    <cellStyle name="Обычный 2 2 2 2" xfId="8"/>
    <cellStyle name="Обычный 2 9" xfId="9"/>
    <cellStyle name="Обычный 3" xfId="10"/>
    <cellStyle name="Обычный 3 2" xfId="11"/>
    <cellStyle name="Обычный 4" xfId="12"/>
    <cellStyle name="Обычный 5" xfId="22"/>
    <cellStyle name="Обычный 7" xfId="26"/>
    <cellStyle name="Обычный 8" xfId="27"/>
    <cellStyle name="Обычный_Исполнение бюджетных обязательств за 2009" xfId="24"/>
    <cellStyle name="Обычный_Лист1" xfId="20"/>
    <cellStyle name="Обычный_прил №7-мз" xfId="23"/>
    <cellStyle name="Обычный_РЕЕСТР II КВ." xfId="21"/>
    <cellStyle name="Процентный" xfId="19" builtinId="5"/>
    <cellStyle name="Процентный 2" xfId="13"/>
    <cellStyle name="Процентный 2 2" xfId="14"/>
    <cellStyle name="Процентный 2 3" xfId="15"/>
    <cellStyle name="Процентный 2 4" xfId="16"/>
    <cellStyle name="Процентный 3" xfId="17"/>
    <cellStyle name="Финансовый" xfId="18" builtinId="3"/>
    <cellStyle name="Финансовый 2" xfId="29"/>
    <cellStyle name="Финансовый 5 2" xfI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4</xdr:col>
      <xdr:colOff>190500</xdr:colOff>
      <xdr:row>9</xdr:row>
      <xdr:rowOff>142875</xdr:rowOff>
    </xdr:to>
    <xdr:pic>
      <xdr:nvPicPr>
        <xdr:cNvPr id="1103" name="Picture 1"/>
        <xdr:cNvPicPr>
          <a:picLocks noGrp="1" noChangeAspect="1" noChangeArrowheads="1"/>
        </xdr:cNvPicPr>
      </xdr:nvPicPr>
      <xdr:blipFill>
        <a:blip xmlns:r="http://schemas.openxmlformats.org/officeDocument/2006/relationships" r:embed="rId1" cstate="print"/>
        <a:srcRect/>
        <a:stretch>
          <a:fillRect/>
        </a:stretch>
      </xdr:blipFill>
      <xdr:spPr bwMode="auto">
        <a:xfrm>
          <a:off x="2381250" y="5879992050"/>
          <a:ext cx="190500" cy="142875"/>
        </a:xfrm>
        <a:prstGeom prst="rect">
          <a:avLst/>
        </a:prstGeom>
        <a:noFill/>
        <a:ln w="9525">
          <a:noFill/>
          <a:miter lim="800000"/>
          <a:headEnd/>
          <a:tailEnd/>
        </a:ln>
      </xdr:spPr>
    </xdr:pic>
    <xdr:clientData/>
  </xdr:twoCellAnchor>
  <xdr:twoCellAnchor editAs="oneCell">
    <xdr:from>
      <xdr:col>4</xdr:col>
      <xdr:colOff>0</xdr:colOff>
      <xdr:row>9</xdr:row>
      <xdr:rowOff>0</xdr:rowOff>
    </xdr:from>
    <xdr:to>
      <xdr:col>4</xdr:col>
      <xdr:colOff>190500</xdr:colOff>
      <xdr:row>9</xdr:row>
      <xdr:rowOff>142875</xdr:rowOff>
    </xdr:to>
    <xdr:pic>
      <xdr:nvPicPr>
        <xdr:cNvPr id="1104" name="Picture 2"/>
        <xdr:cNvPicPr>
          <a:picLocks noGrp="1" noChangeAspect="1" noChangeArrowheads="1"/>
        </xdr:cNvPicPr>
      </xdr:nvPicPr>
      <xdr:blipFill>
        <a:blip xmlns:r="http://schemas.openxmlformats.org/officeDocument/2006/relationships" r:embed="rId1" cstate="print"/>
        <a:srcRect/>
        <a:stretch>
          <a:fillRect/>
        </a:stretch>
      </xdr:blipFill>
      <xdr:spPr bwMode="auto">
        <a:xfrm>
          <a:off x="2381250" y="5879992050"/>
          <a:ext cx="190500" cy="142875"/>
        </a:xfrm>
        <a:prstGeom prst="rect">
          <a:avLst/>
        </a:prstGeom>
        <a:noFill/>
        <a:ln w="9525">
          <a:noFill/>
          <a:miter lim="800000"/>
          <a:headEnd/>
          <a:tailEnd/>
        </a:ln>
      </xdr:spPr>
    </xdr:pic>
    <xdr:clientData/>
  </xdr:twoCellAnchor>
  <xdr:twoCellAnchor editAs="oneCell">
    <xdr:from>
      <xdr:col>7</xdr:col>
      <xdr:colOff>0</xdr:colOff>
      <xdr:row>9</xdr:row>
      <xdr:rowOff>0</xdr:rowOff>
    </xdr:from>
    <xdr:to>
      <xdr:col>7</xdr:col>
      <xdr:colOff>190500</xdr:colOff>
      <xdr:row>9</xdr:row>
      <xdr:rowOff>142875</xdr:rowOff>
    </xdr:to>
    <xdr:pic>
      <xdr:nvPicPr>
        <xdr:cNvPr id="1105" name="Picture 3"/>
        <xdr:cNvPicPr>
          <a:picLocks noGrp="1" noChangeAspect="1" noChangeArrowheads="1"/>
        </xdr:cNvPicPr>
      </xdr:nvPicPr>
      <xdr:blipFill>
        <a:blip xmlns:r="http://schemas.openxmlformats.org/officeDocument/2006/relationships" r:embed="rId1" cstate="print"/>
        <a:srcRect/>
        <a:stretch>
          <a:fillRect/>
        </a:stretch>
      </xdr:blipFill>
      <xdr:spPr bwMode="auto">
        <a:xfrm>
          <a:off x="5124450" y="5896279800"/>
          <a:ext cx="190500" cy="142875"/>
        </a:xfrm>
        <a:prstGeom prst="rect">
          <a:avLst/>
        </a:prstGeom>
        <a:noFill/>
        <a:ln w="9525">
          <a:noFill/>
          <a:miter lim="800000"/>
          <a:headEnd/>
          <a:tailEnd/>
        </a:ln>
      </xdr:spPr>
    </xdr:pic>
    <xdr:clientData/>
  </xdr:twoCellAnchor>
  <xdr:twoCellAnchor editAs="oneCell">
    <xdr:from>
      <xdr:col>8</xdr:col>
      <xdr:colOff>0</xdr:colOff>
      <xdr:row>1282</xdr:row>
      <xdr:rowOff>0</xdr:rowOff>
    </xdr:from>
    <xdr:to>
      <xdr:col>8</xdr:col>
      <xdr:colOff>304800</xdr:colOff>
      <xdr:row>1282</xdr:row>
      <xdr:rowOff>238125</xdr:rowOff>
    </xdr:to>
    <xdr:sp macro="" textlink="">
      <xdr:nvSpPr>
        <xdr:cNvPr id="5" name="AutoShape 30178" descr="C:\Documents and Settings\Admin\%D0%A0%D0%B0%D0%B1%D0%BE%D1%87%D0%B8%D0%B9 %D1%81%D1%82%D0%BE%D0%BB\COVER-HIGH-200x300.png"/>
        <xdr:cNvSpPr>
          <a:spLocks noChangeAspect="1" noChangeArrowheads="1"/>
        </xdr:cNvSpPr>
      </xdr:nvSpPr>
      <xdr:spPr bwMode="auto">
        <a:xfrm>
          <a:off x="7362825" y="73552050"/>
          <a:ext cx="304800" cy="276225"/>
        </a:xfrm>
        <a:prstGeom prst="rect">
          <a:avLst/>
        </a:prstGeom>
        <a:noFill/>
        <a:ln w="9525">
          <a:noFill/>
          <a:miter lim="800000"/>
          <a:headEnd/>
          <a:tailEnd/>
        </a:ln>
      </xdr:spPr>
    </xdr:sp>
    <xdr:clientData/>
  </xdr:twoCellAnchor>
  <xdr:twoCellAnchor editAs="oneCell">
    <xdr:from>
      <xdr:col>8</xdr:col>
      <xdr:colOff>85725</xdr:colOff>
      <xdr:row>1281</xdr:row>
      <xdr:rowOff>104775</xdr:rowOff>
    </xdr:from>
    <xdr:to>
      <xdr:col>8</xdr:col>
      <xdr:colOff>390525</xdr:colOff>
      <xdr:row>1281</xdr:row>
      <xdr:rowOff>304800</xdr:rowOff>
    </xdr:to>
    <xdr:sp macro="" textlink="">
      <xdr:nvSpPr>
        <xdr:cNvPr id="6" name="AutoShape 30178" descr="C:\Documents and Settings\Admin\%D0%A0%D0%B0%D0%B1%D0%BE%D1%87%D0%B8%D0%B9 %D1%81%D1%82%D0%BE%D0%BB\COVER-HIGH-200x300.png"/>
        <xdr:cNvSpPr>
          <a:spLocks noChangeAspect="1" noChangeArrowheads="1"/>
        </xdr:cNvSpPr>
      </xdr:nvSpPr>
      <xdr:spPr bwMode="auto">
        <a:xfrm>
          <a:off x="7448550" y="73475850"/>
          <a:ext cx="304800" cy="276225"/>
        </a:xfrm>
        <a:prstGeom prst="rect">
          <a:avLst/>
        </a:prstGeom>
        <a:noFill/>
        <a:ln w="9525">
          <a:noFill/>
          <a:miter lim="800000"/>
          <a:headEnd/>
          <a:tailEnd/>
        </a:ln>
      </xdr:spPr>
    </xdr:sp>
    <xdr:clientData/>
  </xdr:twoCellAnchor>
  <xdr:twoCellAnchor editAs="oneCell">
    <xdr:from>
      <xdr:col>8</xdr:col>
      <xdr:colOff>0</xdr:colOff>
      <xdr:row>1292</xdr:row>
      <xdr:rowOff>0</xdr:rowOff>
    </xdr:from>
    <xdr:to>
      <xdr:col>8</xdr:col>
      <xdr:colOff>304800</xdr:colOff>
      <xdr:row>1292</xdr:row>
      <xdr:rowOff>190500</xdr:rowOff>
    </xdr:to>
    <xdr:sp macro="" textlink="">
      <xdr:nvSpPr>
        <xdr:cNvPr id="7" name="AutoShape 30178" descr="C:\Documents and Settings\Admin\%D0%A0%D0%B0%D0%B1%D0%BE%D1%87%D0%B8%D0%B9 %D1%81%D1%82%D0%BE%D0%BB\COVER-HIGH-200x300.png"/>
        <xdr:cNvSpPr>
          <a:spLocks noChangeAspect="1" noChangeArrowheads="1"/>
        </xdr:cNvSpPr>
      </xdr:nvSpPr>
      <xdr:spPr bwMode="auto">
        <a:xfrm>
          <a:off x="7362825" y="75361800"/>
          <a:ext cx="304800" cy="228600"/>
        </a:xfrm>
        <a:prstGeom prst="rect">
          <a:avLst/>
        </a:prstGeom>
        <a:noFill/>
        <a:ln w="9525">
          <a:noFill/>
          <a:miter lim="800000"/>
          <a:headEnd/>
          <a:tailEnd/>
        </a:ln>
      </xdr:spPr>
    </xdr:sp>
    <xdr:clientData/>
  </xdr:twoCellAnchor>
  <xdr:twoCellAnchor editAs="oneCell">
    <xdr:from>
      <xdr:col>8</xdr:col>
      <xdr:colOff>0</xdr:colOff>
      <xdr:row>1292</xdr:row>
      <xdr:rowOff>0</xdr:rowOff>
    </xdr:from>
    <xdr:to>
      <xdr:col>8</xdr:col>
      <xdr:colOff>304800</xdr:colOff>
      <xdr:row>1292</xdr:row>
      <xdr:rowOff>190500</xdr:rowOff>
    </xdr:to>
    <xdr:sp macro="" textlink="">
      <xdr:nvSpPr>
        <xdr:cNvPr id="8" name="AutoShape 30178" descr="C:\Documents and Settings\Admin\%D0%A0%D0%B0%D0%B1%D0%BE%D1%87%D0%B8%D0%B9 %D1%81%D1%82%D0%BE%D0%BB\COVER-HIGH-200x300.png"/>
        <xdr:cNvSpPr>
          <a:spLocks noChangeAspect="1" noChangeArrowheads="1"/>
        </xdr:cNvSpPr>
      </xdr:nvSpPr>
      <xdr:spPr bwMode="auto">
        <a:xfrm>
          <a:off x="7362825" y="75361800"/>
          <a:ext cx="304800" cy="228600"/>
        </a:xfrm>
        <a:prstGeom prst="rect">
          <a:avLst/>
        </a:prstGeom>
        <a:noFill/>
        <a:ln w="9525">
          <a:noFill/>
          <a:miter lim="800000"/>
          <a:headEnd/>
          <a:tailEnd/>
        </a:ln>
      </xdr:spPr>
    </xdr:sp>
    <xdr:clientData/>
  </xdr:twoCellAnchor>
  <xdr:twoCellAnchor editAs="oneCell">
    <xdr:from>
      <xdr:col>8</xdr:col>
      <xdr:colOff>0</xdr:colOff>
      <xdr:row>1711</xdr:row>
      <xdr:rowOff>0</xdr:rowOff>
    </xdr:from>
    <xdr:to>
      <xdr:col>8</xdr:col>
      <xdr:colOff>304800</xdr:colOff>
      <xdr:row>1711</xdr:row>
      <xdr:rowOff>285750</xdr:rowOff>
    </xdr:to>
    <xdr:sp macro="" textlink="">
      <xdr:nvSpPr>
        <xdr:cNvPr id="9" name="AutoShape 30178" descr="C:\Documents and Settings\Admin\%D0%A0%D0%B0%D0%B1%D0%BE%D1%87%D0%B8%D0%B9 %D1%81%D1%82%D0%BE%D0%BB\COVER-HIGH-200x300.png"/>
        <xdr:cNvSpPr>
          <a:spLocks noChangeAspect="1" noChangeArrowheads="1"/>
        </xdr:cNvSpPr>
      </xdr:nvSpPr>
      <xdr:spPr bwMode="auto">
        <a:xfrm>
          <a:off x="7362825" y="150314025"/>
          <a:ext cx="304800" cy="352425"/>
        </a:xfrm>
        <a:prstGeom prst="rect">
          <a:avLst/>
        </a:prstGeom>
        <a:noFill/>
        <a:ln w="9525">
          <a:noFill/>
          <a:miter lim="800000"/>
          <a:headEnd/>
          <a:tailEnd/>
        </a:ln>
      </xdr:spPr>
    </xdr:sp>
    <xdr:clientData/>
  </xdr:twoCellAnchor>
  <xdr:twoCellAnchor editAs="oneCell">
    <xdr:from>
      <xdr:col>8</xdr:col>
      <xdr:colOff>85725</xdr:colOff>
      <xdr:row>1282</xdr:row>
      <xdr:rowOff>104775</xdr:rowOff>
    </xdr:from>
    <xdr:to>
      <xdr:col>8</xdr:col>
      <xdr:colOff>390525</xdr:colOff>
      <xdr:row>1282</xdr:row>
      <xdr:rowOff>381000</xdr:rowOff>
    </xdr:to>
    <xdr:sp macro="" textlink="">
      <xdr:nvSpPr>
        <xdr:cNvPr id="10" name="AutoShape 30178" descr="C:\Documents and Settings\Admin\%D0%A0%D0%B0%D0%B1%D0%BE%D1%87%D0%B8%D0%B9 %D1%81%D1%82%D0%BE%D0%BB\COVER-HIGH-200x300.png"/>
        <xdr:cNvSpPr>
          <a:spLocks noChangeAspect="1" noChangeArrowheads="1"/>
        </xdr:cNvSpPr>
      </xdr:nvSpPr>
      <xdr:spPr bwMode="auto">
        <a:xfrm>
          <a:off x="7448550" y="73656825"/>
          <a:ext cx="304800" cy="352425"/>
        </a:xfrm>
        <a:prstGeom prst="rect">
          <a:avLst/>
        </a:prstGeom>
        <a:noFill/>
        <a:ln w="9525">
          <a:noFill/>
          <a:miter lim="800000"/>
          <a:headEnd/>
          <a:tailEnd/>
        </a:ln>
      </xdr:spPr>
    </xdr:sp>
    <xdr:clientData/>
  </xdr:twoCellAnchor>
  <xdr:twoCellAnchor editAs="oneCell">
    <xdr:from>
      <xdr:col>8</xdr:col>
      <xdr:colOff>0</xdr:colOff>
      <xdr:row>1338</xdr:row>
      <xdr:rowOff>0</xdr:rowOff>
    </xdr:from>
    <xdr:to>
      <xdr:col>8</xdr:col>
      <xdr:colOff>304800</xdr:colOff>
      <xdr:row>1338</xdr:row>
      <xdr:rowOff>304800</xdr:rowOff>
    </xdr:to>
    <xdr:sp macro="" textlink="">
      <xdr:nvSpPr>
        <xdr:cNvPr id="11" name="AutoShape 30178" descr="C:\Documents and Settings\Admin\%D0%A0%D0%B0%D0%B1%D0%BE%D1%87%D0%B8%D0%B9 %D1%81%D1%82%D0%BE%D0%BB\COVER-HIGH-200x300.png"/>
        <xdr:cNvSpPr>
          <a:spLocks noChangeAspect="1" noChangeArrowheads="1"/>
        </xdr:cNvSpPr>
      </xdr:nvSpPr>
      <xdr:spPr bwMode="auto">
        <a:xfrm>
          <a:off x="7362825" y="83686650"/>
          <a:ext cx="304800" cy="342900"/>
        </a:xfrm>
        <a:prstGeom prst="rect">
          <a:avLst/>
        </a:prstGeom>
        <a:noFill/>
        <a:ln w="9525">
          <a:noFill/>
          <a:miter lim="800000"/>
          <a:headEnd/>
          <a:tailEnd/>
        </a:ln>
      </xdr:spPr>
    </xdr:sp>
    <xdr:clientData/>
  </xdr:twoCellAnchor>
  <xdr:twoCellAnchor editAs="oneCell">
    <xdr:from>
      <xdr:col>8</xdr:col>
      <xdr:colOff>0</xdr:colOff>
      <xdr:row>1338</xdr:row>
      <xdr:rowOff>0</xdr:rowOff>
    </xdr:from>
    <xdr:to>
      <xdr:col>8</xdr:col>
      <xdr:colOff>304800</xdr:colOff>
      <xdr:row>1338</xdr:row>
      <xdr:rowOff>304800</xdr:rowOff>
    </xdr:to>
    <xdr:sp macro="" textlink="">
      <xdr:nvSpPr>
        <xdr:cNvPr id="12" name="AutoShape 30178" descr="C:\Documents and Settings\Admin\%D0%A0%D0%B0%D0%B1%D0%BE%D1%87%D0%B8%D0%B9 %D1%81%D1%82%D0%BE%D0%BB\COVER-HIGH-200x300.png"/>
        <xdr:cNvSpPr>
          <a:spLocks noChangeAspect="1" noChangeArrowheads="1"/>
        </xdr:cNvSpPr>
      </xdr:nvSpPr>
      <xdr:spPr bwMode="auto">
        <a:xfrm>
          <a:off x="7362825" y="83686650"/>
          <a:ext cx="304800" cy="342900"/>
        </a:xfrm>
        <a:prstGeom prst="rect">
          <a:avLst/>
        </a:prstGeom>
        <a:noFill/>
        <a:ln w="9525">
          <a:noFill/>
          <a:miter lim="800000"/>
          <a:headEnd/>
          <a:tailEnd/>
        </a:ln>
      </xdr:spPr>
    </xdr:sp>
    <xdr:clientData/>
  </xdr:twoCellAnchor>
  <xdr:twoCellAnchor editAs="oneCell">
    <xdr:from>
      <xdr:col>0</xdr:col>
      <xdr:colOff>457200</xdr:colOff>
      <xdr:row>1340</xdr:row>
      <xdr:rowOff>0</xdr:rowOff>
    </xdr:from>
    <xdr:to>
      <xdr:col>1</xdr:col>
      <xdr:colOff>209550</xdr:colOff>
      <xdr:row>1340</xdr:row>
      <xdr:rowOff>247650</xdr:rowOff>
    </xdr:to>
    <xdr:sp macro="" textlink="">
      <xdr:nvSpPr>
        <xdr:cNvPr id="13" name="AutoShape 30178" descr="C:\Documents and Settings\Admin\%D0%A0%D0%B0%D0%B1%D0%BE%D1%87%D0%B8%D0%B9 %D1%81%D1%82%D0%BE%D0%BB\COVER-HIGH-200x300.png"/>
        <xdr:cNvSpPr>
          <a:spLocks noChangeAspect="1" noChangeArrowheads="1"/>
        </xdr:cNvSpPr>
      </xdr:nvSpPr>
      <xdr:spPr bwMode="auto">
        <a:xfrm>
          <a:off x="457200" y="84010500"/>
          <a:ext cx="247650" cy="304800"/>
        </a:xfrm>
        <a:prstGeom prst="rect">
          <a:avLst/>
        </a:prstGeom>
        <a:noFill/>
        <a:ln w="9525">
          <a:noFill/>
          <a:miter lim="800000"/>
          <a:headEnd/>
          <a:tailEnd/>
        </a:ln>
      </xdr:spPr>
    </xdr:sp>
    <xdr:clientData/>
  </xdr:twoCellAnchor>
  <xdr:twoCellAnchor editAs="oneCell">
    <xdr:from>
      <xdr:col>0</xdr:col>
      <xdr:colOff>457200</xdr:colOff>
      <xdr:row>1340</xdr:row>
      <xdr:rowOff>0</xdr:rowOff>
    </xdr:from>
    <xdr:to>
      <xdr:col>1</xdr:col>
      <xdr:colOff>209550</xdr:colOff>
      <xdr:row>1340</xdr:row>
      <xdr:rowOff>228600</xdr:rowOff>
    </xdr:to>
    <xdr:sp macro="" textlink="">
      <xdr:nvSpPr>
        <xdr:cNvPr id="14" name="AutoShape 30178" descr="C:\Documents and Settings\Admin\%D0%A0%D0%B0%D0%B1%D0%BE%D1%87%D0%B8%D0%B9 %D1%81%D1%82%D0%BE%D0%BB\COVER-HIGH-200x300.png"/>
        <xdr:cNvSpPr>
          <a:spLocks noChangeAspect="1" noChangeArrowheads="1"/>
        </xdr:cNvSpPr>
      </xdr:nvSpPr>
      <xdr:spPr bwMode="auto">
        <a:xfrm>
          <a:off x="457200" y="84010500"/>
          <a:ext cx="247650" cy="285750"/>
        </a:xfrm>
        <a:prstGeom prst="rect">
          <a:avLst/>
        </a:prstGeom>
        <a:noFill/>
        <a:ln w="9525">
          <a:noFill/>
          <a:miter lim="800000"/>
          <a:headEnd/>
          <a:tailEnd/>
        </a:ln>
      </xdr:spPr>
    </xdr:sp>
    <xdr:clientData/>
  </xdr:twoCellAnchor>
  <xdr:twoCellAnchor editAs="oneCell">
    <xdr:from>
      <xdr:col>0</xdr:col>
      <xdr:colOff>457200</xdr:colOff>
      <xdr:row>1341</xdr:row>
      <xdr:rowOff>0</xdr:rowOff>
    </xdr:from>
    <xdr:to>
      <xdr:col>1</xdr:col>
      <xdr:colOff>209550</xdr:colOff>
      <xdr:row>1341</xdr:row>
      <xdr:rowOff>247650</xdr:rowOff>
    </xdr:to>
    <xdr:sp macro="" textlink="">
      <xdr:nvSpPr>
        <xdr:cNvPr id="15" name="AutoShape 30178" descr="C:\Documents and Settings\Admin\%D0%A0%D0%B0%D0%B1%D0%BE%D1%87%D0%B8%D0%B9 %D1%81%D1%82%D0%BE%D0%BB\COVER-HIGH-200x300.png"/>
        <xdr:cNvSpPr>
          <a:spLocks noChangeAspect="1" noChangeArrowheads="1"/>
        </xdr:cNvSpPr>
      </xdr:nvSpPr>
      <xdr:spPr bwMode="auto">
        <a:xfrm>
          <a:off x="457200" y="84210525"/>
          <a:ext cx="247650" cy="304800"/>
        </a:xfrm>
        <a:prstGeom prst="rect">
          <a:avLst/>
        </a:prstGeom>
        <a:noFill/>
        <a:ln w="9525">
          <a:noFill/>
          <a:miter lim="800000"/>
          <a:headEnd/>
          <a:tailEnd/>
        </a:ln>
      </xdr:spPr>
    </xdr:sp>
    <xdr:clientData/>
  </xdr:twoCellAnchor>
  <xdr:twoCellAnchor editAs="oneCell">
    <xdr:from>
      <xdr:col>0</xdr:col>
      <xdr:colOff>409575</xdr:colOff>
      <xdr:row>1341</xdr:row>
      <xdr:rowOff>104775</xdr:rowOff>
    </xdr:from>
    <xdr:to>
      <xdr:col>1</xdr:col>
      <xdr:colOff>161925</xdr:colOff>
      <xdr:row>1341</xdr:row>
      <xdr:rowOff>285750</xdr:rowOff>
    </xdr:to>
    <xdr:sp macro="" textlink="">
      <xdr:nvSpPr>
        <xdr:cNvPr id="16" name="AutoShape 30178" descr="C:\Documents and Settings\Admin\%D0%A0%D0%B0%D0%B1%D0%BE%D1%87%D0%B8%D0%B9 %D1%81%D1%82%D0%BE%D0%BB\COVER-HIGH-200x300.png"/>
        <xdr:cNvSpPr>
          <a:spLocks noChangeAspect="1" noChangeArrowheads="1"/>
        </xdr:cNvSpPr>
      </xdr:nvSpPr>
      <xdr:spPr bwMode="auto">
        <a:xfrm>
          <a:off x="409575" y="84315300"/>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17"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18"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19"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0"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1"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2"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3"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4"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5"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6"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7"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219075</xdr:rowOff>
    </xdr:to>
    <xdr:sp macro="" textlink="">
      <xdr:nvSpPr>
        <xdr:cNvPr id="28" name="AutoShape 30178" descr="C:\Documents and Settings\Admin\%D0%A0%D0%B0%D0%B1%D0%BE%D1%87%D0%B8%D0%B9 %D1%81%D1%82%D0%BE%D0%BB\COVER-HIGH-200x300.png"/>
        <xdr:cNvSpPr>
          <a:spLocks noChangeAspect="1" noChangeArrowheads="1"/>
        </xdr:cNvSpPr>
      </xdr:nvSpPr>
      <xdr:spPr bwMode="auto">
        <a:xfrm>
          <a:off x="457200" y="150314025"/>
          <a:ext cx="247650" cy="28575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209550</xdr:rowOff>
    </xdr:to>
    <xdr:sp macro="" textlink="">
      <xdr:nvSpPr>
        <xdr:cNvPr id="29" name="AutoShape 30178" descr="C:\Documents and Settings\Admin\%D0%A0%D0%B0%D0%B1%D0%BE%D1%87%D0%B8%D0%B9 %D1%81%D1%82%D0%BE%D0%BB\COVER-HIGH-200x300.png"/>
        <xdr:cNvSpPr>
          <a:spLocks noChangeAspect="1" noChangeArrowheads="1"/>
        </xdr:cNvSpPr>
      </xdr:nvSpPr>
      <xdr:spPr bwMode="auto">
        <a:xfrm>
          <a:off x="457200" y="150314025"/>
          <a:ext cx="247650" cy="276225"/>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209550</xdr:rowOff>
    </xdr:to>
    <xdr:sp macro="" textlink="">
      <xdr:nvSpPr>
        <xdr:cNvPr id="30" name="AutoShape 30178" descr="C:\Documents and Settings\Admin\%D0%A0%D0%B0%D0%B1%D0%BE%D1%87%D0%B8%D0%B9 %D1%81%D1%82%D0%BE%D0%BB\COVER-HIGH-200x300.png"/>
        <xdr:cNvSpPr>
          <a:spLocks noChangeAspect="1" noChangeArrowheads="1"/>
        </xdr:cNvSpPr>
      </xdr:nvSpPr>
      <xdr:spPr bwMode="auto">
        <a:xfrm>
          <a:off x="457200" y="150314025"/>
          <a:ext cx="247650" cy="276225"/>
        </a:xfrm>
        <a:prstGeom prst="rect">
          <a:avLst/>
        </a:prstGeom>
        <a:noFill/>
        <a:ln w="9525">
          <a:noFill/>
          <a:miter lim="800000"/>
          <a:headEnd/>
          <a:tailEnd/>
        </a:ln>
      </xdr:spPr>
    </xdr:sp>
    <xdr:clientData/>
  </xdr:twoCellAnchor>
  <xdr:twoCellAnchor editAs="oneCell">
    <xdr:from>
      <xdr:col>0</xdr:col>
      <xdr:colOff>457200</xdr:colOff>
      <xdr:row>1609</xdr:row>
      <xdr:rowOff>0</xdr:rowOff>
    </xdr:from>
    <xdr:to>
      <xdr:col>1</xdr:col>
      <xdr:colOff>209550</xdr:colOff>
      <xdr:row>1609</xdr:row>
      <xdr:rowOff>276225</xdr:rowOff>
    </xdr:to>
    <xdr:sp macro="" textlink="">
      <xdr:nvSpPr>
        <xdr:cNvPr id="31" name="AutoShape 30178" descr="C:\Documents and Settings\Admin\%D0%A0%D0%B0%D0%B1%D0%BE%D1%87%D0%B8%D0%B9 %D1%81%D1%82%D0%BE%D0%BB\COVER-HIGH-200x300.png"/>
        <xdr:cNvSpPr>
          <a:spLocks noChangeAspect="1" noChangeArrowheads="1"/>
        </xdr:cNvSpPr>
      </xdr:nvSpPr>
      <xdr:spPr bwMode="auto">
        <a:xfrm>
          <a:off x="457200" y="133702425"/>
          <a:ext cx="247650" cy="285750"/>
        </a:xfrm>
        <a:prstGeom prst="rect">
          <a:avLst/>
        </a:prstGeom>
        <a:noFill/>
        <a:ln w="9525">
          <a:noFill/>
          <a:miter lim="800000"/>
          <a:headEnd/>
          <a:tailEnd/>
        </a:ln>
      </xdr:spPr>
    </xdr:sp>
    <xdr:clientData/>
  </xdr:twoCellAnchor>
  <xdr:twoCellAnchor editAs="oneCell">
    <xdr:from>
      <xdr:col>0</xdr:col>
      <xdr:colOff>457200</xdr:colOff>
      <xdr:row>1609</xdr:row>
      <xdr:rowOff>0</xdr:rowOff>
    </xdr:from>
    <xdr:to>
      <xdr:col>1</xdr:col>
      <xdr:colOff>209550</xdr:colOff>
      <xdr:row>1609</xdr:row>
      <xdr:rowOff>276225</xdr:rowOff>
    </xdr:to>
    <xdr:sp macro="" textlink="">
      <xdr:nvSpPr>
        <xdr:cNvPr id="32" name="AutoShape 30178" descr="C:\Documents and Settings\Admin\%D0%A0%D0%B0%D0%B1%D0%BE%D1%87%D0%B8%D0%B9 %D1%81%D1%82%D0%BE%D0%BB\COVER-HIGH-200x300.png"/>
        <xdr:cNvSpPr>
          <a:spLocks noChangeAspect="1" noChangeArrowheads="1"/>
        </xdr:cNvSpPr>
      </xdr:nvSpPr>
      <xdr:spPr bwMode="auto">
        <a:xfrm>
          <a:off x="457200" y="133702425"/>
          <a:ext cx="247650" cy="285750"/>
        </a:xfrm>
        <a:prstGeom prst="rect">
          <a:avLst/>
        </a:prstGeom>
        <a:noFill/>
        <a:ln w="9525">
          <a:noFill/>
          <a:miter lim="800000"/>
          <a:headEnd/>
          <a:tailEnd/>
        </a:ln>
      </xdr:spPr>
    </xdr:sp>
    <xdr:clientData/>
  </xdr:twoCellAnchor>
  <xdr:twoCellAnchor editAs="oneCell">
    <xdr:from>
      <xdr:col>0</xdr:col>
      <xdr:colOff>457200</xdr:colOff>
      <xdr:row>1343</xdr:row>
      <xdr:rowOff>0</xdr:rowOff>
    </xdr:from>
    <xdr:to>
      <xdr:col>1</xdr:col>
      <xdr:colOff>209550</xdr:colOff>
      <xdr:row>1343</xdr:row>
      <xdr:rowOff>238125</xdr:rowOff>
    </xdr:to>
    <xdr:sp macro="" textlink="">
      <xdr:nvSpPr>
        <xdr:cNvPr id="33" name="AutoShape 30178" descr="C:\Documents and Settings\Admin\%D0%A0%D0%B0%D0%B1%D0%BE%D1%87%D0%B8%D0%B9 %D1%81%D1%82%D0%BE%D0%BB\COVER-HIGH-200x300.png"/>
        <xdr:cNvSpPr>
          <a:spLocks noChangeAspect="1" noChangeArrowheads="1"/>
        </xdr:cNvSpPr>
      </xdr:nvSpPr>
      <xdr:spPr bwMode="auto">
        <a:xfrm>
          <a:off x="457200" y="84610575"/>
          <a:ext cx="247650" cy="295275"/>
        </a:xfrm>
        <a:prstGeom prst="rect">
          <a:avLst/>
        </a:prstGeom>
        <a:noFill/>
        <a:ln w="9525">
          <a:noFill/>
          <a:miter lim="800000"/>
          <a:headEnd/>
          <a:tailEnd/>
        </a:ln>
      </xdr:spPr>
    </xdr:sp>
    <xdr:clientData/>
  </xdr:twoCellAnchor>
  <xdr:twoCellAnchor editAs="oneCell">
    <xdr:from>
      <xdr:col>0</xdr:col>
      <xdr:colOff>457200</xdr:colOff>
      <xdr:row>1343</xdr:row>
      <xdr:rowOff>0</xdr:rowOff>
    </xdr:from>
    <xdr:to>
      <xdr:col>1</xdr:col>
      <xdr:colOff>209550</xdr:colOff>
      <xdr:row>1343</xdr:row>
      <xdr:rowOff>228600</xdr:rowOff>
    </xdr:to>
    <xdr:sp macro="" textlink="">
      <xdr:nvSpPr>
        <xdr:cNvPr id="34" name="AutoShape 30178" descr="C:\Documents and Settings\Admin\%D0%A0%D0%B0%D0%B1%D0%BE%D1%87%D0%B8%D0%B9 %D1%81%D1%82%D0%BE%D0%BB\COVER-HIGH-200x300.png"/>
        <xdr:cNvSpPr>
          <a:spLocks noChangeAspect="1" noChangeArrowheads="1"/>
        </xdr:cNvSpPr>
      </xdr:nvSpPr>
      <xdr:spPr bwMode="auto">
        <a:xfrm>
          <a:off x="457200" y="84610575"/>
          <a:ext cx="247650" cy="285750"/>
        </a:xfrm>
        <a:prstGeom prst="rect">
          <a:avLst/>
        </a:prstGeom>
        <a:noFill/>
        <a:ln w="9525">
          <a:noFill/>
          <a:miter lim="800000"/>
          <a:headEnd/>
          <a:tailEnd/>
        </a:ln>
      </xdr:spPr>
    </xdr:sp>
    <xdr:clientData/>
  </xdr:twoCellAnchor>
  <xdr:twoCellAnchor editAs="oneCell">
    <xdr:from>
      <xdr:col>0</xdr:col>
      <xdr:colOff>457200</xdr:colOff>
      <xdr:row>1344</xdr:row>
      <xdr:rowOff>0</xdr:rowOff>
    </xdr:from>
    <xdr:to>
      <xdr:col>1</xdr:col>
      <xdr:colOff>209550</xdr:colOff>
      <xdr:row>1344</xdr:row>
      <xdr:rowOff>238125</xdr:rowOff>
    </xdr:to>
    <xdr:sp macro="" textlink="">
      <xdr:nvSpPr>
        <xdr:cNvPr id="35" name="AutoShape 30178" descr="C:\Documents and Settings\Admin\%D0%A0%D0%B0%D0%B1%D0%BE%D1%87%D0%B8%D0%B9 %D1%81%D1%82%D0%BE%D0%BB\COVER-HIGH-200x300.png"/>
        <xdr:cNvSpPr>
          <a:spLocks noChangeAspect="1" noChangeArrowheads="1"/>
        </xdr:cNvSpPr>
      </xdr:nvSpPr>
      <xdr:spPr bwMode="auto">
        <a:xfrm>
          <a:off x="457200" y="84810600"/>
          <a:ext cx="247650" cy="295275"/>
        </a:xfrm>
        <a:prstGeom prst="rect">
          <a:avLst/>
        </a:prstGeom>
        <a:noFill/>
        <a:ln w="9525">
          <a:noFill/>
          <a:miter lim="800000"/>
          <a:headEnd/>
          <a:tailEnd/>
        </a:ln>
      </xdr:spPr>
    </xdr:sp>
    <xdr:clientData/>
  </xdr:twoCellAnchor>
  <xdr:twoCellAnchor editAs="oneCell">
    <xdr:from>
      <xdr:col>0</xdr:col>
      <xdr:colOff>457200</xdr:colOff>
      <xdr:row>1344</xdr:row>
      <xdr:rowOff>0</xdr:rowOff>
    </xdr:from>
    <xdr:to>
      <xdr:col>1</xdr:col>
      <xdr:colOff>209550</xdr:colOff>
      <xdr:row>1344</xdr:row>
      <xdr:rowOff>228600</xdr:rowOff>
    </xdr:to>
    <xdr:sp macro="" textlink="">
      <xdr:nvSpPr>
        <xdr:cNvPr id="36" name="AutoShape 30178" descr="C:\Documents and Settings\Admin\%D0%A0%D0%B0%D0%B1%D0%BE%D1%87%D0%B8%D0%B9 %D1%81%D1%82%D0%BE%D0%BB\COVER-HIGH-200x300.png"/>
        <xdr:cNvSpPr>
          <a:spLocks noChangeAspect="1" noChangeArrowheads="1"/>
        </xdr:cNvSpPr>
      </xdr:nvSpPr>
      <xdr:spPr bwMode="auto">
        <a:xfrm>
          <a:off x="457200" y="84810600"/>
          <a:ext cx="247650" cy="285750"/>
        </a:xfrm>
        <a:prstGeom prst="rect">
          <a:avLst/>
        </a:prstGeom>
        <a:noFill/>
        <a:ln w="9525">
          <a:noFill/>
          <a:miter lim="800000"/>
          <a:headEnd/>
          <a:tailEnd/>
        </a:ln>
      </xdr:spPr>
    </xdr:sp>
    <xdr:clientData/>
  </xdr:twoCellAnchor>
  <xdr:twoCellAnchor editAs="oneCell">
    <xdr:from>
      <xdr:col>0</xdr:col>
      <xdr:colOff>457200</xdr:colOff>
      <xdr:row>1345</xdr:row>
      <xdr:rowOff>0</xdr:rowOff>
    </xdr:from>
    <xdr:to>
      <xdr:col>1</xdr:col>
      <xdr:colOff>209550</xdr:colOff>
      <xdr:row>1345</xdr:row>
      <xdr:rowOff>238125</xdr:rowOff>
    </xdr:to>
    <xdr:sp macro="" textlink="">
      <xdr:nvSpPr>
        <xdr:cNvPr id="37" name="AutoShape 30178" descr="C:\Documents and Settings\Admin\%D0%A0%D0%B0%D0%B1%D0%BE%D1%87%D0%B8%D0%B9 %D1%81%D1%82%D0%BE%D0%BB\COVER-HIGH-200x300.png"/>
        <xdr:cNvSpPr>
          <a:spLocks noChangeAspect="1" noChangeArrowheads="1"/>
        </xdr:cNvSpPr>
      </xdr:nvSpPr>
      <xdr:spPr bwMode="auto">
        <a:xfrm>
          <a:off x="457200" y="85010625"/>
          <a:ext cx="247650" cy="295275"/>
        </a:xfrm>
        <a:prstGeom prst="rect">
          <a:avLst/>
        </a:prstGeom>
        <a:noFill/>
        <a:ln w="9525">
          <a:noFill/>
          <a:miter lim="800000"/>
          <a:headEnd/>
          <a:tailEnd/>
        </a:ln>
      </xdr:spPr>
    </xdr:sp>
    <xdr:clientData/>
  </xdr:twoCellAnchor>
  <xdr:twoCellAnchor editAs="oneCell">
    <xdr:from>
      <xdr:col>0</xdr:col>
      <xdr:colOff>457200</xdr:colOff>
      <xdr:row>1345</xdr:row>
      <xdr:rowOff>0</xdr:rowOff>
    </xdr:from>
    <xdr:to>
      <xdr:col>1</xdr:col>
      <xdr:colOff>209550</xdr:colOff>
      <xdr:row>1345</xdr:row>
      <xdr:rowOff>228600</xdr:rowOff>
    </xdr:to>
    <xdr:sp macro="" textlink="">
      <xdr:nvSpPr>
        <xdr:cNvPr id="38" name="AutoShape 30178" descr="C:\Documents and Settings\Admin\%D0%A0%D0%B0%D0%B1%D0%BE%D1%87%D0%B8%D0%B9 %D1%81%D1%82%D0%BE%D0%BB\COVER-HIGH-200x300.png"/>
        <xdr:cNvSpPr>
          <a:spLocks noChangeAspect="1" noChangeArrowheads="1"/>
        </xdr:cNvSpPr>
      </xdr:nvSpPr>
      <xdr:spPr bwMode="auto">
        <a:xfrm>
          <a:off x="457200" y="85010625"/>
          <a:ext cx="247650" cy="285750"/>
        </a:xfrm>
        <a:prstGeom prst="rect">
          <a:avLst/>
        </a:prstGeom>
        <a:noFill/>
        <a:ln w="9525">
          <a:noFill/>
          <a:miter lim="800000"/>
          <a:headEnd/>
          <a:tailEnd/>
        </a:ln>
      </xdr:spPr>
    </xdr:sp>
    <xdr:clientData/>
  </xdr:twoCellAnchor>
  <xdr:twoCellAnchor editAs="oneCell">
    <xdr:from>
      <xdr:col>0</xdr:col>
      <xdr:colOff>457200</xdr:colOff>
      <xdr:row>1346</xdr:row>
      <xdr:rowOff>0</xdr:rowOff>
    </xdr:from>
    <xdr:to>
      <xdr:col>1</xdr:col>
      <xdr:colOff>209550</xdr:colOff>
      <xdr:row>1346</xdr:row>
      <xdr:rowOff>238125</xdr:rowOff>
    </xdr:to>
    <xdr:sp macro="" textlink="">
      <xdr:nvSpPr>
        <xdr:cNvPr id="39" name="AutoShape 30178" descr="C:\Documents and Settings\Admin\%D0%A0%D0%B0%D0%B1%D0%BE%D1%87%D0%B8%D0%B9 %D1%81%D1%82%D0%BE%D0%BB\COVER-HIGH-200x300.png"/>
        <xdr:cNvSpPr>
          <a:spLocks noChangeAspect="1" noChangeArrowheads="1"/>
        </xdr:cNvSpPr>
      </xdr:nvSpPr>
      <xdr:spPr bwMode="auto">
        <a:xfrm>
          <a:off x="457200" y="85210650"/>
          <a:ext cx="247650" cy="295275"/>
        </a:xfrm>
        <a:prstGeom prst="rect">
          <a:avLst/>
        </a:prstGeom>
        <a:noFill/>
        <a:ln w="9525">
          <a:noFill/>
          <a:miter lim="800000"/>
          <a:headEnd/>
          <a:tailEnd/>
        </a:ln>
      </xdr:spPr>
    </xdr:sp>
    <xdr:clientData/>
  </xdr:twoCellAnchor>
  <xdr:twoCellAnchor editAs="oneCell">
    <xdr:from>
      <xdr:col>0</xdr:col>
      <xdr:colOff>457200</xdr:colOff>
      <xdr:row>1346</xdr:row>
      <xdr:rowOff>0</xdr:rowOff>
    </xdr:from>
    <xdr:to>
      <xdr:col>1</xdr:col>
      <xdr:colOff>209550</xdr:colOff>
      <xdr:row>1346</xdr:row>
      <xdr:rowOff>228600</xdr:rowOff>
    </xdr:to>
    <xdr:sp macro="" textlink="">
      <xdr:nvSpPr>
        <xdr:cNvPr id="40" name="AutoShape 30178" descr="C:\Documents and Settings\Admin\%D0%A0%D0%B0%D0%B1%D0%BE%D1%87%D0%B8%D0%B9 %D1%81%D1%82%D0%BE%D0%BB\COVER-HIGH-200x300.png"/>
        <xdr:cNvSpPr>
          <a:spLocks noChangeAspect="1" noChangeArrowheads="1"/>
        </xdr:cNvSpPr>
      </xdr:nvSpPr>
      <xdr:spPr bwMode="auto">
        <a:xfrm>
          <a:off x="457200" y="85210650"/>
          <a:ext cx="247650" cy="285750"/>
        </a:xfrm>
        <a:prstGeom prst="rect">
          <a:avLst/>
        </a:prstGeom>
        <a:noFill/>
        <a:ln w="9525">
          <a:noFill/>
          <a:miter lim="800000"/>
          <a:headEnd/>
          <a:tailEnd/>
        </a:ln>
      </xdr:spPr>
    </xdr:sp>
    <xdr:clientData/>
  </xdr:twoCellAnchor>
  <xdr:twoCellAnchor editAs="oneCell">
    <xdr:from>
      <xdr:col>8</xdr:col>
      <xdr:colOff>0</xdr:colOff>
      <xdr:row>1340</xdr:row>
      <xdr:rowOff>0</xdr:rowOff>
    </xdr:from>
    <xdr:to>
      <xdr:col>8</xdr:col>
      <xdr:colOff>304800</xdr:colOff>
      <xdr:row>1340</xdr:row>
      <xdr:rowOff>247650</xdr:rowOff>
    </xdr:to>
    <xdr:sp macro="" textlink="">
      <xdr:nvSpPr>
        <xdr:cNvPr id="41" name="AutoShape 30178" descr="C:\Documents and Settings\Admin\%D0%A0%D0%B0%D0%B1%D0%BE%D1%87%D0%B8%D0%B9 %D1%81%D1%82%D0%BE%D0%BB\COVER-HIGH-200x300.png"/>
        <xdr:cNvSpPr>
          <a:spLocks noChangeAspect="1" noChangeArrowheads="1"/>
        </xdr:cNvSpPr>
      </xdr:nvSpPr>
      <xdr:spPr bwMode="auto">
        <a:xfrm>
          <a:off x="7362825" y="84010500"/>
          <a:ext cx="304800" cy="304800"/>
        </a:xfrm>
        <a:prstGeom prst="rect">
          <a:avLst/>
        </a:prstGeom>
        <a:noFill/>
        <a:ln w="9525">
          <a:noFill/>
          <a:miter lim="800000"/>
          <a:headEnd/>
          <a:tailEnd/>
        </a:ln>
      </xdr:spPr>
    </xdr:sp>
    <xdr:clientData/>
  </xdr:twoCellAnchor>
  <xdr:twoCellAnchor editAs="oneCell">
    <xdr:from>
      <xdr:col>8</xdr:col>
      <xdr:colOff>0</xdr:colOff>
      <xdr:row>1340</xdr:row>
      <xdr:rowOff>0</xdr:rowOff>
    </xdr:from>
    <xdr:to>
      <xdr:col>8</xdr:col>
      <xdr:colOff>304800</xdr:colOff>
      <xdr:row>1340</xdr:row>
      <xdr:rowOff>247650</xdr:rowOff>
    </xdr:to>
    <xdr:sp macro="" textlink="">
      <xdr:nvSpPr>
        <xdr:cNvPr id="42" name="AutoShape 30178" descr="C:\Documents and Settings\Admin\%D0%A0%D0%B0%D0%B1%D0%BE%D1%87%D0%B8%D0%B9 %D1%81%D1%82%D0%BE%D0%BB\COVER-HIGH-200x300.png"/>
        <xdr:cNvSpPr>
          <a:spLocks noChangeAspect="1" noChangeArrowheads="1"/>
        </xdr:cNvSpPr>
      </xdr:nvSpPr>
      <xdr:spPr bwMode="auto">
        <a:xfrm>
          <a:off x="7362825" y="84010500"/>
          <a:ext cx="304800" cy="304800"/>
        </a:xfrm>
        <a:prstGeom prst="rect">
          <a:avLst/>
        </a:prstGeom>
        <a:noFill/>
        <a:ln w="9525">
          <a:noFill/>
          <a:miter lim="800000"/>
          <a:headEnd/>
          <a:tailEnd/>
        </a:ln>
      </xdr:spPr>
    </xdr:sp>
    <xdr:clientData/>
  </xdr:twoCellAnchor>
  <xdr:twoCellAnchor editAs="oneCell">
    <xdr:from>
      <xdr:col>8</xdr:col>
      <xdr:colOff>0</xdr:colOff>
      <xdr:row>1340</xdr:row>
      <xdr:rowOff>0</xdr:rowOff>
    </xdr:from>
    <xdr:to>
      <xdr:col>8</xdr:col>
      <xdr:colOff>304800</xdr:colOff>
      <xdr:row>1340</xdr:row>
      <xdr:rowOff>228600</xdr:rowOff>
    </xdr:to>
    <xdr:sp macro="" textlink="">
      <xdr:nvSpPr>
        <xdr:cNvPr id="43" name="AutoShape 30178" descr="C:\Documents and Settings\Admin\%D0%A0%D0%B0%D0%B1%D0%BE%D1%87%D0%B8%D0%B9 %D1%81%D1%82%D0%BE%D0%BB\COVER-HIGH-200x300.png"/>
        <xdr:cNvSpPr>
          <a:spLocks noChangeAspect="1" noChangeArrowheads="1"/>
        </xdr:cNvSpPr>
      </xdr:nvSpPr>
      <xdr:spPr bwMode="auto">
        <a:xfrm>
          <a:off x="7362825" y="84010500"/>
          <a:ext cx="304800" cy="285750"/>
        </a:xfrm>
        <a:prstGeom prst="rect">
          <a:avLst/>
        </a:prstGeom>
        <a:noFill/>
        <a:ln w="9525">
          <a:noFill/>
          <a:miter lim="800000"/>
          <a:headEnd/>
          <a:tailEnd/>
        </a:ln>
      </xdr:spPr>
    </xdr:sp>
    <xdr:clientData/>
  </xdr:twoCellAnchor>
  <xdr:twoCellAnchor editAs="oneCell">
    <xdr:from>
      <xdr:col>8</xdr:col>
      <xdr:colOff>66675</xdr:colOff>
      <xdr:row>1340</xdr:row>
      <xdr:rowOff>9525</xdr:rowOff>
    </xdr:from>
    <xdr:to>
      <xdr:col>8</xdr:col>
      <xdr:colOff>371475</xdr:colOff>
      <xdr:row>1340</xdr:row>
      <xdr:rowOff>238125</xdr:rowOff>
    </xdr:to>
    <xdr:sp macro="" textlink="">
      <xdr:nvSpPr>
        <xdr:cNvPr id="44" name="AutoShape 30178" descr="C:\Documents and Settings\Admin\%D0%A0%D0%B0%D0%B1%D0%BE%D1%87%D0%B8%D0%B9 %D1%81%D1%82%D0%BE%D0%BB\COVER-HIGH-200x300.png"/>
        <xdr:cNvSpPr>
          <a:spLocks noChangeAspect="1" noChangeArrowheads="1"/>
        </xdr:cNvSpPr>
      </xdr:nvSpPr>
      <xdr:spPr bwMode="auto">
        <a:xfrm>
          <a:off x="7429500" y="84020025"/>
          <a:ext cx="304800" cy="285750"/>
        </a:xfrm>
        <a:prstGeom prst="rect">
          <a:avLst/>
        </a:prstGeom>
        <a:noFill/>
        <a:ln w="9525">
          <a:noFill/>
          <a:miter lim="800000"/>
          <a:headEnd/>
          <a:tailEnd/>
        </a:ln>
      </xdr:spPr>
    </xdr:sp>
    <xdr:clientData/>
  </xdr:twoCellAnchor>
  <xdr:twoCellAnchor editAs="oneCell">
    <xdr:from>
      <xdr:col>8</xdr:col>
      <xdr:colOff>0</xdr:colOff>
      <xdr:row>1297</xdr:row>
      <xdr:rowOff>0</xdr:rowOff>
    </xdr:from>
    <xdr:to>
      <xdr:col>8</xdr:col>
      <xdr:colOff>304800</xdr:colOff>
      <xdr:row>1307</xdr:row>
      <xdr:rowOff>0</xdr:rowOff>
    </xdr:to>
    <xdr:sp macro="" textlink="">
      <xdr:nvSpPr>
        <xdr:cNvPr id="45" name="AutoShape 30178" descr="C:\Documents and Settings\Admin\%D0%A0%D0%B0%D0%B1%D0%BE%D1%87%D0%B8%D0%B9 %D1%81%D1%82%D0%BE%D0%BB\COVER-HIGH-200x300.png"/>
        <xdr:cNvSpPr>
          <a:spLocks noChangeAspect="1" noChangeArrowheads="1"/>
        </xdr:cNvSpPr>
      </xdr:nvSpPr>
      <xdr:spPr bwMode="auto">
        <a:xfrm>
          <a:off x="7362825" y="76266675"/>
          <a:ext cx="304800" cy="15335250"/>
        </a:xfrm>
        <a:prstGeom prst="rect">
          <a:avLst/>
        </a:prstGeom>
        <a:noFill/>
        <a:ln w="9525">
          <a:noFill/>
          <a:miter lim="800000"/>
          <a:headEnd/>
          <a:tailEnd/>
        </a:ln>
      </xdr:spPr>
    </xdr:sp>
    <xdr:clientData/>
  </xdr:twoCellAnchor>
  <xdr:twoCellAnchor editAs="oneCell">
    <xdr:from>
      <xdr:col>8</xdr:col>
      <xdr:colOff>85725</xdr:colOff>
      <xdr:row>1296</xdr:row>
      <xdr:rowOff>104775</xdr:rowOff>
    </xdr:from>
    <xdr:to>
      <xdr:col>8</xdr:col>
      <xdr:colOff>390525</xdr:colOff>
      <xdr:row>1306</xdr:row>
      <xdr:rowOff>142875</xdr:rowOff>
    </xdr:to>
    <xdr:sp macro="" textlink="">
      <xdr:nvSpPr>
        <xdr:cNvPr id="46" name="AutoShape 30178" descr="C:\Documents and Settings\Admin\%D0%A0%D0%B0%D0%B1%D0%BE%D1%87%D0%B8%D0%B9 %D1%81%D1%82%D0%BE%D0%BB\COVER-HIGH-200x300.png"/>
        <xdr:cNvSpPr>
          <a:spLocks noChangeAspect="1" noChangeArrowheads="1"/>
        </xdr:cNvSpPr>
      </xdr:nvSpPr>
      <xdr:spPr bwMode="auto">
        <a:xfrm>
          <a:off x="7448550" y="76190475"/>
          <a:ext cx="304800" cy="15411450"/>
        </a:xfrm>
        <a:prstGeom prst="rect">
          <a:avLst/>
        </a:prstGeom>
        <a:noFill/>
        <a:ln w="9525">
          <a:noFill/>
          <a:miter lim="800000"/>
          <a:headEnd/>
          <a:tailEnd/>
        </a:ln>
      </xdr:spPr>
    </xdr:sp>
    <xdr:clientData/>
  </xdr:twoCellAnchor>
  <xdr:twoCellAnchor editAs="oneCell">
    <xdr:from>
      <xdr:col>8</xdr:col>
      <xdr:colOff>0</xdr:colOff>
      <xdr:row>1313</xdr:row>
      <xdr:rowOff>0</xdr:rowOff>
    </xdr:from>
    <xdr:to>
      <xdr:col>8</xdr:col>
      <xdr:colOff>304800</xdr:colOff>
      <xdr:row>1318</xdr:row>
      <xdr:rowOff>1247775</xdr:rowOff>
    </xdr:to>
    <xdr:sp macro="" textlink="">
      <xdr:nvSpPr>
        <xdr:cNvPr id="47" name="AutoShape 30178" descr="C:\Documents and Settings\Admin\%D0%A0%D0%B0%D0%B1%D0%BE%D1%87%D0%B8%D0%B9 %D1%81%D1%82%D0%BE%D0%BB\COVER-HIGH-200x300.png"/>
        <xdr:cNvSpPr>
          <a:spLocks noChangeAspect="1" noChangeArrowheads="1"/>
        </xdr:cNvSpPr>
      </xdr:nvSpPr>
      <xdr:spPr bwMode="auto">
        <a:xfrm>
          <a:off x="7362825" y="79162275"/>
          <a:ext cx="304800" cy="12392025"/>
        </a:xfrm>
        <a:prstGeom prst="rect">
          <a:avLst/>
        </a:prstGeom>
        <a:noFill/>
        <a:ln w="9525">
          <a:noFill/>
          <a:miter lim="800000"/>
          <a:headEnd/>
          <a:tailEnd/>
        </a:ln>
      </xdr:spPr>
    </xdr:sp>
    <xdr:clientData/>
  </xdr:twoCellAnchor>
  <xdr:twoCellAnchor editAs="oneCell">
    <xdr:from>
      <xdr:col>8</xdr:col>
      <xdr:colOff>85725</xdr:colOff>
      <xdr:row>1297</xdr:row>
      <xdr:rowOff>104775</xdr:rowOff>
    </xdr:from>
    <xdr:to>
      <xdr:col>8</xdr:col>
      <xdr:colOff>390525</xdr:colOff>
      <xdr:row>1307</xdr:row>
      <xdr:rowOff>66675</xdr:rowOff>
    </xdr:to>
    <xdr:sp macro="" textlink="">
      <xdr:nvSpPr>
        <xdr:cNvPr id="48" name="AutoShape 30178" descr="C:\Documents and Settings\Admin\%D0%A0%D0%B0%D0%B1%D0%BE%D1%87%D0%B8%D0%B9 %D1%81%D1%82%D0%BE%D0%BB\COVER-HIGH-200x300.png"/>
        <xdr:cNvSpPr>
          <a:spLocks noChangeAspect="1" noChangeArrowheads="1"/>
        </xdr:cNvSpPr>
      </xdr:nvSpPr>
      <xdr:spPr bwMode="auto">
        <a:xfrm>
          <a:off x="7448550" y="76371450"/>
          <a:ext cx="304800" cy="15325725"/>
        </a:xfrm>
        <a:prstGeom prst="rect">
          <a:avLst/>
        </a:prstGeom>
        <a:noFill/>
        <a:ln w="9525">
          <a:noFill/>
          <a:miter lim="800000"/>
          <a:headEnd/>
          <a:tailEnd/>
        </a:ln>
      </xdr:spPr>
    </xdr:sp>
    <xdr:clientData/>
  </xdr:twoCellAnchor>
  <xdr:twoCellAnchor editAs="oneCell">
    <xdr:from>
      <xdr:col>0</xdr:col>
      <xdr:colOff>457200</xdr:colOff>
      <xdr:row>1373</xdr:row>
      <xdr:rowOff>0</xdr:rowOff>
    </xdr:from>
    <xdr:to>
      <xdr:col>1</xdr:col>
      <xdr:colOff>209550</xdr:colOff>
      <xdr:row>1375</xdr:row>
      <xdr:rowOff>800100</xdr:rowOff>
    </xdr:to>
    <xdr:sp macro="" textlink="">
      <xdr:nvSpPr>
        <xdr:cNvPr id="49" name="AutoShape 30178" descr="C:\Documents and Settings\Admin\%D0%A0%D0%B0%D0%B1%D0%BE%D1%87%D0%B8%D0%B9 %D1%81%D1%82%D0%BE%D0%BB\COVER-HIGH-200x300.png"/>
        <xdr:cNvSpPr>
          <a:spLocks noChangeAspect="1" noChangeArrowheads="1"/>
        </xdr:cNvSpPr>
      </xdr:nvSpPr>
      <xdr:spPr bwMode="auto">
        <a:xfrm>
          <a:off x="457200" y="89411175"/>
          <a:ext cx="247650" cy="3962400"/>
        </a:xfrm>
        <a:prstGeom prst="rect">
          <a:avLst/>
        </a:prstGeom>
        <a:noFill/>
        <a:ln w="9525">
          <a:noFill/>
          <a:miter lim="800000"/>
          <a:headEnd/>
          <a:tailEnd/>
        </a:ln>
      </xdr:spPr>
    </xdr:sp>
    <xdr:clientData/>
  </xdr:twoCellAnchor>
  <xdr:twoCellAnchor editAs="oneCell">
    <xdr:from>
      <xdr:col>0</xdr:col>
      <xdr:colOff>457200</xdr:colOff>
      <xdr:row>1373</xdr:row>
      <xdr:rowOff>0</xdr:rowOff>
    </xdr:from>
    <xdr:to>
      <xdr:col>1</xdr:col>
      <xdr:colOff>209550</xdr:colOff>
      <xdr:row>1375</xdr:row>
      <xdr:rowOff>800100</xdr:rowOff>
    </xdr:to>
    <xdr:sp macro="" textlink="">
      <xdr:nvSpPr>
        <xdr:cNvPr id="50" name="AutoShape 30178" descr="C:\Documents and Settings\Admin\%D0%A0%D0%B0%D0%B1%D0%BE%D1%87%D0%B8%D0%B9 %D1%81%D1%82%D0%BE%D0%BB\COVER-HIGH-200x300.png"/>
        <xdr:cNvSpPr>
          <a:spLocks noChangeAspect="1" noChangeArrowheads="1"/>
        </xdr:cNvSpPr>
      </xdr:nvSpPr>
      <xdr:spPr bwMode="auto">
        <a:xfrm>
          <a:off x="457200" y="89411175"/>
          <a:ext cx="247650" cy="3962400"/>
        </a:xfrm>
        <a:prstGeom prst="rect">
          <a:avLst/>
        </a:prstGeom>
        <a:noFill/>
        <a:ln w="9525">
          <a:noFill/>
          <a:miter lim="800000"/>
          <a:headEnd/>
          <a:tailEnd/>
        </a:ln>
      </xdr:spPr>
    </xdr:sp>
    <xdr:clientData/>
  </xdr:twoCellAnchor>
  <xdr:twoCellAnchor editAs="oneCell">
    <xdr:from>
      <xdr:col>8</xdr:col>
      <xdr:colOff>0</xdr:colOff>
      <xdr:row>1374</xdr:row>
      <xdr:rowOff>0</xdr:rowOff>
    </xdr:from>
    <xdr:to>
      <xdr:col>8</xdr:col>
      <xdr:colOff>304800</xdr:colOff>
      <xdr:row>1375</xdr:row>
      <xdr:rowOff>1885950</xdr:rowOff>
    </xdr:to>
    <xdr:sp macro="" textlink="">
      <xdr:nvSpPr>
        <xdr:cNvPr id="51" name="AutoShape 30178" descr="C:\Documents and Settings\Admin\%D0%A0%D0%B0%D0%B1%D0%BE%D1%87%D0%B8%D0%B9 %D1%81%D1%82%D0%BE%D0%BB\COVER-HIGH-200x300.png"/>
        <xdr:cNvSpPr>
          <a:spLocks noChangeAspect="1" noChangeArrowheads="1"/>
        </xdr:cNvSpPr>
      </xdr:nvSpPr>
      <xdr:spPr bwMode="auto">
        <a:xfrm>
          <a:off x="7362825" y="89563575"/>
          <a:ext cx="304800" cy="3752850"/>
        </a:xfrm>
        <a:prstGeom prst="rect">
          <a:avLst/>
        </a:prstGeom>
        <a:noFill/>
        <a:ln w="9525">
          <a:noFill/>
          <a:miter lim="800000"/>
          <a:headEnd/>
          <a:tailEnd/>
        </a:ln>
      </xdr:spPr>
    </xdr:sp>
    <xdr:clientData/>
  </xdr:twoCellAnchor>
  <xdr:twoCellAnchor editAs="oneCell">
    <xdr:from>
      <xdr:col>4</xdr:col>
      <xdr:colOff>1562100</xdr:colOff>
      <xdr:row>1368</xdr:row>
      <xdr:rowOff>95250</xdr:rowOff>
    </xdr:from>
    <xdr:to>
      <xdr:col>5</xdr:col>
      <xdr:colOff>742950</xdr:colOff>
      <xdr:row>1369</xdr:row>
      <xdr:rowOff>2000250</xdr:rowOff>
    </xdr:to>
    <xdr:sp macro="" textlink="">
      <xdr:nvSpPr>
        <xdr:cNvPr id="52" name="AutoShape 30178" descr="C:\Documents and Settings\Admin\%D0%A0%D0%B0%D0%B1%D0%BE%D1%87%D0%B8%D0%B9 %D1%81%D1%82%D0%BE%D0%BB\COVER-HIGH-200x300.png"/>
        <xdr:cNvSpPr>
          <a:spLocks noChangeAspect="1" noChangeArrowheads="1"/>
        </xdr:cNvSpPr>
      </xdr:nvSpPr>
      <xdr:spPr bwMode="auto">
        <a:xfrm>
          <a:off x="4419600" y="88744425"/>
          <a:ext cx="742950" cy="3771900"/>
        </a:xfrm>
        <a:prstGeom prst="rect">
          <a:avLst/>
        </a:prstGeom>
        <a:noFill/>
        <a:ln w="9525">
          <a:noFill/>
          <a:miter lim="800000"/>
          <a:headEnd/>
          <a:tailEnd/>
        </a:ln>
      </xdr:spPr>
    </xdr:sp>
    <xdr:clientData/>
  </xdr:twoCellAnchor>
  <xdr:twoCellAnchor editAs="oneCell">
    <xdr:from>
      <xdr:col>0</xdr:col>
      <xdr:colOff>457200</xdr:colOff>
      <xdr:row>1373</xdr:row>
      <xdr:rowOff>0</xdr:rowOff>
    </xdr:from>
    <xdr:to>
      <xdr:col>1</xdr:col>
      <xdr:colOff>209550</xdr:colOff>
      <xdr:row>1375</xdr:row>
      <xdr:rowOff>647700</xdr:rowOff>
    </xdr:to>
    <xdr:sp macro="" textlink="">
      <xdr:nvSpPr>
        <xdr:cNvPr id="53" name="AutoShape 30178" descr="C:\Documents and Settings\Admin\%D0%A0%D0%B0%D0%B1%D0%BE%D1%87%D0%B8%D0%B9 %D1%81%D1%82%D0%BE%D0%BB\COVER-HIGH-200x300.png"/>
        <xdr:cNvSpPr>
          <a:spLocks noChangeAspect="1" noChangeArrowheads="1"/>
        </xdr:cNvSpPr>
      </xdr:nvSpPr>
      <xdr:spPr bwMode="auto">
        <a:xfrm>
          <a:off x="457200" y="89411175"/>
          <a:ext cx="247650" cy="3752850"/>
        </a:xfrm>
        <a:prstGeom prst="rect">
          <a:avLst/>
        </a:prstGeom>
        <a:noFill/>
        <a:ln w="9525">
          <a:noFill/>
          <a:miter lim="800000"/>
          <a:headEnd/>
          <a:tailEnd/>
        </a:ln>
      </xdr:spPr>
    </xdr:sp>
    <xdr:clientData/>
  </xdr:twoCellAnchor>
  <xdr:twoCellAnchor editAs="oneCell">
    <xdr:from>
      <xdr:col>1</xdr:col>
      <xdr:colOff>0</xdr:colOff>
      <xdr:row>1374</xdr:row>
      <xdr:rowOff>28575</xdr:rowOff>
    </xdr:from>
    <xdr:to>
      <xdr:col>1</xdr:col>
      <xdr:colOff>247650</xdr:colOff>
      <xdr:row>1375</xdr:row>
      <xdr:rowOff>1924050</xdr:rowOff>
    </xdr:to>
    <xdr:sp macro="" textlink="">
      <xdr:nvSpPr>
        <xdr:cNvPr id="54" name="AutoShape 30178" descr="C:\Documents and Settings\Admin\%D0%A0%D0%B0%D0%B1%D0%BE%D1%87%D0%B8%D0%B9 %D1%81%D1%82%D0%BE%D0%BB\COVER-HIGH-200x300.png"/>
        <xdr:cNvSpPr>
          <a:spLocks noChangeAspect="1" noChangeArrowheads="1"/>
        </xdr:cNvSpPr>
      </xdr:nvSpPr>
      <xdr:spPr bwMode="auto">
        <a:xfrm>
          <a:off x="495300" y="89592150"/>
          <a:ext cx="247650" cy="3762375"/>
        </a:xfrm>
        <a:prstGeom prst="rect">
          <a:avLst/>
        </a:prstGeom>
        <a:noFill/>
        <a:ln w="9525">
          <a:noFill/>
          <a:miter lim="800000"/>
          <a:headEnd/>
          <a:tailEnd/>
        </a:ln>
      </xdr:spPr>
    </xdr:sp>
    <xdr:clientData/>
  </xdr:twoCellAnchor>
  <xdr:twoCellAnchor editAs="oneCell">
    <xdr:from>
      <xdr:col>8</xdr:col>
      <xdr:colOff>0</xdr:colOff>
      <xdr:row>1330</xdr:row>
      <xdr:rowOff>0</xdr:rowOff>
    </xdr:from>
    <xdr:to>
      <xdr:col>8</xdr:col>
      <xdr:colOff>304800</xdr:colOff>
      <xdr:row>1339</xdr:row>
      <xdr:rowOff>38100</xdr:rowOff>
    </xdr:to>
    <xdr:sp macro="" textlink="">
      <xdr:nvSpPr>
        <xdr:cNvPr id="55" name="AutoShape 30178" descr="C:\Documents and Settings\Admin\%D0%A0%D0%B0%D0%B1%D0%BE%D1%87%D0%B8%D0%B9 %D1%81%D1%82%D0%BE%D0%BB\COVER-HIGH-200x300.png"/>
        <xdr:cNvSpPr>
          <a:spLocks noChangeAspect="1" noChangeArrowheads="1"/>
        </xdr:cNvSpPr>
      </xdr:nvSpPr>
      <xdr:spPr bwMode="auto">
        <a:xfrm>
          <a:off x="7362825" y="82238850"/>
          <a:ext cx="304800" cy="15849600"/>
        </a:xfrm>
        <a:prstGeom prst="rect">
          <a:avLst/>
        </a:prstGeom>
        <a:noFill/>
        <a:ln w="9525">
          <a:noFill/>
          <a:miter lim="800000"/>
          <a:headEnd/>
          <a:tailEnd/>
        </a:ln>
      </xdr:spPr>
    </xdr:sp>
    <xdr:clientData/>
  </xdr:twoCellAnchor>
  <xdr:twoCellAnchor editAs="oneCell">
    <xdr:from>
      <xdr:col>8</xdr:col>
      <xdr:colOff>85725</xdr:colOff>
      <xdr:row>1329</xdr:row>
      <xdr:rowOff>104775</xdr:rowOff>
    </xdr:from>
    <xdr:to>
      <xdr:col>8</xdr:col>
      <xdr:colOff>390525</xdr:colOff>
      <xdr:row>1338</xdr:row>
      <xdr:rowOff>190500</xdr:rowOff>
    </xdr:to>
    <xdr:sp macro="" textlink="">
      <xdr:nvSpPr>
        <xdr:cNvPr id="56" name="AutoShape 30178" descr="C:\Documents and Settings\Admin\%D0%A0%D0%B0%D0%B1%D0%BE%D1%87%D0%B8%D0%B9 %D1%81%D1%82%D0%BE%D0%BB\COVER-HIGH-200x300.png"/>
        <xdr:cNvSpPr>
          <a:spLocks noChangeAspect="1" noChangeArrowheads="1"/>
        </xdr:cNvSpPr>
      </xdr:nvSpPr>
      <xdr:spPr bwMode="auto">
        <a:xfrm>
          <a:off x="7448550" y="82162650"/>
          <a:ext cx="304800" cy="15935325"/>
        </a:xfrm>
        <a:prstGeom prst="rect">
          <a:avLst/>
        </a:prstGeom>
        <a:noFill/>
        <a:ln w="9525">
          <a:noFill/>
          <a:miter lim="800000"/>
          <a:headEnd/>
          <a:tailEnd/>
        </a:ln>
      </xdr:spPr>
    </xdr:sp>
    <xdr:clientData/>
  </xdr:twoCellAnchor>
  <xdr:twoCellAnchor editAs="oneCell">
    <xdr:from>
      <xdr:col>8</xdr:col>
      <xdr:colOff>0</xdr:colOff>
      <xdr:row>1343</xdr:row>
      <xdr:rowOff>0</xdr:rowOff>
    </xdr:from>
    <xdr:to>
      <xdr:col>8</xdr:col>
      <xdr:colOff>304800</xdr:colOff>
      <xdr:row>1350</xdr:row>
      <xdr:rowOff>0</xdr:rowOff>
    </xdr:to>
    <xdr:sp macro="" textlink="">
      <xdr:nvSpPr>
        <xdr:cNvPr id="57" name="AutoShape 30178" descr="C:\Documents and Settings\Admin\%D0%A0%D0%B0%D0%B1%D0%BE%D1%87%D0%B8%D0%B9 %D1%81%D1%82%D0%BE%D0%BB\COVER-HIGH-200x300.png"/>
        <xdr:cNvSpPr>
          <a:spLocks noChangeAspect="1" noChangeArrowheads="1"/>
        </xdr:cNvSpPr>
      </xdr:nvSpPr>
      <xdr:spPr bwMode="auto">
        <a:xfrm>
          <a:off x="7362825" y="84610575"/>
          <a:ext cx="304800" cy="12820650"/>
        </a:xfrm>
        <a:prstGeom prst="rect">
          <a:avLst/>
        </a:prstGeom>
        <a:noFill/>
        <a:ln w="9525">
          <a:noFill/>
          <a:miter lim="800000"/>
          <a:headEnd/>
          <a:tailEnd/>
        </a:ln>
      </xdr:spPr>
    </xdr:sp>
    <xdr:clientData/>
  </xdr:twoCellAnchor>
  <xdr:twoCellAnchor editAs="oneCell">
    <xdr:from>
      <xdr:col>8</xdr:col>
      <xdr:colOff>0</xdr:colOff>
      <xdr:row>1374</xdr:row>
      <xdr:rowOff>0</xdr:rowOff>
    </xdr:from>
    <xdr:to>
      <xdr:col>8</xdr:col>
      <xdr:colOff>304800</xdr:colOff>
      <xdr:row>1375</xdr:row>
      <xdr:rowOff>1885950</xdr:rowOff>
    </xdr:to>
    <xdr:sp macro="" textlink="">
      <xdr:nvSpPr>
        <xdr:cNvPr id="58" name="AutoShape 30178" descr="C:\Documents and Settings\Admin\%D0%A0%D0%B0%D0%B1%D0%BE%D1%87%D0%B8%D0%B9 %D1%81%D1%82%D0%BE%D0%BB\COVER-HIGH-200x300.png"/>
        <xdr:cNvSpPr>
          <a:spLocks noChangeAspect="1" noChangeArrowheads="1"/>
        </xdr:cNvSpPr>
      </xdr:nvSpPr>
      <xdr:spPr bwMode="auto">
        <a:xfrm>
          <a:off x="7362825" y="89563575"/>
          <a:ext cx="304800" cy="3752850"/>
        </a:xfrm>
        <a:prstGeom prst="rect">
          <a:avLst/>
        </a:prstGeom>
        <a:noFill/>
        <a:ln w="9525">
          <a:noFill/>
          <a:miter lim="800000"/>
          <a:headEnd/>
          <a:tailEnd/>
        </a:ln>
      </xdr:spPr>
    </xdr:sp>
    <xdr:clientData/>
  </xdr:twoCellAnchor>
  <xdr:twoCellAnchor editAs="oneCell">
    <xdr:from>
      <xdr:col>8</xdr:col>
      <xdr:colOff>0</xdr:colOff>
      <xdr:row>1374</xdr:row>
      <xdr:rowOff>0</xdr:rowOff>
    </xdr:from>
    <xdr:to>
      <xdr:col>8</xdr:col>
      <xdr:colOff>304800</xdr:colOff>
      <xdr:row>1375</xdr:row>
      <xdr:rowOff>1885950</xdr:rowOff>
    </xdr:to>
    <xdr:sp macro="" textlink="">
      <xdr:nvSpPr>
        <xdr:cNvPr id="59" name="AutoShape 30178" descr="C:\Documents and Settings\Admin\%D0%A0%D0%B0%D0%B1%D0%BE%D1%87%D0%B8%D0%B9 %D1%81%D1%82%D0%BE%D0%BB\COVER-HIGH-200x300.png"/>
        <xdr:cNvSpPr>
          <a:spLocks noChangeAspect="1" noChangeArrowheads="1"/>
        </xdr:cNvSpPr>
      </xdr:nvSpPr>
      <xdr:spPr bwMode="auto">
        <a:xfrm>
          <a:off x="7362825" y="89563575"/>
          <a:ext cx="304800" cy="3752850"/>
        </a:xfrm>
        <a:prstGeom prst="rect">
          <a:avLst/>
        </a:prstGeom>
        <a:noFill/>
        <a:ln w="9525">
          <a:noFill/>
          <a:miter lim="800000"/>
          <a:headEnd/>
          <a:tailEnd/>
        </a:ln>
      </xdr:spPr>
    </xdr:sp>
    <xdr:clientData/>
  </xdr:twoCellAnchor>
  <xdr:twoCellAnchor editAs="oneCell">
    <xdr:from>
      <xdr:col>0</xdr:col>
      <xdr:colOff>457200</xdr:colOff>
      <xdr:row>1395</xdr:row>
      <xdr:rowOff>0</xdr:rowOff>
    </xdr:from>
    <xdr:to>
      <xdr:col>1</xdr:col>
      <xdr:colOff>209550</xdr:colOff>
      <xdr:row>1395</xdr:row>
      <xdr:rowOff>285750</xdr:rowOff>
    </xdr:to>
    <xdr:sp macro="" textlink="">
      <xdr:nvSpPr>
        <xdr:cNvPr id="60" name="AutoShape 30178" descr="C:\Documents and Settings\Admin\%D0%A0%D0%B0%D0%B1%D0%BE%D1%87%D0%B8%D0%B9 %D1%81%D1%82%D0%BE%D0%BB\COVER-HIGH-200x300.png"/>
        <xdr:cNvSpPr>
          <a:spLocks noChangeAspect="1" noChangeArrowheads="1"/>
        </xdr:cNvSpPr>
      </xdr:nvSpPr>
      <xdr:spPr bwMode="auto">
        <a:xfrm>
          <a:off x="457200" y="93087825"/>
          <a:ext cx="247650" cy="342900"/>
        </a:xfrm>
        <a:prstGeom prst="rect">
          <a:avLst/>
        </a:prstGeom>
        <a:noFill/>
        <a:ln w="9525">
          <a:noFill/>
          <a:miter lim="800000"/>
          <a:headEnd/>
          <a:tailEnd/>
        </a:ln>
      </xdr:spPr>
    </xdr:sp>
    <xdr:clientData/>
  </xdr:twoCellAnchor>
  <xdr:twoCellAnchor editAs="oneCell">
    <xdr:from>
      <xdr:col>0</xdr:col>
      <xdr:colOff>457200</xdr:colOff>
      <xdr:row>1395</xdr:row>
      <xdr:rowOff>0</xdr:rowOff>
    </xdr:from>
    <xdr:to>
      <xdr:col>1</xdr:col>
      <xdr:colOff>209550</xdr:colOff>
      <xdr:row>1395</xdr:row>
      <xdr:rowOff>285750</xdr:rowOff>
    </xdr:to>
    <xdr:sp macro="" textlink="">
      <xdr:nvSpPr>
        <xdr:cNvPr id="61" name="AutoShape 30178" descr="C:\Documents and Settings\Admin\%D0%A0%D0%B0%D0%B1%D0%BE%D1%87%D0%B8%D0%B9 %D1%81%D1%82%D0%BE%D0%BB\COVER-HIGH-200x300.png"/>
        <xdr:cNvSpPr>
          <a:spLocks noChangeAspect="1" noChangeArrowheads="1"/>
        </xdr:cNvSpPr>
      </xdr:nvSpPr>
      <xdr:spPr bwMode="auto">
        <a:xfrm>
          <a:off x="457200" y="93087825"/>
          <a:ext cx="247650" cy="342900"/>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228600</xdr:rowOff>
    </xdr:to>
    <xdr:sp macro="" textlink="">
      <xdr:nvSpPr>
        <xdr:cNvPr id="62" name="AutoShape 30178" descr="C:\Documents and Settings\Admin\%D0%A0%D0%B0%D0%B1%D0%BE%D1%87%D0%B8%D0%B9 %D1%81%D1%82%D0%BE%D0%BB\COVER-HIGH-200x300.png"/>
        <xdr:cNvSpPr>
          <a:spLocks noChangeAspect="1" noChangeArrowheads="1"/>
        </xdr:cNvSpPr>
      </xdr:nvSpPr>
      <xdr:spPr bwMode="auto">
        <a:xfrm>
          <a:off x="457200" y="150314025"/>
          <a:ext cx="247650" cy="295275"/>
        </a:xfrm>
        <a:prstGeom prst="rect">
          <a:avLst/>
        </a:prstGeom>
        <a:noFill/>
        <a:ln w="9525">
          <a:noFill/>
          <a:miter lim="800000"/>
          <a:headEnd/>
          <a:tailEnd/>
        </a:ln>
      </xdr:spPr>
    </xdr:sp>
    <xdr:clientData/>
  </xdr:twoCellAnchor>
  <xdr:twoCellAnchor editAs="oneCell">
    <xdr:from>
      <xdr:col>0</xdr:col>
      <xdr:colOff>457200</xdr:colOff>
      <xdr:row>1711</xdr:row>
      <xdr:rowOff>0</xdr:rowOff>
    </xdr:from>
    <xdr:to>
      <xdr:col>1</xdr:col>
      <xdr:colOff>209550</xdr:colOff>
      <xdr:row>1711</xdr:row>
      <xdr:rowOff>228600</xdr:rowOff>
    </xdr:to>
    <xdr:sp macro="" textlink="">
      <xdr:nvSpPr>
        <xdr:cNvPr id="63" name="AutoShape 30178" descr="C:\Documents and Settings\Admin\%D0%A0%D0%B0%D0%B1%D0%BE%D1%87%D0%B8%D0%B9 %D1%81%D1%82%D0%BE%D0%BB\COVER-HIGH-200x300.png"/>
        <xdr:cNvSpPr>
          <a:spLocks noChangeAspect="1" noChangeArrowheads="1"/>
        </xdr:cNvSpPr>
      </xdr:nvSpPr>
      <xdr:spPr bwMode="auto">
        <a:xfrm>
          <a:off x="457200" y="150314025"/>
          <a:ext cx="247650" cy="295275"/>
        </a:xfrm>
        <a:prstGeom prst="rect">
          <a:avLst/>
        </a:prstGeom>
        <a:noFill/>
        <a:ln w="9525">
          <a:noFill/>
          <a:miter lim="800000"/>
          <a:headEnd/>
          <a:tailEnd/>
        </a:ln>
      </xdr:spPr>
    </xdr:sp>
    <xdr:clientData/>
  </xdr:twoCellAnchor>
  <xdr:twoCellAnchor editAs="oneCell">
    <xdr:from>
      <xdr:col>0</xdr:col>
      <xdr:colOff>457200</xdr:colOff>
      <xdr:row>1397</xdr:row>
      <xdr:rowOff>0</xdr:rowOff>
    </xdr:from>
    <xdr:to>
      <xdr:col>1</xdr:col>
      <xdr:colOff>209550</xdr:colOff>
      <xdr:row>1397</xdr:row>
      <xdr:rowOff>285750</xdr:rowOff>
    </xdr:to>
    <xdr:sp macro="" textlink="">
      <xdr:nvSpPr>
        <xdr:cNvPr id="64" name="AutoShape 30178" descr="C:\Documents and Settings\Admin\%D0%A0%D0%B0%D0%B1%D0%BE%D1%87%D0%B8%D0%B9 %D1%81%D1%82%D0%BE%D0%BB\COVER-HIGH-200x300.png"/>
        <xdr:cNvSpPr>
          <a:spLocks noChangeAspect="1" noChangeArrowheads="1"/>
        </xdr:cNvSpPr>
      </xdr:nvSpPr>
      <xdr:spPr bwMode="auto">
        <a:xfrm>
          <a:off x="457200" y="93487875"/>
          <a:ext cx="247650" cy="342900"/>
        </a:xfrm>
        <a:prstGeom prst="rect">
          <a:avLst/>
        </a:prstGeom>
        <a:noFill/>
        <a:ln w="9525">
          <a:noFill/>
          <a:miter lim="800000"/>
          <a:headEnd/>
          <a:tailEnd/>
        </a:ln>
      </xdr:spPr>
    </xdr:sp>
    <xdr:clientData/>
  </xdr:twoCellAnchor>
  <xdr:twoCellAnchor editAs="oneCell">
    <xdr:from>
      <xdr:col>0</xdr:col>
      <xdr:colOff>457200</xdr:colOff>
      <xdr:row>1397</xdr:row>
      <xdr:rowOff>0</xdr:rowOff>
    </xdr:from>
    <xdr:to>
      <xdr:col>1</xdr:col>
      <xdr:colOff>209550</xdr:colOff>
      <xdr:row>1397</xdr:row>
      <xdr:rowOff>285750</xdr:rowOff>
    </xdr:to>
    <xdr:sp macro="" textlink="">
      <xdr:nvSpPr>
        <xdr:cNvPr id="65" name="AutoShape 30178" descr="C:\Documents and Settings\Admin\%D0%A0%D0%B0%D0%B1%D0%BE%D1%87%D0%B8%D0%B9 %D1%81%D1%82%D0%BE%D0%BB\COVER-HIGH-200x300.png"/>
        <xdr:cNvSpPr>
          <a:spLocks noChangeAspect="1" noChangeArrowheads="1"/>
        </xdr:cNvSpPr>
      </xdr:nvSpPr>
      <xdr:spPr bwMode="auto">
        <a:xfrm>
          <a:off x="457200" y="93487875"/>
          <a:ext cx="247650" cy="342900"/>
        </a:xfrm>
        <a:prstGeom prst="rect">
          <a:avLst/>
        </a:prstGeom>
        <a:noFill/>
        <a:ln w="9525">
          <a:noFill/>
          <a:miter lim="800000"/>
          <a:headEnd/>
          <a:tailEnd/>
        </a:ln>
      </xdr:spPr>
    </xdr:sp>
    <xdr:clientData/>
  </xdr:twoCellAnchor>
  <xdr:twoCellAnchor editAs="oneCell">
    <xdr:from>
      <xdr:col>0</xdr:col>
      <xdr:colOff>457200</xdr:colOff>
      <xdr:row>1398</xdr:row>
      <xdr:rowOff>0</xdr:rowOff>
    </xdr:from>
    <xdr:to>
      <xdr:col>1</xdr:col>
      <xdr:colOff>209550</xdr:colOff>
      <xdr:row>1398</xdr:row>
      <xdr:rowOff>228600</xdr:rowOff>
    </xdr:to>
    <xdr:sp macro="" textlink="">
      <xdr:nvSpPr>
        <xdr:cNvPr id="66" name="AutoShape 30178" descr="C:\Documents and Settings\Admin\%D0%A0%D0%B0%D0%B1%D0%BE%D1%87%D0%B8%D0%B9 %D1%81%D1%82%D0%BE%D0%BB\COVER-HIGH-200x300.png"/>
        <xdr:cNvSpPr>
          <a:spLocks noChangeAspect="1" noChangeArrowheads="1"/>
        </xdr:cNvSpPr>
      </xdr:nvSpPr>
      <xdr:spPr bwMode="auto">
        <a:xfrm>
          <a:off x="457200" y="93687900"/>
          <a:ext cx="247650" cy="285750"/>
        </a:xfrm>
        <a:prstGeom prst="rect">
          <a:avLst/>
        </a:prstGeom>
        <a:noFill/>
        <a:ln w="9525">
          <a:noFill/>
          <a:miter lim="800000"/>
          <a:headEnd/>
          <a:tailEnd/>
        </a:ln>
      </xdr:spPr>
    </xdr:sp>
    <xdr:clientData/>
  </xdr:twoCellAnchor>
  <xdr:twoCellAnchor editAs="oneCell">
    <xdr:from>
      <xdr:col>0</xdr:col>
      <xdr:colOff>457200</xdr:colOff>
      <xdr:row>1398</xdr:row>
      <xdr:rowOff>0</xdr:rowOff>
    </xdr:from>
    <xdr:to>
      <xdr:col>1</xdr:col>
      <xdr:colOff>209550</xdr:colOff>
      <xdr:row>1398</xdr:row>
      <xdr:rowOff>228600</xdr:rowOff>
    </xdr:to>
    <xdr:sp macro="" textlink="">
      <xdr:nvSpPr>
        <xdr:cNvPr id="67" name="AutoShape 30178" descr="C:\Documents and Settings\Admin\%D0%A0%D0%B0%D0%B1%D0%BE%D1%87%D0%B8%D0%B9 %D1%81%D1%82%D0%BE%D0%BB\COVER-HIGH-200x300.png"/>
        <xdr:cNvSpPr>
          <a:spLocks noChangeAspect="1" noChangeArrowheads="1"/>
        </xdr:cNvSpPr>
      </xdr:nvSpPr>
      <xdr:spPr bwMode="auto">
        <a:xfrm>
          <a:off x="457200" y="93687900"/>
          <a:ext cx="247650" cy="285750"/>
        </a:xfrm>
        <a:prstGeom prst="rect">
          <a:avLst/>
        </a:prstGeom>
        <a:noFill/>
        <a:ln w="9525">
          <a:noFill/>
          <a:miter lim="800000"/>
          <a:headEnd/>
          <a:tailEnd/>
        </a:ln>
      </xdr:spPr>
    </xdr:sp>
    <xdr:clientData/>
  </xdr:twoCellAnchor>
  <xdr:twoCellAnchor editAs="oneCell">
    <xdr:from>
      <xdr:col>0</xdr:col>
      <xdr:colOff>457200</xdr:colOff>
      <xdr:row>1401</xdr:row>
      <xdr:rowOff>0</xdr:rowOff>
    </xdr:from>
    <xdr:to>
      <xdr:col>1</xdr:col>
      <xdr:colOff>209550</xdr:colOff>
      <xdr:row>1401</xdr:row>
      <xdr:rowOff>247650</xdr:rowOff>
    </xdr:to>
    <xdr:sp macro="" textlink="">
      <xdr:nvSpPr>
        <xdr:cNvPr id="68" name="AutoShape 30178" descr="C:\Documents and Settings\Admin\%D0%A0%D0%B0%D0%B1%D0%BE%D1%87%D0%B8%D0%B9 %D1%81%D1%82%D0%BE%D0%BB\COVER-HIGH-200x300.png"/>
        <xdr:cNvSpPr>
          <a:spLocks noChangeAspect="1" noChangeArrowheads="1"/>
        </xdr:cNvSpPr>
      </xdr:nvSpPr>
      <xdr:spPr bwMode="auto">
        <a:xfrm>
          <a:off x="457200" y="94287975"/>
          <a:ext cx="247650" cy="342900"/>
        </a:xfrm>
        <a:prstGeom prst="rect">
          <a:avLst/>
        </a:prstGeom>
        <a:noFill/>
        <a:ln w="9525">
          <a:noFill/>
          <a:miter lim="800000"/>
          <a:headEnd/>
          <a:tailEnd/>
        </a:ln>
      </xdr:spPr>
    </xdr:sp>
    <xdr:clientData/>
  </xdr:twoCellAnchor>
  <xdr:twoCellAnchor editAs="oneCell">
    <xdr:from>
      <xdr:col>0</xdr:col>
      <xdr:colOff>457200</xdr:colOff>
      <xdr:row>1401</xdr:row>
      <xdr:rowOff>0</xdr:rowOff>
    </xdr:from>
    <xdr:to>
      <xdr:col>1</xdr:col>
      <xdr:colOff>209550</xdr:colOff>
      <xdr:row>1401</xdr:row>
      <xdr:rowOff>238125</xdr:rowOff>
    </xdr:to>
    <xdr:sp macro="" textlink="">
      <xdr:nvSpPr>
        <xdr:cNvPr id="69" name="AutoShape 30178" descr="C:\Documents and Settings\Admin\%D0%A0%D0%B0%D0%B1%D0%BE%D1%87%D0%B8%D0%B9 %D1%81%D1%82%D0%BE%D0%BB\COVER-HIGH-200x300.png"/>
        <xdr:cNvSpPr>
          <a:spLocks noChangeAspect="1" noChangeArrowheads="1"/>
        </xdr:cNvSpPr>
      </xdr:nvSpPr>
      <xdr:spPr bwMode="auto">
        <a:xfrm>
          <a:off x="457200" y="94287975"/>
          <a:ext cx="247650" cy="333375"/>
        </a:xfrm>
        <a:prstGeom prst="rect">
          <a:avLst/>
        </a:prstGeom>
        <a:noFill/>
        <a:ln w="9525">
          <a:noFill/>
          <a:miter lim="800000"/>
          <a:headEnd/>
          <a:tailEnd/>
        </a:ln>
      </xdr:spPr>
    </xdr:sp>
    <xdr:clientData/>
  </xdr:twoCellAnchor>
  <xdr:twoCellAnchor editAs="oneCell">
    <xdr:from>
      <xdr:col>0</xdr:col>
      <xdr:colOff>457200</xdr:colOff>
      <xdr:row>1402</xdr:row>
      <xdr:rowOff>0</xdr:rowOff>
    </xdr:from>
    <xdr:to>
      <xdr:col>1</xdr:col>
      <xdr:colOff>209550</xdr:colOff>
      <xdr:row>1402</xdr:row>
      <xdr:rowOff>228600</xdr:rowOff>
    </xdr:to>
    <xdr:sp macro="" textlink="">
      <xdr:nvSpPr>
        <xdr:cNvPr id="70" name="AutoShape 30178" descr="C:\Documents and Settings\Admin\%D0%A0%D0%B0%D0%B1%D0%BE%D1%87%D0%B8%D0%B9 %D1%81%D1%82%D0%BE%D0%BB\COVER-HIGH-200x300.png"/>
        <xdr:cNvSpPr>
          <a:spLocks noChangeAspect="1" noChangeArrowheads="1"/>
        </xdr:cNvSpPr>
      </xdr:nvSpPr>
      <xdr:spPr bwMode="auto">
        <a:xfrm>
          <a:off x="457200" y="94526100"/>
          <a:ext cx="247650" cy="285750"/>
        </a:xfrm>
        <a:prstGeom prst="rect">
          <a:avLst/>
        </a:prstGeom>
        <a:noFill/>
        <a:ln w="9525">
          <a:noFill/>
          <a:miter lim="800000"/>
          <a:headEnd/>
          <a:tailEnd/>
        </a:ln>
      </xdr:spPr>
    </xdr:sp>
    <xdr:clientData/>
  </xdr:twoCellAnchor>
  <xdr:twoCellAnchor editAs="oneCell">
    <xdr:from>
      <xdr:col>0</xdr:col>
      <xdr:colOff>457200</xdr:colOff>
      <xdr:row>1402</xdr:row>
      <xdr:rowOff>0</xdr:rowOff>
    </xdr:from>
    <xdr:to>
      <xdr:col>1</xdr:col>
      <xdr:colOff>209550</xdr:colOff>
      <xdr:row>1402</xdr:row>
      <xdr:rowOff>228600</xdr:rowOff>
    </xdr:to>
    <xdr:sp macro="" textlink="">
      <xdr:nvSpPr>
        <xdr:cNvPr id="71" name="AutoShape 30178" descr="C:\Documents and Settings\Admin\%D0%A0%D0%B0%D0%B1%D0%BE%D1%87%D0%B8%D0%B9 %D1%81%D1%82%D0%BE%D0%BB\COVER-HIGH-200x300.png"/>
        <xdr:cNvSpPr>
          <a:spLocks noChangeAspect="1" noChangeArrowheads="1"/>
        </xdr:cNvSpPr>
      </xdr:nvSpPr>
      <xdr:spPr bwMode="auto">
        <a:xfrm>
          <a:off x="457200" y="94526100"/>
          <a:ext cx="247650" cy="285750"/>
        </a:xfrm>
        <a:prstGeom prst="rect">
          <a:avLst/>
        </a:prstGeom>
        <a:noFill/>
        <a:ln w="9525">
          <a:noFill/>
          <a:miter lim="800000"/>
          <a:headEnd/>
          <a:tailEnd/>
        </a:ln>
      </xdr:spPr>
    </xdr:sp>
    <xdr:clientData/>
  </xdr:twoCellAnchor>
  <xdr:twoCellAnchor editAs="oneCell">
    <xdr:from>
      <xdr:col>0</xdr:col>
      <xdr:colOff>457200</xdr:colOff>
      <xdr:row>1399</xdr:row>
      <xdr:rowOff>0</xdr:rowOff>
    </xdr:from>
    <xdr:to>
      <xdr:col>1</xdr:col>
      <xdr:colOff>209550</xdr:colOff>
      <xdr:row>1399</xdr:row>
      <xdr:rowOff>285750</xdr:rowOff>
    </xdr:to>
    <xdr:sp macro="" textlink="">
      <xdr:nvSpPr>
        <xdr:cNvPr id="72" name="AutoShape 30178" descr="C:\Documents and Settings\Admin\%D0%A0%D0%B0%D0%B1%D0%BE%D1%87%D0%B8%D0%B9 %D1%81%D1%82%D0%BE%D0%BB\COVER-HIGH-200x300.png"/>
        <xdr:cNvSpPr>
          <a:spLocks noChangeAspect="1" noChangeArrowheads="1"/>
        </xdr:cNvSpPr>
      </xdr:nvSpPr>
      <xdr:spPr bwMode="auto">
        <a:xfrm>
          <a:off x="457200" y="93887925"/>
          <a:ext cx="247650" cy="342900"/>
        </a:xfrm>
        <a:prstGeom prst="rect">
          <a:avLst/>
        </a:prstGeom>
        <a:noFill/>
        <a:ln w="9525">
          <a:noFill/>
          <a:miter lim="800000"/>
          <a:headEnd/>
          <a:tailEnd/>
        </a:ln>
      </xdr:spPr>
    </xdr:sp>
    <xdr:clientData/>
  </xdr:twoCellAnchor>
  <xdr:twoCellAnchor editAs="oneCell">
    <xdr:from>
      <xdr:col>0</xdr:col>
      <xdr:colOff>457200</xdr:colOff>
      <xdr:row>1399</xdr:row>
      <xdr:rowOff>0</xdr:rowOff>
    </xdr:from>
    <xdr:to>
      <xdr:col>1</xdr:col>
      <xdr:colOff>209550</xdr:colOff>
      <xdr:row>1399</xdr:row>
      <xdr:rowOff>276225</xdr:rowOff>
    </xdr:to>
    <xdr:sp macro="" textlink="">
      <xdr:nvSpPr>
        <xdr:cNvPr id="73" name="AutoShape 30178" descr="C:\Documents and Settings\Admin\%D0%A0%D0%B0%D0%B1%D0%BE%D1%87%D0%B8%D0%B9 %D1%81%D1%82%D0%BE%D0%BB\COVER-HIGH-200x300.png"/>
        <xdr:cNvSpPr>
          <a:spLocks noChangeAspect="1" noChangeArrowheads="1"/>
        </xdr:cNvSpPr>
      </xdr:nvSpPr>
      <xdr:spPr bwMode="auto">
        <a:xfrm>
          <a:off x="457200" y="93887925"/>
          <a:ext cx="247650" cy="333375"/>
        </a:xfrm>
        <a:prstGeom prst="rect">
          <a:avLst/>
        </a:prstGeom>
        <a:noFill/>
        <a:ln w="9525">
          <a:noFill/>
          <a:miter lim="800000"/>
          <a:headEnd/>
          <a:tailEnd/>
        </a:ln>
      </xdr:spPr>
    </xdr:sp>
    <xdr:clientData/>
  </xdr:twoCellAnchor>
  <xdr:twoCellAnchor editAs="oneCell">
    <xdr:from>
      <xdr:col>0</xdr:col>
      <xdr:colOff>457200</xdr:colOff>
      <xdr:row>1400</xdr:row>
      <xdr:rowOff>0</xdr:rowOff>
    </xdr:from>
    <xdr:to>
      <xdr:col>1</xdr:col>
      <xdr:colOff>209550</xdr:colOff>
      <xdr:row>1400</xdr:row>
      <xdr:rowOff>228600</xdr:rowOff>
    </xdr:to>
    <xdr:sp macro="" textlink="">
      <xdr:nvSpPr>
        <xdr:cNvPr id="74" name="AutoShape 30178" descr="C:\Documents and Settings\Admin\%D0%A0%D0%B0%D0%B1%D0%BE%D1%87%D0%B8%D0%B9 %D1%81%D1%82%D0%BE%D0%BB\COVER-HIGH-200x300.png"/>
        <xdr:cNvSpPr>
          <a:spLocks noChangeAspect="1" noChangeArrowheads="1"/>
        </xdr:cNvSpPr>
      </xdr:nvSpPr>
      <xdr:spPr bwMode="auto">
        <a:xfrm>
          <a:off x="457200" y="94087950"/>
          <a:ext cx="247650" cy="285750"/>
        </a:xfrm>
        <a:prstGeom prst="rect">
          <a:avLst/>
        </a:prstGeom>
        <a:noFill/>
        <a:ln w="9525">
          <a:noFill/>
          <a:miter lim="800000"/>
          <a:headEnd/>
          <a:tailEnd/>
        </a:ln>
      </xdr:spPr>
    </xdr:sp>
    <xdr:clientData/>
  </xdr:twoCellAnchor>
  <xdr:twoCellAnchor editAs="oneCell">
    <xdr:from>
      <xdr:col>0</xdr:col>
      <xdr:colOff>457200</xdr:colOff>
      <xdr:row>1400</xdr:row>
      <xdr:rowOff>0</xdr:rowOff>
    </xdr:from>
    <xdr:to>
      <xdr:col>1</xdr:col>
      <xdr:colOff>209550</xdr:colOff>
      <xdr:row>1400</xdr:row>
      <xdr:rowOff>228600</xdr:rowOff>
    </xdr:to>
    <xdr:sp macro="" textlink="">
      <xdr:nvSpPr>
        <xdr:cNvPr id="75" name="AutoShape 30178" descr="C:\Documents and Settings\Admin\%D0%A0%D0%B0%D0%B1%D0%BE%D1%87%D0%B8%D0%B9 %D1%81%D1%82%D0%BE%D0%BB\COVER-HIGH-200x300.png"/>
        <xdr:cNvSpPr>
          <a:spLocks noChangeAspect="1" noChangeArrowheads="1"/>
        </xdr:cNvSpPr>
      </xdr:nvSpPr>
      <xdr:spPr bwMode="auto">
        <a:xfrm>
          <a:off x="457200" y="94087950"/>
          <a:ext cx="247650" cy="285750"/>
        </a:xfrm>
        <a:prstGeom prst="rect">
          <a:avLst/>
        </a:prstGeom>
        <a:noFill/>
        <a:ln w="9525">
          <a:noFill/>
          <a:miter lim="800000"/>
          <a:headEnd/>
          <a:tailEnd/>
        </a:ln>
      </xdr:spPr>
    </xdr:sp>
    <xdr:clientData/>
  </xdr:twoCellAnchor>
  <xdr:twoCellAnchor editAs="oneCell">
    <xdr:from>
      <xdr:col>0</xdr:col>
      <xdr:colOff>457200</xdr:colOff>
      <xdr:row>1384</xdr:row>
      <xdr:rowOff>0</xdr:rowOff>
    </xdr:from>
    <xdr:to>
      <xdr:col>1</xdr:col>
      <xdr:colOff>209550</xdr:colOff>
      <xdr:row>1385</xdr:row>
      <xdr:rowOff>1104900</xdr:rowOff>
    </xdr:to>
    <xdr:sp macro="" textlink="">
      <xdr:nvSpPr>
        <xdr:cNvPr id="76" name="AutoShape 30178" descr="C:\Documents and Settings\Admin\%D0%A0%D0%B0%D0%B1%D0%BE%D1%87%D0%B8%D0%B9 %D1%81%D1%82%D0%BE%D0%BB\COVER-HIGH-200x300.png"/>
        <xdr:cNvSpPr>
          <a:spLocks noChangeAspect="1" noChangeArrowheads="1"/>
        </xdr:cNvSpPr>
      </xdr:nvSpPr>
      <xdr:spPr bwMode="auto">
        <a:xfrm>
          <a:off x="457200" y="91087575"/>
          <a:ext cx="247650" cy="5114925"/>
        </a:xfrm>
        <a:prstGeom prst="rect">
          <a:avLst/>
        </a:prstGeom>
        <a:noFill/>
        <a:ln w="9525">
          <a:noFill/>
          <a:miter lim="800000"/>
          <a:headEnd/>
          <a:tailEnd/>
        </a:ln>
      </xdr:spPr>
    </xdr:sp>
    <xdr:clientData/>
  </xdr:twoCellAnchor>
  <xdr:twoCellAnchor editAs="oneCell">
    <xdr:from>
      <xdr:col>0</xdr:col>
      <xdr:colOff>457200</xdr:colOff>
      <xdr:row>1384</xdr:row>
      <xdr:rowOff>0</xdr:rowOff>
    </xdr:from>
    <xdr:to>
      <xdr:col>1</xdr:col>
      <xdr:colOff>209550</xdr:colOff>
      <xdr:row>1385</xdr:row>
      <xdr:rowOff>1085850</xdr:rowOff>
    </xdr:to>
    <xdr:sp macro="" textlink="">
      <xdr:nvSpPr>
        <xdr:cNvPr id="77" name="AutoShape 30178" descr="C:\Documents and Settings\Admin\%D0%A0%D0%B0%D0%B1%D0%BE%D1%87%D0%B8%D0%B9 %D1%81%D1%82%D0%BE%D0%BB\COVER-HIGH-200x300.png"/>
        <xdr:cNvSpPr>
          <a:spLocks noChangeAspect="1" noChangeArrowheads="1"/>
        </xdr:cNvSpPr>
      </xdr:nvSpPr>
      <xdr:spPr bwMode="auto">
        <a:xfrm>
          <a:off x="457200" y="91087575"/>
          <a:ext cx="247650" cy="5095875"/>
        </a:xfrm>
        <a:prstGeom prst="rect">
          <a:avLst/>
        </a:prstGeom>
        <a:noFill/>
        <a:ln w="9525">
          <a:noFill/>
          <a:miter lim="800000"/>
          <a:headEnd/>
          <a:tailEnd/>
        </a:ln>
      </xdr:spPr>
    </xdr:sp>
    <xdr:clientData/>
  </xdr:twoCellAnchor>
  <xdr:twoCellAnchor editAs="oneCell">
    <xdr:from>
      <xdr:col>1</xdr:col>
      <xdr:colOff>457200</xdr:colOff>
      <xdr:row>1384</xdr:row>
      <xdr:rowOff>0</xdr:rowOff>
    </xdr:from>
    <xdr:to>
      <xdr:col>3</xdr:col>
      <xdr:colOff>28575</xdr:colOff>
      <xdr:row>1385</xdr:row>
      <xdr:rowOff>1104900</xdr:rowOff>
    </xdr:to>
    <xdr:sp macro="" textlink="">
      <xdr:nvSpPr>
        <xdr:cNvPr id="78" name="AutoShape 30178" descr="C:\Documents and Settings\Admin\%D0%A0%D0%B0%D0%B1%D0%BE%D1%87%D0%B8%D0%B9 %D1%81%D1%82%D0%BE%D0%BB\COVER-HIGH-200x300.png"/>
        <xdr:cNvSpPr>
          <a:spLocks noChangeAspect="1" noChangeArrowheads="1"/>
        </xdr:cNvSpPr>
      </xdr:nvSpPr>
      <xdr:spPr bwMode="auto">
        <a:xfrm>
          <a:off x="952500" y="91087575"/>
          <a:ext cx="1533525" cy="5114925"/>
        </a:xfrm>
        <a:prstGeom prst="rect">
          <a:avLst/>
        </a:prstGeom>
        <a:noFill/>
        <a:ln w="9525">
          <a:noFill/>
          <a:miter lim="800000"/>
          <a:headEnd/>
          <a:tailEnd/>
        </a:ln>
      </xdr:spPr>
    </xdr:sp>
    <xdr:clientData/>
  </xdr:twoCellAnchor>
  <xdr:twoCellAnchor editAs="oneCell">
    <xdr:from>
      <xdr:col>1</xdr:col>
      <xdr:colOff>457200</xdr:colOff>
      <xdr:row>1384</xdr:row>
      <xdr:rowOff>0</xdr:rowOff>
    </xdr:from>
    <xdr:to>
      <xdr:col>3</xdr:col>
      <xdr:colOff>28575</xdr:colOff>
      <xdr:row>1385</xdr:row>
      <xdr:rowOff>1085850</xdr:rowOff>
    </xdr:to>
    <xdr:sp macro="" textlink="">
      <xdr:nvSpPr>
        <xdr:cNvPr id="79" name="AutoShape 30178" descr="C:\Documents and Settings\Admin\%D0%A0%D0%B0%D0%B1%D0%BE%D1%87%D0%B8%D0%B9 %D1%81%D1%82%D0%BE%D0%BB\COVER-HIGH-200x300.png"/>
        <xdr:cNvSpPr>
          <a:spLocks noChangeAspect="1" noChangeArrowheads="1"/>
        </xdr:cNvSpPr>
      </xdr:nvSpPr>
      <xdr:spPr bwMode="auto">
        <a:xfrm>
          <a:off x="952500" y="91087575"/>
          <a:ext cx="1533525" cy="5095875"/>
        </a:xfrm>
        <a:prstGeom prst="rect">
          <a:avLst/>
        </a:prstGeom>
        <a:noFill/>
        <a:ln w="9525">
          <a:noFill/>
          <a:miter lim="800000"/>
          <a:headEnd/>
          <a:tailEnd/>
        </a:ln>
      </xdr:spPr>
    </xdr:sp>
    <xdr:clientData/>
  </xdr:twoCellAnchor>
  <xdr:twoCellAnchor editAs="oneCell">
    <xdr:from>
      <xdr:col>0</xdr:col>
      <xdr:colOff>457200</xdr:colOff>
      <xdr:row>1405</xdr:row>
      <xdr:rowOff>0</xdr:rowOff>
    </xdr:from>
    <xdr:to>
      <xdr:col>1</xdr:col>
      <xdr:colOff>209550</xdr:colOff>
      <xdr:row>1406</xdr:row>
      <xdr:rowOff>142875</xdr:rowOff>
    </xdr:to>
    <xdr:sp macro="" textlink="">
      <xdr:nvSpPr>
        <xdr:cNvPr id="80" name="AutoShape 30178" descr="C:\Documents and Settings\Admin\%D0%A0%D0%B0%D0%B1%D0%BE%D1%87%D0%B8%D0%B9 %D1%81%D1%82%D0%BE%D0%BB\COVER-HIGH-200x300.png"/>
        <xdr:cNvSpPr>
          <a:spLocks noChangeAspect="1" noChangeArrowheads="1"/>
        </xdr:cNvSpPr>
      </xdr:nvSpPr>
      <xdr:spPr bwMode="auto">
        <a:xfrm>
          <a:off x="457200" y="95126175"/>
          <a:ext cx="247650" cy="3848100"/>
        </a:xfrm>
        <a:prstGeom prst="rect">
          <a:avLst/>
        </a:prstGeom>
        <a:noFill/>
        <a:ln w="9525">
          <a:noFill/>
          <a:miter lim="800000"/>
          <a:headEnd/>
          <a:tailEnd/>
        </a:ln>
      </xdr:spPr>
    </xdr:sp>
    <xdr:clientData/>
  </xdr:twoCellAnchor>
  <xdr:twoCellAnchor editAs="oneCell">
    <xdr:from>
      <xdr:col>1</xdr:col>
      <xdr:colOff>66675</xdr:colOff>
      <xdr:row>1405</xdr:row>
      <xdr:rowOff>0</xdr:rowOff>
    </xdr:from>
    <xdr:to>
      <xdr:col>1</xdr:col>
      <xdr:colOff>323850</xdr:colOff>
      <xdr:row>1406</xdr:row>
      <xdr:rowOff>142875</xdr:rowOff>
    </xdr:to>
    <xdr:sp macro="" textlink="">
      <xdr:nvSpPr>
        <xdr:cNvPr id="81" name="AutoShape 30178" descr="C:\Documents and Settings\Admin\%D0%A0%D0%B0%D0%B1%D0%BE%D1%87%D0%B8%D0%B9 %D1%81%D1%82%D0%BE%D0%BB\COVER-HIGH-200x300.png"/>
        <xdr:cNvSpPr>
          <a:spLocks noChangeAspect="1" noChangeArrowheads="1"/>
        </xdr:cNvSpPr>
      </xdr:nvSpPr>
      <xdr:spPr bwMode="auto">
        <a:xfrm>
          <a:off x="561975" y="95126175"/>
          <a:ext cx="257175" cy="3848100"/>
        </a:xfrm>
        <a:prstGeom prst="rect">
          <a:avLst/>
        </a:prstGeom>
        <a:noFill/>
        <a:ln w="9525">
          <a:noFill/>
          <a:miter lim="800000"/>
          <a:headEnd/>
          <a:tailEnd/>
        </a:ln>
      </xdr:spPr>
    </xdr:sp>
    <xdr:clientData/>
  </xdr:twoCellAnchor>
  <xdr:twoCellAnchor editAs="oneCell">
    <xdr:from>
      <xdr:col>1</xdr:col>
      <xdr:colOff>457200</xdr:colOff>
      <xdr:row>1405</xdr:row>
      <xdr:rowOff>0</xdr:rowOff>
    </xdr:from>
    <xdr:to>
      <xdr:col>3</xdr:col>
      <xdr:colOff>28575</xdr:colOff>
      <xdr:row>1406</xdr:row>
      <xdr:rowOff>142875</xdr:rowOff>
    </xdr:to>
    <xdr:sp macro="" textlink="">
      <xdr:nvSpPr>
        <xdr:cNvPr id="82" name="AutoShape 30178" descr="C:\Documents and Settings\Admin\%D0%A0%D0%B0%D0%B1%D0%BE%D1%87%D0%B8%D0%B9 %D1%81%D1%82%D0%BE%D0%BB\COVER-HIGH-200x300.png"/>
        <xdr:cNvSpPr>
          <a:spLocks noChangeAspect="1" noChangeArrowheads="1"/>
        </xdr:cNvSpPr>
      </xdr:nvSpPr>
      <xdr:spPr bwMode="auto">
        <a:xfrm>
          <a:off x="952500" y="95126175"/>
          <a:ext cx="1533525" cy="3848100"/>
        </a:xfrm>
        <a:prstGeom prst="rect">
          <a:avLst/>
        </a:prstGeom>
        <a:noFill/>
        <a:ln w="9525">
          <a:noFill/>
          <a:miter lim="800000"/>
          <a:headEnd/>
          <a:tailEnd/>
        </a:ln>
      </xdr:spPr>
    </xdr:sp>
    <xdr:clientData/>
  </xdr:twoCellAnchor>
  <xdr:twoCellAnchor editAs="oneCell">
    <xdr:from>
      <xdr:col>1</xdr:col>
      <xdr:colOff>457200</xdr:colOff>
      <xdr:row>1405</xdr:row>
      <xdr:rowOff>0</xdr:rowOff>
    </xdr:from>
    <xdr:to>
      <xdr:col>3</xdr:col>
      <xdr:colOff>28575</xdr:colOff>
      <xdr:row>1406</xdr:row>
      <xdr:rowOff>142875</xdr:rowOff>
    </xdr:to>
    <xdr:sp macro="" textlink="">
      <xdr:nvSpPr>
        <xdr:cNvPr id="83" name="AutoShape 30178" descr="C:\Documents and Settings\Admin\%D0%A0%D0%B0%D0%B1%D0%BE%D1%87%D0%B8%D0%B9 %D1%81%D1%82%D0%BE%D0%BB\COVER-HIGH-200x300.png"/>
        <xdr:cNvSpPr>
          <a:spLocks noChangeAspect="1" noChangeArrowheads="1"/>
        </xdr:cNvSpPr>
      </xdr:nvSpPr>
      <xdr:spPr bwMode="auto">
        <a:xfrm>
          <a:off x="952500" y="95126175"/>
          <a:ext cx="1533525" cy="3848100"/>
        </a:xfrm>
        <a:prstGeom prst="rect">
          <a:avLst/>
        </a:prstGeom>
        <a:noFill/>
        <a:ln w="9525">
          <a:noFill/>
          <a:miter lim="800000"/>
          <a:headEnd/>
          <a:tailEnd/>
        </a:ln>
      </xdr:spPr>
    </xdr:sp>
    <xdr:clientData/>
  </xdr:twoCellAnchor>
  <xdr:twoCellAnchor editAs="oneCell">
    <xdr:from>
      <xdr:col>0</xdr:col>
      <xdr:colOff>457200</xdr:colOff>
      <xdr:row>1384</xdr:row>
      <xdr:rowOff>0</xdr:rowOff>
    </xdr:from>
    <xdr:to>
      <xdr:col>1</xdr:col>
      <xdr:colOff>209550</xdr:colOff>
      <xdr:row>1385</xdr:row>
      <xdr:rowOff>1104900</xdr:rowOff>
    </xdr:to>
    <xdr:sp macro="" textlink="">
      <xdr:nvSpPr>
        <xdr:cNvPr id="84" name="AutoShape 30178" descr="C:\Documents and Settings\Admin\%D0%A0%D0%B0%D0%B1%D0%BE%D1%87%D0%B8%D0%B9 %D1%81%D1%82%D0%BE%D0%BB\COVER-HIGH-200x300.png"/>
        <xdr:cNvSpPr>
          <a:spLocks noChangeAspect="1" noChangeArrowheads="1"/>
        </xdr:cNvSpPr>
      </xdr:nvSpPr>
      <xdr:spPr bwMode="auto">
        <a:xfrm>
          <a:off x="457200" y="91087575"/>
          <a:ext cx="247650" cy="5114925"/>
        </a:xfrm>
        <a:prstGeom prst="rect">
          <a:avLst/>
        </a:prstGeom>
        <a:noFill/>
        <a:ln w="9525">
          <a:noFill/>
          <a:miter lim="800000"/>
          <a:headEnd/>
          <a:tailEnd/>
        </a:ln>
      </xdr:spPr>
    </xdr:sp>
    <xdr:clientData/>
  </xdr:twoCellAnchor>
  <xdr:twoCellAnchor editAs="oneCell">
    <xdr:from>
      <xdr:col>0</xdr:col>
      <xdr:colOff>457200</xdr:colOff>
      <xdr:row>1384</xdr:row>
      <xdr:rowOff>0</xdr:rowOff>
    </xdr:from>
    <xdr:to>
      <xdr:col>1</xdr:col>
      <xdr:colOff>209550</xdr:colOff>
      <xdr:row>1385</xdr:row>
      <xdr:rowOff>1085850</xdr:rowOff>
    </xdr:to>
    <xdr:sp macro="" textlink="">
      <xdr:nvSpPr>
        <xdr:cNvPr id="85" name="AutoShape 30178" descr="C:\Documents and Settings\Admin\%D0%A0%D0%B0%D0%B1%D0%BE%D1%87%D0%B8%D0%B9 %D1%81%D1%82%D0%BE%D0%BB\COVER-HIGH-200x300.png"/>
        <xdr:cNvSpPr>
          <a:spLocks noChangeAspect="1" noChangeArrowheads="1"/>
        </xdr:cNvSpPr>
      </xdr:nvSpPr>
      <xdr:spPr bwMode="auto">
        <a:xfrm>
          <a:off x="457200" y="91087575"/>
          <a:ext cx="247650" cy="5095875"/>
        </a:xfrm>
        <a:prstGeom prst="rect">
          <a:avLst/>
        </a:prstGeom>
        <a:noFill/>
        <a:ln w="9525">
          <a:noFill/>
          <a:miter lim="800000"/>
          <a:headEnd/>
          <a:tailEnd/>
        </a:ln>
      </xdr:spPr>
    </xdr:sp>
    <xdr:clientData/>
  </xdr:twoCellAnchor>
  <xdr:twoCellAnchor editAs="oneCell">
    <xdr:from>
      <xdr:col>0</xdr:col>
      <xdr:colOff>457200</xdr:colOff>
      <xdr:row>1405</xdr:row>
      <xdr:rowOff>0</xdr:rowOff>
    </xdr:from>
    <xdr:to>
      <xdr:col>1</xdr:col>
      <xdr:colOff>209550</xdr:colOff>
      <xdr:row>1406</xdr:row>
      <xdr:rowOff>142875</xdr:rowOff>
    </xdr:to>
    <xdr:sp macro="" textlink="">
      <xdr:nvSpPr>
        <xdr:cNvPr id="86" name="AutoShape 30178" descr="C:\Documents and Settings\Admin\%D0%A0%D0%B0%D0%B1%D0%BE%D1%87%D0%B8%D0%B9 %D1%81%D1%82%D0%BE%D0%BB\COVER-HIGH-200x300.png"/>
        <xdr:cNvSpPr>
          <a:spLocks noChangeAspect="1" noChangeArrowheads="1"/>
        </xdr:cNvSpPr>
      </xdr:nvSpPr>
      <xdr:spPr bwMode="auto">
        <a:xfrm>
          <a:off x="457200" y="95126175"/>
          <a:ext cx="247650" cy="3848100"/>
        </a:xfrm>
        <a:prstGeom prst="rect">
          <a:avLst/>
        </a:prstGeom>
        <a:noFill/>
        <a:ln w="9525">
          <a:noFill/>
          <a:miter lim="800000"/>
          <a:headEnd/>
          <a:tailEnd/>
        </a:ln>
      </xdr:spPr>
    </xdr:sp>
    <xdr:clientData/>
  </xdr:twoCellAnchor>
  <xdr:twoCellAnchor editAs="oneCell">
    <xdr:from>
      <xdr:col>8</xdr:col>
      <xdr:colOff>0</xdr:colOff>
      <xdr:row>1384</xdr:row>
      <xdr:rowOff>0</xdr:rowOff>
    </xdr:from>
    <xdr:to>
      <xdr:col>8</xdr:col>
      <xdr:colOff>304800</xdr:colOff>
      <xdr:row>1385</xdr:row>
      <xdr:rowOff>962025</xdr:rowOff>
    </xdr:to>
    <xdr:sp macro="" textlink="">
      <xdr:nvSpPr>
        <xdr:cNvPr id="87" name="AutoShape 30178" descr="C:\Documents and Settings\Admin\%D0%A0%D0%B0%D0%B1%D0%BE%D1%87%D0%B8%D0%B9 %D1%81%D1%82%D0%BE%D0%BB\COVER-HIGH-200x300.png"/>
        <xdr:cNvSpPr>
          <a:spLocks noChangeAspect="1" noChangeArrowheads="1"/>
        </xdr:cNvSpPr>
      </xdr:nvSpPr>
      <xdr:spPr bwMode="auto">
        <a:xfrm>
          <a:off x="7362825" y="91087575"/>
          <a:ext cx="304800" cy="4914900"/>
        </a:xfrm>
        <a:prstGeom prst="rect">
          <a:avLst/>
        </a:prstGeom>
        <a:noFill/>
        <a:ln w="9525">
          <a:noFill/>
          <a:miter lim="800000"/>
          <a:headEnd/>
          <a:tailEnd/>
        </a:ln>
      </xdr:spPr>
    </xdr:sp>
    <xdr:clientData/>
  </xdr:twoCellAnchor>
  <xdr:twoCellAnchor editAs="oneCell">
    <xdr:from>
      <xdr:col>8</xdr:col>
      <xdr:colOff>0</xdr:colOff>
      <xdr:row>1384</xdr:row>
      <xdr:rowOff>0</xdr:rowOff>
    </xdr:from>
    <xdr:to>
      <xdr:col>8</xdr:col>
      <xdr:colOff>304800</xdr:colOff>
      <xdr:row>1385</xdr:row>
      <xdr:rowOff>962025</xdr:rowOff>
    </xdr:to>
    <xdr:sp macro="" textlink="">
      <xdr:nvSpPr>
        <xdr:cNvPr id="88" name="AutoShape 30178" descr="C:\Documents and Settings\Admin\%D0%A0%D0%B0%D0%B1%D0%BE%D1%87%D0%B8%D0%B9 %D1%81%D1%82%D0%BE%D0%BB\COVER-HIGH-200x300.png"/>
        <xdr:cNvSpPr>
          <a:spLocks noChangeAspect="1" noChangeArrowheads="1"/>
        </xdr:cNvSpPr>
      </xdr:nvSpPr>
      <xdr:spPr bwMode="auto">
        <a:xfrm>
          <a:off x="7362825" y="91087575"/>
          <a:ext cx="304800" cy="4914900"/>
        </a:xfrm>
        <a:prstGeom prst="rect">
          <a:avLst/>
        </a:prstGeom>
        <a:noFill/>
        <a:ln w="9525">
          <a:noFill/>
          <a:miter lim="800000"/>
          <a:headEnd/>
          <a:tailEnd/>
        </a:ln>
      </xdr:spPr>
    </xdr:sp>
    <xdr:clientData/>
  </xdr:twoCellAnchor>
  <xdr:twoCellAnchor editAs="oneCell">
    <xdr:from>
      <xdr:col>8</xdr:col>
      <xdr:colOff>0</xdr:colOff>
      <xdr:row>1384</xdr:row>
      <xdr:rowOff>0</xdr:rowOff>
    </xdr:from>
    <xdr:to>
      <xdr:col>8</xdr:col>
      <xdr:colOff>304800</xdr:colOff>
      <xdr:row>1385</xdr:row>
      <xdr:rowOff>962025</xdr:rowOff>
    </xdr:to>
    <xdr:sp macro="" textlink="">
      <xdr:nvSpPr>
        <xdr:cNvPr id="89" name="AutoShape 30178" descr="C:\Documents and Settings\Admin\%D0%A0%D0%B0%D0%B1%D0%BE%D1%87%D0%B8%D0%B9 %D1%81%D1%82%D0%BE%D0%BB\COVER-HIGH-200x300.png"/>
        <xdr:cNvSpPr>
          <a:spLocks noChangeAspect="1" noChangeArrowheads="1"/>
        </xdr:cNvSpPr>
      </xdr:nvSpPr>
      <xdr:spPr bwMode="auto">
        <a:xfrm>
          <a:off x="7362825" y="91087575"/>
          <a:ext cx="304800" cy="4914900"/>
        </a:xfrm>
        <a:prstGeom prst="rect">
          <a:avLst/>
        </a:prstGeom>
        <a:noFill/>
        <a:ln w="9525">
          <a:noFill/>
          <a:miter lim="800000"/>
          <a:headEnd/>
          <a:tailEnd/>
        </a:ln>
      </xdr:spPr>
    </xdr:sp>
    <xdr:clientData/>
  </xdr:twoCellAnchor>
  <xdr:twoCellAnchor editAs="oneCell">
    <xdr:from>
      <xdr:col>8</xdr:col>
      <xdr:colOff>0</xdr:colOff>
      <xdr:row>1384</xdr:row>
      <xdr:rowOff>0</xdr:rowOff>
    </xdr:from>
    <xdr:to>
      <xdr:col>8</xdr:col>
      <xdr:colOff>304800</xdr:colOff>
      <xdr:row>1385</xdr:row>
      <xdr:rowOff>962025</xdr:rowOff>
    </xdr:to>
    <xdr:sp macro="" textlink="">
      <xdr:nvSpPr>
        <xdr:cNvPr id="90" name="AutoShape 30178" descr="C:\Documents and Settings\Admin\%D0%A0%D0%B0%D0%B1%D0%BE%D1%87%D0%B8%D0%B9 %D1%81%D1%82%D0%BE%D0%BB\COVER-HIGH-200x300.png"/>
        <xdr:cNvSpPr>
          <a:spLocks noChangeAspect="1" noChangeArrowheads="1"/>
        </xdr:cNvSpPr>
      </xdr:nvSpPr>
      <xdr:spPr bwMode="auto">
        <a:xfrm>
          <a:off x="7362825" y="91087575"/>
          <a:ext cx="304800" cy="4914900"/>
        </a:xfrm>
        <a:prstGeom prst="rect">
          <a:avLst/>
        </a:prstGeom>
        <a:noFill/>
        <a:ln w="9525">
          <a:noFill/>
          <a:miter lim="800000"/>
          <a:headEnd/>
          <a:tailEnd/>
        </a:ln>
      </xdr:spPr>
    </xdr:sp>
    <xdr:clientData/>
  </xdr:twoCellAnchor>
  <xdr:twoCellAnchor editAs="oneCell">
    <xdr:from>
      <xdr:col>7</xdr:col>
      <xdr:colOff>1295400</xdr:colOff>
      <xdr:row>1384</xdr:row>
      <xdr:rowOff>19050</xdr:rowOff>
    </xdr:from>
    <xdr:to>
      <xdr:col>8</xdr:col>
      <xdr:colOff>304800</xdr:colOff>
      <xdr:row>1385</xdr:row>
      <xdr:rowOff>962025</xdr:rowOff>
    </xdr:to>
    <xdr:sp macro="" textlink="">
      <xdr:nvSpPr>
        <xdr:cNvPr id="91" name="AutoShape 30178" descr="C:\Documents and Settings\Admin\%D0%A0%D0%B0%D0%B1%D0%BE%D1%87%D0%B8%D0%B9 %D1%81%D1%82%D0%BE%D0%BB\COVER-HIGH-200x300.png"/>
        <xdr:cNvSpPr>
          <a:spLocks noChangeAspect="1" noChangeArrowheads="1"/>
        </xdr:cNvSpPr>
      </xdr:nvSpPr>
      <xdr:spPr bwMode="auto">
        <a:xfrm>
          <a:off x="7362825" y="91106625"/>
          <a:ext cx="304800" cy="4895850"/>
        </a:xfrm>
        <a:prstGeom prst="rect">
          <a:avLst/>
        </a:prstGeom>
        <a:noFill/>
        <a:ln w="9525">
          <a:noFill/>
          <a:miter lim="800000"/>
          <a:headEnd/>
          <a:tailEnd/>
        </a:ln>
      </xdr:spPr>
    </xdr:sp>
    <xdr:clientData/>
  </xdr:twoCellAnchor>
  <xdr:twoCellAnchor editAs="oneCell">
    <xdr:from>
      <xdr:col>7</xdr:col>
      <xdr:colOff>1143000</xdr:colOff>
      <xdr:row>1384</xdr:row>
      <xdr:rowOff>19050</xdr:rowOff>
    </xdr:from>
    <xdr:to>
      <xdr:col>8</xdr:col>
      <xdr:colOff>304800</xdr:colOff>
      <xdr:row>1385</xdr:row>
      <xdr:rowOff>962025</xdr:rowOff>
    </xdr:to>
    <xdr:sp macro="" textlink="">
      <xdr:nvSpPr>
        <xdr:cNvPr id="92" name="AutoShape 30178" descr="C:\Documents and Settings\Admin\%D0%A0%D0%B0%D0%B1%D0%BE%D1%87%D0%B8%D0%B9 %D1%81%D1%82%D0%BE%D0%BB\COVER-HIGH-200x300.png"/>
        <xdr:cNvSpPr>
          <a:spLocks noChangeAspect="1" noChangeArrowheads="1"/>
        </xdr:cNvSpPr>
      </xdr:nvSpPr>
      <xdr:spPr bwMode="auto">
        <a:xfrm>
          <a:off x="7362825" y="91106625"/>
          <a:ext cx="304800" cy="4895850"/>
        </a:xfrm>
        <a:prstGeom prst="rect">
          <a:avLst/>
        </a:prstGeom>
        <a:noFill/>
        <a:ln w="9525">
          <a:noFill/>
          <a:miter lim="800000"/>
          <a:headEnd/>
          <a:tailEnd/>
        </a:ln>
      </xdr:spPr>
    </xdr:sp>
    <xdr:clientData/>
  </xdr:twoCellAnchor>
  <xdr:twoCellAnchor editAs="oneCell">
    <xdr:from>
      <xdr:col>0</xdr:col>
      <xdr:colOff>457200</xdr:colOff>
      <xdr:row>1384</xdr:row>
      <xdr:rowOff>0</xdr:rowOff>
    </xdr:from>
    <xdr:to>
      <xdr:col>1</xdr:col>
      <xdr:colOff>209550</xdr:colOff>
      <xdr:row>1404</xdr:row>
      <xdr:rowOff>1152525</xdr:rowOff>
    </xdr:to>
    <xdr:sp macro="" textlink="">
      <xdr:nvSpPr>
        <xdr:cNvPr id="93" name="AutoShape 30178" descr="C:\Documents and Settings\Admin\%D0%A0%D0%B0%D0%B1%D0%BE%D1%87%D0%B8%D0%B9 %D1%81%D1%82%D0%BE%D0%BB\COVER-HIGH-200x300.png"/>
        <xdr:cNvSpPr>
          <a:spLocks noChangeAspect="1" noChangeArrowheads="1"/>
        </xdr:cNvSpPr>
      </xdr:nvSpPr>
      <xdr:spPr bwMode="auto">
        <a:xfrm>
          <a:off x="457200" y="91087575"/>
          <a:ext cx="247650" cy="51854100"/>
        </a:xfrm>
        <a:prstGeom prst="rect">
          <a:avLst/>
        </a:prstGeom>
        <a:noFill/>
        <a:ln w="9525">
          <a:noFill/>
          <a:miter lim="800000"/>
          <a:headEnd/>
          <a:tailEnd/>
        </a:ln>
      </xdr:spPr>
    </xdr:sp>
    <xdr:clientData/>
  </xdr:twoCellAnchor>
  <xdr:twoCellAnchor editAs="oneCell">
    <xdr:from>
      <xdr:col>0</xdr:col>
      <xdr:colOff>457200</xdr:colOff>
      <xdr:row>1384</xdr:row>
      <xdr:rowOff>0</xdr:rowOff>
    </xdr:from>
    <xdr:to>
      <xdr:col>1</xdr:col>
      <xdr:colOff>209550</xdr:colOff>
      <xdr:row>1404</xdr:row>
      <xdr:rowOff>1143000</xdr:rowOff>
    </xdr:to>
    <xdr:sp macro="" textlink="">
      <xdr:nvSpPr>
        <xdr:cNvPr id="94" name="AutoShape 30178" descr="C:\Documents and Settings\Admin\%D0%A0%D0%B0%D0%B1%D0%BE%D1%87%D0%B8%D0%B9 %D1%81%D1%82%D0%BE%D0%BB\COVER-HIGH-200x300.png"/>
        <xdr:cNvSpPr>
          <a:spLocks noChangeAspect="1" noChangeArrowheads="1"/>
        </xdr:cNvSpPr>
      </xdr:nvSpPr>
      <xdr:spPr bwMode="auto">
        <a:xfrm>
          <a:off x="457200" y="91087575"/>
          <a:ext cx="247650" cy="51835050"/>
        </a:xfrm>
        <a:prstGeom prst="rect">
          <a:avLst/>
        </a:prstGeom>
        <a:noFill/>
        <a:ln w="9525">
          <a:noFill/>
          <a:miter lim="800000"/>
          <a:headEnd/>
          <a:tailEnd/>
        </a:ln>
      </xdr:spPr>
    </xdr:sp>
    <xdr:clientData/>
  </xdr:twoCellAnchor>
  <xdr:twoCellAnchor editAs="oneCell">
    <xdr:from>
      <xdr:col>1</xdr:col>
      <xdr:colOff>457200</xdr:colOff>
      <xdr:row>1384</xdr:row>
      <xdr:rowOff>0</xdr:rowOff>
    </xdr:from>
    <xdr:to>
      <xdr:col>3</xdr:col>
      <xdr:colOff>28575</xdr:colOff>
      <xdr:row>1404</xdr:row>
      <xdr:rowOff>1152525</xdr:rowOff>
    </xdr:to>
    <xdr:sp macro="" textlink="">
      <xdr:nvSpPr>
        <xdr:cNvPr id="95" name="AutoShape 30178" descr="C:\Documents and Settings\Admin\%D0%A0%D0%B0%D0%B1%D0%BE%D1%87%D0%B8%D0%B9 %D1%81%D1%82%D0%BE%D0%BB\COVER-HIGH-200x300.png"/>
        <xdr:cNvSpPr>
          <a:spLocks noChangeAspect="1" noChangeArrowheads="1"/>
        </xdr:cNvSpPr>
      </xdr:nvSpPr>
      <xdr:spPr bwMode="auto">
        <a:xfrm>
          <a:off x="952500" y="91087575"/>
          <a:ext cx="1533525" cy="51854100"/>
        </a:xfrm>
        <a:prstGeom prst="rect">
          <a:avLst/>
        </a:prstGeom>
        <a:noFill/>
        <a:ln w="9525">
          <a:noFill/>
          <a:miter lim="800000"/>
          <a:headEnd/>
          <a:tailEnd/>
        </a:ln>
      </xdr:spPr>
    </xdr:sp>
    <xdr:clientData/>
  </xdr:twoCellAnchor>
  <xdr:twoCellAnchor editAs="oneCell">
    <xdr:from>
      <xdr:col>1</xdr:col>
      <xdr:colOff>457200</xdr:colOff>
      <xdr:row>1384</xdr:row>
      <xdr:rowOff>0</xdr:rowOff>
    </xdr:from>
    <xdr:to>
      <xdr:col>3</xdr:col>
      <xdr:colOff>28575</xdr:colOff>
      <xdr:row>1404</xdr:row>
      <xdr:rowOff>1143000</xdr:rowOff>
    </xdr:to>
    <xdr:sp macro="" textlink="">
      <xdr:nvSpPr>
        <xdr:cNvPr id="96" name="AutoShape 30178" descr="C:\Documents and Settings\Admin\%D0%A0%D0%B0%D0%B1%D0%BE%D1%87%D0%B8%D0%B9 %D1%81%D1%82%D0%BE%D0%BB\COVER-HIGH-200x300.png"/>
        <xdr:cNvSpPr>
          <a:spLocks noChangeAspect="1" noChangeArrowheads="1"/>
        </xdr:cNvSpPr>
      </xdr:nvSpPr>
      <xdr:spPr bwMode="auto">
        <a:xfrm>
          <a:off x="952500" y="91087575"/>
          <a:ext cx="1533525" cy="51835050"/>
        </a:xfrm>
        <a:prstGeom prst="rect">
          <a:avLst/>
        </a:prstGeom>
        <a:noFill/>
        <a:ln w="9525">
          <a:noFill/>
          <a:miter lim="800000"/>
          <a:headEnd/>
          <a:tailEnd/>
        </a:ln>
      </xdr:spPr>
    </xdr:sp>
    <xdr:clientData/>
  </xdr:twoCellAnchor>
  <xdr:twoCellAnchor editAs="oneCell">
    <xdr:from>
      <xdr:col>1</xdr:col>
      <xdr:colOff>66675</xdr:colOff>
      <xdr:row>1405</xdr:row>
      <xdr:rowOff>0</xdr:rowOff>
    </xdr:from>
    <xdr:to>
      <xdr:col>1</xdr:col>
      <xdr:colOff>323850</xdr:colOff>
      <xdr:row>1425</xdr:row>
      <xdr:rowOff>133350</xdr:rowOff>
    </xdr:to>
    <xdr:sp macro="" textlink="">
      <xdr:nvSpPr>
        <xdr:cNvPr id="97" name="AutoShape 30178" descr="C:\Documents and Settings\Admin\%D0%A0%D0%B0%D0%B1%D0%BE%D1%87%D0%B8%D0%B9 %D1%81%D1%82%D0%BE%D0%BB\COVER-HIGH-200x300.png"/>
        <xdr:cNvSpPr>
          <a:spLocks noChangeAspect="1" noChangeArrowheads="1"/>
        </xdr:cNvSpPr>
      </xdr:nvSpPr>
      <xdr:spPr bwMode="auto">
        <a:xfrm>
          <a:off x="561975" y="95126175"/>
          <a:ext cx="257175" cy="48548925"/>
        </a:xfrm>
        <a:prstGeom prst="rect">
          <a:avLst/>
        </a:prstGeom>
        <a:noFill/>
        <a:ln w="9525">
          <a:noFill/>
          <a:miter lim="800000"/>
          <a:headEnd/>
          <a:tailEnd/>
        </a:ln>
      </xdr:spPr>
    </xdr:sp>
    <xdr:clientData/>
  </xdr:twoCellAnchor>
  <xdr:twoCellAnchor editAs="oneCell">
    <xdr:from>
      <xdr:col>1</xdr:col>
      <xdr:colOff>457200</xdr:colOff>
      <xdr:row>1405</xdr:row>
      <xdr:rowOff>0</xdr:rowOff>
    </xdr:from>
    <xdr:to>
      <xdr:col>3</xdr:col>
      <xdr:colOff>28575</xdr:colOff>
      <xdr:row>1425</xdr:row>
      <xdr:rowOff>142875</xdr:rowOff>
    </xdr:to>
    <xdr:sp macro="" textlink="">
      <xdr:nvSpPr>
        <xdr:cNvPr id="98" name="AutoShape 30178" descr="C:\Documents and Settings\Admin\%D0%A0%D0%B0%D0%B1%D0%BE%D1%87%D0%B8%D0%B9 %D1%81%D1%82%D0%BE%D0%BB\COVER-HIGH-200x300.png"/>
        <xdr:cNvSpPr>
          <a:spLocks noChangeAspect="1" noChangeArrowheads="1"/>
        </xdr:cNvSpPr>
      </xdr:nvSpPr>
      <xdr:spPr bwMode="auto">
        <a:xfrm>
          <a:off x="952500" y="95126175"/>
          <a:ext cx="1533525" cy="48558450"/>
        </a:xfrm>
        <a:prstGeom prst="rect">
          <a:avLst/>
        </a:prstGeom>
        <a:noFill/>
        <a:ln w="9525">
          <a:noFill/>
          <a:miter lim="800000"/>
          <a:headEnd/>
          <a:tailEnd/>
        </a:ln>
      </xdr:spPr>
    </xdr:sp>
    <xdr:clientData/>
  </xdr:twoCellAnchor>
  <xdr:twoCellAnchor editAs="oneCell">
    <xdr:from>
      <xdr:col>1</xdr:col>
      <xdr:colOff>457200</xdr:colOff>
      <xdr:row>1405</xdr:row>
      <xdr:rowOff>0</xdr:rowOff>
    </xdr:from>
    <xdr:to>
      <xdr:col>3</xdr:col>
      <xdr:colOff>28575</xdr:colOff>
      <xdr:row>1425</xdr:row>
      <xdr:rowOff>133350</xdr:rowOff>
    </xdr:to>
    <xdr:sp macro="" textlink="">
      <xdr:nvSpPr>
        <xdr:cNvPr id="99" name="AutoShape 30178" descr="C:\Documents and Settings\Admin\%D0%A0%D0%B0%D0%B1%D0%BE%D1%87%D0%B8%D0%B9 %D1%81%D1%82%D0%BE%D0%BB\COVER-HIGH-200x300.png"/>
        <xdr:cNvSpPr>
          <a:spLocks noChangeAspect="1" noChangeArrowheads="1"/>
        </xdr:cNvSpPr>
      </xdr:nvSpPr>
      <xdr:spPr bwMode="auto">
        <a:xfrm>
          <a:off x="952500" y="95126175"/>
          <a:ext cx="1533525" cy="48548925"/>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238125</xdr:rowOff>
    </xdr:to>
    <xdr:sp macro="" textlink="">
      <xdr:nvSpPr>
        <xdr:cNvPr id="100" name="AutoShape 30178" descr="C:\Documents and Settings\Admin\%D0%A0%D0%B0%D0%B1%D0%BE%D1%87%D0%B8%D0%B9 %D1%81%D1%82%D0%BE%D0%BB\COVER-HIGH-200x300.png"/>
        <xdr:cNvSpPr>
          <a:spLocks noChangeAspect="1" noChangeArrowheads="1"/>
        </xdr:cNvSpPr>
      </xdr:nvSpPr>
      <xdr:spPr bwMode="auto">
        <a:xfrm>
          <a:off x="7362825" y="131768850"/>
          <a:ext cx="304800" cy="276225"/>
        </a:xfrm>
        <a:prstGeom prst="rect">
          <a:avLst/>
        </a:prstGeom>
        <a:noFill/>
        <a:ln w="9525">
          <a:noFill/>
          <a:miter lim="800000"/>
          <a:headEnd/>
          <a:tailEnd/>
        </a:ln>
      </xdr:spPr>
    </xdr:sp>
    <xdr:clientData/>
  </xdr:twoCellAnchor>
  <xdr:twoCellAnchor editAs="oneCell">
    <xdr:from>
      <xdr:col>8</xdr:col>
      <xdr:colOff>85725</xdr:colOff>
      <xdr:row>1597</xdr:row>
      <xdr:rowOff>0</xdr:rowOff>
    </xdr:from>
    <xdr:to>
      <xdr:col>8</xdr:col>
      <xdr:colOff>390525</xdr:colOff>
      <xdr:row>1597</xdr:row>
      <xdr:rowOff>238125</xdr:rowOff>
    </xdr:to>
    <xdr:sp macro="" textlink="">
      <xdr:nvSpPr>
        <xdr:cNvPr id="101" name="AutoShape 30178" descr="C:\Documents and Settings\Admin\%D0%A0%D0%B0%D0%B1%D0%BE%D1%87%D0%B8%D0%B9 %D1%81%D1%82%D0%BE%D0%BB\COVER-HIGH-200x300.png"/>
        <xdr:cNvSpPr>
          <a:spLocks noChangeAspect="1" noChangeArrowheads="1"/>
        </xdr:cNvSpPr>
      </xdr:nvSpPr>
      <xdr:spPr bwMode="auto">
        <a:xfrm>
          <a:off x="7448550" y="131768850"/>
          <a:ext cx="304800" cy="276225"/>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190500</xdr:rowOff>
    </xdr:to>
    <xdr:sp macro="" textlink="">
      <xdr:nvSpPr>
        <xdr:cNvPr id="102" name="AutoShape 30178" descr="C:\Documents and Settings\Admin\%D0%A0%D0%B0%D0%B1%D0%BE%D1%87%D0%B8%D0%B9 %D1%81%D1%82%D0%BE%D0%BB\COVER-HIGH-200x300.png"/>
        <xdr:cNvSpPr>
          <a:spLocks noChangeAspect="1" noChangeArrowheads="1"/>
        </xdr:cNvSpPr>
      </xdr:nvSpPr>
      <xdr:spPr bwMode="auto">
        <a:xfrm>
          <a:off x="7362825" y="131768850"/>
          <a:ext cx="304800" cy="22860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190500</xdr:rowOff>
    </xdr:to>
    <xdr:sp macro="" textlink="">
      <xdr:nvSpPr>
        <xdr:cNvPr id="103" name="AutoShape 30178" descr="C:\Documents and Settings\Admin\%D0%A0%D0%B0%D0%B1%D0%BE%D1%87%D0%B8%D0%B9 %D1%81%D1%82%D0%BE%D0%BB\COVER-HIGH-200x300.png"/>
        <xdr:cNvSpPr>
          <a:spLocks noChangeAspect="1" noChangeArrowheads="1"/>
        </xdr:cNvSpPr>
      </xdr:nvSpPr>
      <xdr:spPr bwMode="auto">
        <a:xfrm>
          <a:off x="7362825" y="131768850"/>
          <a:ext cx="304800" cy="22860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314325</xdr:rowOff>
    </xdr:to>
    <xdr:sp macro="" textlink="">
      <xdr:nvSpPr>
        <xdr:cNvPr id="104" name="AutoShape 30178" descr="C:\Documents and Settings\Admin\%D0%A0%D0%B0%D0%B1%D0%BE%D1%87%D0%B8%D0%B9 %D1%81%D1%82%D0%BE%D0%BB\COVER-HIGH-200x300.png"/>
        <xdr:cNvSpPr>
          <a:spLocks noChangeAspect="1" noChangeArrowheads="1"/>
        </xdr:cNvSpPr>
      </xdr:nvSpPr>
      <xdr:spPr bwMode="auto">
        <a:xfrm>
          <a:off x="7362825" y="131768850"/>
          <a:ext cx="304800" cy="361950"/>
        </a:xfrm>
        <a:prstGeom prst="rect">
          <a:avLst/>
        </a:prstGeom>
        <a:noFill/>
        <a:ln w="9525">
          <a:noFill/>
          <a:miter lim="800000"/>
          <a:headEnd/>
          <a:tailEnd/>
        </a:ln>
      </xdr:spPr>
    </xdr:sp>
    <xdr:clientData/>
  </xdr:twoCellAnchor>
  <xdr:twoCellAnchor editAs="oneCell">
    <xdr:from>
      <xdr:col>8</xdr:col>
      <xdr:colOff>85725</xdr:colOff>
      <xdr:row>1597</xdr:row>
      <xdr:rowOff>0</xdr:rowOff>
    </xdr:from>
    <xdr:to>
      <xdr:col>8</xdr:col>
      <xdr:colOff>390525</xdr:colOff>
      <xdr:row>1597</xdr:row>
      <xdr:rowOff>314325</xdr:rowOff>
    </xdr:to>
    <xdr:sp macro="" textlink="">
      <xdr:nvSpPr>
        <xdr:cNvPr id="105" name="AutoShape 30178" descr="C:\Documents and Settings\Admin\%D0%A0%D0%B0%D0%B1%D0%BE%D1%87%D0%B8%D0%B9 %D1%81%D1%82%D0%BE%D0%BB\COVER-HIGH-200x300.png"/>
        <xdr:cNvSpPr>
          <a:spLocks noChangeAspect="1" noChangeArrowheads="1"/>
        </xdr:cNvSpPr>
      </xdr:nvSpPr>
      <xdr:spPr bwMode="auto">
        <a:xfrm>
          <a:off x="7448550" y="131768850"/>
          <a:ext cx="304800" cy="3619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314325</xdr:rowOff>
    </xdr:to>
    <xdr:sp macro="" textlink="">
      <xdr:nvSpPr>
        <xdr:cNvPr id="106" name="AutoShape 30178" descr="C:\Documents and Settings\Admin\%D0%A0%D0%B0%D0%B1%D0%BE%D1%87%D0%B8%D0%B9 %D1%81%D1%82%D0%BE%D0%BB\COVER-HIGH-200x300.png"/>
        <xdr:cNvSpPr>
          <a:spLocks noChangeAspect="1" noChangeArrowheads="1"/>
        </xdr:cNvSpPr>
      </xdr:nvSpPr>
      <xdr:spPr bwMode="auto">
        <a:xfrm>
          <a:off x="7362825" y="131768850"/>
          <a:ext cx="304800" cy="3619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314325</xdr:rowOff>
    </xdr:to>
    <xdr:sp macro="" textlink="">
      <xdr:nvSpPr>
        <xdr:cNvPr id="107" name="AutoShape 30178" descr="C:\Documents and Settings\Admin\%D0%A0%D0%B0%D0%B1%D0%BE%D1%87%D0%B8%D0%B9 %D1%81%D1%82%D0%BE%D0%BB\COVER-HIGH-200x300.png"/>
        <xdr:cNvSpPr>
          <a:spLocks noChangeAspect="1" noChangeArrowheads="1"/>
        </xdr:cNvSpPr>
      </xdr:nvSpPr>
      <xdr:spPr bwMode="auto">
        <a:xfrm>
          <a:off x="7362825" y="131768850"/>
          <a:ext cx="304800" cy="3619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08"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09"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0"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409575</xdr:colOff>
      <xdr:row>1597</xdr:row>
      <xdr:rowOff>0</xdr:rowOff>
    </xdr:from>
    <xdr:to>
      <xdr:col>1</xdr:col>
      <xdr:colOff>161925</xdr:colOff>
      <xdr:row>1597</xdr:row>
      <xdr:rowOff>247650</xdr:rowOff>
    </xdr:to>
    <xdr:sp macro="" textlink="">
      <xdr:nvSpPr>
        <xdr:cNvPr id="111" name="AutoShape 30178" descr="C:\Documents and Settings\Admin\%D0%A0%D0%B0%D0%B1%D0%BE%D1%87%D0%B8%D0%B9 %D1%81%D1%82%D0%BE%D0%BB\COVER-HIGH-200x300.png"/>
        <xdr:cNvSpPr>
          <a:spLocks noChangeAspect="1" noChangeArrowheads="1"/>
        </xdr:cNvSpPr>
      </xdr:nvSpPr>
      <xdr:spPr bwMode="auto">
        <a:xfrm>
          <a:off x="409575"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2"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3"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4"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5"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6"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7"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8"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19"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0"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1"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2"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3"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4"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5"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6"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7"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8"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29"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30"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31"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32"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33"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34"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35"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247650</xdr:rowOff>
    </xdr:to>
    <xdr:sp macro="" textlink="">
      <xdr:nvSpPr>
        <xdr:cNvPr id="136" name="AutoShape 30178" descr="C:\Documents and Settings\Admin\%D0%A0%D0%B0%D0%B1%D0%BE%D1%87%D0%B8%D0%B9 %D1%81%D1%82%D0%BE%D0%BB\COVER-HIGH-200x300.png"/>
        <xdr:cNvSpPr>
          <a:spLocks noChangeAspect="1" noChangeArrowheads="1"/>
        </xdr:cNvSpPr>
      </xdr:nvSpPr>
      <xdr:spPr bwMode="auto">
        <a:xfrm>
          <a:off x="7362825" y="131768850"/>
          <a:ext cx="304800" cy="2857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247650</xdr:rowOff>
    </xdr:to>
    <xdr:sp macro="" textlink="">
      <xdr:nvSpPr>
        <xdr:cNvPr id="137" name="AutoShape 30178" descr="C:\Documents and Settings\Admin\%D0%A0%D0%B0%D0%B1%D0%BE%D1%87%D0%B8%D0%B9 %D1%81%D1%82%D0%BE%D0%BB\COVER-HIGH-200x300.png"/>
        <xdr:cNvSpPr>
          <a:spLocks noChangeAspect="1" noChangeArrowheads="1"/>
        </xdr:cNvSpPr>
      </xdr:nvSpPr>
      <xdr:spPr bwMode="auto">
        <a:xfrm>
          <a:off x="7362825" y="131768850"/>
          <a:ext cx="304800" cy="2857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247650</xdr:rowOff>
    </xdr:to>
    <xdr:sp macro="" textlink="">
      <xdr:nvSpPr>
        <xdr:cNvPr id="138" name="AutoShape 30178" descr="C:\Documents and Settings\Admin\%D0%A0%D0%B0%D0%B1%D0%BE%D1%87%D0%B8%D0%B9 %D1%81%D1%82%D0%BE%D0%BB\COVER-HIGH-200x300.png"/>
        <xdr:cNvSpPr>
          <a:spLocks noChangeAspect="1" noChangeArrowheads="1"/>
        </xdr:cNvSpPr>
      </xdr:nvSpPr>
      <xdr:spPr bwMode="auto">
        <a:xfrm>
          <a:off x="7362825" y="131768850"/>
          <a:ext cx="304800" cy="285750"/>
        </a:xfrm>
        <a:prstGeom prst="rect">
          <a:avLst/>
        </a:prstGeom>
        <a:noFill/>
        <a:ln w="9525">
          <a:noFill/>
          <a:miter lim="800000"/>
          <a:headEnd/>
          <a:tailEnd/>
        </a:ln>
      </xdr:spPr>
    </xdr:sp>
    <xdr:clientData/>
  </xdr:twoCellAnchor>
  <xdr:twoCellAnchor editAs="oneCell">
    <xdr:from>
      <xdr:col>8</xdr:col>
      <xdr:colOff>66675</xdr:colOff>
      <xdr:row>1597</xdr:row>
      <xdr:rowOff>0</xdr:rowOff>
    </xdr:from>
    <xdr:to>
      <xdr:col>8</xdr:col>
      <xdr:colOff>371475</xdr:colOff>
      <xdr:row>1597</xdr:row>
      <xdr:rowOff>247650</xdr:rowOff>
    </xdr:to>
    <xdr:sp macro="" textlink="">
      <xdr:nvSpPr>
        <xdr:cNvPr id="139" name="AutoShape 30178" descr="C:\Documents and Settings\Admin\%D0%A0%D0%B0%D0%B1%D0%BE%D1%87%D0%B8%D0%B9 %D1%81%D1%82%D0%BE%D0%BB\COVER-HIGH-200x300.png"/>
        <xdr:cNvSpPr>
          <a:spLocks noChangeAspect="1" noChangeArrowheads="1"/>
        </xdr:cNvSpPr>
      </xdr:nvSpPr>
      <xdr:spPr bwMode="auto">
        <a:xfrm>
          <a:off x="7429500" y="131768850"/>
          <a:ext cx="304800" cy="2857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1602</xdr:row>
      <xdr:rowOff>1657350</xdr:rowOff>
    </xdr:to>
    <xdr:sp macro="" textlink="">
      <xdr:nvSpPr>
        <xdr:cNvPr id="140" name="AutoShape 30178" descr="C:\Documents and Settings\Admin\%D0%A0%D0%B0%D0%B1%D0%BE%D1%87%D0%B8%D0%B9 %D1%81%D1%82%D0%BE%D0%BB\COVER-HIGH-200x300.png"/>
        <xdr:cNvSpPr>
          <a:spLocks noChangeAspect="1" noChangeArrowheads="1"/>
        </xdr:cNvSpPr>
      </xdr:nvSpPr>
      <xdr:spPr bwMode="auto">
        <a:xfrm>
          <a:off x="7362825" y="131768850"/>
          <a:ext cx="304800" cy="14449425"/>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3686175</xdr:rowOff>
    </xdr:to>
    <xdr:sp macro="" textlink="">
      <xdr:nvSpPr>
        <xdr:cNvPr id="141" name="AutoShape 30178" descr="C:\Documents and Settings\Admin\%D0%A0%D0%B0%D0%B1%D0%BE%D1%87%D0%B8%D0%B9 %D1%81%D1%82%D0%BE%D0%BB\COVER-HIGH-200x300.png"/>
        <xdr:cNvSpPr>
          <a:spLocks noChangeAspect="1" noChangeArrowheads="1"/>
        </xdr:cNvSpPr>
      </xdr:nvSpPr>
      <xdr:spPr bwMode="auto">
        <a:xfrm>
          <a:off x="457200" y="131768850"/>
          <a:ext cx="247650" cy="4371975"/>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3686175</xdr:rowOff>
    </xdr:to>
    <xdr:sp macro="" textlink="">
      <xdr:nvSpPr>
        <xdr:cNvPr id="142" name="AutoShape 30178" descr="C:\Documents and Settings\Admin\%D0%A0%D0%B0%D0%B1%D0%BE%D1%87%D0%B8%D0%B9 %D1%81%D1%82%D0%BE%D0%BB\COVER-HIGH-200x300.png"/>
        <xdr:cNvSpPr>
          <a:spLocks noChangeAspect="1" noChangeArrowheads="1"/>
        </xdr:cNvSpPr>
      </xdr:nvSpPr>
      <xdr:spPr bwMode="auto">
        <a:xfrm>
          <a:off x="457200" y="131768850"/>
          <a:ext cx="247650" cy="4371975"/>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3457575</xdr:rowOff>
    </xdr:to>
    <xdr:sp macro="" textlink="">
      <xdr:nvSpPr>
        <xdr:cNvPr id="143" name="AutoShape 30178" descr="C:\Documents and Settings\Admin\%D0%A0%D0%B0%D0%B1%D0%BE%D1%87%D0%B8%D0%B9 %D1%81%D1%82%D0%BE%D0%BB\COVER-HIGH-200x300.png"/>
        <xdr:cNvSpPr>
          <a:spLocks noChangeAspect="1" noChangeArrowheads="1"/>
        </xdr:cNvSpPr>
      </xdr:nvSpPr>
      <xdr:spPr bwMode="auto">
        <a:xfrm>
          <a:off x="7362825" y="131768850"/>
          <a:ext cx="304800" cy="4105275"/>
        </a:xfrm>
        <a:prstGeom prst="rect">
          <a:avLst/>
        </a:prstGeom>
        <a:noFill/>
        <a:ln w="9525">
          <a:noFill/>
          <a:miter lim="800000"/>
          <a:headEnd/>
          <a:tailEnd/>
        </a:ln>
      </xdr:spPr>
    </xdr:sp>
    <xdr:clientData/>
  </xdr:twoCellAnchor>
  <xdr:twoCellAnchor editAs="oneCell">
    <xdr:from>
      <xdr:col>4</xdr:col>
      <xdr:colOff>1562100</xdr:colOff>
      <xdr:row>1597</xdr:row>
      <xdr:rowOff>0</xdr:rowOff>
    </xdr:from>
    <xdr:to>
      <xdr:col>5</xdr:col>
      <xdr:colOff>742950</xdr:colOff>
      <xdr:row>1597</xdr:row>
      <xdr:rowOff>3457575</xdr:rowOff>
    </xdr:to>
    <xdr:sp macro="" textlink="">
      <xdr:nvSpPr>
        <xdr:cNvPr id="144" name="AutoShape 30178" descr="C:\Documents and Settings\Admin\%D0%A0%D0%B0%D0%B1%D0%BE%D1%87%D0%B8%D0%B9 %D1%81%D1%82%D0%BE%D0%BB\COVER-HIGH-200x300.png"/>
        <xdr:cNvSpPr>
          <a:spLocks noChangeAspect="1" noChangeArrowheads="1"/>
        </xdr:cNvSpPr>
      </xdr:nvSpPr>
      <xdr:spPr bwMode="auto">
        <a:xfrm>
          <a:off x="4419600" y="131768850"/>
          <a:ext cx="742950" cy="4105275"/>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3457575</xdr:rowOff>
    </xdr:to>
    <xdr:sp macro="" textlink="">
      <xdr:nvSpPr>
        <xdr:cNvPr id="145" name="AutoShape 30178" descr="C:\Documents and Settings\Admin\%D0%A0%D0%B0%D0%B1%D0%BE%D1%87%D0%B8%D0%B9 %D1%81%D1%82%D0%BE%D0%BB\COVER-HIGH-200x300.png"/>
        <xdr:cNvSpPr>
          <a:spLocks noChangeAspect="1" noChangeArrowheads="1"/>
        </xdr:cNvSpPr>
      </xdr:nvSpPr>
      <xdr:spPr bwMode="auto">
        <a:xfrm>
          <a:off x="457200" y="131768850"/>
          <a:ext cx="247650" cy="4105275"/>
        </a:xfrm>
        <a:prstGeom prst="rect">
          <a:avLst/>
        </a:prstGeom>
        <a:noFill/>
        <a:ln w="9525">
          <a:noFill/>
          <a:miter lim="800000"/>
          <a:headEnd/>
          <a:tailEnd/>
        </a:ln>
      </xdr:spPr>
    </xdr:sp>
    <xdr:clientData/>
  </xdr:twoCellAnchor>
  <xdr:twoCellAnchor editAs="oneCell">
    <xdr:from>
      <xdr:col>1</xdr:col>
      <xdr:colOff>0</xdr:colOff>
      <xdr:row>1597</xdr:row>
      <xdr:rowOff>0</xdr:rowOff>
    </xdr:from>
    <xdr:to>
      <xdr:col>1</xdr:col>
      <xdr:colOff>247650</xdr:colOff>
      <xdr:row>1597</xdr:row>
      <xdr:rowOff>3457575</xdr:rowOff>
    </xdr:to>
    <xdr:sp macro="" textlink="">
      <xdr:nvSpPr>
        <xdr:cNvPr id="146" name="AutoShape 30178" descr="C:\Documents and Settings\Admin\%D0%A0%D0%B0%D0%B1%D0%BE%D1%87%D0%B8%D0%B9 %D1%81%D1%82%D0%BE%D0%BB\COVER-HIGH-200x300.png"/>
        <xdr:cNvSpPr>
          <a:spLocks noChangeAspect="1" noChangeArrowheads="1"/>
        </xdr:cNvSpPr>
      </xdr:nvSpPr>
      <xdr:spPr bwMode="auto">
        <a:xfrm>
          <a:off x="495300" y="131768850"/>
          <a:ext cx="247650" cy="4105275"/>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1603</xdr:row>
      <xdr:rowOff>485775</xdr:rowOff>
    </xdr:to>
    <xdr:sp macro="" textlink="">
      <xdr:nvSpPr>
        <xdr:cNvPr id="147" name="AutoShape 30178" descr="C:\Documents and Settings\Admin\%D0%A0%D0%B0%D0%B1%D0%BE%D1%87%D0%B8%D0%B9 %D1%81%D1%82%D0%BE%D0%BB\COVER-HIGH-200x300.png"/>
        <xdr:cNvSpPr>
          <a:spLocks noChangeAspect="1" noChangeArrowheads="1"/>
        </xdr:cNvSpPr>
      </xdr:nvSpPr>
      <xdr:spPr bwMode="auto">
        <a:xfrm>
          <a:off x="7362825" y="131768850"/>
          <a:ext cx="304800" cy="150304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3457575</xdr:rowOff>
    </xdr:to>
    <xdr:sp macro="" textlink="">
      <xdr:nvSpPr>
        <xdr:cNvPr id="148" name="AutoShape 30178" descr="C:\Documents and Settings\Admin\%D0%A0%D0%B0%D0%B1%D0%BE%D1%87%D0%B8%D0%B9 %D1%81%D1%82%D0%BE%D0%BB\COVER-HIGH-200x300.png"/>
        <xdr:cNvSpPr>
          <a:spLocks noChangeAspect="1" noChangeArrowheads="1"/>
        </xdr:cNvSpPr>
      </xdr:nvSpPr>
      <xdr:spPr bwMode="auto">
        <a:xfrm>
          <a:off x="7362825" y="131768850"/>
          <a:ext cx="304800" cy="4105275"/>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1597</xdr:row>
      <xdr:rowOff>3457575</xdr:rowOff>
    </xdr:to>
    <xdr:sp macro="" textlink="">
      <xdr:nvSpPr>
        <xdr:cNvPr id="149" name="AutoShape 30178" descr="C:\Documents and Settings\Admin\%D0%A0%D0%B0%D0%B1%D0%BE%D1%87%D0%B8%D0%B9 %D1%81%D1%82%D0%BE%D0%BB\COVER-HIGH-200x300.png"/>
        <xdr:cNvSpPr>
          <a:spLocks noChangeAspect="1" noChangeArrowheads="1"/>
        </xdr:cNvSpPr>
      </xdr:nvSpPr>
      <xdr:spPr bwMode="auto">
        <a:xfrm>
          <a:off x="7362825" y="131768850"/>
          <a:ext cx="304800" cy="4105275"/>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285750</xdr:rowOff>
    </xdr:to>
    <xdr:sp macro="" textlink="">
      <xdr:nvSpPr>
        <xdr:cNvPr id="150" name="AutoShape 30178" descr="C:\Documents and Settings\Admin\%D0%A0%D0%B0%D0%B1%D0%BE%D1%87%D0%B8%D0%B9 %D1%81%D1%82%D0%BE%D0%BB\COVER-HIGH-200x300.png"/>
        <xdr:cNvSpPr>
          <a:spLocks noChangeAspect="1" noChangeArrowheads="1"/>
        </xdr:cNvSpPr>
      </xdr:nvSpPr>
      <xdr:spPr bwMode="auto">
        <a:xfrm>
          <a:off x="457200" y="131768850"/>
          <a:ext cx="247650" cy="3238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285750</xdr:rowOff>
    </xdr:to>
    <xdr:sp macro="" textlink="">
      <xdr:nvSpPr>
        <xdr:cNvPr id="151" name="AutoShape 30178" descr="C:\Documents and Settings\Admin\%D0%A0%D0%B0%D0%B1%D0%BE%D1%87%D0%B8%D0%B9 %D1%81%D1%82%D0%BE%D0%BB\COVER-HIGH-200x300.png"/>
        <xdr:cNvSpPr>
          <a:spLocks noChangeAspect="1" noChangeArrowheads="1"/>
        </xdr:cNvSpPr>
      </xdr:nvSpPr>
      <xdr:spPr bwMode="auto">
        <a:xfrm>
          <a:off x="457200" y="131768850"/>
          <a:ext cx="247650" cy="3238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52"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53"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285750</xdr:rowOff>
    </xdr:to>
    <xdr:sp macro="" textlink="">
      <xdr:nvSpPr>
        <xdr:cNvPr id="154" name="AutoShape 30178" descr="C:\Documents and Settings\Admin\%D0%A0%D0%B0%D0%B1%D0%BE%D1%87%D0%B8%D0%B9 %D1%81%D1%82%D0%BE%D0%BB\COVER-HIGH-200x300.png"/>
        <xdr:cNvSpPr>
          <a:spLocks noChangeAspect="1" noChangeArrowheads="1"/>
        </xdr:cNvSpPr>
      </xdr:nvSpPr>
      <xdr:spPr bwMode="auto">
        <a:xfrm>
          <a:off x="457200" y="131768850"/>
          <a:ext cx="247650" cy="3238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285750</xdr:rowOff>
    </xdr:to>
    <xdr:sp macro="" textlink="">
      <xdr:nvSpPr>
        <xdr:cNvPr id="155" name="AutoShape 30178" descr="C:\Documents and Settings\Admin\%D0%A0%D0%B0%D0%B1%D0%BE%D1%87%D0%B8%D0%B9 %D1%81%D1%82%D0%BE%D0%BB\COVER-HIGH-200x300.png"/>
        <xdr:cNvSpPr>
          <a:spLocks noChangeAspect="1" noChangeArrowheads="1"/>
        </xdr:cNvSpPr>
      </xdr:nvSpPr>
      <xdr:spPr bwMode="auto">
        <a:xfrm>
          <a:off x="457200" y="131768850"/>
          <a:ext cx="247650" cy="3238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56"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57"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285750</xdr:rowOff>
    </xdr:to>
    <xdr:sp macro="" textlink="">
      <xdr:nvSpPr>
        <xdr:cNvPr id="158" name="AutoShape 30178" descr="C:\Documents and Settings\Admin\%D0%A0%D0%B0%D0%B1%D0%BE%D1%87%D0%B8%D0%B9 %D1%81%D1%82%D0%BE%D0%BB\COVER-HIGH-200x300.png"/>
        <xdr:cNvSpPr>
          <a:spLocks noChangeAspect="1" noChangeArrowheads="1"/>
        </xdr:cNvSpPr>
      </xdr:nvSpPr>
      <xdr:spPr bwMode="auto">
        <a:xfrm>
          <a:off x="457200" y="131768850"/>
          <a:ext cx="247650" cy="3238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285750</xdr:rowOff>
    </xdr:to>
    <xdr:sp macro="" textlink="">
      <xdr:nvSpPr>
        <xdr:cNvPr id="159" name="AutoShape 30178" descr="C:\Documents and Settings\Admin\%D0%A0%D0%B0%D0%B1%D0%BE%D1%87%D0%B8%D0%B9 %D1%81%D1%82%D0%BE%D0%BB\COVER-HIGH-200x300.png"/>
        <xdr:cNvSpPr>
          <a:spLocks noChangeAspect="1" noChangeArrowheads="1"/>
        </xdr:cNvSpPr>
      </xdr:nvSpPr>
      <xdr:spPr bwMode="auto">
        <a:xfrm>
          <a:off x="457200" y="131768850"/>
          <a:ext cx="247650" cy="3238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60"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61"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285750</xdr:rowOff>
    </xdr:to>
    <xdr:sp macro="" textlink="">
      <xdr:nvSpPr>
        <xdr:cNvPr id="162" name="AutoShape 30178" descr="C:\Documents and Settings\Admin\%D0%A0%D0%B0%D0%B1%D0%BE%D1%87%D0%B8%D0%B9 %D1%81%D1%82%D0%BE%D0%BB\COVER-HIGH-200x300.png"/>
        <xdr:cNvSpPr>
          <a:spLocks noChangeAspect="1" noChangeArrowheads="1"/>
        </xdr:cNvSpPr>
      </xdr:nvSpPr>
      <xdr:spPr bwMode="auto">
        <a:xfrm>
          <a:off x="457200" y="131768850"/>
          <a:ext cx="247650" cy="3238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285750</xdr:rowOff>
    </xdr:to>
    <xdr:sp macro="" textlink="">
      <xdr:nvSpPr>
        <xdr:cNvPr id="163" name="AutoShape 30178" descr="C:\Documents and Settings\Admin\%D0%A0%D0%B0%D0%B1%D0%BE%D1%87%D0%B8%D0%B9 %D1%81%D1%82%D0%BE%D0%BB\COVER-HIGH-200x300.png"/>
        <xdr:cNvSpPr>
          <a:spLocks noChangeAspect="1" noChangeArrowheads="1"/>
        </xdr:cNvSpPr>
      </xdr:nvSpPr>
      <xdr:spPr bwMode="auto">
        <a:xfrm>
          <a:off x="457200" y="131768850"/>
          <a:ext cx="247650" cy="3238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64"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0</xdr:col>
      <xdr:colOff>457200</xdr:colOff>
      <xdr:row>1597</xdr:row>
      <xdr:rowOff>0</xdr:rowOff>
    </xdr:from>
    <xdr:to>
      <xdr:col>1</xdr:col>
      <xdr:colOff>209550</xdr:colOff>
      <xdr:row>1597</xdr:row>
      <xdr:rowOff>247650</xdr:rowOff>
    </xdr:to>
    <xdr:sp macro="" textlink="">
      <xdr:nvSpPr>
        <xdr:cNvPr id="165" name="AutoShape 30178" descr="C:\Documents and Settings\Admin\%D0%A0%D0%B0%D0%B1%D0%BE%D1%87%D0%B8%D0%B9 %D1%81%D1%82%D0%BE%D0%BB\COVER-HIGH-200x300.png"/>
        <xdr:cNvSpPr>
          <a:spLocks noChangeAspect="1" noChangeArrowheads="1"/>
        </xdr:cNvSpPr>
      </xdr:nvSpPr>
      <xdr:spPr bwMode="auto">
        <a:xfrm>
          <a:off x="457200" y="131768850"/>
          <a:ext cx="247650" cy="2857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1607</xdr:row>
      <xdr:rowOff>161925</xdr:rowOff>
    </xdr:to>
    <xdr:sp macro="" textlink="">
      <xdr:nvSpPr>
        <xdr:cNvPr id="166" name="AutoShape 30178" descr="C:\Documents and Settings\Admin\%D0%A0%D0%B0%D0%B1%D0%BE%D1%87%D0%B8%D0%B9 %D1%81%D1%82%D0%BE%D0%BB\COVER-HIGH-200x300.png"/>
        <xdr:cNvSpPr>
          <a:spLocks noChangeAspect="1" noChangeArrowheads="1"/>
        </xdr:cNvSpPr>
      </xdr:nvSpPr>
      <xdr:spPr bwMode="auto">
        <a:xfrm>
          <a:off x="7362825" y="131768850"/>
          <a:ext cx="304800" cy="21707475"/>
        </a:xfrm>
        <a:prstGeom prst="rect">
          <a:avLst/>
        </a:prstGeom>
        <a:noFill/>
        <a:ln w="9525">
          <a:noFill/>
          <a:miter lim="800000"/>
          <a:headEnd/>
          <a:tailEnd/>
        </a:ln>
      </xdr:spPr>
    </xdr:sp>
    <xdr:clientData/>
  </xdr:twoCellAnchor>
  <xdr:twoCellAnchor editAs="oneCell">
    <xdr:from>
      <xdr:col>8</xdr:col>
      <xdr:colOff>85725</xdr:colOff>
      <xdr:row>1597</xdr:row>
      <xdr:rowOff>0</xdr:rowOff>
    </xdr:from>
    <xdr:to>
      <xdr:col>8</xdr:col>
      <xdr:colOff>390525</xdr:colOff>
      <xdr:row>1607</xdr:row>
      <xdr:rowOff>247650</xdr:rowOff>
    </xdr:to>
    <xdr:sp macro="" textlink="">
      <xdr:nvSpPr>
        <xdr:cNvPr id="167" name="AutoShape 30178" descr="C:\Documents and Settings\Admin\%D0%A0%D0%B0%D0%B1%D0%BE%D1%87%D0%B8%D0%B9 %D1%81%D1%82%D0%BE%D0%BB\COVER-HIGH-200x300.png"/>
        <xdr:cNvSpPr>
          <a:spLocks noChangeAspect="1" noChangeArrowheads="1"/>
        </xdr:cNvSpPr>
      </xdr:nvSpPr>
      <xdr:spPr bwMode="auto">
        <a:xfrm>
          <a:off x="7448550" y="131768850"/>
          <a:ext cx="304800" cy="2179320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1606</xdr:row>
      <xdr:rowOff>695325</xdr:rowOff>
    </xdr:to>
    <xdr:sp macro="" textlink="">
      <xdr:nvSpPr>
        <xdr:cNvPr id="168" name="AutoShape 30178" descr="C:\Documents and Settings\Admin\%D0%A0%D0%B0%D0%B1%D0%BE%D1%87%D0%B8%D0%B9 %D1%81%D1%82%D0%BE%D0%BB\COVER-HIGH-200x300.png"/>
        <xdr:cNvSpPr>
          <a:spLocks noChangeAspect="1" noChangeArrowheads="1"/>
        </xdr:cNvSpPr>
      </xdr:nvSpPr>
      <xdr:spPr bwMode="auto">
        <a:xfrm>
          <a:off x="7362825" y="131768850"/>
          <a:ext cx="304800" cy="1992630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1606</xdr:row>
      <xdr:rowOff>695325</xdr:rowOff>
    </xdr:to>
    <xdr:sp macro="" textlink="">
      <xdr:nvSpPr>
        <xdr:cNvPr id="169" name="AutoShape 30178" descr="C:\Documents and Settings\Admin\%D0%A0%D0%B0%D0%B1%D0%BE%D1%87%D0%B8%D0%B9 %D1%81%D1%82%D0%BE%D0%BB\COVER-HIGH-200x300.png"/>
        <xdr:cNvSpPr>
          <a:spLocks noChangeAspect="1" noChangeArrowheads="1"/>
        </xdr:cNvSpPr>
      </xdr:nvSpPr>
      <xdr:spPr bwMode="auto">
        <a:xfrm>
          <a:off x="7362825" y="131768850"/>
          <a:ext cx="304800" cy="19926300"/>
        </a:xfrm>
        <a:prstGeom prst="rect">
          <a:avLst/>
        </a:prstGeom>
        <a:noFill/>
        <a:ln w="9525">
          <a:noFill/>
          <a:miter lim="800000"/>
          <a:headEnd/>
          <a:tailEnd/>
        </a:ln>
      </xdr:spPr>
    </xdr:sp>
    <xdr:clientData/>
  </xdr:twoCellAnchor>
  <xdr:twoCellAnchor editAs="oneCell">
    <xdr:from>
      <xdr:col>8</xdr:col>
      <xdr:colOff>0</xdr:colOff>
      <xdr:row>1711</xdr:row>
      <xdr:rowOff>0</xdr:rowOff>
    </xdr:from>
    <xdr:to>
      <xdr:col>8</xdr:col>
      <xdr:colOff>304800</xdr:colOff>
      <xdr:row>1711</xdr:row>
      <xdr:rowOff>285750</xdr:rowOff>
    </xdr:to>
    <xdr:sp macro="" textlink="">
      <xdr:nvSpPr>
        <xdr:cNvPr id="170" name="AutoShape 30178" descr="C:\Documents and Settings\Admin\%D0%A0%D0%B0%D0%B1%D0%BE%D1%87%D0%B8%D0%B9 %D1%81%D1%82%D0%BE%D0%BB\COVER-HIGH-200x300.png"/>
        <xdr:cNvSpPr>
          <a:spLocks noChangeAspect="1" noChangeArrowheads="1"/>
        </xdr:cNvSpPr>
      </xdr:nvSpPr>
      <xdr:spPr bwMode="auto">
        <a:xfrm>
          <a:off x="7362825" y="150314025"/>
          <a:ext cx="304800" cy="400050"/>
        </a:xfrm>
        <a:prstGeom prst="rect">
          <a:avLst/>
        </a:prstGeom>
        <a:noFill/>
        <a:ln w="9525">
          <a:noFill/>
          <a:miter lim="800000"/>
          <a:headEnd/>
          <a:tailEnd/>
        </a:ln>
      </xdr:spPr>
    </xdr:sp>
    <xdr:clientData/>
  </xdr:twoCellAnchor>
  <xdr:twoCellAnchor editAs="oneCell">
    <xdr:from>
      <xdr:col>8</xdr:col>
      <xdr:colOff>85725</xdr:colOff>
      <xdr:row>1597</xdr:row>
      <xdr:rowOff>0</xdr:rowOff>
    </xdr:from>
    <xdr:to>
      <xdr:col>8</xdr:col>
      <xdr:colOff>390525</xdr:colOff>
      <xdr:row>1607</xdr:row>
      <xdr:rowOff>142875</xdr:rowOff>
    </xdr:to>
    <xdr:sp macro="" textlink="">
      <xdr:nvSpPr>
        <xdr:cNvPr id="171" name="AutoShape 30178" descr="C:\Documents and Settings\Admin\%D0%A0%D0%B0%D0%B1%D0%BE%D1%87%D0%B8%D0%B9 %D1%81%D1%82%D0%BE%D0%BB\COVER-HIGH-200x300.png"/>
        <xdr:cNvSpPr>
          <a:spLocks noChangeAspect="1" noChangeArrowheads="1"/>
        </xdr:cNvSpPr>
      </xdr:nvSpPr>
      <xdr:spPr bwMode="auto">
        <a:xfrm>
          <a:off x="7448550" y="131768850"/>
          <a:ext cx="304800" cy="21678900"/>
        </a:xfrm>
        <a:prstGeom prst="rect">
          <a:avLst/>
        </a:prstGeom>
        <a:noFill/>
        <a:ln w="9525">
          <a:noFill/>
          <a:miter lim="800000"/>
          <a:headEnd/>
          <a:tailEnd/>
        </a:ln>
      </xdr:spPr>
    </xdr:sp>
    <xdr:clientData/>
  </xdr:twoCellAnchor>
  <xdr:twoCellAnchor editAs="oneCell">
    <xdr:from>
      <xdr:col>8</xdr:col>
      <xdr:colOff>0</xdr:colOff>
      <xdr:row>1618</xdr:row>
      <xdr:rowOff>0</xdr:rowOff>
    </xdr:from>
    <xdr:to>
      <xdr:col>8</xdr:col>
      <xdr:colOff>304800</xdr:colOff>
      <xdr:row>1625</xdr:row>
      <xdr:rowOff>371475</xdr:rowOff>
    </xdr:to>
    <xdr:sp macro="" textlink="">
      <xdr:nvSpPr>
        <xdr:cNvPr id="172" name="AutoShape 30178" descr="C:\Documents and Settings\Admin\%D0%A0%D0%B0%D0%B1%D0%BE%D1%87%D0%B8%D0%B9 %D1%81%D1%82%D0%BE%D0%BB\COVER-HIGH-200x300.png"/>
        <xdr:cNvSpPr>
          <a:spLocks noChangeAspect="1" noChangeArrowheads="1"/>
        </xdr:cNvSpPr>
      </xdr:nvSpPr>
      <xdr:spPr bwMode="auto">
        <a:xfrm>
          <a:off x="7362825" y="135302625"/>
          <a:ext cx="304800" cy="11525250"/>
        </a:xfrm>
        <a:prstGeom prst="rect">
          <a:avLst/>
        </a:prstGeom>
        <a:noFill/>
        <a:ln w="9525">
          <a:noFill/>
          <a:miter lim="800000"/>
          <a:headEnd/>
          <a:tailEnd/>
        </a:ln>
      </xdr:spPr>
    </xdr:sp>
    <xdr:clientData/>
  </xdr:twoCellAnchor>
  <xdr:twoCellAnchor editAs="oneCell">
    <xdr:from>
      <xdr:col>8</xdr:col>
      <xdr:colOff>0</xdr:colOff>
      <xdr:row>1618</xdr:row>
      <xdr:rowOff>0</xdr:rowOff>
    </xdr:from>
    <xdr:to>
      <xdr:col>8</xdr:col>
      <xdr:colOff>304800</xdr:colOff>
      <xdr:row>1625</xdr:row>
      <xdr:rowOff>371475</xdr:rowOff>
    </xdr:to>
    <xdr:sp macro="" textlink="">
      <xdr:nvSpPr>
        <xdr:cNvPr id="173" name="AutoShape 30178" descr="C:\Documents and Settings\Admin\%D0%A0%D0%B0%D0%B1%D0%BE%D1%87%D0%B8%D0%B9 %D1%81%D1%82%D0%BE%D0%BB\COVER-HIGH-200x300.png"/>
        <xdr:cNvSpPr>
          <a:spLocks noChangeAspect="1" noChangeArrowheads="1"/>
        </xdr:cNvSpPr>
      </xdr:nvSpPr>
      <xdr:spPr bwMode="auto">
        <a:xfrm>
          <a:off x="7362825" y="135302625"/>
          <a:ext cx="304800" cy="11525250"/>
        </a:xfrm>
        <a:prstGeom prst="rect">
          <a:avLst/>
        </a:prstGeom>
        <a:noFill/>
        <a:ln w="9525">
          <a:noFill/>
          <a:miter lim="800000"/>
          <a:headEnd/>
          <a:tailEnd/>
        </a:ln>
      </xdr:spPr>
    </xdr:sp>
    <xdr:clientData/>
  </xdr:twoCellAnchor>
  <xdr:twoCellAnchor editAs="oneCell">
    <xdr:from>
      <xdr:col>0</xdr:col>
      <xdr:colOff>457200</xdr:colOff>
      <xdr:row>1620</xdr:row>
      <xdr:rowOff>0</xdr:rowOff>
    </xdr:from>
    <xdr:to>
      <xdr:col>1</xdr:col>
      <xdr:colOff>209550</xdr:colOff>
      <xdr:row>1627</xdr:row>
      <xdr:rowOff>219075</xdr:rowOff>
    </xdr:to>
    <xdr:sp macro="" textlink="">
      <xdr:nvSpPr>
        <xdr:cNvPr id="174" name="AutoShape 30178" descr="C:\Documents and Settings\Admin\%D0%A0%D0%B0%D0%B1%D0%BE%D1%87%D0%B8%D0%B9 %D1%81%D1%82%D0%BE%D0%BB\COVER-HIGH-200x300.png"/>
        <xdr:cNvSpPr>
          <a:spLocks noChangeAspect="1" noChangeArrowheads="1"/>
        </xdr:cNvSpPr>
      </xdr:nvSpPr>
      <xdr:spPr bwMode="auto">
        <a:xfrm>
          <a:off x="457200" y="135664575"/>
          <a:ext cx="247650" cy="11001375"/>
        </a:xfrm>
        <a:prstGeom prst="rect">
          <a:avLst/>
        </a:prstGeom>
        <a:noFill/>
        <a:ln w="9525">
          <a:noFill/>
          <a:miter lim="800000"/>
          <a:headEnd/>
          <a:tailEnd/>
        </a:ln>
      </xdr:spPr>
    </xdr:sp>
    <xdr:clientData/>
  </xdr:twoCellAnchor>
  <xdr:twoCellAnchor editAs="oneCell">
    <xdr:from>
      <xdr:col>0</xdr:col>
      <xdr:colOff>457200</xdr:colOff>
      <xdr:row>1620</xdr:row>
      <xdr:rowOff>0</xdr:rowOff>
    </xdr:from>
    <xdr:to>
      <xdr:col>1</xdr:col>
      <xdr:colOff>209550</xdr:colOff>
      <xdr:row>1627</xdr:row>
      <xdr:rowOff>219075</xdr:rowOff>
    </xdr:to>
    <xdr:sp macro="" textlink="">
      <xdr:nvSpPr>
        <xdr:cNvPr id="175" name="AutoShape 30178" descr="C:\Documents and Settings\Admin\%D0%A0%D0%B0%D0%B1%D0%BE%D1%87%D0%B8%D0%B9 %D1%81%D1%82%D0%BE%D0%BB\COVER-HIGH-200x300.png"/>
        <xdr:cNvSpPr>
          <a:spLocks noChangeAspect="1" noChangeArrowheads="1"/>
        </xdr:cNvSpPr>
      </xdr:nvSpPr>
      <xdr:spPr bwMode="auto">
        <a:xfrm>
          <a:off x="457200" y="135664575"/>
          <a:ext cx="247650" cy="11001375"/>
        </a:xfrm>
        <a:prstGeom prst="rect">
          <a:avLst/>
        </a:prstGeom>
        <a:noFill/>
        <a:ln w="9525">
          <a:noFill/>
          <a:miter lim="800000"/>
          <a:headEnd/>
          <a:tailEnd/>
        </a:ln>
      </xdr:spPr>
    </xdr:sp>
    <xdr:clientData/>
  </xdr:twoCellAnchor>
  <xdr:twoCellAnchor editAs="oneCell">
    <xdr:from>
      <xdr:col>0</xdr:col>
      <xdr:colOff>457200</xdr:colOff>
      <xdr:row>1621</xdr:row>
      <xdr:rowOff>0</xdr:rowOff>
    </xdr:from>
    <xdr:to>
      <xdr:col>1</xdr:col>
      <xdr:colOff>209550</xdr:colOff>
      <xdr:row>1627</xdr:row>
      <xdr:rowOff>1181100</xdr:rowOff>
    </xdr:to>
    <xdr:sp macro="" textlink="">
      <xdr:nvSpPr>
        <xdr:cNvPr id="176" name="AutoShape 30178" descr="C:\Documents and Settings\Admin\%D0%A0%D0%B0%D0%B1%D0%BE%D1%87%D0%B8%D0%B9 %D1%81%D1%82%D0%BE%D0%BB\COVER-HIGH-200x300.png"/>
        <xdr:cNvSpPr>
          <a:spLocks noChangeAspect="1" noChangeArrowheads="1"/>
        </xdr:cNvSpPr>
      </xdr:nvSpPr>
      <xdr:spPr bwMode="auto">
        <a:xfrm>
          <a:off x="457200" y="135845550"/>
          <a:ext cx="247650" cy="10782300"/>
        </a:xfrm>
        <a:prstGeom prst="rect">
          <a:avLst/>
        </a:prstGeom>
        <a:noFill/>
        <a:ln w="9525">
          <a:noFill/>
          <a:miter lim="800000"/>
          <a:headEnd/>
          <a:tailEnd/>
        </a:ln>
      </xdr:spPr>
    </xdr:sp>
    <xdr:clientData/>
  </xdr:twoCellAnchor>
  <xdr:twoCellAnchor editAs="oneCell">
    <xdr:from>
      <xdr:col>0</xdr:col>
      <xdr:colOff>409575</xdr:colOff>
      <xdr:row>1621</xdr:row>
      <xdr:rowOff>104775</xdr:rowOff>
    </xdr:from>
    <xdr:to>
      <xdr:col>1</xdr:col>
      <xdr:colOff>161925</xdr:colOff>
      <xdr:row>1627</xdr:row>
      <xdr:rowOff>1181100</xdr:rowOff>
    </xdr:to>
    <xdr:sp macro="" textlink="">
      <xdr:nvSpPr>
        <xdr:cNvPr id="177" name="AutoShape 30178" descr="C:\Documents and Settings\Admin\%D0%A0%D0%B0%D0%B1%D0%BE%D1%87%D0%B8%D0%B9 %D1%81%D1%82%D0%BE%D0%BB\COVER-HIGH-200x300.png"/>
        <xdr:cNvSpPr>
          <a:spLocks noChangeAspect="1" noChangeArrowheads="1"/>
        </xdr:cNvSpPr>
      </xdr:nvSpPr>
      <xdr:spPr bwMode="auto">
        <a:xfrm>
          <a:off x="409575" y="135950325"/>
          <a:ext cx="247650" cy="10677525"/>
        </a:xfrm>
        <a:prstGeom prst="rect">
          <a:avLst/>
        </a:prstGeom>
        <a:noFill/>
        <a:ln w="9525">
          <a:noFill/>
          <a:miter lim="800000"/>
          <a:headEnd/>
          <a:tailEnd/>
        </a:ln>
      </xdr:spPr>
    </xdr:sp>
    <xdr:clientData/>
  </xdr:twoCellAnchor>
  <xdr:twoCellAnchor editAs="oneCell">
    <xdr:from>
      <xdr:col>0</xdr:col>
      <xdr:colOff>457200</xdr:colOff>
      <xdr:row>1623</xdr:row>
      <xdr:rowOff>0</xdr:rowOff>
    </xdr:from>
    <xdr:to>
      <xdr:col>1</xdr:col>
      <xdr:colOff>209550</xdr:colOff>
      <xdr:row>1628</xdr:row>
      <xdr:rowOff>1781175</xdr:rowOff>
    </xdr:to>
    <xdr:sp macro="" textlink="">
      <xdr:nvSpPr>
        <xdr:cNvPr id="178" name="AutoShape 30178" descr="C:\Documents and Settings\Admin\%D0%A0%D0%B0%D0%B1%D0%BE%D1%87%D0%B8%D0%B9 %D1%81%D1%82%D0%BE%D0%BB\COVER-HIGH-200x300.png"/>
        <xdr:cNvSpPr>
          <a:spLocks noChangeAspect="1" noChangeArrowheads="1"/>
        </xdr:cNvSpPr>
      </xdr:nvSpPr>
      <xdr:spPr bwMode="auto">
        <a:xfrm>
          <a:off x="457200" y="136207500"/>
          <a:ext cx="247650" cy="10296525"/>
        </a:xfrm>
        <a:prstGeom prst="rect">
          <a:avLst/>
        </a:prstGeom>
        <a:noFill/>
        <a:ln w="9525">
          <a:noFill/>
          <a:miter lim="800000"/>
          <a:headEnd/>
          <a:tailEnd/>
        </a:ln>
      </xdr:spPr>
    </xdr:sp>
    <xdr:clientData/>
  </xdr:twoCellAnchor>
  <xdr:twoCellAnchor editAs="oneCell">
    <xdr:from>
      <xdr:col>0</xdr:col>
      <xdr:colOff>457200</xdr:colOff>
      <xdr:row>1623</xdr:row>
      <xdr:rowOff>0</xdr:rowOff>
    </xdr:from>
    <xdr:to>
      <xdr:col>1</xdr:col>
      <xdr:colOff>209550</xdr:colOff>
      <xdr:row>1628</xdr:row>
      <xdr:rowOff>1781175</xdr:rowOff>
    </xdr:to>
    <xdr:sp macro="" textlink="">
      <xdr:nvSpPr>
        <xdr:cNvPr id="179" name="AutoShape 30178" descr="C:\Documents and Settings\Admin\%D0%A0%D0%B0%D0%B1%D0%BE%D1%87%D0%B8%D0%B9 %D1%81%D1%82%D0%BE%D0%BB\COVER-HIGH-200x300.png"/>
        <xdr:cNvSpPr>
          <a:spLocks noChangeAspect="1" noChangeArrowheads="1"/>
        </xdr:cNvSpPr>
      </xdr:nvSpPr>
      <xdr:spPr bwMode="auto">
        <a:xfrm>
          <a:off x="457200" y="136207500"/>
          <a:ext cx="247650" cy="10296525"/>
        </a:xfrm>
        <a:prstGeom prst="rect">
          <a:avLst/>
        </a:prstGeom>
        <a:noFill/>
        <a:ln w="9525">
          <a:noFill/>
          <a:miter lim="800000"/>
          <a:headEnd/>
          <a:tailEnd/>
        </a:ln>
      </xdr:spPr>
    </xdr:sp>
    <xdr:clientData/>
  </xdr:twoCellAnchor>
  <xdr:twoCellAnchor editAs="oneCell">
    <xdr:from>
      <xdr:col>0</xdr:col>
      <xdr:colOff>457200</xdr:colOff>
      <xdr:row>1624</xdr:row>
      <xdr:rowOff>0</xdr:rowOff>
    </xdr:from>
    <xdr:to>
      <xdr:col>1</xdr:col>
      <xdr:colOff>209550</xdr:colOff>
      <xdr:row>1629</xdr:row>
      <xdr:rowOff>1295400</xdr:rowOff>
    </xdr:to>
    <xdr:sp macro="" textlink="">
      <xdr:nvSpPr>
        <xdr:cNvPr id="180" name="AutoShape 30178" descr="C:\Documents and Settings\Admin\%D0%A0%D0%B0%D0%B1%D0%BE%D1%87%D0%B8%D0%B9 %D1%81%D1%82%D0%BE%D0%BB\COVER-HIGH-200x300.png"/>
        <xdr:cNvSpPr>
          <a:spLocks noChangeAspect="1" noChangeArrowheads="1"/>
        </xdr:cNvSpPr>
      </xdr:nvSpPr>
      <xdr:spPr bwMode="auto">
        <a:xfrm>
          <a:off x="457200" y="136388475"/>
          <a:ext cx="247650" cy="10058400"/>
        </a:xfrm>
        <a:prstGeom prst="rect">
          <a:avLst/>
        </a:prstGeom>
        <a:noFill/>
        <a:ln w="9525">
          <a:noFill/>
          <a:miter lim="800000"/>
          <a:headEnd/>
          <a:tailEnd/>
        </a:ln>
      </xdr:spPr>
    </xdr:sp>
    <xdr:clientData/>
  </xdr:twoCellAnchor>
  <xdr:twoCellAnchor editAs="oneCell">
    <xdr:from>
      <xdr:col>0</xdr:col>
      <xdr:colOff>457200</xdr:colOff>
      <xdr:row>1624</xdr:row>
      <xdr:rowOff>0</xdr:rowOff>
    </xdr:from>
    <xdr:to>
      <xdr:col>1</xdr:col>
      <xdr:colOff>209550</xdr:colOff>
      <xdr:row>1629</xdr:row>
      <xdr:rowOff>1285875</xdr:rowOff>
    </xdr:to>
    <xdr:sp macro="" textlink="">
      <xdr:nvSpPr>
        <xdr:cNvPr id="181" name="AutoShape 30178" descr="C:\Documents and Settings\Admin\%D0%A0%D0%B0%D0%B1%D0%BE%D1%87%D0%B8%D0%B9 %D1%81%D1%82%D0%BE%D0%BB\COVER-HIGH-200x300.png"/>
        <xdr:cNvSpPr>
          <a:spLocks noChangeAspect="1" noChangeArrowheads="1"/>
        </xdr:cNvSpPr>
      </xdr:nvSpPr>
      <xdr:spPr bwMode="auto">
        <a:xfrm>
          <a:off x="457200" y="136388475"/>
          <a:ext cx="247650" cy="10048875"/>
        </a:xfrm>
        <a:prstGeom prst="rect">
          <a:avLst/>
        </a:prstGeom>
        <a:noFill/>
        <a:ln w="9525">
          <a:noFill/>
          <a:miter lim="800000"/>
          <a:headEnd/>
          <a:tailEnd/>
        </a:ln>
      </xdr:spPr>
    </xdr:sp>
    <xdr:clientData/>
  </xdr:twoCellAnchor>
  <xdr:twoCellAnchor editAs="oneCell">
    <xdr:from>
      <xdr:col>0</xdr:col>
      <xdr:colOff>457200</xdr:colOff>
      <xdr:row>1625</xdr:row>
      <xdr:rowOff>0</xdr:rowOff>
    </xdr:from>
    <xdr:to>
      <xdr:col>1</xdr:col>
      <xdr:colOff>209550</xdr:colOff>
      <xdr:row>1630</xdr:row>
      <xdr:rowOff>114300</xdr:rowOff>
    </xdr:to>
    <xdr:sp macro="" textlink="">
      <xdr:nvSpPr>
        <xdr:cNvPr id="182" name="AutoShape 30178" descr="C:\Documents and Settings\Admin\%D0%A0%D0%B0%D0%B1%D0%BE%D1%87%D0%B8%D0%B9 %D1%81%D1%82%D0%BE%D0%BB\COVER-HIGH-200x300.png"/>
        <xdr:cNvSpPr>
          <a:spLocks noChangeAspect="1" noChangeArrowheads="1"/>
        </xdr:cNvSpPr>
      </xdr:nvSpPr>
      <xdr:spPr bwMode="auto">
        <a:xfrm>
          <a:off x="457200" y="136569450"/>
          <a:ext cx="247650" cy="9829800"/>
        </a:xfrm>
        <a:prstGeom prst="rect">
          <a:avLst/>
        </a:prstGeom>
        <a:noFill/>
        <a:ln w="9525">
          <a:noFill/>
          <a:miter lim="800000"/>
          <a:headEnd/>
          <a:tailEnd/>
        </a:ln>
      </xdr:spPr>
    </xdr:sp>
    <xdr:clientData/>
  </xdr:twoCellAnchor>
  <xdr:twoCellAnchor editAs="oneCell">
    <xdr:from>
      <xdr:col>0</xdr:col>
      <xdr:colOff>457200</xdr:colOff>
      <xdr:row>1625</xdr:row>
      <xdr:rowOff>0</xdr:rowOff>
    </xdr:from>
    <xdr:to>
      <xdr:col>1</xdr:col>
      <xdr:colOff>209550</xdr:colOff>
      <xdr:row>1630</xdr:row>
      <xdr:rowOff>104775</xdr:rowOff>
    </xdr:to>
    <xdr:sp macro="" textlink="">
      <xdr:nvSpPr>
        <xdr:cNvPr id="183" name="AutoShape 30178" descr="C:\Documents and Settings\Admin\%D0%A0%D0%B0%D0%B1%D0%BE%D1%87%D0%B8%D0%B9 %D1%81%D1%82%D0%BE%D0%BB\COVER-HIGH-200x300.png"/>
        <xdr:cNvSpPr>
          <a:spLocks noChangeAspect="1" noChangeArrowheads="1"/>
        </xdr:cNvSpPr>
      </xdr:nvSpPr>
      <xdr:spPr bwMode="auto">
        <a:xfrm>
          <a:off x="457200" y="136569450"/>
          <a:ext cx="247650" cy="9820275"/>
        </a:xfrm>
        <a:prstGeom prst="rect">
          <a:avLst/>
        </a:prstGeom>
        <a:noFill/>
        <a:ln w="9525">
          <a:noFill/>
          <a:miter lim="800000"/>
          <a:headEnd/>
          <a:tailEnd/>
        </a:ln>
      </xdr:spPr>
    </xdr:sp>
    <xdr:clientData/>
  </xdr:twoCellAnchor>
  <xdr:twoCellAnchor editAs="oneCell">
    <xdr:from>
      <xdr:col>0</xdr:col>
      <xdr:colOff>457200</xdr:colOff>
      <xdr:row>1626</xdr:row>
      <xdr:rowOff>0</xdr:rowOff>
    </xdr:from>
    <xdr:to>
      <xdr:col>1</xdr:col>
      <xdr:colOff>209550</xdr:colOff>
      <xdr:row>1631</xdr:row>
      <xdr:rowOff>38100</xdr:rowOff>
    </xdr:to>
    <xdr:sp macro="" textlink="">
      <xdr:nvSpPr>
        <xdr:cNvPr id="184" name="AutoShape 30178" descr="C:\Documents and Settings\Admin\%D0%A0%D0%B0%D0%B1%D0%BE%D1%87%D0%B8%D0%B9 %D1%81%D1%82%D0%BE%D0%BB\COVER-HIGH-200x300.png"/>
        <xdr:cNvSpPr>
          <a:spLocks noChangeAspect="1" noChangeArrowheads="1"/>
        </xdr:cNvSpPr>
      </xdr:nvSpPr>
      <xdr:spPr bwMode="auto">
        <a:xfrm>
          <a:off x="457200" y="136750425"/>
          <a:ext cx="247650" cy="9572625"/>
        </a:xfrm>
        <a:prstGeom prst="rect">
          <a:avLst/>
        </a:prstGeom>
        <a:noFill/>
        <a:ln w="9525">
          <a:noFill/>
          <a:miter lim="800000"/>
          <a:headEnd/>
          <a:tailEnd/>
        </a:ln>
      </xdr:spPr>
    </xdr:sp>
    <xdr:clientData/>
  </xdr:twoCellAnchor>
  <xdr:twoCellAnchor editAs="oneCell">
    <xdr:from>
      <xdr:col>0</xdr:col>
      <xdr:colOff>457200</xdr:colOff>
      <xdr:row>1626</xdr:row>
      <xdr:rowOff>0</xdr:rowOff>
    </xdr:from>
    <xdr:to>
      <xdr:col>1</xdr:col>
      <xdr:colOff>209550</xdr:colOff>
      <xdr:row>1631</xdr:row>
      <xdr:rowOff>28575</xdr:rowOff>
    </xdr:to>
    <xdr:sp macro="" textlink="">
      <xdr:nvSpPr>
        <xdr:cNvPr id="185" name="AutoShape 30178" descr="C:\Documents and Settings\Admin\%D0%A0%D0%B0%D0%B1%D0%BE%D1%87%D0%B8%D0%B9 %D1%81%D1%82%D0%BE%D0%BB\COVER-HIGH-200x300.png"/>
        <xdr:cNvSpPr>
          <a:spLocks noChangeAspect="1" noChangeArrowheads="1"/>
        </xdr:cNvSpPr>
      </xdr:nvSpPr>
      <xdr:spPr bwMode="auto">
        <a:xfrm>
          <a:off x="457200" y="136750425"/>
          <a:ext cx="247650" cy="9563100"/>
        </a:xfrm>
        <a:prstGeom prst="rect">
          <a:avLst/>
        </a:prstGeom>
        <a:noFill/>
        <a:ln w="9525">
          <a:noFill/>
          <a:miter lim="800000"/>
          <a:headEnd/>
          <a:tailEnd/>
        </a:ln>
      </xdr:spPr>
    </xdr:sp>
    <xdr:clientData/>
  </xdr:twoCellAnchor>
  <xdr:twoCellAnchor editAs="oneCell">
    <xdr:from>
      <xdr:col>8</xdr:col>
      <xdr:colOff>0</xdr:colOff>
      <xdr:row>1620</xdr:row>
      <xdr:rowOff>0</xdr:rowOff>
    </xdr:from>
    <xdr:to>
      <xdr:col>8</xdr:col>
      <xdr:colOff>304800</xdr:colOff>
      <xdr:row>1627</xdr:row>
      <xdr:rowOff>219075</xdr:rowOff>
    </xdr:to>
    <xdr:sp macro="" textlink="">
      <xdr:nvSpPr>
        <xdr:cNvPr id="186" name="AutoShape 30178" descr="C:\Documents and Settings\Admin\%D0%A0%D0%B0%D0%B1%D0%BE%D1%87%D0%B8%D0%B9 %D1%81%D1%82%D0%BE%D0%BB\COVER-HIGH-200x300.png"/>
        <xdr:cNvSpPr>
          <a:spLocks noChangeAspect="1" noChangeArrowheads="1"/>
        </xdr:cNvSpPr>
      </xdr:nvSpPr>
      <xdr:spPr bwMode="auto">
        <a:xfrm>
          <a:off x="7362825" y="135664575"/>
          <a:ext cx="304800" cy="11001375"/>
        </a:xfrm>
        <a:prstGeom prst="rect">
          <a:avLst/>
        </a:prstGeom>
        <a:noFill/>
        <a:ln w="9525">
          <a:noFill/>
          <a:miter lim="800000"/>
          <a:headEnd/>
          <a:tailEnd/>
        </a:ln>
      </xdr:spPr>
    </xdr:sp>
    <xdr:clientData/>
  </xdr:twoCellAnchor>
  <xdr:twoCellAnchor editAs="oneCell">
    <xdr:from>
      <xdr:col>8</xdr:col>
      <xdr:colOff>0</xdr:colOff>
      <xdr:row>1620</xdr:row>
      <xdr:rowOff>0</xdr:rowOff>
    </xdr:from>
    <xdr:to>
      <xdr:col>8</xdr:col>
      <xdr:colOff>304800</xdr:colOff>
      <xdr:row>1627</xdr:row>
      <xdr:rowOff>219075</xdr:rowOff>
    </xdr:to>
    <xdr:sp macro="" textlink="">
      <xdr:nvSpPr>
        <xdr:cNvPr id="187" name="AutoShape 30178" descr="C:\Documents and Settings\Admin\%D0%A0%D0%B0%D0%B1%D0%BE%D1%87%D0%B8%D0%B9 %D1%81%D1%82%D0%BE%D0%BB\COVER-HIGH-200x300.png"/>
        <xdr:cNvSpPr>
          <a:spLocks noChangeAspect="1" noChangeArrowheads="1"/>
        </xdr:cNvSpPr>
      </xdr:nvSpPr>
      <xdr:spPr bwMode="auto">
        <a:xfrm>
          <a:off x="7362825" y="135664575"/>
          <a:ext cx="304800" cy="11001375"/>
        </a:xfrm>
        <a:prstGeom prst="rect">
          <a:avLst/>
        </a:prstGeom>
        <a:noFill/>
        <a:ln w="9525">
          <a:noFill/>
          <a:miter lim="800000"/>
          <a:headEnd/>
          <a:tailEnd/>
        </a:ln>
      </xdr:spPr>
    </xdr:sp>
    <xdr:clientData/>
  </xdr:twoCellAnchor>
  <xdr:twoCellAnchor editAs="oneCell">
    <xdr:from>
      <xdr:col>8</xdr:col>
      <xdr:colOff>0</xdr:colOff>
      <xdr:row>1620</xdr:row>
      <xdr:rowOff>0</xdr:rowOff>
    </xdr:from>
    <xdr:to>
      <xdr:col>8</xdr:col>
      <xdr:colOff>304800</xdr:colOff>
      <xdr:row>1627</xdr:row>
      <xdr:rowOff>219075</xdr:rowOff>
    </xdr:to>
    <xdr:sp macro="" textlink="">
      <xdr:nvSpPr>
        <xdr:cNvPr id="188" name="AutoShape 30178" descr="C:\Documents and Settings\Admin\%D0%A0%D0%B0%D0%B1%D0%BE%D1%87%D0%B8%D0%B9 %D1%81%D1%82%D0%BE%D0%BB\COVER-HIGH-200x300.png"/>
        <xdr:cNvSpPr>
          <a:spLocks noChangeAspect="1" noChangeArrowheads="1"/>
        </xdr:cNvSpPr>
      </xdr:nvSpPr>
      <xdr:spPr bwMode="auto">
        <a:xfrm>
          <a:off x="7362825" y="135664575"/>
          <a:ext cx="304800" cy="11001375"/>
        </a:xfrm>
        <a:prstGeom prst="rect">
          <a:avLst/>
        </a:prstGeom>
        <a:noFill/>
        <a:ln w="9525">
          <a:noFill/>
          <a:miter lim="800000"/>
          <a:headEnd/>
          <a:tailEnd/>
        </a:ln>
      </xdr:spPr>
    </xdr:sp>
    <xdr:clientData/>
  </xdr:twoCellAnchor>
  <xdr:twoCellAnchor editAs="oneCell">
    <xdr:from>
      <xdr:col>8</xdr:col>
      <xdr:colOff>66675</xdr:colOff>
      <xdr:row>1620</xdr:row>
      <xdr:rowOff>9525</xdr:rowOff>
    </xdr:from>
    <xdr:to>
      <xdr:col>8</xdr:col>
      <xdr:colOff>371475</xdr:colOff>
      <xdr:row>1627</xdr:row>
      <xdr:rowOff>219075</xdr:rowOff>
    </xdr:to>
    <xdr:sp macro="" textlink="">
      <xdr:nvSpPr>
        <xdr:cNvPr id="189" name="AutoShape 30178" descr="C:\Documents and Settings\Admin\%D0%A0%D0%B0%D0%B1%D0%BE%D1%87%D0%B8%D0%B9 %D1%81%D1%82%D0%BE%D0%BB\COVER-HIGH-200x300.png"/>
        <xdr:cNvSpPr>
          <a:spLocks noChangeAspect="1" noChangeArrowheads="1"/>
        </xdr:cNvSpPr>
      </xdr:nvSpPr>
      <xdr:spPr bwMode="auto">
        <a:xfrm>
          <a:off x="7429500" y="135674100"/>
          <a:ext cx="304800" cy="10991850"/>
        </a:xfrm>
        <a:prstGeom prst="rect">
          <a:avLst/>
        </a:prstGeom>
        <a:noFill/>
        <a:ln w="9525">
          <a:noFill/>
          <a:miter lim="800000"/>
          <a:headEnd/>
          <a:tailEnd/>
        </a:ln>
      </xdr:spPr>
    </xdr:sp>
    <xdr:clientData/>
  </xdr:twoCellAnchor>
  <xdr:twoCellAnchor editAs="oneCell">
    <xdr:from>
      <xdr:col>8</xdr:col>
      <xdr:colOff>0</xdr:colOff>
      <xdr:row>1597</xdr:row>
      <xdr:rowOff>0</xdr:rowOff>
    </xdr:from>
    <xdr:to>
      <xdr:col>8</xdr:col>
      <xdr:colOff>304800</xdr:colOff>
      <xdr:row>1611</xdr:row>
      <xdr:rowOff>9525</xdr:rowOff>
    </xdr:to>
    <xdr:sp macro="" textlink="">
      <xdr:nvSpPr>
        <xdr:cNvPr id="190" name="AutoShape 30178" descr="C:\Documents and Settings\Admin\%D0%A0%D0%B0%D0%B1%D0%BE%D1%87%D0%B8%D0%B9 %D1%81%D1%82%D0%BE%D0%BB\COVER-HIGH-200x300.png"/>
        <xdr:cNvSpPr>
          <a:spLocks noChangeAspect="1" noChangeArrowheads="1"/>
        </xdr:cNvSpPr>
      </xdr:nvSpPr>
      <xdr:spPr bwMode="auto">
        <a:xfrm>
          <a:off x="7362825" y="131768850"/>
          <a:ext cx="304800" cy="28194000"/>
        </a:xfrm>
        <a:prstGeom prst="rect">
          <a:avLst/>
        </a:prstGeom>
        <a:noFill/>
        <a:ln w="9525">
          <a:noFill/>
          <a:miter lim="800000"/>
          <a:headEnd/>
          <a:tailEnd/>
        </a:ln>
      </xdr:spPr>
    </xdr:sp>
    <xdr:clientData/>
  </xdr:twoCellAnchor>
  <xdr:twoCellAnchor editAs="oneCell">
    <xdr:from>
      <xdr:col>0</xdr:col>
      <xdr:colOff>457200</xdr:colOff>
      <xdr:row>1653</xdr:row>
      <xdr:rowOff>0</xdr:rowOff>
    </xdr:from>
    <xdr:to>
      <xdr:col>1</xdr:col>
      <xdr:colOff>209550</xdr:colOff>
      <xdr:row>1654</xdr:row>
      <xdr:rowOff>238125</xdr:rowOff>
    </xdr:to>
    <xdr:sp macro="" textlink="">
      <xdr:nvSpPr>
        <xdr:cNvPr id="191" name="AutoShape 30178" descr="C:\Documents and Settings\Admin\%D0%A0%D0%B0%D0%B1%D0%BE%D1%87%D0%B8%D0%B9 %D1%81%D1%82%D0%BE%D0%BB\COVER-HIGH-200x300.png"/>
        <xdr:cNvSpPr>
          <a:spLocks noChangeAspect="1" noChangeArrowheads="1"/>
        </xdr:cNvSpPr>
      </xdr:nvSpPr>
      <xdr:spPr bwMode="auto">
        <a:xfrm>
          <a:off x="457200" y="141636750"/>
          <a:ext cx="247650" cy="5829300"/>
        </a:xfrm>
        <a:prstGeom prst="rect">
          <a:avLst/>
        </a:prstGeom>
        <a:noFill/>
        <a:ln w="9525">
          <a:noFill/>
          <a:miter lim="800000"/>
          <a:headEnd/>
          <a:tailEnd/>
        </a:ln>
      </xdr:spPr>
    </xdr:sp>
    <xdr:clientData/>
  </xdr:twoCellAnchor>
  <xdr:twoCellAnchor editAs="oneCell">
    <xdr:from>
      <xdr:col>0</xdr:col>
      <xdr:colOff>457200</xdr:colOff>
      <xdr:row>1653</xdr:row>
      <xdr:rowOff>0</xdr:rowOff>
    </xdr:from>
    <xdr:to>
      <xdr:col>1</xdr:col>
      <xdr:colOff>209550</xdr:colOff>
      <xdr:row>1654</xdr:row>
      <xdr:rowOff>238125</xdr:rowOff>
    </xdr:to>
    <xdr:sp macro="" textlink="">
      <xdr:nvSpPr>
        <xdr:cNvPr id="192" name="AutoShape 30178" descr="C:\Documents and Settings\Admin\%D0%A0%D0%B0%D0%B1%D0%BE%D1%87%D0%B8%D0%B9 %D1%81%D1%82%D0%BE%D0%BB\COVER-HIGH-200x300.png"/>
        <xdr:cNvSpPr>
          <a:spLocks noChangeAspect="1" noChangeArrowheads="1"/>
        </xdr:cNvSpPr>
      </xdr:nvSpPr>
      <xdr:spPr bwMode="auto">
        <a:xfrm>
          <a:off x="457200" y="141636750"/>
          <a:ext cx="247650" cy="5829300"/>
        </a:xfrm>
        <a:prstGeom prst="rect">
          <a:avLst/>
        </a:prstGeom>
        <a:noFill/>
        <a:ln w="9525">
          <a:noFill/>
          <a:miter lim="800000"/>
          <a:headEnd/>
          <a:tailEnd/>
        </a:ln>
      </xdr:spPr>
    </xdr:sp>
    <xdr:clientData/>
  </xdr:twoCellAnchor>
  <xdr:twoCellAnchor editAs="oneCell">
    <xdr:from>
      <xdr:col>8</xdr:col>
      <xdr:colOff>0</xdr:colOff>
      <xdr:row>1654</xdr:row>
      <xdr:rowOff>0</xdr:rowOff>
    </xdr:from>
    <xdr:to>
      <xdr:col>8</xdr:col>
      <xdr:colOff>304800</xdr:colOff>
      <xdr:row>1657</xdr:row>
      <xdr:rowOff>800100</xdr:rowOff>
    </xdr:to>
    <xdr:sp macro="" textlink="">
      <xdr:nvSpPr>
        <xdr:cNvPr id="193" name="AutoShape 30178" descr="C:\Documents and Settings\Admin\%D0%A0%D0%B0%D0%B1%D0%BE%D1%87%D0%B8%D0%B9 %D1%81%D1%82%D0%BE%D0%BB\COVER-HIGH-200x300.png"/>
        <xdr:cNvSpPr>
          <a:spLocks noChangeAspect="1" noChangeArrowheads="1"/>
        </xdr:cNvSpPr>
      </xdr:nvSpPr>
      <xdr:spPr bwMode="auto">
        <a:xfrm>
          <a:off x="7362825" y="141817725"/>
          <a:ext cx="304800" cy="5438775"/>
        </a:xfrm>
        <a:prstGeom prst="rect">
          <a:avLst/>
        </a:prstGeom>
        <a:noFill/>
        <a:ln w="9525">
          <a:noFill/>
          <a:miter lim="800000"/>
          <a:headEnd/>
          <a:tailEnd/>
        </a:ln>
      </xdr:spPr>
    </xdr:sp>
    <xdr:clientData/>
  </xdr:twoCellAnchor>
  <xdr:twoCellAnchor editAs="oneCell">
    <xdr:from>
      <xdr:col>4</xdr:col>
      <xdr:colOff>1514475</xdr:colOff>
      <xdr:row>1399</xdr:row>
      <xdr:rowOff>0</xdr:rowOff>
    </xdr:from>
    <xdr:to>
      <xdr:col>5</xdr:col>
      <xdr:colOff>714375</xdr:colOff>
      <xdr:row>1402</xdr:row>
      <xdr:rowOff>1085850</xdr:rowOff>
    </xdr:to>
    <xdr:sp macro="" textlink="">
      <xdr:nvSpPr>
        <xdr:cNvPr id="194" name="AutoShape 30178" descr="C:\Documents and Settings\Admin\%D0%A0%D0%B0%D0%B1%D0%BE%D1%87%D0%B8%D0%B9 %D1%81%D1%82%D0%BE%D0%BB\COVER-HIGH-200x300.png"/>
        <xdr:cNvSpPr>
          <a:spLocks noChangeAspect="1" noChangeArrowheads="1"/>
        </xdr:cNvSpPr>
      </xdr:nvSpPr>
      <xdr:spPr bwMode="auto">
        <a:xfrm>
          <a:off x="4419600" y="93887925"/>
          <a:ext cx="714375" cy="6724650"/>
        </a:xfrm>
        <a:prstGeom prst="rect">
          <a:avLst/>
        </a:prstGeom>
        <a:noFill/>
        <a:ln w="9525">
          <a:noFill/>
          <a:miter lim="800000"/>
          <a:headEnd/>
          <a:tailEnd/>
        </a:ln>
      </xdr:spPr>
    </xdr:sp>
    <xdr:clientData/>
  </xdr:twoCellAnchor>
  <xdr:twoCellAnchor editAs="oneCell">
    <xdr:from>
      <xdr:col>0</xdr:col>
      <xdr:colOff>457200</xdr:colOff>
      <xdr:row>1653</xdr:row>
      <xdr:rowOff>0</xdr:rowOff>
    </xdr:from>
    <xdr:to>
      <xdr:col>1</xdr:col>
      <xdr:colOff>209550</xdr:colOff>
      <xdr:row>1654</xdr:row>
      <xdr:rowOff>85725</xdr:rowOff>
    </xdr:to>
    <xdr:sp macro="" textlink="">
      <xdr:nvSpPr>
        <xdr:cNvPr id="195" name="AutoShape 30178" descr="C:\Documents and Settings\Admin\%D0%A0%D0%B0%D0%B1%D0%BE%D1%87%D0%B8%D0%B9 %D1%81%D1%82%D0%BE%D0%BB\COVER-HIGH-200x300.png"/>
        <xdr:cNvSpPr>
          <a:spLocks noChangeAspect="1" noChangeArrowheads="1"/>
        </xdr:cNvSpPr>
      </xdr:nvSpPr>
      <xdr:spPr bwMode="auto">
        <a:xfrm>
          <a:off x="457200" y="141636750"/>
          <a:ext cx="247650" cy="5676900"/>
        </a:xfrm>
        <a:prstGeom prst="rect">
          <a:avLst/>
        </a:prstGeom>
        <a:noFill/>
        <a:ln w="9525">
          <a:noFill/>
          <a:miter lim="800000"/>
          <a:headEnd/>
          <a:tailEnd/>
        </a:ln>
      </xdr:spPr>
    </xdr:sp>
    <xdr:clientData/>
  </xdr:twoCellAnchor>
  <xdr:twoCellAnchor editAs="oneCell">
    <xdr:from>
      <xdr:col>7</xdr:col>
      <xdr:colOff>409575</xdr:colOff>
      <xdr:row>1849</xdr:row>
      <xdr:rowOff>85725</xdr:rowOff>
    </xdr:from>
    <xdr:to>
      <xdr:col>7</xdr:col>
      <xdr:colOff>714375</xdr:colOff>
      <xdr:row>1870</xdr:row>
      <xdr:rowOff>285750</xdr:rowOff>
    </xdr:to>
    <xdr:sp macro="" textlink="">
      <xdr:nvSpPr>
        <xdr:cNvPr id="196" name="AutoShape 30178" descr="C:\Documents and Settings\Admin\%D0%A0%D0%B0%D0%B1%D0%BE%D1%87%D0%B8%D0%B9 %D1%81%D1%82%D0%BE%D0%BB\COVER-HIGH-200x300.png"/>
        <xdr:cNvSpPr>
          <a:spLocks noChangeAspect="1" noChangeArrowheads="1"/>
        </xdr:cNvSpPr>
      </xdr:nvSpPr>
      <xdr:spPr bwMode="auto">
        <a:xfrm>
          <a:off x="6791325" y="178498500"/>
          <a:ext cx="304800" cy="22469475"/>
        </a:xfrm>
        <a:prstGeom prst="rect">
          <a:avLst/>
        </a:prstGeom>
        <a:noFill/>
        <a:ln w="9525">
          <a:noFill/>
          <a:miter lim="800000"/>
          <a:headEnd/>
          <a:tailEnd/>
        </a:ln>
      </xdr:spPr>
    </xdr:sp>
    <xdr:clientData/>
  </xdr:twoCellAnchor>
  <xdr:twoCellAnchor editAs="oneCell">
    <xdr:from>
      <xdr:col>8</xdr:col>
      <xdr:colOff>0</xdr:colOff>
      <xdr:row>1654</xdr:row>
      <xdr:rowOff>0</xdr:rowOff>
    </xdr:from>
    <xdr:to>
      <xdr:col>8</xdr:col>
      <xdr:colOff>304800</xdr:colOff>
      <xdr:row>1657</xdr:row>
      <xdr:rowOff>800100</xdr:rowOff>
    </xdr:to>
    <xdr:sp macro="" textlink="">
      <xdr:nvSpPr>
        <xdr:cNvPr id="197" name="AutoShape 30178" descr="C:\Documents and Settings\Admin\%D0%A0%D0%B0%D0%B1%D0%BE%D1%87%D0%B8%D0%B9 %D1%81%D1%82%D0%BE%D0%BB\COVER-HIGH-200x300.png"/>
        <xdr:cNvSpPr>
          <a:spLocks noChangeAspect="1" noChangeArrowheads="1"/>
        </xdr:cNvSpPr>
      </xdr:nvSpPr>
      <xdr:spPr bwMode="auto">
        <a:xfrm>
          <a:off x="7362825" y="141817725"/>
          <a:ext cx="304800" cy="5438775"/>
        </a:xfrm>
        <a:prstGeom prst="rect">
          <a:avLst/>
        </a:prstGeom>
        <a:noFill/>
        <a:ln w="9525">
          <a:noFill/>
          <a:miter lim="800000"/>
          <a:headEnd/>
          <a:tailEnd/>
        </a:ln>
      </xdr:spPr>
    </xdr:sp>
    <xdr:clientData/>
  </xdr:twoCellAnchor>
  <xdr:twoCellAnchor editAs="oneCell">
    <xdr:from>
      <xdr:col>8</xdr:col>
      <xdr:colOff>0</xdr:colOff>
      <xdr:row>1654</xdr:row>
      <xdr:rowOff>0</xdr:rowOff>
    </xdr:from>
    <xdr:to>
      <xdr:col>8</xdr:col>
      <xdr:colOff>304800</xdr:colOff>
      <xdr:row>1657</xdr:row>
      <xdr:rowOff>800100</xdr:rowOff>
    </xdr:to>
    <xdr:sp macro="" textlink="">
      <xdr:nvSpPr>
        <xdr:cNvPr id="198" name="AutoShape 30178" descr="C:\Documents and Settings\Admin\%D0%A0%D0%B0%D0%B1%D0%BE%D1%87%D0%B8%D0%B9 %D1%81%D1%82%D0%BE%D0%BB\COVER-HIGH-200x300.png"/>
        <xdr:cNvSpPr>
          <a:spLocks noChangeAspect="1" noChangeArrowheads="1"/>
        </xdr:cNvSpPr>
      </xdr:nvSpPr>
      <xdr:spPr bwMode="auto">
        <a:xfrm>
          <a:off x="7362825" y="141817725"/>
          <a:ext cx="304800" cy="5438775"/>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g1\Documents%20and%20Settings\&#1058;&#1072;&#1084;&#1072;&#1088;&#1072;%20&#1053;&#1080;&#1082;&#1086;&#1083;&#1072;&#1077;&#1074;&#1085;&#1072;\&#1052;&#1086;&#1080;%20&#1076;&#1086;&#1082;&#1091;&#1084;&#1077;&#1085;&#1090;&#1099;\&#1054;&#1090;&#1095;&#1077;&#1090;&#1099;\2015&#1075;&#1086;&#1076;\&#1056;&#1072;&#1081;&#1086;&#1085;&#1099;%201%20&#1087;&#1086;&#1083;&#1091;&#1075;&#1086;&#1076;&#1080;&#1077;\2015&#1075;\&#1086;&#1090;&#1095;&#1077;&#1090;&#1099;%202015\&#1086;&#1090;&#1095;&#1077;&#1090;%201%20&#1082;&#1074;.2015\&#1076;&#1083;&#1103;%20&#1086;&#1090;&#1095;&#1077;&#1090;&#1072;%20&#1056;&#1077;&#1077;&#1089;&#1090;&#1088;%20&#1079;&#1072;&#1082;&#1091;&#1087;&#1072;%20%202015&#10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6;&#1040;&#1041;&#1054;&#1058;&#1040;/&#1054;&#1058;&#1063;&#1045;&#1058;/2015/12%20&#1084;&#1077;&#1089;&#1103;&#1094;&#1077;&#1074;/&#1047;&#1072;&#1082;&#1072;&#1079;&#1095;&#1080;&#1082;&#1080;/&#1056;&#1072;&#1081;&#1086;&#1085;&#1099;%201%20&#1087;&#1086;&#1083;&#1091;&#1075;&#1086;&#1076;&#1080;&#1077;/2015&#1075;/&#1086;&#1090;&#1095;&#1077;&#1090;&#1099;%202015/&#1086;&#1090;&#1095;&#1077;&#1090;%201%20&#1082;&#1074;.2015/&#1076;&#1083;&#1103;%20&#1086;&#1090;&#1095;&#1077;&#1090;&#1072;%20&#1056;&#1077;&#1077;&#1089;&#1090;&#1088;%20&#1079;&#1072;&#1082;&#1091;&#1087;&#1072;%20%202015&#10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87;&#1088;&#1080;&#1083;&#1086;&#1078;&#1077;&#1085;&#1080;&#1077;%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Справочник"/>
      <sheetName val="реестр "/>
      <sheetName val="поставщики"/>
    </sheetNames>
    <sheetDataSet>
      <sheetData sheetId="0">
        <row r="2">
          <cell r="B2" t="str">
            <v>ВСЦ "Патриот"</v>
          </cell>
        </row>
        <row r="3">
          <cell r="B3" t="str">
            <v>ВСШ № 1</v>
          </cell>
        </row>
        <row r="4">
          <cell r="B4" t="str">
            <v>Гимназия № 17</v>
          </cell>
        </row>
        <row r="5">
          <cell r="B5" t="str">
            <v>Гимназия № 44</v>
          </cell>
        </row>
        <row r="6">
          <cell r="B6" t="str">
            <v>Гимназия № 48</v>
          </cell>
        </row>
        <row r="7">
          <cell r="B7" t="str">
            <v>Гимназия № 62</v>
          </cell>
        </row>
        <row r="8">
          <cell r="B8" t="str">
            <v>Гимназия № 70</v>
          </cell>
        </row>
        <row r="9">
          <cell r="B9" t="str">
            <v>ГСЮН</v>
          </cell>
        </row>
        <row r="10">
          <cell r="B10" t="str">
            <v xml:space="preserve"> Детский сад № 1</v>
          </cell>
        </row>
        <row r="11">
          <cell r="B11" t="str">
            <v xml:space="preserve"> Детский сад № 10</v>
          </cell>
        </row>
        <row r="12">
          <cell r="B12" t="str">
            <v>Детский сад № 108</v>
          </cell>
        </row>
        <row r="13">
          <cell r="B13" t="str">
            <v xml:space="preserve"> Детский сад № 11</v>
          </cell>
        </row>
        <row r="14">
          <cell r="B14" t="str">
            <v>Детский сад № 118</v>
          </cell>
        </row>
        <row r="15">
          <cell r="B15" t="str">
            <v>Детский сад № 131</v>
          </cell>
        </row>
        <row r="16">
          <cell r="B16" t="str">
            <v>Детский сад № 133</v>
          </cell>
        </row>
        <row r="17">
          <cell r="B17" t="str">
            <v>Детский сад № 140</v>
          </cell>
        </row>
        <row r="18">
          <cell r="B18" t="str">
            <v>Детский сад № 144</v>
          </cell>
        </row>
        <row r="19">
          <cell r="B19" t="str">
            <v>Детский сад № 150</v>
          </cell>
        </row>
        <row r="20">
          <cell r="B20" t="str">
            <v xml:space="preserve"> Детский сад № 158</v>
          </cell>
        </row>
        <row r="21">
          <cell r="B21" t="str">
            <v xml:space="preserve"> Детский сад № 165</v>
          </cell>
        </row>
        <row r="22">
          <cell r="B22" t="str">
            <v xml:space="preserve"> Детский сад № 172</v>
          </cell>
        </row>
        <row r="23">
          <cell r="B23" t="str">
            <v xml:space="preserve"> Детский сад № 175</v>
          </cell>
        </row>
        <row r="24">
          <cell r="B24" t="str">
            <v xml:space="preserve"> Детский сад № 178</v>
          </cell>
        </row>
        <row r="25">
          <cell r="B25" t="str">
            <v xml:space="preserve"> Детский сад № 18</v>
          </cell>
        </row>
        <row r="26">
          <cell r="B26" t="str">
            <v xml:space="preserve"> Детский сад № 182</v>
          </cell>
        </row>
        <row r="27">
          <cell r="B27" t="str">
            <v xml:space="preserve"> Детский сад № 186</v>
          </cell>
        </row>
        <row r="28">
          <cell r="B28" t="str">
            <v xml:space="preserve"> Детский сад № 190</v>
          </cell>
        </row>
        <row r="29">
          <cell r="B29" t="str">
            <v xml:space="preserve"> Детский сад № 196</v>
          </cell>
        </row>
        <row r="30">
          <cell r="B30" t="str">
            <v xml:space="preserve"> Детский сад № 2</v>
          </cell>
        </row>
        <row r="31">
          <cell r="B31" t="str">
            <v xml:space="preserve"> Детский сад № 22</v>
          </cell>
        </row>
        <row r="32">
          <cell r="B32" t="str">
            <v xml:space="preserve"> Детский сад № 200</v>
          </cell>
        </row>
        <row r="33">
          <cell r="B33" t="str">
            <v xml:space="preserve"> Детский сад № 206</v>
          </cell>
        </row>
        <row r="34">
          <cell r="B34" t="str">
            <v xml:space="preserve"> Детский сад № 208</v>
          </cell>
        </row>
        <row r="35">
          <cell r="B35" t="str">
            <v xml:space="preserve"> Детский сад № 212</v>
          </cell>
        </row>
        <row r="36">
          <cell r="B36" t="str">
            <v xml:space="preserve"> Детский сад № 214</v>
          </cell>
        </row>
        <row r="37">
          <cell r="B37" t="str">
            <v xml:space="preserve"> Детский сад № 215</v>
          </cell>
        </row>
        <row r="38">
          <cell r="B38" t="str">
            <v xml:space="preserve"> Детский сад № 216</v>
          </cell>
        </row>
        <row r="39">
          <cell r="B39" t="str">
            <v xml:space="preserve"> Детский сад № 222</v>
          </cell>
        </row>
        <row r="40">
          <cell r="B40" t="str">
            <v xml:space="preserve"> Детский сад № 224</v>
          </cell>
        </row>
        <row r="41">
          <cell r="B41" t="str">
            <v xml:space="preserve"> Детский сад № 226</v>
          </cell>
        </row>
        <row r="42">
          <cell r="B42" t="str">
            <v xml:space="preserve"> Детский сад № 229</v>
          </cell>
        </row>
        <row r="43">
          <cell r="B43" t="str">
            <v xml:space="preserve"> Детский сад № 231</v>
          </cell>
        </row>
        <row r="44">
          <cell r="B44" t="str">
            <v xml:space="preserve"> Детский сад № 233</v>
          </cell>
        </row>
        <row r="45">
          <cell r="B45" t="str">
            <v xml:space="preserve"> Детский сад № 237</v>
          </cell>
        </row>
        <row r="46">
          <cell r="B46" t="str">
            <v xml:space="preserve"> Детский сад № 238</v>
          </cell>
        </row>
        <row r="47">
          <cell r="B47" t="str">
            <v xml:space="preserve"> Детский сад № 240</v>
          </cell>
        </row>
        <row r="48">
          <cell r="B48" t="str">
            <v xml:space="preserve"> Детский сад № 242</v>
          </cell>
        </row>
        <row r="49">
          <cell r="B49" t="str">
            <v xml:space="preserve"> Детский сад № 248</v>
          </cell>
        </row>
        <row r="50">
          <cell r="B50" t="str">
            <v xml:space="preserve"> Детский сад № 249</v>
          </cell>
        </row>
        <row r="51">
          <cell r="B51" t="str">
            <v xml:space="preserve"> Детский сад № 251</v>
          </cell>
        </row>
        <row r="52">
          <cell r="B52" t="str">
            <v xml:space="preserve"> Детский сад № 26</v>
          </cell>
        </row>
        <row r="53">
          <cell r="B53" t="str">
            <v xml:space="preserve"> Детский сад № 261</v>
          </cell>
        </row>
        <row r="54">
          <cell r="B54" t="str">
            <v xml:space="preserve"> Детский сад № 263</v>
          </cell>
        </row>
        <row r="55">
          <cell r="B55" t="str">
            <v xml:space="preserve"> Детский сад № 266</v>
          </cell>
        </row>
        <row r="56">
          <cell r="B56" t="str">
            <v xml:space="preserve"> Детский сад № 268</v>
          </cell>
        </row>
        <row r="57">
          <cell r="B57" t="str">
            <v xml:space="preserve"> Детский сад № 33</v>
          </cell>
        </row>
        <row r="58">
          <cell r="B58" t="str">
            <v xml:space="preserve"> Детский сад № 35</v>
          </cell>
        </row>
        <row r="59">
          <cell r="B59" t="str">
            <v xml:space="preserve"> Детский сад № 41</v>
          </cell>
        </row>
        <row r="60">
          <cell r="B60" t="str">
            <v xml:space="preserve"> Детский сад № 42</v>
          </cell>
        </row>
        <row r="61">
          <cell r="B61" t="str">
            <v xml:space="preserve"> Детский сад № 44</v>
          </cell>
        </row>
        <row r="62">
          <cell r="B62" t="str">
            <v xml:space="preserve"> Детский сад № 48</v>
          </cell>
        </row>
        <row r="63">
          <cell r="B63" t="str">
            <v xml:space="preserve"> Детский сад № 5</v>
          </cell>
        </row>
        <row r="64">
          <cell r="B64" t="str">
            <v xml:space="preserve"> Детский сад № 54</v>
          </cell>
        </row>
        <row r="65">
          <cell r="B65" t="str">
            <v xml:space="preserve"> Детский сад № 55</v>
          </cell>
        </row>
        <row r="66">
          <cell r="B66" t="str">
            <v xml:space="preserve"> Детский сад № 58</v>
          </cell>
        </row>
        <row r="67">
          <cell r="B67" t="str">
            <v xml:space="preserve"> Детский сад № 6</v>
          </cell>
        </row>
        <row r="68">
          <cell r="B68" t="str">
            <v xml:space="preserve"> Детский сад № 7</v>
          </cell>
        </row>
        <row r="69">
          <cell r="B69" t="str">
            <v xml:space="preserve"> Детский сад № 70</v>
          </cell>
        </row>
        <row r="70">
          <cell r="B70" t="str">
            <v xml:space="preserve"> Детский сад № 74</v>
          </cell>
        </row>
        <row r="71">
          <cell r="B71" t="str">
            <v xml:space="preserve"> Детский сад № 80</v>
          </cell>
        </row>
        <row r="72">
          <cell r="B72" t="str">
            <v xml:space="preserve"> Детский сад № 88</v>
          </cell>
        </row>
        <row r="73">
          <cell r="B73" t="str">
            <v xml:space="preserve"> Детский сад № 9</v>
          </cell>
        </row>
        <row r="74">
          <cell r="B74" t="str">
            <v>Детский дом "Остров надежды"</v>
          </cell>
        </row>
        <row r="75">
          <cell r="B75" t="str">
            <v>Детский дом "Ровесник"</v>
          </cell>
        </row>
        <row r="76">
          <cell r="B76" t="str">
            <v>ДОД "Флагман"</v>
          </cell>
        </row>
        <row r="77">
          <cell r="B77" t="str">
            <v>Спорт. школа № 1</v>
          </cell>
        </row>
        <row r="78">
          <cell r="B78" t="str">
            <v>Спец. школа № 20</v>
          </cell>
        </row>
        <row r="79">
          <cell r="B79" t="str">
            <v>Интернат № 38</v>
          </cell>
        </row>
        <row r="80">
          <cell r="B80" t="str">
            <v>Лицей № 11</v>
          </cell>
        </row>
        <row r="81">
          <cell r="B81" t="str">
            <v>Лицей № 111</v>
          </cell>
        </row>
        <row r="82">
          <cell r="B82" t="str">
            <v>Лицей № 34</v>
          </cell>
        </row>
        <row r="83">
          <cell r="B83" t="str">
            <v>Лицей № 84</v>
          </cell>
        </row>
        <row r="84">
          <cell r="B84" t="str">
            <v>ЦРЛ</v>
          </cell>
        </row>
        <row r="85">
          <cell r="B85" t="str">
            <v>ЦДиК</v>
          </cell>
        </row>
        <row r="86">
          <cell r="B86" t="str">
            <v>ЦБ</v>
          </cell>
        </row>
        <row r="87">
          <cell r="B87" t="str">
            <v>Школа № 101</v>
          </cell>
        </row>
        <row r="88">
          <cell r="B88" t="str">
            <v>Школа № 103</v>
          </cell>
        </row>
        <row r="89">
          <cell r="B89" t="str">
            <v>Школа № 106</v>
          </cell>
        </row>
        <row r="90">
          <cell r="B90" t="str">
            <v>Школа № 12</v>
          </cell>
        </row>
        <row r="91">
          <cell r="B91" t="str">
            <v>Школа № 16</v>
          </cell>
        </row>
        <row r="92">
          <cell r="B92" t="str">
            <v>Школа № 2</v>
          </cell>
        </row>
        <row r="93">
          <cell r="B93" t="str">
            <v>Школа № 26</v>
          </cell>
        </row>
        <row r="94">
          <cell r="B94" t="str">
            <v>Школа № 31</v>
          </cell>
        </row>
        <row r="95">
          <cell r="B95" t="str">
            <v>Школа № 4</v>
          </cell>
        </row>
        <row r="96">
          <cell r="B96" t="str">
            <v>Школа № 41</v>
          </cell>
        </row>
        <row r="97">
          <cell r="B97" t="str">
            <v>Школа № 52</v>
          </cell>
        </row>
        <row r="98">
          <cell r="B98" t="str">
            <v>Школа № 55</v>
          </cell>
        </row>
        <row r="99">
          <cell r="B99" t="str">
            <v>Школа № 67</v>
          </cell>
        </row>
        <row r="100">
          <cell r="B100" t="str">
            <v>Школа № 72</v>
          </cell>
        </row>
        <row r="101">
          <cell r="B101" t="str">
            <v>Школа № 91</v>
          </cell>
        </row>
        <row r="102">
          <cell r="B102" t="str">
            <v>Школа № 97</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Справочник"/>
      <sheetName val="реестр "/>
      <sheetName val="поставщики"/>
    </sheetNames>
    <sheetDataSet>
      <sheetData sheetId="0">
        <row r="2">
          <cell r="B2" t="str">
            <v>ВСЦ "Патриот"</v>
          </cell>
        </row>
        <row r="3">
          <cell r="B3" t="str">
            <v>ВСШ № 1</v>
          </cell>
        </row>
        <row r="4">
          <cell r="B4" t="str">
            <v>Гимназия № 17</v>
          </cell>
        </row>
        <row r="5">
          <cell r="B5" t="str">
            <v>Гимназия № 44</v>
          </cell>
        </row>
        <row r="6">
          <cell r="B6" t="str">
            <v>Гимназия № 48</v>
          </cell>
        </row>
        <row r="7">
          <cell r="B7" t="str">
            <v>Гимназия № 62</v>
          </cell>
        </row>
        <row r="8">
          <cell r="B8" t="str">
            <v>Гимназия № 70</v>
          </cell>
        </row>
        <row r="9">
          <cell r="B9" t="str">
            <v>ГСЮН</v>
          </cell>
        </row>
        <row r="10">
          <cell r="B10" t="str">
            <v xml:space="preserve"> Детский сад № 1</v>
          </cell>
        </row>
        <row r="11">
          <cell r="B11" t="str">
            <v xml:space="preserve"> Детский сад № 10</v>
          </cell>
        </row>
        <row r="12">
          <cell r="B12" t="str">
            <v>Детский сад № 108</v>
          </cell>
        </row>
        <row r="13">
          <cell r="B13" t="str">
            <v xml:space="preserve"> Детский сад № 11</v>
          </cell>
        </row>
        <row r="14">
          <cell r="B14" t="str">
            <v>Детский сад № 118</v>
          </cell>
        </row>
        <row r="15">
          <cell r="B15" t="str">
            <v>Детский сад № 131</v>
          </cell>
        </row>
        <row r="16">
          <cell r="B16" t="str">
            <v>Детский сад № 133</v>
          </cell>
        </row>
        <row r="17">
          <cell r="B17" t="str">
            <v>Детский сад № 140</v>
          </cell>
        </row>
        <row r="18">
          <cell r="B18" t="str">
            <v>Детский сад № 144</v>
          </cell>
        </row>
        <row r="19">
          <cell r="B19" t="str">
            <v>Детский сад № 150</v>
          </cell>
        </row>
        <row r="20">
          <cell r="B20" t="str">
            <v xml:space="preserve"> Детский сад № 158</v>
          </cell>
        </row>
        <row r="21">
          <cell r="B21" t="str">
            <v xml:space="preserve"> Детский сад № 165</v>
          </cell>
        </row>
        <row r="22">
          <cell r="B22" t="str">
            <v xml:space="preserve"> Детский сад № 172</v>
          </cell>
        </row>
        <row r="23">
          <cell r="B23" t="str">
            <v xml:space="preserve"> Детский сад № 175</v>
          </cell>
        </row>
        <row r="24">
          <cell r="B24" t="str">
            <v xml:space="preserve"> Детский сад № 178</v>
          </cell>
        </row>
        <row r="25">
          <cell r="B25" t="str">
            <v xml:space="preserve"> Детский сад № 18</v>
          </cell>
        </row>
        <row r="26">
          <cell r="B26" t="str">
            <v xml:space="preserve"> Детский сад № 182</v>
          </cell>
        </row>
        <row r="27">
          <cell r="B27" t="str">
            <v xml:space="preserve"> Детский сад № 186</v>
          </cell>
        </row>
        <row r="28">
          <cell r="B28" t="str">
            <v xml:space="preserve"> Детский сад № 190</v>
          </cell>
        </row>
        <row r="29">
          <cell r="B29" t="str">
            <v xml:space="preserve"> Детский сад № 196</v>
          </cell>
        </row>
        <row r="30">
          <cell r="B30" t="str">
            <v xml:space="preserve"> Детский сад № 2</v>
          </cell>
        </row>
        <row r="31">
          <cell r="B31" t="str">
            <v xml:space="preserve"> Детский сад № 22</v>
          </cell>
        </row>
        <row r="32">
          <cell r="B32" t="str">
            <v xml:space="preserve"> Детский сад № 200</v>
          </cell>
        </row>
        <row r="33">
          <cell r="B33" t="str">
            <v xml:space="preserve"> Детский сад № 206</v>
          </cell>
        </row>
        <row r="34">
          <cell r="B34" t="str">
            <v xml:space="preserve"> Детский сад № 208</v>
          </cell>
        </row>
        <row r="35">
          <cell r="B35" t="str">
            <v xml:space="preserve"> Детский сад № 212</v>
          </cell>
        </row>
        <row r="36">
          <cell r="B36" t="str">
            <v xml:space="preserve"> Детский сад № 214</v>
          </cell>
        </row>
        <row r="37">
          <cell r="B37" t="str">
            <v xml:space="preserve"> Детский сад № 215</v>
          </cell>
        </row>
        <row r="38">
          <cell r="B38" t="str">
            <v xml:space="preserve"> Детский сад № 216</v>
          </cell>
        </row>
        <row r="39">
          <cell r="B39" t="str">
            <v xml:space="preserve"> Детский сад № 222</v>
          </cell>
        </row>
        <row r="40">
          <cell r="B40" t="str">
            <v xml:space="preserve"> Детский сад № 224</v>
          </cell>
        </row>
        <row r="41">
          <cell r="B41" t="str">
            <v xml:space="preserve"> Детский сад № 226</v>
          </cell>
        </row>
        <row r="42">
          <cell r="B42" t="str">
            <v xml:space="preserve"> Детский сад № 229</v>
          </cell>
        </row>
        <row r="43">
          <cell r="B43" t="str">
            <v xml:space="preserve"> Детский сад № 231</v>
          </cell>
        </row>
        <row r="44">
          <cell r="B44" t="str">
            <v xml:space="preserve"> Детский сад № 233</v>
          </cell>
        </row>
        <row r="45">
          <cell r="B45" t="str">
            <v xml:space="preserve"> Детский сад № 237</v>
          </cell>
        </row>
        <row r="46">
          <cell r="B46" t="str">
            <v xml:space="preserve"> Детский сад № 238</v>
          </cell>
        </row>
        <row r="47">
          <cell r="B47" t="str">
            <v xml:space="preserve"> Детский сад № 240</v>
          </cell>
        </row>
        <row r="48">
          <cell r="B48" t="str">
            <v xml:space="preserve"> Детский сад № 242</v>
          </cell>
        </row>
        <row r="49">
          <cell r="B49" t="str">
            <v xml:space="preserve"> Детский сад № 248</v>
          </cell>
        </row>
        <row r="50">
          <cell r="B50" t="str">
            <v xml:space="preserve"> Детский сад № 249</v>
          </cell>
        </row>
        <row r="51">
          <cell r="B51" t="str">
            <v xml:space="preserve"> Детский сад № 251</v>
          </cell>
        </row>
        <row r="52">
          <cell r="B52" t="str">
            <v xml:space="preserve"> Детский сад № 26</v>
          </cell>
        </row>
        <row r="53">
          <cell r="B53" t="str">
            <v xml:space="preserve"> Детский сад № 261</v>
          </cell>
        </row>
        <row r="54">
          <cell r="B54" t="str">
            <v xml:space="preserve"> Детский сад № 263</v>
          </cell>
        </row>
        <row r="55">
          <cell r="B55" t="str">
            <v xml:space="preserve"> Детский сад № 266</v>
          </cell>
        </row>
        <row r="56">
          <cell r="B56" t="str">
            <v xml:space="preserve"> Детский сад № 268</v>
          </cell>
        </row>
        <row r="57">
          <cell r="B57" t="str">
            <v xml:space="preserve"> Детский сад № 33</v>
          </cell>
        </row>
        <row r="58">
          <cell r="B58" t="str">
            <v xml:space="preserve"> Детский сад № 35</v>
          </cell>
        </row>
        <row r="59">
          <cell r="B59" t="str">
            <v xml:space="preserve"> Детский сад № 41</v>
          </cell>
        </row>
        <row r="60">
          <cell r="B60" t="str">
            <v xml:space="preserve"> Детский сад № 42</v>
          </cell>
        </row>
        <row r="61">
          <cell r="B61" t="str">
            <v xml:space="preserve"> Детский сад № 44</v>
          </cell>
        </row>
        <row r="62">
          <cell r="B62" t="str">
            <v xml:space="preserve"> Детский сад № 48</v>
          </cell>
        </row>
        <row r="63">
          <cell r="B63" t="str">
            <v xml:space="preserve"> Детский сад № 5</v>
          </cell>
        </row>
        <row r="64">
          <cell r="B64" t="str">
            <v xml:space="preserve"> Детский сад № 54</v>
          </cell>
        </row>
        <row r="65">
          <cell r="B65" t="str">
            <v xml:space="preserve"> Детский сад № 55</v>
          </cell>
        </row>
        <row r="66">
          <cell r="B66" t="str">
            <v xml:space="preserve"> Детский сад № 58</v>
          </cell>
        </row>
        <row r="67">
          <cell r="B67" t="str">
            <v xml:space="preserve"> Детский сад № 6</v>
          </cell>
        </row>
        <row r="68">
          <cell r="B68" t="str">
            <v xml:space="preserve"> Детский сад № 7</v>
          </cell>
        </row>
        <row r="69">
          <cell r="B69" t="str">
            <v xml:space="preserve"> Детский сад № 70</v>
          </cell>
        </row>
        <row r="70">
          <cell r="B70" t="str">
            <v xml:space="preserve"> Детский сад № 74</v>
          </cell>
        </row>
        <row r="71">
          <cell r="B71" t="str">
            <v xml:space="preserve"> Детский сад № 80</v>
          </cell>
        </row>
        <row r="72">
          <cell r="B72" t="str">
            <v xml:space="preserve"> Детский сад № 88</v>
          </cell>
        </row>
        <row r="73">
          <cell r="B73" t="str">
            <v xml:space="preserve"> Детский сад № 9</v>
          </cell>
        </row>
        <row r="74">
          <cell r="B74" t="str">
            <v>Детский дом "Остров надежды"</v>
          </cell>
        </row>
        <row r="75">
          <cell r="B75" t="str">
            <v>Детский дом "Ровесник"</v>
          </cell>
        </row>
        <row r="76">
          <cell r="B76" t="str">
            <v>ДОД "Флагман"</v>
          </cell>
        </row>
        <row r="77">
          <cell r="B77" t="str">
            <v>Спорт. школа № 1</v>
          </cell>
        </row>
        <row r="78">
          <cell r="B78" t="str">
            <v>Спец. школа № 20</v>
          </cell>
        </row>
        <row r="79">
          <cell r="B79" t="str">
            <v>Интернат № 38</v>
          </cell>
        </row>
        <row r="80">
          <cell r="B80" t="str">
            <v>Лицей № 11</v>
          </cell>
        </row>
        <row r="81">
          <cell r="B81" t="str">
            <v>Лицей № 111</v>
          </cell>
        </row>
        <row r="82">
          <cell r="B82" t="str">
            <v>Лицей № 34</v>
          </cell>
        </row>
        <row r="83">
          <cell r="B83" t="str">
            <v>Лицей № 84</v>
          </cell>
        </row>
        <row r="84">
          <cell r="B84" t="str">
            <v>ЦРЛ</v>
          </cell>
        </row>
        <row r="85">
          <cell r="B85" t="str">
            <v>ЦДиК</v>
          </cell>
        </row>
        <row r="86">
          <cell r="B86" t="str">
            <v>ЦБ</v>
          </cell>
        </row>
        <row r="87">
          <cell r="B87" t="str">
            <v>Школа № 101</v>
          </cell>
        </row>
        <row r="88">
          <cell r="B88" t="str">
            <v>Школа № 103</v>
          </cell>
        </row>
        <row r="89">
          <cell r="B89" t="str">
            <v>Школа № 106</v>
          </cell>
        </row>
        <row r="90">
          <cell r="B90" t="str">
            <v>Школа № 12</v>
          </cell>
        </row>
        <row r="91">
          <cell r="B91" t="str">
            <v>Школа № 16</v>
          </cell>
        </row>
        <row r="92">
          <cell r="B92" t="str">
            <v>Школа № 2</v>
          </cell>
        </row>
        <row r="93">
          <cell r="B93" t="str">
            <v>Школа № 26</v>
          </cell>
        </row>
        <row r="94">
          <cell r="B94" t="str">
            <v>Школа № 31</v>
          </cell>
        </row>
        <row r="95">
          <cell r="B95" t="str">
            <v>Школа № 4</v>
          </cell>
        </row>
        <row r="96">
          <cell r="B96" t="str">
            <v>Школа № 41</v>
          </cell>
        </row>
        <row r="97">
          <cell r="B97" t="str">
            <v>Школа № 52</v>
          </cell>
        </row>
        <row r="98">
          <cell r="B98" t="str">
            <v>Школа № 55</v>
          </cell>
        </row>
        <row r="99">
          <cell r="B99" t="str">
            <v>Школа № 67</v>
          </cell>
        </row>
        <row r="100">
          <cell r="B100" t="str">
            <v>Школа № 72</v>
          </cell>
        </row>
        <row r="101">
          <cell r="B101" t="str">
            <v>Школа № 91</v>
          </cell>
        </row>
        <row r="102">
          <cell r="B102" t="str">
            <v>Школа № 97</v>
          </cell>
        </row>
      </sheetData>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Всего по МО пр. №1-мз "/>
      <sheetName val="кдм"/>
      <sheetName val="КЖКХ"/>
      <sheetName val="КОИН"/>
      <sheetName val="КООС"/>
      <sheetName val="Спорт"/>
      <sheetName val="КСЗ"/>
      <sheetName val="УКС"/>
      <sheetName val="Адм центр"/>
      <sheetName val="Адм ильин"/>
      <sheetName val="градострой"/>
      <sheetName val="культура"/>
      <sheetName val="УТИС"/>
      <sheetName val="куми"/>
      <sheetName val="удкх"/>
      <sheetName val="Адм кузнецк"/>
      <sheetName val="здрав"/>
      <sheetName val="адм города"/>
      <sheetName val="адм куйб"/>
      <sheetName val="адм зав"/>
      <sheetName val="адм ордж"/>
      <sheetName val="опека"/>
      <sheetName val="КГК"/>
    </sheetNames>
    <sheetDataSet>
      <sheetData sheetId="0"/>
      <sheetData sheetId="1">
        <row r="13">
          <cell r="H13">
            <v>0</v>
          </cell>
          <cell r="N13">
            <v>0</v>
          </cell>
        </row>
        <row r="14">
          <cell r="H14">
            <v>0</v>
          </cell>
          <cell r="N14">
            <v>0</v>
          </cell>
        </row>
        <row r="15">
          <cell r="H15">
            <v>0</v>
          </cell>
          <cell r="N15">
            <v>0</v>
          </cell>
        </row>
        <row r="16">
          <cell r="C16">
            <v>0</v>
          </cell>
          <cell r="N16">
            <v>0</v>
          </cell>
        </row>
        <row r="17">
          <cell r="C17">
            <v>0</v>
          </cell>
          <cell r="D17">
            <v>0</v>
          </cell>
          <cell r="H17">
            <v>0</v>
          </cell>
          <cell r="N17">
            <v>0</v>
          </cell>
        </row>
        <row r="18">
          <cell r="C18">
            <v>0</v>
          </cell>
          <cell r="D18">
            <v>0</v>
          </cell>
          <cell r="H18">
            <v>0</v>
          </cell>
          <cell r="N18">
            <v>0</v>
          </cell>
        </row>
        <row r="19">
          <cell r="C19">
            <v>0</v>
          </cell>
          <cell r="D19">
            <v>0</v>
          </cell>
          <cell r="H19">
            <v>0</v>
          </cell>
        </row>
      </sheetData>
      <sheetData sheetId="2">
        <row r="13">
          <cell r="C13">
            <v>6</v>
          </cell>
          <cell r="D13">
            <v>6</v>
          </cell>
          <cell r="E13">
            <v>12</v>
          </cell>
          <cell r="G13">
            <v>6</v>
          </cell>
          <cell r="H13">
            <v>6</v>
          </cell>
          <cell r="I13">
            <v>4</v>
          </cell>
          <cell r="J13">
            <v>1</v>
          </cell>
          <cell r="K13">
            <v>1</v>
          </cell>
          <cell r="L13">
            <v>1</v>
          </cell>
          <cell r="M13">
            <v>28851.279999999999</v>
          </cell>
          <cell r="N13">
            <v>28851.279999999999</v>
          </cell>
          <cell r="O13">
            <v>16321.98</v>
          </cell>
          <cell r="P13">
            <v>9454.52</v>
          </cell>
          <cell r="Q13">
            <v>3074.78</v>
          </cell>
          <cell r="R13">
            <v>8000</v>
          </cell>
          <cell r="S13">
            <v>12783.8</v>
          </cell>
        </row>
        <row r="14">
          <cell r="H14">
            <v>0</v>
          </cell>
          <cell r="N14">
            <v>0</v>
          </cell>
        </row>
        <row r="15">
          <cell r="H15">
            <v>0</v>
          </cell>
          <cell r="N15">
            <v>0</v>
          </cell>
        </row>
        <row r="16">
          <cell r="C16">
            <v>48</v>
          </cell>
          <cell r="E16">
            <v>59</v>
          </cell>
          <cell r="G16">
            <v>48</v>
          </cell>
          <cell r="I16">
            <v>9</v>
          </cell>
          <cell r="J16">
            <v>17</v>
          </cell>
          <cell r="K16">
            <v>18</v>
          </cell>
          <cell r="L16">
            <v>5</v>
          </cell>
          <cell r="M16">
            <v>36599.730000000003</v>
          </cell>
          <cell r="N16">
            <v>33708.69</v>
          </cell>
          <cell r="O16">
            <v>5800.81</v>
          </cell>
          <cell r="P16">
            <v>15132.33</v>
          </cell>
          <cell r="Q16">
            <v>12775.55</v>
          </cell>
          <cell r="R16">
            <v>15132.33</v>
          </cell>
          <cell r="S16">
            <v>3795.24</v>
          </cell>
        </row>
        <row r="17">
          <cell r="C17">
            <v>4</v>
          </cell>
          <cell r="D17">
            <v>4</v>
          </cell>
          <cell r="E17">
            <v>8</v>
          </cell>
          <cell r="G17">
            <v>4</v>
          </cell>
          <cell r="H17">
            <v>4</v>
          </cell>
          <cell r="I17">
            <v>3</v>
          </cell>
          <cell r="J17">
            <v>1</v>
          </cell>
          <cell r="M17">
            <v>1352.16</v>
          </cell>
          <cell r="N17">
            <v>1352.16</v>
          </cell>
          <cell r="O17">
            <v>1196.1600000000001</v>
          </cell>
          <cell r="P17">
            <v>156</v>
          </cell>
          <cell r="R17">
            <v>151.69</v>
          </cell>
          <cell r="S17">
            <v>947</v>
          </cell>
        </row>
        <row r="18">
          <cell r="C18">
            <v>0</v>
          </cell>
          <cell r="D18">
            <v>0</v>
          </cell>
          <cell r="H18">
            <v>0</v>
          </cell>
          <cell r="N18">
            <v>0</v>
          </cell>
        </row>
        <row r="19">
          <cell r="C19">
            <v>0</v>
          </cell>
          <cell r="D19">
            <v>0</v>
          </cell>
          <cell r="H19">
            <v>0</v>
          </cell>
        </row>
        <row r="21">
          <cell r="C21">
            <v>58</v>
          </cell>
          <cell r="D21">
            <v>54</v>
          </cell>
          <cell r="E21">
            <v>79</v>
          </cell>
          <cell r="G21">
            <v>58</v>
          </cell>
          <cell r="H21">
            <v>54</v>
          </cell>
          <cell r="I21">
            <v>16</v>
          </cell>
          <cell r="J21">
            <v>19</v>
          </cell>
          <cell r="K21">
            <v>19</v>
          </cell>
          <cell r="L21">
            <v>6</v>
          </cell>
          <cell r="M21">
            <v>66803.17</v>
          </cell>
          <cell r="N21">
            <v>63912.13</v>
          </cell>
          <cell r="O21">
            <v>23318.95</v>
          </cell>
          <cell r="P21">
            <v>24742.85</v>
          </cell>
          <cell r="Q21">
            <v>15850.33</v>
          </cell>
          <cell r="R21">
            <v>23284.02</v>
          </cell>
          <cell r="S21">
            <v>17526.04</v>
          </cell>
        </row>
      </sheetData>
      <sheetData sheetId="3">
        <row r="13">
          <cell r="H13">
            <v>0</v>
          </cell>
          <cell r="N13">
            <v>0</v>
          </cell>
        </row>
        <row r="14">
          <cell r="H14">
            <v>0</v>
          </cell>
          <cell r="N14">
            <v>0</v>
          </cell>
        </row>
        <row r="15">
          <cell r="H15">
            <v>0</v>
          </cell>
          <cell r="N15">
            <v>0</v>
          </cell>
        </row>
        <row r="16">
          <cell r="C16" t="str">
            <v>367</v>
          </cell>
          <cell r="E16" t="str">
            <v>1911</v>
          </cell>
          <cell r="G16" t="str">
            <v>367</v>
          </cell>
          <cell r="I16" t="str">
            <v>210</v>
          </cell>
          <cell r="J16" t="str">
            <v>112</v>
          </cell>
          <cell r="K16" t="str">
            <v>27</v>
          </cell>
          <cell r="L16" t="str">
            <v>86</v>
          </cell>
          <cell r="M16">
            <v>1037271</v>
          </cell>
          <cell r="N16">
            <v>995272</v>
          </cell>
          <cell r="O16">
            <v>733831</v>
          </cell>
          <cell r="P16">
            <v>166257</v>
          </cell>
          <cell r="Q16">
            <v>95184</v>
          </cell>
          <cell r="R16">
            <v>164373</v>
          </cell>
          <cell r="S16">
            <v>533120</v>
          </cell>
        </row>
        <row r="17">
          <cell r="C17">
            <v>0</v>
          </cell>
          <cell r="D17">
            <v>0</v>
          </cell>
          <cell r="H17">
            <v>0</v>
          </cell>
          <cell r="N17">
            <v>0</v>
          </cell>
        </row>
        <row r="18">
          <cell r="C18">
            <v>0</v>
          </cell>
          <cell r="D18">
            <v>0</v>
          </cell>
          <cell r="H18">
            <v>0</v>
          </cell>
          <cell r="N18">
            <v>0</v>
          </cell>
        </row>
        <row r="19">
          <cell r="C19">
            <v>0</v>
          </cell>
          <cell r="D19">
            <v>0</v>
          </cell>
          <cell r="H19">
            <v>0</v>
          </cell>
        </row>
        <row r="21">
          <cell r="C21">
            <v>356</v>
          </cell>
          <cell r="D21">
            <v>349</v>
          </cell>
          <cell r="E21">
            <v>1902</v>
          </cell>
          <cell r="G21">
            <v>356</v>
          </cell>
          <cell r="H21">
            <v>349</v>
          </cell>
          <cell r="I21">
            <v>210</v>
          </cell>
          <cell r="J21">
            <v>112</v>
          </cell>
          <cell r="K21">
            <v>27</v>
          </cell>
          <cell r="L21">
            <v>83</v>
          </cell>
          <cell r="M21">
            <v>1028949</v>
          </cell>
          <cell r="N21">
            <v>987210</v>
          </cell>
          <cell r="O21">
            <v>731292</v>
          </cell>
          <cell r="P21">
            <v>160994</v>
          </cell>
          <cell r="Q21">
            <v>94924</v>
          </cell>
          <cell r="R21">
            <v>159163</v>
          </cell>
          <cell r="S21">
            <v>531805</v>
          </cell>
        </row>
      </sheetData>
      <sheetData sheetId="4">
        <row r="13">
          <cell r="H13">
            <v>0</v>
          </cell>
          <cell r="N13">
            <v>0</v>
          </cell>
        </row>
        <row r="14">
          <cell r="H14">
            <v>0</v>
          </cell>
          <cell r="N14">
            <v>0</v>
          </cell>
        </row>
        <row r="15">
          <cell r="H15">
            <v>0</v>
          </cell>
          <cell r="N15">
            <v>0</v>
          </cell>
        </row>
        <row r="16">
          <cell r="C16">
            <v>4</v>
          </cell>
          <cell r="E16">
            <v>4</v>
          </cell>
          <cell r="G16">
            <v>4</v>
          </cell>
          <cell r="J16">
            <v>3</v>
          </cell>
          <cell r="K16">
            <v>1</v>
          </cell>
          <cell r="M16">
            <v>121.74</v>
          </cell>
          <cell r="N16">
            <v>121.74</v>
          </cell>
          <cell r="P16">
            <v>90.23</v>
          </cell>
          <cell r="Q16">
            <v>31.51</v>
          </cell>
          <cell r="R16">
            <v>89.92</v>
          </cell>
        </row>
        <row r="17">
          <cell r="C17">
            <v>0</v>
          </cell>
          <cell r="D17">
            <v>0</v>
          </cell>
          <cell r="H17">
            <v>0</v>
          </cell>
          <cell r="N17">
            <v>0</v>
          </cell>
        </row>
        <row r="18">
          <cell r="C18">
            <v>0</v>
          </cell>
          <cell r="D18">
            <v>0</v>
          </cell>
          <cell r="H18">
            <v>0</v>
          </cell>
          <cell r="N18">
            <v>0</v>
          </cell>
        </row>
        <row r="19">
          <cell r="C19">
            <v>0</v>
          </cell>
          <cell r="D19">
            <v>0</v>
          </cell>
          <cell r="G19">
            <v>0</v>
          </cell>
          <cell r="H19">
            <v>0</v>
          </cell>
        </row>
        <row r="21">
          <cell r="C21">
            <v>1</v>
          </cell>
          <cell r="D21">
            <v>1</v>
          </cell>
          <cell r="G21">
            <v>1</v>
          </cell>
          <cell r="H21">
            <v>1</v>
          </cell>
          <cell r="M21">
            <v>121.74</v>
          </cell>
          <cell r="N21">
            <v>121.74</v>
          </cell>
          <cell r="P21">
            <v>90.23</v>
          </cell>
          <cell r="Q21">
            <v>31.51</v>
          </cell>
          <cell r="R21">
            <v>89.92</v>
          </cell>
        </row>
      </sheetData>
      <sheetData sheetId="5">
        <row r="13">
          <cell r="H13">
            <v>0</v>
          </cell>
          <cell r="N13">
            <v>0</v>
          </cell>
        </row>
        <row r="14">
          <cell r="H14">
            <v>0</v>
          </cell>
          <cell r="N14">
            <v>0</v>
          </cell>
        </row>
        <row r="15">
          <cell r="H15">
            <v>0</v>
          </cell>
          <cell r="N15">
            <v>0</v>
          </cell>
        </row>
        <row r="16">
          <cell r="C16">
            <v>1</v>
          </cell>
          <cell r="E16">
            <v>2</v>
          </cell>
          <cell r="G16">
            <v>1</v>
          </cell>
          <cell r="I16">
            <v>1</v>
          </cell>
          <cell r="M16">
            <v>235.73</v>
          </cell>
          <cell r="N16">
            <v>235.73</v>
          </cell>
          <cell r="O16">
            <v>235.73</v>
          </cell>
          <cell r="S16">
            <v>233.37</v>
          </cell>
        </row>
        <row r="17">
          <cell r="C17">
            <v>0</v>
          </cell>
          <cell r="D17">
            <v>0</v>
          </cell>
          <cell r="H17">
            <v>0</v>
          </cell>
          <cell r="N17">
            <v>0</v>
          </cell>
        </row>
        <row r="18">
          <cell r="C18">
            <v>0</v>
          </cell>
          <cell r="D18">
            <v>0</v>
          </cell>
          <cell r="H18">
            <v>0</v>
          </cell>
          <cell r="N18">
            <v>0</v>
          </cell>
        </row>
        <row r="19">
          <cell r="C19">
            <v>0</v>
          </cell>
          <cell r="D19">
            <v>0</v>
          </cell>
          <cell r="H19">
            <v>0</v>
          </cell>
        </row>
        <row r="21">
          <cell r="C21">
            <v>1</v>
          </cell>
          <cell r="D21">
            <v>0</v>
          </cell>
          <cell r="E21">
            <v>0</v>
          </cell>
          <cell r="G21">
            <v>1</v>
          </cell>
        </row>
      </sheetData>
      <sheetData sheetId="6">
        <row r="13">
          <cell r="H13">
            <v>0</v>
          </cell>
          <cell r="N13">
            <v>0</v>
          </cell>
        </row>
        <row r="14">
          <cell r="H14">
            <v>0</v>
          </cell>
          <cell r="N14">
            <v>0</v>
          </cell>
        </row>
        <row r="15">
          <cell r="H15">
            <v>0</v>
          </cell>
          <cell r="N15">
            <v>0</v>
          </cell>
        </row>
        <row r="16">
          <cell r="C16">
            <v>169</v>
          </cell>
          <cell r="E16">
            <v>345</v>
          </cell>
          <cell r="G16">
            <v>169</v>
          </cell>
          <cell r="I16">
            <v>78</v>
          </cell>
          <cell r="J16">
            <v>54</v>
          </cell>
          <cell r="K16">
            <v>17</v>
          </cell>
          <cell r="L16">
            <v>43</v>
          </cell>
          <cell r="M16">
            <v>211686.26</v>
          </cell>
          <cell r="N16">
            <v>186376.76000000004</v>
          </cell>
          <cell r="O16">
            <v>39069.020000000004</v>
          </cell>
          <cell r="P16">
            <v>140483.58000000005</v>
          </cell>
          <cell r="Q16">
            <v>6824.16</v>
          </cell>
          <cell r="R16">
            <v>139620.37000000005</v>
          </cell>
          <cell r="S16">
            <v>28394.48</v>
          </cell>
        </row>
        <row r="17">
          <cell r="C17">
            <v>25</v>
          </cell>
          <cell r="D17">
            <v>25</v>
          </cell>
          <cell r="E17">
            <v>52</v>
          </cell>
          <cell r="G17">
            <v>25</v>
          </cell>
          <cell r="H17">
            <v>25</v>
          </cell>
          <cell r="I17">
            <v>15</v>
          </cell>
          <cell r="J17">
            <v>9</v>
          </cell>
          <cell r="K17">
            <v>1</v>
          </cell>
          <cell r="M17">
            <v>40891.020000000004</v>
          </cell>
          <cell r="N17">
            <v>4135.37</v>
          </cell>
          <cell r="O17">
            <v>2295.21</v>
          </cell>
          <cell r="P17">
            <v>1753.2200000000003</v>
          </cell>
          <cell r="Q17">
            <v>86.94</v>
          </cell>
          <cell r="R17">
            <v>1651.7200000000003</v>
          </cell>
          <cell r="S17">
            <v>1631.95</v>
          </cell>
        </row>
        <row r="18">
          <cell r="C18">
            <v>0</v>
          </cell>
          <cell r="D18">
            <v>0</v>
          </cell>
          <cell r="H18">
            <v>0</v>
          </cell>
          <cell r="N18">
            <v>0</v>
          </cell>
        </row>
        <row r="19">
          <cell r="C19">
            <v>0</v>
          </cell>
          <cell r="D19">
            <v>0</v>
          </cell>
          <cell r="H19">
            <v>0</v>
          </cell>
        </row>
        <row r="21">
          <cell r="C21">
            <v>194</v>
          </cell>
          <cell r="D21">
            <v>174</v>
          </cell>
          <cell r="E21">
            <v>397</v>
          </cell>
          <cell r="G21">
            <v>194</v>
          </cell>
          <cell r="H21">
            <v>174</v>
          </cell>
          <cell r="I21">
            <v>93</v>
          </cell>
          <cell r="J21">
            <v>73</v>
          </cell>
          <cell r="K21">
            <v>18</v>
          </cell>
          <cell r="L21">
            <v>43</v>
          </cell>
          <cell r="M21">
            <v>252577.28</v>
          </cell>
          <cell r="N21">
            <v>190512.13</v>
          </cell>
          <cell r="O21">
            <v>41364.230000000003</v>
          </cell>
          <cell r="P21">
            <v>142236.79999999999</v>
          </cell>
          <cell r="Q21">
            <v>6911.1</v>
          </cell>
          <cell r="R21">
            <v>141272.09</v>
          </cell>
          <cell r="S21">
            <v>28027.279999999999</v>
          </cell>
        </row>
      </sheetData>
      <sheetData sheetId="7">
        <row r="13">
          <cell r="C13">
            <v>1</v>
          </cell>
          <cell r="D13">
            <v>1</v>
          </cell>
          <cell r="E13">
            <v>1</v>
          </cell>
          <cell r="G13">
            <v>1</v>
          </cell>
          <cell r="H13">
            <v>1</v>
          </cell>
          <cell r="I13">
            <v>0</v>
          </cell>
          <cell r="J13">
            <v>1</v>
          </cell>
          <cell r="K13">
            <v>0</v>
          </cell>
          <cell r="L13">
            <v>0</v>
          </cell>
          <cell r="M13">
            <v>18439.150000000001</v>
          </cell>
          <cell r="N13">
            <v>18439.150000000001</v>
          </cell>
          <cell r="O13">
            <v>0</v>
          </cell>
          <cell r="P13">
            <v>18439.150000000001</v>
          </cell>
          <cell r="Q13">
            <v>0</v>
          </cell>
          <cell r="R13">
            <v>18300</v>
          </cell>
          <cell r="S13">
            <v>0</v>
          </cell>
        </row>
        <row r="14">
          <cell r="C14">
            <v>1</v>
          </cell>
          <cell r="D14">
            <v>1</v>
          </cell>
          <cell r="E14">
            <v>0</v>
          </cell>
          <cell r="G14">
            <v>1</v>
          </cell>
          <cell r="H14">
            <v>1</v>
          </cell>
          <cell r="I14">
            <v>0</v>
          </cell>
          <cell r="J14">
            <v>0</v>
          </cell>
          <cell r="K14">
            <v>1</v>
          </cell>
          <cell r="L14">
            <v>0</v>
          </cell>
          <cell r="M14">
            <v>104030.44</v>
          </cell>
          <cell r="N14">
            <v>104030.44</v>
          </cell>
          <cell r="O14">
            <v>0</v>
          </cell>
          <cell r="P14">
            <v>0</v>
          </cell>
          <cell r="Q14">
            <v>104030.44</v>
          </cell>
          <cell r="R14">
            <v>0</v>
          </cell>
          <cell r="S14">
            <v>0</v>
          </cell>
        </row>
        <row r="15">
          <cell r="C15">
            <v>0</v>
          </cell>
          <cell r="D15">
            <v>0</v>
          </cell>
          <cell r="E15">
            <v>0</v>
          </cell>
          <cell r="G15">
            <v>0</v>
          </cell>
          <cell r="H15">
            <v>0</v>
          </cell>
          <cell r="I15">
            <v>0</v>
          </cell>
          <cell r="J15">
            <v>0</v>
          </cell>
          <cell r="K15">
            <v>0</v>
          </cell>
          <cell r="L15">
            <v>0</v>
          </cell>
          <cell r="M15">
            <v>0</v>
          </cell>
          <cell r="N15">
            <v>0</v>
          </cell>
          <cell r="O15">
            <v>0</v>
          </cell>
          <cell r="P15">
            <v>0</v>
          </cell>
          <cell r="Q15">
            <v>0</v>
          </cell>
          <cell r="R15">
            <v>0</v>
          </cell>
          <cell r="S15">
            <v>0</v>
          </cell>
        </row>
        <row r="16">
          <cell r="C16">
            <v>10</v>
          </cell>
          <cell r="E16">
            <v>45</v>
          </cell>
          <cell r="G16">
            <v>10</v>
          </cell>
          <cell r="I16">
            <v>3</v>
          </cell>
          <cell r="J16">
            <v>5</v>
          </cell>
          <cell r="K16">
            <v>2</v>
          </cell>
          <cell r="L16">
            <v>4</v>
          </cell>
          <cell r="M16">
            <v>117048.88</v>
          </cell>
          <cell r="N16">
            <v>117048.88</v>
          </cell>
          <cell r="O16">
            <v>9022.02</v>
          </cell>
          <cell r="P16">
            <v>99570.17</v>
          </cell>
          <cell r="Q16">
            <v>8456.69</v>
          </cell>
          <cell r="R16">
            <v>98474.9</v>
          </cell>
          <cell r="S16">
            <v>1798.34</v>
          </cell>
        </row>
        <row r="17">
          <cell r="C17">
            <v>0</v>
          </cell>
          <cell r="D17">
            <v>0</v>
          </cell>
          <cell r="E17">
            <v>0</v>
          </cell>
          <cell r="G17">
            <v>0</v>
          </cell>
          <cell r="H17">
            <v>0</v>
          </cell>
          <cell r="I17">
            <v>0</v>
          </cell>
          <cell r="J17">
            <v>0</v>
          </cell>
          <cell r="K17">
            <v>0</v>
          </cell>
          <cell r="M17">
            <v>0</v>
          </cell>
          <cell r="N17">
            <v>0</v>
          </cell>
          <cell r="O17">
            <v>0</v>
          </cell>
          <cell r="P17">
            <v>0</v>
          </cell>
          <cell r="Q17">
            <v>0</v>
          </cell>
          <cell r="R17">
            <v>0</v>
          </cell>
          <cell r="S17">
            <v>0</v>
          </cell>
        </row>
        <row r="18">
          <cell r="C18">
            <v>0</v>
          </cell>
          <cell r="D18">
            <v>0</v>
          </cell>
          <cell r="E18">
            <v>0</v>
          </cell>
          <cell r="G18">
            <v>0</v>
          </cell>
          <cell r="H18">
            <v>0</v>
          </cell>
          <cell r="I18">
            <v>0</v>
          </cell>
          <cell r="J18">
            <v>0</v>
          </cell>
          <cell r="K18">
            <v>0</v>
          </cell>
          <cell r="M18">
            <v>0</v>
          </cell>
          <cell r="N18">
            <v>0</v>
          </cell>
          <cell r="O18">
            <v>0</v>
          </cell>
          <cell r="P18">
            <v>0</v>
          </cell>
          <cell r="Q18">
            <v>0</v>
          </cell>
          <cell r="R18">
            <v>0</v>
          </cell>
          <cell r="S18">
            <v>0</v>
          </cell>
        </row>
        <row r="19">
          <cell r="C19">
            <v>0</v>
          </cell>
          <cell r="D19">
            <v>0</v>
          </cell>
          <cell r="E19">
            <v>0</v>
          </cell>
          <cell r="G19">
            <v>0</v>
          </cell>
          <cell r="H19">
            <v>0</v>
          </cell>
          <cell r="I19">
            <v>0</v>
          </cell>
          <cell r="J19">
            <v>0</v>
          </cell>
          <cell r="K19">
            <v>0</v>
          </cell>
        </row>
        <row r="21">
          <cell r="M21">
            <v>500.34</v>
          </cell>
          <cell r="N21">
            <v>500.34</v>
          </cell>
          <cell r="O21">
            <v>0</v>
          </cell>
          <cell r="P21">
            <v>402.45</v>
          </cell>
          <cell r="Q21">
            <v>97.89</v>
          </cell>
          <cell r="R21">
            <v>401.4</v>
          </cell>
          <cell r="S21">
            <v>0</v>
          </cell>
        </row>
      </sheetData>
      <sheetData sheetId="8">
        <row r="13">
          <cell r="C13">
            <v>0</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row>
        <row r="14">
          <cell r="C14">
            <v>0</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row>
        <row r="15">
          <cell r="C15">
            <v>0</v>
          </cell>
          <cell r="D15">
            <v>0</v>
          </cell>
          <cell r="E15">
            <v>0</v>
          </cell>
          <cell r="G15">
            <v>0</v>
          </cell>
          <cell r="H15">
            <v>0</v>
          </cell>
          <cell r="I15">
            <v>0</v>
          </cell>
          <cell r="J15">
            <v>0</v>
          </cell>
          <cell r="K15">
            <v>0</v>
          </cell>
          <cell r="L15">
            <v>0</v>
          </cell>
          <cell r="M15">
            <v>0</v>
          </cell>
          <cell r="N15">
            <v>0</v>
          </cell>
          <cell r="O15">
            <v>0</v>
          </cell>
          <cell r="P15">
            <v>0</v>
          </cell>
          <cell r="Q15">
            <v>0</v>
          </cell>
          <cell r="R15">
            <v>0</v>
          </cell>
          <cell r="S15">
            <v>0</v>
          </cell>
        </row>
        <row r="16">
          <cell r="C16">
            <v>8</v>
          </cell>
          <cell r="E16">
            <v>11</v>
          </cell>
          <cell r="G16">
            <v>8</v>
          </cell>
          <cell r="I16">
            <v>0</v>
          </cell>
          <cell r="J16">
            <v>7</v>
          </cell>
          <cell r="K16">
            <v>1</v>
          </cell>
          <cell r="L16">
            <v>0</v>
          </cell>
          <cell r="M16">
            <v>3709</v>
          </cell>
          <cell r="N16">
            <v>3709</v>
          </cell>
          <cell r="O16">
            <v>0</v>
          </cell>
          <cell r="P16">
            <v>3459</v>
          </cell>
          <cell r="Q16">
            <v>250</v>
          </cell>
          <cell r="R16">
            <v>3442</v>
          </cell>
          <cell r="S16">
            <v>0</v>
          </cell>
        </row>
        <row r="17">
          <cell r="C17">
            <v>1</v>
          </cell>
          <cell r="D17">
            <v>1</v>
          </cell>
          <cell r="E17">
            <v>2</v>
          </cell>
          <cell r="G17">
            <v>1</v>
          </cell>
          <cell r="H17">
            <v>1</v>
          </cell>
          <cell r="I17">
            <v>1</v>
          </cell>
          <cell r="J17">
            <v>0</v>
          </cell>
          <cell r="K17">
            <v>0</v>
          </cell>
          <cell r="M17">
            <v>400</v>
          </cell>
          <cell r="N17">
            <v>400</v>
          </cell>
          <cell r="O17">
            <v>400</v>
          </cell>
          <cell r="P17">
            <v>0</v>
          </cell>
          <cell r="Q17">
            <v>0</v>
          </cell>
          <cell r="R17">
            <v>0</v>
          </cell>
          <cell r="S17">
            <v>399.14</v>
          </cell>
        </row>
        <row r="18">
          <cell r="C18">
            <v>0</v>
          </cell>
          <cell r="D18">
            <v>0</v>
          </cell>
          <cell r="E18">
            <v>0</v>
          </cell>
          <cell r="G18">
            <v>0</v>
          </cell>
          <cell r="H18">
            <v>0</v>
          </cell>
          <cell r="I18">
            <v>0</v>
          </cell>
          <cell r="J18">
            <v>0</v>
          </cell>
          <cell r="K18">
            <v>0</v>
          </cell>
          <cell r="M18">
            <v>0</v>
          </cell>
          <cell r="N18">
            <v>0</v>
          </cell>
          <cell r="O18">
            <v>0</v>
          </cell>
          <cell r="P18">
            <v>0</v>
          </cell>
          <cell r="Q18">
            <v>0</v>
          </cell>
          <cell r="R18">
            <v>0</v>
          </cell>
          <cell r="S18">
            <v>0</v>
          </cell>
        </row>
        <row r="19">
          <cell r="C19">
            <v>3</v>
          </cell>
          <cell r="D19">
            <v>3</v>
          </cell>
          <cell r="E19">
            <v>7</v>
          </cell>
          <cell r="G19">
            <v>3</v>
          </cell>
          <cell r="H19">
            <v>3</v>
          </cell>
          <cell r="I19">
            <v>3</v>
          </cell>
          <cell r="J19">
            <v>0</v>
          </cell>
          <cell r="K19">
            <v>0</v>
          </cell>
        </row>
        <row r="21">
          <cell r="C21">
            <v>12</v>
          </cell>
          <cell r="D21">
            <v>12</v>
          </cell>
          <cell r="E21">
            <v>20</v>
          </cell>
          <cell r="G21">
            <v>12</v>
          </cell>
          <cell r="H21">
            <v>12</v>
          </cell>
          <cell r="I21">
            <v>4</v>
          </cell>
          <cell r="J21">
            <v>7</v>
          </cell>
          <cell r="K21">
            <v>2</v>
          </cell>
          <cell r="L21">
            <v>0</v>
          </cell>
          <cell r="M21">
            <v>4109</v>
          </cell>
          <cell r="N21">
            <v>4109</v>
          </cell>
          <cell r="O21">
            <v>400</v>
          </cell>
          <cell r="P21">
            <v>3459</v>
          </cell>
          <cell r="Q21">
            <v>250</v>
          </cell>
          <cell r="R21">
            <v>3442</v>
          </cell>
          <cell r="S21">
            <v>399.14</v>
          </cell>
        </row>
      </sheetData>
      <sheetData sheetId="9">
        <row r="13">
          <cell r="C13">
            <v>0</v>
          </cell>
          <cell r="D13">
            <v>0</v>
          </cell>
          <cell r="E13">
            <v>0</v>
          </cell>
          <cell r="G13">
            <v>0</v>
          </cell>
          <cell r="H13">
            <v>0</v>
          </cell>
          <cell r="N13">
            <v>0</v>
          </cell>
        </row>
        <row r="14">
          <cell r="C14">
            <v>0</v>
          </cell>
          <cell r="D14">
            <v>0</v>
          </cell>
          <cell r="E14">
            <v>0</v>
          </cell>
          <cell r="G14">
            <v>0</v>
          </cell>
          <cell r="H14">
            <v>0</v>
          </cell>
          <cell r="N14">
            <v>0</v>
          </cell>
        </row>
        <row r="15">
          <cell r="C15">
            <v>0</v>
          </cell>
          <cell r="E15">
            <v>0</v>
          </cell>
          <cell r="G15">
            <v>0</v>
          </cell>
          <cell r="H15">
            <v>0</v>
          </cell>
          <cell r="N15">
            <v>0</v>
          </cell>
        </row>
        <row r="16">
          <cell r="C16">
            <v>0</v>
          </cell>
          <cell r="E16">
            <v>0</v>
          </cell>
          <cell r="G16">
            <v>0</v>
          </cell>
          <cell r="M16">
            <v>373.803</v>
          </cell>
          <cell r="N16">
            <v>373.8</v>
          </cell>
          <cell r="P16">
            <v>373</v>
          </cell>
          <cell r="R16">
            <v>373.8</v>
          </cell>
        </row>
        <row r="17">
          <cell r="C17">
            <v>0</v>
          </cell>
          <cell r="D17">
            <v>0</v>
          </cell>
          <cell r="E17">
            <v>0</v>
          </cell>
          <cell r="G17">
            <v>0</v>
          </cell>
          <cell r="H17">
            <v>0</v>
          </cell>
          <cell r="M17">
            <v>299</v>
          </cell>
          <cell r="N17">
            <v>299</v>
          </cell>
          <cell r="P17">
            <v>299</v>
          </cell>
          <cell r="R17">
            <v>299</v>
          </cell>
        </row>
        <row r="18">
          <cell r="C18">
            <v>0</v>
          </cell>
          <cell r="D18">
            <v>0</v>
          </cell>
          <cell r="E18">
            <v>0</v>
          </cell>
          <cell r="G18">
            <v>0</v>
          </cell>
          <cell r="H18">
            <v>0</v>
          </cell>
          <cell r="N18">
            <v>0</v>
          </cell>
        </row>
        <row r="19">
          <cell r="C19">
            <v>0</v>
          </cell>
          <cell r="D19">
            <v>0</v>
          </cell>
          <cell r="E19">
            <v>0</v>
          </cell>
          <cell r="G19">
            <v>0</v>
          </cell>
          <cell r="H19">
            <v>0</v>
          </cell>
        </row>
        <row r="21">
          <cell r="C21">
            <v>0</v>
          </cell>
          <cell r="D21">
            <v>0</v>
          </cell>
          <cell r="E21">
            <v>0</v>
          </cell>
          <cell r="G21">
            <v>0</v>
          </cell>
          <cell r="H21">
            <v>0</v>
          </cell>
          <cell r="I21">
            <v>0</v>
          </cell>
          <cell r="J21">
            <v>0</v>
          </cell>
          <cell r="K21">
            <v>0</v>
          </cell>
          <cell r="L21">
            <v>0</v>
          </cell>
          <cell r="M21">
            <v>672.8</v>
          </cell>
          <cell r="N21">
            <v>672.8</v>
          </cell>
          <cell r="P21">
            <v>672.8</v>
          </cell>
          <cell r="R21">
            <v>672.8</v>
          </cell>
        </row>
      </sheetData>
      <sheetData sheetId="10">
        <row r="13">
          <cell r="H13">
            <v>0</v>
          </cell>
          <cell r="N13">
            <v>0</v>
          </cell>
        </row>
        <row r="14">
          <cell r="H14">
            <v>0</v>
          </cell>
          <cell r="N14">
            <v>0</v>
          </cell>
        </row>
        <row r="15">
          <cell r="H15">
            <v>0</v>
          </cell>
          <cell r="N15">
            <v>0</v>
          </cell>
        </row>
        <row r="16">
          <cell r="C16">
            <v>3</v>
          </cell>
          <cell r="E16">
            <v>15</v>
          </cell>
          <cell r="G16">
            <v>3</v>
          </cell>
          <cell r="I16">
            <v>2</v>
          </cell>
          <cell r="J16">
            <v>1</v>
          </cell>
          <cell r="K16">
            <v>0</v>
          </cell>
          <cell r="L16">
            <v>0</v>
          </cell>
          <cell r="M16">
            <v>2368.98</v>
          </cell>
          <cell r="N16">
            <v>2368.9749999999999</v>
          </cell>
          <cell r="O16">
            <v>2137.5059999999999</v>
          </cell>
          <cell r="P16">
            <v>231.46899999999999</v>
          </cell>
          <cell r="Q16">
            <v>0</v>
          </cell>
          <cell r="R16">
            <v>231.47</v>
          </cell>
          <cell r="S16">
            <v>1005.359</v>
          </cell>
        </row>
        <row r="17">
          <cell r="C17">
            <v>0</v>
          </cell>
          <cell r="D17">
            <v>0</v>
          </cell>
          <cell r="H17">
            <v>0</v>
          </cell>
          <cell r="N17">
            <v>0</v>
          </cell>
        </row>
        <row r="18">
          <cell r="C18">
            <v>0</v>
          </cell>
          <cell r="D18">
            <v>0</v>
          </cell>
          <cell r="H18">
            <v>0</v>
          </cell>
          <cell r="N18">
            <v>0</v>
          </cell>
        </row>
        <row r="19">
          <cell r="C19">
            <v>0</v>
          </cell>
          <cell r="D19">
            <v>0</v>
          </cell>
          <cell r="H19">
            <v>0</v>
          </cell>
        </row>
        <row r="21">
          <cell r="C21">
            <v>3</v>
          </cell>
          <cell r="D21">
            <v>3</v>
          </cell>
          <cell r="E21">
            <v>15</v>
          </cell>
          <cell r="G21">
            <v>4</v>
          </cell>
          <cell r="H21">
            <v>3</v>
          </cell>
          <cell r="I21">
            <v>2</v>
          </cell>
          <cell r="J21">
            <v>1</v>
          </cell>
          <cell r="K21">
            <v>0</v>
          </cell>
          <cell r="L21">
            <v>0</v>
          </cell>
          <cell r="M21">
            <v>2368.98</v>
          </cell>
          <cell r="N21">
            <v>2368.98</v>
          </cell>
          <cell r="O21">
            <v>2137.5100000000002</v>
          </cell>
          <cell r="P21">
            <v>231.47</v>
          </cell>
          <cell r="Q21">
            <v>0</v>
          </cell>
          <cell r="R21">
            <v>231.47</v>
          </cell>
          <cell r="S21">
            <v>1005.36</v>
          </cell>
        </row>
      </sheetData>
      <sheetData sheetId="11">
        <row r="13">
          <cell r="H13">
            <v>0</v>
          </cell>
          <cell r="N13">
            <v>0</v>
          </cell>
        </row>
        <row r="14">
          <cell r="C14">
            <v>1</v>
          </cell>
          <cell r="D14">
            <v>1</v>
          </cell>
          <cell r="E14">
            <v>3</v>
          </cell>
          <cell r="G14">
            <v>1</v>
          </cell>
          <cell r="H14">
            <v>1</v>
          </cell>
          <cell r="J14">
            <v>1</v>
          </cell>
          <cell r="M14">
            <v>3907.4537</v>
          </cell>
          <cell r="N14">
            <v>3907.4537</v>
          </cell>
          <cell r="P14">
            <v>3907.4537</v>
          </cell>
          <cell r="R14">
            <v>3399.4847199999999</v>
          </cell>
        </row>
        <row r="15">
          <cell r="H15">
            <v>0</v>
          </cell>
          <cell r="N15">
            <v>0</v>
          </cell>
        </row>
        <row r="16">
          <cell r="C16">
            <v>5</v>
          </cell>
          <cell r="E16">
            <v>12</v>
          </cell>
          <cell r="G16">
            <v>5</v>
          </cell>
          <cell r="I16">
            <v>1</v>
          </cell>
          <cell r="J16">
            <v>3</v>
          </cell>
          <cell r="K16">
            <v>1</v>
          </cell>
          <cell r="M16">
            <v>7142.4865099999997</v>
          </cell>
          <cell r="N16">
            <v>7142.4865099999997</v>
          </cell>
          <cell r="O16">
            <v>500</v>
          </cell>
          <cell r="P16">
            <v>4557.6495199999999</v>
          </cell>
          <cell r="Q16">
            <v>2084.8369899999998</v>
          </cell>
          <cell r="R16">
            <v>4547.0153399999999</v>
          </cell>
          <cell r="S16">
            <v>492.5</v>
          </cell>
        </row>
        <row r="17">
          <cell r="C17">
            <v>0</v>
          </cell>
          <cell r="D17">
            <v>0</v>
          </cell>
          <cell r="H17">
            <v>0</v>
          </cell>
          <cell r="N17">
            <v>0</v>
          </cell>
        </row>
        <row r="18">
          <cell r="C18">
            <v>0</v>
          </cell>
          <cell r="D18">
            <v>0</v>
          </cell>
          <cell r="H18">
            <v>0</v>
          </cell>
          <cell r="N18">
            <v>0</v>
          </cell>
        </row>
        <row r="19">
          <cell r="C19">
            <v>0</v>
          </cell>
          <cell r="D19">
            <v>0</v>
          </cell>
          <cell r="H19">
            <v>0</v>
          </cell>
        </row>
        <row r="21">
          <cell r="C21">
            <v>1</v>
          </cell>
          <cell r="D21">
            <v>1</v>
          </cell>
          <cell r="E21">
            <v>3</v>
          </cell>
          <cell r="G21">
            <v>1</v>
          </cell>
          <cell r="H21">
            <v>1</v>
          </cell>
          <cell r="J21">
            <v>1</v>
          </cell>
          <cell r="M21">
            <v>3998.1685699999998</v>
          </cell>
          <cell r="N21">
            <v>3998.1685699999998</v>
          </cell>
          <cell r="P21">
            <v>3998.1685699999998</v>
          </cell>
          <cell r="R21">
            <v>3489.9895900000001</v>
          </cell>
        </row>
      </sheetData>
      <sheetData sheetId="12">
        <row r="13">
          <cell r="H13">
            <v>0</v>
          </cell>
          <cell r="N13">
            <v>0</v>
          </cell>
        </row>
        <row r="14">
          <cell r="H14">
            <v>0</v>
          </cell>
          <cell r="N14">
            <v>0</v>
          </cell>
        </row>
        <row r="15">
          <cell r="H15">
            <v>0</v>
          </cell>
          <cell r="N15">
            <v>0</v>
          </cell>
        </row>
        <row r="16">
          <cell r="C16">
            <v>0</v>
          </cell>
          <cell r="N16">
            <v>0</v>
          </cell>
        </row>
        <row r="17">
          <cell r="C17">
            <v>0</v>
          </cell>
          <cell r="D17">
            <v>0</v>
          </cell>
          <cell r="H17">
            <v>0</v>
          </cell>
          <cell r="N17">
            <v>0</v>
          </cell>
        </row>
        <row r="18">
          <cell r="C18">
            <v>0</v>
          </cell>
          <cell r="D18">
            <v>0</v>
          </cell>
          <cell r="H18">
            <v>0</v>
          </cell>
          <cell r="N18">
            <v>0</v>
          </cell>
        </row>
        <row r="19">
          <cell r="C19">
            <v>0</v>
          </cell>
          <cell r="D19">
            <v>0</v>
          </cell>
          <cell r="H19">
            <v>0</v>
          </cell>
        </row>
      </sheetData>
      <sheetData sheetId="13">
        <row r="13">
          <cell r="H13">
            <v>0</v>
          </cell>
          <cell r="N13">
            <v>0</v>
          </cell>
        </row>
        <row r="14">
          <cell r="H14">
            <v>0</v>
          </cell>
          <cell r="N14">
            <v>0</v>
          </cell>
        </row>
        <row r="15">
          <cell r="H15">
            <v>0</v>
          </cell>
          <cell r="N15">
            <v>0</v>
          </cell>
        </row>
        <row r="16">
          <cell r="C16">
            <v>23</v>
          </cell>
          <cell r="E16">
            <v>19</v>
          </cell>
          <cell r="G16">
            <v>23</v>
          </cell>
          <cell r="I16">
            <v>1</v>
          </cell>
          <cell r="J16">
            <v>11</v>
          </cell>
          <cell r="K16">
            <v>10</v>
          </cell>
          <cell r="L16">
            <v>1</v>
          </cell>
          <cell r="M16">
            <v>954596</v>
          </cell>
          <cell r="N16">
            <v>954091</v>
          </cell>
          <cell r="O16">
            <v>1637</v>
          </cell>
          <cell r="P16">
            <v>639531</v>
          </cell>
          <cell r="Q16">
            <v>312923</v>
          </cell>
          <cell r="R16">
            <v>639531</v>
          </cell>
          <cell r="S16">
            <v>681</v>
          </cell>
        </row>
        <row r="17">
          <cell r="C17">
            <v>1</v>
          </cell>
          <cell r="D17">
            <v>1</v>
          </cell>
          <cell r="E17">
            <v>1</v>
          </cell>
          <cell r="G17">
            <v>1</v>
          </cell>
          <cell r="H17">
            <v>1</v>
          </cell>
          <cell r="I17">
            <v>0</v>
          </cell>
          <cell r="J17">
            <v>1</v>
          </cell>
          <cell r="K17">
            <v>0</v>
          </cell>
          <cell r="M17">
            <v>10</v>
          </cell>
          <cell r="N17">
            <v>10</v>
          </cell>
          <cell r="P17">
            <v>10</v>
          </cell>
          <cell r="R17">
            <v>10</v>
          </cell>
        </row>
        <row r="18">
          <cell r="C18">
            <v>0</v>
          </cell>
          <cell r="D18">
            <v>0</v>
          </cell>
          <cell r="H18">
            <v>0</v>
          </cell>
          <cell r="N18">
            <v>0</v>
          </cell>
        </row>
        <row r="19">
          <cell r="C19">
            <v>0</v>
          </cell>
          <cell r="D19">
            <v>0</v>
          </cell>
          <cell r="H19">
            <v>0</v>
          </cell>
        </row>
        <row r="21">
          <cell r="C21">
            <v>24</v>
          </cell>
          <cell r="D21">
            <v>23</v>
          </cell>
          <cell r="E21">
            <v>20</v>
          </cell>
          <cell r="G21">
            <v>24</v>
          </cell>
          <cell r="H21">
            <v>23</v>
          </cell>
          <cell r="I21">
            <v>0</v>
          </cell>
          <cell r="J21">
            <v>11</v>
          </cell>
          <cell r="K21">
            <v>10</v>
          </cell>
          <cell r="L21">
            <v>0</v>
          </cell>
          <cell r="M21">
            <v>954606</v>
          </cell>
          <cell r="N21">
            <v>954101</v>
          </cell>
          <cell r="O21">
            <v>1637</v>
          </cell>
          <cell r="P21">
            <v>639531</v>
          </cell>
          <cell r="Q21">
            <v>312923</v>
          </cell>
          <cell r="R21">
            <v>639531</v>
          </cell>
          <cell r="S21">
            <v>681</v>
          </cell>
        </row>
      </sheetData>
      <sheetData sheetId="14">
        <row r="13">
          <cell r="H13">
            <v>0</v>
          </cell>
          <cell r="N13">
            <v>0</v>
          </cell>
        </row>
        <row r="14">
          <cell r="H14">
            <v>0</v>
          </cell>
          <cell r="N14">
            <v>0</v>
          </cell>
        </row>
        <row r="15">
          <cell r="H15">
            <v>0</v>
          </cell>
          <cell r="N15">
            <v>0</v>
          </cell>
        </row>
        <row r="16">
          <cell r="C16">
            <v>46</v>
          </cell>
          <cell r="E16">
            <v>71</v>
          </cell>
          <cell r="G16">
            <v>46</v>
          </cell>
          <cell r="I16">
            <v>10</v>
          </cell>
          <cell r="J16">
            <v>33</v>
          </cell>
          <cell r="K16">
            <v>3</v>
          </cell>
          <cell r="L16">
            <v>1</v>
          </cell>
          <cell r="M16">
            <v>1390456.5</v>
          </cell>
          <cell r="N16">
            <v>1390456.4999999998</v>
          </cell>
          <cell r="O16">
            <v>56352.14</v>
          </cell>
          <cell r="P16">
            <v>1240651.9099999999</v>
          </cell>
          <cell r="Q16">
            <v>93452.45</v>
          </cell>
          <cell r="R16">
            <v>1240651.9099999999</v>
          </cell>
          <cell r="S16">
            <v>54477.15</v>
          </cell>
        </row>
        <row r="17">
          <cell r="C17">
            <v>0</v>
          </cell>
          <cell r="D17">
            <v>0</v>
          </cell>
          <cell r="H17">
            <v>0</v>
          </cell>
          <cell r="N17">
            <v>0</v>
          </cell>
        </row>
        <row r="18">
          <cell r="C18">
            <v>0</v>
          </cell>
          <cell r="D18">
            <v>0</v>
          </cell>
          <cell r="H18">
            <v>0</v>
          </cell>
          <cell r="N18">
            <v>0</v>
          </cell>
        </row>
        <row r="19">
          <cell r="C19">
            <v>0</v>
          </cell>
          <cell r="D19">
            <v>0</v>
          </cell>
          <cell r="H19">
            <v>0</v>
          </cell>
        </row>
      </sheetData>
      <sheetData sheetId="15">
        <row r="13">
          <cell r="H13">
            <v>0</v>
          </cell>
          <cell r="N13">
            <v>0</v>
          </cell>
        </row>
        <row r="14">
          <cell r="H14">
            <v>0</v>
          </cell>
          <cell r="N14">
            <v>0</v>
          </cell>
        </row>
        <row r="15">
          <cell r="H15">
            <v>0</v>
          </cell>
          <cell r="N15">
            <v>0</v>
          </cell>
        </row>
        <row r="16">
          <cell r="C16">
            <v>1</v>
          </cell>
          <cell r="E16">
            <v>1</v>
          </cell>
          <cell r="G16">
            <v>1</v>
          </cell>
          <cell r="J16">
            <v>1</v>
          </cell>
          <cell r="M16">
            <v>134.28</v>
          </cell>
          <cell r="N16">
            <v>134.28</v>
          </cell>
          <cell r="P16">
            <v>134.28</v>
          </cell>
          <cell r="R16">
            <v>134.28</v>
          </cell>
        </row>
        <row r="17">
          <cell r="C17">
            <v>0</v>
          </cell>
          <cell r="D17">
            <v>0</v>
          </cell>
          <cell r="H17">
            <v>0</v>
          </cell>
          <cell r="N17">
            <v>0</v>
          </cell>
        </row>
        <row r="18">
          <cell r="C18">
            <v>0</v>
          </cell>
          <cell r="D18">
            <v>0</v>
          </cell>
          <cell r="H18">
            <v>0</v>
          </cell>
          <cell r="N18">
            <v>0</v>
          </cell>
        </row>
        <row r="19">
          <cell r="C19">
            <v>2</v>
          </cell>
          <cell r="D19">
            <v>1</v>
          </cell>
          <cell r="E19">
            <v>1</v>
          </cell>
          <cell r="G19">
            <v>2</v>
          </cell>
          <cell r="H19">
            <v>1</v>
          </cell>
          <cell r="J19">
            <v>1</v>
          </cell>
        </row>
        <row r="21">
          <cell r="M21">
            <v>134.28</v>
          </cell>
          <cell r="N21">
            <v>134.28</v>
          </cell>
          <cell r="P21">
            <v>134.28</v>
          </cell>
          <cell r="R21">
            <v>134.28</v>
          </cell>
        </row>
      </sheetData>
      <sheetData sheetId="16">
        <row r="13">
          <cell r="C13">
            <v>7</v>
          </cell>
          <cell r="D13">
            <v>7</v>
          </cell>
          <cell r="E13">
            <v>19</v>
          </cell>
          <cell r="G13">
            <v>7</v>
          </cell>
          <cell r="H13">
            <v>7</v>
          </cell>
          <cell r="I13">
            <v>4</v>
          </cell>
          <cell r="J13">
            <v>3</v>
          </cell>
          <cell r="K13">
            <v>0</v>
          </cell>
          <cell r="L13">
            <v>1</v>
          </cell>
          <cell r="M13">
            <v>73194.384290000002</v>
          </cell>
          <cell r="N13">
            <v>73194.384090000007</v>
          </cell>
          <cell r="O13">
            <v>16279.879000000001</v>
          </cell>
          <cell r="P13">
            <v>56914.505089999999</v>
          </cell>
          <cell r="Q13">
            <v>0</v>
          </cell>
          <cell r="R13">
            <v>54186.23128</v>
          </cell>
          <cell r="S13">
            <v>12459.178</v>
          </cell>
        </row>
        <row r="14">
          <cell r="C14">
            <v>4</v>
          </cell>
          <cell r="D14">
            <v>4</v>
          </cell>
          <cell r="E14">
            <v>8</v>
          </cell>
          <cell r="G14">
            <v>4</v>
          </cell>
          <cell r="H14">
            <v>4</v>
          </cell>
          <cell r="I14">
            <v>4</v>
          </cell>
          <cell r="J14">
            <v>0</v>
          </cell>
          <cell r="K14">
            <v>0</v>
          </cell>
          <cell r="L14">
            <v>0</v>
          </cell>
          <cell r="M14">
            <v>217865.745</v>
          </cell>
          <cell r="N14">
            <v>217865.745</v>
          </cell>
          <cell r="O14">
            <v>217865.745</v>
          </cell>
          <cell r="P14">
            <v>0</v>
          </cell>
          <cell r="Q14">
            <v>0</v>
          </cell>
          <cell r="R14">
            <v>0</v>
          </cell>
          <cell r="S14">
            <v>214761.84599999999</v>
          </cell>
        </row>
        <row r="15">
          <cell r="C15">
            <v>0</v>
          </cell>
          <cell r="D15">
            <v>0</v>
          </cell>
          <cell r="E15">
            <v>0</v>
          </cell>
          <cell r="G15">
            <v>0</v>
          </cell>
          <cell r="H15">
            <v>0</v>
          </cell>
          <cell r="I15">
            <v>0</v>
          </cell>
          <cell r="J15">
            <v>0</v>
          </cell>
          <cell r="K15">
            <v>0</v>
          </cell>
          <cell r="L15">
            <v>0</v>
          </cell>
          <cell r="M15">
            <v>0</v>
          </cell>
          <cell r="N15">
            <v>0</v>
          </cell>
          <cell r="O15">
            <v>0</v>
          </cell>
          <cell r="P15">
            <v>0</v>
          </cell>
          <cell r="Q15">
            <v>0</v>
          </cell>
          <cell r="R15">
            <v>0</v>
          </cell>
          <cell r="S15">
            <v>0</v>
          </cell>
        </row>
        <row r="16">
          <cell r="C16">
            <v>2648</v>
          </cell>
          <cell r="E16">
            <v>6828</v>
          </cell>
          <cell r="G16">
            <v>2648</v>
          </cell>
          <cell r="I16">
            <v>1452</v>
          </cell>
          <cell r="J16">
            <v>966</v>
          </cell>
          <cell r="K16">
            <v>150</v>
          </cell>
          <cell r="L16">
            <v>521</v>
          </cell>
          <cell r="M16">
            <v>2344445.46263</v>
          </cell>
          <cell r="N16">
            <v>2763226.3436199999</v>
          </cell>
          <cell r="O16">
            <v>1456677.3602799999</v>
          </cell>
          <cell r="P16">
            <v>1251063.27205</v>
          </cell>
          <cell r="Q16">
            <v>55485.711289999999</v>
          </cell>
          <cell r="R16">
            <v>1236286.8122200002</v>
          </cell>
          <cell r="S16">
            <v>1169850.8961799995</v>
          </cell>
        </row>
        <row r="17">
          <cell r="C17">
            <v>139</v>
          </cell>
          <cell r="D17">
            <v>138</v>
          </cell>
          <cell r="E17">
            <v>243</v>
          </cell>
          <cell r="G17">
            <v>139</v>
          </cell>
          <cell r="H17">
            <v>138</v>
          </cell>
          <cell r="I17">
            <v>51</v>
          </cell>
          <cell r="J17">
            <v>78</v>
          </cell>
          <cell r="K17">
            <v>9</v>
          </cell>
          <cell r="M17">
            <v>21756.027120000002</v>
          </cell>
          <cell r="N17">
            <v>21454.935850000002</v>
          </cell>
          <cell r="O17">
            <v>9341.1705099999981</v>
          </cell>
          <cell r="P17">
            <v>11045.275340000002</v>
          </cell>
          <cell r="Q17">
            <v>1068.49</v>
          </cell>
          <cell r="R17">
            <v>9908.7707099999989</v>
          </cell>
          <cell r="S17">
            <v>6565.5903300000009</v>
          </cell>
        </row>
        <row r="18">
          <cell r="C18">
            <v>0</v>
          </cell>
          <cell r="D18">
            <v>0</v>
          </cell>
          <cell r="E18">
            <v>0</v>
          </cell>
          <cell r="G18">
            <v>0</v>
          </cell>
          <cell r="H18">
            <v>0</v>
          </cell>
          <cell r="I18">
            <v>0</v>
          </cell>
          <cell r="J18">
            <v>0</v>
          </cell>
          <cell r="K18">
            <v>0</v>
          </cell>
          <cell r="M18">
            <v>0</v>
          </cell>
          <cell r="N18">
            <v>0</v>
          </cell>
          <cell r="O18">
            <v>0</v>
          </cell>
          <cell r="P18">
            <v>0</v>
          </cell>
          <cell r="Q18">
            <v>0</v>
          </cell>
          <cell r="R18">
            <v>0</v>
          </cell>
          <cell r="S18">
            <v>0</v>
          </cell>
        </row>
        <row r="19">
          <cell r="C19">
            <v>0</v>
          </cell>
          <cell r="D19">
            <v>0</v>
          </cell>
          <cell r="E19">
            <v>0</v>
          </cell>
          <cell r="G19">
            <v>0</v>
          </cell>
          <cell r="H19">
            <v>0</v>
          </cell>
          <cell r="I19">
            <v>0</v>
          </cell>
          <cell r="J19">
            <v>0</v>
          </cell>
          <cell r="K19">
            <v>0</v>
          </cell>
        </row>
        <row r="21">
          <cell r="C21">
            <v>483</v>
          </cell>
          <cell r="D21">
            <v>447</v>
          </cell>
          <cell r="E21">
            <v>1224</v>
          </cell>
          <cell r="G21">
            <v>483</v>
          </cell>
          <cell r="H21">
            <v>447</v>
          </cell>
          <cell r="I21">
            <v>267</v>
          </cell>
          <cell r="J21">
            <v>162</v>
          </cell>
          <cell r="K21">
            <v>18</v>
          </cell>
          <cell r="L21">
            <v>105</v>
          </cell>
          <cell r="M21">
            <v>498241.78</v>
          </cell>
          <cell r="N21">
            <v>457934.44</v>
          </cell>
          <cell r="O21">
            <v>179563.609</v>
          </cell>
          <cell r="P21">
            <v>274258.75699999998</v>
          </cell>
          <cell r="Q21">
            <v>4112.0739999999996</v>
          </cell>
          <cell r="R21">
            <v>273458.68699999998</v>
          </cell>
          <cell r="S21">
            <v>143859.386</v>
          </cell>
        </row>
      </sheetData>
      <sheetData sheetId="17">
        <row r="13">
          <cell r="C13">
            <v>2</v>
          </cell>
          <cell r="D13">
            <v>1</v>
          </cell>
          <cell r="E13">
            <v>1</v>
          </cell>
          <cell r="G13">
            <v>2</v>
          </cell>
          <cell r="H13">
            <v>1</v>
          </cell>
          <cell r="I13">
            <v>0</v>
          </cell>
          <cell r="J13">
            <v>1</v>
          </cell>
          <cell r="K13">
            <v>0</v>
          </cell>
          <cell r="L13">
            <v>0</v>
          </cell>
          <cell r="M13">
            <v>19998.133000000002</v>
          </cell>
          <cell r="N13">
            <v>6798.1329999999998</v>
          </cell>
          <cell r="O13">
            <v>0</v>
          </cell>
          <cell r="P13">
            <v>6798.1329999999998</v>
          </cell>
          <cell r="Q13">
            <v>0</v>
          </cell>
          <cell r="R13">
            <v>6000.48</v>
          </cell>
          <cell r="S13">
            <v>0</v>
          </cell>
        </row>
        <row r="14">
          <cell r="H14">
            <v>0</v>
          </cell>
          <cell r="N14">
            <v>0</v>
          </cell>
        </row>
        <row r="15">
          <cell r="H15">
            <v>0</v>
          </cell>
          <cell r="N15">
            <v>0</v>
          </cell>
        </row>
        <row r="16">
          <cell r="C16">
            <v>22</v>
          </cell>
          <cell r="E16">
            <v>49</v>
          </cell>
          <cell r="G16">
            <v>22</v>
          </cell>
          <cell r="I16">
            <v>11</v>
          </cell>
          <cell r="J16">
            <v>7</v>
          </cell>
          <cell r="K16">
            <v>2</v>
          </cell>
          <cell r="L16">
            <v>3</v>
          </cell>
          <cell r="M16">
            <v>607570.14599999995</v>
          </cell>
          <cell r="N16">
            <v>575494.14599999995</v>
          </cell>
          <cell r="O16">
            <v>500807.73100000003</v>
          </cell>
          <cell r="P16">
            <v>42135.633999999998</v>
          </cell>
          <cell r="Q16">
            <v>32550.780999999999</v>
          </cell>
          <cell r="R16">
            <v>33591.692999999999</v>
          </cell>
          <cell r="S16">
            <v>444922.62</v>
          </cell>
        </row>
        <row r="17">
          <cell r="C17">
            <v>11</v>
          </cell>
          <cell r="D17">
            <v>11</v>
          </cell>
          <cell r="E17">
            <v>18</v>
          </cell>
          <cell r="G17">
            <v>11</v>
          </cell>
          <cell r="H17">
            <v>11</v>
          </cell>
          <cell r="I17">
            <v>6</v>
          </cell>
          <cell r="J17">
            <v>3</v>
          </cell>
          <cell r="K17">
            <v>2</v>
          </cell>
          <cell r="M17">
            <v>1671.1279999999999</v>
          </cell>
          <cell r="N17">
            <v>1671.1279999999997</v>
          </cell>
          <cell r="O17">
            <v>717.15599999999995</v>
          </cell>
          <cell r="P17">
            <v>870.59299999999996</v>
          </cell>
          <cell r="Q17">
            <v>83.379000000000005</v>
          </cell>
          <cell r="R17">
            <v>857.005</v>
          </cell>
          <cell r="S17">
            <v>650.74900000000002</v>
          </cell>
        </row>
        <row r="18">
          <cell r="C18">
            <v>0</v>
          </cell>
          <cell r="D18">
            <v>0</v>
          </cell>
          <cell r="H18">
            <v>0</v>
          </cell>
          <cell r="N18">
            <v>0</v>
          </cell>
        </row>
        <row r="19">
          <cell r="C19">
            <v>0</v>
          </cell>
          <cell r="D19">
            <v>0</v>
          </cell>
          <cell r="H19">
            <v>0</v>
          </cell>
        </row>
        <row r="21">
          <cell r="C21">
            <v>35</v>
          </cell>
          <cell r="D21">
            <v>32</v>
          </cell>
          <cell r="E21">
            <v>68</v>
          </cell>
          <cell r="G21">
            <v>35</v>
          </cell>
          <cell r="H21">
            <v>32</v>
          </cell>
          <cell r="I21">
            <v>17</v>
          </cell>
          <cell r="J21">
            <v>11</v>
          </cell>
          <cell r="K21">
            <v>4</v>
          </cell>
          <cell r="L21">
            <v>3</v>
          </cell>
          <cell r="M21">
            <v>629239.41</v>
          </cell>
          <cell r="N21">
            <v>583963.41</v>
          </cell>
          <cell r="O21">
            <v>501524.89</v>
          </cell>
          <cell r="P21">
            <v>49804.36</v>
          </cell>
          <cell r="Q21">
            <v>32634.16</v>
          </cell>
          <cell r="R21">
            <v>40449.18</v>
          </cell>
          <cell r="S21">
            <v>445573.37</v>
          </cell>
        </row>
      </sheetData>
      <sheetData sheetId="18">
        <row r="13">
          <cell r="H13">
            <v>0</v>
          </cell>
          <cell r="N13">
            <v>0</v>
          </cell>
        </row>
        <row r="14">
          <cell r="H14">
            <v>0</v>
          </cell>
          <cell r="N14">
            <v>0</v>
          </cell>
        </row>
        <row r="15">
          <cell r="H15">
            <v>0</v>
          </cell>
          <cell r="N15">
            <v>0</v>
          </cell>
        </row>
        <row r="16">
          <cell r="C16">
            <v>4</v>
          </cell>
          <cell r="E16">
            <v>4</v>
          </cell>
          <cell r="G16">
            <v>4</v>
          </cell>
          <cell r="I16">
            <v>0</v>
          </cell>
          <cell r="J16">
            <v>3</v>
          </cell>
          <cell r="K16">
            <v>1</v>
          </cell>
          <cell r="L16">
            <v>0</v>
          </cell>
          <cell r="M16">
            <v>777.36</v>
          </cell>
          <cell r="N16">
            <v>777.36</v>
          </cell>
          <cell r="O16">
            <v>0</v>
          </cell>
          <cell r="P16">
            <v>639.66</v>
          </cell>
          <cell r="Q16">
            <v>137.69800000000001</v>
          </cell>
          <cell r="R16">
            <v>639.66</v>
          </cell>
          <cell r="S16">
            <v>0</v>
          </cell>
        </row>
        <row r="17">
          <cell r="C17">
            <v>0</v>
          </cell>
          <cell r="D17">
            <v>0</v>
          </cell>
          <cell r="H17">
            <v>0</v>
          </cell>
          <cell r="N17">
            <v>0</v>
          </cell>
        </row>
        <row r="18">
          <cell r="C18">
            <v>0</v>
          </cell>
          <cell r="D18">
            <v>0</v>
          </cell>
          <cell r="H18">
            <v>0</v>
          </cell>
          <cell r="N18">
            <v>0</v>
          </cell>
        </row>
        <row r="19">
          <cell r="C19">
            <v>1</v>
          </cell>
          <cell r="D19">
            <v>1</v>
          </cell>
          <cell r="E19">
            <v>2</v>
          </cell>
          <cell r="G19">
            <v>1</v>
          </cell>
          <cell r="H19">
            <v>1</v>
          </cell>
          <cell r="I19">
            <v>1</v>
          </cell>
        </row>
        <row r="21">
          <cell r="C21">
            <v>5</v>
          </cell>
          <cell r="D21">
            <v>5</v>
          </cell>
          <cell r="E21">
            <v>6</v>
          </cell>
          <cell r="G21">
            <v>5</v>
          </cell>
          <cell r="H21">
            <v>5</v>
          </cell>
          <cell r="I21">
            <v>1</v>
          </cell>
          <cell r="J21">
            <v>3</v>
          </cell>
          <cell r="K21">
            <v>1</v>
          </cell>
          <cell r="L21">
            <v>0</v>
          </cell>
          <cell r="M21">
            <v>777.36</v>
          </cell>
          <cell r="N21">
            <v>777.36</v>
          </cell>
          <cell r="O21">
            <v>0</v>
          </cell>
          <cell r="P21">
            <v>639.66</v>
          </cell>
          <cell r="Q21">
            <v>137.69800000000001</v>
          </cell>
          <cell r="R21">
            <v>639.66</v>
          </cell>
          <cell r="S21">
            <v>0</v>
          </cell>
        </row>
      </sheetData>
      <sheetData sheetId="19">
        <row r="13">
          <cell r="H13">
            <v>0</v>
          </cell>
          <cell r="N13">
            <v>0</v>
          </cell>
        </row>
        <row r="14">
          <cell r="H14">
            <v>0</v>
          </cell>
          <cell r="N14">
            <v>0</v>
          </cell>
        </row>
        <row r="15">
          <cell r="H15">
            <v>0</v>
          </cell>
          <cell r="N15">
            <v>0</v>
          </cell>
        </row>
        <row r="16">
          <cell r="C16">
            <v>2</v>
          </cell>
          <cell r="E16">
            <v>4</v>
          </cell>
          <cell r="G16">
            <v>2</v>
          </cell>
          <cell r="I16">
            <v>1</v>
          </cell>
          <cell r="J16">
            <v>1</v>
          </cell>
          <cell r="L16">
            <v>0</v>
          </cell>
          <cell r="M16">
            <v>216</v>
          </cell>
          <cell r="N16">
            <v>216</v>
          </cell>
          <cell r="O16">
            <v>21</v>
          </cell>
          <cell r="P16">
            <v>195</v>
          </cell>
          <cell r="Q16">
            <v>0</v>
          </cell>
          <cell r="R16">
            <v>195</v>
          </cell>
          <cell r="S16">
            <v>17</v>
          </cell>
        </row>
        <row r="17">
          <cell r="C17">
            <v>0</v>
          </cell>
          <cell r="D17">
            <v>0</v>
          </cell>
          <cell r="H17">
            <v>0</v>
          </cell>
          <cell r="N17">
            <v>0</v>
          </cell>
        </row>
        <row r="18">
          <cell r="C18">
            <v>0</v>
          </cell>
          <cell r="D18">
            <v>0</v>
          </cell>
          <cell r="H18">
            <v>0</v>
          </cell>
          <cell r="N18">
            <v>0</v>
          </cell>
        </row>
        <row r="19">
          <cell r="C19">
            <v>1</v>
          </cell>
          <cell r="D19">
            <v>1</v>
          </cell>
          <cell r="E19">
            <v>2</v>
          </cell>
          <cell r="G19">
            <v>1</v>
          </cell>
          <cell r="H19">
            <v>1</v>
          </cell>
          <cell r="I19">
            <v>1</v>
          </cell>
          <cell r="J19">
            <v>0</v>
          </cell>
          <cell r="K19">
            <v>0</v>
          </cell>
        </row>
        <row r="21">
          <cell r="C21">
            <v>3</v>
          </cell>
          <cell r="D21">
            <v>3</v>
          </cell>
          <cell r="E21">
            <v>6</v>
          </cell>
          <cell r="G21">
            <v>3</v>
          </cell>
          <cell r="H21">
            <v>3</v>
          </cell>
          <cell r="I21">
            <v>2</v>
          </cell>
          <cell r="J21">
            <v>1</v>
          </cell>
          <cell r="K21">
            <v>0</v>
          </cell>
          <cell r="L21">
            <v>0</v>
          </cell>
          <cell r="M21">
            <v>1216</v>
          </cell>
          <cell r="N21">
            <v>1216</v>
          </cell>
          <cell r="O21">
            <v>21</v>
          </cell>
          <cell r="P21">
            <v>1090</v>
          </cell>
          <cell r="Q21">
            <v>195</v>
          </cell>
          <cell r="R21">
            <v>998</v>
          </cell>
          <cell r="S21">
            <v>17</v>
          </cell>
        </row>
      </sheetData>
      <sheetData sheetId="20">
        <row r="13">
          <cell r="H13">
            <v>0</v>
          </cell>
          <cell r="N13">
            <v>0</v>
          </cell>
        </row>
        <row r="14">
          <cell r="H14">
            <v>0</v>
          </cell>
          <cell r="N14">
            <v>0</v>
          </cell>
        </row>
        <row r="15">
          <cell r="H15">
            <v>0</v>
          </cell>
          <cell r="N15">
            <v>0</v>
          </cell>
        </row>
        <row r="16">
          <cell r="C16">
            <v>1</v>
          </cell>
          <cell r="E16">
            <v>1</v>
          </cell>
          <cell r="G16">
            <v>1</v>
          </cell>
          <cell r="J16">
            <v>1</v>
          </cell>
          <cell r="L16">
            <v>0</v>
          </cell>
          <cell r="M16">
            <v>261.27</v>
          </cell>
          <cell r="N16">
            <v>261.27</v>
          </cell>
          <cell r="P16">
            <v>261.27</v>
          </cell>
          <cell r="R16">
            <v>261.27</v>
          </cell>
        </row>
        <row r="17">
          <cell r="C17">
            <v>0</v>
          </cell>
          <cell r="D17">
            <v>0</v>
          </cell>
          <cell r="H17">
            <v>0</v>
          </cell>
          <cell r="N17">
            <v>0</v>
          </cell>
        </row>
        <row r="18">
          <cell r="C18">
            <v>0</v>
          </cell>
          <cell r="D18">
            <v>0</v>
          </cell>
          <cell r="H18">
            <v>0</v>
          </cell>
          <cell r="N18">
            <v>0</v>
          </cell>
        </row>
        <row r="19">
          <cell r="C19">
            <v>1</v>
          </cell>
          <cell r="D19">
            <v>1</v>
          </cell>
          <cell r="E19">
            <v>1</v>
          </cell>
          <cell r="G19">
            <v>1</v>
          </cell>
          <cell r="H19">
            <v>1</v>
          </cell>
          <cell r="I19">
            <v>1</v>
          </cell>
        </row>
        <row r="21">
          <cell r="C21">
            <v>2</v>
          </cell>
          <cell r="D21">
            <v>2</v>
          </cell>
          <cell r="E21">
            <v>2</v>
          </cell>
          <cell r="G21">
            <v>2</v>
          </cell>
          <cell r="H21">
            <v>2</v>
          </cell>
          <cell r="I21">
            <v>1</v>
          </cell>
          <cell r="J21">
            <v>1</v>
          </cell>
          <cell r="K21">
            <v>1</v>
          </cell>
          <cell r="L21">
            <v>0</v>
          </cell>
          <cell r="M21">
            <v>261.27</v>
          </cell>
          <cell r="N21">
            <v>261.27</v>
          </cell>
          <cell r="O21">
            <v>0</v>
          </cell>
          <cell r="P21">
            <v>261.27</v>
          </cell>
          <cell r="Q21">
            <v>0</v>
          </cell>
          <cell r="R21">
            <v>261.27</v>
          </cell>
          <cell r="S21">
            <v>0</v>
          </cell>
        </row>
      </sheetData>
      <sheetData sheetId="21">
        <row r="13">
          <cell r="H13">
            <v>0</v>
          </cell>
          <cell r="N13">
            <v>0</v>
          </cell>
        </row>
        <row r="14">
          <cell r="H14">
            <v>0</v>
          </cell>
          <cell r="N14">
            <v>0</v>
          </cell>
        </row>
        <row r="15">
          <cell r="H15">
            <v>0</v>
          </cell>
          <cell r="N15">
            <v>0</v>
          </cell>
        </row>
        <row r="16">
          <cell r="C16">
            <v>0</v>
          </cell>
          <cell r="N16">
            <v>0</v>
          </cell>
        </row>
        <row r="17">
          <cell r="C17">
            <v>0</v>
          </cell>
          <cell r="D17">
            <v>0</v>
          </cell>
          <cell r="H17">
            <v>0</v>
          </cell>
          <cell r="N17">
            <v>0</v>
          </cell>
        </row>
        <row r="18">
          <cell r="C18">
            <v>0</v>
          </cell>
          <cell r="D18">
            <v>0</v>
          </cell>
          <cell r="H18">
            <v>0</v>
          </cell>
          <cell r="N18">
            <v>0</v>
          </cell>
        </row>
        <row r="19">
          <cell r="C19">
            <v>0</v>
          </cell>
          <cell r="D19">
            <v>0</v>
          </cell>
          <cell r="H19">
            <v>0</v>
          </cell>
        </row>
      </sheetData>
      <sheetData sheetId="22">
        <row r="13">
          <cell r="C13">
            <v>0</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row>
        <row r="14">
          <cell r="C14">
            <v>0</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row>
        <row r="15">
          <cell r="C15">
            <v>0</v>
          </cell>
          <cell r="D15">
            <v>0</v>
          </cell>
          <cell r="E15">
            <v>0</v>
          </cell>
          <cell r="G15">
            <v>0</v>
          </cell>
          <cell r="H15">
            <v>0</v>
          </cell>
          <cell r="I15">
            <v>0</v>
          </cell>
          <cell r="J15">
            <v>0</v>
          </cell>
          <cell r="K15">
            <v>0</v>
          </cell>
          <cell r="L15">
            <v>0</v>
          </cell>
          <cell r="M15">
            <v>0</v>
          </cell>
          <cell r="N15">
            <v>0</v>
          </cell>
          <cell r="O15">
            <v>0</v>
          </cell>
          <cell r="P15">
            <v>0</v>
          </cell>
          <cell r="Q15">
            <v>0</v>
          </cell>
          <cell r="R15">
            <v>0</v>
          </cell>
          <cell r="S15">
            <v>0</v>
          </cell>
        </row>
        <row r="16">
          <cell r="C16">
            <v>0</v>
          </cell>
          <cell r="E16">
            <v>0</v>
          </cell>
          <cell r="G16">
            <v>0</v>
          </cell>
          <cell r="I16">
            <v>0</v>
          </cell>
          <cell r="J16">
            <v>0</v>
          </cell>
          <cell r="K16">
            <v>0</v>
          </cell>
          <cell r="L16">
            <v>0</v>
          </cell>
          <cell r="M16">
            <v>0</v>
          </cell>
          <cell r="N16">
            <v>0</v>
          </cell>
          <cell r="O16">
            <v>0</v>
          </cell>
          <cell r="P16">
            <v>0</v>
          </cell>
          <cell r="Q16">
            <v>0</v>
          </cell>
          <cell r="R16">
            <v>0</v>
          </cell>
          <cell r="S16">
            <v>0</v>
          </cell>
        </row>
        <row r="17">
          <cell r="C17">
            <v>0</v>
          </cell>
          <cell r="D17">
            <v>0</v>
          </cell>
          <cell r="E17">
            <v>0</v>
          </cell>
          <cell r="G17">
            <v>0</v>
          </cell>
          <cell r="H17">
            <v>0</v>
          </cell>
          <cell r="I17">
            <v>0</v>
          </cell>
          <cell r="J17">
            <v>0</v>
          </cell>
          <cell r="K17">
            <v>0</v>
          </cell>
          <cell r="M17">
            <v>0</v>
          </cell>
          <cell r="N17">
            <v>0</v>
          </cell>
          <cell r="O17">
            <v>0</v>
          </cell>
          <cell r="P17">
            <v>0</v>
          </cell>
          <cell r="Q17">
            <v>0</v>
          </cell>
          <cell r="R17">
            <v>0</v>
          </cell>
          <cell r="S17">
            <v>0</v>
          </cell>
        </row>
        <row r="18">
          <cell r="C18">
            <v>0</v>
          </cell>
          <cell r="D18">
            <v>0</v>
          </cell>
          <cell r="E18">
            <v>0</v>
          </cell>
          <cell r="G18">
            <v>0</v>
          </cell>
          <cell r="H18">
            <v>0</v>
          </cell>
          <cell r="I18">
            <v>0</v>
          </cell>
          <cell r="J18">
            <v>0</v>
          </cell>
          <cell r="K18">
            <v>0</v>
          </cell>
          <cell r="M18">
            <v>0</v>
          </cell>
          <cell r="N18">
            <v>0</v>
          </cell>
          <cell r="O18">
            <v>0</v>
          </cell>
          <cell r="P18">
            <v>0</v>
          </cell>
          <cell r="Q18">
            <v>0</v>
          </cell>
          <cell r="R18">
            <v>0</v>
          </cell>
          <cell r="S18">
            <v>0</v>
          </cell>
        </row>
        <row r="19">
          <cell r="C19">
            <v>0</v>
          </cell>
          <cell r="D19">
            <v>0</v>
          </cell>
          <cell r="E19">
            <v>0</v>
          </cell>
          <cell r="G19">
            <v>0</v>
          </cell>
          <cell r="H19">
            <v>0</v>
          </cell>
          <cell r="I19">
            <v>0</v>
          </cell>
          <cell r="J19">
            <v>0</v>
          </cell>
          <cell r="K19">
            <v>0</v>
          </cell>
        </row>
        <row r="21">
          <cell r="C21">
            <v>0</v>
          </cell>
          <cell r="D21">
            <v>0</v>
          </cell>
          <cell r="E21">
            <v>0</v>
          </cell>
          <cell r="G21">
            <v>0</v>
          </cell>
          <cell r="H21">
            <v>0</v>
          </cell>
          <cell r="I21">
            <v>0</v>
          </cell>
          <cell r="J21">
            <v>0</v>
          </cell>
          <cell r="K21">
            <v>0</v>
          </cell>
          <cell r="L21">
            <v>0</v>
          </cell>
          <cell r="M21">
            <v>0</v>
          </cell>
          <cell r="N21">
            <v>0</v>
          </cell>
          <cell r="O21">
            <v>0</v>
          </cell>
          <cell r="P21">
            <v>0</v>
          </cell>
          <cell r="Q21">
            <v>0</v>
          </cell>
          <cell r="R21">
            <v>0</v>
          </cell>
          <cell r="S21">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mailto:madou175@mail.ru" TargetMode="External"/><Relationship Id="rId117" Type="http://schemas.openxmlformats.org/officeDocument/2006/relationships/hyperlink" Target="mailto:bitmokaevaelena@mail.ru" TargetMode="External"/><Relationship Id="rId21" Type="http://schemas.openxmlformats.org/officeDocument/2006/relationships/hyperlink" Target="mid:ds.54@yandex.ru" TargetMode="External"/><Relationship Id="rId42" Type="http://schemas.openxmlformats.org/officeDocument/2006/relationships/hyperlink" Target="mailto:det.sad-169@mail.ru" TargetMode="External"/><Relationship Id="rId47" Type="http://schemas.openxmlformats.org/officeDocument/2006/relationships/hyperlink" Target="mailto:kindergarden193@mail.ru" TargetMode="External"/><Relationship Id="rId63" Type="http://schemas.openxmlformats.org/officeDocument/2006/relationships/hyperlink" Target="mailto:sc46@bk.ru" TargetMode="External"/><Relationship Id="rId68" Type="http://schemas.openxmlformats.org/officeDocument/2006/relationships/hyperlink" Target="mailto:moy_102@mail.ru" TargetMode="External"/><Relationship Id="rId84" Type="http://schemas.openxmlformats.org/officeDocument/2006/relationships/hyperlink" Target="mailto:alenyshka114@mail.ru" TargetMode="External"/><Relationship Id="rId89" Type="http://schemas.openxmlformats.org/officeDocument/2006/relationships/hyperlink" Target="mailto:rjabinka276@mail.ru" TargetMode="External"/><Relationship Id="rId112" Type="http://schemas.openxmlformats.org/officeDocument/2006/relationships/hyperlink" Target="mailto:detskisad245@yandex.ru" TargetMode="External"/><Relationship Id="rId133" Type="http://schemas.openxmlformats.org/officeDocument/2006/relationships/hyperlink" Target="mailto:oss07@bk.ru" TargetMode="External"/><Relationship Id="rId138" Type="http://schemas.openxmlformats.org/officeDocument/2006/relationships/hyperlink" Target="mailto:kompit360090@mail.ru" TargetMode="External"/><Relationship Id="rId154" Type="http://schemas.openxmlformats.org/officeDocument/2006/relationships/hyperlink" Target="mailto:detskisad140@yandex.ru" TargetMode="External"/><Relationship Id="rId159" Type="http://schemas.openxmlformats.org/officeDocument/2006/relationships/hyperlink" Target="mailto:bol11@online.nkz.ru" TargetMode="External"/><Relationship Id="rId170" Type="http://schemas.openxmlformats.org/officeDocument/2006/relationships/hyperlink" Target="mailto:kumi@admnkz.info" TargetMode="External"/><Relationship Id="rId16" Type="http://schemas.openxmlformats.org/officeDocument/2006/relationships/hyperlink" Target="mailto:doz9@mail.ru" TargetMode="External"/><Relationship Id="rId107" Type="http://schemas.openxmlformats.org/officeDocument/2006/relationships/hyperlink" Target="mailto:pritomsc28@mail.ru" TargetMode="External"/><Relationship Id="rId11" Type="http://schemas.openxmlformats.org/officeDocument/2006/relationships/hyperlink" Target="mailto:kcson_3843@mail.ru" TargetMode="External"/><Relationship Id="rId32" Type="http://schemas.openxmlformats.org/officeDocument/2006/relationships/hyperlink" Target="mailto:podsnejnik69@mail.ru" TargetMode="External"/><Relationship Id="rId37" Type="http://schemas.openxmlformats.org/officeDocument/2006/relationships/hyperlink" Target="mailto:detsad156@yandex.ru" TargetMode="External"/><Relationship Id="rId53" Type="http://schemas.openxmlformats.org/officeDocument/2006/relationships/hyperlink" Target="mailto:nezavitin@gmail.com" TargetMode="External"/><Relationship Id="rId58" Type="http://schemas.openxmlformats.org/officeDocument/2006/relationships/hyperlink" Target="mailto:wsh-17@mail.ru" TargetMode="External"/><Relationship Id="rId74" Type="http://schemas.openxmlformats.org/officeDocument/2006/relationships/hyperlink" Target="mailto:dou65_nkz@mail.ru" TargetMode="External"/><Relationship Id="rId79" Type="http://schemas.openxmlformats.org/officeDocument/2006/relationships/hyperlink" Target="mailto:detskijjsad452011@yandex.ru" TargetMode="External"/><Relationship Id="rId102" Type="http://schemas.openxmlformats.org/officeDocument/2006/relationships/hyperlink" Target="mailto:sut2-nkz@mail.ru" TargetMode="External"/><Relationship Id="rId123" Type="http://schemas.openxmlformats.org/officeDocument/2006/relationships/hyperlink" Target="mailto:School-mmm@mail.ru" TargetMode="External"/><Relationship Id="rId128" Type="http://schemas.openxmlformats.org/officeDocument/2006/relationships/hyperlink" Target="mailto:cheburashka7518@rambler.ru" TargetMode="External"/><Relationship Id="rId144" Type="http://schemas.openxmlformats.org/officeDocument/2006/relationships/hyperlink" Target="mailto:sckooldom74@mail.ru" TargetMode="External"/><Relationship Id="rId149" Type="http://schemas.openxmlformats.org/officeDocument/2006/relationships/hyperlink" Target="mailto:detdom5@inbox.ru" TargetMode="External"/><Relationship Id="rId5" Type="http://schemas.openxmlformats.org/officeDocument/2006/relationships/hyperlink" Target="mailto:ord_org@admnkz.info" TargetMode="External"/><Relationship Id="rId90" Type="http://schemas.openxmlformats.org/officeDocument/2006/relationships/hyperlink" Target="mailto:school-6-nvkz@mail.ru" TargetMode="External"/><Relationship Id="rId95" Type="http://schemas.openxmlformats.org/officeDocument/2006/relationships/hyperlink" Target="mailto:ds239nov@mail.ru" TargetMode="External"/><Relationship Id="rId160" Type="http://schemas.openxmlformats.org/officeDocument/2006/relationships/hyperlink" Target="mailto:22hosp@online.nkz.ru" TargetMode="External"/><Relationship Id="rId165" Type="http://schemas.openxmlformats.org/officeDocument/2006/relationships/hyperlink" Target="mailto:stom1nkz@yandex.ru" TargetMode="External"/><Relationship Id="rId22" Type="http://schemas.openxmlformats.org/officeDocument/2006/relationships/hyperlink" Target="mailto:sch55.nvkz@mail.ru" TargetMode="External"/><Relationship Id="rId27" Type="http://schemas.openxmlformats.org/officeDocument/2006/relationships/hyperlink" Target="mailto:volodina_op@mail.ru" TargetMode="External"/><Relationship Id="rId43" Type="http://schemas.openxmlformats.org/officeDocument/2006/relationships/hyperlink" Target="mailto:bobkova173@mail.ru" TargetMode="External"/><Relationship Id="rId48" Type="http://schemas.openxmlformats.org/officeDocument/2006/relationships/hyperlink" Target="mailto:detsad194@yandex.ru" TargetMode="External"/><Relationship Id="rId64" Type="http://schemas.openxmlformats.org/officeDocument/2006/relationships/hyperlink" Target="mailto:shkolabv49@yandex.ru" TargetMode="External"/><Relationship Id="rId69" Type="http://schemas.openxmlformats.org/officeDocument/2006/relationships/hyperlink" Target="mailto:ddt4_nkz@mail.ru" TargetMode="External"/><Relationship Id="rId113" Type="http://schemas.openxmlformats.org/officeDocument/2006/relationships/hyperlink" Target="mailto:mdouds19@mail.ru" TargetMode="External"/><Relationship Id="rId118" Type="http://schemas.openxmlformats.org/officeDocument/2006/relationships/hyperlink" Target="mailto:dou-125@yandex.ru" TargetMode="External"/><Relationship Id="rId134" Type="http://schemas.openxmlformats.org/officeDocument/2006/relationships/hyperlink" Target="mailto:shkola-centr@mail.ru" TargetMode="External"/><Relationship Id="rId139" Type="http://schemas.openxmlformats.org/officeDocument/2006/relationships/hyperlink" Target="mailto:mail@dtkrupskoy.ru" TargetMode="External"/><Relationship Id="rId80" Type="http://schemas.openxmlformats.org/officeDocument/2006/relationships/hyperlink" Target="mailto:detskijsad-15@yandex.ru" TargetMode="External"/><Relationship Id="rId85" Type="http://schemas.openxmlformats.org/officeDocument/2006/relationships/hyperlink" Target="mailto:123mdou@mail.ru" TargetMode="External"/><Relationship Id="rId150" Type="http://schemas.openxmlformats.org/officeDocument/2006/relationships/hyperlink" Target="mailto:nata20-07@mail.ru" TargetMode="External"/><Relationship Id="rId155" Type="http://schemas.openxmlformats.org/officeDocument/2006/relationships/hyperlink" Target="mailto:hosp2@online.nkz.ru" TargetMode="External"/><Relationship Id="rId171" Type="http://schemas.openxmlformats.org/officeDocument/2006/relationships/hyperlink" Target="mailto:sportkomnk@yandex.ru" TargetMode="External"/><Relationship Id="rId12" Type="http://schemas.openxmlformats.org/officeDocument/2006/relationships/hyperlink" Target="mailto:kcsonzrnvkz@yandex.ru" TargetMode="External"/><Relationship Id="rId17" Type="http://schemas.openxmlformats.org/officeDocument/2006/relationships/hyperlink" Target="mailto:cpdnk@yandekc.ru" TargetMode="External"/><Relationship Id="rId33" Type="http://schemas.openxmlformats.org/officeDocument/2006/relationships/hyperlink" Target="mailto:mdou91@mail.ru" TargetMode="External"/><Relationship Id="rId38" Type="http://schemas.openxmlformats.org/officeDocument/2006/relationships/hyperlink" Target="mailto:mdou147nvkz@yandex.ru" TargetMode="External"/><Relationship Id="rId59" Type="http://schemas.openxmlformats.org/officeDocument/2006/relationships/hyperlink" Target="mailto:sh18nvkz@yandex.ru" TargetMode="External"/><Relationship Id="rId103" Type="http://schemas.openxmlformats.org/officeDocument/2006/relationships/hyperlink" Target="mailto:Licey27@yandex.ru" TargetMode="External"/><Relationship Id="rId108" Type="http://schemas.openxmlformats.org/officeDocument/2006/relationships/hyperlink" Target="mailto:shkola29@inbox.ru" TargetMode="External"/><Relationship Id="rId124" Type="http://schemas.openxmlformats.org/officeDocument/2006/relationships/hyperlink" Target="mailto:school110@list.ru" TargetMode="External"/><Relationship Id="rId129" Type="http://schemas.openxmlformats.org/officeDocument/2006/relationships/hyperlink" Target="mailto:elena-d.s.137@rambler.ru" TargetMode="External"/><Relationship Id="rId54" Type="http://schemas.openxmlformats.org/officeDocument/2006/relationships/hyperlink" Target="mailto:d-s-219@mail.ru" TargetMode="External"/><Relationship Id="rId70" Type="http://schemas.openxmlformats.org/officeDocument/2006/relationships/hyperlink" Target="mailto:syn2-nk@mail.ru" TargetMode="External"/><Relationship Id="rId75" Type="http://schemas.openxmlformats.org/officeDocument/2006/relationships/hyperlink" Target="mailto:dd95@rambler.ru" TargetMode="External"/><Relationship Id="rId91" Type="http://schemas.openxmlformats.org/officeDocument/2006/relationships/hyperlink" Target="mailto:schkola43-2014@yandex.ru" TargetMode="External"/><Relationship Id="rId96" Type="http://schemas.openxmlformats.org/officeDocument/2006/relationships/hyperlink" Target="mailto:mbdou96@mail.ru" TargetMode="External"/><Relationship Id="rId140" Type="http://schemas.openxmlformats.org/officeDocument/2006/relationships/hyperlink" Target="mailto:matyuqina.i@mail.ru" TargetMode="External"/><Relationship Id="rId145" Type="http://schemas.openxmlformats.org/officeDocument/2006/relationships/hyperlink" Target="mailto:ds.212@mail.ru" TargetMode="External"/><Relationship Id="rId161" Type="http://schemas.openxmlformats.org/officeDocument/2006/relationships/hyperlink" Target="mailto:gkb29plan@yandex.ru" TargetMode="External"/><Relationship Id="rId166" Type="http://schemas.openxmlformats.org/officeDocument/2006/relationships/hyperlink" Target="mailto:zapsib3stom@rambler.ru" TargetMode="External"/><Relationship Id="rId1" Type="http://schemas.openxmlformats.org/officeDocument/2006/relationships/hyperlink" Target="mailto:udkh-pr@mail.ru" TargetMode="External"/><Relationship Id="rId6" Type="http://schemas.openxmlformats.org/officeDocument/2006/relationships/hyperlink" Target="mailto:gmc-socium@mail.ru" TargetMode="External"/><Relationship Id="rId15" Type="http://schemas.openxmlformats.org/officeDocument/2006/relationships/hyperlink" Target="mailto:borjak@rdtc.ru" TargetMode="External"/><Relationship Id="rId23" Type="http://schemas.openxmlformats.org/officeDocument/2006/relationships/hyperlink" Target="mailto:sch101nov@mail.ru" TargetMode="External"/><Relationship Id="rId28" Type="http://schemas.openxmlformats.org/officeDocument/2006/relationships/hyperlink" Target="mailto:welcom61@mail.ru" TargetMode="External"/><Relationship Id="rId36" Type="http://schemas.openxmlformats.org/officeDocument/2006/relationships/hyperlink" Target="mailto:doy-128@mail.ru" TargetMode="External"/><Relationship Id="rId49" Type="http://schemas.openxmlformats.org/officeDocument/2006/relationships/hyperlink" Target="mailto:detsad195@yandex.ru" TargetMode="External"/><Relationship Id="rId57" Type="http://schemas.openxmlformats.org/officeDocument/2006/relationships/hyperlink" Target="mailto:school5-nvkz@rambler.ru" TargetMode="External"/><Relationship Id="rId106" Type="http://schemas.openxmlformats.org/officeDocument/2006/relationships/hyperlink" Target="mailto:skule831@rambler.ru" TargetMode="External"/><Relationship Id="rId114" Type="http://schemas.openxmlformats.org/officeDocument/2006/relationships/hyperlink" Target="mailto:d_SAD97@mail.ru" TargetMode="External"/><Relationship Id="rId119" Type="http://schemas.openxmlformats.org/officeDocument/2006/relationships/hyperlink" Target="mailto:ds259@bk.ru" TargetMode="External"/><Relationship Id="rId127" Type="http://schemas.openxmlformats.org/officeDocument/2006/relationships/hyperlink" Target="mailto:nashashkola53@yandex.ru" TargetMode="External"/><Relationship Id="rId10" Type="http://schemas.openxmlformats.org/officeDocument/2006/relationships/hyperlink" Target="mailto:muslimova_80@mail.ru" TargetMode="External"/><Relationship Id="rId31" Type="http://schemas.openxmlformats.org/officeDocument/2006/relationships/hyperlink" Target="mailto:nkzdetsad76@yandex.ru" TargetMode="External"/><Relationship Id="rId44" Type="http://schemas.openxmlformats.org/officeDocument/2006/relationships/hyperlink" Target="mailto:mdoy177@yandex.ru" TargetMode="External"/><Relationship Id="rId52" Type="http://schemas.openxmlformats.org/officeDocument/2006/relationships/hyperlink" Target="mailto:sibirochka207@yandex.ru" TargetMode="External"/><Relationship Id="rId60" Type="http://schemas.openxmlformats.org/officeDocument/2006/relationships/hyperlink" Target="mailto:samsung_52a@mail.ru" TargetMode="External"/><Relationship Id="rId65" Type="http://schemas.openxmlformats.org/officeDocument/2006/relationships/hyperlink" Target="mailto:school79nvk@mail.ru" TargetMode="External"/><Relationship Id="rId73" Type="http://schemas.openxmlformats.org/officeDocument/2006/relationships/hyperlink" Target="mailto:krepish-nvkz@yandex.ru" TargetMode="External"/><Relationship Id="rId78" Type="http://schemas.openxmlformats.org/officeDocument/2006/relationships/hyperlink" Target="mailto:inessa612@mail.ru" TargetMode="External"/><Relationship Id="rId81" Type="http://schemas.openxmlformats.org/officeDocument/2006/relationships/hyperlink" Target="mailto:Tepliashina.Tanya@yandex.ru" TargetMode="External"/><Relationship Id="rId86" Type="http://schemas.openxmlformats.org/officeDocument/2006/relationships/hyperlink" Target="mailto:sadik279@rambler.ru" TargetMode="External"/><Relationship Id="rId94" Type="http://schemas.openxmlformats.org/officeDocument/2006/relationships/hyperlink" Target="mailto:annazimn@mail.ru" TargetMode="External"/><Relationship Id="rId99" Type="http://schemas.openxmlformats.org/officeDocument/2006/relationships/hyperlink" Target="mailto:school64@list.ru" TargetMode="External"/><Relationship Id="rId101" Type="http://schemas.openxmlformats.org/officeDocument/2006/relationships/hyperlink" Target="mailto:abashevo61@rambler.ru" TargetMode="External"/><Relationship Id="rId122" Type="http://schemas.openxmlformats.org/officeDocument/2006/relationships/hyperlink" Target="mailto:schol-19nkz@mail.ru" TargetMode="External"/><Relationship Id="rId130" Type="http://schemas.openxmlformats.org/officeDocument/2006/relationships/hyperlink" Target="mailto:detsad188@mail.ru" TargetMode="External"/><Relationship Id="rId135" Type="http://schemas.openxmlformats.org/officeDocument/2006/relationships/hyperlink" Target="mailto:dc254@mail.ru" TargetMode="External"/><Relationship Id="rId143" Type="http://schemas.openxmlformats.org/officeDocument/2006/relationships/hyperlink" Target="mailto:spec225@rambler,ru" TargetMode="External"/><Relationship Id="rId148" Type="http://schemas.openxmlformats.org/officeDocument/2006/relationships/hyperlink" Target="mailto:dou229_nvkz@mail.ru" TargetMode="External"/><Relationship Id="rId151" Type="http://schemas.openxmlformats.org/officeDocument/2006/relationships/hyperlink" Target="mailto:blindshool106@yandex.ru" TargetMode="External"/><Relationship Id="rId156" Type="http://schemas.openxmlformats.org/officeDocument/2006/relationships/hyperlink" Target="mailto:dgkb3.nkz@mail.ru" TargetMode="External"/><Relationship Id="rId164" Type="http://schemas.openxmlformats.org/officeDocument/2006/relationships/hyperlink" Target="mailto:zdrav@admnkz.info" TargetMode="External"/><Relationship Id="rId169" Type="http://schemas.openxmlformats.org/officeDocument/2006/relationships/hyperlink" Target="mailto:stom4.nk@mail.ru" TargetMode="External"/><Relationship Id="rId4" Type="http://schemas.openxmlformats.org/officeDocument/2006/relationships/hyperlink" Target="mailto:zav_org@admnkz.info" TargetMode="External"/><Relationship Id="rId9" Type="http://schemas.openxmlformats.org/officeDocument/2006/relationships/hyperlink" Target="mailto:zakupki@ksz-nk.ru" TargetMode="External"/><Relationship Id="rId172" Type="http://schemas.openxmlformats.org/officeDocument/2006/relationships/printerSettings" Target="../printerSettings/printerSettings6.bin"/><Relationship Id="rId13" Type="http://schemas.openxmlformats.org/officeDocument/2006/relationships/hyperlink" Target="mailto:beregn@bk.ru" TargetMode="External"/><Relationship Id="rId18" Type="http://schemas.openxmlformats.org/officeDocument/2006/relationships/hyperlink" Target="mailto:detskiysad261@rambler.ru" TargetMode="External"/><Relationship Id="rId39" Type="http://schemas.openxmlformats.org/officeDocument/2006/relationships/hyperlink" Target="mailto:dou157@yandex.ru" TargetMode="External"/><Relationship Id="rId109" Type="http://schemas.openxmlformats.org/officeDocument/2006/relationships/hyperlink" Target="mailto:scool86nvkz@mail.ru" TargetMode="External"/><Relationship Id="rId34" Type="http://schemas.openxmlformats.org/officeDocument/2006/relationships/hyperlink" Target="mailto:ya.mdou103@yandex.ru" TargetMode="External"/><Relationship Id="rId50" Type="http://schemas.openxmlformats.org/officeDocument/2006/relationships/hyperlink" Target="mailto:teremok198@mail.ru" TargetMode="External"/><Relationship Id="rId55" Type="http://schemas.openxmlformats.org/officeDocument/2006/relationships/hyperlink" Target="mailto:det_sad_221@mail.ru" TargetMode="External"/><Relationship Id="rId76" Type="http://schemas.openxmlformats.org/officeDocument/2006/relationships/hyperlink" Target="mailto:detsad4kv@mail.ru" TargetMode="External"/><Relationship Id="rId97" Type="http://schemas.openxmlformats.org/officeDocument/2006/relationships/hyperlink" Target="mailto:duts-ygolok@yandex.ru" TargetMode="External"/><Relationship Id="rId104" Type="http://schemas.openxmlformats.org/officeDocument/2006/relationships/hyperlink" Target="mailto:mdou-nk.ds37@yandex.ru" TargetMode="External"/><Relationship Id="rId120" Type="http://schemas.openxmlformats.org/officeDocument/2006/relationships/hyperlink" Target="mailto:mbdou-20@mail.ru" TargetMode="External"/><Relationship Id="rId125" Type="http://schemas.openxmlformats.org/officeDocument/2006/relationships/hyperlink" Target="mailto:shkola.dush5@yandex.ru" TargetMode="External"/><Relationship Id="rId141" Type="http://schemas.openxmlformats.org/officeDocument/2006/relationships/hyperlink" Target="mailto:sk-80@yandex" TargetMode="External"/><Relationship Id="rId146" Type="http://schemas.openxmlformats.org/officeDocument/2006/relationships/hyperlink" Target="mailto:mdou222@mail.ru" TargetMode="External"/><Relationship Id="rId167" Type="http://schemas.openxmlformats.org/officeDocument/2006/relationships/hyperlink" Target="mailto:stom5nkz@mail.ru" TargetMode="External"/><Relationship Id="rId7" Type="http://schemas.openxmlformats.org/officeDocument/2006/relationships/hyperlink" Target="mailto:kgzr@rdtc.ru" TargetMode="External"/><Relationship Id="rId71" Type="http://schemas.openxmlformats.org/officeDocument/2006/relationships/hyperlink" Target="mailto:dussh-3nvkz@mail.ru" TargetMode="External"/><Relationship Id="rId92" Type="http://schemas.openxmlformats.org/officeDocument/2006/relationships/hyperlink" Target="mailto:ddt_2@bk.ru" TargetMode="External"/><Relationship Id="rId162" Type="http://schemas.openxmlformats.org/officeDocument/2006/relationships/hyperlink" Target="mailto:ivc@miacn,ru" TargetMode="External"/><Relationship Id="rId2" Type="http://schemas.openxmlformats.org/officeDocument/2006/relationships/hyperlink" Target="mailto:otd_contract@admnkz.info" TargetMode="External"/><Relationship Id="rId29" Type="http://schemas.openxmlformats.org/officeDocument/2006/relationships/hyperlink" Target="mailto:mdoy632010@yandex.ru" TargetMode="External"/><Relationship Id="rId24" Type="http://schemas.openxmlformats.org/officeDocument/2006/relationships/hyperlink" Target="mailto:litcey111@yandex.ru" TargetMode="External"/><Relationship Id="rId40" Type="http://schemas.openxmlformats.org/officeDocument/2006/relationships/hyperlink" Target="mailto:sad_166@mail.ru" TargetMode="External"/><Relationship Id="rId45" Type="http://schemas.openxmlformats.org/officeDocument/2006/relationships/hyperlink" Target="mailto:mbdoy184@yandex.ru" TargetMode="External"/><Relationship Id="rId66" Type="http://schemas.openxmlformats.org/officeDocument/2006/relationships/hyperlink" Target="mailto:ru892007@rambler.ru" TargetMode="External"/><Relationship Id="rId87" Type="http://schemas.openxmlformats.org/officeDocument/2006/relationships/hyperlink" Target="mailto:1407720@rambler.ru" TargetMode="External"/><Relationship Id="rId110" Type="http://schemas.openxmlformats.org/officeDocument/2006/relationships/hyperlink" Target="mailto:mdou203@mail.ru" TargetMode="External"/><Relationship Id="rId115" Type="http://schemas.openxmlformats.org/officeDocument/2006/relationships/hyperlink" Target="mailto:detskisad243@mail.ru" TargetMode="External"/><Relationship Id="rId131" Type="http://schemas.openxmlformats.org/officeDocument/2006/relationships/hyperlink" Target="mailto:specshkola58@yandex.ru" TargetMode="External"/><Relationship Id="rId136" Type="http://schemas.openxmlformats.org/officeDocument/2006/relationships/hyperlink" Target="mailto:mail@cbkoin.ru" TargetMode="External"/><Relationship Id="rId157" Type="http://schemas.openxmlformats.org/officeDocument/2006/relationships/hyperlink" Target="mailto:obuza@bk,ru" TargetMode="External"/><Relationship Id="rId61" Type="http://schemas.openxmlformats.org/officeDocument/2006/relationships/hyperlink" Target="mailto:school_3300@mail.ru" TargetMode="External"/><Relationship Id="rId82" Type="http://schemas.openxmlformats.org/officeDocument/2006/relationships/hyperlink" Target="mailto:detcad115@mail.ru" TargetMode="External"/><Relationship Id="rId152" Type="http://schemas.openxmlformats.org/officeDocument/2006/relationships/hyperlink" Target="mailto:detskisad80@yandex.ru" TargetMode="External"/><Relationship Id="rId173" Type="http://schemas.openxmlformats.org/officeDocument/2006/relationships/vmlDrawing" Target="../drawings/vmlDrawing1.vml"/><Relationship Id="rId19" Type="http://schemas.openxmlformats.org/officeDocument/2006/relationships/hyperlink" Target="mailto:ds158@bk.ru" TargetMode="External"/><Relationship Id="rId14" Type="http://schemas.openxmlformats.org/officeDocument/2006/relationships/hyperlink" Target="mailto:pstar2008@rambler.ru" TargetMode="External"/><Relationship Id="rId30" Type="http://schemas.openxmlformats.org/officeDocument/2006/relationships/hyperlink" Target="mailto:d-s64@yandex.ru" TargetMode="External"/><Relationship Id="rId35" Type="http://schemas.openxmlformats.org/officeDocument/2006/relationships/hyperlink" Target="mailto:detsad117@yandex.ru" TargetMode="External"/><Relationship Id="rId56" Type="http://schemas.openxmlformats.org/officeDocument/2006/relationships/hyperlink" Target="mailto:teremok272@mail.ru" TargetMode="External"/><Relationship Id="rId77" Type="http://schemas.openxmlformats.org/officeDocument/2006/relationships/hyperlink" Target="mailto:mdoudetsad73@yandex.ru" TargetMode="External"/><Relationship Id="rId100" Type="http://schemas.openxmlformats.org/officeDocument/2006/relationships/hyperlink" Target="mailto:school_56@mail.ru" TargetMode="External"/><Relationship Id="rId105" Type="http://schemas.openxmlformats.org/officeDocument/2006/relationships/hyperlink" Target="mailto:licey76@mail.ru" TargetMode="External"/><Relationship Id="rId126" Type="http://schemas.openxmlformats.org/officeDocument/2006/relationships/hyperlink" Target="mailto:mdoy84@gmail.ru" TargetMode="External"/><Relationship Id="rId147" Type="http://schemas.openxmlformats.org/officeDocument/2006/relationships/hyperlink" Target="mailto:sch38_nkz@mail.ru" TargetMode="External"/><Relationship Id="rId168" Type="http://schemas.openxmlformats.org/officeDocument/2006/relationships/hyperlink" Target="mailto:vfd@online,nkz,ru" TargetMode="External"/><Relationship Id="rId8" Type="http://schemas.openxmlformats.org/officeDocument/2006/relationships/hyperlink" Target="mailto:kuz_priem@admnkz.info$" TargetMode="External"/><Relationship Id="rId51" Type="http://schemas.openxmlformats.org/officeDocument/2006/relationships/hyperlink" Target="mailto:det_sad204@mail.ru" TargetMode="External"/><Relationship Id="rId72" Type="http://schemas.openxmlformats.org/officeDocument/2006/relationships/hyperlink" Target="mailto:cttmeridian@yandex.ru" TargetMode="External"/><Relationship Id="rId93" Type="http://schemas.openxmlformats.org/officeDocument/2006/relationships/hyperlink" Target="mailto:olgavik1973@bk.ru" TargetMode="External"/><Relationship Id="rId98" Type="http://schemas.openxmlformats.org/officeDocument/2006/relationships/hyperlink" Target="mailto:shkola60-kuz@yandex.ru" TargetMode="External"/><Relationship Id="rId121" Type="http://schemas.openxmlformats.org/officeDocument/2006/relationships/hyperlink" Target="mailto:detskisad124@mail.ru" TargetMode="External"/><Relationship Id="rId142" Type="http://schemas.openxmlformats.org/officeDocument/2006/relationships/hyperlink" Target="mailto:66school@mail.ru" TargetMode="External"/><Relationship Id="rId163" Type="http://schemas.openxmlformats.org/officeDocument/2006/relationships/hyperlink" Target="mailto:1ovp@online.nkz.ru" TargetMode="External"/><Relationship Id="rId3" Type="http://schemas.openxmlformats.org/officeDocument/2006/relationships/hyperlink" Target="mailto:zav_org@admnkz.info" TargetMode="External"/><Relationship Id="rId25" Type="http://schemas.openxmlformats.org/officeDocument/2006/relationships/hyperlink" Target="mailto:patriot_nvkz@mail.ru" TargetMode="External"/><Relationship Id="rId46" Type="http://schemas.openxmlformats.org/officeDocument/2006/relationships/hyperlink" Target="mailto:detsad185@mail.ru" TargetMode="External"/><Relationship Id="rId67" Type="http://schemas.openxmlformats.org/officeDocument/2006/relationships/hyperlink" Target="mailto:school93nvkz@mail.ru" TargetMode="External"/><Relationship Id="rId116" Type="http://schemas.openxmlformats.org/officeDocument/2006/relationships/hyperlink" Target="mailto:detskiisad43@yandex.ru" TargetMode="External"/><Relationship Id="rId137" Type="http://schemas.openxmlformats.org/officeDocument/2006/relationships/hyperlink" Target="mailto:koin@admnkz,info" TargetMode="External"/><Relationship Id="rId158" Type="http://schemas.openxmlformats.org/officeDocument/2006/relationships/hyperlink" Target="mailto:hosp8@online.nkz.ru" TargetMode="External"/><Relationship Id="rId20" Type="http://schemas.openxmlformats.org/officeDocument/2006/relationships/hyperlink" Target="mailto:dou237@mail.ru" TargetMode="External"/><Relationship Id="rId41" Type="http://schemas.openxmlformats.org/officeDocument/2006/relationships/hyperlink" Target="mailto:korablik168@mail.ru" TargetMode="External"/><Relationship Id="rId62" Type="http://schemas.openxmlformats.org/officeDocument/2006/relationships/hyperlink" Target="mailto:licey35@ngs.ru" TargetMode="External"/><Relationship Id="rId83" Type="http://schemas.openxmlformats.org/officeDocument/2006/relationships/hyperlink" Target="mailto:mbdou120@yandex.ru" TargetMode="External"/><Relationship Id="rId88" Type="http://schemas.openxmlformats.org/officeDocument/2006/relationships/hyperlink" Target="mailto:rechetnikovasv@mail.ru" TargetMode="External"/><Relationship Id="rId111" Type="http://schemas.openxmlformats.org/officeDocument/2006/relationships/hyperlink" Target="mailto:mdoy36@yandex.ru" TargetMode="External"/><Relationship Id="rId132" Type="http://schemas.openxmlformats.org/officeDocument/2006/relationships/hyperlink" Target="mailto:internat82@yandex.ru" TargetMode="External"/><Relationship Id="rId153" Type="http://schemas.openxmlformats.org/officeDocument/2006/relationships/hyperlink" Target="mailto:detsad-41@mail.ru" TargetMode="External"/><Relationship Id="rId17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17" Type="http://schemas.openxmlformats.org/officeDocument/2006/relationships/hyperlink" Target="http://zakupki.gov.ru/epz/contract/contractCard/common-info.html?reestrNumber=3421800459316000203" TargetMode="External"/><Relationship Id="rId21" Type="http://schemas.openxmlformats.org/officeDocument/2006/relationships/hyperlink" Target="http://zakupki.gov.ru/epz/order/notice/ea44/view/common-info.html?regNumber=0339300002016000136" TargetMode="External"/><Relationship Id="rId42" Type="http://schemas.openxmlformats.org/officeDocument/2006/relationships/hyperlink" Target="http://zakupki.gov.ru/epz/contract/contractCard/common-info.html?reestrNumber=3421800459316000123" TargetMode="External"/><Relationship Id="rId63" Type="http://schemas.openxmlformats.org/officeDocument/2006/relationships/hyperlink" Target="http://zakupki.gov.ru/epz/order/notice/ea44/view/common-info.html?regNumber=0339300002016000141" TargetMode="External"/><Relationship Id="rId84" Type="http://schemas.openxmlformats.org/officeDocument/2006/relationships/hyperlink" Target="http://zakupki.gov.ru/epz/order/notice/ea44/view/common-info.html?regNumber=0339300002016000183" TargetMode="External"/><Relationship Id="rId138" Type="http://schemas.openxmlformats.org/officeDocument/2006/relationships/hyperlink" Target="http://zakupki.gov.ru/epz/order/notice/ea44/view/common-info.html?regNumber=0339300002016000218" TargetMode="External"/><Relationship Id="rId159" Type="http://schemas.openxmlformats.org/officeDocument/2006/relationships/hyperlink" Target="http://zakupki.gov.ru/epz/order/notice/ea44/view/common-info.html?regNumber=0339300002016000242" TargetMode="External"/><Relationship Id="rId170" Type="http://schemas.openxmlformats.org/officeDocument/2006/relationships/hyperlink" Target="http://zakupki.gov.ru/epz/contract/contractCard/common-info.html?reestrNumber=3421800459316000190" TargetMode="External"/><Relationship Id="rId191" Type="http://schemas.openxmlformats.org/officeDocument/2006/relationships/hyperlink" Target="http://zakupki.gov.ru/epz/contract/contractCard/common-info.html?reestrNumber=3421800459316000220" TargetMode="External"/><Relationship Id="rId205" Type="http://schemas.openxmlformats.org/officeDocument/2006/relationships/hyperlink" Target="http://zakupki.gov.ru/epz/contract/contractCard/common-info.html?reestrNumber=3421800459316000227" TargetMode="External"/><Relationship Id="rId226" Type="http://schemas.openxmlformats.org/officeDocument/2006/relationships/hyperlink" Target="http://www.sberbank-ast.ru/purchaseview.aspx?id=4461516" TargetMode="External"/><Relationship Id="rId107" Type="http://schemas.openxmlformats.org/officeDocument/2006/relationships/hyperlink" Target="http://zakupki.gov.ru/epz/order/notice/ea44/view/common-info.html?regNumber=0339300002016000196" TargetMode="External"/><Relationship Id="rId11" Type="http://schemas.openxmlformats.org/officeDocument/2006/relationships/hyperlink" Target="http://zakupki.gov.ru/epz/order/notice/ea44/view/common-info.html?regNumber=0339300002016000126" TargetMode="External"/><Relationship Id="rId32" Type="http://schemas.openxmlformats.org/officeDocument/2006/relationships/hyperlink" Target="http://zakupki.gov.ru/epz/order/notice/ea44/view/common-info.html?regNumber=0339300002016000151" TargetMode="External"/><Relationship Id="rId53" Type="http://schemas.openxmlformats.org/officeDocument/2006/relationships/hyperlink" Target="http://zakupki.gov.ru/epz/contract/contractCard/common-info.html?reestrNumber=3421800459316000129" TargetMode="External"/><Relationship Id="rId74" Type="http://schemas.openxmlformats.org/officeDocument/2006/relationships/hyperlink" Target="http://zakupki.gov.ru/epz/contract/contractCard/common-info.html?reestrNumber=3421800459316000171" TargetMode="External"/><Relationship Id="rId128" Type="http://schemas.openxmlformats.org/officeDocument/2006/relationships/hyperlink" Target="http://zakupki.gov.ru/epz/order/notice/ea44/view/common-info.html?regNumber=0339300002016000207" TargetMode="External"/><Relationship Id="rId149" Type="http://schemas.openxmlformats.org/officeDocument/2006/relationships/hyperlink" Target="http://zakupki.gov.ru/epz/order/notice/ea44/view/common-info.html?regNumber=0339300002016000232" TargetMode="External"/><Relationship Id="rId5" Type="http://schemas.openxmlformats.org/officeDocument/2006/relationships/hyperlink" Target="http://zakupki.gov.ru/epz/order/notice/ea44/view/common-info.html?regNumber=0339300002016000118" TargetMode="External"/><Relationship Id="rId95" Type="http://schemas.openxmlformats.org/officeDocument/2006/relationships/hyperlink" Target="http://zakupki.gov.ru/epz/order/notice/ea44/view/common-info.html?regNumber=0339300002016000188" TargetMode="External"/><Relationship Id="rId160" Type="http://schemas.openxmlformats.org/officeDocument/2006/relationships/hyperlink" Target="http://zakupki.gov.ru/epz/order/notice/ea44/view/common-info.html?regNumber=0339300002016000243" TargetMode="External"/><Relationship Id="rId181" Type="http://schemas.openxmlformats.org/officeDocument/2006/relationships/hyperlink" Target="http://zakupki.gov.ru/epz/contract/contractCard/common-info.html?reestrNumber=3421800459316000199" TargetMode="External"/><Relationship Id="rId216" Type="http://schemas.openxmlformats.org/officeDocument/2006/relationships/hyperlink" Target="http://www.sberbank-ast.ru/purchaseview.aspx?id=4512868" TargetMode="External"/><Relationship Id="rId22" Type="http://schemas.openxmlformats.org/officeDocument/2006/relationships/hyperlink" Target="http://zakupki.gov.ru/epz/order/notice/ea44/view/common-info.html?regNumber=0339300002016000137" TargetMode="External"/><Relationship Id="rId27" Type="http://schemas.openxmlformats.org/officeDocument/2006/relationships/hyperlink" Target="http://zakupki.gov.ru/epz/order/notice/ea44/view/common-info.html?regNumber=0339300002016000143" TargetMode="External"/><Relationship Id="rId43" Type="http://schemas.openxmlformats.org/officeDocument/2006/relationships/hyperlink" Target="http://zakupki.gov.ru/epz/contract/contractCard/common-info.html?reestrNumber=3421800459316000121" TargetMode="External"/><Relationship Id="rId48" Type="http://schemas.openxmlformats.org/officeDocument/2006/relationships/hyperlink" Target="http://zakupki.gov.ru/epz/contract/contractCard/common-info.html?reestrNumber=3421800459316000132" TargetMode="External"/><Relationship Id="rId64" Type="http://schemas.openxmlformats.org/officeDocument/2006/relationships/hyperlink" Target="http://zakupki.gov.ru/epz/order/notice/ea44/view/common-info.html?regNumber=0339300002016000160" TargetMode="External"/><Relationship Id="rId69" Type="http://schemas.openxmlformats.org/officeDocument/2006/relationships/hyperlink" Target="http://zakupki.gov.ru/epz/order/notice/ea44/view/common-info.html?regNumber=0339300002016000173" TargetMode="External"/><Relationship Id="rId113" Type="http://schemas.openxmlformats.org/officeDocument/2006/relationships/hyperlink" Target="http://zakupki.gov.ru/epz/contract/contractCard/common-info.html?reestrNumber=3421800459316000201" TargetMode="External"/><Relationship Id="rId118" Type="http://schemas.openxmlformats.org/officeDocument/2006/relationships/hyperlink" Target="http://zakupki.gov.ru/epz/contract/contractCard/common-info.html?reestrNumber=3421800459316000208" TargetMode="External"/><Relationship Id="rId134" Type="http://schemas.openxmlformats.org/officeDocument/2006/relationships/hyperlink" Target="http://zakupki.gov.ru/epz/order/notice/ea44/view/common-info.html?regNumber=0339300002016000213" TargetMode="External"/><Relationship Id="rId139" Type="http://schemas.openxmlformats.org/officeDocument/2006/relationships/hyperlink" Target="http://zakupki.gov.ru/epz/order/notice/ea44/view/common-info.html?regNumber=0339300002016000219" TargetMode="External"/><Relationship Id="rId80" Type="http://schemas.openxmlformats.org/officeDocument/2006/relationships/hyperlink" Target="http://zakupki.gov.ru/epz/order/notice/ea44/view/common-info.html?regNumber=0339300002016000179" TargetMode="External"/><Relationship Id="rId85" Type="http://schemas.openxmlformats.org/officeDocument/2006/relationships/hyperlink" Target="http://zakupki.gov.ru/epz/order/notice/ea44/view/common-info.html?regNumber=0339300002016000184" TargetMode="External"/><Relationship Id="rId150" Type="http://schemas.openxmlformats.org/officeDocument/2006/relationships/hyperlink" Target="http://zakupki.gov.ru/epz/order/notice/ea44/view/common-info.html?regNumber=0339300002016000233" TargetMode="External"/><Relationship Id="rId155" Type="http://schemas.openxmlformats.org/officeDocument/2006/relationships/hyperlink" Target="http://zakupki.gov.ru/epz/order/notice/ea44/view/common-info.html?regNumber=0339300002016000238" TargetMode="External"/><Relationship Id="rId171" Type="http://schemas.openxmlformats.org/officeDocument/2006/relationships/hyperlink" Target="http://zakupki.gov.ru/epz/contract/contractCard/common-info.html?reestrNumber=3421800459316000179" TargetMode="External"/><Relationship Id="rId176" Type="http://schemas.openxmlformats.org/officeDocument/2006/relationships/hyperlink" Target="http://zakupki.gov.ru/epz/contract/contractCard/common-info.html?reestrNumber=3421800459316000191" TargetMode="External"/><Relationship Id="rId192" Type="http://schemas.openxmlformats.org/officeDocument/2006/relationships/hyperlink" Target="http://zakupki.gov.ru/epz/contract/contractCard/common-info.html?reestrNumber=3421800459316000213" TargetMode="External"/><Relationship Id="rId197" Type="http://schemas.openxmlformats.org/officeDocument/2006/relationships/hyperlink" Target="http://zakupki.gov.ru/epz/contract/contractCard/common-info.html?reestrNumber=3421800459316000221" TargetMode="External"/><Relationship Id="rId206" Type="http://schemas.openxmlformats.org/officeDocument/2006/relationships/hyperlink" Target="http://zakupki.gov.ru/epz/contract/contractCard/common-info.html?reestrNumber=3421800459316000229" TargetMode="External"/><Relationship Id="rId227" Type="http://schemas.openxmlformats.org/officeDocument/2006/relationships/hyperlink" Target="http://www.sberbank-ast.ru/purchaseview.aspx?id=4423771" TargetMode="External"/><Relationship Id="rId201" Type="http://schemas.openxmlformats.org/officeDocument/2006/relationships/hyperlink" Target="http://zakupki.gov.ru/epz/contract/contractCard/common-info.html?reestrNumber=3421800459316000224" TargetMode="External"/><Relationship Id="rId222" Type="http://schemas.openxmlformats.org/officeDocument/2006/relationships/hyperlink" Target="http://www.sberbank-ast.ru/purchaseview.aspx?id=4471930" TargetMode="External"/><Relationship Id="rId12" Type="http://schemas.openxmlformats.org/officeDocument/2006/relationships/hyperlink" Target="http://zakupki.gov.ru/epz/order/notice/ea44/view/common-info.html?regNumber=0339300002016000127" TargetMode="External"/><Relationship Id="rId17" Type="http://schemas.openxmlformats.org/officeDocument/2006/relationships/hyperlink" Target="http://zakupki.gov.ru/epz/order/notice/ea44/view/common-info.html?regNumber=0339300002016000132" TargetMode="External"/><Relationship Id="rId33" Type="http://schemas.openxmlformats.org/officeDocument/2006/relationships/hyperlink" Target="http://zakupki.gov.ru/epz/order/notice/ea44/view/common-info.html?regNumber=0339300002016000152" TargetMode="External"/><Relationship Id="rId38" Type="http://schemas.openxmlformats.org/officeDocument/2006/relationships/hyperlink" Target="http://zakupki.gov.ru/epz/contract/contractCard/common-info.html?reestrNumber=3421800459316000120" TargetMode="External"/><Relationship Id="rId59" Type="http://schemas.openxmlformats.org/officeDocument/2006/relationships/hyperlink" Target="http://zakupki.gov.ru/epz/contract/contractCard/common-info.html?reestrNumber=3421800459316000144" TargetMode="External"/><Relationship Id="rId103" Type="http://schemas.openxmlformats.org/officeDocument/2006/relationships/hyperlink" Target="http://zakupki.gov.ru/epz/order/notice/ea44/view/common-info.html?regNumber=0339300002016000192" TargetMode="External"/><Relationship Id="rId108" Type="http://schemas.openxmlformats.org/officeDocument/2006/relationships/hyperlink" Target="http://zakupki.gov.ru/epz/order/notice/ea44/view/common-info.html?regNumber=0339300002016000197" TargetMode="External"/><Relationship Id="rId124" Type="http://schemas.openxmlformats.org/officeDocument/2006/relationships/hyperlink" Target="http://zakupki.gov.ru/epz/order/notice/ea44/view/common-info.html?regNumber=0339300002016000203" TargetMode="External"/><Relationship Id="rId129" Type="http://schemas.openxmlformats.org/officeDocument/2006/relationships/hyperlink" Target="http://zakupki.gov.ru/epz/order/notice/ea44/view/common-info.html?regNumber=0339300002016000208" TargetMode="External"/><Relationship Id="rId54" Type="http://schemas.openxmlformats.org/officeDocument/2006/relationships/hyperlink" Target="http://zakupki.gov.ru/epz/contract/contractCard/common-info.html?reestrNumber=3421800459316000135" TargetMode="External"/><Relationship Id="rId70" Type="http://schemas.openxmlformats.org/officeDocument/2006/relationships/hyperlink" Target="http://zakupki.gov.ru/epz/order/notice/ea44/view/common-info.html?regNumber=0339300002016000174" TargetMode="External"/><Relationship Id="rId75" Type="http://schemas.openxmlformats.org/officeDocument/2006/relationships/hyperlink" Target="http://zakupki.gov.ru/epz/contract/contractCard/common-info.html?reestrNumber=3421800459316000169" TargetMode="External"/><Relationship Id="rId91" Type="http://schemas.openxmlformats.org/officeDocument/2006/relationships/hyperlink" Target="http://zakupki.gov.ru/epz/contract/contractCard/common-info.html?reestrNumber=3421800459316000182" TargetMode="External"/><Relationship Id="rId96" Type="http://schemas.openxmlformats.org/officeDocument/2006/relationships/hyperlink" Target="http://zakupki.gov.ru/epz/order/notice/ea44/view/common-info.html?regNumber=0339300002016000189" TargetMode="External"/><Relationship Id="rId140" Type="http://schemas.openxmlformats.org/officeDocument/2006/relationships/hyperlink" Target="http://zakupki.gov.ru/epz/order/notice/ea44/view/common-info.html?regNumber=0339300002016000220" TargetMode="External"/><Relationship Id="rId145" Type="http://schemas.openxmlformats.org/officeDocument/2006/relationships/hyperlink" Target="http://zakupki.gov.ru/epz/order/notice/ea44/view/common-info.html?regNumber=0339300002016000226" TargetMode="External"/><Relationship Id="rId161" Type="http://schemas.openxmlformats.org/officeDocument/2006/relationships/hyperlink" Target="http://zakupki.gov.ru/epz/order/notice/ea44/view/common-info.html?regNumber=0339300002016000244" TargetMode="External"/><Relationship Id="rId166" Type="http://schemas.openxmlformats.org/officeDocument/2006/relationships/hyperlink" Target="http://zakupki.gov.ru/epz/order/notice/ea44/view/common-info.html?regNumber=0339300002016000250" TargetMode="External"/><Relationship Id="rId182" Type="http://schemas.openxmlformats.org/officeDocument/2006/relationships/hyperlink" Target="http://zakupki.gov.ru/epz/contract/contractCard/common-info.html?reestrNumber=3421800459316000197" TargetMode="External"/><Relationship Id="rId187" Type="http://schemas.openxmlformats.org/officeDocument/2006/relationships/hyperlink" Target="http://zakupki.gov.ru/epz/contract/contractCard/common-info.html?reestrNumber=3421800459316000215" TargetMode="External"/><Relationship Id="rId217" Type="http://schemas.openxmlformats.org/officeDocument/2006/relationships/hyperlink" Target="http://www.sberbank-ast.ru/purchaseview.aspx?id=4509924" TargetMode="External"/><Relationship Id="rId1" Type="http://schemas.openxmlformats.org/officeDocument/2006/relationships/hyperlink" Target="javascript:void(0);" TargetMode="External"/><Relationship Id="rId6" Type="http://schemas.openxmlformats.org/officeDocument/2006/relationships/hyperlink" Target="http://zakupki.gov.ru/epz/order/notice/ea44/view/common-info.html?regNumber=0339300002016000119" TargetMode="External"/><Relationship Id="rId212" Type="http://schemas.openxmlformats.org/officeDocument/2006/relationships/hyperlink" Target="http://zakupki.gov.ru/epz/contract/contractCard/common-info.html?reestrNumber=3421800459316000241" TargetMode="External"/><Relationship Id="rId233" Type="http://schemas.openxmlformats.org/officeDocument/2006/relationships/vmlDrawing" Target="../drawings/vmlDrawing3.vml"/><Relationship Id="rId23" Type="http://schemas.openxmlformats.org/officeDocument/2006/relationships/hyperlink" Target="http://zakupki.gov.ru/epz/order/notice/ea44/view/common-info.html?regNumber=0339300002016000138" TargetMode="External"/><Relationship Id="rId28" Type="http://schemas.openxmlformats.org/officeDocument/2006/relationships/hyperlink" Target="http://zakupki.gov.ru/epz/order/notice/ea44/view/common-info.html?regNumber=0339300002016000144" TargetMode="External"/><Relationship Id="rId49" Type="http://schemas.openxmlformats.org/officeDocument/2006/relationships/hyperlink" Target="http://zakupki.gov.ru/epz/contract/contractCard/common-info.html?reestrNumber=3421800459316000133" TargetMode="External"/><Relationship Id="rId114" Type="http://schemas.openxmlformats.org/officeDocument/2006/relationships/hyperlink" Target="http://zakupki.gov.ru/epz/contract/contractCard/common-info.html?reestrNumber=3421800459316000177" TargetMode="External"/><Relationship Id="rId119" Type="http://schemas.openxmlformats.org/officeDocument/2006/relationships/hyperlink" Target="http://zakupki.gov.ru/epz/contract/contractCard/common-info.html?reestrNumber=3421800459316000187" TargetMode="External"/><Relationship Id="rId44" Type="http://schemas.openxmlformats.org/officeDocument/2006/relationships/hyperlink" Target="http://zakupki.gov.ru/epz/contract/contractCard/common-info.html?reestrNumber=3421800459316000124" TargetMode="External"/><Relationship Id="rId60" Type="http://schemas.openxmlformats.org/officeDocument/2006/relationships/hyperlink" Target="http://zakupki.gov.ru/epz/contract/contractCard/common-info.html?reestrNumber=3421800459316000142" TargetMode="External"/><Relationship Id="rId65" Type="http://schemas.openxmlformats.org/officeDocument/2006/relationships/hyperlink" Target="http://zakupki.gov.ru/epz/contract/contractCard/common-info.html?reestrNumber=3421800459316000158" TargetMode="External"/><Relationship Id="rId81" Type="http://schemas.openxmlformats.org/officeDocument/2006/relationships/hyperlink" Target="http://zakupki.gov.ru/epz/order/notice/ea44/view/common-info.html?regNumber=0339300002016000180" TargetMode="External"/><Relationship Id="rId86" Type="http://schemas.openxmlformats.org/officeDocument/2006/relationships/hyperlink" Target="http://zakupki.gov.ru/epz/order/notice/ea44/view/common-info.html?regNumber=0339300002016000185" TargetMode="External"/><Relationship Id="rId130" Type="http://schemas.openxmlformats.org/officeDocument/2006/relationships/hyperlink" Target="http://zakupki.gov.ru/epz/order/notice/ea44/view/common-info.html?regNumber=0339300002016000209" TargetMode="External"/><Relationship Id="rId135" Type="http://schemas.openxmlformats.org/officeDocument/2006/relationships/hyperlink" Target="http://zakupki.gov.ru/epz/order/notice/ea44/view/common-info.html?regNumber=0339300002016000215" TargetMode="External"/><Relationship Id="rId151" Type="http://schemas.openxmlformats.org/officeDocument/2006/relationships/hyperlink" Target="http://zakupki.gov.ru/epz/order/notice/ea44/view/common-info.html?regNumber=0339300002016000234" TargetMode="External"/><Relationship Id="rId156" Type="http://schemas.openxmlformats.org/officeDocument/2006/relationships/hyperlink" Target="http://zakupki.gov.ru/epz/order/notice/ea44/view/common-info.html?regNumber=0339300002016000239" TargetMode="External"/><Relationship Id="rId177" Type="http://schemas.openxmlformats.org/officeDocument/2006/relationships/hyperlink" Target="http://zakupki.gov.ru/epz/contract/contractCard/common-info.html?reestrNumber=3421800459316000198" TargetMode="External"/><Relationship Id="rId198" Type="http://schemas.openxmlformats.org/officeDocument/2006/relationships/hyperlink" Target="http://zakupki.gov.ru/epz/contract/contractCard/common-info.html?reestrNumber=3421800459316000232" TargetMode="External"/><Relationship Id="rId172" Type="http://schemas.openxmlformats.org/officeDocument/2006/relationships/hyperlink" Target="http://zakupki.gov.ru/epz/contract/contractCard/common-info.html?reestrNumber=3421800459316000210" TargetMode="External"/><Relationship Id="rId193" Type="http://schemas.openxmlformats.org/officeDocument/2006/relationships/hyperlink" Target="http://zakupki.gov.ru/epz/contract/contractCard/common-info.html?reestrNumber=3421800459316000222" TargetMode="External"/><Relationship Id="rId202" Type="http://schemas.openxmlformats.org/officeDocument/2006/relationships/hyperlink" Target="http://zakupki.gov.ru/epz/contract/contractCard/common-info.html?reestrNumber=3421800459316000235" TargetMode="External"/><Relationship Id="rId207" Type="http://schemas.openxmlformats.org/officeDocument/2006/relationships/hyperlink" Target="http://zakupki.gov.ru/epz/contract/contractCard/common-info.html?reestrNumber=3421800459316000226" TargetMode="External"/><Relationship Id="rId223" Type="http://schemas.openxmlformats.org/officeDocument/2006/relationships/hyperlink" Target="http://www.sberbank-ast.ru/purchaseview.aspx?id=4468436" TargetMode="External"/><Relationship Id="rId228" Type="http://schemas.openxmlformats.org/officeDocument/2006/relationships/hyperlink" Target="http://www.sberbank-ast.ru/purchaseview.aspx?id=4423763" TargetMode="External"/><Relationship Id="rId13" Type="http://schemas.openxmlformats.org/officeDocument/2006/relationships/hyperlink" Target="http://zakupki.gov.ru/epz/order/notice/ea44/view/common-info.html?regNumber=0339300002016000128" TargetMode="External"/><Relationship Id="rId18" Type="http://schemas.openxmlformats.org/officeDocument/2006/relationships/hyperlink" Target="http://zakupki.gov.ru/epz/order/notice/ea44/view/common-info.html?regNumber=0339300002016000133" TargetMode="External"/><Relationship Id="rId39" Type="http://schemas.openxmlformats.org/officeDocument/2006/relationships/hyperlink" Target="http://zakupki.gov.ru/epz/contract/contractCard/common-info.html?reestrNumber=3421800459316000118" TargetMode="External"/><Relationship Id="rId109" Type="http://schemas.openxmlformats.org/officeDocument/2006/relationships/hyperlink" Target="http://zakupki.gov.ru/epz/order/notice/ea44/view/common-info.html?regNumber=0339300002016000198" TargetMode="External"/><Relationship Id="rId34" Type="http://schemas.openxmlformats.org/officeDocument/2006/relationships/hyperlink" Target="http://zakupki.gov.ru/epz/order/notice/ea44/view/common-info.html?regNumber=0339300002016000153" TargetMode="External"/><Relationship Id="rId50" Type="http://schemas.openxmlformats.org/officeDocument/2006/relationships/hyperlink" Target="http://zakupki.gov.ru/epz/contract/contractCard/common-info.html?reestrNumber=3421800459316000128" TargetMode="External"/><Relationship Id="rId55" Type="http://schemas.openxmlformats.org/officeDocument/2006/relationships/hyperlink" Target="http://zakupki.gov.ru/epz/contract/contractCard/common-info.html?reestrNumber=3421800459316000136" TargetMode="External"/><Relationship Id="rId76" Type="http://schemas.openxmlformats.org/officeDocument/2006/relationships/hyperlink" Target="http://zakupki.gov.ru/epz/contract/contractCard/common-info.html?reestrNumber=3421800459316000170" TargetMode="External"/><Relationship Id="rId97" Type="http://schemas.openxmlformats.org/officeDocument/2006/relationships/hyperlink" Target="http://zakupki.gov.ru/epz/order/notice/ea44/view/common-info.html?regNumber=0339300002016000190" TargetMode="External"/><Relationship Id="rId104" Type="http://schemas.openxmlformats.org/officeDocument/2006/relationships/hyperlink" Target="http://zakupki.gov.ru/epz/order/notice/ea44/view/common-info.html?regNumber=0339300002016000193" TargetMode="External"/><Relationship Id="rId120" Type="http://schemas.openxmlformats.org/officeDocument/2006/relationships/hyperlink" Target="http://zakupki.gov.ru/epz/contract/contractCard/common-info.html?reestrNumber=3421800459316000188" TargetMode="External"/><Relationship Id="rId125" Type="http://schemas.openxmlformats.org/officeDocument/2006/relationships/hyperlink" Target="http://zakupki.gov.ru/epz/order/notice/ea44/view/common-info.html?regNumber=0339300002016000204" TargetMode="External"/><Relationship Id="rId141" Type="http://schemas.openxmlformats.org/officeDocument/2006/relationships/hyperlink" Target="http://zakupki.gov.ru/epz/order/notice/ea44/view/common-info.html?regNumber=0339300002016000221" TargetMode="External"/><Relationship Id="rId146" Type="http://schemas.openxmlformats.org/officeDocument/2006/relationships/hyperlink" Target="http://zakupki.gov.ru/epz/order/notice/ea44/view/common-info.html?regNumber=0339300002016000227" TargetMode="External"/><Relationship Id="rId167" Type="http://schemas.openxmlformats.org/officeDocument/2006/relationships/hyperlink" Target="http://zakupki.gov.ru/epz/order/notice/ea44/view/common-info.html?regNumber=0339300002016000251" TargetMode="External"/><Relationship Id="rId188" Type="http://schemas.openxmlformats.org/officeDocument/2006/relationships/hyperlink" Target="http://zakupki.gov.ru/epz/contract/contractCard/common-info.html?reestrNumber=3421800459316000216" TargetMode="External"/><Relationship Id="rId7" Type="http://schemas.openxmlformats.org/officeDocument/2006/relationships/hyperlink" Target="http://zakupki.gov.ru/epz/order/notice/ea44/view/common-info.html?regNumber=0339300002016000120" TargetMode="External"/><Relationship Id="rId71" Type="http://schemas.openxmlformats.org/officeDocument/2006/relationships/hyperlink" Target="http://zakupki.gov.ru/epz/order/notice/ea44/view/common-info.html?regNumber=0339300002016000175" TargetMode="External"/><Relationship Id="rId92" Type="http://schemas.openxmlformats.org/officeDocument/2006/relationships/hyperlink" Target="http://zakupki.gov.ru/epz/contract/contractCard/common-info.html?reestrNumber=3421800459316000184" TargetMode="External"/><Relationship Id="rId162" Type="http://schemas.openxmlformats.org/officeDocument/2006/relationships/hyperlink" Target="http://zakupki.gov.ru/epz/order/notice/ea44/view/common-info.html?regNumber=0339300002016000245" TargetMode="External"/><Relationship Id="rId183" Type="http://schemas.openxmlformats.org/officeDocument/2006/relationships/hyperlink" Target="http://zakupki.gov.ru/epz/contract/contractCard/common-info.html?reestrNumber=3421800459316000209" TargetMode="External"/><Relationship Id="rId213" Type="http://schemas.openxmlformats.org/officeDocument/2006/relationships/hyperlink" Target="http://www.sberbank-ast.ru/purchaseview.aspx?id=4597580" TargetMode="External"/><Relationship Id="rId218" Type="http://schemas.openxmlformats.org/officeDocument/2006/relationships/hyperlink" Target="http://www.sberbank-ast.ru/purchaseview.aspx?id=4503808" TargetMode="External"/><Relationship Id="rId234" Type="http://schemas.openxmlformats.org/officeDocument/2006/relationships/comments" Target="../comments3.xml"/><Relationship Id="rId2" Type="http://schemas.openxmlformats.org/officeDocument/2006/relationships/hyperlink" Target="http://zakupki.gov.ru/epz/order/notice/ea44/view/common-info.html?regNumber=0339300002016000115" TargetMode="External"/><Relationship Id="rId29" Type="http://schemas.openxmlformats.org/officeDocument/2006/relationships/hyperlink" Target="http://zakupki.gov.ru/epz/order/notice/ea44/view/common-info.html?regNumber=0339300002016000145" TargetMode="External"/><Relationship Id="rId24" Type="http://schemas.openxmlformats.org/officeDocument/2006/relationships/hyperlink" Target="http://zakupki.gov.ru/epz/order/notice/ea44/view/common-info.html?regNumber=0339300002016000139" TargetMode="External"/><Relationship Id="rId40" Type="http://schemas.openxmlformats.org/officeDocument/2006/relationships/hyperlink" Target="http://zakupki.gov.ru/epz/contract/contractCard/common-info.html?reestrNumber=3421800459316000122" TargetMode="External"/><Relationship Id="rId45" Type="http://schemas.openxmlformats.org/officeDocument/2006/relationships/hyperlink" Target="http://zakupki.gov.ru/epz/contract/contractCard/common-info.html?reestrNumber=3421800459316000127" TargetMode="External"/><Relationship Id="rId66" Type="http://schemas.openxmlformats.org/officeDocument/2006/relationships/hyperlink" Target="http://zakupki.gov.ru/epz/order/notice/ea44/view/common-info.html?regNumber=0339300002016000170" TargetMode="External"/><Relationship Id="rId87" Type="http://schemas.openxmlformats.org/officeDocument/2006/relationships/hyperlink" Target="http://zakupki.gov.ru/epz/contract/contractCard/common-info.html?reestrNumber=3421800459316000175" TargetMode="External"/><Relationship Id="rId110" Type="http://schemas.openxmlformats.org/officeDocument/2006/relationships/hyperlink" Target="http://zakupki.gov.ru/epz/order/notice/ea44/view/common-info.html?regNumber=0339300002016000199" TargetMode="External"/><Relationship Id="rId115" Type="http://schemas.openxmlformats.org/officeDocument/2006/relationships/hyperlink" Target="http://zakupki.gov.ru/epz/contract/contractCard/common-info.html?reestrNumber=3421800459316000207" TargetMode="External"/><Relationship Id="rId131" Type="http://schemas.openxmlformats.org/officeDocument/2006/relationships/hyperlink" Target="http://zakupki.gov.ru/epz/order/notice/ea44/view/common-info.html?regNumber=0339300002016000210" TargetMode="External"/><Relationship Id="rId136" Type="http://schemas.openxmlformats.org/officeDocument/2006/relationships/hyperlink" Target="http://zakupki.gov.ru/epz/order/notice/ea44/view/common-info.html?regNumber=0339300002016000216" TargetMode="External"/><Relationship Id="rId157" Type="http://schemas.openxmlformats.org/officeDocument/2006/relationships/hyperlink" Target="http://zakupki.gov.ru/epz/order/notice/ea44/view/common-info.html?regNumber=0339300002016000240" TargetMode="External"/><Relationship Id="rId178" Type="http://schemas.openxmlformats.org/officeDocument/2006/relationships/hyperlink" Target="http://zakupki.gov.ru/epz/contract/contractCard/common-info.html?reestrNumber=3421800459316000204" TargetMode="External"/><Relationship Id="rId61" Type="http://schemas.openxmlformats.org/officeDocument/2006/relationships/hyperlink" Target="http://zakupki.gov.ru/epz/contract/contractCard/common-info.html?reestrNumber=3421800459316000141" TargetMode="External"/><Relationship Id="rId82" Type="http://schemas.openxmlformats.org/officeDocument/2006/relationships/hyperlink" Target="http://zakupki.gov.ru/epz/order/notice/ea44/view/common-info.html?regNumber=0339300002016000181" TargetMode="External"/><Relationship Id="rId152" Type="http://schemas.openxmlformats.org/officeDocument/2006/relationships/hyperlink" Target="http://zakupki.gov.ru/epz/order/notice/ea44/view/common-info.html?regNumber=0339300002016000235" TargetMode="External"/><Relationship Id="rId173" Type="http://schemas.openxmlformats.org/officeDocument/2006/relationships/hyperlink" Target="http://zakupki.gov.ru/epz/contract/contractCard/common-info.html?reestrNumber=3421800459316000211" TargetMode="External"/><Relationship Id="rId194" Type="http://schemas.openxmlformats.org/officeDocument/2006/relationships/hyperlink" Target="http://zakupki.gov.ru/epz/contract/contractCard/common-info.html?reestrNumber=3421800459316000225" TargetMode="External"/><Relationship Id="rId199" Type="http://schemas.openxmlformats.org/officeDocument/2006/relationships/hyperlink" Target="http://zakupki.gov.ru/epz/contract/contractCard/common-info.html?reestrNumber=3421800459316000231" TargetMode="External"/><Relationship Id="rId203" Type="http://schemas.openxmlformats.org/officeDocument/2006/relationships/hyperlink" Target="http://zakupki.gov.ru/epz/contract/contractCard/common-info.html?reestrNumber=3421800459316000228" TargetMode="External"/><Relationship Id="rId208" Type="http://schemas.openxmlformats.org/officeDocument/2006/relationships/hyperlink" Target="http://zakupki.gov.ru/epz/contract/contractCard/common-info.html?reestrNumber=3421800459316000233" TargetMode="External"/><Relationship Id="rId229" Type="http://schemas.openxmlformats.org/officeDocument/2006/relationships/hyperlink" Target="http://www.sberbank-ast.ru/purchaseview.aspx?id=4418873" TargetMode="External"/><Relationship Id="rId19" Type="http://schemas.openxmlformats.org/officeDocument/2006/relationships/hyperlink" Target="http://zakupki.gov.ru/epz/order/notice/ea44/view/common-info.html?regNumber=0339300002016000134" TargetMode="External"/><Relationship Id="rId224" Type="http://schemas.openxmlformats.org/officeDocument/2006/relationships/hyperlink" Target="http://www.sberbank-ast.ru/purchaseview.aspx?id=4466664" TargetMode="External"/><Relationship Id="rId14" Type="http://schemas.openxmlformats.org/officeDocument/2006/relationships/hyperlink" Target="http://zakupki.gov.ru/epz/order/notice/ea44/view/common-info.html?regNumber=0339300002016000129" TargetMode="External"/><Relationship Id="rId30" Type="http://schemas.openxmlformats.org/officeDocument/2006/relationships/hyperlink" Target="http://zakupki.gov.ru/epz/order/notice/ea44/view/common-info.html?regNumber=0339300002016000146" TargetMode="External"/><Relationship Id="rId35" Type="http://schemas.openxmlformats.org/officeDocument/2006/relationships/hyperlink" Target="http://zakupki.gov.ru/epz/order/notice/ea44/view/common-info.html?regNumber=0339300002016000154" TargetMode="External"/><Relationship Id="rId56" Type="http://schemas.openxmlformats.org/officeDocument/2006/relationships/hyperlink" Target="http://zakupki.gov.ru/epz/contract/contractCard/common-info.html?reestrNumber=3421800459316000137" TargetMode="External"/><Relationship Id="rId77" Type="http://schemas.openxmlformats.org/officeDocument/2006/relationships/hyperlink" Target="http://zakupki.gov.ru/epz/contract/contractCard/common-info.html?reestrNumber=3421800459316000206" TargetMode="External"/><Relationship Id="rId100" Type="http://schemas.openxmlformats.org/officeDocument/2006/relationships/hyperlink" Target="http://zakupki.gov.ru/epz/contract/contractCard/common-info.html?reestrNumber=3421800459316000195" TargetMode="External"/><Relationship Id="rId105" Type="http://schemas.openxmlformats.org/officeDocument/2006/relationships/hyperlink" Target="http://zakupki.gov.ru/epz/order/notice/ea44/view/common-info.html?regNumber=0339300002016000194" TargetMode="External"/><Relationship Id="rId126" Type="http://schemas.openxmlformats.org/officeDocument/2006/relationships/hyperlink" Target="http://zakupki.gov.ru/epz/order/notice/ea44/view/common-info.html?regNumber=0339300002016000205" TargetMode="External"/><Relationship Id="rId147" Type="http://schemas.openxmlformats.org/officeDocument/2006/relationships/hyperlink" Target="http://zakupki.gov.ru/epz/order/notice/ea44/view/common-info.html?regNumber=0339300002016000228" TargetMode="External"/><Relationship Id="rId168" Type="http://schemas.openxmlformats.org/officeDocument/2006/relationships/hyperlink" Target="http://zakupki.gov.ru/epz/order/notice/ea44/view/common-info.html?regNumber=0339300002016000252" TargetMode="External"/><Relationship Id="rId8" Type="http://schemas.openxmlformats.org/officeDocument/2006/relationships/hyperlink" Target="http://zakupki.gov.ru/epz/order/notice/ea44/view/common-info.html?regNumber=0339300002016000121" TargetMode="External"/><Relationship Id="rId51" Type="http://schemas.openxmlformats.org/officeDocument/2006/relationships/hyperlink" Target="http://zakupki.gov.ru/epz/contract/contractCard/common-info.html?reestrNumber=3421800459316000134" TargetMode="External"/><Relationship Id="rId72" Type="http://schemas.openxmlformats.org/officeDocument/2006/relationships/hyperlink" Target="http://zakupki.gov.ru/epz/order/notice/ea44/view/common-info.html?regNumber=0339300002016000176" TargetMode="External"/><Relationship Id="rId93" Type="http://schemas.openxmlformats.org/officeDocument/2006/relationships/hyperlink" Target="http://zakupki.gov.ru/epz/contract/contractCard/common-info.html?reestrNumber=3421800459316000176" TargetMode="External"/><Relationship Id="rId98" Type="http://schemas.openxmlformats.org/officeDocument/2006/relationships/hyperlink" Target="http://zakupki.gov.ru/epz/contract/contractCard/common-info.html?reestrNumber=3421800459316000193" TargetMode="External"/><Relationship Id="rId121" Type="http://schemas.openxmlformats.org/officeDocument/2006/relationships/hyperlink" Target="http://zakupki.gov.ru/epz/contract/contractCard/common-info.html?reestrNumber=3421800459316000185" TargetMode="External"/><Relationship Id="rId142" Type="http://schemas.openxmlformats.org/officeDocument/2006/relationships/hyperlink" Target="http://zakupki.gov.ru/epz/order/notice/ea44/view/common-info.html?regNumber=0339300002016000223" TargetMode="External"/><Relationship Id="rId163" Type="http://schemas.openxmlformats.org/officeDocument/2006/relationships/hyperlink" Target="http://zakupki.gov.ru/epz/order/notice/ea44/view/common-info.html?regNumber=0339300002016000246" TargetMode="External"/><Relationship Id="rId184" Type="http://schemas.openxmlformats.org/officeDocument/2006/relationships/hyperlink" Target="http://zakupki.gov.ru/epz/contract/contractCard/common-info.html?reestrNumber=3421800459316000189" TargetMode="External"/><Relationship Id="rId189" Type="http://schemas.openxmlformats.org/officeDocument/2006/relationships/hyperlink" Target="http://zakupki.gov.ru/epz/contract/contractCard/common-info.html?reestrNumber=3421800459316000219" TargetMode="External"/><Relationship Id="rId219" Type="http://schemas.openxmlformats.org/officeDocument/2006/relationships/hyperlink" Target="http://www.sberbank-ast.ru/purchaseview.aspx?id=4474674" TargetMode="External"/><Relationship Id="rId3" Type="http://schemas.openxmlformats.org/officeDocument/2006/relationships/hyperlink" Target="http://zakupki.gov.ru/epz/order/notice/ea44/view/common-info.html?regNumber=0339300002016000116" TargetMode="External"/><Relationship Id="rId214" Type="http://schemas.openxmlformats.org/officeDocument/2006/relationships/hyperlink" Target="http://www.sberbank-ast.ru/purchaseview.aspx?id=4568988" TargetMode="External"/><Relationship Id="rId230" Type="http://schemas.openxmlformats.org/officeDocument/2006/relationships/hyperlink" Target="http://www.sberbank-ast.ru/purchaseview.aspx?id=4418870" TargetMode="External"/><Relationship Id="rId25" Type="http://schemas.openxmlformats.org/officeDocument/2006/relationships/hyperlink" Target="http://zakupki.gov.ru/epz/order/notice/ea44/view/common-info.html?regNumber=0339300002016000140" TargetMode="External"/><Relationship Id="rId46" Type="http://schemas.openxmlformats.org/officeDocument/2006/relationships/hyperlink" Target="http://zakupki.gov.ru/epz/contract/contractCard/common-info.html?reestrNumber=3421800459316000130" TargetMode="External"/><Relationship Id="rId67" Type="http://schemas.openxmlformats.org/officeDocument/2006/relationships/hyperlink" Target="http://zakupki.gov.ru/epz/order/notice/ea44/view/common-info.html?regNumber=0339300002016000171" TargetMode="External"/><Relationship Id="rId116" Type="http://schemas.openxmlformats.org/officeDocument/2006/relationships/hyperlink" Target="http://zakupki.gov.ru/epz/contract/contractCard/common-info.html?reestrNumber=3421800459316000192" TargetMode="External"/><Relationship Id="rId137" Type="http://schemas.openxmlformats.org/officeDocument/2006/relationships/hyperlink" Target="http://zakupki.gov.ru/epz/order/notice/ea44/view/common-info.html?regNumber=0339300002016000217" TargetMode="External"/><Relationship Id="rId158" Type="http://schemas.openxmlformats.org/officeDocument/2006/relationships/hyperlink" Target="http://zakupki.gov.ru/epz/order/notice/ea44/view/common-info.html?regNumber=0339300002016000241" TargetMode="External"/><Relationship Id="rId20" Type="http://schemas.openxmlformats.org/officeDocument/2006/relationships/hyperlink" Target="http://zakupki.gov.ru/epz/order/notice/ea44/view/common-info.html?regNumber=0339300002016000135" TargetMode="External"/><Relationship Id="rId41" Type="http://schemas.openxmlformats.org/officeDocument/2006/relationships/hyperlink" Target="http://zakupki.gov.ru/epz/contract/contractCard/common-info.html?reestrNumber=3421800459316000119" TargetMode="External"/><Relationship Id="rId62" Type="http://schemas.openxmlformats.org/officeDocument/2006/relationships/hyperlink" Target="http://zakupki.gov.ru/epz/contract/contractCard/common-info.html?reestrNumber=3421800459316000143" TargetMode="External"/><Relationship Id="rId83" Type="http://schemas.openxmlformats.org/officeDocument/2006/relationships/hyperlink" Target="http://zakupki.gov.ru/epz/order/notice/ea44/view/common-info.html?regNumber=0339300002016000182" TargetMode="External"/><Relationship Id="rId88" Type="http://schemas.openxmlformats.org/officeDocument/2006/relationships/hyperlink" Target="http://zakupki.gov.ru/epz/contract/contractCard/common-info.html?reestrNumber=3421800459316000174" TargetMode="External"/><Relationship Id="rId111" Type="http://schemas.openxmlformats.org/officeDocument/2006/relationships/hyperlink" Target="http://zakupki.gov.ru/epz/order/notice/ea44/view/common-info.html?regNumber=0339300002016000200" TargetMode="External"/><Relationship Id="rId132" Type="http://schemas.openxmlformats.org/officeDocument/2006/relationships/hyperlink" Target="http://zakupki.gov.ru/epz/order/notice/ea44/view/common-info.html?regNumber=0339300002016000211" TargetMode="External"/><Relationship Id="rId153" Type="http://schemas.openxmlformats.org/officeDocument/2006/relationships/hyperlink" Target="http://zakupki.gov.ru/epz/order/notice/ea44/view/common-info.html?regNumber=0339300002016000236" TargetMode="External"/><Relationship Id="rId174" Type="http://schemas.openxmlformats.org/officeDocument/2006/relationships/hyperlink" Target="http://zakupki.gov.ru/epz/contract/contractCard/common-info.html?reestrNumber=3421800459316000212" TargetMode="External"/><Relationship Id="rId179" Type="http://schemas.openxmlformats.org/officeDocument/2006/relationships/hyperlink" Target="http://zakupki.gov.ru/epz/contract/contractCard/common-info.html?reestrNumber=3421800459316000205" TargetMode="External"/><Relationship Id="rId195" Type="http://schemas.openxmlformats.org/officeDocument/2006/relationships/hyperlink" Target="http://zakupki.gov.ru/epz/contract/contractCard/common-info.html?reestrNumber=3421800459316000239" TargetMode="External"/><Relationship Id="rId209" Type="http://schemas.openxmlformats.org/officeDocument/2006/relationships/hyperlink" Target="http://zakupki.gov.ru/epz/contract/contractCard/common-info.html?reestrNumber=3421800459316000236" TargetMode="External"/><Relationship Id="rId190" Type="http://schemas.openxmlformats.org/officeDocument/2006/relationships/hyperlink" Target="http://zakupki.gov.ru/epz/contract/contractCard/common-info.html?reestrNumber=3421800459316000218" TargetMode="External"/><Relationship Id="rId204" Type="http://schemas.openxmlformats.org/officeDocument/2006/relationships/hyperlink" Target="http://zakupki.gov.ru/epz/contract/contractCard/common-info.html?reestrNumber=3421800459316000240" TargetMode="External"/><Relationship Id="rId220" Type="http://schemas.openxmlformats.org/officeDocument/2006/relationships/hyperlink" Target="http://www.sberbank-ast.ru/purchaseview.aspx?id=4474658" TargetMode="External"/><Relationship Id="rId225" Type="http://schemas.openxmlformats.org/officeDocument/2006/relationships/hyperlink" Target="http://www.sberbank-ast.ru/purchaseview.aspx?id=4461544" TargetMode="External"/><Relationship Id="rId15" Type="http://schemas.openxmlformats.org/officeDocument/2006/relationships/hyperlink" Target="http://zakupki.gov.ru/epz/order/notice/ea44/view/common-info.html?regNumber=0339300002016000130" TargetMode="External"/><Relationship Id="rId36" Type="http://schemas.openxmlformats.org/officeDocument/2006/relationships/hyperlink" Target="http://zakupki.gov.ru/epz/contract/contractCard/common-info.html?reestrNumber=3421800459316000117" TargetMode="External"/><Relationship Id="rId57" Type="http://schemas.openxmlformats.org/officeDocument/2006/relationships/hyperlink" Target="http://zakupki.gov.ru/epz/contract/contractCard/common-info.html?reestrNumber=3421800459316000138" TargetMode="External"/><Relationship Id="rId106" Type="http://schemas.openxmlformats.org/officeDocument/2006/relationships/hyperlink" Target="http://zakupki.gov.ru/epz/order/notice/ea44/view/common-info.html?regNumber=0339300002016000195" TargetMode="External"/><Relationship Id="rId127" Type="http://schemas.openxmlformats.org/officeDocument/2006/relationships/hyperlink" Target="http://zakupki.gov.ru/epz/order/notice/ea44/view/common-info.html?regNumber=0339300002016000206" TargetMode="External"/><Relationship Id="rId10" Type="http://schemas.openxmlformats.org/officeDocument/2006/relationships/hyperlink" Target="http://zakupki.gov.ru/epz/order/notice/ea44/view/common-info.html?regNumber=0339300002016000125" TargetMode="External"/><Relationship Id="rId31" Type="http://schemas.openxmlformats.org/officeDocument/2006/relationships/hyperlink" Target="http://zakupki.gov.ru/epz/order/notice/ea44/view/common-info.html?regNumber=0339300002016000149" TargetMode="External"/><Relationship Id="rId52" Type="http://schemas.openxmlformats.org/officeDocument/2006/relationships/hyperlink" Target="http://zakupki.gov.ru/epz/contract/contractCard/common-info.html?reestrNumber=3421800459316000140" TargetMode="External"/><Relationship Id="rId73" Type="http://schemas.openxmlformats.org/officeDocument/2006/relationships/hyperlink" Target="http://zakupki.gov.ru/epz/contract/contractCard/common-info.html?reestrNumber=3421800459316000173" TargetMode="External"/><Relationship Id="rId78" Type="http://schemas.openxmlformats.org/officeDocument/2006/relationships/hyperlink" Target="http://zakupki.gov.ru/epz/contract/contractCard/common-info.html?reestrNumber=3421800459316000168" TargetMode="External"/><Relationship Id="rId94" Type="http://schemas.openxmlformats.org/officeDocument/2006/relationships/hyperlink" Target="http://zakupki.gov.ru/epz/order/notice/ea44/view/common-info.html?regNumber=0339300002016000187" TargetMode="External"/><Relationship Id="rId99" Type="http://schemas.openxmlformats.org/officeDocument/2006/relationships/hyperlink" Target="http://zakupki.gov.ru/epz/contract/contractCard/common-info.html?reestrNumber=3421800459316000194" TargetMode="External"/><Relationship Id="rId101" Type="http://schemas.openxmlformats.org/officeDocument/2006/relationships/hyperlink" Target="http://zakupki.gov.ru/epz/contract/contractCard/common-info.html?reestrNumber=3421800459316000200" TargetMode="External"/><Relationship Id="rId122" Type="http://schemas.openxmlformats.org/officeDocument/2006/relationships/hyperlink" Target="http://zakupki.gov.ru/epz/order/notice/ea44/view/common-info.html?regNumber=0339300002016000201" TargetMode="External"/><Relationship Id="rId143" Type="http://schemas.openxmlformats.org/officeDocument/2006/relationships/hyperlink" Target="http://zakupki.gov.ru/epz/order/notice/ea44/view/common-info.html?regNumber=0339300002016000224" TargetMode="External"/><Relationship Id="rId148" Type="http://schemas.openxmlformats.org/officeDocument/2006/relationships/hyperlink" Target="http://zakupki.gov.ru/epz/order/notice/ea44/view/common-info.html?regNumber=0339300002016000231" TargetMode="External"/><Relationship Id="rId164" Type="http://schemas.openxmlformats.org/officeDocument/2006/relationships/hyperlink" Target="http://zakupki.gov.ru/epz/order/notice/ea44/view/common-info.html?regNumber=0339300002016000247" TargetMode="External"/><Relationship Id="rId169" Type="http://schemas.openxmlformats.org/officeDocument/2006/relationships/hyperlink" Target="http://zakupki.gov.ru/epz/contract/contractCard/common-info.html?reestrNumber=3421800459316000180" TargetMode="External"/><Relationship Id="rId185" Type="http://schemas.openxmlformats.org/officeDocument/2006/relationships/hyperlink" Target="http://zakupki.gov.ru/epz/contract/contractCard/common-info.html?reestrNumber=3421800459316000214" TargetMode="External"/><Relationship Id="rId4" Type="http://schemas.openxmlformats.org/officeDocument/2006/relationships/hyperlink" Target="http://zakupki.gov.ru/epz/order/notice/ea44/view/common-info.html?regNumber=0339300002016000117" TargetMode="External"/><Relationship Id="rId9" Type="http://schemas.openxmlformats.org/officeDocument/2006/relationships/hyperlink" Target="http://zakupki.gov.ru/epz/order/notice/ea44/view/common-info.html?regNumber=0339300002016000122" TargetMode="External"/><Relationship Id="rId180" Type="http://schemas.openxmlformats.org/officeDocument/2006/relationships/hyperlink" Target="http://zakupki.gov.ru/epz/contract/contractCard/common-info.html?reestrNumber=3421800459316000202" TargetMode="External"/><Relationship Id="rId210" Type="http://schemas.openxmlformats.org/officeDocument/2006/relationships/hyperlink" Target="http://zakupki.gov.ru/epz/contract/contractCard/common-info.html?reestrNumber=3421800459316000242" TargetMode="External"/><Relationship Id="rId215" Type="http://schemas.openxmlformats.org/officeDocument/2006/relationships/hyperlink" Target="http://www.sberbank-ast.ru/purchaseview.aspx?id=4568957" TargetMode="External"/><Relationship Id="rId26" Type="http://schemas.openxmlformats.org/officeDocument/2006/relationships/hyperlink" Target="http://zakupki.gov.ru/epz/order/notice/ea44/view/common-info.html?regNumber=0339300002016000141" TargetMode="External"/><Relationship Id="rId231" Type="http://schemas.openxmlformats.org/officeDocument/2006/relationships/printerSettings" Target="../printerSettings/printerSettings10.bin"/><Relationship Id="rId47" Type="http://schemas.openxmlformats.org/officeDocument/2006/relationships/hyperlink" Target="http://zakupki.gov.ru/epz/contract/contractCard/common-info.html?reestrNumber=3421800459316000131" TargetMode="External"/><Relationship Id="rId68" Type="http://schemas.openxmlformats.org/officeDocument/2006/relationships/hyperlink" Target="http://zakupki.gov.ru/epz/order/notice/ea44/view/common-info.html?regNumber=0339300002016000172" TargetMode="External"/><Relationship Id="rId89" Type="http://schemas.openxmlformats.org/officeDocument/2006/relationships/hyperlink" Target="http://zakupki.gov.ru/epz/contract/contractCard/common-info.html?reestrNumber=3421800459316000183" TargetMode="External"/><Relationship Id="rId112" Type="http://schemas.openxmlformats.org/officeDocument/2006/relationships/hyperlink" Target="http://zakupki.gov.ru/epz/contract/contractCard/common-info.html?reestrNumber=3421800459316000196" TargetMode="External"/><Relationship Id="rId133" Type="http://schemas.openxmlformats.org/officeDocument/2006/relationships/hyperlink" Target="http://zakupki.gov.ru/epz/order/notice/ea44/view/common-info.html?regNumber=0339300002016000212" TargetMode="External"/><Relationship Id="rId154" Type="http://schemas.openxmlformats.org/officeDocument/2006/relationships/hyperlink" Target="http://zakupki.gov.ru/epz/order/notice/ea44/view/common-info.html?regNumber=0339300002016000237" TargetMode="External"/><Relationship Id="rId175" Type="http://schemas.openxmlformats.org/officeDocument/2006/relationships/hyperlink" Target="http://zakupki.gov.ru/epz/contract/contractCard/common-info.html?reestrNumber=3421800459316000181" TargetMode="External"/><Relationship Id="rId196" Type="http://schemas.openxmlformats.org/officeDocument/2006/relationships/hyperlink" Target="http://zakupki.gov.ru/epz/contract/contractCard/common-info.html?reestrNumber=3421800459316000223" TargetMode="External"/><Relationship Id="rId200" Type="http://schemas.openxmlformats.org/officeDocument/2006/relationships/hyperlink" Target="http://zakupki.gov.ru/epz/contract/contractCard/common-info.html?reestrNumber=3421800459316000237" TargetMode="External"/><Relationship Id="rId16" Type="http://schemas.openxmlformats.org/officeDocument/2006/relationships/hyperlink" Target="http://zakupki.gov.ru/epz/order/notice/ea44/view/common-info.html?regNumber=0339300002016000131" TargetMode="External"/><Relationship Id="rId221" Type="http://schemas.openxmlformats.org/officeDocument/2006/relationships/hyperlink" Target="http://www.sberbank-ast.ru/purchaseview.aspx?id=4474644" TargetMode="External"/><Relationship Id="rId37" Type="http://schemas.openxmlformats.org/officeDocument/2006/relationships/hyperlink" Target="http://zakupki.gov.ru/epz/contract/contractCard/common-info.html?reestrNumber=3421800459316000125" TargetMode="External"/><Relationship Id="rId58" Type="http://schemas.openxmlformats.org/officeDocument/2006/relationships/hyperlink" Target="http://zakupki.gov.ru/epz/contract/contractCard/common-info.html?reestrNumber=3421800459316000139" TargetMode="External"/><Relationship Id="rId79" Type="http://schemas.openxmlformats.org/officeDocument/2006/relationships/hyperlink" Target="http://zakupki.gov.ru/epz/contract/contractCard/common-info.html?reestrNumber=3421800459316000164" TargetMode="External"/><Relationship Id="rId102" Type="http://schemas.openxmlformats.org/officeDocument/2006/relationships/hyperlink" Target="http://zakupki.gov.ru/epz/order/notice/ea44/view/common-info.html?regNumber=0339300002016000191" TargetMode="External"/><Relationship Id="rId123" Type="http://schemas.openxmlformats.org/officeDocument/2006/relationships/hyperlink" Target="http://zakupki.gov.ru/epz/order/notice/ea44/view/common-info.html?regNumber=0339300002016000202" TargetMode="External"/><Relationship Id="rId144" Type="http://schemas.openxmlformats.org/officeDocument/2006/relationships/hyperlink" Target="http://zakupki.gov.ru/epz/order/notice/ea44/view/common-info.html?regNumber=0339300002016000225" TargetMode="External"/><Relationship Id="rId90" Type="http://schemas.openxmlformats.org/officeDocument/2006/relationships/hyperlink" Target="http://zakupki.gov.ru/epz/contract/contractCard/common-info.html?reestrNumber=3421800459316000178" TargetMode="External"/><Relationship Id="rId165" Type="http://schemas.openxmlformats.org/officeDocument/2006/relationships/hyperlink" Target="http://zakupki.gov.ru/epz/order/notice/ea44/view/common-info.html?regNumber=0339300002016000249" TargetMode="External"/><Relationship Id="rId186" Type="http://schemas.openxmlformats.org/officeDocument/2006/relationships/hyperlink" Target="http://zakupki.gov.ru/epz/contract/contractCard/common-info.html?reestrNumber=3421800459316000217" TargetMode="External"/><Relationship Id="rId211" Type="http://schemas.openxmlformats.org/officeDocument/2006/relationships/hyperlink" Target="http://zakupki.gov.ru/epz/contract/contractCard/common-info.html?reestrNumber=3421800459316000238" TargetMode="External"/><Relationship Id="rId23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Лист1">
    <tabColor rgb="FF92D050"/>
    <pageSetUpPr fitToPage="1"/>
  </sheetPr>
  <dimension ref="A1:U33"/>
  <sheetViews>
    <sheetView tabSelected="1" topLeftCell="C1" zoomScale="82" zoomScaleNormal="82" workbookViewId="0">
      <selection activeCell="T21" sqref="T21"/>
    </sheetView>
  </sheetViews>
  <sheetFormatPr defaultRowHeight="12.75"/>
  <cols>
    <col min="1" max="1" width="6.28515625" style="10" customWidth="1"/>
    <col min="2" max="2" width="30.85546875" style="8" customWidth="1"/>
    <col min="3" max="3" width="7.140625" style="8" customWidth="1"/>
    <col min="4" max="4" width="8" style="8" customWidth="1"/>
    <col min="5" max="5" width="9.140625" style="8" customWidth="1"/>
    <col min="6" max="6" width="7.85546875" style="8" customWidth="1"/>
    <col min="7" max="7" width="5.85546875" style="8" customWidth="1"/>
    <col min="8" max="8" width="9" style="8" customWidth="1"/>
    <col min="9" max="9" width="7.5703125" style="8" customWidth="1"/>
    <col min="10" max="10" width="6.7109375" style="8" customWidth="1"/>
    <col min="11" max="11" width="6.42578125" style="8" customWidth="1"/>
    <col min="12" max="12" width="7.7109375" style="8" customWidth="1"/>
    <col min="13" max="13" width="8.140625" style="8" customWidth="1"/>
    <col min="14" max="14" width="8.42578125" style="8" customWidth="1"/>
    <col min="15" max="15" width="14.42578125" style="8" customWidth="1"/>
    <col min="16" max="16" width="13" style="8" customWidth="1"/>
    <col min="17" max="18" width="13.140625" style="8" customWidth="1"/>
    <col min="19" max="19" width="12.28515625" style="8" customWidth="1"/>
    <col min="20" max="21" width="13" style="8" customWidth="1"/>
    <col min="22" max="22" width="9.140625" style="8"/>
    <col min="23" max="23" width="11.85546875" style="8" customWidth="1"/>
    <col min="24" max="16384" width="9.140625" style="8"/>
  </cols>
  <sheetData>
    <row r="1" spans="1:21" ht="12.75" customHeight="1">
      <c r="T1" s="1389" t="s">
        <v>48</v>
      </c>
      <c r="U1" s="1389"/>
    </row>
    <row r="2" spans="1:21" s="20" customFormat="1" ht="15.75">
      <c r="A2" s="19"/>
      <c r="B2" s="1390" t="s">
        <v>3293</v>
      </c>
      <c r="C2" s="1390"/>
      <c r="D2" s="1390"/>
      <c r="E2" s="1390"/>
      <c r="F2" s="1390"/>
      <c r="G2" s="1390"/>
      <c r="H2" s="1390"/>
      <c r="I2" s="1390"/>
      <c r="J2" s="1390"/>
      <c r="K2" s="1390"/>
      <c r="L2" s="1390"/>
      <c r="M2" s="1390"/>
      <c r="N2" s="1390"/>
      <c r="O2" s="1390"/>
      <c r="P2" s="1390"/>
      <c r="Q2" s="1390"/>
      <c r="R2" s="1390"/>
      <c r="S2" s="1390"/>
      <c r="T2" s="1390"/>
      <c r="U2" s="1390"/>
    </row>
    <row r="3" spans="1:21" s="22" customFormat="1" ht="15.75" customHeight="1">
      <c r="A3" s="21"/>
      <c r="C3" s="23"/>
      <c r="D3" s="23"/>
      <c r="E3" s="23"/>
      <c r="F3" s="23"/>
      <c r="G3" s="23"/>
      <c r="H3" s="23" t="s">
        <v>22</v>
      </c>
      <c r="I3" s="1391" t="s">
        <v>319</v>
      </c>
      <c r="J3" s="1391"/>
      <c r="K3" s="1391"/>
      <c r="L3" s="1391"/>
      <c r="M3" s="1391"/>
      <c r="N3" s="1391"/>
      <c r="O3" s="1391"/>
      <c r="P3" s="23"/>
      <c r="Q3" s="23"/>
      <c r="R3" s="23"/>
      <c r="S3" s="23"/>
      <c r="T3" s="23"/>
      <c r="U3" s="23"/>
    </row>
    <row r="4" spans="1:21" s="20" customFormat="1" ht="15.75" customHeight="1">
      <c r="A4" s="19"/>
      <c r="B4" s="24"/>
      <c r="C4" s="24"/>
      <c r="D4" s="24"/>
      <c r="E4" s="24"/>
      <c r="F4" s="24"/>
      <c r="G4" s="24"/>
      <c r="H4" s="1392" t="s">
        <v>3</v>
      </c>
      <c r="I4" s="1392"/>
      <c r="J4" s="1392"/>
      <c r="K4" s="1392"/>
      <c r="L4" s="1392"/>
      <c r="M4" s="1392"/>
      <c r="N4" s="1392"/>
      <c r="O4" s="1392"/>
      <c r="P4" s="1392"/>
      <c r="Q4" s="24"/>
      <c r="R4" s="24"/>
      <c r="S4" s="24"/>
      <c r="T4" s="24"/>
      <c r="U4" s="24"/>
    </row>
    <row r="5" spans="1:21" s="20" customFormat="1">
      <c r="A5" s="25"/>
      <c r="B5" s="26" t="s">
        <v>21</v>
      </c>
      <c r="C5" s="27"/>
      <c r="D5" s="27"/>
      <c r="E5" s="1393" t="s">
        <v>352</v>
      </c>
      <c r="F5" s="1393"/>
      <c r="G5" s="1393"/>
      <c r="H5" s="1393"/>
      <c r="I5" s="1393"/>
      <c r="J5" s="1393"/>
      <c r="K5" s="1393"/>
      <c r="L5" s="1393"/>
      <c r="M5" s="1393"/>
      <c r="N5" s="1393"/>
      <c r="O5" s="1393"/>
      <c r="P5" s="27"/>
      <c r="Q5" s="27"/>
      <c r="R5" s="27"/>
      <c r="S5" s="27"/>
      <c r="T5" s="27"/>
      <c r="U5" s="20" t="s">
        <v>78</v>
      </c>
    </row>
    <row r="6" spans="1:21" s="20" customFormat="1" ht="12.75" customHeight="1">
      <c r="A6" s="25"/>
      <c r="E6" s="1394" t="s">
        <v>33</v>
      </c>
      <c r="F6" s="1394"/>
      <c r="G6" s="1394"/>
      <c r="H6" s="1394"/>
      <c r="I6" s="1394"/>
      <c r="J6" s="1394"/>
      <c r="K6" s="1394"/>
      <c r="L6" s="1394"/>
      <c r="M6" s="1394"/>
      <c r="N6" s="1394"/>
      <c r="O6" s="1394"/>
    </row>
    <row r="7" spans="1:21" s="20" customFormat="1" ht="5.25" customHeight="1">
      <c r="A7" s="19"/>
      <c r="B7" s="24"/>
      <c r="C7" s="24"/>
      <c r="D7" s="24"/>
      <c r="E7" s="24"/>
      <c r="F7" s="24"/>
      <c r="G7" s="24"/>
      <c r="H7" s="24"/>
      <c r="I7" s="24"/>
      <c r="J7" s="24"/>
      <c r="K7" s="24"/>
      <c r="L7" s="24"/>
      <c r="M7" s="24"/>
      <c r="N7" s="24"/>
      <c r="O7" s="24"/>
      <c r="P7" s="24"/>
      <c r="Q7" s="24"/>
      <c r="R7" s="24"/>
      <c r="S7" s="24"/>
      <c r="T7" s="24"/>
      <c r="U7" s="24"/>
    </row>
    <row r="8" spans="1:21" ht="21.75" customHeight="1">
      <c r="A8" s="1407" t="s">
        <v>1</v>
      </c>
      <c r="B8" s="1399" t="s">
        <v>182</v>
      </c>
      <c r="C8" s="1395" t="s">
        <v>99</v>
      </c>
      <c r="D8" s="1395"/>
      <c r="E8" s="1395" t="s">
        <v>54</v>
      </c>
      <c r="F8" s="1395" t="s">
        <v>32</v>
      </c>
      <c r="G8" s="1395" t="s">
        <v>30</v>
      </c>
      <c r="H8" s="1395"/>
      <c r="I8" s="1395"/>
      <c r="J8" s="1395"/>
      <c r="K8" s="1395"/>
      <c r="L8" s="1396" t="s">
        <v>70</v>
      </c>
      <c r="M8" s="1402" t="s">
        <v>79</v>
      </c>
      <c r="N8" s="1403"/>
      <c r="O8" s="1403"/>
      <c r="P8" s="1403"/>
      <c r="Q8" s="1404"/>
      <c r="R8" s="1396" t="s">
        <v>124</v>
      </c>
      <c r="S8" s="1395" t="s">
        <v>125</v>
      </c>
      <c r="T8" s="1399" t="s">
        <v>0</v>
      </c>
      <c r="U8" s="1399"/>
    </row>
    <row r="9" spans="1:21">
      <c r="A9" s="1407"/>
      <c r="B9" s="1399"/>
      <c r="C9" s="1395"/>
      <c r="D9" s="1395"/>
      <c r="E9" s="1395"/>
      <c r="F9" s="1395"/>
      <c r="G9" s="1396" t="s">
        <v>100</v>
      </c>
      <c r="H9" s="1396" t="s">
        <v>101</v>
      </c>
      <c r="I9" s="1395" t="s">
        <v>17</v>
      </c>
      <c r="J9" s="1395"/>
      <c r="K9" s="1395"/>
      <c r="L9" s="1398"/>
      <c r="M9" s="1396" t="s">
        <v>100</v>
      </c>
      <c r="N9" s="1396" t="s">
        <v>101</v>
      </c>
      <c r="O9" s="1395" t="s">
        <v>17</v>
      </c>
      <c r="P9" s="1395"/>
      <c r="Q9" s="1395"/>
      <c r="R9" s="1398"/>
      <c r="S9" s="1395"/>
      <c r="T9" s="1399" t="s">
        <v>78</v>
      </c>
      <c r="U9" s="1400" t="s">
        <v>19</v>
      </c>
    </row>
    <row r="10" spans="1:21" ht="81.75" customHeight="1">
      <c r="A10" s="1407"/>
      <c r="B10" s="1399"/>
      <c r="C10" s="66" t="s">
        <v>100</v>
      </c>
      <c r="D10" s="66" t="s">
        <v>111</v>
      </c>
      <c r="E10" s="1395"/>
      <c r="F10" s="1395"/>
      <c r="G10" s="1397"/>
      <c r="H10" s="1397"/>
      <c r="I10" s="66" t="s">
        <v>71</v>
      </c>
      <c r="J10" s="66" t="s">
        <v>108</v>
      </c>
      <c r="K10" s="66" t="s">
        <v>72</v>
      </c>
      <c r="L10" s="1397"/>
      <c r="M10" s="1397"/>
      <c r="N10" s="1397"/>
      <c r="O10" s="66" t="s">
        <v>106</v>
      </c>
      <c r="P10" s="66" t="s">
        <v>107</v>
      </c>
      <c r="Q10" s="66" t="s">
        <v>109</v>
      </c>
      <c r="R10" s="1397"/>
      <c r="S10" s="1395"/>
      <c r="T10" s="1399"/>
      <c r="U10" s="1401"/>
    </row>
    <row r="11" spans="1:21" s="11" customFormat="1" ht="30" customHeight="1">
      <c r="A11" s="13">
        <v>1</v>
      </c>
      <c r="B11" s="14">
        <v>2</v>
      </c>
      <c r="C11" s="14">
        <v>3</v>
      </c>
      <c r="D11" s="14">
        <v>4</v>
      </c>
      <c r="E11" s="14">
        <v>5</v>
      </c>
      <c r="F11" s="14">
        <v>6</v>
      </c>
      <c r="G11" s="14">
        <v>7</v>
      </c>
      <c r="H11" s="14" t="s">
        <v>31</v>
      </c>
      <c r="I11" s="14">
        <v>9</v>
      </c>
      <c r="J11" s="14">
        <v>10</v>
      </c>
      <c r="K11" s="14">
        <v>11</v>
      </c>
      <c r="L11" s="14">
        <v>12</v>
      </c>
      <c r="M11" s="14">
        <v>13</v>
      </c>
      <c r="N11" s="14" t="s">
        <v>97</v>
      </c>
      <c r="O11" s="14">
        <v>15</v>
      </c>
      <c r="P11" s="14">
        <v>16</v>
      </c>
      <c r="Q11" s="14">
        <v>17</v>
      </c>
      <c r="R11" s="14">
        <v>18</v>
      </c>
      <c r="S11" s="14">
        <v>19</v>
      </c>
      <c r="T11" s="14" t="s">
        <v>144</v>
      </c>
      <c r="U11" s="14" t="s">
        <v>143</v>
      </c>
    </row>
    <row r="12" spans="1:21" ht="21">
      <c r="A12" s="45" t="s">
        <v>10</v>
      </c>
      <c r="B12" s="38" t="s">
        <v>180</v>
      </c>
      <c r="C12" s="29">
        <f>SUM(C13:C19)</f>
        <v>3663</v>
      </c>
      <c r="D12" s="29">
        <f>SUM(D13:D19)</f>
        <v>3526</v>
      </c>
      <c r="E12" s="29">
        <f>SUM(E13:E19)</f>
        <v>9762</v>
      </c>
      <c r="F12" s="36">
        <f>E12/H12</f>
        <v>2.7685762904140669</v>
      </c>
      <c r="G12" s="29">
        <f t="shared" ref="G12:T12" si="0">SUM(G13:G19)</f>
        <v>3663</v>
      </c>
      <c r="H12" s="29">
        <f t="shared" si="0"/>
        <v>3526</v>
      </c>
      <c r="I12" s="29">
        <f t="shared" si="0"/>
        <v>1932</v>
      </c>
      <c r="J12" s="29">
        <f t="shared" si="0"/>
        <v>1341</v>
      </c>
      <c r="K12" s="29">
        <f t="shared" si="0"/>
        <v>253</v>
      </c>
      <c r="L12" s="29">
        <f t="shared" si="0"/>
        <v>666</v>
      </c>
      <c r="M12" s="1382">
        <f t="shared" si="0"/>
        <v>7247680.5492499992</v>
      </c>
      <c r="N12" s="1382">
        <f t="shared" si="0"/>
        <v>7513424.1407699985</v>
      </c>
      <c r="O12" s="1382">
        <f t="shared" si="0"/>
        <v>3070508.61779</v>
      </c>
      <c r="P12" s="1382">
        <f t="shared" si="0"/>
        <v>3714414.3046999997</v>
      </c>
      <c r="Q12" s="1382">
        <f t="shared" si="0"/>
        <v>728500.41627999989</v>
      </c>
      <c r="R12" s="1382">
        <f t="shared" si="0"/>
        <v>3680340.8122699996</v>
      </c>
      <c r="S12" s="1382">
        <f t="shared" si="0"/>
        <v>2488987.2085099998</v>
      </c>
      <c r="T12" s="1382">
        <f t="shared" si="0"/>
        <v>615594.90171000129</v>
      </c>
      <c r="U12" s="33">
        <f>100-((S12+R12)/(O12+P12)*100)</f>
        <v>9.072982976261784</v>
      </c>
    </row>
    <row r="13" spans="1:21">
      <c r="A13" s="45" t="s">
        <v>12</v>
      </c>
      <c r="B13" s="17" t="s">
        <v>235</v>
      </c>
      <c r="C13" s="28">
        <f>[3]кдм!C13+[3]КЖКХ!C13+[3]КОИН!C13+[3]КООС!C13+[3]Спорт!C13+[3]КСЗ!C13+[3]УКС!C13+'[3]Адм центр'!C13+'[3]Адм ильин'!C13+[3]градострой!C13+[3]культура!C13+[3]УТИС!C13+[3]куми!C13+[3]удкх!C13+'[3]Адм кузнецк'!C13+[3]здрав!C13+'[3]адм города'!C13+'[3]адм куйб'!C13+'[3]адм зав'!C13+'[3]адм ордж'!C13+[3]опека!C13+[3]КГК!C13</f>
        <v>16</v>
      </c>
      <c r="D13" s="28">
        <f>[3]кдм!D13+[3]КЖКХ!D13+[3]КОИН!D13+[3]КООС!D13+[3]Спорт!D13+[3]КСЗ!D13+[3]УКС!D13+'[3]Адм центр'!D13+'[3]Адм ильин'!D13+[3]градострой!D13+[3]культура!D13+[3]УТИС!D13+[3]куми!D13+[3]удкх!D13+'[3]Адм кузнецк'!D13+[3]здрав!D13+'[3]адм города'!D13+'[3]адм куйб'!D13+'[3]адм зав'!D13+'[3]адм ордж'!D13+[3]опека!D13+[3]КГК!D13</f>
        <v>15</v>
      </c>
      <c r="E13" s="28">
        <f>[3]кдм!E13+[3]КЖКХ!E13+[3]КОИН!E13+[3]КООС!E13+[3]Спорт!E13+[3]КСЗ!E13+[3]УКС!E13+'[3]Адм центр'!E13+'[3]Адм ильин'!E13+[3]градострой!E13+[3]культура!E13+[3]УТИС!E13+[3]куми!E13+[3]удкх!E13+'[3]Адм кузнецк'!E13+[3]здрав!E13+'[3]адм города'!E13+'[3]адм куйб'!E13+'[3]адм зав'!E13+'[3]адм ордж'!E13+[3]опека!E13+[3]КГК!E13</f>
        <v>33</v>
      </c>
      <c r="F13" s="36">
        <f>E13/H13</f>
        <v>2.2000000000000002</v>
      </c>
      <c r="G13" s="28">
        <f>[3]кдм!G13+[3]КЖКХ!G13+[3]КОИН!G13+[3]КООС!G13+[3]Спорт!G13+[3]КСЗ!G13+[3]УКС!G13+'[3]Адм центр'!G13+'[3]Адм ильин'!G13+[3]градострой!G13+[3]культура!G13+[3]УТИС!G13+[3]куми!G13+[3]удкх!G13+'[3]Адм кузнецк'!G13+[3]здрав!G13+'[3]адм города'!G13+'[3]адм куйб'!G13+'[3]адм зав'!G13+'[3]адм ордж'!G13+[3]опека!G13+[3]КГК!G13</f>
        <v>16</v>
      </c>
      <c r="H13" s="28">
        <f>[3]кдм!H13+[3]КЖКХ!H13+[3]КОИН!H13+[3]КООС!H13+[3]Спорт!H13+[3]КСЗ!H13+[3]УКС!H13+'[3]Адм центр'!H13+'[3]Адм ильин'!H13+[3]градострой!H13+[3]культура!H13+[3]УТИС!H13+[3]куми!H13+[3]удкх!H13+'[3]Адм кузнецк'!H13+[3]здрав!H13+'[3]адм города'!H13+'[3]адм куйб'!H13+'[3]адм зав'!H13+'[3]адм ордж'!H13+[3]опека!H13+[3]КГК!H13</f>
        <v>15</v>
      </c>
      <c r="I13" s="28">
        <f>[3]кдм!I13+[3]КЖКХ!I13+[3]КОИН!I13+[3]КООС!I13+[3]Спорт!I13+[3]КСЗ!I13+[3]УКС!I13+'[3]Адм центр'!I13+'[3]Адм ильин'!I13+[3]градострой!I13+[3]культура!I13+[3]УТИС!I13+[3]куми!I13+[3]удкх!I13+'[3]Адм кузнецк'!I13+[3]здрав!I13+'[3]адм города'!I13+'[3]адм куйб'!I13+'[3]адм зав'!I13+'[3]адм ордж'!I13+[3]опека!I13+[3]КГК!I13</f>
        <v>8</v>
      </c>
      <c r="J13" s="28">
        <f>[3]кдм!J13+[3]КЖКХ!J13+[3]КОИН!J13+[3]КООС!J13+[3]Спорт!J13+[3]КСЗ!J13+[3]УКС!J13+'[3]Адм центр'!J13+'[3]Адм ильин'!J13+[3]градострой!J13+[3]культура!J13+[3]УТИС!J13+[3]куми!J13+[3]удкх!J13+'[3]Адм кузнецк'!J13+[3]здрав!J13+'[3]адм города'!J13+'[3]адм куйб'!J13+'[3]адм зав'!J13+'[3]адм ордж'!J13+[3]опека!J13+[3]КГК!J13</f>
        <v>6</v>
      </c>
      <c r="K13" s="28">
        <f>[3]кдм!K13+[3]КЖКХ!K13+[3]КОИН!K13+[3]КООС!K13+[3]Спорт!K13+[3]КСЗ!K13+[3]УКС!K13+'[3]Адм центр'!K13+'[3]Адм ильин'!K13+[3]градострой!K13+[3]культура!K13+[3]УТИС!K13+[3]куми!K13+[3]удкх!K13+'[3]Адм кузнецк'!K13+[3]здрав!K13+'[3]адм города'!K13+'[3]адм куйб'!K13+'[3]адм зав'!K13+'[3]адм ордж'!K13+[3]опека!K13+[3]КГК!K13</f>
        <v>1</v>
      </c>
      <c r="L13" s="28">
        <f>[3]кдм!L13+[3]КЖКХ!L13+[3]КОИН!L13+[3]КООС!L13+[3]Спорт!L13+[3]КСЗ!L13+[3]УКС!L13+'[3]Адм центр'!L13+'[3]Адм ильин'!L13+[3]градострой!L13+[3]культура!L13+[3]УТИС!L13+[3]куми!L13+[3]удкх!L13+'[3]Адм кузнецк'!L13+[3]здрав!L13+'[3]адм города'!L13+'[3]адм куйб'!L13+'[3]адм зав'!L13+'[3]адм ордж'!L13+[3]опека!L13+[3]КГК!L13</f>
        <v>2</v>
      </c>
      <c r="M13" s="1383">
        <f>[3]кдм!M13+[3]КЖКХ!M13+[3]КОИН!M13+[3]КООС!M13+[3]Спорт!M13+[3]КСЗ!M13+[3]УКС!M13+'[3]Адм центр'!M13+'[3]Адм ильин'!M13+[3]градострой!M13+[3]культура!M13+[3]УТИС!M13+[3]куми!M13+[3]удкх!M13+'[3]Адм кузнецк'!M13+[3]здрав!M13+'[3]адм города'!M13+'[3]адм куйб'!M13+'[3]адм зав'!M13+'[3]адм ордж'!M13+[3]опека!M13+[3]КГК!M13</f>
        <v>140482.94729000001</v>
      </c>
      <c r="N13" s="1383">
        <f>[3]кдм!N13+[3]КЖКХ!N13+[3]КОИН!N13+[3]КООС!N13+[3]Спорт!N13+[3]КСЗ!N13+[3]УКС!N13+'[3]Адм центр'!N13+'[3]Адм ильин'!N13+[3]градострой!N13+[3]культура!N13+[3]УТИС!N13+[3]куми!N13+[3]удкх!N13+'[3]Адм кузнецк'!N13+[3]здрав!N13+'[3]адм города'!N13+'[3]адм куйб'!N13+'[3]адм зав'!N13+'[3]адм ордж'!N13+[3]опека!N13+[3]КГК!N13</f>
        <v>127282.94709</v>
      </c>
      <c r="O13" s="1383">
        <f>[3]кдм!O13+[3]КЖКХ!O13+[3]КОИН!O13+[3]КООС!O13+[3]Спорт!O13+[3]КСЗ!O13+[3]УКС!O13+'[3]Адм центр'!O13+'[3]Адм ильин'!O13+[3]градострой!O13+[3]культура!O13+[3]УТИС!O13+[3]куми!O13+[3]удкх!O13+'[3]Адм кузнецк'!O13+[3]здрав!O13+'[3]адм города'!O13+'[3]адм куйб'!O13+'[3]адм зав'!O13+'[3]адм ордж'!O13+[3]опека!O13+[3]КГК!O13</f>
        <v>32601.859</v>
      </c>
      <c r="P13" s="1383">
        <f>[3]кдм!P13+[3]КЖКХ!P13+[3]КОИН!P13+[3]КООС!P13+[3]Спорт!P13+[3]КСЗ!P13+[3]УКС!P13+'[3]Адм центр'!P13+'[3]Адм ильин'!P13+[3]градострой!P13+[3]культура!P13+[3]УТИС!P13+[3]куми!P13+[3]удкх!P13+'[3]Адм кузнецк'!P13+[3]здрав!P13+'[3]адм города'!P13+'[3]адм куйб'!P13+'[3]адм зав'!P13+'[3]адм ордж'!P13+[3]опека!P13+[3]КГК!P13</f>
        <v>91606.308090000006</v>
      </c>
      <c r="Q13" s="1383">
        <f>[3]кдм!Q13+[3]КЖКХ!Q13+[3]КОИН!Q13+[3]КООС!Q13+[3]Спорт!Q13+[3]КСЗ!Q13+[3]УКС!Q13+'[3]Адм центр'!Q13+'[3]Адм ильин'!Q13+[3]градострой!Q13+[3]культура!Q13+[3]УТИС!Q13+[3]куми!Q13+[3]удкх!Q13+'[3]Адм кузнецк'!Q13+[3]здрав!Q13+'[3]адм города'!Q13+'[3]адм куйб'!Q13+'[3]адм зав'!Q13+'[3]адм ордж'!Q13+[3]опека!Q13+[3]КГК!Q13</f>
        <v>3074.78</v>
      </c>
      <c r="R13" s="1383">
        <f>[3]кдм!R13+[3]КЖКХ!R13+[3]КОИН!R13+[3]КООС!R13+[3]Спорт!R13+[3]КСЗ!R13+[3]УКС!R13+'[3]Адм центр'!R13+'[3]Адм ильин'!R13+[3]градострой!R13+[3]культура!R13+[3]УТИС!R13+[3]куми!R13+[3]удкх!R13+'[3]Адм кузнецк'!R13+[3]здрав!R13+'[3]адм города'!R13+'[3]адм куйб'!R13+'[3]адм зав'!R13+'[3]адм ордж'!R13+[3]опека!R13+[3]КГК!R13</f>
        <v>86486.711280000003</v>
      </c>
      <c r="S13" s="1383">
        <f>[3]кдм!S13+[3]КЖКХ!S13+[3]КОИН!S13+[3]КООС!S13+[3]Спорт!S13+[3]КСЗ!S13+[3]УКС!S13+'[3]Адм центр'!S13+'[3]Адм ильин'!S13+[3]градострой!S13+[3]культура!S13+[3]УТИС!S13+[3]куми!S13+[3]удкх!S13+'[3]Адм кузнецк'!S13+[3]здрав!S13+'[3]адм города'!S13+'[3]адм куйб'!S13+'[3]адм зав'!S13+'[3]адм ордж'!S13+[3]опека!S13+[3]КГК!S13</f>
        <v>25242.977999999999</v>
      </c>
      <c r="T13" s="1383">
        <f t="shared" ref="T13:T18" si="1">(O13+P13)-(R13+S13)</f>
        <v>12478.477809999997</v>
      </c>
      <c r="U13" s="1384">
        <f>100-((R13+S13)/(O13+P13)*100)</f>
        <v>10.046422954585765</v>
      </c>
    </row>
    <row r="14" spans="1:21">
      <c r="A14" s="45" t="s">
        <v>13</v>
      </c>
      <c r="B14" s="17" t="s">
        <v>236</v>
      </c>
      <c r="C14" s="28">
        <f>[3]кдм!C14+[3]КЖКХ!C14+[3]КОИН!C14+[3]КООС!C14+[3]Спорт!C14+[3]КСЗ!C14+[3]УКС!C14+'[3]Адм центр'!C14+'[3]Адм ильин'!C14+[3]градострой!C14+[3]культура!C14+[3]УТИС!C14+[3]куми!C14+[3]удкх!C14+'[3]Адм кузнецк'!C14+[3]здрав!C14+'[3]адм города'!C14+'[3]адм куйб'!C14+'[3]адм зав'!C14+'[3]адм ордж'!C14+[3]опека!C14+[3]КГК!C14</f>
        <v>6</v>
      </c>
      <c r="D14" s="28">
        <f>[3]кдм!D14+[3]КЖКХ!D14+[3]КОИН!D14+[3]КООС!D14+[3]Спорт!D14+[3]КСЗ!D14+[3]УКС!D14+'[3]Адм центр'!D14+'[3]Адм ильин'!D14+[3]градострой!D14+[3]культура!D14+[3]УТИС!D14+[3]куми!D14+[3]удкх!D14+'[3]Адм кузнецк'!D14+[3]здрав!D14+'[3]адм города'!D14+'[3]адм куйб'!D14+'[3]адм зав'!D14+'[3]адм ордж'!D14+[3]опека!D14+[3]КГК!D14</f>
        <v>6</v>
      </c>
      <c r="E14" s="28">
        <f>[3]кдм!E14+[3]КЖКХ!E14+[3]КОИН!E14+[3]КООС!E14+[3]Спорт!E14+[3]КСЗ!E14+[3]УКС!E14+'[3]Адм центр'!E14+'[3]Адм ильин'!E14+[3]градострой!E14+[3]культура!E14+[3]УТИС!E14+[3]куми!E14+[3]удкх!E14+'[3]Адм кузнецк'!E14+[3]здрав!E14+'[3]адм города'!E14+'[3]адм куйб'!E14+'[3]адм зав'!E14+'[3]адм ордж'!E14+[3]опека!E14+[3]КГК!E14</f>
        <v>11</v>
      </c>
      <c r="F14" s="36">
        <f t="shared" ref="F14:F19" si="2">E14/H14</f>
        <v>1.8333333333333333</v>
      </c>
      <c r="G14" s="28">
        <f>[3]кдм!G14+[3]КЖКХ!G14+[3]КОИН!G14+[3]КООС!G14+[3]Спорт!G14+[3]КСЗ!G14+[3]УКС!G14+'[3]Адм центр'!G14+'[3]Адм ильин'!G14+[3]градострой!G14+[3]культура!G14+[3]УТИС!G14+[3]куми!G14+[3]удкх!G14+'[3]Адм кузнецк'!G14+[3]здрав!G14+'[3]адм города'!G14+'[3]адм куйб'!G14+'[3]адм зав'!G14+'[3]адм ордж'!G14+[3]опека!G14+[3]КГК!G14</f>
        <v>6</v>
      </c>
      <c r="H14" s="28">
        <f>[3]кдм!H14+[3]КЖКХ!H14+[3]КОИН!H14+[3]КООС!H14+[3]Спорт!H14+[3]КСЗ!H14+[3]УКС!H14+'[3]Адм центр'!H14+'[3]Адм ильин'!H14+[3]градострой!H14+[3]культура!H14+[3]УТИС!H14+[3]куми!H14+[3]удкх!H14+'[3]Адм кузнецк'!H14+[3]здрав!H14+'[3]адм города'!H14+'[3]адм куйб'!H14+'[3]адм зав'!H14+'[3]адм ордж'!H14+[3]опека!H14+[3]КГК!H14</f>
        <v>6</v>
      </c>
      <c r="I14" s="28">
        <f>[3]кдм!I14+[3]КЖКХ!I14+[3]КОИН!I14+[3]КООС!I14+[3]Спорт!I14+[3]КСЗ!I14+[3]УКС!I14+'[3]Адм центр'!I14+'[3]Адм ильин'!I14+[3]градострой!I14+[3]культура!I14+[3]УТИС!I14+[3]куми!I14+[3]удкх!I14+'[3]Адм кузнецк'!I14+[3]здрав!I14+'[3]адм города'!I14+'[3]адм куйб'!I14+'[3]адм зав'!I14+'[3]адм ордж'!I14+[3]опека!I14+[3]КГК!I14</f>
        <v>4</v>
      </c>
      <c r="J14" s="28">
        <f>[3]кдм!J14+[3]КЖКХ!J14+[3]КОИН!J14+[3]КООС!J14+[3]Спорт!J14+[3]КСЗ!J14+[3]УКС!J14+'[3]Адм центр'!J14+'[3]Адм ильин'!J14+[3]градострой!J14+[3]культура!J14+[3]УТИС!J14+[3]куми!J14+[3]удкх!J14+'[3]Адм кузнецк'!J14+[3]здрав!J14+'[3]адм города'!J14+'[3]адм куйб'!J14+'[3]адм зав'!J14+'[3]адм ордж'!J14+[3]опека!J14+[3]КГК!J14</f>
        <v>1</v>
      </c>
      <c r="K14" s="28">
        <f>[3]кдм!K14+[3]КЖКХ!K14+[3]КОИН!K14+[3]КООС!K14+[3]Спорт!K14+[3]КСЗ!K14+[3]УКС!K14+'[3]Адм центр'!K14+'[3]Адм ильин'!K14+[3]градострой!K14+[3]культура!K14+[3]УТИС!K14+[3]куми!K14+[3]удкх!K14+'[3]Адм кузнецк'!K14+[3]здрав!K14+'[3]адм города'!K14+'[3]адм куйб'!K14+'[3]адм зав'!K14+'[3]адм ордж'!K14+[3]опека!K14+[3]КГК!K14</f>
        <v>1</v>
      </c>
      <c r="L14" s="28">
        <f>[3]кдм!L14+[3]КЖКХ!L14+[3]КОИН!L14+[3]КООС!L14+[3]Спорт!L14+[3]КСЗ!L14+[3]УКС!L14+'[3]Адм центр'!L14+'[3]Адм ильин'!L14+[3]градострой!L14+[3]культура!L14+[3]УТИС!L14+[3]куми!L14+[3]удкх!L14+'[3]Адм кузнецк'!L14+[3]здрав!L14+'[3]адм города'!L14+'[3]адм куйб'!L14+'[3]адм зав'!L14+'[3]адм ордж'!L14+[3]опека!L14+[3]КГК!L14</f>
        <v>0</v>
      </c>
      <c r="M14" s="1383">
        <f>[3]кдм!M14+[3]КЖКХ!M14+[3]КОИН!M14+[3]КООС!M14+[3]Спорт!M14+[3]КСЗ!M14+[3]УКС!M14+'[3]Адм центр'!M14+'[3]Адм ильин'!M14+[3]градострой!M14+[3]культура!M14+[3]УТИС!M14+[3]куми!M14+[3]удкх!M14+'[3]Адм кузнецк'!M14+[3]здрав!M14+'[3]адм города'!M14+'[3]адм куйб'!M14+'[3]адм зав'!M14+'[3]адм ордж'!M14+[3]опека!M14+[3]КГК!M14</f>
        <v>325803.63870000001</v>
      </c>
      <c r="N14" s="1383">
        <f>[3]кдм!N14+[3]КЖКХ!N14+[3]КОИН!N14+[3]КООС!N14+[3]Спорт!N14+[3]КСЗ!N14+[3]УКС!N14+'[3]Адм центр'!N14+'[3]Адм ильин'!N14+[3]градострой!N14+[3]культура!N14+[3]УТИС!N14+[3]куми!N14+[3]удкх!N14+'[3]Адм кузнецк'!N14+[3]здрав!N14+'[3]адм города'!N14+'[3]адм куйб'!N14+'[3]адм зав'!N14+'[3]адм ордж'!N14+[3]опека!N14+[3]КГК!N14</f>
        <v>325803.63870000001</v>
      </c>
      <c r="O14" s="1383">
        <f>[3]кдм!O14+[3]КЖКХ!O14+[3]КОИН!O14+[3]КООС!O14+[3]Спорт!O14+[3]КСЗ!O14+[3]УКС!O14+'[3]Адм центр'!O14+'[3]Адм ильин'!O14+[3]градострой!O14+[3]культура!O14+[3]УТИС!O14+[3]куми!O14+[3]удкх!O14+'[3]Адм кузнецк'!O14+[3]здрав!O14+'[3]адм города'!O14+'[3]адм куйб'!O14+'[3]адм зав'!O14+'[3]адм ордж'!O14+[3]опека!O14+[3]КГК!O14</f>
        <v>217865.745</v>
      </c>
      <c r="P14" s="1383">
        <f>[3]кдм!P14+[3]КЖКХ!P14+[3]КОИН!P14+[3]КООС!P14+[3]Спорт!P14+[3]КСЗ!P14+[3]УКС!P14+'[3]Адм центр'!P14+'[3]Адм ильин'!P14+[3]градострой!P14+[3]культура!P14+[3]УТИС!P14+[3]куми!P14+[3]удкх!P14+'[3]Адм кузнецк'!P14+[3]здрав!P14+'[3]адм города'!P14+'[3]адм куйб'!P14+'[3]адм зав'!P14+'[3]адм ордж'!P14+[3]опека!P14+[3]КГК!P14</f>
        <v>3907.4537</v>
      </c>
      <c r="Q14" s="1383">
        <f>[3]кдм!Q14+[3]КЖКХ!Q14+[3]КОИН!Q14+[3]КООС!Q14+[3]Спорт!Q14+[3]КСЗ!Q14+[3]УКС!Q14+'[3]Адм центр'!Q14+'[3]Адм ильин'!Q14+[3]градострой!Q14+[3]культура!Q14+[3]УТИС!Q14+[3]куми!Q14+[3]удкх!Q14+'[3]Адм кузнецк'!Q14+[3]здрав!Q14+'[3]адм города'!Q14+'[3]адм куйб'!Q14+'[3]адм зав'!Q14+'[3]адм ордж'!Q14+[3]опека!Q14+[3]КГК!Q14</f>
        <v>104030.44</v>
      </c>
      <c r="R14" s="1383">
        <f>[3]кдм!R14+[3]КЖКХ!R14+[3]КОИН!R14+[3]КООС!R14+[3]Спорт!R14+[3]КСЗ!R14+[3]УКС!R14+'[3]Адм центр'!R14+'[3]Адм ильин'!R14+[3]градострой!R14+[3]культура!R14+[3]УТИС!R14+[3]куми!R14+[3]удкх!R14+'[3]Адм кузнецк'!R14+[3]здрав!R14+'[3]адм города'!R14+'[3]адм куйб'!R14+'[3]адм зав'!R14+'[3]адм ордж'!R14+[3]опека!R14+[3]КГК!R14</f>
        <v>3399.4847199999999</v>
      </c>
      <c r="S14" s="1383">
        <f>[3]кдм!S14+[3]КЖКХ!S14+[3]КОИН!S14+[3]КООС!S14+[3]Спорт!S14+[3]КСЗ!S14+[3]УКС!S14+'[3]Адм центр'!S14+'[3]Адм ильин'!S14+[3]градострой!S14+[3]культура!S14+[3]УТИС!S14+[3]куми!S14+[3]удкх!S14+'[3]Адм кузнецк'!S14+[3]здрав!S14+'[3]адм города'!S14+'[3]адм куйб'!S14+'[3]адм зав'!S14+'[3]адм ордж'!S14+[3]опека!S14+[3]КГК!S14</f>
        <v>214761.84599999999</v>
      </c>
      <c r="T14" s="1383">
        <f t="shared" si="1"/>
        <v>3611.86798000001</v>
      </c>
      <c r="U14" s="1384">
        <f t="shared" ref="U14:U18" si="3">100-((R14+S14)/(O14+P14)*100)</f>
        <v>1.6286314131609316</v>
      </c>
    </row>
    <row r="15" spans="1:21">
      <c r="A15" s="45" t="s">
        <v>14</v>
      </c>
      <c r="B15" s="17" t="s">
        <v>237</v>
      </c>
      <c r="C15" s="28">
        <f>[3]кдм!C15+[3]КЖКХ!C15+[3]КОИН!C15+[3]КООС!C15+[3]Спорт!C15+[3]КСЗ!C15+[3]УКС!C15+'[3]Адм центр'!C15+'[3]Адм ильин'!C15+[3]градострой!C15+[3]культура!C15+[3]УТИС!C15+[3]куми!C15+[3]удкх!C15+'[3]Адм кузнецк'!C15+[3]здрав!C15+'[3]адм города'!C15+'[3]адм куйб'!C15+'[3]адм зав'!C15+'[3]адм ордж'!C15+[3]опека!C15+[3]КГК!C15</f>
        <v>0</v>
      </c>
      <c r="D15" s="28">
        <f>[3]кдм!D15+[3]КЖКХ!D15+[3]КОИН!D15+[3]КООС!D15+[3]Спорт!D15+[3]КСЗ!D15+[3]УКС!D15+'[3]Адм центр'!D15+'[3]Адм ильин'!D15+[3]градострой!D15+[3]культура!D15+[3]УТИС!D15+[3]куми!D15+[3]удкх!D15+'[3]Адм кузнецк'!D15+[3]здрав!D15+'[3]адм города'!D15+'[3]адм куйб'!D15+'[3]адм зав'!D15+'[3]адм ордж'!D15+[3]опека!D15+[3]КГК!D15</f>
        <v>0</v>
      </c>
      <c r="E15" s="28">
        <f>[3]кдм!E15+[3]КЖКХ!E15+[3]КОИН!E15+[3]КООС!E15+[3]Спорт!E15+[3]КСЗ!E15+[3]УКС!E15+'[3]Адм центр'!E15+'[3]Адм ильин'!E15+[3]градострой!E15+[3]культура!E15+[3]УТИС!E15+[3]куми!E15+[3]удкх!E15+'[3]Адм кузнецк'!E15+[3]здрав!E15+'[3]адм города'!E15+'[3]адм куйб'!E15+'[3]адм зав'!E15+'[3]адм ордж'!E15+[3]опека!E15+[3]КГК!E15</f>
        <v>0</v>
      </c>
      <c r="F15" s="36" t="e">
        <f t="shared" si="2"/>
        <v>#DIV/0!</v>
      </c>
      <c r="G15" s="28">
        <f>[3]кдм!G15+[3]КЖКХ!G15+[3]КОИН!G15+[3]КООС!G15+[3]Спорт!G15+[3]КСЗ!G15+[3]УКС!G15+'[3]Адм центр'!G15+'[3]Адм ильин'!G15+[3]градострой!G15+[3]культура!G15+[3]УТИС!G15+[3]куми!G15+[3]удкх!G15+'[3]Адм кузнецк'!G15+[3]здрав!G15+'[3]адм города'!G15+'[3]адм куйб'!G15+'[3]адм зав'!G15+'[3]адм ордж'!G15+[3]опека!G15+[3]КГК!G15</f>
        <v>0</v>
      </c>
      <c r="H15" s="28">
        <f>[3]кдм!H15+[3]КЖКХ!H15+[3]КОИН!H15+[3]КООС!H15+[3]Спорт!H15+[3]КСЗ!H15+[3]УКС!H15+'[3]Адм центр'!H15+'[3]Адм ильин'!H15+[3]градострой!H15+[3]культура!H15+[3]УТИС!H15+[3]куми!H15+[3]удкх!H15+'[3]Адм кузнецк'!H15+[3]здрав!H15+'[3]адм города'!H15+'[3]адм куйб'!H15+'[3]адм зав'!H15+'[3]адм ордж'!H15+[3]опека!H15+[3]КГК!H15</f>
        <v>0</v>
      </c>
      <c r="I15" s="28">
        <f>[3]кдм!I15+[3]КЖКХ!I15+[3]КОИН!I15+[3]КООС!I15+[3]Спорт!I15+[3]КСЗ!I15+[3]УКС!I15+'[3]Адм центр'!I15+'[3]Адм ильин'!I15+[3]градострой!I15+[3]культура!I15+[3]УТИС!I15+[3]куми!I15+[3]удкх!I15+'[3]Адм кузнецк'!I15+[3]здрав!I15+'[3]адм города'!I15+'[3]адм куйб'!I15+'[3]адм зав'!I15+'[3]адм ордж'!I15+[3]опека!I15+[3]КГК!I15</f>
        <v>0</v>
      </c>
      <c r="J15" s="28">
        <f>[3]кдм!J15+[3]КЖКХ!J15+[3]КОИН!J15+[3]КООС!J15+[3]Спорт!J15+[3]КСЗ!J15+[3]УКС!J15+'[3]Адм центр'!J15+'[3]Адм ильин'!J15+[3]градострой!J15+[3]культура!J15+[3]УТИС!J15+[3]куми!J15+[3]удкх!J15+'[3]Адм кузнецк'!J15+[3]здрав!J15+'[3]адм города'!J15+'[3]адм куйб'!J15+'[3]адм зав'!J15+'[3]адм ордж'!J15+[3]опека!J15+[3]КГК!J15</f>
        <v>0</v>
      </c>
      <c r="K15" s="28">
        <f>[3]кдм!K15+[3]КЖКХ!K15+[3]КОИН!K15+[3]КООС!K15+[3]Спорт!K15+[3]КСЗ!K15+[3]УКС!K15+'[3]Адм центр'!K15+'[3]Адм ильин'!K15+[3]градострой!K15+[3]культура!K15+[3]УТИС!K15+[3]куми!K15+[3]удкх!K15+'[3]Адм кузнецк'!K15+[3]здрав!K15+'[3]адм города'!K15+'[3]адм куйб'!K15+'[3]адм зав'!K15+'[3]адм ордж'!K15+[3]опека!K15+[3]КГК!K15</f>
        <v>0</v>
      </c>
      <c r="L15" s="28">
        <f>[3]кдм!L15+[3]КЖКХ!L15+[3]КОИН!L15+[3]КООС!L15+[3]Спорт!L15+[3]КСЗ!L15+[3]УКС!L15+'[3]Адм центр'!L15+'[3]Адм ильин'!L15+[3]градострой!L15+[3]культура!L15+[3]УТИС!L15+[3]куми!L15+[3]удкх!L15+'[3]Адм кузнецк'!L15+[3]здрав!L15+'[3]адм города'!L15+'[3]адм куйб'!L15+'[3]адм зав'!L15+'[3]адм ордж'!L15+[3]опека!L15+[3]КГК!L15</f>
        <v>0</v>
      </c>
      <c r="M15" s="1383">
        <f>[3]кдм!M15+[3]КЖКХ!M15+[3]КОИН!M15+[3]КООС!M15+[3]Спорт!M15+[3]КСЗ!M15+[3]УКС!M15+'[3]Адм центр'!M15+'[3]Адм ильин'!M15+[3]градострой!M15+[3]культура!M15+[3]УТИС!M15+[3]куми!M15+[3]удкх!M15+'[3]Адм кузнецк'!M15+[3]здрав!M15+'[3]адм города'!M15+'[3]адм куйб'!M15+'[3]адм зав'!M15+'[3]адм ордж'!M15+[3]опека!M15+[3]КГК!M15</f>
        <v>0</v>
      </c>
      <c r="N15" s="1383">
        <f>[3]кдм!N15+[3]КЖКХ!N15+[3]КОИН!N15+[3]КООС!N15+[3]Спорт!N15+[3]КСЗ!N15+[3]УКС!N15+'[3]Адм центр'!N15+'[3]Адм ильин'!N15+[3]градострой!N15+[3]культура!N15+[3]УТИС!N15+[3]куми!N15+[3]удкх!N15+'[3]Адм кузнецк'!N15+[3]здрав!N15+'[3]адм города'!N15+'[3]адм куйб'!N15+'[3]адм зав'!N15+'[3]адм ордж'!N15+[3]опека!N15+[3]КГК!N15</f>
        <v>0</v>
      </c>
      <c r="O15" s="1383">
        <f>[3]кдм!O15+[3]КЖКХ!O15+[3]КОИН!O15+[3]КООС!O15+[3]Спорт!O15+[3]КСЗ!O15+[3]УКС!O15+'[3]Адм центр'!O15+'[3]Адм ильин'!O15+[3]градострой!O15+[3]культура!O15+[3]УТИС!O15+[3]куми!O15+[3]удкх!O15+'[3]Адм кузнецк'!O15+[3]здрав!O15+'[3]адм города'!O15+'[3]адм куйб'!O15+'[3]адм зав'!O15+'[3]адм ордж'!O15+[3]опека!O15+[3]КГК!O15</f>
        <v>0</v>
      </c>
      <c r="P15" s="1383">
        <f>[3]кдм!P15+[3]КЖКХ!P15+[3]КОИН!P15+[3]КООС!P15+[3]Спорт!P15+[3]КСЗ!P15+[3]УКС!P15+'[3]Адм центр'!P15+'[3]Адм ильин'!P15+[3]градострой!P15+[3]культура!P15+[3]УТИС!P15+[3]куми!P15+[3]удкх!P15+'[3]Адм кузнецк'!P15+[3]здрав!P15+'[3]адм города'!P15+'[3]адм куйб'!P15+'[3]адм зав'!P15+'[3]адм ордж'!P15+[3]опека!P15+[3]КГК!P15</f>
        <v>0</v>
      </c>
      <c r="Q15" s="1383">
        <f>[3]кдм!Q15+[3]КЖКХ!Q15+[3]КОИН!Q15+[3]КООС!Q15+[3]Спорт!Q15+[3]КСЗ!Q15+[3]УКС!Q15+'[3]Адм центр'!Q15+'[3]Адм ильин'!Q15+[3]градострой!Q15+[3]культура!Q15+[3]УТИС!Q15+[3]куми!Q15+[3]удкх!Q15+'[3]Адм кузнецк'!Q15+[3]здрав!Q15+'[3]адм города'!Q15+'[3]адм куйб'!Q15+'[3]адм зав'!Q15+'[3]адм ордж'!Q15+[3]опека!Q15+[3]КГК!Q15</f>
        <v>0</v>
      </c>
      <c r="R15" s="1383">
        <f>[3]кдм!R15+[3]КЖКХ!R15+[3]КОИН!R15+[3]КООС!R15+[3]Спорт!R15+[3]КСЗ!R15+[3]УКС!R15+'[3]Адм центр'!R15+'[3]Адм ильин'!R15+[3]градострой!R15+[3]культура!R15+[3]УТИС!R15+[3]куми!R15+[3]удкх!R15+'[3]Адм кузнецк'!R15+[3]здрав!R15+'[3]адм города'!R15+'[3]адм куйб'!R15+'[3]адм зав'!R15+'[3]адм ордж'!R15+[3]опека!R15+[3]КГК!R15</f>
        <v>0</v>
      </c>
      <c r="S15" s="1383">
        <f>[3]кдм!S15+[3]КЖКХ!S15+[3]КОИН!S15+[3]КООС!S15+[3]Спорт!S15+[3]КСЗ!S15+[3]УКС!S15+'[3]Адм центр'!S15+'[3]Адм ильин'!S15+[3]градострой!S15+[3]культура!S15+[3]УТИС!S15+[3]куми!S15+[3]удкх!S15+'[3]Адм кузнецк'!S15+[3]здрав!S15+'[3]адм города'!S15+'[3]адм куйб'!S15+'[3]адм зав'!S15+'[3]адм ордж'!S15+[3]опека!S15+[3]КГК!S15</f>
        <v>0</v>
      </c>
      <c r="T15" s="1383">
        <f t="shared" si="1"/>
        <v>0</v>
      </c>
      <c r="U15" s="1384" t="e">
        <f t="shared" si="3"/>
        <v>#DIV/0!</v>
      </c>
    </row>
    <row r="16" spans="1:21">
      <c r="A16" s="45" t="s">
        <v>73</v>
      </c>
      <c r="B16" s="17" t="s">
        <v>238</v>
      </c>
      <c r="C16" s="28">
        <f>[3]кдм!C16+[3]КЖКХ!C16+[3]КОИН!C16+[3]КООС!C16+[3]Спорт!C16+[3]КСЗ!C16+[3]УКС!C16+'[3]Адм центр'!C16+'[3]Адм ильин'!C16+[3]градострой!C16+[3]культура!C16+[3]УТИС!C16+[3]куми!C16+[3]удкх!C16+'[3]Адм кузнецк'!C16+[3]здрав!C16+'[3]адм города'!C16+'[3]адм куйб'!C16+'[3]адм зав'!C16+'[3]адм ордж'!C16+[3]опека!C16+[3]КГК!C16+90</f>
        <v>3452</v>
      </c>
      <c r="D16" s="28">
        <v>3318</v>
      </c>
      <c r="E16" s="28">
        <f>[3]кдм!E16+[3]КЖКХ!E16+[3]КОИН!E16+[3]КООС!E16+[3]Спорт!E16+[3]КСЗ!E16+[3]УКС!E16+'[3]Адм центр'!E16+'[3]Адм ильин'!E16+[3]градострой!E16+[3]культура!E16+[3]УТИС!E16+[3]куми!E16+[3]удкх!E16+'[3]Адм кузнецк'!E16+[3]здрав!E16+'[3]адм города'!E16+'[3]адм куйб'!E16+'[3]адм зав'!E16+'[3]адм ордж'!E16+[3]опека!E16+[3]КГК!E16</f>
        <v>9381</v>
      </c>
      <c r="F16" s="36">
        <f t="shared" si="2"/>
        <v>2.8273056057866186</v>
      </c>
      <c r="G16" s="28">
        <f>[3]кдм!G16+[3]КЖКХ!G16+[3]КОИН!G16+[3]КООС!G16+[3]Спорт!G16+[3]КСЗ!G16+[3]УКС!G16+'[3]Адм центр'!G16+'[3]Адм ильин'!G16+[3]градострой!G16+[3]культура!G16+[3]УТИС!G16+[3]куми!G16+[3]удкх!G16+'[3]Адм кузнецк'!G16+[3]здрав!G16+'[3]адм города'!G16+'[3]адм куйб'!G16+'[3]адм зав'!G16+'[3]адм ордж'!G16+[3]опека!G16+[3]КГК!G16+90</f>
        <v>3452</v>
      </c>
      <c r="H16" s="28">
        <f>SUM(I16:K16)</f>
        <v>3318</v>
      </c>
      <c r="I16" s="28">
        <f>[3]кдм!I16+[3]КЖКХ!I16+[3]КОИН!I16+[3]КООС!I16+[3]Спорт!I16+[3]КСЗ!I16+[3]УКС!I16+'[3]Адм центр'!I16+'[3]Адм ильин'!I16+[3]градострой!I16+[3]культура!I16+[3]УТИС!I16+[3]куми!I16+[3]удкх!I16+'[3]Адм кузнецк'!I16+[3]здрав!I16+'[3]адм города'!I16+'[3]адм куйб'!I16+'[3]адм зав'!I16+'[3]адм ордж'!I16+[3]опека!I16+[3]КГК!I16+59</f>
        <v>1838</v>
      </c>
      <c r="J16" s="28">
        <f>[3]кдм!J16+[3]КЖКХ!J16+[3]КОИН!J16+[3]КООС!J16+[3]Спорт!J16+[3]КСЗ!J16+[3]УКС!J16+'[3]Адм центр'!J16+'[3]Адм ильин'!J16+[3]градострой!J16+[3]культура!J16+[3]УТИС!J16+[3]куми!J16+[3]удкх!J16+'[3]Адм кузнецк'!J16+[3]здрав!J16+'[3]адм города'!J16+'[3]адм куйб'!J16+'[3]адм зав'!J16+'[3]адм ордж'!J16+[3]опека!J16+[3]КГК!J16+16</f>
        <v>1241</v>
      </c>
      <c r="K16" s="28">
        <f>[3]кдм!K16+[3]КЖКХ!K16+[3]КОИН!K16+[3]КООС!K16+[3]Спорт!K16+[3]КСЗ!K16+[3]УКС!K16+'[3]Адм центр'!K16+'[3]Адм ильин'!K16+[3]градострой!K16+[3]культура!K16+[3]УТИС!K16+[3]куми!K16+[3]удкх!K16+'[3]Адм кузнецк'!K16+[3]здрав!K16+'[3]адм города'!K16+'[3]адм куйб'!K16+'[3]адм зав'!K16+'[3]адм ордж'!K16+[3]опека!K16+[3]КГК!K16+6</f>
        <v>239</v>
      </c>
      <c r="L16" s="28">
        <f>[3]кдм!L16+[3]КЖКХ!L16+[3]КОИН!L16+[3]КООС!L16+[3]Спорт!L16+[3]КСЗ!L16+[3]УКС!L16+'[3]Адм центр'!L16+'[3]Адм ильин'!L16+[3]градострой!L16+[3]культура!L16+[3]УТИС!L16+[3]куми!L16+[3]удкх!L16+'[3]Адм кузнецк'!L16+[3]здрав!L16+'[3]адм города'!L16+'[3]адм куйб'!L16+'[3]адм зав'!L16+'[3]адм ордж'!L16+[3]опека!L16+[3]КГК!L16</f>
        <v>664</v>
      </c>
      <c r="M16" s="1383">
        <f>[3]кдм!M16+[3]КЖКХ!M16+[3]КОИН!M16+[3]КООС!M16+[3]Спорт!M16+[3]КСЗ!M16+[3]УКС!M16+'[3]Адм центр'!M16+'[3]Адм ильин'!M16+[3]градострой!M16+[3]культура!M16+[3]УТИС!M16+[3]куми!M16+[3]удкх!M16+'[3]Адм кузнецк'!M16+[3]здрав!M16+'[3]адм города'!M16+'[3]адм куйб'!M16+'[3]адм зав'!M16+'[3]адм ордж'!M16+[3]опека!M16+[3]КГК!M16</f>
        <v>6715014.6281399997</v>
      </c>
      <c r="N16" s="1383">
        <f>[3]кдм!N16+[3]КЖКХ!N16+[3]КОИН!N16+[3]КООС!N16+[3]Спорт!N16+[3]КСЗ!N16+[3]УКС!N16+'[3]Адм центр'!N16+'[3]Адм ильин'!N16+[3]градострой!N16+[3]культура!N16+[3]УТИС!N16+[3]куми!N16+[3]удкх!N16+'[3]Адм кузнецк'!N16+[3]здрав!N16+'[3]адм города'!N16+'[3]адм куйб'!N16+'[3]адм зав'!N16+'[3]адм ордж'!N16+[3]опека!N16+[3]КГК!N16</f>
        <v>7031014.9611299988</v>
      </c>
      <c r="O16" s="1383">
        <f>[3]кдм!O16+[3]КЖКХ!O16+[3]КОИН!O16+[3]КООС!O16+[3]Спорт!O16+[3]КСЗ!O16+[3]УКС!O16+'[3]Адм центр'!O16+'[3]Адм ильин'!O16+[3]градострой!O16+[3]культура!O16+[3]УТИС!O16+[3]куми!O16+[3]удкх!O16+'[3]Адм кузнецк'!O16+[3]здрав!O16+'[3]адм города'!O16+'[3]адм куйб'!O16+'[3]адм зав'!O16+'[3]адм ордж'!O16+[3]опека!O16+[3]КГК!O16</f>
        <v>2806091.3172800001</v>
      </c>
      <c r="P16" s="1383">
        <f>[3]кдм!P16+[3]КЖКХ!P16+[3]КОИН!P16+[3]КООС!P16+[3]Спорт!P16+[3]КСЗ!P16+[3]УКС!P16+'[3]Адм центр'!P16+'[3]Адм ильин'!P16+[3]градострой!P16+[3]культура!P16+[3]УТИС!P16+[3]куми!P16+[3]удкх!P16+'[3]Адм кузнецк'!P16+[3]здрав!P16+'[3]адм города'!P16+'[3]адм куйб'!P16+'[3]адм зав'!P16+'[3]адм ордж'!P16+[3]опека!P16+[3]КГК!P16</f>
        <v>3604766.4545700001</v>
      </c>
      <c r="Q16" s="1383">
        <f>[3]кдм!Q16+[3]КЖКХ!Q16+[3]КОИН!Q16+[3]КООС!Q16+[3]Спорт!Q16+[3]КСЗ!Q16+[3]УКС!Q16+'[3]Адм центр'!Q16+'[3]Адм ильин'!Q16+[3]градострой!Q16+[3]культура!Q16+[3]УТИС!Q16+[3]куми!Q16+[3]удкх!Q16+'[3]Адм кузнецк'!Q16+[3]здрав!Q16+'[3]адм города'!Q16+'[3]адм куйб'!Q16+'[3]адм зав'!Q16+'[3]адм ордж'!Q16+[3]опека!Q16+[3]КГК!Q16</f>
        <v>620156.38727999991</v>
      </c>
      <c r="R16" s="1383">
        <f>[3]кдм!R16+[3]КЖКХ!R16+[3]КОИН!R16+[3]КООС!R16+[3]Спорт!R16+[3]КСЗ!R16+[3]УКС!R16+'[3]Адм центр'!R16+'[3]Адм ильин'!R16+[3]градострой!R16+[3]культура!R16+[3]УТИС!R16+[3]куми!R16+[3]удкх!R16+'[3]Адм кузнецк'!R16+[3]здрав!R16+'[3]адм города'!R16+'[3]адм куйб'!R16+'[3]адм зав'!R16+'[3]адм ордж'!R16+[3]опека!R16+[3]КГК!R16</f>
        <v>3577576.4305599998</v>
      </c>
      <c r="S16" s="1383">
        <f>[3]кдм!S16+[3]КЖКХ!S16+[3]КОИН!S16+[3]КООС!S16+[3]Спорт!S16+[3]КСЗ!S16+[3]УКС!S16+'[3]Адм центр'!S16+'[3]Адм ильин'!S16+[3]градострой!S16+[3]культура!S16+[3]УТИС!S16+[3]куми!S16+[3]удкх!S16+'[3]Адм кузнецк'!S16+[3]здрав!S16+'[3]адм города'!S16+'[3]адм куйб'!S16+'[3]адм зав'!S16+'[3]адм ордж'!S16+[3]опека!S16+[3]КГК!S16</f>
        <v>2238787.9551799996</v>
      </c>
      <c r="T16" s="1383">
        <f t="shared" si="1"/>
        <v>594493.38611000124</v>
      </c>
      <c r="U16" s="1384">
        <f t="shared" si="3"/>
        <v>9.2732268795669484</v>
      </c>
    </row>
    <row r="17" spans="1:21">
      <c r="A17" s="45" t="s">
        <v>74</v>
      </c>
      <c r="B17" s="17" t="s">
        <v>239</v>
      </c>
      <c r="C17" s="28">
        <f>[3]кдм!C17+[3]КЖКХ!C17+[3]КОИН!C17+[3]КООС!C17+[3]Спорт!C17+[3]КСЗ!C17+[3]УКС!C17+'[3]Адм центр'!C17+'[3]Адм ильин'!C17+[3]градострой!C17+[3]культура!C17+[3]УТИС!C17+[3]куми!C17+[3]удкх!C17+'[3]Адм кузнецк'!C17+[3]здрав!C17+'[3]адм города'!C17+'[3]адм куйб'!C17+'[3]адм зав'!C17+'[3]адм ордж'!C17+[3]опека!C17+[3]КГК!C17</f>
        <v>181</v>
      </c>
      <c r="D17" s="28">
        <f>[3]кдм!D17+[3]КЖКХ!D17+[3]КОИН!D17+[3]КООС!D17+[3]Спорт!D17+[3]КСЗ!D17+[3]УКС!D17+'[3]Адм центр'!D17+'[3]Адм ильин'!D17+[3]градострой!D17+[3]культура!D17+[3]УТИС!D17+[3]куми!D17+[3]удкх!D17+'[3]Адм кузнецк'!D17+[3]здрав!D17+'[3]адм города'!D17+'[3]адм куйб'!D17+'[3]адм зав'!D17+'[3]адм ордж'!D17+[3]опека!D17+[3]КГК!D17</f>
        <v>180</v>
      </c>
      <c r="E17" s="28">
        <f>[3]кдм!E17+[3]КЖКХ!E17+[3]КОИН!E17+[3]КООС!E17+[3]Спорт!E17+[3]КСЗ!E17+[3]УКС!E17+'[3]Адм центр'!E17+'[3]Адм ильин'!E17+[3]градострой!E17+[3]культура!E17+[3]УТИС!E17+[3]куми!E17+[3]удкх!E17+'[3]Адм кузнецк'!E17+[3]здрав!E17+'[3]адм города'!E17+'[3]адм куйб'!E17+'[3]адм зав'!E17+'[3]адм ордж'!E17+[3]опека!E17+[3]КГК!E17</f>
        <v>324</v>
      </c>
      <c r="F17" s="36">
        <f t="shared" si="2"/>
        <v>1.8</v>
      </c>
      <c r="G17" s="28">
        <f>[3]кдм!G17+[3]КЖКХ!G17+[3]КОИН!G17+[3]КООС!G17+[3]Спорт!G17+[3]КСЗ!G17+[3]УКС!G17+'[3]Адм центр'!G17+'[3]Адм ильин'!G17+[3]градострой!G17+[3]культура!G17+[3]УТИС!G17+[3]куми!G17+[3]удкх!G17+'[3]Адм кузнецк'!G17+[3]здрав!G17+'[3]адм города'!G17+'[3]адм куйб'!G17+'[3]адм зав'!G17+'[3]адм ордж'!G17+[3]опека!G17+[3]КГК!G17</f>
        <v>181</v>
      </c>
      <c r="H17" s="28">
        <f>[3]кдм!H17+[3]КЖКХ!H17+[3]КОИН!H17+[3]КООС!H17+[3]Спорт!H17+[3]КСЗ!H17+[3]УКС!H17+'[3]Адм центр'!H17+'[3]Адм ильин'!H17+[3]градострой!H17+[3]культура!H17+[3]УТИС!H17+[3]куми!H17+[3]удкх!H17+'[3]Адм кузнецк'!H17+[3]здрав!H17+'[3]адм города'!H17+'[3]адм куйб'!H17+'[3]адм зав'!H17+'[3]адм ордж'!H17+[3]опека!H17+[3]КГК!H17</f>
        <v>180</v>
      </c>
      <c r="I17" s="28">
        <f>[3]кдм!I17+[3]КЖКХ!I17+[3]КОИН!I17+[3]КООС!I17+[3]Спорт!I17+[3]КСЗ!I17+[3]УКС!I17+'[3]Адм центр'!I17+'[3]Адм ильин'!I17+[3]градострой!I17+[3]культура!I17+[3]УТИС!I17+[3]куми!I17+[3]удкх!I17+'[3]Адм кузнецк'!I17+[3]здрав!I17+'[3]адм города'!I17+'[3]адм куйб'!I17+'[3]адм зав'!I17+'[3]адм ордж'!I17+[3]опека!I17+[3]КГК!I17</f>
        <v>76</v>
      </c>
      <c r="J17" s="28">
        <f>[3]кдм!J17+[3]КЖКХ!J17+[3]КОИН!J17+[3]КООС!J17+[3]Спорт!J17+[3]КСЗ!J17+[3]УКС!J17+'[3]Адм центр'!J17+'[3]Адм ильин'!J17+[3]градострой!J17+[3]культура!J17+[3]УТИС!J17+[3]куми!J17+[3]удкх!J17+'[3]Адм кузнецк'!J17+[3]здрав!J17+'[3]адм города'!J17+'[3]адм куйб'!J17+'[3]адм зав'!J17+'[3]адм ордж'!J17+[3]опека!J17+[3]КГК!J17</f>
        <v>92</v>
      </c>
      <c r="K17" s="28">
        <f>[3]кдм!K17+[3]КЖКХ!K17+[3]КОИН!K17+[3]КООС!K17+[3]Спорт!K17+[3]КСЗ!K17+[3]УКС!K17+'[3]Адм центр'!K17+'[3]Адм ильин'!K17+[3]градострой!K17+[3]культура!K17+[3]УТИС!K17+[3]куми!K17+[3]удкх!K17+'[3]Адм кузнецк'!K17+[3]здрав!K17+'[3]адм города'!K17+'[3]адм куйб'!K17+'[3]адм зав'!K17+'[3]адм ордж'!K17+[3]опека!K17+[3]КГК!K17</f>
        <v>12</v>
      </c>
      <c r="L17" s="46" t="s">
        <v>20</v>
      </c>
      <c r="M17" s="1383">
        <f>[3]кдм!M17+[3]КЖКХ!M17+[3]КОИН!M17+[3]КООС!M17+[3]Спорт!M17+[3]КСЗ!M17+[3]УКС!M17+'[3]Адм центр'!M17+'[3]Адм ильин'!M17+[3]градострой!M17+[3]культура!M17+[3]УТИС!M17+[3]куми!M17+[3]удкх!M17+'[3]Адм кузнецк'!M17+[3]здрав!M17+'[3]адм города'!M17+'[3]адм куйб'!M17+'[3]адм зав'!M17+'[3]адм ордж'!M17+[3]опека!M17+[3]КГК!M17</f>
        <v>66379.335120000003</v>
      </c>
      <c r="N17" s="1383">
        <f>[3]кдм!N17+[3]КЖКХ!N17+[3]КОИН!N17+[3]КООС!N17+[3]Спорт!N17+[3]КСЗ!N17+[3]УКС!N17+'[3]Адм центр'!N17+'[3]Адм ильин'!N17+[3]градострой!N17+[3]культура!N17+[3]УТИС!N17+[3]куми!N17+[3]удкх!N17+'[3]Адм кузнецк'!N17+[3]здрав!N17+'[3]адм города'!N17+'[3]адм куйб'!N17+'[3]адм зав'!N17+'[3]адм ордж'!N17+[3]опека!N17+[3]КГК!N17</f>
        <v>29322.593850000001</v>
      </c>
      <c r="O17" s="1383">
        <f>[3]кдм!O17+[3]КЖКХ!O17+[3]КОИН!O17+[3]КООС!O17+[3]Спорт!O17+[3]КСЗ!O17+[3]УКС!O17+'[3]Адм центр'!O17+'[3]Адм ильин'!O17+[3]градострой!O17+[3]культура!O17+[3]УТИС!O17+[3]куми!O17+[3]удкх!O17+'[3]Адм кузнецк'!O17+[3]здрав!O17+'[3]адм города'!O17+'[3]адм куйб'!O17+'[3]адм зав'!O17+'[3]адм ордж'!O17+[3]опека!O17+[3]КГК!O17</f>
        <v>13949.696509999998</v>
      </c>
      <c r="P17" s="1383">
        <f>[3]кдм!P17+[3]КЖКХ!P17+[3]КОИН!P17+[3]КООС!P17+[3]Спорт!P17+[3]КСЗ!P17+[3]УКС!P17+'[3]Адм центр'!P17+'[3]Адм ильин'!P17+[3]градострой!P17+[3]культура!P17+[3]УТИС!P17+[3]куми!P17+[3]удкх!P17+'[3]Адм кузнецк'!P17+[3]здрав!P17+'[3]адм города'!P17+'[3]адм куйб'!P17+'[3]адм зав'!P17+'[3]адм ордж'!P17+[3]опека!P17+[3]КГК!P17</f>
        <v>14134.088340000002</v>
      </c>
      <c r="Q17" s="1383">
        <f>[3]кдм!Q17+[3]КЖКХ!Q17+[3]КОИН!Q17+[3]КООС!Q17+[3]Спорт!Q17+[3]КСЗ!Q17+[3]УКС!Q17+'[3]Адм центр'!Q17+'[3]Адм ильин'!Q17+[3]градострой!Q17+[3]культура!Q17+[3]УТИС!Q17+[3]куми!Q17+[3]удкх!Q17+'[3]Адм кузнецк'!Q17+[3]здрав!Q17+'[3]адм города'!Q17+'[3]адм куйб'!Q17+'[3]адм зав'!Q17+'[3]адм ордж'!Q17+[3]опека!Q17+[3]КГК!Q17</f>
        <v>1238.809</v>
      </c>
      <c r="R17" s="1383">
        <f>[3]кдм!R17+[3]КЖКХ!R17+[3]КОИН!R17+[3]КООС!R17+[3]Спорт!R17+[3]КСЗ!R17+[3]УКС!R17+'[3]Адм центр'!R17+'[3]Адм ильин'!R17+[3]градострой!R17+[3]культура!R17+[3]УТИС!R17+[3]куми!R17+[3]удкх!R17+'[3]Адм кузнецк'!R17+[3]здрав!R17+'[3]адм города'!R17+'[3]адм куйб'!R17+'[3]адм зав'!R17+'[3]адм ордж'!R17+[3]опека!R17+[3]КГК!R17</f>
        <v>12878.185709999998</v>
      </c>
      <c r="S17" s="1383">
        <f>[3]кдм!S17+[3]КЖКХ!S17+[3]КОИН!S17+[3]КООС!S17+[3]Спорт!S17+[3]КСЗ!S17+[3]УКС!S17+'[3]Адм центр'!S17+'[3]Адм ильин'!S17+[3]градострой!S17+[3]культура!S17+[3]УТИС!S17+[3]куми!S17+[3]удкх!S17+'[3]Адм кузнецк'!S17+[3]здрав!S17+'[3]адм города'!S17+'[3]адм куйб'!S17+'[3]адм зав'!S17+'[3]адм ордж'!S17+[3]опека!S17+[3]КГК!S17</f>
        <v>10194.429330000001</v>
      </c>
      <c r="T17" s="1383">
        <f t="shared" si="1"/>
        <v>5011.1698100000031</v>
      </c>
      <c r="U17" s="1384">
        <f t="shared" si="3"/>
        <v>17.843641221314954</v>
      </c>
    </row>
    <row r="18" spans="1:21">
      <c r="A18" s="45" t="s">
        <v>75</v>
      </c>
      <c r="B18" s="17" t="s">
        <v>240</v>
      </c>
      <c r="C18" s="28">
        <f>[3]кдм!C18+[3]КЖКХ!C18+[3]КОИН!C18+[3]КООС!C18+[3]Спорт!C18+[3]КСЗ!C18+[3]УКС!C18+'[3]Адм центр'!C18+'[3]Адм ильин'!C18+[3]градострой!C18+[3]культура!C18+[3]УТИС!C18+[3]куми!C18+[3]удкх!C18+'[3]Адм кузнецк'!C18+[3]здрав!C18+'[3]адм города'!C18+'[3]адм куйб'!C18+'[3]адм зав'!C18+'[3]адм ордж'!C18+[3]опека!C18+[3]КГК!C18</f>
        <v>0</v>
      </c>
      <c r="D18" s="28">
        <f>[3]кдм!D18+[3]КЖКХ!D18+[3]КОИН!D18+[3]КООС!D18+[3]Спорт!D18+[3]КСЗ!D18+[3]УКС!D18+'[3]Адм центр'!D18+'[3]Адм ильин'!D18+[3]градострой!D18+[3]культура!D18+[3]УТИС!D18+[3]куми!D18+[3]удкх!D18+'[3]Адм кузнецк'!D18+[3]здрав!D18+'[3]адм города'!D18+'[3]адм куйб'!D18+'[3]адм зав'!D18+'[3]адм ордж'!D18+[3]опека!D18+[3]КГК!D18</f>
        <v>0</v>
      </c>
      <c r="E18" s="28">
        <f>[3]кдм!E18+[3]КЖКХ!E18+[3]КОИН!E18+[3]КООС!E18+[3]Спорт!E18+[3]КСЗ!E18+[3]УКС!E18+'[3]Адм центр'!E18+'[3]Адм ильин'!E18+[3]градострой!E18+[3]культура!E18+[3]УТИС!E18+[3]куми!E18+[3]удкх!E18+'[3]Адм кузнецк'!E18+[3]здрав!E18+'[3]адм города'!E18+'[3]адм куйб'!E18+'[3]адм зав'!E18+'[3]адм ордж'!E18+[3]опека!E18+[3]КГК!E18</f>
        <v>0</v>
      </c>
      <c r="F18" s="36" t="e">
        <f t="shared" si="2"/>
        <v>#DIV/0!</v>
      </c>
      <c r="G18" s="28">
        <f>[3]кдм!G18+[3]КЖКХ!G18+[3]КОИН!G18+[3]КООС!G18+[3]Спорт!G18+[3]КСЗ!G18+[3]УКС!G18+'[3]Адм центр'!G18+'[3]Адм ильин'!G18+[3]градострой!G18+[3]культура!G18+[3]УТИС!G18+[3]куми!G18+[3]удкх!G18+'[3]Адм кузнецк'!G18+[3]здрав!G18+'[3]адм города'!G18+'[3]адм куйб'!G18+'[3]адм зав'!G18+'[3]адм ордж'!G18+[3]опека!G18+[3]КГК!G18</f>
        <v>0</v>
      </c>
      <c r="H18" s="28">
        <f>[3]кдм!H18+[3]КЖКХ!H18+[3]КОИН!H18+[3]КООС!H18+[3]Спорт!H18+[3]КСЗ!H18+[3]УКС!H18+'[3]Адм центр'!H18+'[3]Адм ильин'!H18+[3]градострой!H18+[3]культура!H18+[3]УТИС!H18+[3]куми!H18+[3]удкх!H18+'[3]Адм кузнецк'!H18+[3]здрав!H18+'[3]адм города'!H18+'[3]адм куйб'!H18+'[3]адм зав'!H18+'[3]адм ордж'!H18+[3]опека!H18+[3]КГК!H18</f>
        <v>0</v>
      </c>
      <c r="I18" s="28">
        <f>[3]кдм!I18+[3]КЖКХ!I18+[3]КОИН!I18+[3]КООС!I18+[3]Спорт!I18+[3]КСЗ!I18+[3]УКС!I18+'[3]Адм центр'!I18+'[3]Адм ильин'!I18+[3]градострой!I18+[3]культура!I18+[3]УТИС!I18+[3]куми!I18+[3]удкх!I18+'[3]Адм кузнецк'!I18+[3]здрав!I18+'[3]адм города'!I18+'[3]адм куйб'!I18+'[3]адм зав'!I18+'[3]адм ордж'!I18+[3]опека!I18+[3]КГК!I18</f>
        <v>0</v>
      </c>
      <c r="J18" s="28">
        <f>[3]кдм!J18+[3]КЖКХ!J18+[3]КОИН!J18+[3]КООС!J18+[3]Спорт!J18+[3]КСЗ!J18+[3]УКС!J18+'[3]Адм центр'!J18+'[3]Адм ильин'!J18+[3]градострой!J18+[3]культура!J18+[3]УТИС!J18+[3]куми!J18+[3]удкх!J18+'[3]Адм кузнецк'!J18+[3]здрав!J18+'[3]адм города'!J18+'[3]адм куйб'!J18+'[3]адм зав'!J18+'[3]адм ордж'!J18+[3]опека!J18+[3]КГК!J18</f>
        <v>0</v>
      </c>
      <c r="K18" s="28">
        <f>[3]кдм!K18+[3]КЖКХ!K18+[3]КОИН!K18+[3]КООС!K18+[3]Спорт!K18+[3]КСЗ!K18+[3]УКС!K18+'[3]Адм центр'!K18+'[3]Адм ильин'!K18+[3]градострой!K18+[3]культура!K18+[3]УТИС!K18+[3]куми!K18+[3]удкх!K18+'[3]Адм кузнецк'!K18+[3]здрав!K18+'[3]адм города'!K18+'[3]адм куйб'!K18+'[3]адм зав'!K18+'[3]адм ордж'!K18+[3]опека!K18+[3]КГК!K18</f>
        <v>0</v>
      </c>
      <c r="L18" s="46" t="s">
        <v>20</v>
      </c>
      <c r="M18" s="1383">
        <f>[3]кдм!M18+[3]КЖКХ!M18+[3]КОИН!M18+[3]КООС!M18+[3]Спорт!M18+[3]КСЗ!M18+[3]УКС!M18+'[3]Адм центр'!M18+'[3]Адм ильин'!M18+[3]градострой!M18+[3]культура!M18+[3]УТИС!M18+[3]куми!M18+[3]удкх!M18+'[3]Адм кузнецк'!M18+[3]здрав!M18+'[3]адм города'!M18+'[3]адм куйб'!M18+'[3]адм зав'!M18+'[3]адм ордж'!M18+[3]опека!M18+[3]КГК!M18</f>
        <v>0</v>
      </c>
      <c r="N18" s="1383">
        <f>[3]кдм!N18+[3]КЖКХ!N18+[3]КОИН!N18+[3]КООС!N18+[3]Спорт!N18+[3]КСЗ!N18+[3]УКС!N18+'[3]Адм центр'!N18+'[3]Адм ильин'!N18+[3]градострой!N18+[3]культура!N18+[3]УТИС!N18+[3]куми!N18+[3]удкх!N18+'[3]Адм кузнецк'!N18+[3]здрав!N18+'[3]адм города'!N18+'[3]адм куйб'!N18+'[3]адм зав'!N18+'[3]адм ордж'!N18+[3]опека!N18+[3]КГК!N18</f>
        <v>0</v>
      </c>
      <c r="O18" s="1383">
        <f>[3]кдм!O18+[3]КЖКХ!O18+[3]КОИН!O18+[3]КООС!O18+[3]Спорт!O18+[3]КСЗ!O18+[3]УКС!O18+'[3]Адм центр'!O18+'[3]Адм ильин'!O18+[3]градострой!O18+[3]культура!O18+[3]УТИС!O18+[3]куми!O18+[3]удкх!O18+'[3]Адм кузнецк'!O18+[3]здрав!O18+'[3]адм города'!O18+'[3]адм куйб'!O18+'[3]адм зав'!O18+'[3]адм ордж'!O18+[3]опека!O18+[3]КГК!O18</f>
        <v>0</v>
      </c>
      <c r="P18" s="1383">
        <f>[3]кдм!P18+[3]КЖКХ!P18+[3]КОИН!P18+[3]КООС!P18+[3]Спорт!P18+[3]КСЗ!P18+[3]УКС!P18+'[3]Адм центр'!P18+'[3]Адм ильин'!P18+[3]градострой!P18+[3]культура!P18+[3]УТИС!P18+[3]куми!P18+[3]удкх!P18+'[3]Адм кузнецк'!P18+[3]здрав!P18+'[3]адм города'!P18+'[3]адм куйб'!P18+'[3]адм зав'!P18+'[3]адм ордж'!P18+[3]опека!P18+[3]КГК!P18</f>
        <v>0</v>
      </c>
      <c r="Q18" s="1383">
        <f>[3]кдм!Q18+[3]КЖКХ!Q18+[3]КОИН!Q18+[3]КООС!Q18+[3]Спорт!Q18+[3]КСЗ!Q18+[3]УКС!Q18+'[3]Адм центр'!Q18+'[3]Адм ильин'!Q18+[3]градострой!Q18+[3]культура!Q18+[3]УТИС!Q18+[3]куми!Q18+[3]удкх!Q18+'[3]Адм кузнецк'!Q18+[3]здрав!Q18+'[3]адм города'!Q18+'[3]адм куйб'!Q18+'[3]адм зав'!Q18+'[3]адм ордж'!Q18+[3]опека!Q18+[3]КГК!Q18</f>
        <v>0</v>
      </c>
      <c r="R18" s="1383">
        <f>[3]кдм!R18+[3]КЖКХ!R18+[3]КОИН!R18+[3]КООС!R18+[3]Спорт!R18+[3]КСЗ!R18+[3]УКС!R18+'[3]Адм центр'!R18+'[3]Адм ильин'!R18+[3]градострой!R18+[3]культура!R18+[3]УТИС!R18+[3]куми!R18+[3]удкх!R18+'[3]Адм кузнецк'!R18+[3]здрав!R18+'[3]адм города'!R18+'[3]адм куйб'!R18+'[3]адм зав'!R18+'[3]адм ордж'!R18+[3]опека!R18+[3]КГК!R18</f>
        <v>0</v>
      </c>
      <c r="S18" s="1383">
        <f>[3]кдм!S18+[3]КЖКХ!S18+[3]КОИН!S18+[3]КООС!S18+[3]Спорт!S18+[3]КСЗ!S18+[3]УКС!S18+'[3]Адм центр'!S18+'[3]Адм ильин'!S18+[3]градострой!S18+[3]культура!S18+[3]УТИС!S18+[3]куми!S18+[3]удкх!S18+'[3]Адм кузнецк'!S18+[3]здрав!S18+'[3]адм города'!S18+'[3]адм куйб'!S18+'[3]адм зав'!S18+'[3]адм ордж'!S18+[3]опека!S18+[3]КГК!S18</f>
        <v>0</v>
      </c>
      <c r="T18" s="1383">
        <f t="shared" si="1"/>
        <v>0</v>
      </c>
      <c r="U18" s="1384" t="e">
        <f t="shared" si="3"/>
        <v>#DIV/0!</v>
      </c>
    </row>
    <row r="19" spans="1:21">
      <c r="A19" s="45" t="s">
        <v>76</v>
      </c>
      <c r="B19" s="17" t="s">
        <v>77</v>
      </c>
      <c r="C19" s="28">
        <f>[3]кдм!C19+[3]КЖКХ!C19+[3]КОИН!C19+[3]КООС!C19+[3]Спорт!C19+[3]КСЗ!C19+[3]УКС!C19+'[3]Адм центр'!C19+'[3]Адм ильин'!C19+[3]градострой!C19+[3]культура!C19+[3]УТИС!C19+[3]куми!C19+[3]удкх!C19+'[3]Адм кузнецк'!C19+[3]здрав!C19+'[3]адм города'!C19+'[3]адм куйб'!C19+'[3]адм зав'!C19+'[3]адм ордж'!C19+[3]опека!C19+[3]КГК!C19</f>
        <v>8</v>
      </c>
      <c r="D19" s="28">
        <f>[3]кдм!D19+[3]КЖКХ!D19+[3]КОИН!D19+[3]КООС!D19+[3]Спорт!D19+[3]КСЗ!D19+[3]УКС!D19+'[3]Адм центр'!D19+'[3]Адм ильин'!D19+[3]градострой!D19+[3]культура!D19+[3]УТИС!D19+[3]куми!D19+[3]удкх!D19+'[3]Адм кузнецк'!D19+[3]здрав!D19+'[3]адм города'!D19+'[3]адм куйб'!D19+'[3]адм зав'!D19+'[3]адм ордж'!D19+[3]опека!D19+[3]КГК!D19</f>
        <v>7</v>
      </c>
      <c r="E19" s="28">
        <f>[3]кдм!E19+[3]КЖКХ!E19+[3]КОИН!E19+[3]КООС!E19+[3]Спорт!E19+[3]КСЗ!E19+[3]УКС!E19+'[3]Адм центр'!E19+'[3]Адм ильин'!E19+[3]градострой!E19+[3]культура!E19+[3]УТИС!E19+[3]куми!E19+[3]удкх!E19+'[3]Адм кузнецк'!E19+[3]здрав!E19+'[3]адм города'!E19+'[3]адм куйб'!E19+'[3]адм зав'!E19+'[3]адм ордж'!E19+[3]опека!E19+[3]КГК!E19</f>
        <v>13</v>
      </c>
      <c r="F19" s="36">
        <f t="shared" si="2"/>
        <v>1.8571428571428572</v>
      </c>
      <c r="G19" s="28">
        <f>[3]кдм!G19+[3]КЖКХ!G19+[3]КОИН!G19+[3]КООС!G19+[3]Спорт!G19+[3]КСЗ!G19+[3]УКС!G19+'[3]Адм центр'!G19+'[3]Адм ильин'!G19+[3]градострой!G19+[3]культура!G19+[3]УТИС!G19+[3]куми!G19+[3]удкх!G19+'[3]Адм кузнецк'!G19+[3]здрав!G19+'[3]адм города'!G19+'[3]адм куйб'!G19+'[3]адм зав'!G19+'[3]адм ордж'!G19+[3]опека!G19+[3]КГК!G19</f>
        <v>8</v>
      </c>
      <c r="H19" s="28">
        <f>[3]кдм!H19+[3]КЖКХ!H19+[3]КОИН!H19+[3]КООС!H19+[3]Спорт!H19+[3]КСЗ!H19+[3]УКС!H19+'[3]Адм центр'!H19+'[3]Адм ильин'!H19+[3]градострой!H19+[3]культура!H19+[3]УТИС!H19+[3]куми!H19+[3]удкх!H19+'[3]Адм кузнецк'!H19+[3]здрав!H19+'[3]адм города'!H19+'[3]адм куйб'!H19+'[3]адм зав'!H19+'[3]адм ордж'!H19+[3]опека!H19+[3]КГК!H19</f>
        <v>7</v>
      </c>
      <c r="I19" s="28">
        <f>[3]кдм!I19+[3]КЖКХ!I19+[3]КОИН!I19+[3]КООС!I19+[3]Спорт!I19+[3]КСЗ!I19+[3]УКС!I19+'[3]Адм центр'!I19+'[3]Адм ильин'!I19+[3]градострой!I19+[3]культура!I19+[3]УТИС!I19+[3]куми!I19+[3]удкх!I19+'[3]Адм кузнецк'!I19+[3]здрав!I19+'[3]адм города'!I19+'[3]адм куйб'!I19+'[3]адм зав'!I19+'[3]адм ордж'!I19+[3]опека!I19+[3]КГК!I19</f>
        <v>6</v>
      </c>
      <c r="J19" s="28">
        <f>[3]кдм!J19+[3]КЖКХ!J19+[3]КОИН!J19+[3]КООС!J19+[3]Спорт!J19+[3]КСЗ!J19+[3]УКС!J19+'[3]Адм центр'!J19+'[3]Адм ильин'!J19+[3]градострой!J19+[3]культура!J19+[3]УТИС!J19+[3]куми!J19+[3]удкх!J19+'[3]Адм кузнецк'!J19+[3]здрав!J19+'[3]адм города'!J19+'[3]адм куйб'!J19+'[3]адм зав'!J19+'[3]адм ордж'!J19+[3]опека!J19+[3]КГК!J19</f>
        <v>1</v>
      </c>
      <c r="K19" s="28">
        <f>[3]кдм!K19+[3]КЖКХ!K19+[3]КОИН!K19+[3]КООС!K19+[3]Спорт!K19+[3]КСЗ!K19+[3]УКС!K19+'[3]Адм центр'!K19+'[3]Адм ильин'!K19+[3]градострой!K19+[3]культура!K19+[3]УТИС!K19+[3]куми!K19+[3]удкх!K19+'[3]Адм кузнецк'!K19+[3]здрав!K19+'[3]адм города'!K19+'[3]адм куйб'!K19+'[3]адм зав'!K19+'[3]адм ордж'!K19+[3]опека!K19+[3]КГК!K19</f>
        <v>0</v>
      </c>
      <c r="L19" s="46" t="s">
        <v>20</v>
      </c>
      <c r="M19" s="1385" t="s">
        <v>23</v>
      </c>
      <c r="N19" s="33" t="s">
        <v>23</v>
      </c>
      <c r="O19" s="1385" t="s">
        <v>23</v>
      </c>
      <c r="P19" s="1385" t="s">
        <v>23</v>
      </c>
      <c r="Q19" s="1385" t="s">
        <v>23</v>
      </c>
      <c r="R19" s="1385" t="s">
        <v>23</v>
      </c>
      <c r="S19" s="1385" t="s">
        <v>23</v>
      </c>
      <c r="T19" s="33" t="s">
        <v>23</v>
      </c>
      <c r="U19" s="1386" t="s">
        <v>23</v>
      </c>
    </row>
    <row r="20" spans="1:21" ht="12.75" customHeight="1">
      <c r="A20" s="96" t="s">
        <v>56</v>
      </c>
      <c r="B20" s="97"/>
      <c r="C20" s="97"/>
      <c r="D20" s="97"/>
      <c r="E20" s="97"/>
      <c r="F20" s="97"/>
      <c r="G20" s="97"/>
      <c r="H20" s="97"/>
      <c r="I20" s="97"/>
      <c r="J20" s="97"/>
      <c r="K20" s="97"/>
      <c r="L20" s="97"/>
      <c r="M20" s="1387"/>
      <c r="N20" s="1387"/>
      <c r="O20" s="1387"/>
      <c r="P20" s="1387"/>
      <c r="Q20" s="1387"/>
      <c r="R20" s="1387"/>
      <c r="S20" s="1387"/>
      <c r="T20" s="1387"/>
      <c r="U20" s="1388"/>
    </row>
    <row r="21" spans="1:21" ht="21.75" customHeight="1">
      <c r="A21" s="45" t="s">
        <v>11</v>
      </c>
      <c r="B21" s="38" t="s">
        <v>96</v>
      </c>
      <c r="C21" s="28">
        <f>[3]кдм!C21+[3]КЖКХ!C21+[3]КОИН!C21+[3]КООС!C21+[3]Спорт!C21+[3]КСЗ!C21+[3]УКС!C21+'[3]Адм центр'!C21+'[3]Адм ильин'!C21+[3]градострой!C21+[3]культура!C21+[3]УТИС!C21+[3]куми!C21+[3]удкх!C21+'[3]Адм кузнецк'!C21+[3]здрав!C21+'[3]адм города'!C21+'[3]адм куйб'!C21+'[3]адм зав'!C21+'[3]адм ордж'!C21+[3]опека!C21+[3]КГК!C21+90</f>
        <v>1268</v>
      </c>
      <c r="D21" s="28">
        <f>[3]кдм!D21+[3]КЖКХ!D21+[3]КОИН!D21+[3]КООС!D21+[3]Спорт!D21+[3]КСЗ!D21+[3]УКС!D21+'[3]Адм центр'!D21+'[3]Адм ильин'!D21+[3]градострой!D21+[3]культура!D21+[3]УТИС!D21+[3]куми!D21+[3]удкх!D21+'[3]Адм кузнецк'!D21+[3]здрав!D21+'[3]адм города'!D21+'[3]адм куйб'!D21+'[3]адм зав'!D21+'[3]адм ордж'!D21+[3]опека!D21+[3]КГК!D21+89</f>
        <v>1195</v>
      </c>
      <c r="E21" s="28">
        <f>[3]кдм!E21+[3]КЖКХ!E21+[3]КОИН!E21+[3]КООС!E21+[3]Спорт!E21+[3]КСЗ!E21+[3]УКС!E21+'[3]Адм центр'!E21+'[3]Адм ильин'!E21+[3]градострой!E21+[3]культура!E21+[3]УТИС!E21+[3]куми!E21+[3]удкх!E21+'[3]Адм кузнецк'!E21+[3]здрав!E21+'[3]адм города'!E21+'[3]адм куйб'!E21+'[3]адм зав'!E21+'[3]адм ордж'!E21+[3]опека!E21+[3]КГК!E21+1004</f>
        <v>4746</v>
      </c>
      <c r="F21" s="36">
        <f>E21/H21</f>
        <v>3.9715481171548119</v>
      </c>
      <c r="G21" s="28">
        <f>[3]кдм!G21+[3]КЖКХ!G21+[3]КОИН!G21+[3]КООС!G21+[3]Спорт!G21+[3]КСЗ!G21+[3]УКС!G21+'[3]Адм центр'!G21+'[3]Адм ильин'!G21+[3]градострой!G21+[3]культура!G21+[3]УТИС!G21+[3]куми!G21+[3]удкх!G21+'[3]Адм кузнецк'!G21+[3]здрав!G21+'[3]адм города'!G21+'[3]адм куйб'!G21+'[3]адм зав'!G21+'[3]адм ордж'!G21+[3]опека!G21+[3]КГК!G21+90</f>
        <v>1269</v>
      </c>
      <c r="H21" s="28">
        <f>[3]кдм!H21+[3]КЖКХ!H21+[3]КОИН!H21+[3]КООС!H21+[3]Спорт!H21+[3]КСЗ!H21+[3]УКС!H21+'[3]Адм центр'!H21+'[3]Адм ильин'!H21+[3]градострой!H21+[3]культура!H21+[3]УТИС!H21+[3]куми!H21+[3]удкх!H21+'[3]Адм кузнецк'!H21+[3]здрав!H21+'[3]адм города'!H21+'[3]адм куйб'!H21+'[3]адм зав'!H21+'[3]адм ордж'!H21+[3]опека!H21+[3]КГК!H21+89</f>
        <v>1195</v>
      </c>
      <c r="I21" s="28">
        <f>[3]кдм!I21+[3]КЖКХ!I21+[3]КОИН!I21+[3]КООС!I21+[3]Спорт!I21+[3]КСЗ!I21+[3]УКС!I21+'[3]Адм центр'!I21+'[3]Адм ильин'!I21+[3]градострой!I21+[3]культура!I21+[3]УТИС!I21+[3]куми!I21+[3]удкх!I21+'[3]Адм кузнецк'!I21+[3]здрав!I21+'[3]адм города'!I21+'[3]адм куйб'!I21+'[3]адм зав'!I21+'[3]адм ордж'!I21+[3]опека!I21+[3]КГК!I21+66</f>
        <v>679</v>
      </c>
      <c r="J21" s="28">
        <f>[3]кдм!J21+[3]КЖКХ!J21+[3]КОИН!J21+[3]КООС!J21+[3]Спорт!J21+[3]КСЗ!J21+[3]УКС!J21+'[3]Адм центр'!J21+'[3]Адм ильин'!J21+[3]градострой!J21+[3]культура!J21+[3]УТИС!J21+[3]куми!J21+[3]удкх!J21+'[3]Адм кузнецк'!J21+[3]здрав!J21+'[3]адм города'!J21+'[3]адм куйб'!J21+'[3]адм зав'!J21+'[3]адм ордж'!J21+[3]опека!J21+[3]КГК!J21+17</f>
        <v>419</v>
      </c>
      <c r="K21" s="28">
        <f>[3]кдм!K21+[3]КЖКХ!K21+[3]КОИН!K21+[3]КООС!K21+[3]Спорт!K21+[3]КСЗ!K21+[3]УКС!K21+'[3]Адм центр'!K21+'[3]Адм ильин'!K21+[3]градострой!K21+[3]культура!K21+[3]УТИС!K21+[3]куми!K21+[3]удкх!K21+'[3]Адм кузнецк'!K21+[3]здрав!K21+'[3]адм города'!K21+'[3]адм куйб'!K21+'[3]адм зав'!K21+'[3]адм ордж'!K21+[3]опека!K21+[3]КГК!K21+6</f>
        <v>106</v>
      </c>
      <c r="L21" s="28">
        <f>[3]кдм!L21+[3]КЖКХ!L21+[3]КОИН!L21+[3]КООС!L21+[3]Спорт!L21+[3]КСЗ!L21+[3]УКС!L21+'[3]Адм центр'!L21+'[3]Адм ильин'!L21+[3]градострой!L21+[3]культура!L21+[3]УТИС!L21+[3]куми!L21+[3]удкх!L21+'[3]Адм кузнецк'!L21+[3]здрав!L21+'[3]адм города'!L21+'[3]адм куйб'!L21+'[3]адм зав'!L21+'[3]адм ордж'!L21+[3]опека!L21+[3]КГК!L21+37</f>
        <v>277</v>
      </c>
      <c r="M21" s="1383">
        <f>[3]кдм!M21+[3]КЖКХ!M21+[3]КОИН!M21+[3]КООС!M21+[3]Спорт!M21+[3]КСЗ!M21+[3]УКС!M21+'[3]Адм центр'!M21+'[3]Адм ильин'!M21+[3]градострой!M21+[3]культура!M21+[3]УТИС!M21+[3]куми!M21+[3]удкх!M21+'[3]Адм кузнецк'!M21+[3]здрав!M21+'[3]адм города'!M21+'[3]адм куйб'!M21+'[3]адм зав'!M21+'[3]адм ордж'!M21+[3]опека!M21+[3]КГК!M21</f>
        <v>3444576.5785699999</v>
      </c>
      <c r="N21" s="1383">
        <f>[3]кдм!N21+[3]КЖКХ!N21+[3]КОИН!N21+[3]КООС!N21+[3]Спорт!N21+[3]КСЗ!N21+[3]УКС!N21+'[3]Адм центр'!N21+'[3]Адм ильин'!N21+[3]градострой!N21+[3]культура!N21+[3]УТИС!N21+[3]куми!N21+[3]удкх!N21+'[3]Адм кузнецк'!N21+[3]здрав!N21+'[3]адм города'!N21+'[3]адм куйб'!N21+'[3]адм зав'!N21+'[3]адм ордж'!N21+[3]опека!N21+[3]КГК!N21</f>
        <v>3251793.0485699996</v>
      </c>
      <c r="O21" s="1383">
        <f>[3]кдм!O21+[3]КЖКХ!O21+[3]КОИН!O21+[3]КООС!O21+[3]Спорт!O21+[3]КСЗ!O21+[3]УКС!O21+'[3]Адм центр'!O21+'[3]Адм ильин'!O21+[3]градострой!O21+[3]культура!O21+[3]УТИС!O21+[3]куми!O21+[3]удкх!O21+'[3]Адм кузнецк'!O21+[3]здрав!O21+'[3]адм города'!O21+'[3]адм куйб'!O21+'[3]адм зав'!O21+'[3]адм ордж'!O21+[3]опека!O21+[3]КГК!O21</f>
        <v>1481259.1889999998</v>
      </c>
      <c r="P21" s="1383">
        <f>[3]кдм!P21+[3]КЖКХ!P21+[3]КОИН!P21+[3]КООС!P21+[3]Спорт!P21+[3]КСЗ!P21+[3]УКС!P21+'[3]Адм центр'!P21+'[3]Адм ильин'!P21+[3]градострой!P21+[3]культура!P21+[3]УТИС!P21+[3]куми!P21+[3]удкх!P21+'[3]Адм кузнецк'!P21+[3]здрав!P21+'[3]адм города'!P21+'[3]адм куйб'!P21+'[3]адм зав'!P21+'[3]адм ордж'!P21+[3]опека!P21+[3]КГК!P21</f>
        <v>1302547.0955699999</v>
      </c>
      <c r="Q21" s="1383">
        <f>[3]кдм!Q21+[3]КЖКХ!Q21+[3]КОИН!Q21+[3]КООС!Q21+[3]Спорт!Q21+[3]КСЗ!Q21+[3]УКС!Q21+'[3]Адм центр'!Q21+'[3]Адм ильин'!Q21+[3]градострой!Q21+[3]культура!Q21+[3]УТИС!Q21+[3]куми!Q21+[3]удкх!Q21+'[3]Адм кузнецк'!Q21+[3]здрав!Q21+'[3]адм города'!Q21+'[3]адм куйб'!Q21+'[3]адм зав'!Q21+'[3]адм ордж'!Q21+[3]опека!Q21+[3]КГК!Q21</f>
        <v>468066.76199999999</v>
      </c>
      <c r="R21" s="1383">
        <f>[3]кдм!R21+[3]КЖКХ!R21+[3]КОИН!R21+[3]КООС!R21+[3]Спорт!R21+[3]КСЗ!R21+[3]УКС!R21+'[3]Адм центр'!R21+'[3]Адм ильин'!R21+[3]градострой!R21+[3]культура!R21+[3]УТИС!R21+[3]куми!R21+[3]удкх!R21+'[3]Адм кузнецк'!R21+[3]здрав!R21+'[3]адм города'!R21+'[3]адм куйб'!R21+'[3]адм зав'!R21+'[3]адм ордж'!R21+[3]опека!R21+[3]КГК!R21</f>
        <v>1287518.7665899999</v>
      </c>
      <c r="S21" s="1383">
        <f>[3]кдм!S21+[3]КЖКХ!S21+[3]КОИН!S21+[3]КООС!S21+[3]Спорт!S21+[3]КСЗ!S21+[3]УКС!S21+'[3]Адм центр'!S21+'[3]Адм ильин'!S21+[3]градострой!S21+[3]культура!S21+[3]УТИС!S21+[3]куми!S21+[3]удкх!S21+'[3]Адм кузнецк'!S21+[3]здрав!S21+'[3]адм города'!S21+'[3]адм куйб'!S21+'[3]адм зав'!S21+'[3]адм ордж'!S21+[3]опека!S21+[3]КГК!S21</f>
        <v>1168893.5759999999</v>
      </c>
      <c r="T21" s="1383">
        <f>(O21+P21)-(R21+S21)</f>
        <v>327393.94198000012</v>
      </c>
      <c r="U21" s="1384">
        <f>100-((R21+S21)/(O21+P21)*100)</f>
        <v>11.760658196465386</v>
      </c>
    </row>
    <row r="22" spans="1:21" ht="6" customHeight="1">
      <c r="I22" s="12"/>
      <c r="J22" s="12"/>
      <c r="K22" s="12"/>
      <c r="L22" s="12"/>
      <c r="M22" s="12"/>
    </row>
    <row r="23" spans="1:21" ht="12.75" customHeight="1">
      <c r="A23" s="1408" t="s">
        <v>126</v>
      </c>
      <c r="B23" s="1408"/>
      <c r="C23" s="1408"/>
      <c r="D23" s="1408"/>
      <c r="E23" s="1408"/>
      <c r="F23" s="1408"/>
      <c r="G23" s="1408"/>
      <c r="H23" s="1408"/>
      <c r="I23" s="1408"/>
      <c r="J23" s="1408"/>
      <c r="K23" s="1408"/>
      <c r="L23" s="1408"/>
      <c r="M23" s="1408"/>
      <c r="N23" s="1408"/>
      <c r="O23" s="1408"/>
    </row>
    <row r="24" spans="1:21" s="34" customFormat="1" ht="12.75" customHeight="1">
      <c r="A24" s="1405" t="s">
        <v>243</v>
      </c>
      <c r="B24" s="1405"/>
      <c r="C24" s="1405"/>
      <c r="D24" s="1405"/>
      <c r="E24" s="1405"/>
      <c r="F24" s="1405"/>
      <c r="G24" s="1405"/>
      <c r="H24" s="1405"/>
      <c r="I24" s="1405"/>
      <c r="J24" s="1405"/>
      <c r="K24" s="1405"/>
      <c r="L24" s="1405"/>
      <c r="M24" s="1405"/>
      <c r="N24" s="1405"/>
      <c r="O24" s="1405"/>
      <c r="P24" s="1405"/>
      <c r="Q24" s="1405"/>
      <c r="R24" s="85"/>
    </row>
    <row r="25" spans="1:21" s="34" customFormat="1" ht="12.75" customHeight="1">
      <c r="A25" s="1405" t="s">
        <v>242</v>
      </c>
      <c r="B25" s="1405"/>
      <c r="C25" s="1405"/>
      <c r="D25" s="1405"/>
      <c r="E25" s="1405"/>
      <c r="F25" s="1405"/>
      <c r="G25" s="1405"/>
      <c r="H25" s="1405"/>
      <c r="I25" s="1405"/>
      <c r="J25" s="1405"/>
      <c r="K25" s="1405"/>
      <c r="L25" s="1405"/>
      <c r="M25" s="1405"/>
      <c r="N25" s="1405"/>
      <c r="O25" s="1405"/>
      <c r="P25" s="1405"/>
      <c r="Q25" s="1405"/>
      <c r="R25" s="85"/>
    </row>
    <row r="26" spans="1:21" s="34" customFormat="1">
      <c r="A26" s="10"/>
      <c r="B26" s="8"/>
      <c r="C26" s="8"/>
      <c r="D26" s="8"/>
      <c r="E26" s="8"/>
      <c r="F26" s="8"/>
      <c r="G26" s="8"/>
      <c r="H26" s="9"/>
      <c r="I26" s="9"/>
      <c r="J26" s="9"/>
      <c r="K26" s="9"/>
      <c r="L26" s="9"/>
      <c r="M26" s="9"/>
      <c r="N26" s="8"/>
      <c r="O26" s="8"/>
      <c r="P26" s="8"/>
      <c r="Q26" s="8"/>
      <c r="R26" s="85"/>
    </row>
    <row r="27" spans="1:21" ht="9" customHeight="1">
      <c r="H27" s="9"/>
      <c r="I27" s="9"/>
      <c r="J27" s="9"/>
      <c r="K27" s="9"/>
      <c r="L27" s="9"/>
      <c r="M27" s="9"/>
    </row>
    <row r="28" spans="1:21" ht="9" customHeight="1">
      <c r="H28" s="9"/>
      <c r="I28" s="9"/>
      <c r="J28" s="9"/>
      <c r="K28" s="9"/>
      <c r="L28" s="9"/>
      <c r="M28" s="9"/>
    </row>
    <row r="29" spans="1:21" ht="23.25" customHeight="1">
      <c r="A29" s="1406" t="s">
        <v>323</v>
      </c>
      <c r="B29" s="1406"/>
      <c r="C29" s="1406"/>
      <c r="D29" s="1406"/>
      <c r="E29" s="1406"/>
      <c r="F29" s="1406"/>
      <c r="G29" s="1406"/>
      <c r="H29" s="1406"/>
      <c r="I29" s="1406"/>
      <c r="J29" s="1406"/>
      <c r="K29" s="1406"/>
      <c r="L29" s="1406"/>
      <c r="M29" s="68"/>
      <c r="N29" s="68"/>
      <c r="O29" s="68"/>
      <c r="P29" s="68"/>
      <c r="Q29" s="68"/>
    </row>
    <row r="30" spans="1:21" ht="15.75" customHeight="1">
      <c r="A30" s="7"/>
      <c r="E30" s="1389" t="s">
        <v>4</v>
      </c>
      <c r="F30" s="1389"/>
      <c r="G30" s="9"/>
      <c r="R30" s="68"/>
      <c r="S30" s="68"/>
      <c r="T30" s="68"/>
      <c r="U30" s="68"/>
    </row>
    <row r="31" spans="1:21">
      <c r="A31" s="37" t="s">
        <v>324</v>
      </c>
    </row>
    <row r="32" spans="1:21">
      <c r="A32" s="8"/>
      <c r="B32" s="34"/>
    </row>
    <row r="33" spans="1:2">
      <c r="A33" s="8"/>
      <c r="B33" s="34"/>
    </row>
  </sheetData>
  <sheetProtection formatCells="0" formatColumns="0" formatRows="0"/>
  <mergeCells count="30">
    <mergeCell ref="A24:Q24"/>
    <mergeCell ref="A29:L29"/>
    <mergeCell ref="E30:F30"/>
    <mergeCell ref="R8:R10"/>
    <mergeCell ref="S8:S10"/>
    <mergeCell ref="A8:A10"/>
    <mergeCell ref="B8:B10"/>
    <mergeCell ref="C8:D9"/>
    <mergeCell ref="A25:Q25"/>
    <mergeCell ref="A23:O23"/>
    <mergeCell ref="T8:U8"/>
    <mergeCell ref="O9:Q9"/>
    <mergeCell ref="M9:M10"/>
    <mergeCell ref="N9:N10"/>
    <mergeCell ref="T9:T10"/>
    <mergeCell ref="U9:U10"/>
    <mergeCell ref="M8:Q8"/>
    <mergeCell ref="E6:O6"/>
    <mergeCell ref="E8:E10"/>
    <mergeCell ref="F8:F10"/>
    <mergeCell ref="G8:K8"/>
    <mergeCell ref="G9:G10"/>
    <mergeCell ref="H9:H10"/>
    <mergeCell ref="I9:K9"/>
    <mergeCell ref="L8:L10"/>
    <mergeCell ref="T1:U1"/>
    <mergeCell ref="B2:U2"/>
    <mergeCell ref="I3:O3"/>
    <mergeCell ref="H4:P4"/>
    <mergeCell ref="E5:O5"/>
  </mergeCells>
  <printOptions horizontalCentered="1"/>
  <pageMargins left="0.19685039370078741" right="0.19685039370078741" top="0.39370078740157483" bottom="0.19685039370078741" header="0.51181102362204722" footer="0.51181102362204722"/>
  <pageSetup paperSize="9" scale="66" firstPageNumber="7" fitToHeight="100" orientation="landscape" useFirstPageNumber="1" r:id="rId1"/>
  <headerFooter alignWithMargins="0"/>
</worksheet>
</file>

<file path=xl/worksheets/sheet10.xml><?xml version="1.0" encoding="utf-8"?>
<worksheet xmlns="http://schemas.openxmlformats.org/spreadsheetml/2006/main" xmlns:r="http://schemas.openxmlformats.org/officeDocument/2006/relationships">
  <sheetPr codeName="Лист10">
    <tabColor rgb="FF92D050"/>
    <pageSetUpPr fitToPage="1"/>
  </sheetPr>
  <dimension ref="A1:I329"/>
  <sheetViews>
    <sheetView workbookViewId="0">
      <selection activeCell="I10" sqref="I10"/>
    </sheetView>
  </sheetViews>
  <sheetFormatPr defaultRowHeight="12.75"/>
  <cols>
    <col min="1" max="1" width="3.85546875" style="10" customWidth="1"/>
    <col min="2" max="2" width="13.7109375" style="10" customWidth="1"/>
    <col min="3" max="3" width="28.7109375" style="8" customWidth="1"/>
    <col min="4" max="4" width="14.42578125" style="8" customWidth="1"/>
    <col min="5" max="5" width="12.7109375" style="8" customWidth="1"/>
    <col min="6" max="6" width="13.7109375" style="8" customWidth="1"/>
    <col min="7" max="7" width="13.42578125" style="8" customWidth="1"/>
    <col min="8" max="8" width="13.5703125" style="8" customWidth="1"/>
    <col min="9" max="9" width="22.7109375" style="8" customWidth="1"/>
    <col min="10" max="256" width="9.140625" style="8"/>
    <col min="257" max="257" width="3.85546875" style="8" customWidth="1"/>
    <col min="258" max="258" width="13.7109375" style="8" customWidth="1"/>
    <col min="259" max="259" width="28.7109375" style="8" customWidth="1"/>
    <col min="260" max="260" width="14.42578125" style="8" customWidth="1"/>
    <col min="261" max="261" width="12.7109375" style="8" customWidth="1"/>
    <col min="262" max="262" width="13.7109375" style="8" customWidth="1"/>
    <col min="263" max="263" width="13.42578125" style="8" customWidth="1"/>
    <col min="264" max="264" width="13.5703125" style="8" customWidth="1"/>
    <col min="265" max="265" width="22.7109375" style="8" customWidth="1"/>
    <col min="266" max="512" width="9.140625" style="8"/>
    <col min="513" max="513" width="3.85546875" style="8" customWidth="1"/>
    <col min="514" max="514" width="13.7109375" style="8" customWidth="1"/>
    <col min="515" max="515" width="28.7109375" style="8" customWidth="1"/>
    <col min="516" max="516" width="14.42578125" style="8" customWidth="1"/>
    <col min="517" max="517" width="12.7109375" style="8" customWidth="1"/>
    <col min="518" max="518" width="13.7109375" style="8" customWidth="1"/>
    <col min="519" max="519" width="13.42578125" style="8" customWidth="1"/>
    <col min="520" max="520" width="13.5703125" style="8" customWidth="1"/>
    <col min="521" max="521" width="22.7109375" style="8" customWidth="1"/>
    <col min="522" max="768" width="9.140625" style="8"/>
    <col min="769" max="769" width="3.85546875" style="8" customWidth="1"/>
    <col min="770" max="770" width="13.7109375" style="8" customWidth="1"/>
    <col min="771" max="771" width="28.7109375" style="8" customWidth="1"/>
    <col min="772" max="772" width="14.42578125" style="8" customWidth="1"/>
    <col min="773" max="773" width="12.7109375" style="8" customWidth="1"/>
    <col min="774" max="774" width="13.7109375" style="8" customWidth="1"/>
    <col min="775" max="775" width="13.42578125" style="8" customWidth="1"/>
    <col min="776" max="776" width="13.5703125" style="8" customWidth="1"/>
    <col min="777" max="777" width="22.7109375" style="8" customWidth="1"/>
    <col min="778" max="1024" width="9.140625" style="8"/>
    <col min="1025" max="1025" width="3.85546875" style="8" customWidth="1"/>
    <col min="1026" max="1026" width="13.7109375" style="8" customWidth="1"/>
    <col min="1027" max="1027" width="28.7109375" style="8" customWidth="1"/>
    <col min="1028" max="1028" width="14.42578125" style="8" customWidth="1"/>
    <col min="1029" max="1029" width="12.7109375" style="8" customWidth="1"/>
    <col min="1030" max="1030" width="13.7109375" style="8" customWidth="1"/>
    <col min="1031" max="1031" width="13.42578125" style="8" customWidth="1"/>
    <col min="1032" max="1032" width="13.5703125" style="8" customWidth="1"/>
    <col min="1033" max="1033" width="22.7109375" style="8" customWidth="1"/>
    <col min="1034" max="1280" width="9.140625" style="8"/>
    <col min="1281" max="1281" width="3.85546875" style="8" customWidth="1"/>
    <col min="1282" max="1282" width="13.7109375" style="8" customWidth="1"/>
    <col min="1283" max="1283" width="28.7109375" style="8" customWidth="1"/>
    <col min="1284" max="1284" width="14.42578125" style="8" customWidth="1"/>
    <col min="1285" max="1285" width="12.7109375" style="8" customWidth="1"/>
    <col min="1286" max="1286" width="13.7109375" style="8" customWidth="1"/>
    <col min="1287" max="1287" width="13.42578125" style="8" customWidth="1"/>
    <col min="1288" max="1288" width="13.5703125" style="8" customWidth="1"/>
    <col min="1289" max="1289" width="22.7109375" style="8" customWidth="1"/>
    <col min="1290" max="1536" width="9.140625" style="8"/>
    <col min="1537" max="1537" width="3.85546875" style="8" customWidth="1"/>
    <col min="1538" max="1538" width="13.7109375" style="8" customWidth="1"/>
    <col min="1539" max="1539" width="28.7109375" style="8" customWidth="1"/>
    <col min="1540" max="1540" width="14.42578125" style="8" customWidth="1"/>
    <col min="1541" max="1541" width="12.7109375" style="8" customWidth="1"/>
    <col min="1542" max="1542" width="13.7109375" style="8" customWidth="1"/>
    <col min="1543" max="1543" width="13.42578125" style="8" customWidth="1"/>
    <col min="1544" max="1544" width="13.5703125" style="8" customWidth="1"/>
    <col min="1545" max="1545" width="22.7109375" style="8" customWidth="1"/>
    <col min="1546" max="1792" width="9.140625" style="8"/>
    <col min="1793" max="1793" width="3.85546875" style="8" customWidth="1"/>
    <col min="1794" max="1794" width="13.7109375" style="8" customWidth="1"/>
    <col min="1795" max="1795" width="28.7109375" style="8" customWidth="1"/>
    <col min="1796" max="1796" width="14.42578125" style="8" customWidth="1"/>
    <col min="1797" max="1797" width="12.7109375" style="8" customWidth="1"/>
    <col min="1798" max="1798" width="13.7109375" style="8" customWidth="1"/>
    <col min="1799" max="1799" width="13.42578125" style="8" customWidth="1"/>
    <col min="1800" max="1800" width="13.5703125" style="8" customWidth="1"/>
    <col min="1801" max="1801" width="22.7109375" style="8" customWidth="1"/>
    <col min="1802" max="2048" width="9.140625" style="8"/>
    <col min="2049" max="2049" width="3.85546875" style="8" customWidth="1"/>
    <col min="2050" max="2050" width="13.7109375" style="8" customWidth="1"/>
    <col min="2051" max="2051" width="28.7109375" style="8" customWidth="1"/>
    <col min="2052" max="2052" width="14.42578125" style="8" customWidth="1"/>
    <col min="2053" max="2053" width="12.7109375" style="8" customWidth="1"/>
    <col min="2054" max="2054" width="13.7109375" style="8" customWidth="1"/>
    <col min="2055" max="2055" width="13.42578125" style="8" customWidth="1"/>
    <col min="2056" max="2056" width="13.5703125" style="8" customWidth="1"/>
    <col min="2057" max="2057" width="22.7109375" style="8" customWidth="1"/>
    <col min="2058" max="2304" width="9.140625" style="8"/>
    <col min="2305" max="2305" width="3.85546875" style="8" customWidth="1"/>
    <col min="2306" max="2306" width="13.7109375" style="8" customWidth="1"/>
    <col min="2307" max="2307" width="28.7109375" style="8" customWidth="1"/>
    <col min="2308" max="2308" width="14.42578125" style="8" customWidth="1"/>
    <col min="2309" max="2309" width="12.7109375" style="8" customWidth="1"/>
    <col min="2310" max="2310" width="13.7109375" style="8" customWidth="1"/>
    <col min="2311" max="2311" width="13.42578125" style="8" customWidth="1"/>
    <col min="2312" max="2312" width="13.5703125" style="8" customWidth="1"/>
    <col min="2313" max="2313" width="22.7109375" style="8" customWidth="1"/>
    <col min="2314" max="2560" width="9.140625" style="8"/>
    <col min="2561" max="2561" width="3.85546875" style="8" customWidth="1"/>
    <col min="2562" max="2562" width="13.7109375" style="8" customWidth="1"/>
    <col min="2563" max="2563" width="28.7109375" style="8" customWidth="1"/>
    <col min="2564" max="2564" width="14.42578125" style="8" customWidth="1"/>
    <col min="2565" max="2565" width="12.7109375" style="8" customWidth="1"/>
    <col min="2566" max="2566" width="13.7109375" style="8" customWidth="1"/>
    <col min="2567" max="2567" width="13.42578125" style="8" customWidth="1"/>
    <col min="2568" max="2568" width="13.5703125" style="8" customWidth="1"/>
    <col min="2569" max="2569" width="22.7109375" style="8" customWidth="1"/>
    <col min="2570" max="2816" width="9.140625" style="8"/>
    <col min="2817" max="2817" width="3.85546875" style="8" customWidth="1"/>
    <col min="2818" max="2818" width="13.7109375" style="8" customWidth="1"/>
    <col min="2819" max="2819" width="28.7109375" style="8" customWidth="1"/>
    <col min="2820" max="2820" width="14.42578125" style="8" customWidth="1"/>
    <col min="2821" max="2821" width="12.7109375" style="8" customWidth="1"/>
    <col min="2822" max="2822" width="13.7109375" style="8" customWidth="1"/>
    <col min="2823" max="2823" width="13.42578125" style="8" customWidth="1"/>
    <col min="2824" max="2824" width="13.5703125" style="8" customWidth="1"/>
    <col min="2825" max="2825" width="22.7109375" style="8" customWidth="1"/>
    <col min="2826" max="3072" width="9.140625" style="8"/>
    <col min="3073" max="3073" width="3.85546875" style="8" customWidth="1"/>
    <col min="3074" max="3074" width="13.7109375" style="8" customWidth="1"/>
    <col min="3075" max="3075" width="28.7109375" style="8" customWidth="1"/>
    <col min="3076" max="3076" width="14.42578125" style="8" customWidth="1"/>
    <col min="3077" max="3077" width="12.7109375" style="8" customWidth="1"/>
    <col min="3078" max="3078" width="13.7109375" style="8" customWidth="1"/>
    <col min="3079" max="3079" width="13.42578125" style="8" customWidth="1"/>
    <col min="3080" max="3080" width="13.5703125" style="8" customWidth="1"/>
    <col min="3081" max="3081" width="22.7109375" style="8" customWidth="1"/>
    <col min="3082" max="3328" width="9.140625" style="8"/>
    <col min="3329" max="3329" width="3.85546875" style="8" customWidth="1"/>
    <col min="3330" max="3330" width="13.7109375" style="8" customWidth="1"/>
    <col min="3331" max="3331" width="28.7109375" style="8" customWidth="1"/>
    <col min="3332" max="3332" width="14.42578125" style="8" customWidth="1"/>
    <col min="3333" max="3333" width="12.7109375" style="8" customWidth="1"/>
    <col min="3334" max="3334" width="13.7109375" style="8" customWidth="1"/>
    <col min="3335" max="3335" width="13.42578125" style="8" customWidth="1"/>
    <col min="3336" max="3336" width="13.5703125" style="8" customWidth="1"/>
    <col min="3337" max="3337" width="22.7109375" style="8" customWidth="1"/>
    <col min="3338" max="3584" width="9.140625" style="8"/>
    <col min="3585" max="3585" width="3.85546875" style="8" customWidth="1"/>
    <col min="3586" max="3586" width="13.7109375" style="8" customWidth="1"/>
    <col min="3587" max="3587" width="28.7109375" style="8" customWidth="1"/>
    <col min="3588" max="3588" width="14.42578125" style="8" customWidth="1"/>
    <col min="3589" max="3589" width="12.7109375" style="8" customWidth="1"/>
    <col min="3590" max="3590" width="13.7109375" style="8" customWidth="1"/>
    <col min="3591" max="3591" width="13.42578125" style="8" customWidth="1"/>
    <col min="3592" max="3592" width="13.5703125" style="8" customWidth="1"/>
    <col min="3593" max="3593" width="22.7109375" style="8" customWidth="1"/>
    <col min="3594" max="3840" width="9.140625" style="8"/>
    <col min="3841" max="3841" width="3.85546875" style="8" customWidth="1"/>
    <col min="3842" max="3842" width="13.7109375" style="8" customWidth="1"/>
    <col min="3843" max="3843" width="28.7109375" style="8" customWidth="1"/>
    <col min="3844" max="3844" width="14.42578125" style="8" customWidth="1"/>
    <col min="3845" max="3845" width="12.7109375" style="8" customWidth="1"/>
    <col min="3846" max="3846" width="13.7109375" style="8" customWidth="1"/>
    <col min="3847" max="3847" width="13.42578125" style="8" customWidth="1"/>
    <col min="3848" max="3848" width="13.5703125" style="8" customWidth="1"/>
    <col min="3849" max="3849" width="22.7109375" style="8" customWidth="1"/>
    <col min="3850" max="4096" width="9.140625" style="8"/>
    <col min="4097" max="4097" width="3.85546875" style="8" customWidth="1"/>
    <col min="4098" max="4098" width="13.7109375" style="8" customWidth="1"/>
    <col min="4099" max="4099" width="28.7109375" style="8" customWidth="1"/>
    <col min="4100" max="4100" width="14.42578125" style="8" customWidth="1"/>
    <col min="4101" max="4101" width="12.7109375" style="8" customWidth="1"/>
    <col min="4102" max="4102" width="13.7109375" style="8" customWidth="1"/>
    <col min="4103" max="4103" width="13.42578125" style="8" customWidth="1"/>
    <col min="4104" max="4104" width="13.5703125" style="8" customWidth="1"/>
    <col min="4105" max="4105" width="22.7109375" style="8" customWidth="1"/>
    <col min="4106" max="4352" width="9.140625" style="8"/>
    <col min="4353" max="4353" width="3.85546875" style="8" customWidth="1"/>
    <col min="4354" max="4354" width="13.7109375" style="8" customWidth="1"/>
    <col min="4355" max="4355" width="28.7109375" style="8" customWidth="1"/>
    <col min="4356" max="4356" width="14.42578125" style="8" customWidth="1"/>
    <col min="4357" max="4357" width="12.7109375" style="8" customWidth="1"/>
    <col min="4358" max="4358" width="13.7109375" style="8" customWidth="1"/>
    <col min="4359" max="4359" width="13.42578125" style="8" customWidth="1"/>
    <col min="4360" max="4360" width="13.5703125" style="8" customWidth="1"/>
    <col min="4361" max="4361" width="22.7109375" style="8" customWidth="1"/>
    <col min="4362" max="4608" width="9.140625" style="8"/>
    <col min="4609" max="4609" width="3.85546875" style="8" customWidth="1"/>
    <col min="4610" max="4610" width="13.7109375" style="8" customWidth="1"/>
    <col min="4611" max="4611" width="28.7109375" style="8" customWidth="1"/>
    <col min="4612" max="4612" width="14.42578125" style="8" customWidth="1"/>
    <col min="4613" max="4613" width="12.7109375" style="8" customWidth="1"/>
    <col min="4614" max="4614" width="13.7109375" style="8" customWidth="1"/>
    <col min="4615" max="4615" width="13.42578125" style="8" customWidth="1"/>
    <col min="4616" max="4616" width="13.5703125" style="8" customWidth="1"/>
    <col min="4617" max="4617" width="22.7109375" style="8" customWidth="1"/>
    <col min="4618" max="4864" width="9.140625" style="8"/>
    <col min="4865" max="4865" width="3.85546875" style="8" customWidth="1"/>
    <col min="4866" max="4866" width="13.7109375" style="8" customWidth="1"/>
    <col min="4867" max="4867" width="28.7109375" style="8" customWidth="1"/>
    <col min="4868" max="4868" width="14.42578125" style="8" customWidth="1"/>
    <col min="4869" max="4869" width="12.7109375" style="8" customWidth="1"/>
    <col min="4870" max="4870" width="13.7109375" style="8" customWidth="1"/>
    <col min="4871" max="4871" width="13.42578125" style="8" customWidth="1"/>
    <col min="4872" max="4872" width="13.5703125" style="8" customWidth="1"/>
    <col min="4873" max="4873" width="22.7109375" style="8" customWidth="1"/>
    <col min="4874" max="5120" width="9.140625" style="8"/>
    <col min="5121" max="5121" width="3.85546875" style="8" customWidth="1"/>
    <col min="5122" max="5122" width="13.7109375" style="8" customWidth="1"/>
    <col min="5123" max="5123" width="28.7109375" style="8" customWidth="1"/>
    <col min="5124" max="5124" width="14.42578125" style="8" customWidth="1"/>
    <col min="5125" max="5125" width="12.7109375" style="8" customWidth="1"/>
    <col min="5126" max="5126" width="13.7109375" style="8" customWidth="1"/>
    <col min="5127" max="5127" width="13.42578125" style="8" customWidth="1"/>
    <col min="5128" max="5128" width="13.5703125" style="8" customWidth="1"/>
    <col min="5129" max="5129" width="22.7109375" style="8" customWidth="1"/>
    <col min="5130" max="5376" width="9.140625" style="8"/>
    <col min="5377" max="5377" width="3.85546875" style="8" customWidth="1"/>
    <col min="5378" max="5378" width="13.7109375" style="8" customWidth="1"/>
    <col min="5379" max="5379" width="28.7109375" style="8" customWidth="1"/>
    <col min="5380" max="5380" width="14.42578125" style="8" customWidth="1"/>
    <col min="5381" max="5381" width="12.7109375" style="8" customWidth="1"/>
    <col min="5382" max="5382" width="13.7109375" style="8" customWidth="1"/>
    <col min="5383" max="5383" width="13.42578125" style="8" customWidth="1"/>
    <col min="5384" max="5384" width="13.5703125" style="8" customWidth="1"/>
    <col min="5385" max="5385" width="22.7109375" style="8" customWidth="1"/>
    <col min="5386" max="5632" width="9.140625" style="8"/>
    <col min="5633" max="5633" width="3.85546875" style="8" customWidth="1"/>
    <col min="5634" max="5634" width="13.7109375" style="8" customWidth="1"/>
    <col min="5635" max="5635" width="28.7109375" style="8" customWidth="1"/>
    <col min="5636" max="5636" width="14.42578125" style="8" customWidth="1"/>
    <col min="5637" max="5637" width="12.7109375" style="8" customWidth="1"/>
    <col min="5638" max="5638" width="13.7109375" style="8" customWidth="1"/>
    <col min="5639" max="5639" width="13.42578125" style="8" customWidth="1"/>
    <col min="5640" max="5640" width="13.5703125" style="8" customWidth="1"/>
    <col min="5641" max="5641" width="22.7109375" style="8" customWidth="1"/>
    <col min="5642" max="5888" width="9.140625" style="8"/>
    <col min="5889" max="5889" width="3.85546875" style="8" customWidth="1"/>
    <col min="5890" max="5890" width="13.7109375" style="8" customWidth="1"/>
    <col min="5891" max="5891" width="28.7109375" style="8" customWidth="1"/>
    <col min="5892" max="5892" width="14.42578125" style="8" customWidth="1"/>
    <col min="5893" max="5893" width="12.7109375" style="8" customWidth="1"/>
    <col min="5894" max="5894" width="13.7109375" style="8" customWidth="1"/>
    <col min="5895" max="5895" width="13.42578125" style="8" customWidth="1"/>
    <col min="5896" max="5896" width="13.5703125" style="8" customWidth="1"/>
    <col min="5897" max="5897" width="22.7109375" style="8" customWidth="1"/>
    <col min="5898" max="6144" width="9.140625" style="8"/>
    <col min="6145" max="6145" width="3.85546875" style="8" customWidth="1"/>
    <col min="6146" max="6146" width="13.7109375" style="8" customWidth="1"/>
    <col min="6147" max="6147" width="28.7109375" style="8" customWidth="1"/>
    <col min="6148" max="6148" width="14.42578125" style="8" customWidth="1"/>
    <col min="6149" max="6149" width="12.7109375" style="8" customWidth="1"/>
    <col min="6150" max="6150" width="13.7109375" style="8" customWidth="1"/>
    <col min="6151" max="6151" width="13.42578125" style="8" customWidth="1"/>
    <col min="6152" max="6152" width="13.5703125" style="8" customWidth="1"/>
    <col min="6153" max="6153" width="22.7109375" style="8" customWidth="1"/>
    <col min="6154" max="6400" width="9.140625" style="8"/>
    <col min="6401" max="6401" width="3.85546875" style="8" customWidth="1"/>
    <col min="6402" max="6402" width="13.7109375" style="8" customWidth="1"/>
    <col min="6403" max="6403" width="28.7109375" style="8" customWidth="1"/>
    <col min="6404" max="6404" width="14.42578125" style="8" customWidth="1"/>
    <col min="6405" max="6405" width="12.7109375" style="8" customWidth="1"/>
    <col min="6406" max="6406" width="13.7109375" style="8" customWidth="1"/>
    <col min="6407" max="6407" width="13.42578125" style="8" customWidth="1"/>
    <col min="6408" max="6408" width="13.5703125" style="8" customWidth="1"/>
    <col min="6409" max="6409" width="22.7109375" style="8" customWidth="1"/>
    <col min="6410" max="6656" width="9.140625" style="8"/>
    <col min="6657" max="6657" width="3.85546875" style="8" customWidth="1"/>
    <col min="6658" max="6658" width="13.7109375" style="8" customWidth="1"/>
    <col min="6659" max="6659" width="28.7109375" style="8" customWidth="1"/>
    <col min="6660" max="6660" width="14.42578125" style="8" customWidth="1"/>
    <col min="6661" max="6661" width="12.7109375" style="8" customWidth="1"/>
    <col min="6662" max="6662" width="13.7109375" style="8" customWidth="1"/>
    <col min="6663" max="6663" width="13.42578125" style="8" customWidth="1"/>
    <col min="6664" max="6664" width="13.5703125" style="8" customWidth="1"/>
    <col min="6665" max="6665" width="22.7109375" style="8" customWidth="1"/>
    <col min="6666" max="6912" width="9.140625" style="8"/>
    <col min="6913" max="6913" width="3.85546875" style="8" customWidth="1"/>
    <col min="6914" max="6914" width="13.7109375" style="8" customWidth="1"/>
    <col min="6915" max="6915" width="28.7109375" style="8" customWidth="1"/>
    <col min="6916" max="6916" width="14.42578125" style="8" customWidth="1"/>
    <col min="6917" max="6917" width="12.7109375" style="8" customWidth="1"/>
    <col min="6918" max="6918" width="13.7109375" style="8" customWidth="1"/>
    <col min="6919" max="6919" width="13.42578125" style="8" customWidth="1"/>
    <col min="6920" max="6920" width="13.5703125" style="8" customWidth="1"/>
    <col min="6921" max="6921" width="22.7109375" style="8" customWidth="1"/>
    <col min="6922" max="7168" width="9.140625" style="8"/>
    <col min="7169" max="7169" width="3.85546875" style="8" customWidth="1"/>
    <col min="7170" max="7170" width="13.7109375" style="8" customWidth="1"/>
    <col min="7171" max="7171" width="28.7109375" style="8" customWidth="1"/>
    <col min="7172" max="7172" width="14.42578125" style="8" customWidth="1"/>
    <col min="7173" max="7173" width="12.7109375" style="8" customWidth="1"/>
    <col min="7174" max="7174" width="13.7109375" style="8" customWidth="1"/>
    <col min="7175" max="7175" width="13.42578125" style="8" customWidth="1"/>
    <col min="7176" max="7176" width="13.5703125" style="8" customWidth="1"/>
    <col min="7177" max="7177" width="22.7109375" style="8" customWidth="1"/>
    <col min="7178" max="7424" width="9.140625" style="8"/>
    <col min="7425" max="7425" width="3.85546875" style="8" customWidth="1"/>
    <col min="7426" max="7426" width="13.7109375" style="8" customWidth="1"/>
    <col min="7427" max="7427" width="28.7109375" style="8" customWidth="1"/>
    <col min="7428" max="7428" width="14.42578125" style="8" customWidth="1"/>
    <col min="7429" max="7429" width="12.7109375" style="8" customWidth="1"/>
    <col min="7430" max="7430" width="13.7109375" style="8" customWidth="1"/>
    <col min="7431" max="7431" width="13.42578125" style="8" customWidth="1"/>
    <col min="7432" max="7432" width="13.5703125" style="8" customWidth="1"/>
    <col min="7433" max="7433" width="22.7109375" style="8" customWidth="1"/>
    <col min="7434" max="7680" width="9.140625" style="8"/>
    <col min="7681" max="7681" width="3.85546875" style="8" customWidth="1"/>
    <col min="7682" max="7682" width="13.7109375" style="8" customWidth="1"/>
    <col min="7683" max="7683" width="28.7109375" style="8" customWidth="1"/>
    <col min="7684" max="7684" width="14.42578125" style="8" customWidth="1"/>
    <col min="7685" max="7685" width="12.7109375" style="8" customWidth="1"/>
    <col min="7686" max="7686" width="13.7109375" style="8" customWidth="1"/>
    <col min="7687" max="7687" width="13.42578125" style="8" customWidth="1"/>
    <col min="7688" max="7688" width="13.5703125" style="8" customWidth="1"/>
    <col min="7689" max="7689" width="22.7109375" style="8" customWidth="1"/>
    <col min="7690" max="7936" width="9.140625" style="8"/>
    <col min="7937" max="7937" width="3.85546875" style="8" customWidth="1"/>
    <col min="7938" max="7938" width="13.7109375" style="8" customWidth="1"/>
    <col min="7939" max="7939" width="28.7109375" style="8" customWidth="1"/>
    <col min="7940" max="7940" width="14.42578125" style="8" customWidth="1"/>
    <col min="7941" max="7941" width="12.7109375" style="8" customWidth="1"/>
    <col min="7942" max="7942" width="13.7109375" style="8" customWidth="1"/>
    <col min="7943" max="7943" width="13.42578125" style="8" customWidth="1"/>
    <col min="7944" max="7944" width="13.5703125" style="8" customWidth="1"/>
    <col min="7945" max="7945" width="22.7109375" style="8" customWidth="1"/>
    <col min="7946" max="8192" width="9.140625" style="8"/>
    <col min="8193" max="8193" width="3.85546875" style="8" customWidth="1"/>
    <col min="8194" max="8194" width="13.7109375" style="8" customWidth="1"/>
    <col min="8195" max="8195" width="28.7109375" style="8" customWidth="1"/>
    <col min="8196" max="8196" width="14.42578125" style="8" customWidth="1"/>
    <col min="8197" max="8197" width="12.7109375" style="8" customWidth="1"/>
    <col min="8198" max="8198" width="13.7109375" style="8" customWidth="1"/>
    <col min="8199" max="8199" width="13.42578125" style="8" customWidth="1"/>
    <col min="8200" max="8200" width="13.5703125" style="8" customWidth="1"/>
    <col min="8201" max="8201" width="22.7109375" style="8" customWidth="1"/>
    <col min="8202" max="8448" width="9.140625" style="8"/>
    <col min="8449" max="8449" width="3.85546875" style="8" customWidth="1"/>
    <col min="8450" max="8450" width="13.7109375" style="8" customWidth="1"/>
    <col min="8451" max="8451" width="28.7109375" style="8" customWidth="1"/>
    <col min="8452" max="8452" width="14.42578125" style="8" customWidth="1"/>
    <col min="8453" max="8453" width="12.7109375" style="8" customWidth="1"/>
    <col min="8454" max="8454" width="13.7109375" style="8" customWidth="1"/>
    <col min="8455" max="8455" width="13.42578125" style="8" customWidth="1"/>
    <col min="8456" max="8456" width="13.5703125" style="8" customWidth="1"/>
    <col min="8457" max="8457" width="22.7109375" style="8" customWidth="1"/>
    <col min="8458" max="8704" width="9.140625" style="8"/>
    <col min="8705" max="8705" width="3.85546875" style="8" customWidth="1"/>
    <col min="8706" max="8706" width="13.7109375" style="8" customWidth="1"/>
    <col min="8707" max="8707" width="28.7109375" style="8" customWidth="1"/>
    <col min="8708" max="8708" width="14.42578125" style="8" customWidth="1"/>
    <col min="8709" max="8709" width="12.7109375" style="8" customWidth="1"/>
    <col min="8710" max="8710" width="13.7109375" style="8" customWidth="1"/>
    <col min="8711" max="8711" width="13.42578125" style="8" customWidth="1"/>
    <col min="8712" max="8712" width="13.5703125" style="8" customWidth="1"/>
    <col min="8713" max="8713" width="22.7109375" style="8" customWidth="1"/>
    <col min="8714" max="8960" width="9.140625" style="8"/>
    <col min="8961" max="8961" width="3.85546875" style="8" customWidth="1"/>
    <col min="8962" max="8962" width="13.7109375" style="8" customWidth="1"/>
    <col min="8963" max="8963" width="28.7109375" style="8" customWidth="1"/>
    <col min="8964" max="8964" width="14.42578125" style="8" customWidth="1"/>
    <col min="8965" max="8965" width="12.7109375" style="8" customWidth="1"/>
    <col min="8966" max="8966" width="13.7109375" style="8" customWidth="1"/>
    <col min="8967" max="8967" width="13.42578125" style="8" customWidth="1"/>
    <col min="8968" max="8968" width="13.5703125" style="8" customWidth="1"/>
    <col min="8969" max="8969" width="22.7109375" style="8" customWidth="1"/>
    <col min="8970" max="9216" width="9.140625" style="8"/>
    <col min="9217" max="9217" width="3.85546875" style="8" customWidth="1"/>
    <col min="9218" max="9218" width="13.7109375" style="8" customWidth="1"/>
    <col min="9219" max="9219" width="28.7109375" style="8" customWidth="1"/>
    <col min="9220" max="9220" width="14.42578125" style="8" customWidth="1"/>
    <col min="9221" max="9221" width="12.7109375" style="8" customWidth="1"/>
    <col min="9222" max="9222" width="13.7109375" style="8" customWidth="1"/>
    <col min="9223" max="9223" width="13.42578125" style="8" customWidth="1"/>
    <col min="9224" max="9224" width="13.5703125" style="8" customWidth="1"/>
    <col min="9225" max="9225" width="22.7109375" style="8" customWidth="1"/>
    <col min="9226" max="9472" width="9.140625" style="8"/>
    <col min="9473" max="9473" width="3.85546875" style="8" customWidth="1"/>
    <col min="9474" max="9474" width="13.7109375" style="8" customWidth="1"/>
    <col min="9475" max="9475" width="28.7109375" style="8" customWidth="1"/>
    <col min="9476" max="9476" width="14.42578125" style="8" customWidth="1"/>
    <col min="9477" max="9477" width="12.7109375" style="8" customWidth="1"/>
    <col min="9478" max="9478" width="13.7109375" style="8" customWidth="1"/>
    <col min="9479" max="9479" width="13.42578125" style="8" customWidth="1"/>
    <col min="9480" max="9480" width="13.5703125" style="8" customWidth="1"/>
    <col min="9481" max="9481" width="22.7109375" style="8" customWidth="1"/>
    <col min="9482" max="9728" width="9.140625" style="8"/>
    <col min="9729" max="9729" width="3.85546875" style="8" customWidth="1"/>
    <col min="9730" max="9730" width="13.7109375" style="8" customWidth="1"/>
    <col min="9731" max="9731" width="28.7109375" style="8" customWidth="1"/>
    <col min="9732" max="9732" width="14.42578125" style="8" customWidth="1"/>
    <col min="9733" max="9733" width="12.7109375" style="8" customWidth="1"/>
    <col min="9734" max="9734" width="13.7109375" style="8" customWidth="1"/>
    <col min="9735" max="9735" width="13.42578125" style="8" customWidth="1"/>
    <col min="9736" max="9736" width="13.5703125" style="8" customWidth="1"/>
    <col min="9737" max="9737" width="22.7109375" style="8" customWidth="1"/>
    <col min="9738" max="9984" width="9.140625" style="8"/>
    <col min="9985" max="9985" width="3.85546875" style="8" customWidth="1"/>
    <col min="9986" max="9986" width="13.7109375" style="8" customWidth="1"/>
    <col min="9987" max="9987" width="28.7109375" style="8" customWidth="1"/>
    <col min="9988" max="9988" width="14.42578125" style="8" customWidth="1"/>
    <col min="9989" max="9989" width="12.7109375" style="8" customWidth="1"/>
    <col min="9990" max="9990" width="13.7109375" style="8" customWidth="1"/>
    <col min="9991" max="9991" width="13.42578125" style="8" customWidth="1"/>
    <col min="9992" max="9992" width="13.5703125" style="8" customWidth="1"/>
    <col min="9993" max="9993" width="22.7109375" style="8" customWidth="1"/>
    <col min="9994" max="10240" width="9.140625" style="8"/>
    <col min="10241" max="10241" width="3.85546875" style="8" customWidth="1"/>
    <col min="10242" max="10242" width="13.7109375" style="8" customWidth="1"/>
    <col min="10243" max="10243" width="28.7109375" style="8" customWidth="1"/>
    <col min="10244" max="10244" width="14.42578125" style="8" customWidth="1"/>
    <col min="10245" max="10245" width="12.7109375" style="8" customWidth="1"/>
    <col min="10246" max="10246" width="13.7109375" style="8" customWidth="1"/>
    <col min="10247" max="10247" width="13.42578125" style="8" customWidth="1"/>
    <col min="10248" max="10248" width="13.5703125" style="8" customWidth="1"/>
    <col min="10249" max="10249" width="22.7109375" style="8" customWidth="1"/>
    <col min="10250" max="10496" width="9.140625" style="8"/>
    <col min="10497" max="10497" width="3.85546875" style="8" customWidth="1"/>
    <col min="10498" max="10498" width="13.7109375" style="8" customWidth="1"/>
    <col min="10499" max="10499" width="28.7109375" style="8" customWidth="1"/>
    <col min="10500" max="10500" width="14.42578125" style="8" customWidth="1"/>
    <col min="10501" max="10501" width="12.7109375" style="8" customWidth="1"/>
    <col min="10502" max="10502" width="13.7109375" style="8" customWidth="1"/>
    <col min="10503" max="10503" width="13.42578125" style="8" customWidth="1"/>
    <col min="10504" max="10504" width="13.5703125" style="8" customWidth="1"/>
    <col min="10505" max="10505" width="22.7109375" style="8" customWidth="1"/>
    <col min="10506" max="10752" width="9.140625" style="8"/>
    <col min="10753" max="10753" width="3.85546875" style="8" customWidth="1"/>
    <col min="10754" max="10754" width="13.7109375" style="8" customWidth="1"/>
    <col min="10755" max="10755" width="28.7109375" style="8" customWidth="1"/>
    <col min="10756" max="10756" width="14.42578125" style="8" customWidth="1"/>
    <col min="10757" max="10757" width="12.7109375" style="8" customWidth="1"/>
    <col min="10758" max="10758" width="13.7109375" style="8" customWidth="1"/>
    <col min="10759" max="10759" width="13.42578125" style="8" customWidth="1"/>
    <col min="10760" max="10760" width="13.5703125" style="8" customWidth="1"/>
    <col min="10761" max="10761" width="22.7109375" style="8" customWidth="1"/>
    <col min="10762" max="11008" width="9.140625" style="8"/>
    <col min="11009" max="11009" width="3.85546875" style="8" customWidth="1"/>
    <col min="11010" max="11010" width="13.7109375" style="8" customWidth="1"/>
    <col min="11011" max="11011" width="28.7109375" style="8" customWidth="1"/>
    <col min="11012" max="11012" width="14.42578125" style="8" customWidth="1"/>
    <col min="11013" max="11013" width="12.7109375" style="8" customWidth="1"/>
    <col min="11014" max="11014" width="13.7109375" style="8" customWidth="1"/>
    <col min="11015" max="11015" width="13.42578125" style="8" customWidth="1"/>
    <col min="11016" max="11016" width="13.5703125" style="8" customWidth="1"/>
    <col min="11017" max="11017" width="22.7109375" style="8" customWidth="1"/>
    <col min="11018" max="11264" width="9.140625" style="8"/>
    <col min="11265" max="11265" width="3.85546875" style="8" customWidth="1"/>
    <col min="11266" max="11266" width="13.7109375" style="8" customWidth="1"/>
    <col min="11267" max="11267" width="28.7109375" style="8" customWidth="1"/>
    <col min="11268" max="11268" width="14.42578125" style="8" customWidth="1"/>
    <col min="11269" max="11269" width="12.7109375" style="8" customWidth="1"/>
    <col min="11270" max="11270" width="13.7109375" style="8" customWidth="1"/>
    <col min="11271" max="11271" width="13.42578125" style="8" customWidth="1"/>
    <col min="11272" max="11272" width="13.5703125" style="8" customWidth="1"/>
    <col min="11273" max="11273" width="22.7109375" style="8" customWidth="1"/>
    <col min="11274" max="11520" width="9.140625" style="8"/>
    <col min="11521" max="11521" width="3.85546875" style="8" customWidth="1"/>
    <col min="11522" max="11522" width="13.7109375" style="8" customWidth="1"/>
    <col min="11523" max="11523" width="28.7109375" style="8" customWidth="1"/>
    <col min="11524" max="11524" width="14.42578125" style="8" customWidth="1"/>
    <col min="11525" max="11525" width="12.7109375" style="8" customWidth="1"/>
    <col min="11526" max="11526" width="13.7109375" style="8" customWidth="1"/>
    <col min="11527" max="11527" width="13.42578125" style="8" customWidth="1"/>
    <col min="11528" max="11528" width="13.5703125" style="8" customWidth="1"/>
    <col min="11529" max="11529" width="22.7109375" style="8" customWidth="1"/>
    <col min="11530" max="11776" width="9.140625" style="8"/>
    <col min="11777" max="11777" width="3.85546875" style="8" customWidth="1"/>
    <col min="11778" max="11778" width="13.7109375" style="8" customWidth="1"/>
    <col min="11779" max="11779" width="28.7109375" style="8" customWidth="1"/>
    <col min="11780" max="11780" width="14.42578125" style="8" customWidth="1"/>
    <col min="11781" max="11781" width="12.7109375" style="8" customWidth="1"/>
    <col min="11782" max="11782" width="13.7109375" style="8" customWidth="1"/>
    <col min="11783" max="11783" width="13.42578125" style="8" customWidth="1"/>
    <col min="11784" max="11784" width="13.5703125" style="8" customWidth="1"/>
    <col min="11785" max="11785" width="22.7109375" style="8" customWidth="1"/>
    <col min="11786" max="12032" width="9.140625" style="8"/>
    <col min="12033" max="12033" width="3.85546875" style="8" customWidth="1"/>
    <col min="12034" max="12034" width="13.7109375" style="8" customWidth="1"/>
    <col min="12035" max="12035" width="28.7109375" style="8" customWidth="1"/>
    <col min="12036" max="12036" width="14.42578125" style="8" customWidth="1"/>
    <col min="12037" max="12037" width="12.7109375" style="8" customWidth="1"/>
    <col min="12038" max="12038" width="13.7109375" style="8" customWidth="1"/>
    <col min="12039" max="12039" width="13.42578125" style="8" customWidth="1"/>
    <col min="12040" max="12040" width="13.5703125" style="8" customWidth="1"/>
    <col min="12041" max="12041" width="22.7109375" style="8" customWidth="1"/>
    <col min="12042" max="12288" width="9.140625" style="8"/>
    <col min="12289" max="12289" width="3.85546875" style="8" customWidth="1"/>
    <col min="12290" max="12290" width="13.7109375" style="8" customWidth="1"/>
    <col min="12291" max="12291" width="28.7109375" style="8" customWidth="1"/>
    <col min="12292" max="12292" width="14.42578125" style="8" customWidth="1"/>
    <col min="12293" max="12293" width="12.7109375" style="8" customWidth="1"/>
    <col min="12294" max="12294" width="13.7109375" style="8" customWidth="1"/>
    <col min="12295" max="12295" width="13.42578125" style="8" customWidth="1"/>
    <col min="12296" max="12296" width="13.5703125" style="8" customWidth="1"/>
    <col min="12297" max="12297" width="22.7109375" style="8" customWidth="1"/>
    <col min="12298" max="12544" width="9.140625" style="8"/>
    <col min="12545" max="12545" width="3.85546875" style="8" customWidth="1"/>
    <col min="12546" max="12546" width="13.7109375" style="8" customWidth="1"/>
    <col min="12547" max="12547" width="28.7109375" style="8" customWidth="1"/>
    <col min="12548" max="12548" width="14.42578125" style="8" customWidth="1"/>
    <col min="12549" max="12549" width="12.7109375" style="8" customWidth="1"/>
    <col min="12550" max="12550" width="13.7109375" style="8" customWidth="1"/>
    <col min="12551" max="12551" width="13.42578125" style="8" customWidth="1"/>
    <col min="12552" max="12552" width="13.5703125" style="8" customWidth="1"/>
    <col min="12553" max="12553" width="22.7109375" style="8" customWidth="1"/>
    <col min="12554" max="12800" width="9.140625" style="8"/>
    <col min="12801" max="12801" width="3.85546875" style="8" customWidth="1"/>
    <col min="12802" max="12802" width="13.7109375" style="8" customWidth="1"/>
    <col min="12803" max="12803" width="28.7109375" style="8" customWidth="1"/>
    <col min="12804" max="12804" width="14.42578125" style="8" customWidth="1"/>
    <col min="12805" max="12805" width="12.7109375" style="8" customWidth="1"/>
    <col min="12806" max="12806" width="13.7109375" style="8" customWidth="1"/>
    <col min="12807" max="12807" width="13.42578125" style="8" customWidth="1"/>
    <col min="12808" max="12808" width="13.5703125" style="8" customWidth="1"/>
    <col min="12809" max="12809" width="22.7109375" style="8" customWidth="1"/>
    <col min="12810" max="13056" width="9.140625" style="8"/>
    <col min="13057" max="13057" width="3.85546875" style="8" customWidth="1"/>
    <col min="13058" max="13058" width="13.7109375" style="8" customWidth="1"/>
    <col min="13059" max="13059" width="28.7109375" style="8" customWidth="1"/>
    <col min="13060" max="13060" width="14.42578125" style="8" customWidth="1"/>
    <col min="13061" max="13061" width="12.7109375" style="8" customWidth="1"/>
    <col min="13062" max="13062" width="13.7109375" style="8" customWidth="1"/>
    <col min="13063" max="13063" width="13.42578125" style="8" customWidth="1"/>
    <col min="13064" max="13064" width="13.5703125" style="8" customWidth="1"/>
    <col min="13065" max="13065" width="22.7109375" style="8" customWidth="1"/>
    <col min="13066" max="13312" width="9.140625" style="8"/>
    <col min="13313" max="13313" width="3.85546875" style="8" customWidth="1"/>
    <col min="13314" max="13314" width="13.7109375" style="8" customWidth="1"/>
    <col min="13315" max="13315" width="28.7109375" style="8" customWidth="1"/>
    <col min="13316" max="13316" width="14.42578125" style="8" customWidth="1"/>
    <col min="13317" max="13317" width="12.7109375" style="8" customWidth="1"/>
    <col min="13318" max="13318" width="13.7109375" style="8" customWidth="1"/>
    <col min="13319" max="13319" width="13.42578125" style="8" customWidth="1"/>
    <col min="13320" max="13320" width="13.5703125" style="8" customWidth="1"/>
    <col min="13321" max="13321" width="22.7109375" style="8" customWidth="1"/>
    <col min="13322" max="13568" width="9.140625" style="8"/>
    <col min="13569" max="13569" width="3.85546875" style="8" customWidth="1"/>
    <col min="13570" max="13570" width="13.7109375" style="8" customWidth="1"/>
    <col min="13571" max="13571" width="28.7109375" style="8" customWidth="1"/>
    <col min="13572" max="13572" width="14.42578125" style="8" customWidth="1"/>
    <col min="13573" max="13573" width="12.7109375" style="8" customWidth="1"/>
    <col min="13574" max="13574" width="13.7109375" style="8" customWidth="1"/>
    <col min="13575" max="13575" width="13.42578125" style="8" customWidth="1"/>
    <col min="13576" max="13576" width="13.5703125" style="8" customWidth="1"/>
    <col min="13577" max="13577" width="22.7109375" style="8" customWidth="1"/>
    <col min="13578" max="13824" width="9.140625" style="8"/>
    <col min="13825" max="13825" width="3.85546875" style="8" customWidth="1"/>
    <col min="13826" max="13826" width="13.7109375" style="8" customWidth="1"/>
    <col min="13827" max="13827" width="28.7109375" style="8" customWidth="1"/>
    <col min="13828" max="13828" width="14.42578125" style="8" customWidth="1"/>
    <col min="13829" max="13829" width="12.7109375" style="8" customWidth="1"/>
    <col min="13830" max="13830" width="13.7109375" style="8" customWidth="1"/>
    <col min="13831" max="13831" width="13.42578125" style="8" customWidth="1"/>
    <col min="13832" max="13832" width="13.5703125" style="8" customWidth="1"/>
    <col min="13833" max="13833" width="22.7109375" style="8" customWidth="1"/>
    <col min="13834" max="14080" width="9.140625" style="8"/>
    <col min="14081" max="14081" width="3.85546875" style="8" customWidth="1"/>
    <col min="14082" max="14082" width="13.7109375" style="8" customWidth="1"/>
    <col min="14083" max="14083" width="28.7109375" style="8" customWidth="1"/>
    <col min="14084" max="14084" width="14.42578125" style="8" customWidth="1"/>
    <col min="14085" max="14085" width="12.7109375" style="8" customWidth="1"/>
    <col min="14086" max="14086" width="13.7109375" style="8" customWidth="1"/>
    <col min="14087" max="14087" width="13.42578125" style="8" customWidth="1"/>
    <col min="14088" max="14088" width="13.5703125" style="8" customWidth="1"/>
    <col min="14089" max="14089" width="22.7109375" style="8" customWidth="1"/>
    <col min="14090" max="14336" width="9.140625" style="8"/>
    <col min="14337" max="14337" width="3.85546875" style="8" customWidth="1"/>
    <col min="14338" max="14338" width="13.7109375" style="8" customWidth="1"/>
    <col min="14339" max="14339" width="28.7109375" style="8" customWidth="1"/>
    <col min="14340" max="14340" width="14.42578125" style="8" customWidth="1"/>
    <col min="14341" max="14341" width="12.7109375" style="8" customWidth="1"/>
    <col min="14342" max="14342" width="13.7109375" style="8" customWidth="1"/>
    <col min="14343" max="14343" width="13.42578125" style="8" customWidth="1"/>
    <col min="14344" max="14344" width="13.5703125" style="8" customWidth="1"/>
    <col min="14345" max="14345" width="22.7109375" style="8" customWidth="1"/>
    <col min="14346" max="14592" width="9.140625" style="8"/>
    <col min="14593" max="14593" width="3.85546875" style="8" customWidth="1"/>
    <col min="14594" max="14594" width="13.7109375" style="8" customWidth="1"/>
    <col min="14595" max="14595" width="28.7109375" style="8" customWidth="1"/>
    <col min="14596" max="14596" width="14.42578125" style="8" customWidth="1"/>
    <col min="14597" max="14597" width="12.7109375" style="8" customWidth="1"/>
    <col min="14598" max="14598" width="13.7109375" style="8" customWidth="1"/>
    <col min="14599" max="14599" width="13.42578125" style="8" customWidth="1"/>
    <col min="14600" max="14600" width="13.5703125" style="8" customWidth="1"/>
    <col min="14601" max="14601" width="22.7109375" style="8" customWidth="1"/>
    <col min="14602" max="14848" width="9.140625" style="8"/>
    <col min="14849" max="14849" width="3.85546875" style="8" customWidth="1"/>
    <col min="14850" max="14850" width="13.7109375" style="8" customWidth="1"/>
    <col min="14851" max="14851" width="28.7109375" style="8" customWidth="1"/>
    <col min="14852" max="14852" width="14.42578125" style="8" customWidth="1"/>
    <col min="14853" max="14853" width="12.7109375" style="8" customWidth="1"/>
    <col min="14854" max="14854" width="13.7109375" style="8" customWidth="1"/>
    <col min="14855" max="14855" width="13.42578125" style="8" customWidth="1"/>
    <col min="14856" max="14856" width="13.5703125" style="8" customWidth="1"/>
    <col min="14857" max="14857" width="22.7109375" style="8" customWidth="1"/>
    <col min="14858" max="15104" width="9.140625" style="8"/>
    <col min="15105" max="15105" width="3.85546875" style="8" customWidth="1"/>
    <col min="15106" max="15106" width="13.7109375" style="8" customWidth="1"/>
    <col min="15107" max="15107" width="28.7109375" style="8" customWidth="1"/>
    <col min="15108" max="15108" width="14.42578125" style="8" customWidth="1"/>
    <col min="15109" max="15109" width="12.7109375" style="8" customWidth="1"/>
    <col min="15110" max="15110" width="13.7109375" style="8" customWidth="1"/>
    <col min="15111" max="15111" width="13.42578125" style="8" customWidth="1"/>
    <col min="15112" max="15112" width="13.5703125" style="8" customWidth="1"/>
    <col min="15113" max="15113" width="22.7109375" style="8" customWidth="1"/>
    <col min="15114" max="15360" width="9.140625" style="8"/>
    <col min="15361" max="15361" width="3.85546875" style="8" customWidth="1"/>
    <col min="15362" max="15362" width="13.7109375" style="8" customWidth="1"/>
    <col min="15363" max="15363" width="28.7109375" style="8" customWidth="1"/>
    <col min="15364" max="15364" width="14.42578125" style="8" customWidth="1"/>
    <col min="15365" max="15365" width="12.7109375" style="8" customWidth="1"/>
    <col min="15366" max="15366" width="13.7109375" style="8" customWidth="1"/>
    <col min="15367" max="15367" width="13.42578125" style="8" customWidth="1"/>
    <col min="15368" max="15368" width="13.5703125" style="8" customWidth="1"/>
    <col min="15369" max="15369" width="22.7109375" style="8" customWidth="1"/>
    <col min="15370" max="15616" width="9.140625" style="8"/>
    <col min="15617" max="15617" width="3.85546875" style="8" customWidth="1"/>
    <col min="15618" max="15618" width="13.7109375" style="8" customWidth="1"/>
    <col min="15619" max="15619" width="28.7109375" style="8" customWidth="1"/>
    <col min="15620" max="15620" width="14.42578125" style="8" customWidth="1"/>
    <col min="15621" max="15621" width="12.7109375" style="8" customWidth="1"/>
    <col min="15622" max="15622" width="13.7109375" style="8" customWidth="1"/>
    <col min="15623" max="15623" width="13.42578125" style="8" customWidth="1"/>
    <col min="15624" max="15624" width="13.5703125" style="8" customWidth="1"/>
    <col min="15625" max="15625" width="22.7109375" style="8" customWidth="1"/>
    <col min="15626" max="15872" width="9.140625" style="8"/>
    <col min="15873" max="15873" width="3.85546875" style="8" customWidth="1"/>
    <col min="15874" max="15874" width="13.7109375" style="8" customWidth="1"/>
    <col min="15875" max="15875" width="28.7109375" style="8" customWidth="1"/>
    <col min="15876" max="15876" width="14.42578125" style="8" customWidth="1"/>
    <col min="15877" max="15877" width="12.7109375" style="8" customWidth="1"/>
    <col min="15878" max="15878" width="13.7109375" style="8" customWidth="1"/>
    <col min="15879" max="15879" width="13.42578125" style="8" customWidth="1"/>
    <col min="15880" max="15880" width="13.5703125" style="8" customWidth="1"/>
    <col min="15881" max="15881" width="22.7109375" style="8" customWidth="1"/>
    <col min="15882" max="16128" width="9.140625" style="8"/>
    <col min="16129" max="16129" width="3.85546875" style="8" customWidth="1"/>
    <col min="16130" max="16130" width="13.7109375" style="8" customWidth="1"/>
    <col min="16131" max="16131" width="28.7109375" style="8" customWidth="1"/>
    <col min="16132" max="16132" width="14.42578125" style="8" customWidth="1"/>
    <col min="16133" max="16133" width="12.7109375" style="8" customWidth="1"/>
    <col min="16134" max="16134" width="13.7109375" style="8" customWidth="1"/>
    <col min="16135" max="16135" width="13.42578125" style="8" customWidth="1"/>
    <col min="16136" max="16136" width="13.5703125" style="8" customWidth="1"/>
    <col min="16137" max="16137" width="22.7109375" style="8" customWidth="1"/>
    <col min="16138" max="16384" width="9.140625" style="8"/>
  </cols>
  <sheetData>
    <row r="1" spans="1:9" ht="12.75" customHeight="1">
      <c r="F1" s="70" t="s">
        <v>32194</v>
      </c>
    </row>
    <row r="2" spans="1:9" ht="12.75" customHeight="1">
      <c r="H2" s="71"/>
      <c r="I2" s="71"/>
    </row>
    <row r="3" spans="1:9" ht="15.75" customHeight="1">
      <c r="A3" s="6"/>
      <c r="B3" s="1429" t="s">
        <v>32195</v>
      </c>
      <c r="C3" s="1429"/>
      <c r="D3" s="1429"/>
      <c r="E3" s="1429"/>
      <c r="F3" s="1429"/>
      <c r="G3" s="2"/>
      <c r="H3" s="2"/>
    </row>
    <row r="4" spans="1:9" s="3" customFormat="1" ht="15.75">
      <c r="A4" s="72"/>
      <c r="B4" s="73"/>
      <c r="C4" s="73" t="s">
        <v>32178</v>
      </c>
      <c r="D4" s="73"/>
      <c r="E4" s="74"/>
      <c r="F4" s="74"/>
      <c r="G4" s="74"/>
      <c r="H4" s="74"/>
    </row>
    <row r="5" spans="1:9" s="3" customFormat="1" ht="15" customHeight="1">
      <c r="C5" s="1360" t="s">
        <v>117</v>
      </c>
      <c r="D5" s="75"/>
      <c r="E5" s="75"/>
      <c r="F5" s="75"/>
      <c r="G5" s="75"/>
      <c r="H5" s="75"/>
      <c r="I5" s="75"/>
    </row>
    <row r="6" spans="1:9" s="3" customFormat="1" ht="15" customHeight="1">
      <c r="C6" s="1360"/>
      <c r="D6" s="1360"/>
      <c r="E6" s="1360"/>
      <c r="F6" s="1360"/>
    </row>
    <row r="7" spans="1:9" ht="120" customHeight="1">
      <c r="A7" s="1370"/>
      <c r="B7" s="1371" t="s">
        <v>114</v>
      </c>
      <c r="C7" s="1370" t="s">
        <v>5</v>
      </c>
      <c r="D7" s="1370" t="s">
        <v>156</v>
      </c>
      <c r="E7" s="1370" t="s">
        <v>147</v>
      </c>
      <c r="F7" s="1370" t="s">
        <v>157</v>
      </c>
      <c r="G7" s="78"/>
      <c r="H7" s="79"/>
      <c r="I7" s="78"/>
    </row>
    <row r="8" spans="1:9">
      <c r="A8" s="1372"/>
      <c r="B8" s="1372" t="s">
        <v>11</v>
      </c>
      <c r="C8" s="1373">
        <v>3</v>
      </c>
      <c r="D8" s="1373">
        <v>4</v>
      </c>
      <c r="E8" s="1374">
        <v>5</v>
      </c>
      <c r="F8" s="1373">
        <v>6</v>
      </c>
      <c r="G8" s="80"/>
      <c r="H8" s="80"/>
      <c r="I8" s="80"/>
    </row>
    <row r="9" spans="1:9">
      <c r="A9" s="1375"/>
      <c r="B9" s="1375"/>
      <c r="C9" s="1376" t="s">
        <v>148</v>
      </c>
      <c r="D9" s="1377">
        <f>SUM(D10:D322)</f>
        <v>428531.24075600016</v>
      </c>
      <c r="E9" s="1377">
        <f>SUM(E10:E322)</f>
        <v>148150.09106400001</v>
      </c>
      <c r="F9" s="1377">
        <f>SUM(F10:F322)</f>
        <v>280381.14169200003</v>
      </c>
      <c r="G9" s="80"/>
      <c r="H9" s="80"/>
      <c r="I9" s="80"/>
    </row>
    <row r="10" spans="1:9" s="34" customFormat="1" ht="48">
      <c r="A10" s="149" t="s">
        <v>10</v>
      </c>
      <c r="B10" s="541" t="s">
        <v>284</v>
      </c>
      <c r="C10" s="151" t="s">
        <v>283</v>
      </c>
      <c r="D10" s="1336">
        <f>E10+F10</f>
        <v>63577.91</v>
      </c>
      <c r="E10" s="1336">
        <v>40112.5</v>
      </c>
      <c r="F10" s="1336">
        <v>23465.41</v>
      </c>
      <c r="G10" s="80"/>
      <c r="H10" s="80"/>
      <c r="I10" s="80"/>
    </row>
    <row r="11" spans="1:9" s="34" customFormat="1" ht="24">
      <c r="A11" s="149" t="s">
        <v>11</v>
      </c>
      <c r="B11" s="155" t="s">
        <v>544</v>
      </c>
      <c r="C11" s="151" t="s">
        <v>25691</v>
      </c>
      <c r="D11" s="1336">
        <v>870.50900000000001</v>
      </c>
      <c r="E11" s="1336">
        <v>693.25300000000004</v>
      </c>
      <c r="F11" s="1336">
        <v>177.25200000000001</v>
      </c>
      <c r="G11" s="80"/>
      <c r="H11" s="80"/>
      <c r="I11" s="80"/>
    </row>
    <row r="12" spans="1:9" s="550" customFormat="1" ht="15">
      <c r="A12" s="149" t="s">
        <v>15</v>
      </c>
      <c r="B12" s="541" t="s">
        <v>569</v>
      </c>
      <c r="C12" s="151" t="s">
        <v>624</v>
      </c>
      <c r="D12" s="1336">
        <v>50.8</v>
      </c>
      <c r="E12" s="1336">
        <v>0</v>
      </c>
      <c r="F12" s="1336">
        <v>50.8</v>
      </c>
      <c r="G12" s="549"/>
      <c r="H12" s="549"/>
      <c r="I12" s="549"/>
    </row>
    <row r="13" spans="1:9" s="34" customFormat="1" ht="24">
      <c r="A13" s="149" t="s">
        <v>16</v>
      </c>
      <c r="B13" s="155" t="s">
        <v>627</v>
      </c>
      <c r="C13" s="155" t="s">
        <v>625</v>
      </c>
      <c r="D13" s="1336">
        <v>32.630000000000003</v>
      </c>
      <c r="E13" s="1336">
        <v>0</v>
      </c>
      <c r="F13" s="1336">
        <v>32.630000000000003</v>
      </c>
      <c r="G13" s="80"/>
      <c r="H13" s="80"/>
      <c r="I13" s="80"/>
    </row>
    <row r="14" spans="1:9" s="34" customFormat="1">
      <c r="A14" s="149" t="s">
        <v>34</v>
      </c>
      <c r="B14" s="541" t="s">
        <v>3167</v>
      </c>
      <c r="C14" s="151" t="s">
        <v>674</v>
      </c>
      <c r="D14" s="1337">
        <v>51624</v>
      </c>
      <c r="E14" s="1336">
        <v>0</v>
      </c>
      <c r="F14" s="1337">
        <v>51624</v>
      </c>
      <c r="G14" s="80"/>
      <c r="H14" s="80"/>
      <c r="I14" s="80"/>
    </row>
    <row r="15" spans="1:9" ht="36">
      <c r="A15" s="149" t="s">
        <v>128</v>
      </c>
      <c r="B15" s="541" t="s">
        <v>684</v>
      </c>
      <c r="C15" s="541" t="s">
        <v>691</v>
      </c>
      <c r="D15" s="1336">
        <v>11.7864</v>
      </c>
      <c r="E15" s="1336">
        <v>0</v>
      </c>
      <c r="F15" s="1336">
        <v>11.7864</v>
      </c>
      <c r="G15" s="80"/>
      <c r="H15" s="80"/>
      <c r="I15" s="80"/>
    </row>
    <row r="16" spans="1:9" ht="24">
      <c r="A16" s="149" t="s">
        <v>129</v>
      </c>
      <c r="B16" s="541" t="s">
        <v>697</v>
      </c>
      <c r="C16" s="151" t="s">
        <v>696</v>
      </c>
      <c r="D16" s="1336">
        <v>31.98</v>
      </c>
      <c r="E16" s="1336">
        <v>0</v>
      </c>
      <c r="F16" s="1336">
        <v>31.98</v>
      </c>
      <c r="G16" s="80"/>
      <c r="H16" s="80"/>
      <c r="I16" s="80"/>
    </row>
    <row r="17" spans="1:9">
      <c r="A17" s="149" t="s">
        <v>130</v>
      </c>
      <c r="B17" s="541" t="s">
        <v>738</v>
      </c>
      <c r="C17" s="151" t="s">
        <v>739</v>
      </c>
      <c r="D17" s="1336">
        <f>E17+F17</f>
        <v>275.63130000000001</v>
      </c>
      <c r="E17" s="1336">
        <v>104.24185</v>
      </c>
      <c r="F17" s="1336">
        <v>171.38945000000001</v>
      </c>
      <c r="G17" s="80"/>
      <c r="H17" s="80"/>
      <c r="I17" s="80"/>
    </row>
    <row r="18" spans="1:9">
      <c r="A18" s="149" t="s">
        <v>131</v>
      </c>
      <c r="B18" s="541" t="s">
        <v>719</v>
      </c>
      <c r="C18" s="151" t="s">
        <v>730</v>
      </c>
      <c r="D18" s="1336">
        <f>E18+F18</f>
        <v>199.90843000000001</v>
      </c>
      <c r="E18" s="1336">
        <v>195.37269000000001</v>
      </c>
      <c r="F18" s="1336">
        <v>4.5357399999999997</v>
      </c>
      <c r="G18" s="80"/>
      <c r="H18" s="80"/>
      <c r="I18" s="80"/>
    </row>
    <row r="19" spans="1:9" ht="36">
      <c r="A19" s="149" t="s">
        <v>132</v>
      </c>
      <c r="B19" s="541" t="s">
        <v>871</v>
      </c>
      <c r="C19" s="151" t="s">
        <v>2724</v>
      </c>
      <c r="D19" s="1336">
        <v>6770.8</v>
      </c>
      <c r="E19" s="1336">
        <v>0</v>
      </c>
      <c r="F19" s="1336">
        <v>6770.8</v>
      </c>
      <c r="G19" s="80"/>
      <c r="H19" s="80"/>
      <c r="I19" s="80"/>
    </row>
    <row r="20" spans="1:9" ht="48">
      <c r="A20" s="149" t="s">
        <v>133</v>
      </c>
      <c r="B20" s="541" t="s">
        <v>877</v>
      </c>
      <c r="C20" s="151" t="s">
        <v>878</v>
      </c>
      <c r="D20" s="1336">
        <v>135.04</v>
      </c>
      <c r="E20" s="1336">
        <v>9.39</v>
      </c>
      <c r="F20" s="1336">
        <v>125.65</v>
      </c>
      <c r="G20" s="80"/>
      <c r="H20" s="80"/>
      <c r="I20" s="80"/>
    </row>
    <row r="21" spans="1:9" ht="36">
      <c r="A21" s="149" t="s">
        <v>134</v>
      </c>
      <c r="B21" s="541" t="s">
        <v>886</v>
      </c>
      <c r="C21" s="151" t="s">
        <v>2725</v>
      </c>
      <c r="D21" s="1337">
        <v>57.98</v>
      </c>
      <c r="E21" s="1337">
        <v>7.8220000000000001</v>
      </c>
      <c r="F21" s="1337">
        <v>50.154000000000003</v>
      </c>
      <c r="G21" s="80"/>
      <c r="H21" s="80"/>
      <c r="I21" s="80"/>
    </row>
    <row r="22" spans="1:9" ht="24">
      <c r="A22" s="149" t="s">
        <v>25692</v>
      </c>
      <c r="B22" s="155" t="s">
        <v>3298</v>
      </c>
      <c r="C22" s="155" t="s">
        <v>892</v>
      </c>
      <c r="D22" s="1337">
        <v>52.49</v>
      </c>
      <c r="E22" s="1336">
        <v>6.23</v>
      </c>
      <c r="F22" s="1337">
        <v>46.26</v>
      </c>
      <c r="G22" s="81"/>
      <c r="H22" s="81"/>
      <c r="I22" s="81"/>
    </row>
    <row r="23" spans="1:9">
      <c r="A23" s="149" t="s">
        <v>313</v>
      </c>
      <c r="B23" s="541" t="s">
        <v>898</v>
      </c>
      <c r="C23" s="151" t="s">
        <v>899</v>
      </c>
      <c r="D23" s="1336">
        <v>38.799999999999997</v>
      </c>
      <c r="E23" s="1336">
        <v>18.77</v>
      </c>
      <c r="F23" s="1336">
        <v>20.03</v>
      </c>
    </row>
    <row r="24" spans="1:9">
      <c r="A24" s="149" t="s">
        <v>356</v>
      </c>
      <c r="B24" s="541" t="s">
        <v>907</v>
      </c>
      <c r="C24" s="151" t="s">
        <v>2726</v>
      </c>
      <c r="D24" s="1336">
        <v>31</v>
      </c>
      <c r="E24" s="1336">
        <v>0</v>
      </c>
      <c r="F24" s="1336">
        <v>31</v>
      </c>
    </row>
    <row r="25" spans="1:9" ht="24">
      <c r="A25" s="149" t="s">
        <v>357</v>
      </c>
      <c r="B25" s="548" t="s">
        <v>915</v>
      </c>
      <c r="C25" s="548" t="s">
        <v>916</v>
      </c>
      <c r="D25" s="1336">
        <v>22.736000000000001</v>
      </c>
      <c r="E25" s="1336">
        <v>0</v>
      </c>
      <c r="F25" s="1336">
        <v>22.736000000000001</v>
      </c>
    </row>
    <row r="26" spans="1:9" ht="24">
      <c r="A26" s="149" t="s">
        <v>358</v>
      </c>
      <c r="B26" s="551" t="s">
        <v>923</v>
      </c>
      <c r="C26" s="552" t="s">
        <v>2727</v>
      </c>
      <c r="D26" s="1336">
        <v>116.91</v>
      </c>
      <c r="E26" s="1336">
        <v>14.08</v>
      </c>
      <c r="F26" s="1336">
        <v>102.83</v>
      </c>
    </row>
    <row r="27" spans="1:9" ht="12" customHeight="1">
      <c r="A27" s="149" t="s">
        <v>25693</v>
      </c>
      <c r="B27" s="153" t="s">
        <v>957</v>
      </c>
      <c r="C27" s="151" t="s">
        <v>958</v>
      </c>
      <c r="D27" s="1336">
        <v>81.849999999999994</v>
      </c>
      <c r="E27" s="1336">
        <v>20.86</v>
      </c>
      <c r="F27" s="1336">
        <v>60.99</v>
      </c>
    </row>
    <row r="28" spans="1:9">
      <c r="A28" s="149" t="s">
        <v>25694</v>
      </c>
      <c r="B28" s="541" t="s">
        <v>929</v>
      </c>
      <c r="C28" s="151" t="s">
        <v>930</v>
      </c>
      <c r="D28" s="1336">
        <v>358.8</v>
      </c>
      <c r="E28" s="1336">
        <v>88.49</v>
      </c>
      <c r="F28" s="1336">
        <v>270.31</v>
      </c>
    </row>
    <row r="29" spans="1:9" ht="12.75" customHeight="1">
      <c r="A29" s="149" t="s">
        <v>310</v>
      </c>
      <c r="B29" s="541" t="s">
        <v>936</v>
      </c>
      <c r="C29" s="151" t="s">
        <v>937</v>
      </c>
      <c r="D29" s="1336">
        <v>150.36000000000001</v>
      </c>
      <c r="E29" s="1336">
        <v>6.17</v>
      </c>
      <c r="F29" s="1336">
        <v>144.19</v>
      </c>
    </row>
    <row r="30" spans="1:9" ht="36">
      <c r="A30" s="149" t="s">
        <v>25695</v>
      </c>
      <c r="B30" s="541" t="s">
        <v>943</v>
      </c>
      <c r="C30" s="151" t="s">
        <v>944</v>
      </c>
      <c r="D30" s="1336">
        <v>1030.32</v>
      </c>
      <c r="E30" s="1336">
        <v>320.01</v>
      </c>
      <c r="F30" s="1336">
        <v>710.31</v>
      </c>
    </row>
    <row r="31" spans="1:9" ht="48">
      <c r="A31" s="149" t="s">
        <v>25696</v>
      </c>
      <c r="B31" s="541" t="s">
        <v>2966</v>
      </c>
      <c r="C31" s="151" t="s">
        <v>2965</v>
      </c>
      <c r="D31" s="1336">
        <v>4.5110000000000001</v>
      </c>
      <c r="E31" s="1336">
        <v>0</v>
      </c>
      <c r="F31" s="1336">
        <v>4.5110000000000001</v>
      </c>
    </row>
    <row r="32" spans="1:9" ht="24">
      <c r="A32" s="149" t="s">
        <v>25697</v>
      </c>
      <c r="B32" s="541" t="s">
        <v>284</v>
      </c>
      <c r="C32" s="151" t="s">
        <v>2975</v>
      </c>
      <c r="D32" s="1336">
        <v>35495.230000000003</v>
      </c>
      <c r="E32" s="1336">
        <v>35444.46</v>
      </c>
      <c r="F32" s="1336">
        <v>50.77</v>
      </c>
    </row>
    <row r="33" spans="1:6">
      <c r="A33" s="149" t="s">
        <v>25698</v>
      </c>
      <c r="B33" s="541" t="s">
        <v>3038</v>
      </c>
      <c r="C33" s="151" t="s">
        <v>3036</v>
      </c>
      <c r="D33" s="1336">
        <v>0</v>
      </c>
      <c r="E33" s="1336">
        <v>0</v>
      </c>
      <c r="F33" s="1336">
        <v>0</v>
      </c>
    </row>
    <row r="34" spans="1:6" ht="24">
      <c r="A34" s="149" t="s">
        <v>359</v>
      </c>
      <c r="B34" s="541" t="s">
        <v>3046</v>
      </c>
      <c r="C34" s="151" t="s">
        <v>3045</v>
      </c>
      <c r="D34" s="1336">
        <v>8569.64</v>
      </c>
      <c r="E34" s="1336">
        <v>8435.0499999999993</v>
      </c>
      <c r="F34" s="1336">
        <v>134.59</v>
      </c>
    </row>
    <row r="35" spans="1:6">
      <c r="A35" s="149" t="s">
        <v>25699</v>
      </c>
      <c r="B35" s="541" t="s">
        <v>3065</v>
      </c>
      <c r="C35" s="151" t="s">
        <v>3075</v>
      </c>
      <c r="D35" s="1336">
        <v>1021.54</v>
      </c>
      <c r="E35" s="1336">
        <v>607.20000000000005</v>
      </c>
      <c r="F35" s="1336">
        <v>414.34</v>
      </c>
    </row>
    <row r="36" spans="1:6" ht="24">
      <c r="A36" s="149" t="s">
        <v>25700</v>
      </c>
      <c r="B36" s="541" t="s">
        <v>3055</v>
      </c>
      <c r="C36" s="151" t="s">
        <v>3056</v>
      </c>
      <c r="D36" s="1336">
        <v>323.42</v>
      </c>
      <c r="E36" s="1336">
        <v>127.53</v>
      </c>
      <c r="F36" s="1336">
        <v>195.89</v>
      </c>
    </row>
    <row r="37" spans="1:6" ht="24">
      <c r="A37" s="149" t="s">
        <v>25701</v>
      </c>
      <c r="B37" s="541" t="s">
        <v>3088</v>
      </c>
      <c r="C37" s="151" t="s">
        <v>3076</v>
      </c>
      <c r="D37" s="1336">
        <v>19.3</v>
      </c>
      <c r="E37" s="1336">
        <v>0</v>
      </c>
      <c r="F37" s="1336">
        <v>19.3</v>
      </c>
    </row>
    <row r="38" spans="1:6" s="34" customFormat="1">
      <c r="A38" s="149" t="s">
        <v>25702</v>
      </c>
      <c r="B38" s="155" t="s">
        <v>3089</v>
      </c>
      <c r="C38" s="151" t="s">
        <v>3090</v>
      </c>
      <c r="D38" s="1337">
        <v>1.919</v>
      </c>
      <c r="E38" s="1336">
        <v>0</v>
      </c>
      <c r="F38" s="1337">
        <v>1.919</v>
      </c>
    </row>
    <row r="39" spans="1:6" s="34" customFormat="1" ht="24">
      <c r="A39" s="149" t="s">
        <v>25703</v>
      </c>
      <c r="B39" s="160" t="s">
        <v>3105</v>
      </c>
      <c r="C39" s="151" t="s">
        <v>3103</v>
      </c>
      <c r="D39" s="1337">
        <v>118.072</v>
      </c>
      <c r="E39" s="1337">
        <v>0</v>
      </c>
      <c r="F39" s="1337">
        <v>118.072</v>
      </c>
    </row>
    <row r="40" spans="1:6" ht="48">
      <c r="A40" s="149" t="s">
        <v>25704</v>
      </c>
      <c r="B40" s="153" t="s">
        <v>4743</v>
      </c>
      <c r="C40" s="153" t="s">
        <v>25325</v>
      </c>
      <c r="D40" s="1337">
        <f>E40+F40</f>
        <v>2.2528799999999998</v>
      </c>
      <c r="E40" s="1337">
        <v>0</v>
      </c>
      <c r="F40" s="1337">
        <f>0.85288+1.4</f>
        <v>2.2528799999999998</v>
      </c>
    </row>
    <row r="41" spans="1:6" ht="36">
      <c r="A41" s="149" t="s">
        <v>25705</v>
      </c>
      <c r="B41" s="153" t="s">
        <v>4752</v>
      </c>
      <c r="C41" s="153" t="s">
        <v>25326</v>
      </c>
      <c r="D41" s="1337">
        <f t="shared" ref="D41:D104" si="0">E41+F41</f>
        <v>1.1517999999999999</v>
      </c>
      <c r="E41" s="1337">
        <v>0</v>
      </c>
      <c r="F41" s="1337">
        <f>0.4318+0.72</f>
        <v>1.1517999999999999</v>
      </c>
    </row>
    <row r="42" spans="1:6" ht="36">
      <c r="A42" s="149" t="s">
        <v>25706</v>
      </c>
      <c r="B42" s="153" t="s">
        <v>4759</v>
      </c>
      <c r="C42" s="153" t="s">
        <v>25327</v>
      </c>
      <c r="D42" s="1337">
        <f t="shared" si="0"/>
        <v>2.1467299999999998</v>
      </c>
      <c r="E42" s="1337">
        <v>0</v>
      </c>
      <c r="F42" s="1337">
        <f>0.80673+1.34</f>
        <v>2.1467299999999998</v>
      </c>
    </row>
    <row r="43" spans="1:6" ht="48">
      <c r="A43" s="149" t="s">
        <v>25707</v>
      </c>
      <c r="B43" s="153" t="s">
        <v>4765</v>
      </c>
      <c r="C43" s="153" t="s">
        <v>25328</v>
      </c>
      <c r="D43" s="1337">
        <f t="shared" si="0"/>
        <v>1.51654</v>
      </c>
      <c r="E43" s="1337">
        <v>0</v>
      </c>
      <c r="F43" s="1337">
        <f>0.56654+0.95</f>
        <v>1.51654</v>
      </c>
    </row>
    <row r="44" spans="1:6" ht="48">
      <c r="A44" s="149" t="s">
        <v>25708</v>
      </c>
      <c r="B44" s="541" t="s">
        <v>4782</v>
      </c>
      <c r="C44" s="153" t="s">
        <v>25329</v>
      </c>
      <c r="D44" s="1337">
        <f t="shared" si="0"/>
        <v>2.07694</v>
      </c>
      <c r="E44" s="1337">
        <v>0</v>
      </c>
      <c r="F44" s="1337">
        <f>0.77694+1.3</f>
        <v>2.07694</v>
      </c>
    </row>
    <row r="45" spans="1:6" ht="48">
      <c r="A45" s="149" t="s">
        <v>25709</v>
      </c>
      <c r="B45" s="153" t="s">
        <v>4788</v>
      </c>
      <c r="C45" s="153" t="s">
        <v>25330</v>
      </c>
      <c r="D45" s="1337">
        <f t="shared" si="0"/>
        <v>2.24661</v>
      </c>
      <c r="E45" s="1337">
        <v>0</v>
      </c>
      <c r="F45" s="1337">
        <f>0.84661+1.4</f>
        <v>2.24661</v>
      </c>
    </row>
    <row r="46" spans="1:6" ht="48">
      <c r="A46" s="149" t="s">
        <v>25710</v>
      </c>
      <c r="B46" s="153" t="s">
        <v>4794</v>
      </c>
      <c r="C46" s="153" t="s">
        <v>25331</v>
      </c>
      <c r="D46" s="1337">
        <f t="shared" si="0"/>
        <v>1.40611</v>
      </c>
      <c r="E46" s="1337">
        <v>0</v>
      </c>
      <c r="F46" s="1337">
        <v>1.40611</v>
      </c>
    </row>
    <row r="47" spans="1:6" ht="48">
      <c r="A47" s="149" t="s">
        <v>25711</v>
      </c>
      <c r="B47" s="153" t="s">
        <v>4800</v>
      </c>
      <c r="C47" s="153" t="s">
        <v>25332</v>
      </c>
      <c r="D47" s="1337">
        <f t="shared" si="0"/>
        <v>95.573499999999996</v>
      </c>
      <c r="E47" s="1337">
        <v>0</v>
      </c>
      <c r="F47" s="1337">
        <f>0.5735+95</f>
        <v>95.573499999999996</v>
      </c>
    </row>
    <row r="48" spans="1:6" ht="48">
      <c r="A48" s="149" t="s">
        <v>25712</v>
      </c>
      <c r="B48" s="153" t="s">
        <v>4806</v>
      </c>
      <c r="C48" s="153" t="s">
        <v>25333</v>
      </c>
      <c r="D48" s="1337">
        <f t="shared" si="0"/>
        <v>3.86233</v>
      </c>
      <c r="E48" s="1337">
        <v>0</v>
      </c>
      <c r="F48" s="1337">
        <f>2.19233+1.67</f>
        <v>3.86233</v>
      </c>
    </row>
    <row r="49" spans="1:6" ht="48">
      <c r="A49" s="149" t="s">
        <v>25713</v>
      </c>
      <c r="B49" s="153" t="s">
        <v>4812</v>
      </c>
      <c r="C49" s="153" t="s">
        <v>25334</v>
      </c>
      <c r="D49" s="1337">
        <f t="shared" si="0"/>
        <v>2.0504799999999999</v>
      </c>
      <c r="E49" s="1337">
        <v>0</v>
      </c>
      <c r="F49" s="1337">
        <f>0.76748+1.283</f>
        <v>2.0504799999999999</v>
      </c>
    </row>
    <row r="50" spans="1:6" ht="48">
      <c r="A50" s="149" t="s">
        <v>25714</v>
      </c>
      <c r="B50" s="153" t="s">
        <v>4818</v>
      </c>
      <c r="C50" s="153" t="s">
        <v>25335</v>
      </c>
      <c r="D50" s="1337">
        <f t="shared" si="0"/>
        <v>1.33464</v>
      </c>
      <c r="E50" s="1337">
        <v>0</v>
      </c>
      <c r="F50" s="1337">
        <v>1.33464</v>
      </c>
    </row>
    <row r="51" spans="1:6" ht="96">
      <c r="A51" s="149" t="s">
        <v>25715</v>
      </c>
      <c r="B51" s="153" t="s">
        <v>4824</v>
      </c>
      <c r="C51" s="153" t="s">
        <v>25336</v>
      </c>
      <c r="D51" s="1337">
        <f t="shared" si="0"/>
        <v>2.2522799999999998</v>
      </c>
      <c r="E51" s="1337">
        <v>0</v>
      </c>
      <c r="F51" s="1337">
        <f>0.84279+1.40949</f>
        <v>2.2522799999999998</v>
      </c>
    </row>
    <row r="52" spans="1:6" ht="48">
      <c r="A52" s="149" t="s">
        <v>25716</v>
      </c>
      <c r="B52" s="153" t="s">
        <v>4832</v>
      </c>
      <c r="C52" s="153" t="s">
        <v>25337</v>
      </c>
      <c r="D52" s="1337">
        <f t="shared" si="0"/>
        <v>2.2357199999999997</v>
      </c>
      <c r="E52" s="1337">
        <v>0</v>
      </c>
      <c r="F52" s="1337">
        <f>0.83659+1.39913</f>
        <v>2.2357199999999997</v>
      </c>
    </row>
    <row r="53" spans="1:6" ht="36">
      <c r="A53" s="149" t="s">
        <v>25717</v>
      </c>
      <c r="B53" s="153" t="s">
        <v>4840</v>
      </c>
      <c r="C53" s="153" t="s">
        <v>25338</v>
      </c>
      <c r="D53" s="1337">
        <f t="shared" si="0"/>
        <v>3.5339999999999998</v>
      </c>
      <c r="E53" s="1337">
        <v>0</v>
      </c>
      <c r="F53" s="1337">
        <f>1.3224+2.2116</f>
        <v>3.5339999999999998</v>
      </c>
    </row>
    <row r="54" spans="1:6" ht="48">
      <c r="A54" s="149" t="s">
        <v>25718</v>
      </c>
      <c r="B54" s="153" t="s">
        <v>4846</v>
      </c>
      <c r="C54" s="153" t="s">
        <v>25339</v>
      </c>
      <c r="D54" s="1337">
        <f t="shared" si="0"/>
        <v>2.13286</v>
      </c>
      <c r="E54" s="1337">
        <v>0</v>
      </c>
      <c r="F54" s="1337">
        <f>0.7981+1.33476</f>
        <v>2.13286</v>
      </c>
    </row>
    <row r="55" spans="1:6" ht="36">
      <c r="A55" s="149" t="s">
        <v>25719</v>
      </c>
      <c r="B55" s="153" t="s">
        <v>4852</v>
      </c>
      <c r="C55" s="153" t="s">
        <v>25340</v>
      </c>
      <c r="D55" s="1337">
        <f t="shared" si="0"/>
        <v>3.6913900000000002</v>
      </c>
      <c r="E55" s="1337">
        <v>0</v>
      </c>
      <c r="F55" s="1337">
        <f>1.37724+2.31415</f>
        <v>3.6913900000000002</v>
      </c>
    </row>
    <row r="56" spans="1:6" ht="48">
      <c r="A56" s="149" t="s">
        <v>25720</v>
      </c>
      <c r="B56" s="153" t="s">
        <v>4857</v>
      </c>
      <c r="C56" s="153" t="s">
        <v>25341</v>
      </c>
      <c r="D56" s="1337">
        <f t="shared" si="0"/>
        <v>2.2783100000000003</v>
      </c>
      <c r="E56" s="1337">
        <v>0</v>
      </c>
      <c r="F56" s="1337">
        <f>0.85253+1.42578</f>
        <v>2.2783100000000003</v>
      </c>
    </row>
    <row r="57" spans="1:6" ht="36">
      <c r="A57" s="149" t="s">
        <v>25721</v>
      </c>
      <c r="B57" s="153" t="s">
        <v>4863</v>
      </c>
      <c r="C57" s="153" t="s">
        <v>25342</v>
      </c>
      <c r="D57" s="1337">
        <f t="shared" si="0"/>
        <v>2.2580400000000003</v>
      </c>
      <c r="E57" s="1337">
        <v>0</v>
      </c>
      <c r="F57" s="1337">
        <f>0.84494+1.4131</f>
        <v>2.2580400000000003</v>
      </c>
    </row>
    <row r="58" spans="1:6" ht="48">
      <c r="A58" s="149" t="s">
        <v>25722</v>
      </c>
      <c r="B58" s="153" t="s">
        <v>4871</v>
      </c>
      <c r="C58" s="153" t="s">
        <v>25343</v>
      </c>
      <c r="D58" s="1337">
        <f t="shared" si="0"/>
        <v>2.2715100000000001</v>
      </c>
      <c r="E58" s="1337">
        <v>0</v>
      </c>
      <c r="F58" s="1337">
        <f>0.83269+1.43882</f>
        <v>2.2715100000000001</v>
      </c>
    </row>
    <row r="59" spans="1:6" ht="36">
      <c r="A59" s="149" t="s">
        <v>25723</v>
      </c>
      <c r="B59" s="153" t="s">
        <v>4877</v>
      </c>
      <c r="C59" s="153" t="s">
        <v>25344</v>
      </c>
      <c r="D59" s="1337">
        <f t="shared" si="0"/>
        <v>4.5147399999999998</v>
      </c>
      <c r="E59" s="1337">
        <v>0</v>
      </c>
      <c r="F59" s="1337">
        <f>1.68634+2.8284</f>
        <v>4.5147399999999998</v>
      </c>
    </row>
    <row r="60" spans="1:6" ht="48">
      <c r="A60" s="149" t="s">
        <v>25724</v>
      </c>
      <c r="B60" s="153" t="s">
        <v>4883</v>
      </c>
      <c r="C60" s="153" t="s">
        <v>25345</v>
      </c>
      <c r="D60" s="1337">
        <f t="shared" si="0"/>
        <v>1.74472</v>
      </c>
      <c r="E60" s="1337">
        <v>0</v>
      </c>
      <c r="F60" s="1337">
        <f>0.62891+1.11581</f>
        <v>1.74472</v>
      </c>
    </row>
    <row r="61" spans="1:6" ht="36">
      <c r="A61" s="149" t="s">
        <v>25725</v>
      </c>
      <c r="B61" s="153" t="s">
        <v>4889</v>
      </c>
      <c r="C61" s="153" t="s">
        <v>25346</v>
      </c>
      <c r="D61" s="1337">
        <f t="shared" si="0"/>
        <v>2.2641100000000001</v>
      </c>
      <c r="E61" s="1337">
        <v>0</v>
      </c>
      <c r="F61" s="1337">
        <f>0.84752+1.41659</f>
        <v>2.2641100000000001</v>
      </c>
    </row>
    <row r="62" spans="1:6" ht="48">
      <c r="A62" s="149" t="s">
        <v>25726</v>
      </c>
      <c r="B62" s="153" t="s">
        <v>4895</v>
      </c>
      <c r="C62" s="153" t="s">
        <v>25347</v>
      </c>
      <c r="D62" s="1337">
        <f t="shared" si="0"/>
        <v>2.2498499999999999</v>
      </c>
      <c r="E62" s="1337">
        <v>0</v>
      </c>
      <c r="F62" s="1337">
        <f>0.84188+1.40797</f>
        <v>2.2498499999999999</v>
      </c>
    </row>
    <row r="63" spans="1:6" ht="48">
      <c r="A63" s="149" t="s">
        <v>25727</v>
      </c>
      <c r="B63" s="153" t="s">
        <v>4901</v>
      </c>
      <c r="C63" s="153" t="s">
        <v>25348</v>
      </c>
      <c r="D63" s="1337">
        <f t="shared" si="0"/>
        <v>2.23312</v>
      </c>
      <c r="E63" s="1337">
        <v>0</v>
      </c>
      <c r="F63" s="1337">
        <f>0.83562+1.3975</f>
        <v>2.23312</v>
      </c>
    </row>
    <row r="64" spans="1:6" ht="36">
      <c r="A64" s="149" t="s">
        <v>25728</v>
      </c>
      <c r="B64" s="153" t="s">
        <v>4907</v>
      </c>
      <c r="C64" s="153" t="s">
        <v>25349</v>
      </c>
      <c r="D64" s="1337">
        <f t="shared" si="0"/>
        <v>4.5316799999999997</v>
      </c>
      <c r="E64" s="1337">
        <v>0</v>
      </c>
      <c r="F64" s="1337">
        <f>1.69699+2.83469</f>
        <v>4.5316799999999997</v>
      </c>
    </row>
    <row r="65" spans="1:6" ht="48">
      <c r="A65" s="149" t="s">
        <v>25729</v>
      </c>
      <c r="B65" s="153" t="s">
        <v>4913</v>
      </c>
      <c r="C65" s="153" t="s">
        <v>25350</v>
      </c>
      <c r="D65" s="1337">
        <f t="shared" si="0"/>
        <v>1.9452399999999999</v>
      </c>
      <c r="E65" s="1337">
        <v>0</v>
      </c>
      <c r="F65" s="1337">
        <f>0.71966+1.22558</f>
        <v>1.9452399999999999</v>
      </c>
    </row>
    <row r="66" spans="1:6" ht="48">
      <c r="A66" s="149" t="s">
        <v>25730</v>
      </c>
      <c r="B66" s="153" t="s">
        <v>4919</v>
      </c>
      <c r="C66" s="153" t="s">
        <v>25351</v>
      </c>
      <c r="D66" s="1337">
        <f t="shared" si="0"/>
        <v>2.25339</v>
      </c>
      <c r="E66" s="1337">
        <v>0</v>
      </c>
      <c r="F66" s="1337">
        <f>0.8432+1.41019</f>
        <v>2.25339</v>
      </c>
    </row>
    <row r="67" spans="1:6" ht="48">
      <c r="A67" s="149" t="s">
        <v>25731</v>
      </c>
      <c r="B67" s="153" t="s">
        <v>4927</v>
      </c>
      <c r="C67" s="153" t="s">
        <v>25352</v>
      </c>
      <c r="D67" s="1337">
        <f t="shared" si="0"/>
        <v>2.06236</v>
      </c>
      <c r="E67" s="1337">
        <v>0</v>
      </c>
      <c r="F67" s="1337">
        <f>0.77172+1.29064</f>
        <v>2.06236</v>
      </c>
    </row>
    <row r="68" spans="1:6" ht="48">
      <c r="A68" s="149" t="s">
        <v>25732</v>
      </c>
      <c r="B68" s="153" t="s">
        <v>4933</v>
      </c>
      <c r="C68" s="153" t="s">
        <v>25353</v>
      </c>
      <c r="D68" s="1337">
        <f t="shared" si="0"/>
        <v>3.6835500000000003</v>
      </c>
      <c r="E68" s="1337">
        <v>0</v>
      </c>
      <c r="F68" s="1337">
        <f>1.37836+2.30519</f>
        <v>3.6835500000000003</v>
      </c>
    </row>
    <row r="69" spans="1:6" ht="36">
      <c r="A69" s="149" t="s">
        <v>25733</v>
      </c>
      <c r="B69" s="153" t="s">
        <v>4939</v>
      </c>
      <c r="C69" s="153" t="s">
        <v>25354</v>
      </c>
      <c r="D69" s="1337">
        <f t="shared" si="0"/>
        <v>1.3544499999999999</v>
      </c>
      <c r="E69" s="1337">
        <v>0</v>
      </c>
      <c r="F69" s="1337">
        <f>0.50683+0.84762</f>
        <v>1.3544499999999999</v>
      </c>
    </row>
    <row r="70" spans="1:6" ht="48">
      <c r="A70" s="149" t="s">
        <v>25734</v>
      </c>
      <c r="B70" s="153" t="s">
        <v>4946</v>
      </c>
      <c r="C70" s="153" t="s">
        <v>25355</v>
      </c>
      <c r="D70" s="1337">
        <f t="shared" si="0"/>
        <v>101.680091</v>
      </c>
      <c r="E70" s="1337">
        <f>26.53784+18.81563+9.10835</f>
        <v>54.461820000000003</v>
      </c>
      <c r="F70" s="1337">
        <f>2.98828+17.63374+12.359+9.112971+5.12428</f>
        <v>47.218271000000001</v>
      </c>
    </row>
    <row r="71" spans="1:6" ht="60">
      <c r="A71" s="149" t="s">
        <v>25735</v>
      </c>
      <c r="B71" s="153" t="s">
        <v>4954</v>
      </c>
      <c r="C71" s="153" t="s">
        <v>25356</v>
      </c>
      <c r="D71" s="1337">
        <f t="shared" si="0"/>
        <v>35.472000000000001</v>
      </c>
      <c r="E71" s="1337">
        <v>0</v>
      </c>
      <c r="F71" s="1337">
        <f>0.77472+13.22531+12.359+9.11297</f>
        <v>35.472000000000001</v>
      </c>
    </row>
    <row r="72" spans="1:6" ht="48">
      <c r="A72" s="149" t="s">
        <v>25736</v>
      </c>
      <c r="B72" s="153" t="s">
        <v>4962</v>
      </c>
      <c r="C72" s="153" t="s">
        <v>25357</v>
      </c>
      <c r="D72" s="1337">
        <f t="shared" si="0"/>
        <v>93.127309999999994</v>
      </c>
      <c r="E72" s="1337">
        <f>26.53784+23.51953</f>
        <v>50.057369999999999</v>
      </c>
      <c r="F72" s="1337">
        <f>3.73724+17.63374+15.44875+6.25021</f>
        <v>43.069940000000003</v>
      </c>
    </row>
    <row r="73" spans="1:6" ht="48">
      <c r="A73" s="149" t="s">
        <v>25737</v>
      </c>
      <c r="B73" s="153" t="s">
        <v>4970</v>
      </c>
      <c r="C73" s="153" t="s">
        <v>25358</v>
      </c>
      <c r="D73" s="1337">
        <f t="shared" si="0"/>
        <v>59.548870000000001</v>
      </c>
      <c r="E73" s="1337">
        <f>19.90338+18.81563+13.66253</f>
        <v>52.381540000000001</v>
      </c>
      <c r="F73" s="1337">
        <f>2.68197+4.48536</f>
        <v>7.1673299999999998</v>
      </c>
    </row>
    <row r="74" spans="1:6" ht="48">
      <c r="A74" s="149" t="s">
        <v>25738</v>
      </c>
      <c r="B74" s="153" t="s">
        <v>4976</v>
      </c>
      <c r="C74" s="153" t="s">
        <v>25359</v>
      </c>
      <c r="D74" s="1337">
        <f t="shared" si="0"/>
        <v>117.65743699999999</v>
      </c>
      <c r="E74" s="1337">
        <f>19.90338+28.22343+13.66253</f>
        <v>61.789339999999996</v>
      </c>
      <c r="F74" s="1337">
        <f>2.25504+17.63374+18.5385+13.669457+3.77136</f>
        <v>55.868096999999999</v>
      </c>
    </row>
    <row r="75" spans="1:6" ht="36">
      <c r="A75" s="149" t="s">
        <v>25739</v>
      </c>
      <c r="B75" s="153" t="s">
        <v>4984</v>
      </c>
      <c r="C75" s="153" t="s">
        <v>25360</v>
      </c>
      <c r="D75" s="1337">
        <f t="shared" si="0"/>
        <v>126.782437</v>
      </c>
      <c r="E75" s="1337">
        <f>26.53784+28.22343+13.66253</f>
        <v>68.4238</v>
      </c>
      <c r="F75" s="1337">
        <f>3.18698+17.63374+18.5385+13.669457+5.32996</f>
        <v>58.358637000000002</v>
      </c>
    </row>
    <row r="76" spans="1:6" ht="36">
      <c r="A76" s="149" t="s">
        <v>25740</v>
      </c>
      <c r="B76" s="153" t="s">
        <v>4990</v>
      </c>
      <c r="C76" s="153" t="s">
        <v>25361</v>
      </c>
      <c r="D76" s="1337">
        <f t="shared" si="0"/>
        <v>129.91690700000001</v>
      </c>
      <c r="E76" s="1337">
        <f>28.22343+26.53784+13.66253</f>
        <v>68.4238</v>
      </c>
      <c r="F76" s="1337">
        <f>4.35988+17.63374+18.5385+13.669457+7.29153</f>
        <v>61.493107000000002</v>
      </c>
    </row>
    <row r="77" spans="1:6" ht="48">
      <c r="A77" s="149" t="s">
        <v>25741</v>
      </c>
      <c r="B77" s="153" t="s">
        <v>4999</v>
      </c>
      <c r="C77" s="153" t="s">
        <v>25362</v>
      </c>
      <c r="D77" s="1337">
        <f t="shared" si="0"/>
        <v>74.003990000000002</v>
      </c>
      <c r="E77" s="1337">
        <f>26.53784+28.22343+13.66253</f>
        <v>68.4238</v>
      </c>
      <c r="F77" s="1337">
        <f>2.08807+3.49212</f>
        <v>5.58019</v>
      </c>
    </row>
    <row r="78" spans="1:6" ht="48">
      <c r="A78" s="149" t="s">
        <v>25742</v>
      </c>
      <c r="B78" s="153" t="s">
        <v>5006</v>
      </c>
      <c r="C78" s="153" t="s">
        <v>25363</v>
      </c>
      <c r="D78" s="1337">
        <f t="shared" si="0"/>
        <v>223.44003699999999</v>
      </c>
      <c r="E78" s="1337">
        <f>37.63125+53.07567+27.325064</f>
        <v>118.03198399999999</v>
      </c>
      <c r="F78" s="1337">
        <f>6.76679+35.26748+24.718+27.338913+11.31687</f>
        <v>105.408053</v>
      </c>
    </row>
    <row r="79" spans="1:6" ht="48">
      <c r="A79" s="149" t="s">
        <v>25743</v>
      </c>
      <c r="B79" s="153" t="s">
        <v>5014</v>
      </c>
      <c r="C79" s="153" t="s">
        <v>25364</v>
      </c>
      <c r="D79" s="1337">
        <f t="shared" si="0"/>
        <v>39.200969999999998</v>
      </c>
      <c r="E79" s="1337">
        <f>23.2206+9.40781+2.27708</f>
        <v>34.90549</v>
      </c>
      <c r="F79" s="1337">
        <f>1.60734+2.68814</f>
        <v>4.2954800000000004</v>
      </c>
    </row>
    <row r="80" spans="1:6" ht="48">
      <c r="A80" s="149" t="s">
        <v>25744</v>
      </c>
      <c r="B80" s="153" t="s">
        <v>5020</v>
      </c>
      <c r="C80" s="153" t="s">
        <v>25365</v>
      </c>
      <c r="D80" s="1337">
        <f t="shared" si="0"/>
        <v>126.270027</v>
      </c>
      <c r="E80" s="1337">
        <f>26.53784+28.22345+13.66253</f>
        <v>68.423820000000006</v>
      </c>
      <c r="F80" s="1337">
        <f>2.99489+17.63374+18.5385+13.669457+5.00962</f>
        <v>57.846207</v>
      </c>
    </row>
    <row r="81" spans="1:6" ht="48">
      <c r="A81" s="149" t="s">
        <v>25745</v>
      </c>
      <c r="B81" s="153" t="s">
        <v>5027</v>
      </c>
      <c r="C81" s="153" t="s">
        <v>25366</v>
      </c>
      <c r="D81" s="1337">
        <f t="shared" si="0"/>
        <v>85.248739999999998</v>
      </c>
      <c r="E81" s="1337">
        <f>26.53784+18.81563</f>
        <v>45.353470000000002</v>
      </c>
      <c r="F81" s="1337">
        <f>3.11175+17.63374+12.359+6.79078</f>
        <v>39.895269999999996</v>
      </c>
    </row>
    <row r="82" spans="1:6" ht="48">
      <c r="A82" s="149" t="s">
        <v>25746</v>
      </c>
      <c r="B82" s="153" t="s">
        <v>5035</v>
      </c>
      <c r="C82" s="153" t="s">
        <v>25367</v>
      </c>
      <c r="D82" s="1337">
        <f t="shared" si="0"/>
        <v>9.6576800000000009</v>
      </c>
      <c r="E82" s="1337">
        <v>0</v>
      </c>
      <c r="F82" s="1337">
        <f>3.61384+6.04384</f>
        <v>9.6576800000000009</v>
      </c>
    </row>
    <row r="83" spans="1:6" ht="60">
      <c r="A83" s="149" t="s">
        <v>25747</v>
      </c>
      <c r="B83" s="153" t="s">
        <v>5049</v>
      </c>
      <c r="C83" s="153" t="s">
        <v>25368</v>
      </c>
      <c r="D83" s="1337">
        <f t="shared" si="0"/>
        <v>6.5770299999999997</v>
      </c>
      <c r="E83" s="1337">
        <v>0</v>
      </c>
      <c r="F83" s="1337">
        <f>1.93279+4.64424</f>
        <v>6.5770299999999997</v>
      </c>
    </row>
    <row r="84" spans="1:6" ht="72">
      <c r="A84" s="149" t="s">
        <v>25748</v>
      </c>
      <c r="B84" s="153" t="s">
        <v>5055</v>
      </c>
      <c r="C84" s="153" t="s">
        <v>25369</v>
      </c>
      <c r="D84" s="1337">
        <f t="shared" si="0"/>
        <v>4.2873599999999996</v>
      </c>
      <c r="E84" s="1337">
        <v>0</v>
      </c>
      <c r="F84" s="1337">
        <v>4.2873599999999996</v>
      </c>
    </row>
    <row r="85" spans="1:6" ht="36">
      <c r="A85" s="149" t="s">
        <v>25749</v>
      </c>
      <c r="B85" s="153" t="s">
        <v>5061</v>
      </c>
      <c r="C85" s="153" t="s">
        <v>25370</v>
      </c>
      <c r="D85" s="1337">
        <f t="shared" si="0"/>
        <v>0.69674999999999998</v>
      </c>
      <c r="E85" s="1337">
        <v>0</v>
      </c>
      <c r="F85" s="1337">
        <f>0.26072+0.43603</f>
        <v>0.69674999999999998</v>
      </c>
    </row>
    <row r="86" spans="1:6">
      <c r="A86" s="149" t="s">
        <v>25750</v>
      </c>
      <c r="B86" s="541" t="s">
        <v>5285</v>
      </c>
      <c r="C86" s="153" t="s">
        <v>5286</v>
      </c>
      <c r="D86" s="1337">
        <f t="shared" si="0"/>
        <v>223.035</v>
      </c>
      <c r="E86" s="1337">
        <v>0</v>
      </c>
      <c r="F86" s="1337">
        <f>181.295+41.74</f>
        <v>223.035</v>
      </c>
    </row>
    <row r="87" spans="1:6">
      <c r="A87" s="149" t="s">
        <v>25751</v>
      </c>
      <c r="B87" s="543" t="s">
        <v>5068</v>
      </c>
      <c r="C87" s="153" t="s">
        <v>5069</v>
      </c>
      <c r="D87" s="1337">
        <f t="shared" si="0"/>
        <v>5.7046200000000002</v>
      </c>
      <c r="E87" s="1337">
        <v>0</v>
      </c>
      <c r="F87" s="1355">
        <f>2.13463+3.56999</f>
        <v>5.7046200000000002</v>
      </c>
    </row>
    <row r="88" spans="1:6">
      <c r="A88" s="149" t="s">
        <v>25752</v>
      </c>
      <c r="B88" s="543" t="s">
        <v>5077</v>
      </c>
      <c r="C88" s="153" t="s">
        <v>8584</v>
      </c>
      <c r="D88" s="1337">
        <f t="shared" si="0"/>
        <v>59.388769999999994</v>
      </c>
      <c r="E88" s="1337">
        <v>0</v>
      </c>
      <c r="F88" s="1355">
        <f>1.68481+54.922+2.78196</f>
        <v>59.388769999999994</v>
      </c>
    </row>
    <row r="89" spans="1:6">
      <c r="A89" s="149" t="s">
        <v>25753</v>
      </c>
      <c r="B89" s="153" t="s">
        <v>5084</v>
      </c>
      <c r="C89" s="153" t="s">
        <v>5078</v>
      </c>
      <c r="D89" s="1337">
        <f t="shared" si="0"/>
        <v>9.6407500000000006</v>
      </c>
      <c r="E89" s="1337">
        <v>0</v>
      </c>
      <c r="F89" s="1355">
        <f>3.60751+6.03324</f>
        <v>9.6407500000000006</v>
      </c>
    </row>
    <row r="90" spans="1:6">
      <c r="A90" s="149" t="s">
        <v>25754</v>
      </c>
      <c r="B90" s="153" t="s">
        <v>5090</v>
      </c>
      <c r="C90" s="153" t="s">
        <v>5091</v>
      </c>
      <c r="D90" s="1337">
        <f t="shared" si="0"/>
        <v>3.00576</v>
      </c>
      <c r="E90" s="1337">
        <v>0</v>
      </c>
      <c r="F90" s="1355">
        <f>1.12474+1.88102</f>
        <v>3.00576</v>
      </c>
    </row>
    <row r="91" spans="1:6">
      <c r="A91" s="149" t="s">
        <v>25755</v>
      </c>
      <c r="B91" s="153" t="s">
        <v>5160</v>
      </c>
      <c r="C91" s="153" t="s">
        <v>5097</v>
      </c>
      <c r="D91" s="1337">
        <f t="shared" si="0"/>
        <v>3.1832000000000003</v>
      </c>
      <c r="E91" s="1337">
        <v>0</v>
      </c>
      <c r="F91" s="1355">
        <f>1.19113+1.99207</f>
        <v>3.1832000000000003</v>
      </c>
    </row>
    <row r="92" spans="1:6">
      <c r="A92" s="149" t="s">
        <v>25756</v>
      </c>
      <c r="B92" s="153" t="s">
        <v>5187</v>
      </c>
      <c r="C92" s="153" t="s">
        <v>5105</v>
      </c>
      <c r="D92" s="1337">
        <f t="shared" si="0"/>
        <v>2.19964</v>
      </c>
      <c r="E92" s="1337">
        <v>0</v>
      </c>
      <c r="F92" s="1355">
        <f>0.82309+1.37655</f>
        <v>2.19964</v>
      </c>
    </row>
    <row r="93" spans="1:6">
      <c r="A93" s="149" t="s">
        <v>25757</v>
      </c>
      <c r="B93" s="153" t="s">
        <v>5084</v>
      </c>
      <c r="C93" s="153" t="s">
        <v>5112</v>
      </c>
      <c r="D93" s="1337">
        <f t="shared" si="0"/>
        <v>4.2515900000000002</v>
      </c>
      <c r="E93" s="1337">
        <v>0</v>
      </c>
      <c r="F93" s="1355">
        <f>1.59092+2.66067</f>
        <v>4.2515900000000002</v>
      </c>
    </row>
    <row r="94" spans="1:6">
      <c r="A94" s="149" t="s">
        <v>25758</v>
      </c>
      <c r="B94" s="153" t="s">
        <v>5090</v>
      </c>
      <c r="C94" s="153" t="s">
        <v>5119</v>
      </c>
      <c r="D94" s="1337">
        <f t="shared" si="0"/>
        <v>4.3300799999999997</v>
      </c>
      <c r="E94" s="1337">
        <v>0</v>
      </c>
      <c r="F94" s="1337">
        <f>1.62029+2.70979</f>
        <v>4.3300799999999997</v>
      </c>
    </row>
    <row r="95" spans="1:6">
      <c r="A95" s="149" t="s">
        <v>25759</v>
      </c>
      <c r="B95" s="153" t="s">
        <v>5160</v>
      </c>
      <c r="C95" s="153" t="s">
        <v>5126</v>
      </c>
      <c r="D95" s="1337">
        <f t="shared" si="0"/>
        <v>4.2919499999999999</v>
      </c>
      <c r="E95" s="1337">
        <v>0</v>
      </c>
      <c r="F95" s="1337">
        <f>1.60602+2.68593</f>
        <v>4.2919499999999999</v>
      </c>
    </row>
    <row r="96" spans="1:6">
      <c r="A96" s="149" t="s">
        <v>25760</v>
      </c>
      <c r="B96" s="153" t="s">
        <v>5187</v>
      </c>
      <c r="C96" s="153" t="s">
        <v>5133</v>
      </c>
      <c r="D96" s="1337">
        <f t="shared" si="0"/>
        <v>4.2919499999999999</v>
      </c>
      <c r="E96" s="1337">
        <v>0</v>
      </c>
      <c r="F96" s="1337">
        <f>1.60602+2.68593</f>
        <v>4.2919499999999999</v>
      </c>
    </row>
    <row r="97" spans="1:6">
      <c r="A97" s="149" t="s">
        <v>25761</v>
      </c>
      <c r="B97" s="153" t="s">
        <v>5084</v>
      </c>
      <c r="C97" s="153" t="s">
        <v>5140</v>
      </c>
      <c r="D97" s="1337">
        <f t="shared" si="0"/>
        <v>4.1663999999999994</v>
      </c>
      <c r="E97" s="1337">
        <v>0</v>
      </c>
      <c r="F97" s="1337">
        <f>1.55904+2.60736</f>
        <v>4.1663999999999994</v>
      </c>
    </row>
    <row r="98" spans="1:6">
      <c r="A98" s="149" t="s">
        <v>25762</v>
      </c>
      <c r="B98" s="153" t="s">
        <v>5090</v>
      </c>
      <c r="C98" s="153" t="s">
        <v>5147</v>
      </c>
      <c r="D98" s="1337">
        <f t="shared" si="0"/>
        <v>4.43405</v>
      </c>
      <c r="E98" s="1337">
        <v>0</v>
      </c>
      <c r="F98" s="1337">
        <f>1.65919+2.77486</f>
        <v>4.43405</v>
      </c>
    </row>
    <row r="99" spans="1:6">
      <c r="A99" s="149" t="s">
        <v>25763</v>
      </c>
      <c r="B99" s="153" t="s">
        <v>5160</v>
      </c>
      <c r="C99" s="153" t="s">
        <v>5154</v>
      </c>
      <c r="D99" s="1337">
        <f t="shared" si="0"/>
        <v>4.4096899999999994</v>
      </c>
      <c r="E99" s="1337">
        <v>0</v>
      </c>
      <c r="F99" s="1337">
        <f>1.65008+2.75961</f>
        <v>4.4096899999999994</v>
      </c>
    </row>
    <row r="100" spans="1:6">
      <c r="A100" s="149" t="s">
        <v>25764</v>
      </c>
      <c r="B100" s="153" t="s">
        <v>5187</v>
      </c>
      <c r="C100" s="153" t="s">
        <v>5161</v>
      </c>
      <c r="D100" s="1337">
        <f t="shared" si="0"/>
        <v>4.3986900000000002</v>
      </c>
      <c r="E100" s="1337">
        <v>0</v>
      </c>
      <c r="F100" s="1337">
        <f>1.64583+2.75286</f>
        <v>4.3986900000000002</v>
      </c>
    </row>
    <row r="101" spans="1:6">
      <c r="A101" s="149" t="s">
        <v>25765</v>
      </c>
      <c r="B101" s="153" t="s">
        <v>5084</v>
      </c>
      <c r="C101" s="153" t="s">
        <v>5167</v>
      </c>
      <c r="D101" s="1337">
        <f t="shared" si="0"/>
        <v>188.4282</v>
      </c>
      <c r="E101" s="1337">
        <v>0</v>
      </c>
      <c r="F101" s="1337">
        <f>1.61472+184.113+2.70048</f>
        <v>188.4282</v>
      </c>
    </row>
    <row r="102" spans="1:6">
      <c r="A102" s="149" t="s">
        <v>25766</v>
      </c>
      <c r="B102" s="153" t="s">
        <v>5090</v>
      </c>
      <c r="C102" s="153" t="s">
        <v>5174</v>
      </c>
      <c r="D102" s="1337">
        <f t="shared" si="0"/>
        <v>4.5000800000000005</v>
      </c>
      <c r="E102" s="1337">
        <v>0</v>
      </c>
      <c r="F102" s="1337">
        <f>1.6839+2.81618</f>
        <v>4.5000800000000005</v>
      </c>
    </row>
    <row r="103" spans="1:6">
      <c r="A103" s="149" t="s">
        <v>25767</v>
      </c>
      <c r="B103" s="153" t="s">
        <v>5160</v>
      </c>
      <c r="C103" s="153" t="s">
        <v>5181</v>
      </c>
      <c r="D103" s="1337">
        <f t="shared" si="0"/>
        <v>4.9083500000000004</v>
      </c>
      <c r="E103" s="1337">
        <v>0</v>
      </c>
      <c r="F103" s="1337">
        <f>1.83667+3.07168</f>
        <v>4.9083500000000004</v>
      </c>
    </row>
    <row r="104" spans="1:6">
      <c r="A104" s="149" t="s">
        <v>25768</v>
      </c>
      <c r="B104" s="153" t="s">
        <v>5187</v>
      </c>
      <c r="C104" s="153" t="s">
        <v>5188</v>
      </c>
      <c r="D104" s="1337">
        <f t="shared" si="0"/>
        <v>4.6294399999999998</v>
      </c>
      <c r="E104" s="1337">
        <v>0</v>
      </c>
      <c r="F104" s="1337">
        <f>1.73791+2.89153</f>
        <v>4.6294399999999998</v>
      </c>
    </row>
    <row r="105" spans="1:6">
      <c r="A105" s="149" t="s">
        <v>25769</v>
      </c>
      <c r="B105" s="543" t="s">
        <v>5194</v>
      </c>
      <c r="C105" s="153" t="s">
        <v>5195</v>
      </c>
      <c r="D105" s="1337">
        <f t="shared" ref="D105:D118" si="1">E105+F105</f>
        <v>6.7207399999999993</v>
      </c>
      <c r="E105" s="1337">
        <v>0</v>
      </c>
      <c r="F105" s="1337">
        <f>2.51486+4.20588</f>
        <v>6.7207399999999993</v>
      </c>
    </row>
    <row r="106" spans="1:6">
      <c r="A106" s="149" t="s">
        <v>25770</v>
      </c>
      <c r="B106" s="543" t="s">
        <v>5201</v>
      </c>
      <c r="C106" s="153" t="s">
        <v>5202</v>
      </c>
      <c r="D106" s="1337">
        <f t="shared" si="1"/>
        <v>4.4360999999999997</v>
      </c>
      <c r="E106" s="1337">
        <v>0</v>
      </c>
      <c r="F106" s="1337">
        <f>1.65996+2.77614</f>
        <v>4.4360999999999997</v>
      </c>
    </row>
    <row r="107" spans="1:6" ht="24">
      <c r="A107" s="149" t="s">
        <v>25771</v>
      </c>
      <c r="B107" s="153" t="s">
        <v>5208</v>
      </c>
      <c r="C107" s="153" t="s">
        <v>5209</v>
      </c>
      <c r="D107" s="1337">
        <f t="shared" si="1"/>
        <v>7.6904300000000001</v>
      </c>
      <c r="E107" s="1337">
        <v>0</v>
      </c>
      <c r="F107" s="1337">
        <f>2.19588+5.49455</f>
        <v>7.6904300000000001</v>
      </c>
    </row>
    <row r="108" spans="1:6">
      <c r="A108" s="149" t="s">
        <v>25772</v>
      </c>
      <c r="B108" s="543" t="s">
        <v>5215</v>
      </c>
      <c r="C108" s="153" t="s">
        <v>25371</v>
      </c>
      <c r="D108" s="1337">
        <f t="shared" si="1"/>
        <v>8.5276700000000005</v>
      </c>
      <c r="E108" s="1337">
        <v>0</v>
      </c>
      <c r="F108" s="1337">
        <f>3.56735+4.96032</f>
        <v>8.5276700000000005</v>
      </c>
    </row>
    <row r="109" spans="1:6">
      <c r="A109" s="149" t="s">
        <v>25773</v>
      </c>
      <c r="B109" s="153" t="s">
        <v>5222</v>
      </c>
      <c r="C109" s="153" t="s">
        <v>5223</v>
      </c>
      <c r="D109" s="1337">
        <f t="shared" si="1"/>
        <v>11.374169999999999</v>
      </c>
      <c r="E109" s="1337">
        <v>0</v>
      </c>
      <c r="F109" s="1337">
        <f>4.13153+7.24264</f>
        <v>11.374169999999999</v>
      </c>
    </row>
    <row r="110" spans="1:6">
      <c r="A110" s="149" t="s">
        <v>25774</v>
      </c>
      <c r="B110" s="543" t="s">
        <v>5229</v>
      </c>
      <c r="C110" s="153" t="s">
        <v>5230</v>
      </c>
      <c r="D110" s="1337">
        <f t="shared" si="1"/>
        <v>73.187449999999998</v>
      </c>
      <c r="E110" s="1337">
        <f>26.53784+18.81563</f>
        <v>45.353470000000002</v>
      </c>
      <c r="F110" s="1337">
        <f>3.81686+17.63374+6.38338</f>
        <v>27.83398</v>
      </c>
    </row>
    <row r="111" spans="1:6">
      <c r="A111" s="149" t="s">
        <v>25775</v>
      </c>
      <c r="B111" s="543" t="s">
        <v>5236</v>
      </c>
      <c r="C111" s="153" t="s">
        <v>5237</v>
      </c>
      <c r="D111" s="1337">
        <f t="shared" si="1"/>
        <v>104.33320999999999</v>
      </c>
      <c r="E111" s="1337">
        <f>26.53784+18.81563+9.10835</f>
        <v>54.461820000000003</v>
      </c>
      <c r="F111" s="1337">
        <f>4.02845+17.63374+12.359+9.11297+6.73723</f>
        <v>49.871389999999991</v>
      </c>
    </row>
    <row r="112" spans="1:6">
      <c r="A112" s="149" t="s">
        <v>25776</v>
      </c>
      <c r="B112" s="543" t="s">
        <v>5243</v>
      </c>
      <c r="C112" s="153" t="s">
        <v>5244</v>
      </c>
      <c r="D112" s="1337">
        <f t="shared" si="1"/>
        <v>10.36838</v>
      </c>
      <c r="E112" s="1337">
        <v>0</v>
      </c>
      <c r="F112" s="1337">
        <f>3.87978+6.4886</f>
        <v>10.36838</v>
      </c>
    </row>
    <row r="113" spans="1:6">
      <c r="A113" s="149" t="s">
        <v>25777</v>
      </c>
      <c r="B113" s="543" t="s">
        <v>5250</v>
      </c>
      <c r="C113" s="153" t="s">
        <v>5251</v>
      </c>
      <c r="D113" s="1337">
        <f t="shared" si="1"/>
        <v>12.805589999999999</v>
      </c>
      <c r="E113" s="1337">
        <v>0</v>
      </c>
      <c r="F113" s="1337">
        <f>4.81729+7.9883</f>
        <v>12.805589999999999</v>
      </c>
    </row>
    <row r="114" spans="1:6">
      <c r="A114" s="149" t="s">
        <v>25778</v>
      </c>
      <c r="B114" s="543" t="s">
        <v>5257</v>
      </c>
      <c r="C114" s="153" t="s">
        <v>5258</v>
      </c>
      <c r="D114" s="1337">
        <f t="shared" si="1"/>
        <v>11.6622</v>
      </c>
      <c r="E114" s="1337">
        <v>0</v>
      </c>
      <c r="F114" s="1337">
        <f>4.36392+7.29828</f>
        <v>11.6622</v>
      </c>
    </row>
    <row r="115" spans="1:6" ht="24">
      <c r="A115" s="149" t="s">
        <v>25779</v>
      </c>
      <c r="B115" s="543" t="s">
        <v>5264</v>
      </c>
      <c r="C115" s="153" t="s">
        <v>5265</v>
      </c>
      <c r="D115" s="1337">
        <f t="shared" si="1"/>
        <v>10.742799999999999</v>
      </c>
      <c r="E115" s="1337">
        <v>0</v>
      </c>
      <c r="F115" s="1337">
        <f>4.01989+6.72291</f>
        <v>10.742799999999999</v>
      </c>
    </row>
    <row r="116" spans="1:6">
      <c r="A116" s="149" t="s">
        <v>25780</v>
      </c>
      <c r="B116" s="543" t="s">
        <v>5271</v>
      </c>
      <c r="C116" s="153" t="s">
        <v>5272</v>
      </c>
      <c r="D116" s="1337">
        <f t="shared" si="1"/>
        <v>10.286289999999999</v>
      </c>
      <c r="E116" s="1337">
        <v>0</v>
      </c>
      <c r="F116" s="1337">
        <f>3.63834+6.64795</f>
        <v>10.286289999999999</v>
      </c>
    </row>
    <row r="117" spans="1:6">
      <c r="A117" s="149" t="s">
        <v>25781</v>
      </c>
      <c r="B117" s="543" t="s">
        <v>5278</v>
      </c>
      <c r="C117" s="153" t="s">
        <v>5279</v>
      </c>
      <c r="D117" s="1337">
        <f t="shared" si="1"/>
        <v>100.32865000000001</v>
      </c>
      <c r="E117" s="1337">
        <v>0</v>
      </c>
      <c r="F117" s="1337">
        <f>4.43964+17.63374+12.359+27.33891+28.675+9.88236</f>
        <v>100.32865000000001</v>
      </c>
    </row>
    <row r="118" spans="1:6" ht="24">
      <c r="A118" s="149" t="s">
        <v>25782</v>
      </c>
      <c r="B118" s="541" t="s">
        <v>5043</v>
      </c>
      <c r="C118" s="153" t="s">
        <v>25372</v>
      </c>
      <c r="D118" s="1337">
        <f t="shared" si="1"/>
        <v>1.4351</v>
      </c>
      <c r="E118" s="1337">
        <v>0</v>
      </c>
      <c r="F118" s="1337">
        <v>1.4351</v>
      </c>
    </row>
    <row r="119" spans="1:6">
      <c r="A119" s="149" t="s">
        <v>25783</v>
      </c>
      <c r="B119" s="544" t="s">
        <v>5292</v>
      </c>
      <c r="C119" s="151" t="s">
        <v>7479</v>
      </c>
      <c r="D119" s="1336">
        <f>0.84+1.4</f>
        <v>2.2399999999999998</v>
      </c>
      <c r="E119" s="1337">
        <v>0</v>
      </c>
      <c r="F119" s="1336">
        <v>2.2400000000000002</v>
      </c>
    </row>
    <row r="120" spans="1:6">
      <c r="A120" s="149" t="s">
        <v>25784</v>
      </c>
      <c r="B120" s="544" t="s">
        <v>5298</v>
      </c>
      <c r="C120" s="151" t="s">
        <v>7484</v>
      </c>
      <c r="D120" s="1336">
        <f>1.2+2.03</f>
        <v>3.2299999999999995</v>
      </c>
      <c r="E120" s="1337">
        <v>0</v>
      </c>
      <c r="F120" s="1336">
        <v>3.23</v>
      </c>
    </row>
    <row r="121" spans="1:6">
      <c r="A121" s="149" t="s">
        <v>25785</v>
      </c>
      <c r="B121" s="544" t="s">
        <v>5304</v>
      </c>
      <c r="C121" s="151" t="s">
        <v>7487</v>
      </c>
      <c r="D121" s="1336">
        <f>1.89+3.16</f>
        <v>5.05</v>
      </c>
      <c r="E121" s="1337">
        <v>0</v>
      </c>
      <c r="F121" s="1336">
        <v>5.05</v>
      </c>
    </row>
    <row r="122" spans="1:6">
      <c r="A122" s="149" t="s">
        <v>25786</v>
      </c>
      <c r="B122" s="544" t="s">
        <v>5310</v>
      </c>
      <c r="C122" s="151" t="s">
        <v>7490</v>
      </c>
      <c r="D122" s="1336">
        <f>0.41+0.7</f>
        <v>1.1099999999999999</v>
      </c>
      <c r="E122" s="1337">
        <v>0</v>
      </c>
      <c r="F122" s="1336">
        <v>1.1100000000000001</v>
      </c>
    </row>
    <row r="123" spans="1:6">
      <c r="A123" s="149" t="s">
        <v>25787</v>
      </c>
      <c r="B123" s="544" t="s">
        <v>5316</v>
      </c>
      <c r="C123" s="151" t="s">
        <v>7493</v>
      </c>
      <c r="D123" s="1336">
        <f>1.34+2.27</f>
        <v>3.6100000000000003</v>
      </c>
      <c r="E123" s="1337">
        <v>0</v>
      </c>
      <c r="F123" s="1336">
        <v>3.61</v>
      </c>
    </row>
    <row r="124" spans="1:6">
      <c r="A124" s="149" t="s">
        <v>25788</v>
      </c>
      <c r="B124" s="544" t="s">
        <v>5322</v>
      </c>
      <c r="C124" s="151" t="s">
        <v>7496</v>
      </c>
      <c r="D124" s="1336">
        <f>1.31+2.2</f>
        <v>3.5100000000000002</v>
      </c>
      <c r="E124" s="1337">
        <v>0</v>
      </c>
      <c r="F124" s="1336">
        <v>3.51</v>
      </c>
    </row>
    <row r="125" spans="1:6">
      <c r="A125" s="149" t="s">
        <v>25789</v>
      </c>
      <c r="B125" s="544" t="s">
        <v>5328</v>
      </c>
      <c r="C125" s="151" t="s">
        <v>7499</v>
      </c>
      <c r="D125" s="1336">
        <f>0.74+1.24</f>
        <v>1.98</v>
      </c>
      <c r="E125" s="1337">
        <v>0</v>
      </c>
      <c r="F125" s="1336">
        <v>1.98</v>
      </c>
    </row>
    <row r="126" spans="1:6">
      <c r="A126" s="149" t="s">
        <v>25790</v>
      </c>
      <c r="B126" s="544" t="s">
        <v>5335</v>
      </c>
      <c r="C126" s="151" t="s">
        <v>7502</v>
      </c>
      <c r="D126" s="1336">
        <f>273.63+1.71</f>
        <v>275.33999999999997</v>
      </c>
      <c r="E126" s="1337">
        <v>0</v>
      </c>
      <c r="F126" s="1336">
        <v>275.33999999999997</v>
      </c>
    </row>
    <row r="127" spans="1:6">
      <c r="A127" s="149" t="s">
        <v>25791</v>
      </c>
      <c r="B127" s="544" t="s">
        <v>5341</v>
      </c>
      <c r="C127" s="151" t="s">
        <v>7505</v>
      </c>
      <c r="D127" s="1336">
        <f>1.33+2.22</f>
        <v>3.5500000000000003</v>
      </c>
      <c r="E127" s="1337">
        <v>0</v>
      </c>
      <c r="F127" s="1336">
        <v>3.55</v>
      </c>
    </row>
    <row r="128" spans="1:6">
      <c r="A128" s="149" t="s">
        <v>25792</v>
      </c>
      <c r="B128" s="544" t="s">
        <v>5347</v>
      </c>
      <c r="C128" s="151" t="s">
        <v>7508</v>
      </c>
      <c r="D128" s="1336">
        <v>1.1000000000000001</v>
      </c>
      <c r="E128" s="1337">
        <v>0</v>
      </c>
      <c r="F128" s="1336">
        <v>1.1000000000000001</v>
      </c>
    </row>
    <row r="129" spans="1:6">
      <c r="A129" s="149" t="s">
        <v>25793</v>
      </c>
      <c r="B129" s="544" t="s">
        <v>5353</v>
      </c>
      <c r="C129" s="151" t="s">
        <v>7511</v>
      </c>
      <c r="D129" s="1336">
        <v>1.63</v>
      </c>
      <c r="E129" s="1337">
        <v>0</v>
      </c>
      <c r="F129" s="1336">
        <v>1.63</v>
      </c>
    </row>
    <row r="130" spans="1:6">
      <c r="A130" s="149" t="s">
        <v>25794</v>
      </c>
      <c r="B130" s="544" t="s">
        <v>5359</v>
      </c>
      <c r="C130" s="151" t="s">
        <v>7514</v>
      </c>
      <c r="D130" s="1336">
        <f>0.84+1.4</f>
        <v>2.2399999999999998</v>
      </c>
      <c r="E130" s="1337">
        <v>0</v>
      </c>
      <c r="F130" s="1336">
        <v>2.2400000000000002</v>
      </c>
    </row>
    <row r="131" spans="1:6">
      <c r="A131" s="149" t="s">
        <v>25795</v>
      </c>
      <c r="B131" s="544" t="s">
        <v>5365</v>
      </c>
      <c r="C131" s="151" t="s">
        <v>7517</v>
      </c>
      <c r="D131" s="1336">
        <f>0.25+0.4</f>
        <v>0.65</v>
      </c>
      <c r="E131" s="1337">
        <v>0</v>
      </c>
      <c r="F131" s="1336">
        <v>0.65</v>
      </c>
    </row>
    <row r="132" spans="1:6">
      <c r="A132" s="149" t="s">
        <v>25796</v>
      </c>
      <c r="B132" s="544" t="s">
        <v>5371</v>
      </c>
      <c r="C132" s="151" t="s">
        <v>7520</v>
      </c>
      <c r="D132" s="1336">
        <v>0.89</v>
      </c>
      <c r="E132" s="1337">
        <v>0</v>
      </c>
      <c r="F132" s="1336">
        <v>0.89</v>
      </c>
    </row>
    <row r="133" spans="1:6">
      <c r="A133" s="149" t="s">
        <v>25797</v>
      </c>
      <c r="B133" s="544" t="s">
        <v>5377</v>
      </c>
      <c r="C133" s="151" t="s">
        <v>7523</v>
      </c>
      <c r="D133" s="1336">
        <v>2</v>
      </c>
      <c r="E133" s="1337">
        <v>0</v>
      </c>
      <c r="F133" s="1336">
        <v>2</v>
      </c>
    </row>
    <row r="134" spans="1:6">
      <c r="A134" s="149" t="s">
        <v>25798</v>
      </c>
      <c r="B134" s="544" t="s">
        <v>5383</v>
      </c>
      <c r="C134" s="151" t="s">
        <v>7526</v>
      </c>
      <c r="D134" s="1336">
        <f>0.31+0.5</f>
        <v>0.81</v>
      </c>
      <c r="E134" s="1337">
        <v>0</v>
      </c>
      <c r="F134" s="1336">
        <v>0.81</v>
      </c>
    </row>
    <row r="135" spans="1:6">
      <c r="A135" s="149" t="s">
        <v>25799</v>
      </c>
      <c r="B135" s="544" t="s">
        <v>5389</v>
      </c>
      <c r="C135" s="151" t="s">
        <v>7529</v>
      </c>
      <c r="D135" s="1336">
        <f>0.7+1.17</f>
        <v>1.8699999999999999</v>
      </c>
      <c r="E135" s="1337">
        <v>0</v>
      </c>
      <c r="F135" s="1336">
        <v>1.87</v>
      </c>
    </row>
    <row r="136" spans="1:6">
      <c r="A136" s="149" t="s">
        <v>25800</v>
      </c>
      <c r="B136" s="544" t="s">
        <v>5395</v>
      </c>
      <c r="C136" s="151" t="s">
        <v>7532</v>
      </c>
      <c r="D136" s="1336">
        <f>2.24+3.7</f>
        <v>5.94</v>
      </c>
      <c r="E136" s="1337">
        <v>0</v>
      </c>
      <c r="F136" s="1336">
        <v>5.94</v>
      </c>
    </row>
    <row r="137" spans="1:6">
      <c r="A137" s="149" t="s">
        <v>25801</v>
      </c>
      <c r="B137" s="544" t="s">
        <v>5401</v>
      </c>
      <c r="C137" s="151" t="s">
        <v>7535</v>
      </c>
      <c r="D137" s="1336">
        <f>2.27+3.8</f>
        <v>6.07</v>
      </c>
      <c r="E137" s="1337">
        <v>0</v>
      </c>
      <c r="F137" s="1336">
        <v>6.07</v>
      </c>
    </row>
    <row r="138" spans="1:6">
      <c r="A138" s="149" t="s">
        <v>25802</v>
      </c>
      <c r="B138" s="544" t="s">
        <v>5407</v>
      </c>
      <c r="C138" s="151" t="s">
        <v>7538</v>
      </c>
      <c r="D138" s="1336">
        <f>3.17+5.3+17.63+17.7</f>
        <v>43.8</v>
      </c>
      <c r="E138" s="1337">
        <v>0</v>
      </c>
      <c r="F138" s="1336">
        <v>43.8</v>
      </c>
    </row>
    <row r="139" spans="1:6">
      <c r="A139" s="149" t="s">
        <v>25803</v>
      </c>
      <c r="B139" s="544" t="s">
        <v>5413</v>
      </c>
      <c r="C139" s="151" t="s">
        <v>7541</v>
      </c>
      <c r="D139" s="1336">
        <v>2.89</v>
      </c>
      <c r="E139" s="1337">
        <v>0</v>
      </c>
      <c r="F139" s="1336">
        <v>2.89</v>
      </c>
    </row>
    <row r="140" spans="1:6">
      <c r="A140" s="149" t="s">
        <v>25804</v>
      </c>
      <c r="B140" s="544" t="s">
        <v>5420</v>
      </c>
      <c r="C140" s="151" t="s">
        <v>7544</v>
      </c>
      <c r="D140" s="1336">
        <f>1.99+3.33+33.17+33.06</f>
        <v>71.550000000000011</v>
      </c>
      <c r="E140" s="1337">
        <v>0</v>
      </c>
      <c r="F140" s="1336">
        <v>71.55</v>
      </c>
    </row>
    <row r="141" spans="1:6">
      <c r="A141" s="149" t="s">
        <v>25805</v>
      </c>
      <c r="B141" s="544" t="s">
        <v>5426</v>
      </c>
      <c r="C141" s="151" t="s">
        <v>7547</v>
      </c>
      <c r="D141" s="1336">
        <f>1.45+2.33+26.45</f>
        <v>30.23</v>
      </c>
      <c r="E141" s="1337">
        <v>0</v>
      </c>
      <c r="F141" s="1336">
        <v>30.23</v>
      </c>
    </row>
    <row r="142" spans="1:6">
      <c r="A142" s="149" t="s">
        <v>25806</v>
      </c>
      <c r="B142" s="544" t="s">
        <v>5432</v>
      </c>
      <c r="C142" s="151" t="s">
        <v>7550</v>
      </c>
      <c r="D142" s="1336">
        <f>2.22+3.7</f>
        <v>5.92</v>
      </c>
      <c r="E142" s="1337">
        <v>0</v>
      </c>
      <c r="F142" s="1336">
        <v>5.92</v>
      </c>
    </row>
    <row r="143" spans="1:6">
      <c r="A143" s="149" t="s">
        <v>25807</v>
      </c>
      <c r="B143" s="544" t="s">
        <v>5438</v>
      </c>
      <c r="C143" s="151" t="s">
        <v>7553</v>
      </c>
      <c r="D143" s="1336">
        <f>2.67+4.47</f>
        <v>7.14</v>
      </c>
      <c r="E143" s="1337">
        <v>0</v>
      </c>
      <c r="F143" s="1336">
        <v>7.14</v>
      </c>
    </row>
    <row r="144" spans="1:6">
      <c r="A144" s="149" t="s">
        <v>25808</v>
      </c>
      <c r="B144" s="544" t="s">
        <v>5444</v>
      </c>
      <c r="C144" s="151" t="s">
        <v>7556</v>
      </c>
      <c r="D144" s="1336">
        <f>2.71+4.58+49.21+33.17</f>
        <v>89.67</v>
      </c>
      <c r="E144" s="1337">
        <v>0</v>
      </c>
      <c r="F144" s="1336">
        <v>89.67</v>
      </c>
    </row>
    <row r="145" spans="1:6">
      <c r="A145" s="149" t="s">
        <v>25809</v>
      </c>
      <c r="B145" s="544" t="s">
        <v>5450</v>
      </c>
      <c r="C145" s="151" t="s">
        <v>7559</v>
      </c>
      <c r="D145" s="1336">
        <v>2.87</v>
      </c>
      <c r="E145" s="1337">
        <v>0</v>
      </c>
      <c r="F145" s="1336">
        <v>2.87</v>
      </c>
    </row>
    <row r="146" spans="1:6">
      <c r="A146" s="149" t="s">
        <v>25810</v>
      </c>
      <c r="B146" s="544" t="s">
        <v>5456</v>
      </c>
      <c r="C146" s="151" t="s">
        <v>7562</v>
      </c>
      <c r="D146" s="1336">
        <f>3.87+6.53</f>
        <v>10.4</v>
      </c>
      <c r="E146" s="1337">
        <v>0</v>
      </c>
      <c r="F146" s="1336">
        <v>10.4</v>
      </c>
    </row>
    <row r="147" spans="1:6">
      <c r="A147" s="149" t="s">
        <v>25811</v>
      </c>
      <c r="B147" s="544" t="s">
        <v>5462</v>
      </c>
      <c r="C147" s="151" t="s">
        <v>7565</v>
      </c>
      <c r="D147" s="1336">
        <f>1.32+2.23</f>
        <v>3.55</v>
      </c>
      <c r="E147" s="1337">
        <v>0</v>
      </c>
      <c r="F147" s="1336">
        <v>3.55</v>
      </c>
    </row>
    <row r="148" spans="1:6">
      <c r="A148" s="149" t="s">
        <v>25812</v>
      </c>
      <c r="B148" s="544" t="s">
        <v>5468</v>
      </c>
      <c r="C148" s="151" t="s">
        <v>7568</v>
      </c>
      <c r="D148" s="1336">
        <f>2.56+4.3+8.55+17.7</f>
        <v>33.11</v>
      </c>
      <c r="E148" s="1337">
        <v>0</v>
      </c>
      <c r="F148" s="1336">
        <v>33.11</v>
      </c>
    </row>
    <row r="149" spans="1:6">
      <c r="A149" s="149" t="s">
        <v>25813</v>
      </c>
      <c r="B149" s="544" t="s">
        <v>5474</v>
      </c>
      <c r="C149" s="151" t="s">
        <v>7571</v>
      </c>
      <c r="D149" s="1336">
        <v>1.23</v>
      </c>
      <c r="E149" s="1337">
        <v>0</v>
      </c>
      <c r="F149" s="1336">
        <v>1.23</v>
      </c>
    </row>
    <row r="150" spans="1:6" ht="24">
      <c r="A150" s="149" t="s">
        <v>25814</v>
      </c>
      <c r="B150" s="153" t="s">
        <v>5689</v>
      </c>
      <c r="C150" s="151" t="s">
        <v>25373</v>
      </c>
      <c r="D150" s="1336">
        <f>E150+F150</f>
        <v>66.23</v>
      </c>
      <c r="E150" s="1336">
        <v>4.5199999999999996</v>
      </c>
      <c r="F150" s="1336">
        <v>61.71</v>
      </c>
    </row>
    <row r="151" spans="1:6">
      <c r="A151" s="149" t="s">
        <v>25815</v>
      </c>
      <c r="B151" s="151" t="s">
        <v>5681</v>
      </c>
      <c r="C151" s="151" t="s">
        <v>25374</v>
      </c>
      <c r="D151" s="1336">
        <f t="shared" ref="D151:D191" si="2">E151+F151</f>
        <v>103.92</v>
      </c>
      <c r="E151" s="1336">
        <v>7.17</v>
      </c>
      <c r="F151" s="1336">
        <v>96.75</v>
      </c>
    </row>
    <row r="152" spans="1:6">
      <c r="A152" s="149" t="s">
        <v>25816</v>
      </c>
      <c r="B152" s="153" t="s">
        <v>5696</v>
      </c>
      <c r="C152" s="151" t="s">
        <v>8317</v>
      </c>
      <c r="D152" s="1336">
        <f t="shared" si="2"/>
        <v>104.47</v>
      </c>
      <c r="E152" s="1336">
        <v>7.72</v>
      </c>
      <c r="F152" s="1336">
        <v>96.75</v>
      </c>
    </row>
    <row r="153" spans="1:6">
      <c r="A153" s="149" t="s">
        <v>25817</v>
      </c>
      <c r="B153" s="153" t="s">
        <v>5519</v>
      </c>
      <c r="C153" s="151" t="s">
        <v>7123</v>
      </c>
      <c r="D153" s="1336">
        <f t="shared" si="2"/>
        <v>335</v>
      </c>
      <c r="E153" s="1336">
        <f>273.54+6.69</f>
        <v>280.23</v>
      </c>
      <c r="F153" s="1336">
        <v>54.77</v>
      </c>
    </row>
    <row r="154" spans="1:6">
      <c r="A154" s="149" t="s">
        <v>25818</v>
      </c>
      <c r="B154" s="153" t="s">
        <v>5543</v>
      </c>
      <c r="C154" s="151" t="s">
        <v>8308</v>
      </c>
      <c r="D154" s="1336">
        <f t="shared" si="2"/>
        <v>64.61</v>
      </c>
      <c r="E154" s="1336">
        <v>3.02</v>
      </c>
      <c r="F154" s="1336">
        <v>61.59</v>
      </c>
    </row>
    <row r="155" spans="1:6">
      <c r="A155" s="149" t="s">
        <v>25819</v>
      </c>
      <c r="B155" s="153" t="s">
        <v>5549</v>
      </c>
      <c r="C155" s="151" t="s">
        <v>8315</v>
      </c>
      <c r="D155" s="1336">
        <f t="shared" si="2"/>
        <v>64.7</v>
      </c>
      <c r="E155" s="1336">
        <v>7.36</v>
      </c>
      <c r="F155" s="1336">
        <v>57.34</v>
      </c>
    </row>
    <row r="156" spans="1:6">
      <c r="A156" s="149" t="s">
        <v>25820</v>
      </c>
      <c r="B156" s="153" t="s">
        <v>5500</v>
      </c>
      <c r="C156" s="151" t="s">
        <v>8244</v>
      </c>
      <c r="D156" s="1336">
        <f t="shared" si="2"/>
        <v>385.81</v>
      </c>
      <c r="E156" s="1336">
        <v>6.98</v>
      </c>
      <c r="F156" s="1336">
        <v>378.83</v>
      </c>
    </row>
    <row r="157" spans="1:6">
      <c r="A157" s="149" t="s">
        <v>25821</v>
      </c>
      <c r="B157" s="153" t="s">
        <v>5488</v>
      </c>
      <c r="C157" s="151" t="s">
        <v>7137</v>
      </c>
      <c r="D157" s="1336">
        <f t="shared" si="2"/>
        <v>85.6</v>
      </c>
      <c r="E157" s="1336">
        <v>6.5</v>
      </c>
      <c r="F157" s="1336">
        <v>79.099999999999994</v>
      </c>
    </row>
    <row r="158" spans="1:6">
      <c r="A158" s="149" t="s">
        <v>25822</v>
      </c>
      <c r="B158" s="153" t="s">
        <v>5506</v>
      </c>
      <c r="C158" s="151" t="s">
        <v>8321</v>
      </c>
      <c r="D158" s="1336">
        <f t="shared" si="2"/>
        <v>71.62</v>
      </c>
      <c r="E158" s="1336">
        <v>4.68</v>
      </c>
      <c r="F158" s="1336">
        <v>66.94</v>
      </c>
    </row>
    <row r="159" spans="1:6">
      <c r="A159" s="149" t="s">
        <v>25823</v>
      </c>
      <c r="B159" s="153" t="s">
        <v>5494</v>
      </c>
      <c r="C159" s="151" t="s">
        <v>8323</v>
      </c>
      <c r="D159" s="1336">
        <f t="shared" si="2"/>
        <v>86.059999999999988</v>
      </c>
      <c r="E159" s="1336">
        <v>6.96</v>
      </c>
      <c r="F159" s="1336">
        <v>79.099999999999994</v>
      </c>
    </row>
    <row r="160" spans="1:6">
      <c r="A160" s="149" t="s">
        <v>25824</v>
      </c>
      <c r="B160" s="153" t="s">
        <v>5702</v>
      </c>
      <c r="C160" s="151" t="s">
        <v>7383</v>
      </c>
      <c r="D160" s="1336">
        <f t="shared" si="2"/>
        <v>78.64</v>
      </c>
      <c r="E160" s="1336">
        <v>4.8899999999999997</v>
      </c>
      <c r="F160" s="1336">
        <v>73.75</v>
      </c>
    </row>
    <row r="161" spans="1:6">
      <c r="A161" s="149" t="s">
        <v>25825</v>
      </c>
      <c r="B161" s="153" t="s">
        <v>5531</v>
      </c>
      <c r="C161" s="151" t="s">
        <v>8329</v>
      </c>
      <c r="D161" s="1336">
        <f t="shared" si="2"/>
        <v>73.38</v>
      </c>
      <c r="E161" s="1336">
        <v>8.3000000000000007</v>
      </c>
      <c r="F161" s="1336">
        <v>65.08</v>
      </c>
    </row>
    <row r="162" spans="1:6">
      <c r="A162" s="149" t="s">
        <v>25826</v>
      </c>
      <c r="B162" s="153" t="s">
        <v>5537</v>
      </c>
      <c r="C162" s="151" t="s">
        <v>8310</v>
      </c>
      <c r="D162" s="1336">
        <f t="shared" si="2"/>
        <v>59</v>
      </c>
      <c r="E162" s="1336">
        <v>2.76</v>
      </c>
      <c r="F162" s="1336">
        <v>56.24</v>
      </c>
    </row>
    <row r="163" spans="1:6">
      <c r="A163" s="149" t="s">
        <v>25827</v>
      </c>
      <c r="B163" s="153" t="s">
        <v>5708</v>
      </c>
      <c r="C163" s="151" t="s">
        <v>25375</v>
      </c>
      <c r="D163" s="1336">
        <f t="shared" si="2"/>
        <v>66.44</v>
      </c>
      <c r="E163" s="1336">
        <v>4.8499999999999996</v>
      </c>
      <c r="F163" s="1336">
        <v>61.59</v>
      </c>
    </row>
    <row r="164" spans="1:6">
      <c r="A164" s="149" t="s">
        <v>25828</v>
      </c>
      <c r="B164" s="153" t="s">
        <v>5714</v>
      </c>
      <c r="C164" s="151" t="s">
        <v>25376</v>
      </c>
      <c r="D164" s="1336">
        <f t="shared" si="2"/>
        <v>180.79000000000002</v>
      </c>
      <c r="E164" s="1336">
        <f>97.4+4.29</f>
        <v>101.69000000000001</v>
      </c>
      <c r="F164" s="1336">
        <v>79.099999999999994</v>
      </c>
    </row>
    <row r="165" spans="1:6">
      <c r="A165" s="149" t="s">
        <v>25829</v>
      </c>
      <c r="B165" s="153" t="s">
        <v>5745</v>
      </c>
      <c r="C165" s="151" t="s">
        <v>8265</v>
      </c>
      <c r="D165" s="1336">
        <f t="shared" si="2"/>
        <v>69.39</v>
      </c>
      <c r="E165" s="1336">
        <v>1.85</v>
      </c>
      <c r="F165" s="1336">
        <v>67.540000000000006</v>
      </c>
    </row>
    <row r="166" spans="1:6">
      <c r="A166" s="149" t="s">
        <v>25830</v>
      </c>
      <c r="B166" s="153" t="s">
        <v>5481</v>
      </c>
      <c r="C166" s="151" t="s">
        <v>25377</v>
      </c>
      <c r="D166" s="1336">
        <f t="shared" si="2"/>
        <v>0.08</v>
      </c>
      <c r="E166" s="1336">
        <v>0.08</v>
      </c>
      <c r="F166" s="1336">
        <v>0</v>
      </c>
    </row>
    <row r="167" spans="1:6">
      <c r="A167" s="149" t="s">
        <v>25831</v>
      </c>
      <c r="B167" s="153" t="s">
        <v>5525</v>
      </c>
      <c r="C167" s="151" t="s">
        <v>25378</v>
      </c>
      <c r="D167" s="1336">
        <f t="shared" si="2"/>
        <v>2.8</v>
      </c>
      <c r="E167" s="1336">
        <v>2.8</v>
      </c>
      <c r="F167" s="1336">
        <v>0</v>
      </c>
    </row>
    <row r="168" spans="1:6">
      <c r="A168" s="149" t="s">
        <v>25832</v>
      </c>
      <c r="B168" s="153" t="s">
        <v>5561</v>
      </c>
      <c r="C168" s="151" t="s">
        <v>25379</v>
      </c>
      <c r="D168" s="1336">
        <f t="shared" si="2"/>
        <v>1.1200000000000001</v>
      </c>
      <c r="E168" s="1336">
        <v>1.1200000000000001</v>
      </c>
      <c r="F168" s="1336">
        <v>0</v>
      </c>
    </row>
    <row r="169" spans="1:6">
      <c r="A169" s="149" t="s">
        <v>25833</v>
      </c>
      <c r="B169" s="153" t="s">
        <v>5567</v>
      </c>
      <c r="C169" s="151" t="s">
        <v>25380</v>
      </c>
      <c r="D169" s="1336">
        <f t="shared" si="2"/>
        <v>2.41</v>
      </c>
      <c r="E169" s="1336">
        <v>2.41</v>
      </c>
      <c r="F169" s="1336">
        <v>0</v>
      </c>
    </row>
    <row r="170" spans="1:6">
      <c r="A170" s="149" t="s">
        <v>25834</v>
      </c>
      <c r="B170" s="153" t="s">
        <v>5573</v>
      </c>
      <c r="C170" s="151" t="s">
        <v>25381</v>
      </c>
      <c r="D170" s="1336">
        <f t="shared" si="2"/>
        <v>1.61</v>
      </c>
      <c r="E170" s="1336">
        <v>1.61</v>
      </c>
      <c r="F170" s="1336">
        <v>0</v>
      </c>
    </row>
    <row r="171" spans="1:6">
      <c r="A171" s="149" t="s">
        <v>25835</v>
      </c>
      <c r="B171" s="153" t="s">
        <v>5579</v>
      </c>
      <c r="C171" s="151" t="s">
        <v>25382</v>
      </c>
      <c r="D171" s="1336">
        <f t="shared" si="2"/>
        <v>1.42</v>
      </c>
      <c r="E171" s="1336">
        <v>1.42</v>
      </c>
      <c r="F171" s="1336">
        <v>0</v>
      </c>
    </row>
    <row r="172" spans="1:6">
      <c r="A172" s="149" t="s">
        <v>25836</v>
      </c>
      <c r="B172" s="153" t="s">
        <v>5585</v>
      </c>
      <c r="C172" s="151" t="s">
        <v>25383</v>
      </c>
      <c r="D172" s="1336">
        <f t="shared" si="2"/>
        <v>2.65</v>
      </c>
      <c r="E172" s="1336">
        <v>2.65</v>
      </c>
      <c r="F172" s="1336">
        <v>0</v>
      </c>
    </row>
    <row r="173" spans="1:6">
      <c r="A173" s="149" t="s">
        <v>25837</v>
      </c>
      <c r="B173" s="153" t="s">
        <v>5591</v>
      </c>
      <c r="C173" s="151" t="s">
        <v>25384</v>
      </c>
      <c r="D173" s="1336">
        <f t="shared" si="2"/>
        <v>4.43</v>
      </c>
      <c r="E173" s="1336">
        <v>4.43</v>
      </c>
      <c r="F173" s="1336">
        <v>0</v>
      </c>
    </row>
    <row r="174" spans="1:6">
      <c r="A174" s="149" t="s">
        <v>25838</v>
      </c>
      <c r="B174" s="153" t="s">
        <v>5597</v>
      </c>
      <c r="C174" s="151" t="s">
        <v>25385</v>
      </c>
      <c r="D174" s="1336">
        <f t="shared" si="2"/>
        <v>2.83</v>
      </c>
      <c r="E174" s="1336">
        <v>2.83</v>
      </c>
      <c r="F174" s="1336">
        <v>0</v>
      </c>
    </row>
    <row r="175" spans="1:6">
      <c r="A175" s="149" t="s">
        <v>25839</v>
      </c>
      <c r="B175" s="153" t="s">
        <v>5603</v>
      </c>
      <c r="C175" s="151" t="s">
        <v>25386</v>
      </c>
      <c r="D175" s="1336">
        <f t="shared" si="2"/>
        <v>2.98</v>
      </c>
      <c r="E175" s="1336">
        <v>2.98</v>
      </c>
      <c r="F175" s="1336">
        <v>0</v>
      </c>
    </row>
    <row r="176" spans="1:6">
      <c r="A176" s="149" t="s">
        <v>25840</v>
      </c>
      <c r="B176" s="153" t="s">
        <v>5609</v>
      </c>
      <c r="C176" s="151" t="s">
        <v>25387</v>
      </c>
      <c r="D176" s="1336">
        <f t="shared" si="2"/>
        <v>2.81</v>
      </c>
      <c r="E176" s="1336">
        <v>2.81</v>
      </c>
      <c r="F176" s="1336">
        <v>0</v>
      </c>
    </row>
    <row r="177" spans="1:6">
      <c r="A177" s="149" t="s">
        <v>25841</v>
      </c>
      <c r="B177" s="153" t="s">
        <v>5615</v>
      </c>
      <c r="C177" s="151" t="s">
        <v>25388</v>
      </c>
      <c r="D177" s="1336">
        <f t="shared" si="2"/>
        <v>2.8</v>
      </c>
      <c r="E177" s="1336">
        <v>2.8</v>
      </c>
      <c r="F177" s="1336">
        <v>0</v>
      </c>
    </row>
    <row r="178" spans="1:6">
      <c r="A178" s="149" t="s">
        <v>25842</v>
      </c>
      <c r="B178" s="153" t="s">
        <v>5621</v>
      </c>
      <c r="C178" s="151" t="s">
        <v>25389</v>
      </c>
      <c r="D178" s="1336">
        <f t="shared" si="2"/>
        <v>6</v>
      </c>
      <c r="E178" s="1336">
        <v>6</v>
      </c>
      <c r="F178" s="1336">
        <v>0</v>
      </c>
    </row>
    <row r="179" spans="1:6">
      <c r="A179" s="149" t="s">
        <v>25843</v>
      </c>
      <c r="B179" s="153" t="s">
        <v>5627</v>
      </c>
      <c r="C179" s="151" t="s">
        <v>25390</v>
      </c>
      <c r="D179" s="1336">
        <f t="shared" si="2"/>
        <v>2.78</v>
      </c>
      <c r="E179" s="1336">
        <v>2.78</v>
      </c>
      <c r="F179" s="1336">
        <v>0</v>
      </c>
    </row>
    <row r="180" spans="1:6">
      <c r="A180" s="149" t="s">
        <v>25844</v>
      </c>
      <c r="B180" s="153" t="s">
        <v>5633</v>
      </c>
      <c r="C180" s="151" t="s">
        <v>25391</v>
      </c>
      <c r="D180" s="1336">
        <f t="shared" si="2"/>
        <v>1.43</v>
      </c>
      <c r="E180" s="1336">
        <v>1.43</v>
      </c>
      <c r="F180" s="1336">
        <v>0</v>
      </c>
    </row>
    <row r="181" spans="1:6">
      <c r="A181" s="149" t="s">
        <v>25845</v>
      </c>
      <c r="B181" s="153" t="s">
        <v>5639</v>
      </c>
      <c r="C181" s="151" t="s">
        <v>25392</v>
      </c>
      <c r="D181" s="1336">
        <f t="shared" si="2"/>
        <v>2.85</v>
      </c>
      <c r="E181" s="1336">
        <v>2.85</v>
      </c>
      <c r="F181" s="1336">
        <v>0</v>
      </c>
    </row>
    <row r="182" spans="1:6">
      <c r="A182" s="149" t="s">
        <v>25846</v>
      </c>
      <c r="B182" s="153" t="s">
        <v>5645</v>
      </c>
      <c r="C182" s="151" t="s">
        <v>25393</v>
      </c>
      <c r="D182" s="1336">
        <f t="shared" si="2"/>
        <v>1.97</v>
      </c>
      <c r="E182" s="1336">
        <v>1.97</v>
      </c>
      <c r="F182" s="1336">
        <v>0</v>
      </c>
    </row>
    <row r="183" spans="1:6">
      <c r="A183" s="149" t="s">
        <v>25847</v>
      </c>
      <c r="B183" s="153" t="s">
        <v>5733</v>
      </c>
      <c r="C183" s="151" t="s">
        <v>25394</v>
      </c>
      <c r="D183" s="1336">
        <f t="shared" si="2"/>
        <v>0.9</v>
      </c>
      <c r="E183" s="1336">
        <v>0.9</v>
      </c>
      <c r="F183" s="1336">
        <v>0</v>
      </c>
    </row>
    <row r="184" spans="1:6">
      <c r="A184" s="149" t="s">
        <v>25848</v>
      </c>
      <c r="B184" s="153" t="s">
        <v>5739</v>
      </c>
      <c r="C184" s="151" t="s">
        <v>25395</v>
      </c>
      <c r="D184" s="1336">
        <f t="shared" si="2"/>
        <v>7.17</v>
      </c>
      <c r="E184" s="1336">
        <v>7.17</v>
      </c>
      <c r="F184" s="1336">
        <v>0</v>
      </c>
    </row>
    <row r="185" spans="1:6">
      <c r="A185" s="149" t="s">
        <v>25849</v>
      </c>
      <c r="B185" s="153" t="s">
        <v>5752</v>
      </c>
      <c r="C185" s="151" t="s">
        <v>25396</v>
      </c>
      <c r="D185" s="1336">
        <f t="shared" si="2"/>
        <v>2.6</v>
      </c>
      <c r="E185" s="1336">
        <v>2.6</v>
      </c>
      <c r="F185" s="1336">
        <v>0</v>
      </c>
    </row>
    <row r="186" spans="1:6">
      <c r="A186" s="149" t="s">
        <v>25850</v>
      </c>
      <c r="B186" s="153" t="s">
        <v>5758</v>
      </c>
      <c r="C186" s="151" t="s">
        <v>25397</v>
      </c>
      <c r="D186" s="1336">
        <f t="shared" si="2"/>
        <v>1.5</v>
      </c>
      <c r="E186" s="1336">
        <v>1.5</v>
      </c>
      <c r="F186" s="1336">
        <v>0</v>
      </c>
    </row>
    <row r="187" spans="1:6">
      <c r="A187" s="149" t="s">
        <v>25851</v>
      </c>
      <c r="B187" s="153" t="s">
        <v>5764</v>
      </c>
      <c r="C187" s="151" t="s">
        <v>25398</v>
      </c>
      <c r="D187" s="1336">
        <f t="shared" si="2"/>
        <v>2.4700000000000002</v>
      </c>
      <c r="E187" s="1336">
        <v>2.4700000000000002</v>
      </c>
      <c r="F187" s="1336">
        <v>0</v>
      </c>
    </row>
    <row r="188" spans="1:6">
      <c r="A188" s="149" t="s">
        <v>25852</v>
      </c>
      <c r="B188" s="153" t="s">
        <v>5770</v>
      </c>
      <c r="C188" s="151" t="s">
        <v>25399</v>
      </c>
      <c r="D188" s="1336">
        <f t="shared" si="2"/>
        <v>1.56</v>
      </c>
      <c r="E188" s="1336">
        <v>1.56</v>
      </c>
      <c r="F188" s="1336">
        <v>0</v>
      </c>
    </row>
    <row r="189" spans="1:6">
      <c r="A189" s="149" t="s">
        <v>25853</v>
      </c>
      <c r="B189" s="153" t="s">
        <v>5776</v>
      </c>
      <c r="C189" s="151" t="s">
        <v>25400</v>
      </c>
      <c r="D189" s="1336">
        <f t="shared" si="2"/>
        <v>1.85</v>
      </c>
      <c r="E189" s="1336">
        <v>1.85</v>
      </c>
      <c r="F189" s="1336">
        <v>0</v>
      </c>
    </row>
    <row r="190" spans="1:6">
      <c r="A190" s="149" t="s">
        <v>25854</v>
      </c>
      <c r="B190" s="153" t="s">
        <v>5782</v>
      </c>
      <c r="C190" s="151" t="s">
        <v>25401</v>
      </c>
      <c r="D190" s="1336">
        <f t="shared" si="2"/>
        <v>1.9</v>
      </c>
      <c r="E190" s="1336">
        <v>1.9</v>
      </c>
      <c r="F190" s="1336">
        <v>0</v>
      </c>
    </row>
    <row r="191" spans="1:6">
      <c r="A191" s="149" t="s">
        <v>25855</v>
      </c>
      <c r="B191" s="153" t="s">
        <v>5794</v>
      </c>
      <c r="C191" s="151" t="s">
        <v>25402</v>
      </c>
      <c r="D191" s="1336">
        <f t="shared" si="2"/>
        <v>2.23</v>
      </c>
      <c r="E191" s="1336">
        <v>2.23</v>
      </c>
      <c r="F191" s="1336">
        <v>0</v>
      </c>
    </row>
    <row r="192" spans="1:6">
      <c r="A192" s="149" t="s">
        <v>25856</v>
      </c>
      <c r="B192" s="541" t="s">
        <v>5807</v>
      </c>
      <c r="C192" s="151" t="s">
        <v>5808</v>
      </c>
      <c r="D192" s="1336">
        <f>F192</f>
        <v>1.3189200000000001</v>
      </c>
      <c r="E192" s="1336">
        <v>0</v>
      </c>
      <c r="F192" s="1336">
        <f>1318.92/1000</f>
        <v>1.3189200000000001</v>
      </c>
    </row>
    <row r="193" spans="1:6" ht="24">
      <c r="A193" s="149" t="s">
        <v>25857</v>
      </c>
      <c r="B193" s="541" t="s">
        <v>5823</v>
      </c>
      <c r="C193" s="151" t="s">
        <v>5824</v>
      </c>
      <c r="D193" s="1336">
        <f>F193</f>
        <v>2.4081599999999996</v>
      </c>
      <c r="E193" s="1336">
        <v>0</v>
      </c>
      <c r="F193" s="1336">
        <f>2408.16/1000</f>
        <v>2.4081599999999996</v>
      </c>
    </row>
    <row r="194" spans="1:6">
      <c r="A194" s="149" t="s">
        <v>25858</v>
      </c>
      <c r="B194" s="541" t="s">
        <v>5838</v>
      </c>
      <c r="C194" s="151" t="s">
        <v>5839</v>
      </c>
      <c r="D194" s="1336">
        <f>F194</f>
        <v>0.84884000000000004</v>
      </c>
      <c r="E194" s="1336">
        <v>0</v>
      </c>
      <c r="F194" s="1336">
        <f>848.84/1000</f>
        <v>0.84884000000000004</v>
      </c>
    </row>
    <row r="195" spans="1:6">
      <c r="A195" s="149" t="s">
        <v>25859</v>
      </c>
      <c r="B195" s="541" t="s">
        <v>5846</v>
      </c>
      <c r="C195" s="151" t="s">
        <v>5847</v>
      </c>
      <c r="D195" s="1336">
        <f>F195</f>
        <v>0.75967999999999991</v>
      </c>
      <c r="E195" s="1336">
        <v>0</v>
      </c>
      <c r="F195" s="1336">
        <f>759.68/1000</f>
        <v>0.75967999999999991</v>
      </c>
    </row>
    <row r="196" spans="1:6" ht="36">
      <c r="A196" s="149" t="s">
        <v>25860</v>
      </c>
      <c r="B196" s="151" t="s">
        <v>5853</v>
      </c>
      <c r="C196" s="151" t="s">
        <v>5854</v>
      </c>
      <c r="D196" s="1336">
        <v>0.83899999999999997</v>
      </c>
      <c r="E196" s="1336">
        <v>0</v>
      </c>
      <c r="F196" s="1336">
        <v>0.83899999999999997</v>
      </c>
    </row>
    <row r="197" spans="1:6" ht="36">
      <c r="A197" s="149" t="s">
        <v>25861</v>
      </c>
      <c r="B197" s="151" t="s">
        <v>5861</v>
      </c>
      <c r="C197" s="151" t="s">
        <v>5862</v>
      </c>
      <c r="D197" s="1336">
        <v>1.095</v>
      </c>
      <c r="E197" s="1336">
        <v>0</v>
      </c>
      <c r="F197" s="1336">
        <v>1.095</v>
      </c>
    </row>
    <row r="198" spans="1:6" ht="36">
      <c r="A198" s="149" t="s">
        <v>25862</v>
      </c>
      <c r="B198" s="151" t="s">
        <v>5871</v>
      </c>
      <c r="C198" s="151" t="s">
        <v>5872</v>
      </c>
      <c r="D198" s="1336">
        <v>0.84</v>
      </c>
      <c r="E198" s="1336">
        <v>0</v>
      </c>
      <c r="F198" s="1336">
        <v>0.84</v>
      </c>
    </row>
    <row r="199" spans="1:6" ht="36">
      <c r="A199" s="149" t="s">
        <v>25863</v>
      </c>
      <c r="B199" s="151" t="s">
        <v>5879</v>
      </c>
      <c r="C199" s="153" t="s">
        <v>5880</v>
      </c>
      <c r="D199" s="1336">
        <v>1.1240000000000001</v>
      </c>
      <c r="E199" s="1336">
        <v>0</v>
      </c>
      <c r="F199" s="1336">
        <v>1.1240000000000001</v>
      </c>
    </row>
    <row r="200" spans="1:6" ht="36">
      <c r="A200" s="149" t="s">
        <v>25864</v>
      </c>
      <c r="B200" s="151" t="s">
        <v>5889</v>
      </c>
      <c r="C200" s="151" t="s">
        <v>25403</v>
      </c>
      <c r="D200" s="1336">
        <v>2.9260000000000002</v>
      </c>
      <c r="E200" s="1336">
        <v>0</v>
      </c>
      <c r="F200" s="1336">
        <v>2.9260000000000002</v>
      </c>
    </row>
    <row r="201" spans="1:6" ht="48">
      <c r="A201" s="149" t="s">
        <v>25865</v>
      </c>
      <c r="B201" s="151" t="s">
        <v>5899</v>
      </c>
      <c r="C201" s="151" t="s">
        <v>5900</v>
      </c>
      <c r="D201" s="1336">
        <v>1.544</v>
      </c>
      <c r="E201" s="1336">
        <v>0</v>
      </c>
      <c r="F201" s="1336">
        <v>1.544</v>
      </c>
    </row>
    <row r="202" spans="1:6" ht="96">
      <c r="A202" s="149" t="s">
        <v>25866</v>
      </c>
      <c r="B202" s="151" t="s">
        <v>5906</v>
      </c>
      <c r="C202" s="151" t="s">
        <v>5907</v>
      </c>
      <c r="D202" s="1336">
        <v>1.645</v>
      </c>
      <c r="E202" s="1336">
        <v>0</v>
      </c>
      <c r="F202" s="1336">
        <v>1.645</v>
      </c>
    </row>
    <row r="203" spans="1:6" ht="36">
      <c r="A203" s="149" t="s">
        <v>25867</v>
      </c>
      <c r="B203" s="151" t="s">
        <v>5915</v>
      </c>
      <c r="C203" s="151" t="s">
        <v>5916</v>
      </c>
      <c r="D203" s="1336">
        <v>1.7</v>
      </c>
      <c r="E203" s="1336">
        <v>0</v>
      </c>
      <c r="F203" s="1336">
        <v>1.7</v>
      </c>
    </row>
    <row r="204" spans="1:6" ht="36">
      <c r="A204" s="149" t="s">
        <v>25868</v>
      </c>
      <c r="B204" s="151" t="s">
        <v>5956</v>
      </c>
      <c r="C204" s="151" t="s">
        <v>5957</v>
      </c>
      <c r="D204" s="1336">
        <v>0.69586000000000003</v>
      </c>
      <c r="E204" s="1336">
        <v>0</v>
      </c>
      <c r="F204" s="1336">
        <v>0.69586000000000003</v>
      </c>
    </row>
    <row r="205" spans="1:6" ht="36">
      <c r="A205" s="149" t="s">
        <v>25869</v>
      </c>
      <c r="B205" s="151" t="s">
        <v>5964</v>
      </c>
      <c r="C205" s="151" t="s">
        <v>5965</v>
      </c>
      <c r="D205" s="1336">
        <v>1.55264</v>
      </c>
      <c r="E205" s="1336">
        <v>0</v>
      </c>
      <c r="F205" s="1336">
        <v>1.55264</v>
      </c>
    </row>
    <row r="206" spans="1:6" ht="36">
      <c r="A206" s="149" t="s">
        <v>25870</v>
      </c>
      <c r="B206" s="151" t="s">
        <v>5971</v>
      </c>
      <c r="C206" s="151" t="s">
        <v>5972</v>
      </c>
      <c r="D206" s="1336">
        <v>4.2562499999999996</v>
      </c>
      <c r="E206" s="1336">
        <v>0</v>
      </c>
      <c r="F206" s="1336">
        <v>4.2562499999999996</v>
      </c>
    </row>
    <row r="207" spans="1:6">
      <c r="A207" s="149" t="s">
        <v>25871</v>
      </c>
      <c r="B207" s="151" t="s">
        <v>5980</v>
      </c>
      <c r="C207" s="151" t="s">
        <v>5981</v>
      </c>
      <c r="D207" s="1336">
        <f>1.17+40.654</f>
        <v>41.824000000000005</v>
      </c>
      <c r="E207" s="1336">
        <v>0</v>
      </c>
      <c r="F207" s="1336">
        <f>1.17+40.654</f>
        <v>41.824000000000005</v>
      </c>
    </row>
    <row r="208" spans="1:6">
      <c r="A208" s="149" t="s">
        <v>25872</v>
      </c>
      <c r="B208" s="151" t="s">
        <v>5987</v>
      </c>
      <c r="C208" s="151" t="s">
        <v>5988</v>
      </c>
      <c r="D208" s="1336"/>
      <c r="E208" s="1336">
        <v>0</v>
      </c>
      <c r="F208" s="1336"/>
    </row>
    <row r="209" spans="1:6" ht="24">
      <c r="A209" s="149" t="s">
        <v>25873</v>
      </c>
      <c r="B209" s="151" t="s">
        <v>5996</v>
      </c>
      <c r="C209" s="151" t="s">
        <v>5997</v>
      </c>
      <c r="D209" s="1336">
        <f>0.87+40.751</f>
        <v>41.620999999999995</v>
      </c>
      <c r="E209" s="1336">
        <v>0</v>
      </c>
      <c r="F209" s="1336">
        <f>0.87+40.751</f>
        <v>41.620999999999995</v>
      </c>
    </row>
    <row r="210" spans="1:6">
      <c r="A210" s="149" t="s">
        <v>25874</v>
      </c>
      <c r="B210" s="151" t="s">
        <v>6006</v>
      </c>
      <c r="C210" s="151" t="s">
        <v>6007</v>
      </c>
      <c r="D210" s="1336">
        <v>0.85</v>
      </c>
      <c r="E210" s="1336">
        <v>0</v>
      </c>
      <c r="F210" s="1336">
        <v>0.85</v>
      </c>
    </row>
    <row r="211" spans="1:6">
      <c r="A211" s="149" t="s">
        <v>25875</v>
      </c>
      <c r="B211" s="151" t="s">
        <v>6013</v>
      </c>
      <c r="C211" s="151" t="s">
        <v>6014</v>
      </c>
      <c r="D211" s="1336">
        <v>0.83</v>
      </c>
      <c r="E211" s="1336">
        <v>0</v>
      </c>
      <c r="F211" s="1336">
        <v>0.83</v>
      </c>
    </row>
    <row r="212" spans="1:6">
      <c r="A212" s="149" t="s">
        <v>25876</v>
      </c>
      <c r="B212" s="151" t="s">
        <v>6019</v>
      </c>
      <c r="C212" s="151" t="s">
        <v>6020</v>
      </c>
      <c r="D212" s="1336">
        <v>1.46</v>
      </c>
      <c r="E212" s="1336">
        <v>0</v>
      </c>
      <c r="F212" s="1336">
        <v>1.46</v>
      </c>
    </row>
    <row r="213" spans="1:6" ht="72">
      <c r="A213" s="149" t="s">
        <v>25877</v>
      </c>
      <c r="B213" s="153" t="s">
        <v>6027</v>
      </c>
      <c r="C213" s="151" t="s">
        <v>10902</v>
      </c>
      <c r="D213" s="1336">
        <v>15.64</v>
      </c>
      <c r="E213" s="1336">
        <v>0</v>
      </c>
      <c r="F213" s="1336">
        <v>15.64</v>
      </c>
    </row>
    <row r="214" spans="1:6" ht="36">
      <c r="A214" s="149" t="s">
        <v>25878</v>
      </c>
      <c r="B214" s="153" t="s">
        <v>6034</v>
      </c>
      <c r="C214" s="151" t="s">
        <v>6035</v>
      </c>
      <c r="D214" s="1336">
        <v>2.41</v>
      </c>
      <c r="E214" s="1336">
        <v>0</v>
      </c>
      <c r="F214" s="1336">
        <v>2.41</v>
      </c>
    </row>
    <row r="215" spans="1:6" ht="36">
      <c r="A215" s="149" t="s">
        <v>25879</v>
      </c>
      <c r="B215" s="153" t="s">
        <v>6042</v>
      </c>
      <c r="C215" s="151" t="s">
        <v>6043</v>
      </c>
      <c r="D215" s="1336">
        <v>0.56999999999999995</v>
      </c>
      <c r="E215" s="1336">
        <v>0</v>
      </c>
      <c r="F215" s="1336">
        <v>0.56999999999999995</v>
      </c>
    </row>
    <row r="216" spans="1:6" ht="36">
      <c r="A216" s="149" t="s">
        <v>25880</v>
      </c>
      <c r="B216" s="151" t="s">
        <v>6050</v>
      </c>
      <c r="C216" s="151" t="s">
        <v>6051</v>
      </c>
      <c r="D216" s="1336">
        <v>0.69899999999999995</v>
      </c>
      <c r="E216" s="1336">
        <v>0</v>
      </c>
      <c r="F216" s="1336">
        <v>0.69899999999999995</v>
      </c>
    </row>
    <row r="217" spans="1:6" ht="36">
      <c r="A217" s="149" t="s">
        <v>25881</v>
      </c>
      <c r="B217" s="151" t="s">
        <v>6056</v>
      </c>
      <c r="C217" s="151" t="s">
        <v>6057</v>
      </c>
      <c r="D217" s="1336">
        <v>0.93</v>
      </c>
      <c r="E217" s="1336">
        <v>0</v>
      </c>
      <c r="F217" s="1336">
        <v>0.93</v>
      </c>
    </row>
    <row r="218" spans="1:6" ht="36">
      <c r="A218" s="149" t="s">
        <v>25882</v>
      </c>
      <c r="B218" s="151" t="s">
        <v>6063</v>
      </c>
      <c r="C218" s="151" t="s">
        <v>6064</v>
      </c>
      <c r="D218" s="1336">
        <v>0.98</v>
      </c>
      <c r="E218" s="1336">
        <v>0</v>
      </c>
      <c r="F218" s="1336">
        <v>0.98</v>
      </c>
    </row>
    <row r="219" spans="1:6" ht="24">
      <c r="A219" s="149" t="s">
        <v>25883</v>
      </c>
      <c r="B219" s="541" t="s">
        <v>5996</v>
      </c>
      <c r="C219" s="151" t="s">
        <v>5997</v>
      </c>
      <c r="D219" s="1336">
        <v>2.0826500000000001</v>
      </c>
      <c r="E219" s="1336">
        <v>0</v>
      </c>
      <c r="F219" s="1336">
        <v>2.0826500000000001</v>
      </c>
    </row>
    <row r="220" spans="1:6">
      <c r="A220" s="149" t="s">
        <v>25884</v>
      </c>
      <c r="B220" s="151" t="s">
        <v>5948</v>
      </c>
      <c r="C220" s="151" t="s">
        <v>5949</v>
      </c>
      <c r="D220" s="1336">
        <v>39.797759999999997</v>
      </c>
      <c r="E220" s="1336">
        <v>0</v>
      </c>
      <c r="F220" s="1336">
        <v>39.797759999999997</v>
      </c>
    </row>
    <row r="221" spans="1:6" ht="24">
      <c r="A221" s="149" t="s">
        <v>25885</v>
      </c>
      <c r="B221" s="541" t="s">
        <v>5996</v>
      </c>
      <c r="C221" s="151" t="s">
        <v>5997</v>
      </c>
      <c r="D221" s="1336">
        <v>2.38598</v>
      </c>
      <c r="E221" s="1336">
        <v>0</v>
      </c>
      <c r="F221" s="1336">
        <v>2.38598</v>
      </c>
    </row>
    <row r="222" spans="1:6" ht="24">
      <c r="A222" s="149" t="s">
        <v>25886</v>
      </c>
      <c r="B222" s="541" t="s">
        <v>5996</v>
      </c>
      <c r="C222" s="151" t="s">
        <v>5997</v>
      </c>
      <c r="D222" s="1336">
        <v>2.3771300000000002</v>
      </c>
      <c r="E222" s="1336">
        <v>0</v>
      </c>
      <c r="F222" s="1336">
        <v>2.3771300000000002</v>
      </c>
    </row>
    <row r="223" spans="1:6">
      <c r="A223" s="149" t="s">
        <v>25887</v>
      </c>
      <c r="B223" s="541" t="s">
        <v>5987</v>
      </c>
      <c r="C223" s="151" t="s">
        <v>5988</v>
      </c>
      <c r="D223" s="1336">
        <v>1.7024999999999999</v>
      </c>
      <c r="E223" s="1336">
        <v>0</v>
      </c>
      <c r="F223" s="1336">
        <v>1.7024999999999999</v>
      </c>
    </row>
    <row r="224" spans="1:6" ht="48">
      <c r="A224" s="149" t="s">
        <v>25888</v>
      </c>
      <c r="B224" s="153" t="s">
        <v>4554</v>
      </c>
      <c r="C224" s="541" t="s">
        <v>25404</v>
      </c>
      <c r="D224" s="1336">
        <v>6.6120000000000001</v>
      </c>
      <c r="E224" s="1336">
        <v>0</v>
      </c>
      <c r="F224" s="1336">
        <f>D224</f>
        <v>6.6120000000000001</v>
      </c>
    </row>
    <row r="225" spans="1:6" ht="48">
      <c r="A225" s="149" t="s">
        <v>25889</v>
      </c>
      <c r="B225" s="153" t="s">
        <v>4561</v>
      </c>
      <c r="C225" s="541" t="s">
        <v>4562</v>
      </c>
      <c r="D225" s="1336">
        <v>4.1879999999999997</v>
      </c>
      <c r="E225" s="1336">
        <v>0</v>
      </c>
      <c r="F225" s="1336">
        <f t="shared" ref="F225:F288" si="3">D225</f>
        <v>4.1879999999999997</v>
      </c>
    </row>
    <row r="226" spans="1:6" ht="48">
      <c r="A226" s="149" t="s">
        <v>25890</v>
      </c>
      <c r="B226" s="153" t="s">
        <v>4568</v>
      </c>
      <c r="C226" s="541" t="s">
        <v>4569</v>
      </c>
      <c r="D226" s="1336">
        <v>3.8610000000000002</v>
      </c>
      <c r="E226" s="1336">
        <v>0</v>
      </c>
      <c r="F226" s="1336">
        <f t="shared" si="3"/>
        <v>3.8610000000000002</v>
      </c>
    </row>
    <row r="227" spans="1:6" ht="36">
      <c r="A227" s="149" t="s">
        <v>25891</v>
      </c>
      <c r="B227" s="153" t="s">
        <v>4575</v>
      </c>
      <c r="C227" s="153" t="s">
        <v>6925</v>
      </c>
      <c r="D227" s="1336">
        <v>4.4539999999999997</v>
      </c>
      <c r="E227" s="1336">
        <v>0</v>
      </c>
      <c r="F227" s="1336">
        <f t="shared" si="3"/>
        <v>4.4539999999999997</v>
      </c>
    </row>
    <row r="228" spans="1:6" ht="48">
      <c r="A228" s="149" t="s">
        <v>25892</v>
      </c>
      <c r="B228" s="153" t="s">
        <v>4582</v>
      </c>
      <c r="C228" s="153" t="s">
        <v>4583</v>
      </c>
      <c r="D228" s="1336">
        <v>2.6230000000000002</v>
      </c>
      <c r="E228" s="1336">
        <v>0</v>
      </c>
      <c r="F228" s="1336">
        <f t="shared" si="3"/>
        <v>2.6230000000000002</v>
      </c>
    </row>
    <row r="229" spans="1:6" ht="48">
      <c r="A229" s="149" t="s">
        <v>25893</v>
      </c>
      <c r="B229" s="153" t="s">
        <v>4589</v>
      </c>
      <c r="C229" s="153" t="s">
        <v>4590</v>
      </c>
      <c r="D229" s="1336">
        <v>1.8859999999999999</v>
      </c>
      <c r="E229" s="1336">
        <v>0</v>
      </c>
      <c r="F229" s="1336">
        <f t="shared" si="3"/>
        <v>1.8859999999999999</v>
      </c>
    </row>
    <row r="230" spans="1:6" ht="48">
      <c r="A230" s="149" t="s">
        <v>25894</v>
      </c>
      <c r="B230" s="153" t="s">
        <v>4596</v>
      </c>
      <c r="C230" s="541" t="s">
        <v>4597</v>
      </c>
      <c r="D230" s="1336">
        <v>3.5529999999999999</v>
      </c>
      <c r="E230" s="1336">
        <v>0</v>
      </c>
      <c r="F230" s="1336">
        <f t="shared" si="3"/>
        <v>3.5529999999999999</v>
      </c>
    </row>
    <row r="231" spans="1:6" ht="48">
      <c r="A231" s="149" t="s">
        <v>25895</v>
      </c>
      <c r="B231" s="153" t="s">
        <v>4603</v>
      </c>
      <c r="C231" s="153" t="s">
        <v>4604</v>
      </c>
      <c r="D231" s="1336">
        <v>3.3330000000000002</v>
      </c>
      <c r="E231" s="1336">
        <v>0</v>
      </c>
      <c r="F231" s="1336">
        <f t="shared" si="3"/>
        <v>3.3330000000000002</v>
      </c>
    </row>
    <row r="232" spans="1:6" ht="48">
      <c r="A232" s="149" t="s">
        <v>25896</v>
      </c>
      <c r="B232" s="153" t="s">
        <v>4610</v>
      </c>
      <c r="C232" s="153" t="s">
        <v>6930</v>
      </c>
      <c r="D232" s="1336">
        <v>5.2709999999999999</v>
      </c>
      <c r="E232" s="1336">
        <v>0</v>
      </c>
      <c r="F232" s="1336">
        <f t="shared" si="3"/>
        <v>5.2709999999999999</v>
      </c>
    </row>
    <row r="233" spans="1:6" ht="36">
      <c r="A233" s="149" t="s">
        <v>25897</v>
      </c>
      <c r="B233" s="153" t="s">
        <v>4617</v>
      </c>
      <c r="C233" s="153" t="s">
        <v>4618</v>
      </c>
      <c r="D233" s="1336">
        <v>3.9180000000000001</v>
      </c>
      <c r="E233" s="1336">
        <v>0</v>
      </c>
      <c r="F233" s="1336">
        <f t="shared" si="3"/>
        <v>3.9180000000000001</v>
      </c>
    </row>
    <row r="234" spans="1:6" ht="48">
      <c r="A234" s="149" t="s">
        <v>25898</v>
      </c>
      <c r="B234" s="153" t="s">
        <v>4624</v>
      </c>
      <c r="C234" s="153" t="s">
        <v>4625</v>
      </c>
      <c r="D234" s="1336">
        <v>2.0609999999999999</v>
      </c>
      <c r="E234" s="1336">
        <v>0</v>
      </c>
      <c r="F234" s="1336">
        <f t="shared" si="3"/>
        <v>2.0609999999999999</v>
      </c>
    </row>
    <row r="235" spans="1:6" ht="36">
      <c r="A235" s="149" t="s">
        <v>25899</v>
      </c>
      <c r="B235" s="153" t="s">
        <v>4631</v>
      </c>
      <c r="C235" s="153" t="s">
        <v>4632</v>
      </c>
      <c r="D235" s="1336">
        <v>3.4649999999999999</v>
      </c>
      <c r="E235" s="1336">
        <v>0</v>
      </c>
      <c r="F235" s="1336">
        <f t="shared" si="3"/>
        <v>3.4649999999999999</v>
      </c>
    </row>
    <row r="236" spans="1:6" ht="36">
      <c r="A236" s="149" t="s">
        <v>25900</v>
      </c>
      <c r="B236" s="153" t="s">
        <v>4638</v>
      </c>
      <c r="C236" s="153" t="s">
        <v>4639</v>
      </c>
      <c r="D236" s="1336">
        <v>3.91</v>
      </c>
      <c r="E236" s="1336">
        <v>0</v>
      </c>
      <c r="F236" s="1336">
        <f t="shared" si="3"/>
        <v>3.91</v>
      </c>
    </row>
    <row r="237" spans="1:6" ht="48">
      <c r="A237" s="149" t="s">
        <v>25901</v>
      </c>
      <c r="B237" s="153" t="s">
        <v>4645</v>
      </c>
      <c r="C237" s="153" t="s">
        <v>4646</v>
      </c>
      <c r="D237" s="1336">
        <v>2.7770000000000001</v>
      </c>
      <c r="E237" s="1336">
        <v>0</v>
      </c>
      <c r="F237" s="1336">
        <f t="shared" si="3"/>
        <v>2.7770000000000001</v>
      </c>
    </row>
    <row r="238" spans="1:6" ht="48">
      <c r="A238" s="149" t="s">
        <v>25902</v>
      </c>
      <c r="B238" s="153" t="s">
        <v>4652</v>
      </c>
      <c r="C238" s="153" t="s">
        <v>4653</v>
      </c>
      <c r="D238" s="1336">
        <v>3.9039999999999999</v>
      </c>
      <c r="E238" s="1336">
        <v>0</v>
      </c>
      <c r="F238" s="1336">
        <f t="shared" si="3"/>
        <v>3.9039999999999999</v>
      </c>
    </row>
    <row r="239" spans="1:6" ht="36">
      <c r="A239" s="149" t="s">
        <v>25903</v>
      </c>
      <c r="B239" s="153" t="s">
        <v>4659</v>
      </c>
      <c r="C239" s="545" t="s">
        <v>4660</v>
      </c>
      <c r="D239" s="1336">
        <v>5.5549999999999997</v>
      </c>
      <c r="E239" s="1336">
        <v>0</v>
      </c>
      <c r="F239" s="1336">
        <f t="shared" si="3"/>
        <v>5.5549999999999997</v>
      </c>
    </row>
    <row r="240" spans="1:6" ht="48">
      <c r="A240" s="149" t="s">
        <v>25904</v>
      </c>
      <c r="B240" s="153" t="s">
        <v>4666</v>
      </c>
      <c r="C240" s="153" t="s">
        <v>4667</v>
      </c>
      <c r="D240" s="1336">
        <v>4.7610000000000001</v>
      </c>
      <c r="E240" s="1336">
        <v>0</v>
      </c>
      <c r="F240" s="1336">
        <f t="shared" si="3"/>
        <v>4.7610000000000001</v>
      </c>
    </row>
    <row r="241" spans="1:6" ht="36">
      <c r="A241" s="149" t="s">
        <v>25905</v>
      </c>
      <c r="B241" s="153" t="s">
        <v>4673</v>
      </c>
      <c r="C241" s="153" t="s">
        <v>4674</v>
      </c>
      <c r="D241" s="1336">
        <v>1.7609999999999999</v>
      </c>
      <c r="E241" s="1336">
        <v>0</v>
      </c>
      <c r="F241" s="1336">
        <f t="shared" si="3"/>
        <v>1.7609999999999999</v>
      </c>
    </row>
    <row r="242" spans="1:6" ht="60">
      <c r="A242" s="149" t="s">
        <v>25906</v>
      </c>
      <c r="B242" s="153" t="s">
        <v>4680</v>
      </c>
      <c r="C242" s="541" t="s">
        <v>4681</v>
      </c>
      <c r="D242" s="1336">
        <v>4.0819999999999999</v>
      </c>
      <c r="E242" s="1336">
        <v>0</v>
      </c>
      <c r="F242" s="1336">
        <f t="shared" si="3"/>
        <v>4.0819999999999999</v>
      </c>
    </row>
    <row r="243" spans="1:6" ht="48">
      <c r="A243" s="149" t="s">
        <v>25907</v>
      </c>
      <c r="B243" s="153" t="s">
        <v>4687</v>
      </c>
      <c r="C243" s="545" t="s">
        <v>4688</v>
      </c>
      <c r="D243" s="1336">
        <v>2.5609999999999999</v>
      </c>
      <c r="E243" s="1336">
        <v>0</v>
      </c>
      <c r="F243" s="1336">
        <f t="shared" si="3"/>
        <v>2.5609999999999999</v>
      </c>
    </row>
    <row r="244" spans="1:6" ht="48">
      <c r="A244" s="149" t="s">
        <v>25908</v>
      </c>
      <c r="B244" s="153" t="s">
        <v>4695</v>
      </c>
      <c r="C244" s="153" t="s">
        <v>4696</v>
      </c>
      <c r="D244" s="1336">
        <v>2.722</v>
      </c>
      <c r="E244" s="1336">
        <v>0</v>
      </c>
      <c r="F244" s="1336">
        <f t="shared" si="3"/>
        <v>2.722</v>
      </c>
    </row>
    <row r="245" spans="1:6" ht="48">
      <c r="A245" s="149" t="s">
        <v>25909</v>
      </c>
      <c r="B245" s="153" t="s">
        <v>4702</v>
      </c>
      <c r="C245" s="541" t="s">
        <v>4703</v>
      </c>
      <c r="D245" s="1336">
        <v>3.1890000000000001</v>
      </c>
      <c r="E245" s="1336">
        <v>0</v>
      </c>
      <c r="F245" s="1336">
        <f t="shared" si="3"/>
        <v>3.1890000000000001</v>
      </c>
    </row>
    <row r="246" spans="1:6" ht="48">
      <c r="A246" s="149" t="s">
        <v>25910</v>
      </c>
      <c r="B246" s="153" t="s">
        <v>4709</v>
      </c>
      <c r="C246" s="545" t="s">
        <v>4710</v>
      </c>
      <c r="D246" s="1336">
        <v>3.2040000000000002</v>
      </c>
      <c r="E246" s="1336">
        <v>0</v>
      </c>
      <c r="F246" s="1336">
        <f t="shared" si="3"/>
        <v>3.2040000000000002</v>
      </c>
    </row>
    <row r="247" spans="1:6" ht="48">
      <c r="A247" s="149" t="s">
        <v>25911</v>
      </c>
      <c r="B247" s="153" t="s">
        <v>4717</v>
      </c>
      <c r="C247" s="545" t="s">
        <v>4718</v>
      </c>
      <c r="D247" s="1336">
        <v>3.1440000000000001</v>
      </c>
      <c r="E247" s="1336">
        <v>0</v>
      </c>
      <c r="F247" s="1336">
        <f t="shared" si="3"/>
        <v>3.1440000000000001</v>
      </c>
    </row>
    <row r="248" spans="1:6" ht="36">
      <c r="A248" s="149" t="s">
        <v>25912</v>
      </c>
      <c r="B248" s="153" t="s">
        <v>4724</v>
      </c>
      <c r="C248" s="545" t="s">
        <v>4725</v>
      </c>
      <c r="D248" s="1336">
        <v>5.1079999999999997</v>
      </c>
      <c r="E248" s="1336">
        <v>0</v>
      </c>
      <c r="F248" s="1336">
        <f t="shared" si="3"/>
        <v>5.1079999999999997</v>
      </c>
    </row>
    <row r="249" spans="1:6" ht="96">
      <c r="A249" s="149" t="s">
        <v>25913</v>
      </c>
      <c r="B249" s="153" t="s">
        <v>4476</v>
      </c>
      <c r="C249" s="153" t="s">
        <v>25405</v>
      </c>
      <c r="D249" s="1336">
        <v>1.5509999999999999</v>
      </c>
      <c r="E249" s="1336">
        <v>0</v>
      </c>
      <c r="F249" s="1336">
        <f t="shared" si="3"/>
        <v>1.5509999999999999</v>
      </c>
    </row>
    <row r="250" spans="1:6" ht="84">
      <c r="A250" s="149" t="s">
        <v>25914</v>
      </c>
      <c r="B250" s="153" t="s">
        <v>25406</v>
      </c>
      <c r="C250" s="153" t="s">
        <v>25407</v>
      </c>
      <c r="D250" s="1336">
        <v>0.45300000000000001</v>
      </c>
      <c r="E250" s="1336">
        <v>0</v>
      </c>
      <c r="F250" s="1336">
        <f t="shared" si="3"/>
        <v>0.45300000000000001</v>
      </c>
    </row>
    <row r="251" spans="1:6" ht="84">
      <c r="A251" s="149" t="s">
        <v>25915</v>
      </c>
      <c r="B251" s="153" t="s">
        <v>4340</v>
      </c>
      <c r="C251" s="153" t="s">
        <v>25408</v>
      </c>
      <c r="D251" s="1336">
        <v>1.11805</v>
      </c>
      <c r="E251" s="1336">
        <v>0</v>
      </c>
      <c r="F251" s="1336">
        <f t="shared" si="3"/>
        <v>1.11805</v>
      </c>
    </row>
    <row r="252" spans="1:6" ht="36">
      <c r="A252" s="149" t="s">
        <v>25916</v>
      </c>
      <c r="B252" s="153" t="s">
        <v>4278</v>
      </c>
      <c r="C252" s="545" t="s">
        <v>4279</v>
      </c>
      <c r="D252" s="1336">
        <v>0.84799999999999998</v>
      </c>
      <c r="E252" s="1336">
        <v>0</v>
      </c>
      <c r="F252" s="1336">
        <f t="shared" si="3"/>
        <v>0.84799999999999998</v>
      </c>
    </row>
    <row r="253" spans="1:6" ht="36">
      <c r="A253" s="149" t="s">
        <v>25917</v>
      </c>
      <c r="B253" s="546" t="s">
        <v>4220</v>
      </c>
      <c r="C253" s="545" t="s">
        <v>4221</v>
      </c>
      <c r="D253" s="1336">
        <v>1.7150000000000001</v>
      </c>
      <c r="E253" s="1336">
        <v>0</v>
      </c>
      <c r="F253" s="1336">
        <f t="shared" si="3"/>
        <v>1.7150000000000001</v>
      </c>
    </row>
    <row r="254" spans="1:6" ht="36">
      <c r="A254" s="149" t="s">
        <v>25918</v>
      </c>
      <c r="B254" s="153" t="s">
        <v>4226</v>
      </c>
      <c r="C254" s="153" t="s">
        <v>4227</v>
      </c>
      <c r="D254" s="1336">
        <v>1.64</v>
      </c>
      <c r="E254" s="1336">
        <v>0</v>
      </c>
      <c r="F254" s="1336">
        <f t="shared" si="3"/>
        <v>1.64</v>
      </c>
    </row>
    <row r="255" spans="1:6" ht="84">
      <c r="A255" s="149" t="s">
        <v>25919</v>
      </c>
      <c r="B255" s="153" t="s">
        <v>4264</v>
      </c>
      <c r="C255" s="545" t="s">
        <v>25409</v>
      </c>
      <c r="D255" s="1336">
        <v>0.65100000000000002</v>
      </c>
      <c r="E255" s="1336">
        <v>0</v>
      </c>
      <c r="F255" s="1336">
        <f t="shared" si="3"/>
        <v>0.65100000000000002</v>
      </c>
    </row>
    <row r="256" spans="1:6" ht="48">
      <c r="A256" s="149" t="s">
        <v>25920</v>
      </c>
      <c r="B256" s="153" t="s">
        <v>4456</v>
      </c>
      <c r="C256" s="153" t="s">
        <v>4457</v>
      </c>
      <c r="D256" s="1336">
        <v>1.5269999999999999</v>
      </c>
      <c r="E256" s="1336">
        <v>0</v>
      </c>
      <c r="F256" s="1336">
        <f t="shared" si="3"/>
        <v>1.5269999999999999</v>
      </c>
    </row>
    <row r="257" spans="1:6" ht="48">
      <c r="A257" s="149" t="s">
        <v>25921</v>
      </c>
      <c r="B257" s="541"/>
      <c r="C257" s="153" t="s">
        <v>25410</v>
      </c>
      <c r="D257" s="1336">
        <v>0.66100000000000003</v>
      </c>
      <c r="E257" s="1336">
        <v>0</v>
      </c>
      <c r="F257" s="1336">
        <f t="shared" si="3"/>
        <v>0.66100000000000003</v>
      </c>
    </row>
    <row r="258" spans="1:6" ht="48">
      <c r="A258" s="149" t="s">
        <v>25922</v>
      </c>
      <c r="B258" s="153" t="s">
        <v>4326</v>
      </c>
      <c r="C258" s="153" t="s">
        <v>25411</v>
      </c>
      <c r="D258" s="1336">
        <v>0.52200000000000002</v>
      </c>
      <c r="E258" s="1336">
        <v>0</v>
      </c>
      <c r="F258" s="1336">
        <f t="shared" si="3"/>
        <v>0.52200000000000002</v>
      </c>
    </row>
    <row r="259" spans="1:6" ht="84">
      <c r="A259" s="149" t="s">
        <v>25923</v>
      </c>
      <c r="B259" s="153" t="s">
        <v>4238</v>
      </c>
      <c r="C259" s="541" t="s">
        <v>25412</v>
      </c>
      <c r="D259" s="1336">
        <v>0.85099999999999998</v>
      </c>
      <c r="E259" s="1336">
        <v>0</v>
      </c>
      <c r="F259" s="1336">
        <f t="shared" si="3"/>
        <v>0.85099999999999998</v>
      </c>
    </row>
    <row r="260" spans="1:6" ht="48">
      <c r="A260" s="149" t="s">
        <v>25924</v>
      </c>
      <c r="B260" s="153" t="s">
        <v>4333</v>
      </c>
      <c r="C260" s="153" t="s">
        <v>25413</v>
      </c>
      <c r="D260" s="1336">
        <v>1.0860000000000001</v>
      </c>
      <c r="E260" s="1336">
        <v>0</v>
      </c>
      <c r="F260" s="1336">
        <f t="shared" si="3"/>
        <v>1.0860000000000001</v>
      </c>
    </row>
    <row r="261" spans="1:6" ht="48">
      <c r="A261" s="149" t="s">
        <v>25925</v>
      </c>
      <c r="B261" s="153" t="s">
        <v>4347</v>
      </c>
      <c r="C261" s="153" t="s">
        <v>25414</v>
      </c>
      <c r="D261" s="1336">
        <v>0.63800000000000001</v>
      </c>
      <c r="E261" s="1336">
        <v>0</v>
      </c>
      <c r="F261" s="1336">
        <f t="shared" si="3"/>
        <v>0.63800000000000001</v>
      </c>
    </row>
    <row r="262" spans="1:6" ht="84">
      <c r="A262" s="149" t="s">
        <v>25926</v>
      </c>
      <c r="B262" s="153" t="s">
        <v>4354</v>
      </c>
      <c r="C262" s="541" t="s">
        <v>25415</v>
      </c>
      <c r="D262" s="1336">
        <v>0.72199999999999998</v>
      </c>
      <c r="E262" s="1336">
        <v>0</v>
      </c>
      <c r="F262" s="1336">
        <f t="shared" si="3"/>
        <v>0.72199999999999998</v>
      </c>
    </row>
    <row r="263" spans="1:6" ht="84">
      <c r="A263" s="149" t="s">
        <v>25927</v>
      </c>
      <c r="B263" s="153" t="s">
        <v>4361</v>
      </c>
      <c r="C263" s="153" t="s">
        <v>25416</v>
      </c>
      <c r="D263" s="1336">
        <v>0.48799999999999999</v>
      </c>
      <c r="E263" s="1336">
        <v>0</v>
      </c>
      <c r="F263" s="1336">
        <f t="shared" si="3"/>
        <v>0.48799999999999999</v>
      </c>
    </row>
    <row r="264" spans="1:6" ht="48">
      <c r="A264" s="149" t="s">
        <v>25928</v>
      </c>
      <c r="B264" s="153" t="s">
        <v>4368</v>
      </c>
      <c r="C264" s="153" t="s">
        <v>4369</v>
      </c>
      <c r="D264" s="1336">
        <v>0.74299999999999999</v>
      </c>
      <c r="E264" s="1336">
        <v>0</v>
      </c>
      <c r="F264" s="1336">
        <f t="shared" si="3"/>
        <v>0.74299999999999999</v>
      </c>
    </row>
    <row r="265" spans="1:6" ht="48">
      <c r="A265" s="149" t="s">
        <v>25929</v>
      </c>
      <c r="B265" s="153" t="s">
        <v>4382</v>
      </c>
      <c r="C265" s="153" t="s">
        <v>25417</v>
      </c>
      <c r="D265" s="1336">
        <v>0.57299999999999995</v>
      </c>
      <c r="E265" s="1336">
        <v>0</v>
      </c>
      <c r="F265" s="1336">
        <f t="shared" si="3"/>
        <v>0.57299999999999995</v>
      </c>
    </row>
    <row r="266" spans="1:6" ht="48">
      <c r="A266" s="149" t="s">
        <v>25930</v>
      </c>
      <c r="B266" s="153" t="s">
        <v>4245</v>
      </c>
      <c r="C266" s="153" t="s">
        <v>4246</v>
      </c>
      <c r="D266" s="1336">
        <v>0.80400000000000005</v>
      </c>
      <c r="E266" s="1336">
        <v>0</v>
      </c>
      <c r="F266" s="1336">
        <f t="shared" si="3"/>
        <v>0.80400000000000005</v>
      </c>
    </row>
    <row r="267" spans="1:6" ht="48">
      <c r="A267" s="149" t="s">
        <v>25931</v>
      </c>
      <c r="B267" s="153" t="s">
        <v>4400</v>
      </c>
      <c r="C267" s="153" t="s">
        <v>25418</v>
      </c>
      <c r="D267" s="1336">
        <v>0.85199999999999998</v>
      </c>
      <c r="E267" s="1336">
        <v>0</v>
      </c>
      <c r="F267" s="1336">
        <f t="shared" si="3"/>
        <v>0.85199999999999998</v>
      </c>
    </row>
    <row r="268" spans="1:6" ht="48">
      <c r="A268" s="149" t="s">
        <v>25932</v>
      </c>
      <c r="B268" s="153" t="s">
        <v>4407</v>
      </c>
      <c r="C268" s="541" t="s">
        <v>25419</v>
      </c>
      <c r="D268" s="1336">
        <v>0.61299999999999999</v>
      </c>
      <c r="E268" s="1336">
        <v>0</v>
      </c>
      <c r="F268" s="1336">
        <f t="shared" si="3"/>
        <v>0.61299999999999999</v>
      </c>
    </row>
    <row r="269" spans="1:6" ht="96">
      <c r="A269" s="149" t="s">
        <v>25933</v>
      </c>
      <c r="B269" s="153" t="s">
        <v>25420</v>
      </c>
      <c r="C269" s="541" t="s">
        <v>25421</v>
      </c>
      <c r="D269" s="1336">
        <v>0.55600000000000005</v>
      </c>
      <c r="E269" s="1336">
        <v>0</v>
      </c>
      <c r="F269" s="1336">
        <f t="shared" si="3"/>
        <v>0.55600000000000005</v>
      </c>
    </row>
    <row r="270" spans="1:6" ht="84">
      <c r="A270" s="149" t="s">
        <v>25934</v>
      </c>
      <c r="B270" s="153" t="s">
        <v>4414</v>
      </c>
      <c r="C270" s="153" t="s">
        <v>25422</v>
      </c>
      <c r="D270" s="1336">
        <v>0.84599999999999997</v>
      </c>
      <c r="E270" s="1336">
        <v>0</v>
      </c>
      <c r="F270" s="1336">
        <f t="shared" si="3"/>
        <v>0.84599999999999997</v>
      </c>
    </row>
    <row r="271" spans="1:6" ht="84">
      <c r="A271" s="149" t="s">
        <v>25935</v>
      </c>
      <c r="B271" s="153" t="s">
        <v>4205</v>
      </c>
      <c r="C271" s="541" t="s">
        <v>25423</v>
      </c>
      <c r="D271" s="1336">
        <v>0.54700000000000004</v>
      </c>
      <c r="E271" s="1336">
        <v>0</v>
      </c>
      <c r="F271" s="1336">
        <f t="shared" si="3"/>
        <v>0.54700000000000004</v>
      </c>
    </row>
    <row r="272" spans="1:6" ht="84">
      <c r="A272" s="149" t="s">
        <v>25936</v>
      </c>
      <c r="B272" s="153" t="s">
        <v>4421</v>
      </c>
      <c r="C272" s="541" t="s">
        <v>25424</v>
      </c>
      <c r="D272" s="1336">
        <v>0.84</v>
      </c>
      <c r="E272" s="1336">
        <v>0</v>
      </c>
      <c r="F272" s="1336">
        <f t="shared" si="3"/>
        <v>0.84</v>
      </c>
    </row>
    <row r="273" spans="1:6" ht="48">
      <c r="A273" s="149" t="s">
        <v>25937</v>
      </c>
      <c r="B273" s="153" t="s">
        <v>4428</v>
      </c>
      <c r="C273" s="541" t="s">
        <v>25425</v>
      </c>
      <c r="D273" s="1336">
        <v>1.2210000000000001</v>
      </c>
      <c r="E273" s="1336">
        <v>0</v>
      </c>
      <c r="F273" s="1336">
        <f t="shared" si="3"/>
        <v>1.2210000000000001</v>
      </c>
    </row>
    <row r="274" spans="1:6" ht="48">
      <c r="A274" s="149" t="s">
        <v>25938</v>
      </c>
      <c r="B274" s="153" t="s">
        <v>4435</v>
      </c>
      <c r="C274" s="541" t="s">
        <v>25426</v>
      </c>
      <c r="D274" s="1336">
        <v>0.877</v>
      </c>
      <c r="E274" s="1336">
        <v>0</v>
      </c>
      <c r="F274" s="1336">
        <f t="shared" si="3"/>
        <v>0.877</v>
      </c>
    </row>
    <row r="275" spans="1:6" ht="48">
      <c r="A275" s="149" t="s">
        <v>25939</v>
      </c>
      <c r="B275" s="153" t="s">
        <v>4442</v>
      </c>
      <c r="C275" s="153" t="s">
        <v>4443</v>
      </c>
      <c r="D275" s="1336">
        <v>0.85199999999999998</v>
      </c>
      <c r="E275" s="1336">
        <v>0</v>
      </c>
      <c r="F275" s="1336">
        <f t="shared" si="3"/>
        <v>0.85199999999999998</v>
      </c>
    </row>
    <row r="276" spans="1:6" ht="84">
      <c r="A276" s="149" t="s">
        <v>25940</v>
      </c>
      <c r="B276" s="153" t="s">
        <v>4449</v>
      </c>
      <c r="C276" s="541" t="s">
        <v>25427</v>
      </c>
      <c r="D276" s="1336">
        <v>0.84699999999999998</v>
      </c>
      <c r="E276" s="1336">
        <v>0</v>
      </c>
      <c r="F276" s="1336">
        <f t="shared" si="3"/>
        <v>0.84699999999999998</v>
      </c>
    </row>
    <row r="277" spans="1:6" ht="48">
      <c r="A277" s="149" t="s">
        <v>25941</v>
      </c>
      <c r="B277" s="153" t="s">
        <v>4463</v>
      </c>
      <c r="C277" s="153" t="s">
        <v>25428</v>
      </c>
      <c r="D277" s="1336">
        <v>1.5229999999999999</v>
      </c>
      <c r="E277" s="1336">
        <v>0</v>
      </c>
      <c r="F277" s="1336">
        <f t="shared" si="3"/>
        <v>1.5229999999999999</v>
      </c>
    </row>
    <row r="278" spans="1:6" ht="48">
      <c r="A278" s="149" t="s">
        <v>25942</v>
      </c>
      <c r="B278" s="153" t="s">
        <v>4469</v>
      </c>
      <c r="C278" s="541" t="s">
        <v>25429</v>
      </c>
      <c r="D278" s="1336">
        <v>0.81299999999999994</v>
      </c>
      <c r="E278" s="1336">
        <v>0</v>
      </c>
      <c r="F278" s="1336">
        <f t="shared" si="3"/>
        <v>0.81299999999999994</v>
      </c>
    </row>
    <row r="279" spans="1:6" ht="48">
      <c r="A279" s="149" t="s">
        <v>25943</v>
      </c>
      <c r="B279" s="153" t="s">
        <v>4483</v>
      </c>
      <c r="C279" s="541" t="s">
        <v>25430</v>
      </c>
      <c r="D279" s="1336">
        <v>2.0295399999999999</v>
      </c>
      <c r="E279" s="1336">
        <v>0</v>
      </c>
      <c r="F279" s="1336">
        <f t="shared" si="3"/>
        <v>2.0295399999999999</v>
      </c>
    </row>
    <row r="280" spans="1:6" ht="48">
      <c r="A280" s="149" t="s">
        <v>25944</v>
      </c>
      <c r="B280" s="153" t="s">
        <v>4490</v>
      </c>
      <c r="C280" s="153" t="s">
        <v>25431</v>
      </c>
      <c r="D280" s="1336">
        <v>1.5529999999999999</v>
      </c>
      <c r="E280" s="1336">
        <v>0</v>
      </c>
      <c r="F280" s="1336">
        <f t="shared" si="3"/>
        <v>1.5529999999999999</v>
      </c>
    </row>
    <row r="281" spans="1:6" ht="48">
      <c r="A281" s="149" t="s">
        <v>25945</v>
      </c>
      <c r="B281" s="153" t="s">
        <v>4497</v>
      </c>
      <c r="C281" s="153" t="s">
        <v>4498</v>
      </c>
      <c r="D281" s="1336">
        <v>1.609</v>
      </c>
      <c r="E281" s="1336">
        <v>0</v>
      </c>
      <c r="F281" s="1336">
        <f t="shared" si="3"/>
        <v>1.609</v>
      </c>
    </row>
    <row r="282" spans="1:6" ht="48">
      <c r="A282" s="149" t="s">
        <v>25946</v>
      </c>
      <c r="B282" s="153" t="s">
        <v>4511</v>
      </c>
      <c r="C282" s="541" t="s">
        <v>25432</v>
      </c>
      <c r="D282" s="1336">
        <v>2.04</v>
      </c>
      <c r="E282" s="1336">
        <v>0</v>
      </c>
      <c r="F282" s="1336">
        <f t="shared" si="3"/>
        <v>2.04</v>
      </c>
    </row>
    <row r="283" spans="1:6" ht="48">
      <c r="A283" s="149" t="s">
        <v>25947</v>
      </c>
      <c r="B283" s="153" t="s">
        <v>4518</v>
      </c>
      <c r="C283" s="153" t="s">
        <v>4519</v>
      </c>
      <c r="D283" s="1336">
        <v>1.6850000000000001</v>
      </c>
      <c r="E283" s="1336">
        <v>0</v>
      </c>
      <c r="F283" s="1336">
        <f t="shared" si="3"/>
        <v>1.6850000000000001</v>
      </c>
    </row>
    <row r="284" spans="1:6" ht="48">
      <c r="A284" s="149" t="s">
        <v>25948</v>
      </c>
      <c r="B284" s="153" t="s">
        <v>4525</v>
      </c>
      <c r="C284" s="541" t="s">
        <v>25433</v>
      </c>
      <c r="D284" s="1336">
        <v>1.764</v>
      </c>
      <c r="E284" s="1336">
        <v>0</v>
      </c>
      <c r="F284" s="1336">
        <f t="shared" si="3"/>
        <v>1.764</v>
      </c>
    </row>
    <row r="285" spans="1:6" ht="84">
      <c r="A285" s="149" t="s">
        <v>25949</v>
      </c>
      <c r="B285" s="153" t="s">
        <v>25434</v>
      </c>
      <c r="C285" s="541" t="s">
        <v>25435</v>
      </c>
      <c r="D285" s="1336">
        <v>0.35299999999999998</v>
      </c>
      <c r="E285" s="1336">
        <v>0</v>
      </c>
      <c r="F285" s="1336">
        <f t="shared" si="3"/>
        <v>0.35299999999999998</v>
      </c>
    </row>
    <row r="286" spans="1:6" ht="48">
      <c r="A286" s="149" t="s">
        <v>25950</v>
      </c>
      <c r="B286" s="153" t="s">
        <v>4533</v>
      </c>
      <c r="C286" s="153" t="s">
        <v>25436</v>
      </c>
      <c r="D286" s="1336">
        <v>1.548</v>
      </c>
      <c r="E286" s="1336">
        <v>0</v>
      </c>
      <c r="F286" s="1336">
        <f t="shared" si="3"/>
        <v>1.548</v>
      </c>
    </row>
    <row r="287" spans="1:6" ht="84">
      <c r="A287" s="149" t="s">
        <v>25951</v>
      </c>
      <c r="B287" s="153" t="s">
        <v>4540</v>
      </c>
      <c r="C287" s="541" t="s">
        <v>4541</v>
      </c>
      <c r="D287" s="1336">
        <v>0.42499999999999999</v>
      </c>
      <c r="E287" s="1336">
        <v>0</v>
      </c>
      <c r="F287" s="1336">
        <f t="shared" si="3"/>
        <v>0.42499999999999999</v>
      </c>
    </row>
    <row r="288" spans="1:6" ht="84">
      <c r="A288" s="149" t="s">
        <v>25952</v>
      </c>
      <c r="B288" s="153" t="s">
        <v>4547</v>
      </c>
      <c r="C288" s="153" t="s">
        <v>25437</v>
      </c>
      <c r="D288" s="1336">
        <v>0.35799999999999998</v>
      </c>
      <c r="E288" s="1336">
        <v>0</v>
      </c>
      <c r="F288" s="1336">
        <f t="shared" si="3"/>
        <v>0.35799999999999998</v>
      </c>
    </row>
    <row r="289" spans="1:6" ht="48">
      <c r="A289" s="149" t="s">
        <v>25953</v>
      </c>
      <c r="B289" s="153" t="s">
        <v>4257</v>
      </c>
      <c r="C289" s="153" t="s">
        <v>4258</v>
      </c>
      <c r="D289" s="1336">
        <v>0.83399999999999996</v>
      </c>
      <c r="E289" s="1336">
        <v>0</v>
      </c>
      <c r="F289" s="1336">
        <f t="shared" ref="F289:F298" si="4">D289</f>
        <v>0.83399999999999996</v>
      </c>
    </row>
    <row r="290" spans="1:6" ht="48">
      <c r="A290" s="149" t="s">
        <v>25954</v>
      </c>
      <c r="B290" s="153" t="s">
        <v>4271</v>
      </c>
      <c r="C290" s="153" t="s">
        <v>4272</v>
      </c>
      <c r="D290" s="1336">
        <v>1.2869999999999999</v>
      </c>
      <c r="E290" s="1336">
        <v>0</v>
      </c>
      <c r="F290" s="1336">
        <f t="shared" si="4"/>
        <v>1.2869999999999999</v>
      </c>
    </row>
    <row r="291" spans="1:6" ht="84">
      <c r="A291" s="149" t="s">
        <v>25955</v>
      </c>
      <c r="B291" s="153" t="s">
        <v>4284</v>
      </c>
      <c r="C291" s="153" t="s">
        <v>25438</v>
      </c>
      <c r="D291" s="1336">
        <v>0.439</v>
      </c>
      <c r="E291" s="1336">
        <v>0</v>
      </c>
      <c r="F291" s="1336">
        <f t="shared" si="4"/>
        <v>0.439</v>
      </c>
    </row>
    <row r="292" spans="1:6" ht="84">
      <c r="A292" s="149" t="s">
        <v>25956</v>
      </c>
      <c r="B292" s="153" t="s">
        <v>4291</v>
      </c>
      <c r="C292" s="153" t="s">
        <v>25439</v>
      </c>
      <c r="D292" s="1336">
        <v>0.58099999999999996</v>
      </c>
      <c r="E292" s="1336">
        <v>0</v>
      </c>
      <c r="F292" s="1336">
        <f t="shared" si="4"/>
        <v>0.58099999999999996</v>
      </c>
    </row>
    <row r="293" spans="1:6" ht="48">
      <c r="A293" s="149" t="s">
        <v>25957</v>
      </c>
      <c r="B293" s="153" t="s">
        <v>4298</v>
      </c>
      <c r="C293" s="153" t="s">
        <v>25440</v>
      </c>
      <c r="D293" s="1336">
        <v>0.84599999999999997</v>
      </c>
      <c r="E293" s="1336">
        <v>0</v>
      </c>
      <c r="F293" s="1336">
        <f t="shared" si="4"/>
        <v>0.84599999999999997</v>
      </c>
    </row>
    <row r="294" spans="1:6" ht="84">
      <c r="A294" s="149" t="s">
        <v>25958</v>
      </c>
      <c r="B294" s="153" t="s">
        <v>4305</v>
      </c>
      <c r="C294" s="153" t="s">
        <v>25441</v>
      </c>
      <c r="D294" s="1336">
        <v>0.85299999999999998</v>
      </c>
      <c r="E294" s="1336">
        <v>0</v>
      </c>
      <c r="F294" s="1336">
        <f t="shared" si="4"/>
        <v>0.85299999999999998</v>
      </c>
    </row>
    <row r="295" spans="1:6" ht="84">
      <c r="A295" s="149" t="s">
        <v>25959</v>
      </c>
      <c r="B295" s="153" t="s">
        <v>4312</v>
      </c>
      <c r="C295" s="153" t="s">
        <v>25442</v>
      </c>
      <c r="D295" s="1336">
        <v>0.66200000000000003</v>
      </c>
      <c r="E295" s="1336">
        <v>0</v>
      </c>
      <c r="F295" s="1336">
        <f t="shared" si="4"/>
        <v>0.66200000000000003</v>
      </c>
    </row>
    <row r="296" spans="1:6" ht="48">
      <c r="A296" s="149" t="s">
        <v>25960</v>
      </c>
      <c r="B296" s="153" t="s">
        <v>25443</v>
      </c>
      <c r="C296" s="153" t="s">
        <v>25444</v>
      </c>
      <c r="D296" s="1336">
        <v>0.86399999999999999</v>
      </c>
      <c r="E296" s="1336">
        <v>0</v>
      </c>
      <c r="F296" s="1336">
        <f t="shared" si="4"/>
        <v>0.86399999999999999</v>
      </c>
    </row>
    <row r="297" spans="1:6" ht="48">
      <c r="A297" s="149" t="s">
        <v>25961</v>
      </c>
      <c r="B297" s="153" t="s">
        <v>4319</v>
      </c>
      <c r="C297" s="153" t="s">
        <v>4320</v>
      </c>
      <c r="D297" s="1336">
        <v>1.0209999999999999</v>
      </c>
      <c r="E297" s="1336">
        <v>0</v>
      </c>
      <c r="F297" s="1336">
        <f t="shared" si="4"/>
        <v>1.0209999999999999</v>
      </c>
    </row>
    <row r="298" spans="1:6" ht="48">
      <c r="A298" s="149" t="s">
        <v>25962</v>
      </c>
      <c r="B298" s="153" t="s">
        <v>4213</v>
      </c>
      <c r="C298" s="153" t="s">
        <v>4214</v>
      </c>
      <c r="D298" s="1336">
        <v>1.385</v>
      </c>
      <c r="E298" s="1336">
        <v>0</v>
      </c>
      <c r="F298" s="1336">
        <f t="shared" si="4"/>
        <v>1.385</v>
      </c>
    </row>
    <row r="299" spans="1:6" ht="24">
      <c r="A299" s="149" t="s">
        <v>25963</v>
      </c>
      <c r="B299" s="547" t="s">
        <v>5932</v>
      </c>
      <c r="C299" s="151" t="s">
        <v>6776</v>
      </c>
      <c r="D299" s="1353">
        <f>E299+F299</f>
        <v>4358.55</v>
      </c>
      <c r="E299" s="1356">
        <f>221.7+81.1</f>
        <v>302.79999999999995</v>
      </c>
      <c r="F299" s="1353">
        <f>3356.85+698.9</f>
        <v>4055.75</v>
      </c>
    </row>
    <row r="300" spans="1:6">
      <c r="A300" s="149" t="s">
        <v>25964</v>
      </c>
      <c r="B300" s="547" t="s">
        <v>5939</v>
      </c>
      <c r="C300" s="151" t="s">
        <v>5940</v>
      </c>
      <c r="D300" s="1353">
        <v>32480</v>
      </c>
      <c r="E300" s="1356">
        <f>1147+1003</f>
        <v>2150</v>
      </c>
      <c r="F300" s="1353">
        <f>27345+2985</f>
        <v>30330</v>
      </c>
    </row>
    <row r="301" spans="1:6">
      <c r="A301" s="149" t="s">
        <v>25965</v>
      </c>
      <c r="B301" s="151" t="s">
        <v>2731</v>
      </c>
      <c r="C301" s="542" t="s">
        <v>2047</v>
      </c>
      <c r="D301" s="1336">
        <f>E301+F301</f>
        <v>102018.40000000001</v>
      </c>
      <c r="E301" s="1336">
        <v>15302.8</v>
      </c>
      <c r="F301" s="1336">
        <v>86715.6</v>
      </c>
    </row>
    <row r="302" spans="1:6">
      <c r="A302" s="149" t="s">
        <v>25966</v>
      </c>
      <c r="B302" s="151" t="s">
        <v>2740</v>
      </c>
      <c r="C302" s="151" t="s">
        <v>2741</v>
      </c>
      <c r="D302" s="1336">
        <f t="shared" ref="D302:D310" si="5">E302+F302</f>
        <v>10827.3</v>
      </c>
      <c r="E302" s="1336">
        <v>5047.8</v>
      </c>
      <c r="F302" s="1336">
        <v>5779.5</v>
      </c>
    </row>
    <row r="303" spans="1:6">
      <c r="A303" s="149" t="s">
        <v>25967</v>
      </c>
      <c r="B303" s="151" t="s">
        <v>2750</v>
      </c>
      <c r="C303" s="151" t="s">
        <v>2995</v>
      </c>
      <c r="D303" s="1336">
        <f t="shared" si="5"/>
        <v>17858.300000000003</v>
      </c>
      <c r="E303" s="1336">
        <v>4892.6000000000004</v>
      </c>
      <c r="F303" s="1336">
        <v>12965.7</v>
      </c>
    </row>
    <row r="304" spans="1:6">
      <c r="A304" s="149" t="s">
        <v>25968</v>
      </c>
      <c r="B304" s="541" t="s">
        <v>2761</v>
      </c>
      <c r="C304" s="151" t="s">
        <v>2762</v>
      </c>
      <c r="D304" s="1336">
        <f t="shared" si="5"/>
        <v>24876.03</v>
      </c>
      <c r="E304" s="1336">
        <v>16748.689999999999</v>
      </c>
      <c r="F304" s="1336">
        <v>8127.34</v>
      </c>
    </row>
    <row r="305" spans="1:6">
      <c r="A305" s="149" t="s">
        <v>25969</v>
      </c>
      <c r="B305" s="151" t="s">
        <v>2771</v>
      </c>
      <c r="C305" s="541" t="s">
        <v>2772</v>
      </c>
      <c r="D305" s="1336">
        <f t="shared" si="5"/>
        <v>8581.39</v>
      </c>
      <c r="E305" s="1336">
        <v>1076.78</v>
      </c>
      <c r="F305" s="1336">
        <v>7504.61</v>
      </c>
    </row>
    <row r="306" spans="1:6" ht="24">
      <c r="A306" s="149" t="s">
        <v>25970</v>
      </c>
      <c r="B306" s="151" t="s">
        <v>2781</v>
      </c>
      <c r="C306" s="151" t="s">
        <v>3033</v>
      </c>
      <c r="D306" s="1336">
        <f t="shared" si="5"/>
        <v>1626.14</v>
      </c>
      <c r="E306" s="1336">
        <v>265.95</v>
      </c>
      <c r="F306" s="1336">
        <v>1360.19</v>
      </c>
    </row>
    <row r="307" spans="1:6" ht="24">
      <c r="A307" s="149" t="s">
        <v>25971</v>
      </c>
      <c r="B307" s="541" t="s">
        <v>2790</v>
      </c>
      <c r="C307" s="151" t="s">
        <v>2791</v>
      </c>
      <c r="D307" s="1336">
        <f t="shared" si="5"/>
        <v>733.74</v>
      </c>
      <c r="E307" s="1336">
        <v>95.42</v>
      </c>
      <c r="F307" s="1336">
        <v>638.32000000000005</v>
      </c>
    </row>
    <row r="308" spans="1:6">
      <c r="A308" s="149" t="s">
        <v>25972</v>
      </c>
      <c r="B308" s="151" t="s">
        <v>3034</v>
      </c>
      <c r="C308" s="541" t="s">
        <v>3035</v>
      </c>
      <c r="D308" s="1336">
        <f t="shared" si="5"/>
        <v>261.46999999999997</v>
      </c>
      <c r="E308" s="1336">
        <v>118.49</v>
      </c>
      <c r="F308" s="1337">
        <v>142.97999999999999</v>
      </c>
    </row>
    <row r="309" spans="1:6">
      <c r="A309" s="149" t="s">
        <v>25973</v>
      </c>
      <c r="B309" s="151" t="s">
        <v>2809</v>
      </c>
      <c r="C309" s="151" t="s">
        <v>2810</v>
      </c>
      <c r="D309" s="1336">
        <f t="shared" si="5"/>
        <v>5653.24</v>
      </c>
      <c r="E309" s="1336">
        <v>1580.45</v>
      </c>
      <c r="F309" s="1336">
        <v>4072.79</v>
      </c>
    </row>
    <row r="310" spans="1:6" ht="48">
      <c r="A310" s="149" t="s">
        <v>25974</v>
      </c>
      <c r="B310" s="541" t="s">
        <v>2820</v>
      </c>
      <c r="C310" s="151" t="s">
        <v>2821</v>
      </c>
      <c r="D310" s="1336">
        <f t="shared" si="5"/>
        <v>14494.259999999998</v>
      </c>
      <c r="E310" s="1336">
        <v>4885.21</v>
      </c>
      <c r="F310" s="1336">
        <v>9609.0499999999993</v>
      </c>
    </row>
    <row r="311" spans="1:6">
      <c r="A311" s="149" t="s">
        <v>25975</v>
      </c>
      <c r="B311" s="151" t="s">
        <v>2837</v>
      </c>
      <c r="C311" s="553" t="s">
        <v>2838</v>
      </c>
      <c r="D311" s="1336">
        <f>E311+F311</f>
        <v>5291.94</v>
      </c>
      <c r="E311" s="1336">
        <v>0</v>
      </c>
      <c r="F311" s="1336">
        <v>5291.94</v>
      </c>
    </row>
    <row r="312" spans="1:6">
      <c r="A312" s="149" t="s">
        <v>25976</v>
      </c>
      <c r="B312" s="151" t="s">
        <v>2848</v>
      </c>
      <c r="C312" s="151" t="s">
        <v>2849</v>
      </c>
      <c r="D312" s="1336">
        <f t="shared" ref="D312:D321" si="6">E312+F312</f>
        <v>306.89999999999998</v>
      </c>
      <c r="E312" s="1336">
        <v>243.9</v>
      </c>
      <c r="F312" s="1336">
        <v>63</v>
      </c>
    </row>
    <row r="313" spans="1:6">
      <c r="A313" s="149" t="s">
        <v>25977</v>
      </c>
      <c r="B313" s="541" t="s">
        <v>2924</v>
      </c>
      <c r="C313" s="541" t="s">
        <v>3028</v>
      </c>
      <c r="D313" s="1336">
        <f t="shared" si="6"/>
        <v>2863</v>
      </c>
      <c r="E313" s="1336">
        <v>75</v>
      </c>
      <c r="F313" s="1336">
        <v>2788</v>
      </c>
    </row>
    <row r="314" spans="1:6" ht="24">
      <c r="A314" s="149" t="s">
        <v>25978</v>
      </c>
      <c r="B314" s="541" t="s">
        <v>2828</v>
      </c>
      <c r="C314" s="151" t="s">
        <v>2829</v>
      </c>
      <c r="D314" s="1336">
        <f t="shared" si="6"/>
        <v>16597.650000000001</v>
      </c>
      <c r="E314" s="1337">
        <v>6398.7</v>
      </c>
      <c r="F314" s="1337">
        <v>10198.950000000001</v>
      </c>
    </row>
    <row r="315" spans="1:6">
      <c r="A315" s="149" t="s">
        <v>25979</v>
      </c>
      <c r="B315" s="541" t="s">
        <v>2934</v>
      </c>
      <c r="C315" s="541" t="s">
        <v>2935</v>
      </c>
      <c r="D315" s="1336">
        <f t="shared" si="6"/>
        <v>1.56</v>
      </c>
      <c r="E315" s="1337">
        <v>0</v>
      </c>
      <c r="F315" s="1337">
        <v>1.56</v>
      </c>
    </row>
    <row r="316" spans="1:6">
      <c r="A316" s="149" t="s">
        <v>25980</v>
      </c>
      <c r="B316" s="151" t="s">
        <v>2875</v>
      </c>
      <c r="C316" s="151" t="s">
        <v>2876</v>
      </c>
      <c r="D316" s="1336">
        <f t="shared" si="6"/>
        <v>776.22</v>
      </c>
      <c r="E316" s="1337">
        <v>281.8</v>
      </c>
      <c r="F316" s="1337">
        <v>494.42</v>
      </c>
    </row>
    <row r="317" spans="1:6">
      <c r="A317" s="149" t="s">
        <v>25981</v>
      </c>
      <c r="B317" s="151" t="s">
        <v>2885</v>
      </c>
      <c r="C317" s="151" t="s">
        <v>25445</v>
      </c>
      <c r="D317" s="1336">
        <f t="shared" si="6"/>
        <v>187.2</v>
      </c>
      <c r="E317" s="1337">
        <v>156</v>
      </c>
      <c r="F317" s="1337">
        <v>31.2</v>
      </c>
    </row>
    <row r="318" spans="1:6">
      <c r="A318" s="149" t="s">
        <v>25982</v>
      </c>
      <c r="B318" s="151" t="s">
        <v>2894</v>
      </c>
      <c r="C318" s="151" t="s">
        <v>3030</v>
      </c>
      <c r="D318" s="1336">
        <f t="shared" si="6"/>
        <v>1320.5900000000001</v>
      </c>
      <c r="E318" s="1337">
        <v>671.9</v>
      </c>
      <c r="F318" s="1337">
        <v>648.69000000000005</v>
      </c>
    </row>
    <row r="319" spans="1:6">
      <c r="A319" s="149" t="s">
        <v>25983</v>
      </c>
      <c r="B319" s="541" t="s">
        <v>2914</v>
      </c>
      <c r="C319" s="151" t="s">
        <v>2915</v>
      </c>
      <c r="D319" s="1336">
        <f t="shared" si="6"/>
        <v>289.28999999999996</v>
      </c>
      <c r="E319" s="1337">
        <v>161</v>
      </c>
      <c r="F319" s="1337">
        <v>128.29</v>
      </c>
    </row>
    <row r="320" spans="1:6">
      <c r="A320" s="149" t="s">
        <v>25984</v>
      </c>
      <c r="B320" s="151" t="s">
        <v>2902</v>
      </c>
      <c r="C320" s="151" t="s">
        <v>3031</v>
      </c>
      <c r="D320" s="1336">
        <f t="shared" si="6"/>
        <v>755.02</v>
      </c>
      <c r="E320" s="1337">
        <v>168.25</v>
      </c>
      <c r="F320" s="1337">
        <v>586.77</v>
      </c>
    </row>
    <row r="321" spans="1:9" ht="24">
      <c r="A321" s="149" t="s">
        <v>25985</v>
      </c>
      <c r="B321" s="151" t="s">
        <v>2858</v>
      </c>
      <c r="C321" s="151" t="s">
        <v>2859</v>
      </c>
      <c r="D321" s="1337">
        <f t="shared" si="6"/>
        <v>8.5</v>
      </c>
      <c r="E321" s="1337">
        <v>0</v>
      </c>
      <c r="F321" s="1337">
        <v>8.5</v>
      </c>
    </row>
    <row r="322" spans="1:9" ht="36">
      <c r="A322" s="149" t="s">
        <v>25986</v>
      </c>
      <c r="B322" s="548" t="s">
        <v>2957</v>
      </c>
      <c r="C322" s="554" t="s">
        <v>25648</v>
      </c>
      <c r="D322" s="1354">
        <v>66.182159999999996</v>
      </c>
      <c r="E322" s="1354">
        <v>0</v>
      </c>
      <c r="F322" s="1354">
        <v>66.182159999999996</v>
      </c>
    </row>
    <row r="324" spans="1:9" ht="12.75" customHeight="1">
      <c r="B324" s="1361" t="s">
        <v>32196</v>
      </c>
      <c r="C324" s="1378" t="s">
        <v>32197</v>
      </c>
      <c r="D324" s="1361"/>
      <c r="E324" s="1463"/>
      <c r="F324" s="1463"/>
      <c r="G324" s="1361"/>
      <c r="H324" s="1361"/>
      <c r="I324" s="1361"/>
    </row>
    <row r="325" spans="1:9" ht="15.75">
      <c r="B325" s="7"/>
      <c r="C325" s="7"/>
      <c r="D325" s="1378"/>
      <c r="F325" s="1361" t="s">
        <v>4</v>
      </c>
      <c r="G325" s="1361"/>
      <c r="H325" s="1361"/>
      <c r="I325" s="1361"/>
    </row>
    <row r="326" spans="1:9">
      <c r="B326"/>
      <c r="C326"/>
      <c r="D326"/>
      <c r="E326"/>
      <c r="F326"/>
      <c r="G326"/>
      <c r="H326"/>
      <c r="I326"/>
    </row>
    <row r="327" spans="1:9">
      <c r="B327" s="37" t="s">
        <v>32192</v>
      </c>
      <c r="C327" s="37"/>
      <c r="D327"/>
      <c r="E327"/>
      <c r="F327"/>
      <c r="G327"/>
      <c r="H327"/>
      <c r="I327"/>
    </row>
    <row r="328" spans="1:9">
      <c r="B328"/>
      <c r="C328" s="1369" t="s">
        <v>3164</v>
      </c>
      <c r="D328"/>
      <c r="E328"/>
      <c r="F328"/>
      <c r="G328"/>
      <c r="H328"/>
      <c r="I328"/>
    </row>
    <row r="329" spans="1:9">
      <c r="B329"/>
      <c r="C329" s="1369" t="s">
        <v>32193</v>
      </c>
      <c r="D329"/>
      <c r="E329"/>
      <c r="F329"/>
      <c r="G329"/>
      <c r="H329"/>
      <c r="I329"/>
    </row>
  </sheetData>
  <mergeCells count="2">
    <mergeCell ref="B3:F3"/>
    <mergeCell ref="E324:F324"/>
  </mergeCells>
  <pageMargins left="0.70866141732283472" right="0.70866141732283472" top="0.74803149606299213" bottom="0.74803149606299213" header="0.31496062992125984" footer="0.31496062992125984"/>
  <pageSetup paperSize="9" fitToHeight="100" orientation="landscape" r:id="rId1"/>
</worksheet>
</file>

<file path=xl/worksheets/sheet11.xml><?xml version="1.0" encoding="utf-8"?>
<worksheet xmlns="http://schemas.openxmlformats.org/spreadsheetml/2006/main" xmlns:r="http://schemas.openxmlformats.org/officeDocument/2006/relationships">
  <sheetPr codeName="Лист11">
    <tabColor rgb="FF92D050"/>
    <pageSetUpPr fitToPage="1"/>
  </sheetPr>
  <dimension ref="A1:M78"/>
  <sheetViews>
    <sheetView topLeftCell="C1" workbookViewId="0">
      <selection activeCell="E9" sqref="E9"/>
    </sheetView>
  </sheetViews>
  <sheetFormatPr defaultRowHeight="12"/>
  <cols>
    <col min="1" max="1" width="7" style="162" customWidth="1"/>
    <col min="2" max="2" width="13.85546875" style="162" customWidth="1"/>
    <col min="3" max="3" width="16.85546875" style="162" customWidth="1"/>
    <col min="4" max="4" width="23.140625" style="150" customWidth="1"/>
    <col min="5" max="5" width="14.42578125" style="150" customWidth="1"/>
    <col min="6" max="6" width="19.85546875" style="150" customWidth="1"/>
    <col min="7" max="7" width="16.5703125" style="150" customWidth="1"/>
    <col min="8" max="8" width="15" style="150" customWidth="1"/>
    <col min="9" max="9" width="16.7109375" style="150" customWidth="1"/>
    <col min="10" max="10" width="14.7109375" style="150" customWidth="1"/>
    <col min="11" max="11" width="14.42578125" style="150" customWidth="1"/>
    <col min="12" max="12" width="13.7109375" style="150" customWidth="1"/>
    <col min="13" max="16384" width="9.140625" style="150"/>
  </cols>
  <sheetData>
    <row r="1" spans="1:12" ht="12.75" customHeight="1">
      <c r="H1" s="185"/>
      <c r="I1" s="185"/>
      <c r="J1" s="185"/>
      <c r="K1" s="185" t="s">
        <v>149</v>
      </c>
      <c r="L1" s="185"/>
    </row>
    <row r="2" spans="1:12" ht="12.75" customHeight="1"/>
    <row r="3" spans="1:12" ht="15.75" customHeight="1">
      <c r="C3" s="1429" t="s">
        <v>3286</v>
      </c>
      <c r="D3" s="1429"/>
      <c r="E3" s="1429"/>
      <c r="F3" s="1429"/>
      <c r="G3" s="1429"/>
      <c r="H3" s="1429"/>
      <c r="I3" s="1429"/>
      <c r="J3" s="1429"/>
      <c r="K3" s="186"/>
      <c r="L3" s="186"/>
    </row>
    <row r="4" spans="1:12" s="158" customFormat="1" ht="15.75">
      <c r="A4" s="187" t="s">
        <v>113</v>
      </c>
      <c r="B4" s="187"/>
      <c r="C4" s="179"/>
      <c r="D4" s="180"/>
      <c r="E4" s="180"/>
      <c r="F4" s="180" t="s">
        <v>32178</v>
      </c>
      <c r="G4" s="180"/>
      <c r="H4" s="180"/>
      <c r="I4" s="179"/>
      <c r="J4" s="181"/>
      <c r="K4" s="188"/>
      <c r="L4" s="188"/>
    </row>
    <row r="5" spans="1:12" s="158" customFormat="1" ht="24" customHeight="1">
      <c r="C5" s="182"/>
      <c r="D5" s="1471" t="s">
        <v>117</v>
      </c>
      <c r="E5" s="1471"/>
      <c r="F5" s="1471"/>
      <c r="G5" s="1471"/>
      <c r="H5" s="1471"/>
      <c r="I5" s="183"/>
      <c r="J5" s="184"/>
      <c r="K5" s="1379"/>
      <c r="L5" s="1379"/>
    </row>
    <row r="6" spans="1:12" s="189" customFormat="1" ht="30" customHeight="1">
      <c r="A6" s="1464" t="s">
        <v>2</v>
      </c>
      <c r="B6" s="1468" t="s">
        <v>39</v>
      </c>
      <c r="C6" s="1468" t="s">
        <v>55</v>
      </c>
      <c r="D6" s="1464" t="s">
        <v>5</v>
      </c>
      <c r="E6" s="1466" t="s">
        <v>150</v>
      </c>
      <c r="F6" s="1467"/>
      <c r="G6" s="1466" t="s">
        <v>151</v>
      </c>
      <c r="H6" s="1467"/>
      <c r="I6" s="1470" t="s">
        <v>165</v>
      </c>
      <c r="J6" s="1470"/>
      <c r="K6" s="1466" t="s">
        <v>152</v>
      </c>
      <c r="L6" s="1467"/>
    </row>
    <row r="7" spans="1:12" s="189" customFormat="1">
      <c r="A7" s="1465"/>
      <c r="B7" s="1469"/>
      <c r="C7" s="1469"/>
      <c r="D7" s="1465"/>
      <c r="E7" s="190" t="s">
        <v>163</v>
      </c>
      <c r="F7" s="190" t="s">
        <v>167</v>
      </c>
      <c r="G7" s="190" t="s">
        <v>166</v>
      </c>
      <c r="H7" s="190" t="s">
        <v>167</v>
      </c>
      <c r="I7" s="190" t="s">
        <v>166</v>
      </c>
      <c r="J7" s="190" t="s">
        <v>167</v>
      </c>
      <c r="K7" s="190" t="s">
        <v>164</v>
      </c>
      <c r="L7" s="190" t="s">
        <v>167</v>
      </c>
    </row>
    <row r="8" spans="1:12">
      <c r="A8" s="176" t="s">
        <v>10</v>
      </c>
      <c r="B8" s="176" t="s">
        <v>11</v>
      </c>
      <c r="C8" s="176" t="s">
        <v>15</v>
      </c>
      <c r="D8" s="176" t="s">
        <v>16</v>
      </c>
      <c r="E8" s="176" t="s">
        <v>34</v>
      </c>
      <c r="F8" s="176" t="s">
        <v>128</v>
      </c>
      <c r="G8" s="176" t="s">
        <v>129</v>
      </c>
      <c r="H8" s="176" t="s">
        <v>130</v>
      </c>
      <c r="I8" s="176" t="s">
        <v>131</v>
      </c>
      <c r="J8" s="176" t="s">
        <v>132</v>
      </c>
      <c r="K8" s="176" t="s">
        <v>133</v>
      </c>
      <c r="L8" s="176" t="s">
        <v>134</v>
      </c>
    </row>
    <row r="9" spans="1:12" s="1277" customFormat="1" ht="24" customHeight="1">
      <c r="A9" s="177"/>
      <c r="B9" s="177"/>
      <c r="C9" s="177"/>
      <c r="D9" s="178" t="s">
        <v>148</v>
      </c>
      <c r="E9" s="1334">
        <f>E10+E11+E12+E13+E14+E15+E16+E17+E18+E19+E20+E21+E22+E23+E24+E25+E26+E27+E28+E29+E30+E31+E32+E33+E34+E35+E36+E37+E38+E39+E40+E41+E42+E43+E44+E45+E46+E47+E48+E49+E50+E51+E52+E53+E54+E55+E56+E57+E58+E59+E60+E61+E62+E63+E64+E65+E66+E67+E68+E69+E70+E71+E72+E73+E74+E75+E76+E77+E78</f>
        <v>3437</v>
      </c>
      <c r="F9" s="1334">
        <f>F10+F11+F12+F13+F14+F15+F16+F17+F18+F19+F20+F21+F22+F23+F24+F25+F26+F27+F28+F29+F30+F31+F32+F33+F34+F35+F36+F37+F38+F39+F40+F41+F42+F43+F44+F45+F46+F47+F48+F49+F50+F51+F52+F53+F54+F55+F56+F57+F58+F59+F60+F61+F62+F63+F64+F65+F66+F67+F68+F69+F70+F71+F72+F73+F74+F75+F76+F77+F78</f>
        <v>1185</v>
      </c>
      <c r="G9" s="1316">
        <f t="shared" ref="G9:L9" si="0">G10+G11+G12+G13+G14+G15+G16+G17+G18+G19+G20+G21+G22+G23+G24+G25+G26+G27+G28+G29+G30+G31+G32+G33+G34+G35+G36+G37+G38+G39+G40+G41+G42+G43+G44+G45+G46+G47+G48+G49+G50+G51+G52+G53+G54+G55+G56+G57+G58+G59+G60+G61+G62+G63+G64+G65+G66+G67+G68+G69+G70+G71+G72+G73+G74+G75+G76+G77+G78</f>
        <v>7247680.519009999</v>
      </c>
      <c r="H9" s="1316">
        <f>H10+H11+H12+H13+H14+H15+H16+H17+H18+H19+H20+H21+H22+H23+H24+H25+H26+H27+H28+H29+H30+H31+H32+H33+H34+H35+H36+H37+H38+H39+H40+H41+H42+H43+H44+H45+H46+H47+H48+H49+H50+H51+H52+H53+H54+H55+H56+H57+H58+H59+H60+H61+H62+H63+H64+H65+H66+H67+H68+H69+H70+H71+H72+H73+H74+H75+H76+H77+H78</f>
        <v>3194962.0873699998</v>
      </c>
      <c r="I9" s="1316">
        <f t="shared" si="0"/>
        <v>6000053.7258300018</v>
      </c>
      <c r="J9" s="1316">
        <f t="shared" si="0"/>
        <v>2444108.4843600001</v>
      </c>
      <c r="K9" s="1316">
        <f t="shared" si="0"/>
        <v>1247626.7931799996</v>
      </c>
      <c r="L9" s="1316">
        <f t="shared" si="0"/>
        <v>735076.90300999989</v>
      </c>
    </row>
    <row r="10" spans="1:12" ht="48">
      <c r="A10" s="1287" t="s">
        <v>10</v>
      </c>
      <c r="B10" s="1288" t="s">
        <v>3103</v>
      </c>
      <c r="C10" s="1287" t="s">
        <v>3104</v>
      </c>
      <c r="D10" s="1288" t="s">
        <v>3103</v>
      </c>
      <c r="E10" s="1357" t="s">
        <v>130</v>
      </c>
      <c r="F10" s="1357" t="s">
        <v>130</v>
      </c>
      <c r="G10" s="1319">
        <v>3859</v>
      </c>
      <c r="H10" s="1319">
        <v>3859</v>
      </c>
      <c r="I10" s="1319">
        <v>3841.14</v>
      </c>
      <c r="J10" s="1319">
        <v>3841.14</v>
      </c>
      <c r="K10" s="1320">
        <f>G10-I10</f>
        <v>17.860000000000127</v>
      </c>
      <c r="L10" s="1320">
        <f>H10-J10</f>
        <v>17.860000000000127</v>
      </c>
    </row>
    <row r="11" spans="1:12" ht="96">
      <c r="A11" s="1287" t="s">
        <v>11</v>
      </c>
      <c r="B11" s="1289" t="s">
        <v>532</v>
      </c>
      <c r="C11" s="1289" t="s">
        <v>295</v>
      </c>
      <c r="D11" s="1289" t="s">
        <v>532</v>
      </c>
      <c r="E11" s="152">
        <v>46</v>
      </c>
      <c r="F11" s="152">
        <v>0</v>
      </c>
      <c r="G11" s="1321">
        <v>1390456.5</v>
      </c>
      <c r="H11" s="1335">
        <v>0</v>
      </c>
      <c r="I11" s="1335">
        <v>1295129.06</v>
      </c>
      <c r="J11" s="1335">
        <v>0</v>
      </c>
      <c r="K11" s="1380">
        <f t="shared" ref="K11:K74" si="1">G11-I11</f>
        <v>95327.439999999944</v>
      </c>
      <c r="L11" s="1380">
        <f t="shared" ref="L11:L74" si="2">H11-J11</f>
        <v>0</v>
      </c>
    </row>
    <row r="12" spans="1:12" ht="72">
      <c r="A12" s="1287" t="s">
        <v>15</v>
      </c>
      <c r="B12" s="1288" t="s">
        <v>870</v>
      </c>
      <c r="C12" s="155">
        <v>4216006718</v>
      </c>
      <c r="D12" s="1288" t="s">
        <v>870</v>
      </c>
      <c r="E12" s="265">
        <v>34</v>
      </c>
      <c r="F12" s="265">
        <v>34</v>
      </c>
      <c r="G12" s="1322">
        <v>138879.67999999999</v>
      </c>
      <c r="H12" s="1336">
        <v>138879.67999999999</v>
      </c>
      <c r="I12" s="1336">
        <v>134167.14000000001</v>
      </c>
      <c r="J12" s="1336">
        <v>134167.14000000001</v>
      </c>
      <c r="K12" s="1380">
        <f t="shared" si="1"/>
        <v>4712.539999999979</v>
      </c>
      <c r="L12" s="1380">
        <f t="shared" si="2"/>
        <v>4712.539999999979</v>
      </c>
    </row>
    <row r="13" spans="1:12" ht="72">
      <c r="A13" s="1287" t="s">
        <v>16</v>
      </c>
      <c r="B13" s="1288" t="s">
        <v>870</v>
      </c>
      <c r="C13" s="1287" t="s">
        <v>879</v>
      </c>
      <c r="D13" s="1288" t="s">
        <v>878</v>
      </c>
      <c r="E13" s="265">
        <v>11</v>
      </c>
      <c r="F13" s="265">
        <v>11</v>
      </c>
      <c r="G13" s="1322">
        <v>1846.81</v>
      </c>
      <c r="H13" s="1336">
        <v>1846.81</v>
      </c>
      <c r="I13" s="1336">
        <v>1032.8900000000001</v>
      </c>
      <c r="J13" s="1336">
        <v>1032.8900000000001</v>
      </c>
      <c r="K13" s="1380">
        <f t="shared" si="1"/>
        <v>813.91999999999985</v>
      </c>
      <c r="L13" s="1380">
        <f t="shared" si="2"/>
        <v>813.91999999999985</v>
      </c>
    </row>
    <row r="14" spans="1:12" ht="72">
      <c r="A14" s="1287" t="s">
        <v>34</v>
      </c>
      <c r="B14" s="1288" t="s">
        <v>870</v>
      </c>
      <c r="C14" s="1287" t="s">
        <v>1336</v>
      </c>
      <c r="D14" s="1279" t="s">
        <v>887</v>
      </c>
      <c r="E14" s="265">
        <v>10</v>
      </c>
      <c r="F14" s="265">
        <v>10</v>
      </c>
      <c r="G14" s="1322">
        <v>1021.31</v>
      </c>
      <c r="H14" s="1336">
        <v>1021.31</v>
      </c>
      <c r="I14" s="1336">
        <v>565.30999999999995</v>
      </c>
      <c r="J14" s="1336">
        <v>565.30999999999995</v>
      </c>
      <c r="K14" s="1380">
        <f t="shared" si="1"/>
        <v>456</v>
      </c>
      <c r="L14" s="1380">
        <f t="shared" si="2"/>
        <v>456</v>
      </c>
    </row>
    <row r="15" spans="1:12" ht="72">
      <c r="A15" s="1287" t="s">
        <v>128</v>
      </c>
      <c r="B15" s="1288" t="s">
        <v>870</v>
      </c>
      <c r="C15" s="541" t="s">
        <v>2580</v>
      </c>
      <c r="D15" s="155" t="s">
        <v>892</v>
      </c>
      <c r="E15" s="266">
        <v>7</v>
      </c>
      <c r="F15" s="266">
        <v>7</v>
      </c>
      <c r="G15" s="1320">
        <v>795.61</v>
      </c>
      <c r="H15" s="1337">
        <v>795.61</v>
      </c>
      <c r="I15" s="1337">
        <v>615.5</v>
      </c>
      <c r="J15" s="1337">
        <v>615.5</v>
      </c>
      <c r="K15" s="1380">
        <f t="shared" si="1"/>
        <v>180.11</v>
      </c>
      <c r="L15" s="1380">
        <f t="shared" si="2"/>
        <v>180.11</v>
      </c>
    </row>
    <row r="16" spans="1:12" ht="72">
      <c r="A16" s="1287" t="s">
        <v>129</v>
      </c>
      <c r="B16" s="1288" t="s">
        <v>870</v>
      </c>
      <c r="C16" s="1287" t="s">
        <v>1457</v>
      </c>
      <c r="D16" s="1288" t="s">
        <v>2728</v>
      </c>
      <c r="E16" s="265">
        <v>5</v>
      </c>
      <c r="F16" s="265">
        <v>5</v>
      </c>
      <c r="G16" s="1322">
        <v>853.26</v>
      </c>
      <c r="H16" s="1336">
        <v>853.26</v>
      </c>
      <c r="I16" s="1336">
        <v>848.89</v>
      </c>
      <c r="J16" s="1336">
        <v>848.89</v>
      </c>
      <c r="K16" s="1380">
        <f t="shared" si="1"/>
        <v>4.3700000000000045</v>
      </c>
      <c r="L16" s="1380">
        <f t="shared" si="2"/>
        <v>4.3700000000000045</v>
      </c>
    </row>
    <row r="17" spans="1:13" ht="72">
      <c r="A17" s="1287" t="s">
        <v>130</v>
      </c>
      <c r="B17" s="1288" t="s">
        <v>870</v>
      </c>
      <c r="C17" s="1288">
        <v>4253034791</v>
      </c>
      <c r="D17" s="1288" t="s">
        <v>958</v>
      </c>
      <c r="E17" s="265">
        <v>16</v>
      </c>
      <c r="F17" s="265">
        <v>16</v>
      </c>
      <c r="G17" s="1322">
        <v>2176.56</v>
      </c>
      <c r="H17" s="1336">
        <v>2176.56</v>
      </c>
      <c r="I17" s="1336">
        <v>1698.16</v>
      </c>
      <c r="J17" s="1336">
        <v>1698.16</v>
      </c>
      <c r="K17" s="1380">
        <f t="shared" si="1"/>
        <v>478.39999999999986</v>
      </c>
      <c r="L17" s="1380">
        <f t="shared" si="2"/>
        <v>478.39999999999986</v>
      </c>
    </row>
    <row r="18" spans="1:13" ht="72">
      <c r="A18" s="1287" t="s">
        <v>131</v>
      </c>
      <c r="B18" s="1288" t="s">
        <v>870</v>
      </c>
      <c r="C18" s="541" t="s">
        <v>1805</v>
      </c>
      <c r="D18" s="151" t="s">
        <v>930</v>
      </c>
      <c r="E18" s="265">
        <v>16</v>
      </c>
      <c r="F18" s="265">
        <v>16</v>
      </c>
      <c r="G18" s="1322">
        <v>1228.1600000000001</v>
      </c>
      <c r="H18" s="1336">
        <v>1228.1600000000001</v>
      </c>
      <c r="I18" s="1336">
        <v>736.44</v>
      </c>
      <c r="J18" s="1336">
        <v>736.44</v>
      </c>
      <c r="K18" s="1380">
        <f t="shared" si="1"/>
        <v>491.72</v>
      </c>
      <c r="L18" s="1380">
        <f t="shared" si="2"/>
        <v>491.72</v>
      </c>
    </row>
    <row r="19" spans="1:13" ht="72">
      <c r="A19" s="1287" t="s">
        <v>132</v>
      </c>
      <c r="B19" s="1288" t="s">
        <v>870</v>
      </c>
      <c r="C19" s="1287" t="s">
        <v>2008</v>
      </c>
      <c r="D19" s="1288" t="s">
        <v>937</v>
      </c>
      <c r="E19" s="265">
        <v>10</v>
      </c>
      <c r="F19" s="265">
        <v>10</v>
      </c>
      <c r="G19" s="1322">
        <v>1747.16</v>
      </c>
      <c r="H19" s="1336">
        <v>1747.16</v>
      </c>
      <c r="I19" s="1336">
        <v>1304.58</v>
      </c>
      <c r="J19" s="1336">
        <v>1304.58</v>
      </c>
      <c r="K19" s="1380">
        <f t="shared" si="1"/>
        <v>442.58000000000015</v>
      </c>
      <c r="L19" s="1380">
        <f t="shared" si="2"/>
        <v>442.58000000000015</v>
      </c>
    </row>
    <row r="20" spans="1:13" ht="72">
      <c r="A20" s="1287" t="s">
        <v>133</v>
      </c>
      <c r="B20" s="1288" t="s">
        <v>870</v>
      </c>
      <c r="C20" s="1290" t="s">
        <v>2210</v>
      </c>
      <c r="D20" s="1291" t="s">
        <v>944</v>
      </c>
      <c r="E20" s="265">
        <v>55</v>
      </c>
      <c r="F20" s="265">
        <v>55</v>
      </c>
      <c r="G20" s="1322">
        <v>10107.31</v>
      </c>
      <c r="H20" s="1336">
        <v>10107.31</v>
      </c>
      <c r="I20" s="1336">
        <v>6275</v>
      </c>
      <c r="J20" s="1336">
        <v>6275</v>
      </c>
      <c r="K20" s="1380">
        <f t="shared" si="1"/>
        <v>3832.3099999999995</v>
      </c>
      <c r="L20" s="1380">
        <f t="shared" si="2"/>
        <v>3832.3099999999995</v>
      </c>
    </row>
    <row r="21" spans="1:13" ht="72">
      <c r="A21" s="1287" t="s">
        <v>134</v>
      </c>
      <c r="B21" s="1288" t="s">
        <v>870</v>
      </c>
      <c r="C21" s="1287" t="s">
        <v>1587</v>
      </c>
      <c r="D21" s="1288" t="s">
        <v>2726</v>
      </c>
      <c r="E21" s="266">
        <v>6</v>
      </c>
      <c r="F21" s="266">
        <v>6</v>
      </c>
      <c r="G21" s="1320">
        <v>1153.24</v>
      </c>
      <c r="H21" s="1337">
        <v>1153.24</v>
      </c>
      <c r="I21" s="1337">
        <v>546.4</v>
      </c>
      <c r="J21" s="1337">
        <v>546.4</v>
      </c>
      <c r="K21" s="1380">
        <f t="shared" si="1"/>
        <v>606.84</v>
      </c>
      <c r="L21" s="1380">
        <f t="shared" si="2"/>
        <v>606.84</v>
      </c>
    </row>
    <row r="22" spans="1:13" ht="72">
      <c r="A22" s="1287" t="s">
        <v>25692</v>
      </c>
      <c r="B22" s="1288" t="s">
        <v>870</v>
      </c>
      <c r="C22" s="1287" t="s">
        <v>1685</v>
      </c>
      <c r="D22" s="1288" t="s">
        <v>916</v>
      </c>
      <c r="E22" s="266">
        <v>1</v>
      </c>
      <c r="F22" s="266">
        <v>1</v>
      </c>
      <c r="G22" s="1320">
        <v>31.21</v>
      </c>
      <c r="H22" s="1337">
        <v>31.21</v>
      </c>
      <c r="I22" s="1337">
        <v>27.59</v>
      </c>
      <c r="J22" s="1337">
        <v>27.59</v>
      </c>
      <c r="K22" s="1380">
        <f t="shared" si="1"/>
        <v>3.620000000000001</v>
      </c>
      <c r="L22" s="1380">
        <f t="shared" si="2"/>
        <v>3.620000000000001</v>
      </c>
    </row>
    <row r="23" spans="1:13" ht="72">
      <c r="A23" s="1287" t="s">
        <v>313</v>
      </c>
      <c r="B23" s="1288" t="s">
        <v>870</v>
      </c>
      <c r="C23" s="1287" t="s">
        <v>1708</v>
      </c>
      <c r="D23" s="1288" t="s">
        <v>924</v>
      </c>
      <c r="E23" s="265">
        <v>3</v>
      </c>
      <c r="F23" s="265">
        <v>3</v>
      </c>
      <c r="G23" s="1322">
        <v>234.69</v>
      </c>
      <c r="H23" s="1336">
        <v>234.69</v>
      </c>
      <c r="I23" s="1336">
        <v>208.87</v>
      </c>
      <c r="J23" s="1336">
        <v>208.87</v>
      </c>
      <c r="K23" s="1380">
        <f t="shared" si="1"/>
        <v>25.819999999999993</v>
      </c>
      <c r="L23" s="1380">
        <f t="shared" si="2"/>
        <v>25.819999999999993</v>
      </c>
    </row>
    <row r="24" spans="1:13" ht="48">
      <c r="A24" s="1287" t="s">
        <v>356</v>
      </c>
      <c r="B24" s="1287" t="s">
        <v>567</v>
      </c>
      <c r="C24" s="1287" t="s">
        <v>578</v>
      </c>
      <c r="D24" s="1287" t="s">
        <v>567</v>
      </c>
      <c r="E24" s="152">
        <v>2</v>
      </c>
      <c r="F24" s="152">
        <v>2</v>
      </c>
      <c r="G24" s="1321">
        <v>216</v>
      </c>
      <c r="H24" s="1335">
        <v>216</v>
      </c>
      <c r="I24" s="1335">
        <v>212</v>
      </c>
      <c r="J24" s="1335">
        <v>212</v>
      </c>
      <c r="K24" s="1380">
        <f t="shared" si="1"/>
        <v>4</v>
      </c>
      <c r="L24" s="1380">
        <f t="shared" si="2"/>
        <v>4</v>
      </c>
    </row>
    <row r="25" spans="1:13" ht="48">
      <c r="A25" s="1287" t="s">
        <v>357</v>
      </c>
      <c r="B25" s="1287" t="s">
        <v>6597</v>
      </c>
      <c r="C25" s="1287" t="s">
        <v>6598</v>
      </c>
      <c r="D25" s="1287" t="s">
        <v>6597</v>
      </c>
      <c r="E25" s="152">
        <v>1</v>
      </c>
      <c r="F25" s="152">
        <v>1</v>
      </c>
      <c r="G25" s="1321">
        <v>147.6</v>
      </c>
      <c r="H25" s="1335">
        <v>147.6</v>
      </c>
      <c r="I25" s="1335">
        <v>147.6</v>
      </c>
      <c r="J25" s="1335">
        <v>147.6</v>
      </c>
      <c r="K25" s="1380">
        <f t="shared" si="1"/>
        <v>0</v>
      </c>
      <c r="L25" s="1380">
        <f t="shared" si="2"/>
        <v>0</v>
      </c>
      <c r="M25" s="1317"/>
    </row>
    <row r="26" spans="1:13" ht="36">
      <c r="A26" s="1287" t="s">
        <v>358</v>
      </c>
      <c r="B26" s="1288" t="s">
        <v>2975</v>
      </c>
      <c r="C26" s="1287" t="s">
        <v>6140</v>
      </c>
      <c r="D26" s="1288" t="s">
        <v>2975</v>
      </c>
      <c r="E26" s="152">
        <v>10</v>
      </c>
      <c r="F26" s="152">
        <v>0</v>
      </c>
      <c r="G26" s="1321">
        <v>239518.47</v>
      </c>
      <c r="H26" s="1335">
        <v>0</v>
      </c>
      <c r="I26" s="1335">
        <v>99871.84</v>
      </c>
      <c r="J26" s="1335">
        <v>0</v>
      </c>
      <c r="K26" s="1380">
        <f t="shared" si="1"/>
        <v>139646.63</v>
      </c>
      <c r="L26" s="1380">
        <f t="shared" si="2"/>
        <v>0</v>
      </c>
    </row>
    <row r="27" spans="1:13">
      <c r="A27" s="1287" t="s">
        <v>25693</v>
      </c>
      <c r="B27" s="1287" t="s">
        <v>3053</v>
      </c>
      <c r="C27" s="1287" t="s">
        <v>6205</v>
      </c>
      <c r="D27" s="1287" t="s">
        <v>3053</v>
      </c>
      <c r="E27" s="152">
        <v>16</v>
      </c>
      <c r="F27" s="152">
        <v>16</v>
      </c>
      <c r="G27" s="1323">
        <v>33856.94</v>
      </c>
      <c r="H27" s="1338">
        <v>33856.9</v>
      </c>
      <c r="I27" s="1338">
        <v>22197</v>
      </c>
      <c r="J27" s="1338">
        <v>22197</v>
      </c>
      <c r="K27" s="1380">
        <f t="shared" si="1"/>
        <v>11659.940000000002</v>
      </c>
      <c r="L27" s="1380">
        <f t="shared" si="2"/>
        <v>11659.900000000001</v>
      </c>
    </row>
    <row r="28" spans="1:13" ht="24">
      <c r="A28" s="1287" t="s">
        <v>25694</v>
      </c>
      <c r="B28" s="1292" t="s">
        <v>3053</v>
      </c>
      <c r="C28" s="1292" t="s">
        <v>6291</v>
      </c>
      <c r="D28" s="1293" t="s">
        <v>6290</v>
      </c>
      <c r="E28" s="1278">
        <v>13</v>
      </c>
      <c r="F28" s="1278">
        <v>13</v>
      </c>
      <c r="G28" s="1323">
        <v>6294.43</v>
      </c>
      <c r="H28" s="1338">
        <v>6294.43</v>
      </c>
      <c r="I28" s="1338">
        <v>4880.38</v>
      </c>
      <c r="J28" s="1338">
        <v>4880.38</v>
      </c>
      <c r="K28" s="1380">
        <f t="shared" si="1"/>
        <v>1414.0500000000002</v>
      </c>
      <c r="L28" s="1380">
        <f t="shared" si="2"/>
        <v>1414.0500000000002</v>
      </c>
    </row>
    <row r="29" spans="1:13">
      <c r="A29" s="1287" t="s">
        <v>310</v>
      </c>
      <c r="B29" s="1294" t="s">
        <v>3053</v>
      </c>
      <c r="C29" s="1294" t="s">
        <v>6468</v>
      </c>
      <c r="D29" s="1288" t="s">
        <v>3075</v>
      </c>
      <c r="E29" s="152">
        <v>25</v>
      </c>
      <c r="F29" s="1278">
        <v>25</v>
      </c>
      <c r="G29" s="1323">
        <v>21399.91</v>
      </c>
      <c r="H29" s="1338">
        <f>G29</f>
        <v>21399.91</v>
      </c>
      <c r="I29" s="1338">
        <f>598.264+2302.234+237.669+422+585.538+385.684+468.719+2028.184+2330.71+556.91+136.2+294+19.81+413.71+599.85</f>
        <v>11379.482</v>
      </c>
      <c r="J29" s="1338">
        <f>I29</f>
        <v>11379.482</v>
      </c>
      <c r="K29" s="1380">
        <f t="shared" si="1"/>
        <v>10020.428</v>
      </c>
      <c r="L29" s="1380">
        <f t="shared" si="2"/>
        <v>10020.428</v>
      </c>
    </row>
    <row r="30" spans="1:13" ht="96">
      <c r="A30" s="1287" t="s">
        <v>25695</v>
      </c>
      <c r="B30" s="1287" t="s">
        <v>2965</v>
      </c>
      <c r="C30" s="1287" t="s">
        <v>6584</v>
      </c>
      <c r="D30" s="1287" t="s">
        <v>2965</v>
      </c>
      <c r="E30" s="152">
        <v>1</v>
      </c>
      <c r="F30" s="152">
        <v>1</v>
      </c>
      <c r="G30" s="1321"/>
      <c r="H30" s="1335"/>
      <c r="I30" s="1335"/>
      <c r="J30" s="1335"/>
      <c r="K30" s="1380">
        <f t="shared" si="1"/>
        <v>0</v>
      </c>
      <c r="L30" s="1380">
        <f t="shared" si="2"/>
        <v>0</v>
      </c>
    </row>
    <row r="31" spans="1:13" ht="24">
      <c r="A31" s="1287" t="s">
        <v>25696</v>
      </c>
      <c r="B31" s="1287" t="s">
        <v>25446</v>
      </c>
      <c r="C31" s="1287" t="s">
        <v>653</v>
      </c>
      <c r="D31" s="1287" t="s">
        <v>25446</v>
      </c>
      <c r="E31" s="264">
        <v>23</v>
      </c>
      <c r="F31" s="264">
        <v>23</v>
      </c>
      <c r="G31" s="1324">
        <v>954101</v>
      </c>
      <c r="H31" s="1339">
        <v>954101</v>
      </c>
      <c r="I31" s="1340">
        <v>639531</v>
      </c>
      <c r="J31" s="1340">
        <v>639531</v>
      </c>
      <c r="K31" s="1380">
        <f t="shared" si="1"/>
        <v>314570</v>
      </c>
      <c r="L31" s="1380">
        <f t="shared" si="2"/>
        <v>314570</v>
      </c>
    </row>
    <row r="32" spans="1:13" ht="36">
      <c r="A32" s="1287" t="s">
        <v>25697</v>
      </c>
      <c r="B32" s="1287" t="s">
        <v>638</v>
      </c>
      <c r="C32" s="1287" t="s">
        <v>626</v>
      </c>
      <c r="D32" s="1288" t="s">
        <v>638</v>
      </c>
      <c r="E32" s="152">
        <v>7</v>
      </c>
      <c r="F32" s="152">
        <v>7</v>
      </c>
      <c r="G32" s="1321">
        <v>1107.98</v>
      </c>
      <c r="H32" s="1335">
        <v>1107.98</v>
      </c>
      <c r="I32" s="1335">
        <v>1107.98</v>
      </c>
      <c r="J32" s="1335">
        <v>1107.98</v>
      </c>
      <c r="K32" s="1380">
        <f t="shared" si="1"/>
        <v>0</v>
      </c>
      <c r="L32" s="1380">
        <f t="shared" si="2"/>
        <v>0</v>
      </c>
    </row>
    <row r="33" spans="1:12" ht="96">
      <c r="A33" s="1287" t="s">
        <v>25698</v>
      </c>
      <c r="B33" s="1287" t="s">
        <v>691</v>
      </c>
      <c r="C33" s="1287" t="s">
        <v>683</v>
      </c>
      <c r="D33" s="1287" t="s">
        <v>691</v>
      </c>
      <c r="E33" s="152">
        <v>1</v>
      </c>
      <c r="F33" s="152">
        <v>1</v>
      </c>
      <c r="G33" s="1321">
        <v>235.73</v>
      </c>
      <c r="H33" s="1335">
        <v>235.73</v>
      </c>
      <c r="I33" s="1335">
        <v>233.37</v>
      </c>
      <c r="J33" s="1335">
        <v>233.37</v>
      </c>
      <c r="K33" s="1380">
        <f t="shared" si="1"/>
        <v>2.3599999999999852</v>
      </c>
      <c r="L33" s="1380">
        <f t="shared" si="2"/>
        <v>2.3599999999999852</v>
      </c>
    </row>
    <row r="34" spans="1:12" ht="48">
      <c r="A34" s="1287" t="s">
        <v>359</v>
      </c>
      <c r="B34" s="151" t="s">
        <v>3076</v>
      </c>
      <c r="C34" s="547">
        <v>4216007863</v>
      </c>
      <c r="D34" s="151" t="s">
        <v>3076</v>
      </c>
      <c r="E34" s="152">
        <v>3</v>
      </c>
      <c r="F34" s="152">
        <v>3</v>
      </c>
      <c r="G34" s="1321">
        <v>375.05900000000003</v>
      </c>
      <c r="H34" s="1335">
        <v>375.05900000000003</v>
      </c>
      <c r="I34" s="1335">
        <v>373.8</v>
      </c>
      <c r="J34" s="1335">
        <v>373.8</v>
      </c>
      <c r="K34" s="1380">
        <f t="shared" si="1"/>
        <v>1.2590000000000146</v>
      </c>
      <c r="L34" s="1380">
        <f t="shared" si="2"/>
        <v>1.2590000000000146</v>
      </c>
    </row>
    <row r="35" spans="1:12" ht="24">
      <c r="A35" s="1287" t="s">
        <v>25699</v>
      </c>
      <c r="B35" s="1295" t="s">
        <v>5806</v>
      </c>
      <c r="C35" s="1295" t="s">
        <v>7074</v>
      </c>
      <c r="D35" s="1296" t="s">
        <v>5286</v>
      </c>
      <c r="E35" s="1309">
        <v>10</v>
      </c>
      <c r="F35" s="1310">
        <v>10</v>
      </c>
      <c r="G35" s="1325">
        <v>8072.6130000000003</v>
      </c>
      <c r="H35" s="1342">
        <f>G35</f>
        <v>8072.6130000000003</v>
      </c>
      <c r="I35" s="1342">
        <v>3093.8560000000002</v>
      </c>
      <c r="J35" s="1342">
        <f>I35</f>
        <v>3093.8560000000002</v>
      </c>
      <c r="K35" s="1380">
        <f t="shared" si="1"/>
        <v>4978.7569999999996</v>
      </c>
      <c r="L35" s="1380">
        <f t="shared" si="2"/>
        <v>4978.7569999999996</v>
      </c>
    </row>
    <row r="36" spans="1:12" ht="24">
      <c r="A36" s="1287" t="s">
        <v>25700</v>
      </c>
      <c r="B36" s="1295" t="s">
        <v>5806</v>
      </c>
      <c r="C36" s="1297">
        <v>4218006752</v>
      </c>
      <c r="D36" s="1298" t="s">
        <v>25447</v>
      </c>
      <c r="E36" s="1309">
        <f>1+1</f>
        <v>2</v>
      </c>
      <c r="F36" s="1310">
        <f>1+1</f>
        <v>2</v>
      </c>
      <c r="G36" s="1326">
        <f>1098.45+1098.45</f>
        <v>2196.9</v>
      </c>
      <c r="H36" s="1342">
        <f t="shared" ref="H36:H52" si="3">G36</f>
        <v>2196.9</v>
      </c>
      <c r="I36" s="1343">
        <v>1000</v>
      </c>
      <c r="J36" s="1342">
        <f t="shared" ref="J36:J51" si="4">I36</f>
        <v>1000</v>
      </c>
      <c r="K36" s="1380">
        <f t="shared" si="1"/>
        <v>1196.9000000000001</v>
      </c>
      <c r="L36" s="1380">
        <f t="shared" si="2"/>
        <v>1196.9000000000001</v>
      </c>
    </row>
    <row r="37" spans="1:12" ht="36">
      <c r="A37" s="1287" t="s">
        <v>25701</v>
      </c>
      <c r="B37" s="1295" t="s">
        <v>5806</v>
      </c>
      <c r="C37" s="1299">
        <v>4218018691</v>
      </c>
      <c r="D37" s="1298" t="s">
        <v>25448</v>
      </c>
      <c r="E37" s="1309">
        <v>1</v>
      </c>
      <c r="F37" s="1310">
        <v>1</v>
      </c>
      <c r="G37" s="1326">
        <v>3682.28</v>
      </c>
      <c r="H37" s="1342">
        <f t="shared" si="3"/>
        <v>3682.28</v>
      </c>
      <c r="I37" s="1343">
        <v>3663.86</v>
      </c>
      <c r="J37" s="1342">
        <f t="shared" si="4"/>
        <v>3663.86</v>
      </c>
      <c r="K37" s="1380">
        <f t="shared" si="1"/>
        <v>18.420000000000073</v>
      </c>
      <c r="L37" s="1380">
        <f t="shared" si="2"/>
        <v>18.420000000000073</v>
      </c>
    </row>
    <row r="38" spans="1:12" ht="36">
      <c r="A38" s="1287" t="s">
        <v>25702</v>
      </c>
      <c r="B38" s="1295" t="s">
        <v>5806</v>
      </c>
      <c r="C38" s="1300">
        <v>4218020193</v>
      </c>
      <c r="D38" s="1298" t="s">
        <v>25449</v>
      </c>
      <c r="E38" s="1309">
        <v>2</v>
      </c>
      <c r="F38" s="1310">
        <v>2</v>
      </c>
      <c r="G38" s="1326">
        <v>1147.029</v>
      </c>
      <c r="H38" s="1342">
        <f t="shared" si="3"/>
        <v>1147.029</v>
      </c>
      <c r="I38" s="1343">
        <v>0</v>
      </c>
      <c r="J38" s="1342">
        <v>0</v>
      </c>
      <c r="K38" s="1380">
        <f t="shared" si="1"/>
        <v>1147.029</v>
      </c>
      <c r="L38" s="1380">
        <f t="shared" si="2"/>
        <v>1147.029</v>
      </c>
    </row>
    <row r="39" spans="1:12">
      <c r="A39" s="1287" t="s">
        <v>25703</v>
      </c>
      <c r="B39" s="1295" t="s">
        <v>5806</v>
      </c>
      <c r="C39" s="1295" t="s">
        <v>7503</v>
      </c>
      <c r="D39" s="1301" t="s">
        <v>7502</v>
      </c>
      <c r="E39" s="1311">
        <v>1</v>
      </c>
      <c r="F39" s="1311">
        <v>1</v>
      </c>
      <c r="G39" s="1327">
        <v>5452.5</v>
      </c>
      <c r="H39" s="1342">
        <f t="shared" si="3"/>
        <v>5452.5</v>
      </c>
      <c r="I39" s="1344">
        <v>5452.5</v>
      </c>
      <c r="J39" s="1342">
        <f t="shared" si="4"/>
        <v>5452.5</v>
      </c>
      <c r="K39" s="1380">
        <f t="shared" si="1"/>
        <v>0</v>
      </c>
      <c r="L39" s="1380">
        <f t="shared" si="2"/>
        <v>0</v>
      </c>
    </row>
    <row r="40" spans="1:12">
      <c r="A40" s="1287" t="s">
        <v>25704</v>
      </c>
      <c r="B40" s="1295" t="s">
        <v>5806</v>
      </c>
      <c r="C40" s="1302">
        <v>4219004187</v>
      </c>
      <c r="D40" s="1302" t="s">
        <v>8244</v>
      </c>
      <c r="E40" s="1311">
        <v>1</v>
      </c>
      <c r="F40" s="1311">
        <v>1</v>
      </c>
      <c r="G40" s="1326">
        <v>6617.34</v>
      </c>
      <c r="H40" s="1342">
        <f t="shared" si="3"/>
        <v>6617.34</v>
      </c>
      <c r="I40" s="1343">
        <v>5724</v>
      </c>
      <c r="J40" s="1342">
        <f t="shared" si="4"/>
        <v>5724</v>
      </c>
      <c r="K40" s="1380">
        <f t="shared" si="1"/>
        <v>893.34000000000015</v>
      </c>
      <c r="L40" s="1380">
        <f t="shared" si="2"/>
        <v>893.34000000000015</v>
      </c>
    </row>
    <row r="41" spans="1:12">
      <c r="A41" s="1287" t="s">
        <v>25705</v>
      </c>
      <c r="B41" s="1295" t="s">
        <v>5806</v>
      </c>
      <c r="C41" s="1303" t="s">
        <v>7152</v>
      </c>
      <c r="D41" s="1303" t="s">
        <v>7151</v>
      </c>
      <c r="E41" s="1311">
        <v>1</v>
      </c>
      <c r="F41" s="1311">
        <v>1</v>
      </c>
      <c r="G41" s="1326">
        <v>1947.96</v>
      </c>
      <c r="H41" s="1342">
        <f t="shared" si="3"/>
        <v>1947.96</v>
      </c>
      <c r="I41" s="1343">
        <v>1648.68</v>
      </c>
      <c r="J41" s="1342">
        <f t="shared" si="4"/>
        <v>1648.68</v>
      </c>
      <c r="K41" s="1380">
        <f t="shared" si="1"/>
        <v>299.27999999999997</v>
      </c>
      <c r="L41" s="1380">
        <f t="shared" si="2"/>
        <v>299.27999999999997</v>
      </c>
    </row>
    <row r="42" spans="1:12">
      <c r="A42" s="1287" t="s">
        <v>25706</v>
      </c>
      <c r="B42" s="1295" t="s">
        <v>5806</v>
      </c>
      <c r="C42" s="1300">
        <v>4221008090</v>
      </c>
      <c r="D42" s="1299" t="s">
        <v>8265</v>
      </c>
      <c r="E42" s="1312">
        <v>2</v>
      </c>
      <c r="F42" s="1312">
        <v>2</v>
      </c>
      <c r="G42" s="1326">
        <f>1350.808+1350.808</f>
        <v>2701.616</v>
      </c>
      <c r="H42" s="1342">
        <f t="shared" si="3"/>
        <v>2701.616</v>
      </c>
      <c r="I42" s="1343">
        <v>1350.808</v>
      </c>
      <c r="J42" s="1342">
        <f t="shared" si="4"/>
        <v>1350.808</v>
      </c>
      <c r="K42" s="1380">
        <f t="shared" si="1"/>
        <v>1350.808</v>
      </c>
      <c r="L42" s="1380">
        <f t="shared" si="2"/>
        <v>1350.808</v>
      </c>
    </row>
    <row r="43" spans="1:12">
      <c r="A43" s="1287" t="s">
        <v>25707</v>
      </c>
      <c r="B43" s="1295" t="s">
        <v>5806</v>
      </c>
      <c r="C43" s="1300">
        <v>4219004236</v>
      </c>
      <c r="D43" s="1299" t="s">
        <v>8251</v>
      </c>
      <c r="E43" s="1312">
        <v>1</v>
      </c>
      <c r="F43" s="1312">
        <v>1</v>
      </c>
      <c r="G43" s="1326">
        <v>5470.8389999999999</v>
      </c>
      <c r="H43" s="1342">
        <f t="shared" si="3"/>
        <v>5470.8389999999999</v>
      </c>
      <c r="I43" s="1343">
        <v>5443.4849999999997</v>
      </c>
      <c r="J43" s="1342">
        <f t="shared" si="4"/>
        <v>5443.4849999999997</v>
      </c>
      <c r="K43" s="1380">
        <f t="shared" si="1"/>
        <v>27.354000000000269</v>
      </c>
      <c r="L43" s="1380">
        <f t="shared" si="2"/>
        <v>27.354000000000269</v>
      </c>
    </row>
    <row r="44" spans="1:12" ht="24">
      <c r="A44" s="1287" t="s">
        <v>25708</v>
      </c>
      <c r="B44" s="1295" t="s">
        <v>5806</v>
      </c>
      <c r="C44" s="1304">
        <v>4216004189</v>
      </c>
      <c r="D44" s="1304" t="s">
        <v>5949</v>
      </c>
      <c r="E44" s="1312">
        <v>1</v>
      </c>
      <c r="F44" s="1312">
        <f>E44</f>
        <v>1</v>
      </c>
      <c r="G44" s="1328">
        <v>795.95513000000005</v>
      </c>
      <c r="H44" s="1342">
        <f t="shared" si="3"/>
        <v>795.95513000000005</v>
      </c>
      <c r="I44" s="1345">
        <v>716.35952999999995</v>
      </c>
      <c r="J44" s="1342">
        <f t="shared" si="4"/>
        <v>716.35952999999995</v>
      </c>
      <c r="K44" s="1380">
        <f t="shared" si="1"/>
        <v>79.595600000000104</v>
      </c>
      <c r="L44" s="1380">
        <f t="shared" si="2"/>
        <v>79.595600000000104</v>
      </c>
    </row>
    <row r="45" spans="1:12" ht="24">
      <c r="A45" s="1287" t="s">
        <v>25709</v>
      </c>
      <c r="B45" s="1295" t="s">
        <v>5806</v>
      </c>
      <c r="C45" s="1304">
        <v>4217023709</v>
      </c>
      <c r="D45" s="1304" t="s">
        <v>5997</v>
      </c>
      <c r="E45" s="1312">
        <v>1</v>
      </c>
      <c r="F45" s="1312">
        <f>E45</f>
        <v>1</v>
      </c>
      <c r="G45" s="1326">
        <f>815034.43/1000</f>
        <v>815.03443000000004</v>
      </c>
      <c r="H45" s="1342">
        <f t="shared" si="3"/>
        <v>815.03443000000004</v>
      </c>
      <c r="I45" s="1343">
        <f>723644.52/1000</f>
        <v>723.64452000000006</v>
      </c>
      <c r="J45" s="1342">
        <f t="shared" si="4"/>
        <v>723.64452000000006</v>
      </c>
      <c r="K45" s="1380">
        <f t="shared" si="1"/>
        <v>91.389909999999986</v>
      </c>
      <c r="L45" s="1380">
        <f t="shared" si="2"/>
        <v>91.389909999999986</v>
      </c>
    </row>
    <row r="46" spans="1:12" ht="24">
      <c r="A46" s="1287" t="s">
        <v>25710</v>
      </c>
      <c r="B46" s="1295" t="s">
        <v>5806</v>
      </c>
      <c r="C46" s="1304">
        <v>4217023762</v>
      </c>
      <c r="D46" s="1304" t="s">
        <v>8593</v>
      </c>
      <c r="E46" s="1312">
        <f>1+1</f>
        <v>2</v>
      </c>
      <c r="F46" s="1312">
        <f>E46</f>
        <v>2</v>
      </c>
      <c r="G46" s="1326">
        <f>1080.53+1080.53</f>
        <v>2161.06</v>
      </c>
      <c r="H46" s="1342">
        <f t="shared" si="3"/>
        <v>2161.06</v>
      </c>
      <c r="I46" s="1343">
        <f>1080.53</f>
        <v>1080.53</v>
      </c>
      <c r="J46" s="1342">
        <f t="shared" si="4"/>
        <v>1080.53</v>
      </c>
      <c r="K46" s="1380">
        <f t="shared" si="1"/>
        <v>1080.53</v>
      </c>
      <c r="L46" s="1380">
        <f t="shared" si="2"/>
        <v>1080.53</v>
      </c>
    </row>
    <row r="47" spans="1:12" s="191" customFormat="1" ht="44.25" customHeight="1">
      <c r="A47" s="1287" t="s">
        <v>25711</v>
      </c>
      <c r="B47" s="1295" t="s">
        <v>5806</v>
      </c>
      <c r="C47" s="1304">
        <v>4220015458</v>
      </c>
      <c r="D47" s="1304" t="s">
        <v>5981</v>
      </c>
      <c r="E47" s="1312">
        <v>1</v>
      </c>
      <c r="F47" s="1312">
        <f>E47</f>
        <v>1</v>
      </c>
      <c r="G47" s="1326">
        <f>813094.11/1000</f>
        <v>813.09411</v>
      </c>
      <c r="H47" s="1342">
        <f t="shared" si="3"/>
        <v>813.09411</v>
      </c>
      <c r="I47" s="1343">
        <f>748046.59/1000</f>
        <v>748.04658999999992</v>
      </c>
      <c r="J47" s="1342">
        <f t="shared" si="4"/>
        <v>748.04658999999992</v>
      </c>
      <c r="K47" s="1380">
        <f t="shared" si="1"/>
        <v>65.047520000000077</v>
      </c>
      <c r="L47" s="1380">
        <f t="shared" si="2"/>
        <v>65.047520000000077</v>
      </c>
    </row>
    <row r="48" spans="1:12" s="257" customFormat="1" ht="12.75" customHeight="1">
      <c r="A48" s="1287" t="s">
        <v>25712</v>
      </c>
      <c r="B48" s="1295" t="s">
        <v>5806</v>
      </c>
      <c r="C48" s="1304">
        <v>4216005168</v>
      </c>
      <c r="D48" s="1304" t="s">
        <v>5924</v>
      </c>
      <c r="E48" s="1312">
        <f>3+7</f>
        <v>10</v>
      </c>
      <c r="F48" s="1312">
        <v>0</v>
      </c>
      <c r="G48" s="1326">
        <f>1059.44+7002.19</f>
        <v>8061.6299999999992</v>
      </c>
      <c r="H48" s="1342">
        <v>0</v>
      </c>
      <c r="I48" s="1343">
        <f>810.45+5715.36</f>
        <v>6525.8099999999995</v>
      </c>
      <c r="J48" s="1342">
        <v>0</v>
      </c>
      <c r="K48" s="1380">
        <f t="shared" si="1"/>
        <v>1535.8199999999997</v>
      </c>
      <c r="L48" s="1380">
        <f t="shared" si="2"/>
        <v>0</v>
      </c>
    </row>
    <row r="49" spans="1:12">
      <c r="A49" s="1287" t="s">
        <v>25713</v>
      </c>
      <c r="B49" s="1295" t="s">
        <v>5806</v>
      </c>
      <c r="C49" s="1303" t="s">
        <v>4204</v>
      </c>
      <c r="D49" s="1304" t="s">
        <v>5806</v>
      </c>
      <c r="E49" s="1313">
        <f>107+40</f>
        <v>147</v>
      </c>
      <c r="F49" s="1313">
        <f>E49</f>
        <v>147</v>
      </c>
      <c r="G49" s="1326">
        <f>87057.948+22694.54</f>
        <v>109752.48800000001</v>
      </c>
      <c r="H49" s="1342">
        <f t="shared" si="3"/>
        <v>109752.48800000001</v>
      </c>
      <c r="I49" s="1343">
        <f>69122.736+20036.02</f>
        <v>89158.756000000008</v>
      </c>
      <c r="J49" s="1342">
        <f t="shared" si="4"/>
        <v>89158.756000000008</v>
      </c>
      <c r="K49" s="1380">
        <f t="shared" si="1"/>
        <v>20593.732000000004</v>
      </c>
      <c r="L49" s="1380">
        <f t="shared" si="2"/>
        <v>20593.732000000004</v>
      </c>
    </row>
    <row r="50" spans="1:12">
      <c r="A50" s="1287" t="s">
        <v>25714</v>
      </c>
      <c r="B50" s="1295" t="s">
        <v>5806</v>
      </c>
      <c r="C50" s="1305" t="s">
        <v>8292</v>
      </c>
      <c r="D50" s="1300" t="s">
        <v>8291</v>
      </c>
      <c r="E50" s="1312">
        <f>2+2</f>
        <v>4</v>
      </c>
      <c r="F50" s="1312">
        <f>E50</f>
        <v>4</v>
      </c>
      <c r="G50" s="1326">
        <f>2336.831+1601.468+1601.47+1621.57</f>
        <v>7161.3389999999999</v>
      </c>
      <c r="H50" s="1342">
        <f t="shared" si="3"/>
        <v>7161.3389999999999</v>
      </c>
      <c r="I50" s="1343">
        <f>2000+1491.85</f>
        <v>3491.85</v>
      </c>
      <c r="J50" s="1342">
        <f t="shared" si="4"/>
        <v>3491.85</v>
      </c>
      <c r="K50" s="1380">
        <f t="shared" si="1"/>
        <v>3669.489</v>
      </c>
      <c r="L50" s="1380">
        <f t="shared" si="2"/>
        <v>3669.489</v>
      </c>
    </row>
    <row r="51" spans="1:12">
      <c r="A51" s="1287" t="s">
        <v>25715</v>
      </c>
      <c r="B51" s="1306" t="s">
        <v>5806</v>
      </c>
      <c r="C51" s="1307">
        <v>4220031675</v>
      </c>
      <c r="D51" s="1308" t="s">
        <v>32177</v>
      </c>
      <c r="E51" s="1314">
        <f>85+76</f>
        <v>161</v>
      </c>
      <c r="F51" s="1314">
        <f>E51</f>
        <v>161</v>
      </c>
      <c r="G51" s="1329">
        <f>362368.962+283047.12-16968.1</f>
        <v>628447.98199999996</v>
      </c>
      <c r="H51" s="1342">
        <f t="shared" si="3"/>
        <v>628447.98199999996</v>
      </c>
      <c r="I51" s="1346">
        <f>238789.945+216293.47-11409.6</f>
        <v>443673.81500000006</v>
      </c>
      <c r="J51" s="1342">
        <f t="shared" si="4"/>
        <v>443673.81500000006</v>
      </c>
      <c r="K51" s="1380">
        <f t="shared" si="1"/>
        <v>184774.1669999999</v>
      </c>
      <c r="L51" s="1380">
        <f t="shared" si="2"/>
        <v>184774.1669999999</v>
      </c>
    </row>
    <row r="52" spans="1:12">
      <c r="A52" s="1287" t="s">
        <v>25716</v>
      </c>
      <c r="B52" s="1306" t="s">
        <v>10812</v>
      </c>
      <c r="C52" s="1307"/>
      <c r="D52" s="1307" t="s">
        <v>8310</v>
      </c>
      <c r="E52" s="1314">
        <v>1</v>
      </c>
      <c r="F52" s="1314">
        <v>1</v>
      </c>
      <c r="G52" s="1329">
        <v>340.34</v>
      </c>
      <c r="H52" s="1342">
        <f t="shared" si="3"/>
        <v>340.34</v>
      </c>
      <c r="I52" s="1346">
        <v>0</v>
      </c>
      <c r="J52" s="1342">
        <v>0</v>
      </c>
      <c r="K52" s="1380">
        <f t="shared" si="1"/>
        <v>340.34</v>
      </c>
      <c r="L52" s="1380">
        <f t="shared" si="2"/>
        <v>340.34</v>
      </c>
    </row>
    <row r="53" spans="1:12" ht="60">
      <c r="A53" s="1287" t="s">
        <v>25717</v>
      </c>
      <c r="B53" s="1287" t="s">
        <v>2729</v>
      </c>
      <c r="C53" s="543">
        <v>4216003989</v>
      </c>
      <c r="D53" s="153" t="s">
        <v>2732</v>
      </c>
      <c r="E53" s="264">
        <v>505</v>
      </c>
      <c r="F53" s="152">
        <v>0</v>
      </c>
      <c r="G53" s="1321">
        <v>1020183.72</v>
      </c>
      <c r="H53" s="1335">
        <v>0</v>
      </c>
      <c r="I53" s="1335">
        <v>937285.27</v>
      </c>
      <c r="J53" s="1335">
        <v>0</v>
      </c>
      <c r="K53" s="1380">
        <f t="shared" si="1"/>
        <v>82898.449999999953</v>
      </c>
      <c r="L53" s="1380">
        <f t="shared" si="2"/>
        <v>0</v>
      </c>
    </row>
    <row r="54" spans="1:12" ht="60">
      <c r="A54" s="1287" t="s">
        <v>25718</v>
      </c>
      <c r="B54" s="1287" t="s">
        <v>2729</v>
      </c>
      <c r="C54" s="543">
        <v>4217011502</v>
      </c>
      <c r="D54" s="153" t="s">
        <v>2741</v>
      </c>
      <c r="E54" s="264">
        <v>201</v>
      </c>
      <c r="F54" s="1278">
        <v>201</v>
      </c>
      <c r="G54" s="1321">
        <v>147736.28</v>
      </c>
      <c r="H54" s="1335">
        <v>147736.28</v>
      </c>
      <c r="I54" s="1335">
        <v>115141.71</v>
      </c>
      <c r="J54" s="1335">
        <v>115141.71</v>
      </c>
      <c r="K54" s="1380">
        <f t="shared" si="1"/>
        <v>32594.569999999992</v>
      </c>
      <c r="L54" s="1380">
        <f t="shared" si="2"/>
        <v>32594.569999999992</v>
      </c>
    </row>
    <row r="55" spans="1:12" ht="60">
      <c r="A55" s="1287" t="s">
        <v>25719</v>
      </c>
      <c r="B55" s="1287" t="s">
        <v>2729</v>
      </c>
      <c r="C55" s="1287" t="s">
        <v>2752</v>
      </c>
      <c r="D55" s="153" t="s">
        <v>25450</v>
      </c>
      <c r="E55" s="264">
        <v>244</v>
      </c>
      <c r="F55" s="152">
        <v>0</v>
      </c>
      <c r="G55" s="1321">
        <v>135065</v>
      </c>
      <c r="H55" s="1335">
        <v>0</v>
      </c>
      <c r="I55" s="1335">
        <v>113922</v>
      </c>
      <c r="J55" s="1335">
        <v>0</v>
      </c>
      <c r="K55" s="1380">
        <f t="shared" si="1"/>
        <v>21143</v>
      </c>
      <c r="L55" s="1380">
        <f t="shared" si="2"/>
        <v>0</v>
      </c>
    </row>
    <row r="56" spans="1:12" ht="60">
      <c r="A56" s="1287" t="s">
        <v>25720</v>
      </c>
      <c r="B56" s="1287" t="s">
        <v>2729</v>
      </c>
      <c r="C56" s="153">
        <v>4220006125</v>
      </c>
      <c r="D56" s="153" t="s">
        <v>2762</v>
      </c>
      <c r="E56" s="266">
        <v>413</v>
      </c>
      <c r="F56" s="265">
        <v>0</v>
      </c>
      <c r="G56" s="1322">
        <v>412580.28</v>
      </c>
      <c r="H56" s="1336">
        <v>0</v>
      </c>
      <c r="I56" s="1336">
        <v>329523.59000000003</v>
      </c>
      <c r="J56" s="1336">
        <v>0</v>
      </c>
      <c r="K56" s="1380">
        <f t="shared" si="1"/>
        <v>83056.69</v>
      </c>
      <c r="L56" s="1380">
        <f t="shared" si="2"/>
        <v>0</v>
      </c>
    </row>
    <row r="57" spans="1:12" ht="60">
      <c r="A57" s="1287" t="s">
        <v>25721</v>
      </c>
      <c r="B57" s="1287" t="s">
        <v>2729</v>
      </c>
      <c r="C57" s="1287" t="s">
        <v>2773</v>
      </c>
      <c r="D57" s="1279" t="s">
        <v>2772</v>
      </c>
      <c r="E57" s="264">
        <v>293</v>
      </c>
      <c r="F57" s="152">
        <v>0</v>
      </c>
      <c r="G57" s="1321">
        <v>99312.71</v>
      </c>
      <c r="H57" s="1335">
        <v>0</v>
      </c>
      <c r="I57" s="1335">
        <v>81884.649999999994</v>
      </c>
      <c r="J57" s="1335">
        <v>0</v>
      </c>
      <c r="K57" s="1380">
        <f t="shared" si="1"/>
        <v>17428.060000000012</v>
      </c>
      <c r="L57" s="1380">
        <f t="shared" si="2"/>
        <v>0</v>
      </c>
    </row>
    <row r="58" spans="1:12" ht="60">
      <c r="A58" s="1287" t="s">
        <v>25722</v>
      </c>
      <c r="B58" s="1287" t="s">
        <v>2729</v>
      </c>
      <c r="C58" s="543">
        <v>4220006767</v>
      </c>
      <c r="D58" s="153" t="s">
        <v>25451</v>
      </c>
      <c r="E58" s="264">
        <v>60</v>
      </c>
      <c r="F58" s="1278">
        <v>60</v>
      </c>
      <c r="G58" s="1321">
        <v>47389.89</v>
      </c>
      <c r="H58" s="1335">
        <v>47389.89</v>
      </c>
      <c r="I58" s="1335">
        <v>46453.19</v>
      </c>
      <c r="J58" s="1335">
        <v>46453.19</v>
      </c>
      <c r="K58" s="1380">
        <f t="shared" si="1"/>
        <v>936.69999999999709</v>
      </c>
      <c r="L58" s="1380">
        <f t="shared" si="2"/>
        <v>936.69999999999709</v>
      </c>
    </row>
    <row r="59" spans="1:12" ht="60">
      <c r="A59" s="1287" t="s">
        <v>25723</v>
      </c>
      <c r="B59" s="1287" t="s">
        <v>2729</v>
      </c>
      <c r="C59" s="543">
        <v>4219002461</v>
      </c>
      <c r="D59" s="545" t="s">
        <v>2791</v>
      </c>
      <c r="E59" s="264">
        <v>71</v>
      </c>
      <c r="F59" s="152">
        <v>71</v>
      </c>
      <c r="G59" s="1321">
        <v>20132.54</v>
      </c>
      <c r="H59" s="1335">
        <v>20132.54</v>
      </c>
      <c r="I59" s="1335">
        <v>18057.32</v>
      </c>
      <c r="J59" s="1335">
        <v>18057.32</v>
      </c>
      <c r="K59" s="1380">
        <f t="shared" si="1"/>
        <v>2075.2200000000012</v>
      </c>
      <c r="L59" s="1380">
        <f t="shared" si="2"/>
        <v>2075.2200000000012</v>
      </c>
    </row>
    <row r="60" spans="1:12" ht="60">
      <c r="A60" s="1287" t="s">
        <v>25724</v>
      </c>
      <c r="B60" s="1287" t="s">
        <v>2729</v>
      </c>
      <c r="C60" s="1287">
        <v>4217017039</v>
      </c>
      <c r="D60" s="153" t="s">
        <v>2801</v>
      </c>
      <c r="E60" s="266">
        <v>28</v>
      </c>
      <c r="F60" s="265">
        <v>28</v>
      </c>
      <c r="G60" s="1322">
        <v>2457.34</v>
      </c>
      <c r="H60" s="1336">
        <v>2457.34</v>
      </c>
      <c r="I60" s="1336">
        <v>1846.89</v>
      </c>
      <c r="J60" s="1336">
        <v>1846.89</v>
      </c>
      <c r="K60" s="1380">
        <f t="shared" si="1"/>
        <v>610.45000000000005</v>
      </c>
      <c r="L60" s="1380">
        <f t="shared" si="2"/>
        <v>610.45000000000005</v>
      </c>
    </row>
    <row r="61" spans="1:12" ht="60">
      <c r="A61" s="1287" t="s">
        <v>25725</v>
      </c>
      <c r="B61" s="1287" t="s">
        <v>2729</v>
      </c>
      <c r="C61" s="543">
        <v>4221003222</v>
      </c>
      <c r="D61" s="153" t="s">
        <v>2810</v>
      </c>
      <c r="E61" s="264">
        <v>136</v>
      </c>
      <c r="F61" s="152">
        <v>0</v>
      </c>
      <c r="G61" s="1321">
        <v>101770.79</v>
      </c>
      <c r="H61" s="1335">
        <v>0</v>
      </c>
      <c r="I61" s="1335">
        <v>73291.8</v>
      </c>
      <c r="J61" s="1335">
        <v>0</v>
      </c>
      <c r="K61" s="1380">
        <f t="shared" si="1"/>
        <v>28478.989999999991</v>
      </c>
      <c r="L61" s="1380">
        <f t="shared" si="2"/>
        <v>0</v>
      </c>
    </row>
    <row r="62" spans="1:12" ht="60">
      <c r="A62" s="1287" t="s">
        <v>25726</v>
      </c>
      <c r="B62" s="1287" t="s">
        <v>2729</v>
      </c>
      <c r="C62" s="543">
        <v>4218010999</v>
      </c>
      <c r="D62" s="153" t="s">
        <v>25452</v>
      </c>
      <c r="E62" s="1280">
        <v>370</v>
      </c>
      <c r="F62" s="265">
        <v>0</v>
      </c>
      <c r="G62" s="1322">
        <v>371723.69</v>
      </c>
      <c r="H62" s="1336">
        <v>0</v>
      </c>
      <c r="I62" s="1336">
        <v>340484.31</v>
      </c>
      <c r="J62" s="1336">
        <v>0</v>
      </c>
      <c r="K62" s="1380">
        <f t="shared" si="1"/>
        <v>31239.380000000005</v>
      </c>
      <c r="L62" s="1380">
        <f t="shared" si="2"/>
        <v>0</v>
      </c>
    </row>
    <row r="63" spans="1:12" ht="60">
      <c r="A63" s="1287" t="s">
        <v>25727</v>
      </c>
      <c r="B63" s="1287" t="s">
        <v>2729</v>
      </c>
      <c r="C63" s="153">
        <v>4217034429</v>
      </c>
      <c r="D63" s="153" t="s">
        <v>2829</v>
      </c>
      <c r="E63" s="266">
        <v>245</v>
      </c>
      <c r="F63" s="265">
        <v>0</v>
      </c>
      <c r="G63" s="1322">
        <v>439313.04</v>
      </c>
      <c r="H63" s="1336">
        <v>0</v>
      </c>
      <c r="I63" s="1336">
        <v>380225.57</v>
      </c>
      <c r="J63" s="1336">
        <v>0</v>
      </c>
      <c r="K63" s="1380">
        <f t="shared" si="1"/>
        <v>59087.469999999972</v>
      </c>
      <c r="L63" s="1380">
        <f t="shared" si="2"/>
        <v>0</v>
      </c>
    </row>
    <row r="64" spans="1:12" ht="60">
      <c r="A64" s="1287" t="s">
        <v>25728</v>
      </c>
      <c r="B64" s="1287" t="s">
        <v>2729</v>
      </c>
      <c r="C64" s="543">
        <v>4217015930</v>
      </c>
      <c r="D64" s="1281" t="s">
        <v>2838</v>
      </c>
      <c r="E64" s="264">
        <v>44</v>
      </c>
      <c r="F64" s="1278">
        <v>44</v>
      </c>
      <c r="G64" s="1321">
        <v>24201.99</v>
      </c>
      <c r="H64" s="1335">
        <v>24201.99</v>
      </c>
      <c r="I64" s="1335">
        <v>22748.62</v>
      </c>
      <c r="J64" s="1335">
        <v>22748.62</v>
      </c>
      <c r="K64" s="1380">
        <f t="shared" si="1"/>
        <v>1453.3700000000026</v>
      </c>
      <c r="L64" s="1380">
        <f t="shared" si="2"/>
        <v>1453.3700000000026</v>
      </c>
    </row>
    <row r="65" spans="1:12" ht="60">
      <c r="A65" s="1287" t="s">
        <v>25729</v>
      </c>
      <c r="B65" s="1287" t="s">
        <v>2729</v>
      </c>
      <c r="C65" s="543">
        <v>4217007249</v>
      </c>
      <c r="D65" s="153" t="s">
        <v>2849</v>
      </c>
      <c r="E65" s="264">
        <v>2</v>
      </c>
      <c r="F65" s="152">
        <v>0</v>
      </c>
      <c r="G65" s="1321">
        <v>3542.4</v>
      </c>
      <c r="H65" s="1335">
        <v>0</v>
      </c>
      <c r="I65" s="1335">
        <v>2855</v>
      </c>
      <c r="J65" s="1335">
        <v>0</v>
      </c>
      <c r="K65" s="1380">
        <f t="shared" si="1"/>
        <v>687.40000000000009</v>
      </c>
      <c r="L65" s="1380">
        <f t="shared" si="2"/>
        <v>0</v>
      </c>
    </row>
    <row r="66" spans="1:12" ht="60">
      <c r="A66" s="1287" t="s">
        <v>25730</v>
      </c>
      <c r="B66" s="1287" t="s">
        <v>2729</v>
      </c>
      <c r="C66" s="153">
        <v>4217024974</v>
      </c>
      <c r="D66" s="153" t="s">
        <v>2859</v>
      </c>
      <c r="E66" s="264">
        <v>3</v>
      </c>
      <c r="F66" s="152">
        <v>0</v>
      </c>
      <c r="G66" s="1321">
        <v>231.27</v>
      </c>
      <c r="H66" s="1335">
        <v>0</v>
      </c>
      <c r="I66" s="1335">
        <v>195.5</v>
      </c>
      <c r="J66" s="1335">
        <v>0</v>
      </c>
      <c r="K66" s="1380">
        <f t="shared" si="1"/>
        <v>35.77000000000001</v>
      </c>
      <c r="L66" s="1380">
        <f t="shared" si="2"/>
        <v>0</v>
      </c>
    </row>
    <row r="67" spans="1:12" ht="60">
      <c r="A67" s="1287" t="s">
        <v>25731</v>
      </c>
      <c r="B67" s="1287" t="s">
        <v>2729</v>
      </c>
      <c r="C67" s="543">
        <v>4216003241</v>
      </c>
      <c r="D67" s="153" t="s">
        <v>2876</v>
      </c>
      <c r="E67" s="264">
        <v>12</v>
      </c>
      <c r="F67" s="152">
        <v>0</v>
      </c>
      <c r="G67" s="1321">
        <v>15391.77</v>
      </c>
      <c r="H67" s="1335">
        <v>0</v>
      </c>
      <c r="I67" s="1335">
        <v>12550.65</v>
      </c>
      <c r="J67" s="1335">
        <v>0</v>
      </c>
      <c r="K67" s="1380">
        <f t="shared" si="1"/>
        <v>2841.1200000000008</v>
      </c>
      <c r="L67" s="1380">
        <f t="shared" si="2"/>
        <v>0</v>
      </c>
    </row>
    <row r="68" spans="1:12" ht="60">
      <c r="A68" s="1287" t="s">
        <v>25732</v>
      </c>
      <c r="B68" s="1287" t="s">
        <v>2729</v>
      </c>
      <c r="C68" s="1282">
        <v>4221003180</v>
      </c>
      <c r="D68" s="1283" t="s">
        <v>2886</v>
      </c>
      <c r="E68" s="264">
        <v>0</v>
      </c>
      <c r="F68" s="152">
        <v>0</v>
      </c>
      <c r="G68" s="1321">
        <v>3120</v>
      </c>
      <c r="H68" s="1335">
        <v>3120</v>
      </c>
      <c r="I68" s="1335">
        <v>3026.4</v>
      </c>
      <c r="J68" s="1335">
        <v>3026.4</v>
      </c>
      <c r="K68" s="1380">
        <f t="shared" si="1"/>
        <v>93.599999999999909</v>
      </c>
      <c r="L68" s="1380">
        <f t="shared" si="2"/>
        <v>93.599999999999909</v>
      </c>
    </row>
    <row r="69" spans="1:12" ht="60">
      <c r="A69" s="1287" t="s">
        <v>25733</v>
      </c>
      <c r="B69" s="1287" t="s">
        <v>2729</v>
      </c>
      <c r="C69" s="543">
        <v>4218004459</v>
      </c>
      <c r="D69" s="153" t="s">
        <v>3030</v>
      </c>
      <c r="E69" s="264">
        <v>10</v>
      </c>
      <c r="F69" s="152">
        <v>10</v>
      </c>
      <c r="G69" s="1321">
        <v>16081.99</v>
      </c>
      <c r="H69" s="1335">
        <v>16081.99</v>
      </c>
      <c r="I69" s="1335">
        <v>15096.36</v>
      </c>
      <c r="J69" s="1335">
        <v>15096.36</v>
      </c>
      <c r="K69" s="1380">
        <f t="shared" si="1"/>
        <v>985.6299999999992</v>
      </c>
      <c r="L69" s="1380">
        <f t="shared" si="2"/>
        <v>985.6299999999992</v>
      </c>
    </row>
    <row r="70" spans="1:12" ht="60">
      <c r="A70" s="1287" t="s">
        <v>25734</v>
      </c>
      <c r="B70" s="1287" t="s">
        <v>2729</v>
      </c>
      <c r="C70" s="1290" t="s">
        <v>2904</v>
      </c>
      <c r="D70" s="551" t="s">
        <v>2903</v>
      </c>
      <c r="E70" s="1284">
        <v>47</v>
      </c>
      <c r="F70" s="152">
        <v>0</v>
      </c>
      <c r="G70" s="1330">
        <v>18692.349999999999</v>
      </c>
      <c r="H70" s="1347">
        <v>0</v>
      </c>
      <c r="I70" s="1347">
        <v>14482.58</v>
      </c>
      <c r="J70" s="1347">
        <v>0</v>
      </c>
      <c r="K70" s="1380">
        <f t="shared" si="1"/>
        <v>4209.7699999999986</v>
      </c>
      <c r="L70" s="1380">
        <f t="shared" si="2"/>
        <v>0</v>
      </c>
    </row>
    <row r="71" spans="1:12" ht="60">
      <c r="A71" s="1287" t="s">
        <v>25735</v>
      </c>
      <c r="B71" s="1287" t="s">
        <v>2729</v>
      </c>
      <c r="C71" s="1285">
        <v>4217012418</v>
      </c>
      <c r="D71" s="153" t="s">
        <v>2915</v>
      </c>
      <c r="E71" s="264">
        <v>8</v>
      </c>
      <c r="F71" s="152">
        <v>8</v>
      </c>
      <c r="G71" s="1321">
        <v>1539.25</v>
      </c>
      <c r="H71" s="1335">
        <v>1539.25</v>
      </c>
      <c r="I71" s="1335">
        <v>1351.58</v>
      </c>
      <c r="J71" s="1335">
        <v>1351.58</v>
      </c>
      <c r="K71" s="1380">
        <f t="shared" si="1"/>
        <v>187.67000000000007</v>
      </c>
      <c r="L71" s="1380">
        <f t="shared" si="2"/>
        <v>187.67000000000007</v>
      </c>
    </row>
    <row r="72" spans="1:12" ht="60">
      <c r="A72" s="1287" t="s">
        <v>25736</v>
      </c>
      <c r="B72" s="1287" t="s">
        <v>2729</v>
      </c>
      <c r="C72" s="543">
        <v>4217014567</v>
      </c>
      <c r="D72" s="153" t="s">
        <v>2925</v>
      </c>
      <c r="E72" s="1286">
        <v>25</v>
      </c>
      <c r="F72" s="1278">
        <v>25</v>
      </c>
      <c r="G72" s="1331">
        <v>195244</v>
      </c>
      <c r="H72" s="1348">
        <v>195244</v>
      </c>
      <c r="I72" s="1348">
        <v>193566</v>
      </c>
      <c r="J72" s="1348">
        <v>193566</v>
      </c>
      <c r="K72" s="1380">
        <f t="shared" si="1"/>
        <v>1678</v>
      </c>
      <c r="L72" s="1380">
        <f t="shared" si="2"/>
        <v>1678</v>
      </c>
    </row>
    <row r="73" spans="1:12" ht="60">
      <c r="A73" s="1287" t="s">
        <v>25737</v>
      </c>
      <c r="B73" s="1287" t="s">
        <v>2729</v>
      </c>
      <c r="C73" s="547">
        <v>4217014567</v>
      </c>
      <c r="D73" s="153" t="s">
        <v>2935</v>
      </c>
      <c r="E73" s="152">
        <v>0</v>
      </c>
      <c r="F73" s="152">
        <v>0</v>
      </c>
      <c r="G73" s="1321">
        <v>31.15</v>
      </c>
      <c r="H73" s="1335">
        <v>31.15</v>
      </c>
      <c r="I73" s="1335">
        <v>29.44</v>
      </c>
      <c r="J73" s="1335">
        <v>29.44</v>
      </c>
      <c r="K73" s="1380">
        <f t="shared" si="1"/>
        <v>1.7099999999999973</v>
      </c>
      <c r="L73" s="1380">
        <f t="shared" si="2"/>
        <v>1.7099999999999973</v>
      </c>
    </row>
    <row r="74" spans="1:12" ht="24">
      <c r="A74" s="1287" t="s">
        <v>25738</v>
      </c>
      <c r="B74" s="1287" t="s">
        <v>25690</v>
      </c>
      <c r="C74" s="1287" t="s">
        <v>25453</v>
      </c>
      <c r="D74" s="1288" t="s">
        <v>739</v>
      </c>
      <c r="E74" s="152">
        <v>5</v>
      </c>
      <c r="F74" s="152">
        <v>0</v>
      </c>
      <c r="G74" s="1321">
        <v>7051.7716399999999</v>
      </c>
      <c r="H74" s="1335">
        <v>0</v>
      </c>
      <c r="I74" s="1335">
        <v>4949.0104700000002</v>
      </c>
      <c r="J74" s="1335">
        <v>0</v>
      </c>
      <c r="K74" s="1380">
        <f t="shared" si="1"/>
        <v>2102.7611699999998</v>
      </c>
      <c r="L74" s="1380">
        <f t="shared" si="2"/>
        <v>0</v>
      </c>
    </row>
    <row r="75" spans="1:12" ht="24">
      <c r="A75" s="1287" t="s">
        <v>25739</v>
      </c>
      <c r="B75" s="1287" t="s">
        <v>25690</v>
      </c>
      <c r="C75" s="1287" t="s">
        <v>25487</v>
      </c>
      <c r="D75" s="1288" t="s">
        <v>730</v>
      </c>
      <c r="E75" s="152">
        <v>1</v>
      </c>
      <c r="F75" s="152">
        <v>1</v>
      </c>
      <c r="G75" s="1321">
        <v>3907.4537</v>
      </c>
      <c r="H75" s="1335">
        <v>3907.4537</v>
      </c>
      <c r="I75" s="1335">
        <v>3399.4847199999999</v>
      </c>
      <c r="J75" s="1335">
        <v>3399.4847199999999</v>
      </c>
      <c r="K75" s="1380">
        <f t="shared" ref="K75:K77" si="5">G75-I75</f>
        <v>507.9689800000001</v>
      </c>
      <c r="L75" s="1380">
        <f t="shared" ref="L75:L77" si="6">H75-J75</f>
        <v>507.9689800000001</v>
      </c>
    </row>
    <row r="76" spans="1:12" ht="84.75" thickBot="1">
      <c r="A76" s="1287" t="s">
        <v>25740</v>
      </c>
      <c r="B76" s="1291" t="s">
        <v>2955</v>
      </c>
      <c r="C76" s="1290" t="s">
        <v>25628</v>
      </c>
      <c r="D76" s="1291" t="s">
        <v>32176</v>
      </c>
      <c r="E76" s="263">
        <v>3</v>
      </c>
      <c r="F76" s="263">
        <v>3</v>
      </c>
      <c r="G76" s="1332">
        <v>2368.9749999999999</v>
      </c>
      <c r="H76" s="1349">
        <v>2368.9749999999999</v>
      </c>
      <c r="I76" s="1350">
        <v>1236.828</v>
      </c>
      <c r="J76" s="1351">
        <v>1236.827</v>
      </c>
      <c r="K76" s="1380">
        <f t="shared" si="5"/>
        <v>1132.1469999999999</v>
      </c>
      <c r="L76" s="1380">
        <f t="shared" si="6"/>
        <v>1132.1479999999999</v>
      </c>
    </row>
    <row r="77" spans="1:12" ht="36">
      <c r="A77" s="1287" t="s">
        <v>25741</v>
      </c>
      <c r="B77" s="161" t="s">
        <v>25691</v>
      </c>
      <c r="C77" s="161">
        <v>4216005979</v>
      </c>
      <c r="D77" s="161" t="s">
        <v>543</v>
      </c>
      <c r="E77" s="152">
        <v>32</v>
      </c>
      <c r="F77" s="152">
        <v>32</v>
      </c>
      <c r="G77" s="1333">
        <v>551329.25</v>
      </c>
      <c r="H77" s="1352">
        <v>551329.25</v>
      </c>
      <c r="I77" s="1352">
        <v>486022.55</v>
      </c>
      <c r="J77" s="1352">
        <v>486022.55</v>
      </c>
      <c r="K77" s="1380">
        <f t="shared" si="5"/>
        <v>65306.700000000012</v>
      </c>
      <c r="L77" s="1380">
        <f t="shared" si="6"/>
        <v>65306.700000000012</v>
      </c>
    </row>
    <row r="78" spans="1:12">
      <c r="A78" s="1287" t="s">
        <v>25742</v>
      </c>
      <c r="B78" s="1287"/>
      <c r="C78" s="1287"/>
      <c r="D78" s="1279" t="s">
        <v>4178</v>
      </c>
      <c r="E78" s="1315"/>
      <c r="F78" s="1315">
        <v>89</v>
      </c>
      <c r="G78" s="1315"/>
      <c r="H78" s="1341">
        <v>210177</v>
      </c>
      <c r="I78" s="1341"/>
      <c r="J78" s="1341">
        <v>137231.4</v>
      </c>
      <c r="K78" s="1341"/>
      <c r="L78" s="1341">
        <v>57168.9</v>
      </c>
    </row>
  </sheetData>
  <mergeCells count="10">
    <mergeCell ref="A6:A7"/>
    <mergeCell ref="C3:J3"/>
    <mergeCell ref="K6:L6"/>
    <mergeCell ref="B6:B7"/>
    <mergeCell ref="C6:C7"/>
    <mergeCell ref="I6:J6"/>
    <mergeCell ref="D6:D7"/>
    <mergeCell ref="D5:H5"/>
    <mergeCell ref="E6:F6"/>
    <mergeCell ref="G6:H6"/>
  </mergeCells>
  <dataValidations count="2">
    <dataValidation type="list" allowBlank="1" showInputMessage="1" showErrorMessage="1" sqref="D50:D52">
      <formula1>АНЯ</formula1>
    </dataValidation>
    <dataValidation type="list" allowBlank="1" showInputMessage="1" showErrorMessage="1" sqref="D32">
      <formula1>учреждение</formula1>
    </dataValidation>
  </dataValidations>
  <pageMargins left="0.70866141732283472" right="0.70866141732283472" top="0.74803149606299213" bottom="0.74803149606299213" header="0.31496062992125984" footer="0.31496062992125984"/>
  <pageSetup paperSize="9" scale="71" fitToHeight="100" orientation="landscape" r:id="rId1"/>
</worksheet>
</file>

<file path=xl/worksheets/sheet12.xml><?xml version="1.0" encoding="utf-8"?>
<worksheet xmlns="http://schemas.openxmlformats.org/spreadsheetml/2006/main" xmlns:r="http://schemas.openxmlformats.org/officeDocument/2006/relationships">
  <sheetPr codeName="Лист12">
    <tabColor rgb="FF92D050"/>
  </sheetPr>
  <dimension ref="A1:K18"/>
  <sheetViews>
    <sheetView workbookViewId="0">
      <selection activeCell="E12" sqref="E12"/>
    </sheetView>
  </sheetViews>
  <sheetFormatPr defaultRowHeight="12.75"/>
  <cols>
    <col min="1" max="1" width="43.85546875" style="10" customWidth="1"/>
    <col min="2" max="2" width="13.7109375" style="10" customWidth="1"/>
    <col min="3" max="3" width="16" style="10" customWidth="1"/>
    <col min="4" max="4" width="14.5703125" style="8" customWidth="1"/>
    <col min="5" max="5" width="16.7109375" style="8" customWidth="1"/>
    <col min="6" max="6" width="15.42578125" style="8" customWidth="1"/>
    <col min="7" max="7" width="17.5703125" style="8" customWidth="1"/>
    <col min="8" max="8" width="15.140625" style="8" customWidth="1"/>
    <col min="9" max="9" width="13.42578125" style="8" customWidth="1"/>
    <col min="10" max="10" width="13.5703125" style="8" customWidth="1"/>
    <col min="11" max="11" width="22.7109375" style="8" customWidth="1"/>
    <col min="12" max="16384" width="9.140625" style="8"/>
  </cols>
  <sheetData>
    <row r="1" spans="1:11" ht="12.75" customHeight="1">
      <c r="G1" s="70" t="s">
        <v>176</v>
      </c>
    </row>
    <row r="2" spans="1:11" ht="12.75" customHeight="1">
      <c r="J2" s="71"/>
      <c r="K2" s="71"/>
    </row>
    <row r="3" spans="1:11" ht="15.75" customHeight="1">
      <c r="A3" s="1429" t="s">
        <v>3285</v>
      </c>
      <c r="B3" s="1429"/>
      <c r="C3" s="1429"/>
      <c r="D3" s="1429"/>
      <c r="E3" s="1429"/>
      <c r="F3" s="1429"/>
      <c r="G3" s="1429"/>
      <c r="H3" s="2"/>
      <c r="I3" s="2"/>
      <c r="J3" s="2"/>
    </row>
    <row r="4" spans="1:11" s="3" customFormat="1" ht="15.75">
      <c r="A4" s="72" t="s">
        <v>113</v>
      </c>
      <c r="B4" s="1437" t="s">
        <v>319</v>
      </c>
      <c r="C4" s="1437"/>
      <c r="D4" s="1437"/>
      <c r="E4" s="1437"/>
      <c r="F4" s="1437"/>
      <c r="G4" s="74"/>
      <c r="H4" s="74"/>
      <c r="I4" s="74"/>
      <c r="J4" s="74"/>
    </row>
    <row r="5" spans="1:11" s="3" customFormat="1" ht="15" customHeight="1">
      <c r="D5" s="42" t="s">
        <v>117</v>
      </c>
      <c r="E5" s="75"/>
      <c r="F5" s="75"/>
      <c r="G5" s="75"/>
      <c r="H5" s="75"/>
      <c r="I5" s="75"/>
      <c r="J5" s="75"/>
      <c r="K5" s="75"/>
    </row>
    <row r="6" spans="1:11" s="3" customFormat="1" ht="15" customHeight="1">
      <c r="D6" s="42"/>
      <c r="E6" s="42"/>
      <c r="F6" s="42"/>
      <c r="G6" s="42"/>
    </row>
    <row r="7" spans="1:11" s="3" customFormat="1" ht="48" customHeight="1">
      <c r="A7" s="1472" t="s">
        <v>168</v>
      </c>
      <c r="B7" s="1474" t="s">
        <v>169</v>
      </c>
      <c r="C7" s="1475"/>
      <c r="D7" s="1474" t="s">
        <v>170</v>
      </c>
      <c r="E7" s="1475"/>
      <c r="F7" s="1474" t="s">
        <v>171</v>
      </c>
      <c r="G7" s="1475"/>
    </row>
    <row r="8" spans="1:11" ht="75.75" customHeight="1">
      <c r="A8" s="1473"/>
      <c r="B8" s="76" t="s">
        <v>163</v>
      </c>
      <c r="C8" s="77" t="s">
        <v>172</v>
      </c>
      <c r="D8" s="76" t="s">
        <v>163</v>
      </c>
      <c r="E8" s="77" t="s">
        <v>173</v>
      </c>
      <c r="F8" s="76" t="s">
        <v>163</v>
      </c>
      <c r="G8" s="77" t="s">
        <v>174</v>
      </c>
      <c r="H8" s="78"/>
      <c r="I8" s="78"/>
      <c r="J8" s="79"/>
      <c r="K8" s="78"/>
    </row>
    <row r="9" spans="1:11">
      <c r="A9" s="93" t="s">
        <v>10</v>
      </c>
      <c r="B9" s="93" t="s">
        <v>11</v>
      </c>
      <c r="C9" s="93" t="s">
        <v>15</v>
      </c>
      <c r="D9" s="93" t="s">
        <v>16</v>
      </c>
      <c r="E9" s="93" t="s">
        <v>34</v>
      </c>
      <c r="F9" s="93" t="s">
        <v>128</v>
      </c>
      <c r="G9" s="93" t="s">
        <v>129</v>
      </c>
      <c r="H9" s="80"/>
      <c r="I9" s="80"/>
      <c r="J9" s="80"/>
      <c r="K9" s="80"/>
    </row>
    <row r="10" spans="1:11" ht="48.75" customHeight="1">
      <c r="A10" s="94" t="s">
        <v>177</v>
      </c>
      <c r="B10" s="115">
        <v>224</v>
      </c>
      <c r="C10" s="116">
        <v>115849.29999999999</v>
      </c>
      <c r="D10" s="92">
        <v>199</v>
      </c>
      <c r="E10" s="119">
        <v>98591.62</v>
      </c>
      <c r="F10" s="92">
        <v>1</v>
      </c>
      <c r="G10" s="119">
        <v>320.32</v>
      </c>
      <c r="H10" s="80"/>
      <c r="I10" s="80"/>
      <c r="J10" s="80"/>
      <c r="K10" s="80"/>
    </row>
    <row r="11" spans="1:11" ht="31.5">
      <c r="A11" s="94" t="s">
        <v>178</v>
      </c>
      <c r="B11" s="115">
        <v>97</v>
      </c>
      <c r="C11" s="116">
        <v>80009.91</v>
      </c>
      <c r="D11" s="92">
        <v>66</v>
      </c>
      <c r="E11" s="119">
        <v>44468.61</v>
      </c>
      <c r="F11" s="92">
        <v>0</v>
      </c>
      <c r="G11" s="119">
        <v>0</v>
      </c>
      <c r="H11" s="80"/>
      <c r="I11" s="80"/>
      <c r="J11" s="80"/>
      <c r="K11" s="80"/>
    </row>
    <row r="12" spans="1:11" ht="120" customHeight="1">
      <c r="A12" s="94" t="s">
        <v>175</v>
      </c>
      <c r="B12" s="115">
        <v>1485</v>
      </c>
      <c r="C12" s="116">
        <v>1336591.98</v>
      </c>
      <c r="D12" s="92">
        <v>979</v>
      </c>
      <c r="E12" s="119">
        <v>1101593.8500000001</v>
      </c>
      <c r="F12" s="92">
        <v>42</v>
      </c>
      <c r="G12" s="119">
        <v>24716.16</v>
      </c>
      <c r="H12" s="80"/>
      <c r="I12" s="80"/>
      <c r="J12" s="80"/>
      <c r="K12" s="80"/>
    </row>
    <row r="13" spans="1:11">
      <c r="C13" s="18"/>
    </row>
    <row r="14" spans="1:11">
      <c r="C14" s="18"/>
    </row>
    <row r="15" spans="1:11" ht="12" customHeight="1"/>
    <row r="16" spans="1:11" ht="25.5">
      <c r="A16" s="37" t="s">
        <v>80</v>
      </c>
      <c r="B16" s="37"/>
      <c r="C16" s="82"/>
      <c r="D16" s="8" t="s">
        <v>320</v>
      </c>
      <c r="F16" s="83"/>
      <c r="G16" s="83"/>
    </row>
    <row r="17" spans="1:7" ht="12.75" customHeight="1">
      <c r="A17" s="7"/>
      <c r="B17" s="7"/>
      <c r="C17" s="9" t="s">
        <v>115</v>
      </c>
      <c r="F17" s="9"/>
      <c r="G17" s="9"/>
    </row>
    <row r="18" spans="1:7">
      <c r="A18" s="37" t="s">
        <v>321</v>
      </c>
      <c r="B18" s="37"/>
      <c r="C18" s="8"/>
    </row>
  </sheetData>
  <mergeCells count="6">
    <mergeCell ref="A3:G3"/>
    <mergeCell ref="B4:F4"/>
    <mergeCell ref="A7:A8"/>
    <mergeCell ref="B7:C7"/>
    <mergeCell ref="D7:E7"/>
    <mergeCell ref="F7:G7"/>
  </mergeCells>
  <pageMargins left="0.70866141732283472" right="0.70866141732283472" top="0.74803149606299213" bottom="0.74803149606299213" header="0.31496062992125984" footer="0.31496062992125984"/>
  <pageSetup paperSize="9" scale="80" fitToHeight="100" orientation="landscape" r:id="rId1"/>
</worksheet>
</file>

<file path=xl/worksheets/sheet2.xml><?xml version="1.0" encoding="utf-8"?>
<worksheet xmlns="http://schemas.openxmlformats.org/spreadsheetml/2006/main" xmlns:r="http://schemas.openxmlformats.org/officeDocument/2006/relationships">
  <sheetPr codeName="Лист2">
    <tabColor rgb="FF92D050"/>
    <pageSetUpPr fitToPage="1"/>
  </sheetPr>
  <dimension ref="A1:X27"/>
  <sheetViews>
    <sheetView topLeftCell="D1" zoomScale="82" zoomScaleNormal="82" workbookViewId="0">
      <selection activeCell="R14" sqref="R14"/>
    </sheetView>
  </sheetViews>
  <sheetFormatPr defaultRowHeight="12.75"/>
  <cols>
    <col min="1" max="1" width="6.28515625" style="10" customWidth="1"/>
    <col min="2" max="2" width="25.28515625" style="8" customWidth="1"/>
    <col min="3" max="3" width="9.140625" style="8" customWidth="1"/>
    <col min="4" max="4" width="7.140625" style="8" customWidth="1"/>
    <col min="5" max="5" width="8" style="8" customWidth="1"/>
    <col min="6" max="6" width="9.140625" style="8" customWidth="1"/>
    <col min="7" max="7" width="10.42578125" style="8" customWidth="1"/>
    <col min="8" max="8" width="8.28515625" style="8" customWidth="1"/>
    <col min="9" max="9" width="9" style="8" customWidth="1"/>
    <col min="10" max="10" width="7.5703125" style="8" customWidth="1"/>
    <col min="11" max="11" width="6.7109375" style="8" customWidth="1"/>
    <col min="12" max="12" width="6.42578125" style="8" customWidth="1"/>
    <col min="13" max="13" width="9.5703125" style="8" customWidth="1"/>
    <col min="14" max="14" width="8.140625" style="8" customWidth="1"/>
    <col min="15" max="15" width="8.42578125" style="8" customWidth="1"/>
    <col min="16" max="16" width="14.42578125" style="8" customWidth="1"/>
    <col min="17" max="17" width="13" style="8" customWidth="1"/>
    <col min="18" max="19" width="13.140625" style="8" customWidth="1"/>
    <col min="20" max="20" width="12.28515625" style="8" customWidth="1"/>
    <col min="21" max="21" width="12.7109375" style="8" customWidth="1"/>
    <col min="22" max="22" width="13" style="8" customWidth="1"/>
    <col min="23" max="23" width="13.140625" style="8" customWidth="1"/>
    <col min="24" max="24" width="29.5703125" style="8" hidden="1" customWidth="1"/>
    <col min="25" max="16384" width="9.140625" style="8"/>
  </cols>
  <sheetData>
    <row r="1" spans="1:24" ht="12.75" customHeight="1">
      <c r="U1" s="1389" t="s">
        <v>179</v>
      </c>
      <c r="V1" s="1389"/>
    </row>
    <row r="2" spans="1:24" s="20" customFormat="1" ht="15.75">
      <c r="A2" s="19"/>
      <c r="B2" s="1390" t="s">
        <v>3292</v>
      </c>
      <c r="C2" s="1390"/>
      <c r="D2" s="1390"/>
      <c r="E2" s="1390"/>
      <c r="F2" s="1390"/>
      <c r="G2" s="1390"/>
      <c r="H2" s="1390"/>
      <c r="I2" s="1390"/>
      <c r="J2" s="1390"/>
      <c r="K2" s="1390"/>
      <c r="L2" s="1390"/>
      <c r="M2" s="1390"/>
      <c r="N2" s="1390"/>
      <c r="O2" s="1390"/>
      <c r="P2" s="1390"/>
      <c r="Q2" s="1390"/>
      <c r="R2" s="1390"/>
      <c r="S2" s="1390"/>
      <c r="T2" s="1390"/>
      <c r="U2" s="1390"/>
      <c r="V2" s="1390"/>
    </row>
    <row r="3" spans="1:24" s="22" customFormat="1" ht="15.75" customHeight="1">
      <c r="A3" s="21"/>
      <c r="C3" s="23"/>
      <c r="D3" s="23"/>
      <c r="E3" s="23"/>
      <c r="F3" s="23"/>
      <c r="G3" s="23"/>
      <c r="H3" s="23"/>
      <c r="I3" s="23" t="s">
        <v>22</v>
      </c>
      <c r="J3" s="1391" t="s">
        <v>319</v>
      </c>
      <c r="K3" s="1391"/>
      <c r="L3" s="1391"/>
      <c r="M3" s="1391"/>
      <c r="N3" s="1391"/>
      <c r="O3" s="1391"/>
      <c r="P3" s="1391"/>
      <c r="Q3" s="23"/>
      <c r="R3" s="23"/>
      <c r="S3" s="23"/>
      <c r="T3" s="23"/>
      <c r="U3" s="23"/>
      <c r="V3" s="23"/>
      <c r="W3" s="23"/>
    </row>
    <row r="4" spans="1:24" s="20" customFormat="1" ht="15" customHeight="1">
      <c r="A4" s="19"/>
      <c r="B4" s="24"/>
      <c r="C4" s="24"/>
      <c r="D4" s="24"/>
      <c r="E4" s="24"/>
      <c r="F4" s="24"/>
      <c r="G4" s="24"/>
      <c r="H4" s="24"/>
      <c r="I4" s="1392" t="s">
        <v>3</v>
      </c>
      <c r="J4" s="1392"/>
      <c r="K4" s="1392"/>
      <c r="L4" s="1392"/>
      <c r="M4" s="1392"/>
      <c r="N4" s="1392"/>
      <c r="O4" s="1392"/>
      <c r="P4" s="1392"/>
      <c r="Q4" s="1392"/>
      <c r="R4" s="24"/>
      <c r="S4" s="24"/>
      <c r="T4" s="24"/>
      <c r="U4" s="24"/>
      <c r="V4" s="24"/>
      <c r="W4" s="24"/>
    </row>
    <row r="5" spans="1:24" s="20" customFormat="1" ht="5.25" customHeight="1">
      <c r="A5" s="19"/>
      <c r="B5" s="24"/>
      <c r="C5" s="24"/>
      <c r="D5" s="24"/>
      <c r="E5" s="24"/>
      <c r="F5" s="24"/>
      <c r="G5" s="24"/>
      <c r="H5" s="24"/>
      <c r="I5" s="24"/>
      <c r="J5" s="24"/>
      <c r="K5" s="24"/>
      <c r="L5" s="24"/>
      <c r="M5" s="24"/>
      <c r="N5" s="24"/>
      <c r="O5" s="24"/>
      <c r="P5" s="24"/>
      <c r="Q5" s="24"/>
      <c r="R5" s="24"/>
      <c r="S5" s="24"/>
      <c r="T5" s="24"/>
      <c r="U5" s="24"/>
      <c r="V5" s="24"/>
      <c r="W5" s="24"/>
    </row>
    <row r="6" spans="1:24" ht="21.75" customHeight="1">
      <c r="A6" s="1407" t="s">
        <v>1</v>
      </c>
      <c r="B6" s="1399" t="s">
        <v>182</v>
      </c>
      <c r="C6" s="1395" t="s">
        <v>183</v>
      </c>
      <c r="D6" s="1395" t="s">
        <v>99</v>
      </c>
      <c r="E6" s="1395"/>
      <c r="F6" s="1395" t="s">
        <v>54</v>
      </c>
      <c r="G6" s="1395" t="s">
        <v>32</v>
      </c>
      <c r="H6" s="1395" t="s">
        <v>30</v>
      </c>
      <c r="I6" s="1395"/>
      <c r="J6" s="1395"/>
      <c r="K6" s="1395"/>
      <c r="L6" s="1395"/>
      <c r="M6" s="1396" t="s">
        <v>70</v>
      </c>
      <c r="N6" s="1402" t="s">
        <v>79</v>
      </c>
      <c r="O6" s="1403"/>
      <c r="P6" s="1403"/>
      <c r="Q6" s="1403"/>
      <c r="R6" s="1404"/>
      <c r="S6" s="1396" t="s">
        <v>124</v>
      </c>
      <c r="T6" s="1395" t="s">
        <v>125</v>
      </c>
      <c r="U6" s="1399" t="s">
        <v>0</v>
      </c>
      <c r="V6" s="1399"/>
      <c r="W6" s="1396" t="s">
        <v>184</v>
      </c>
      <c r="X6" s="1396" t="s">
        <v>246</v>
      </c>
    </row>
    <row r="7" spans="1:24">
      <c r="A7" s="1407"/>
      <c r="B7" s="1399"/>
      <c r="C7" s="1395"/>
      <c r="D7" s="1395"/>
      <c r="E7" s="1395"/>
      <c r="F7" s="1395"/>
      <c r="G7" s="1395"/>
      <c r="H7" s="1396" t="s">
        <v>100</v>
      </c>
      <c r="I7" s="1396" t="s">
        <v>101</v>
      </c>
      <c r="J7" s="1395" t="s">
        <v>17</v>
      </c>
      <c r="K7" s="1395"/>
      <c r="L7" s="1395"/>
      <c r="M7" s="1398"/>
      <c r="N7" s="1396" t="s">
        <v>100</v>
      </c>
      <c r="O7" s="1396" t="s">
        <v>101</v>
      </c>
      <c r="P7" s="1395" t="s">
        <v>17</v>
      </c>
      <c r="Q7" s="1395"/>
      <c r="R7" s="1395"/>
      <c r="S7" s="1398"/>
      <c r="T7" s="1395"/>
      <c r="U7" s="1399" t="s">
        <v>78</v>
      </c>
      <c r="V7" s="1400" t="s">
        <v>19</v>
      </c>
      <c r="W7" s="1398"/>
      <c r="X7" s="1398"/>
    </row>
    <row r="8" spans="1:24" ht="81.75" customHeight="1">
      <c r="A8" s="1407"/>
      <c r="B8" s="1399"/>
      <c r="C8" s="1395"/>
      <c r="D8" s="66" t="s">
        <v>100</v>
      </c>
      <c r="E8" s="66" t="s">
        <v>111</v>
      </c>
      <c r="F8" s="1395"/>
      <c r="G8" s="1395"/>
      <c r="H8" s="1397"/>
      <c r="I8" s="1397"/>
      <c r="J8" s="66" t="s">
        <v>71</v>
      </c>
      <c r="K8" s="66" t="s">
        <v>108</v>
      </c>
      <c r="L8" s="66" t="s">
        <v>72</v>
      </c>
      <c r="M8" s="1397"/>
      <c r="N8" s="1397"/>
      <c r="O8" s="1397"/>
      <c r="P8" s="66" t="s">
        <v>106</v>
      </c>
      <c r="Q8" s="66" t="s">
        <v>107</v>
      </c>
      <c r="R8" s="66" t="s">
        <v>109</v>
      </c>
      <c r="S8" s="1397"/>
      <c r="T8" s="1395"/>
      <c r="U8" s="1399"/>
      <c r="V8" s="1401"/>
      <c r="W8" s="1397"/>
      <c r="X8" s="1397"/>
    </row>
    <row r="9" spans="1:24" s="11" customFormat="1" ht="30" customHeight="1">
      <c r="A9" s="13">
        <v>1</v>
      </c>
      <c r="B9" s="14">
        <v>2</v>
      </c>
      <c r="C9" s="14">
        <v>3</v>
      </c>
      <c r="D9" s="14">
        <v>4</v>
      </c>
      <c r="E9" s="14">
        <v>5</v>
      </c>
      <c r="F9" s="14">
        <v>6</v>
      </c>
      <c r="G9" s="14">
        <v>7</v>
      </c>
      <c r="H9" s="14">
        <v>8</v>
      </c>
      <c r="I9" s="14" t="s">
        <v>185</v>
      </c>
      <c r="J9" s="14">
        <v>10</v>
      </c>
      <c r="K9" s="14">
        <v>11</v>
      </c>
      <c r="L9" s="14">
        <v>12</v>
      </c>
      <c r="M9" s="14">
        <v>13</v>
      </c>
      <c r="N9" s="14">
        <v>14</v>
      </c>
      <c r="O9" s="14" t="s">
        <v>186</v>
      </c>
      <c r="P9" s="14">
        <v>16</v>
      </c>
      <c r="Q9" s="14">
        <v>17</v>
      </c>
      <c r="R9" s="14">
        <v>18</v>
      </c>
      <c r="S9" s="14">
        <v>19</v>
      </c>
      <c r="T9" s="14">
        <v>20</v>
      </c>
      <c r="U9" s="14" t="s">
        <v>187</v>
      </c>
      <c r="V9" s="14" t="s">
        <v>188</v>
      </c>
      <c r="W9" s="14">
        <v>22</v>
      </c>
      <c r="X9" s="14">
        <v>23</v>
      </c>
    </row>
    <row r="10" spans="1:24" ht="31.5">
      <c r="A10" s="45" t="s">
        <v>10</v>
      </c>
      <c r="B10" s="38" t="s">
        <v>181</v>
      </c>
      <c r="C10" s="29">
        <f>SUM(C11:C14)</f>
        <v>1004</v>
      </c>
      <c r="D10" s="29">
        <f>SUM(D11:D14)</f>
        <v>90</v>
      </c>
      <c r="E10" s="29">
        <f>SUM(E11:E14)</f>
        <v>89</v>
      </c>
      <c r="F10" s="29">
        <f>SUM(F11:F14)</f>
        <v>252</v>
      </c>
      <c r="G10" s="36">
        <f>F10/I10</f>
        <v>2.8314606741573032</v>
      </c>
      <c r="H10" s="29">
        <f t="shared" ref="H10:U10" si="0">SUM(H11:H14)</f>
        <v>90</v>
      </c>
      <c r="I10" s="29">
        <f t="shared" si="0"/>
        <v>89</v>
      </c>
      <c r="J10" s="29">
        <f t="shared" si="0"/>
        <v>66</v>
      </c>
      <c r="K10" s="29">
        <f t="shared" si="0"/>
        <v>17</v>
      </c>
      <c r="L10" s="29">
        <f t="shared" si="0"/>
        <v>6</v>
      </c>
      <c r="M10" s="29">
        <f t="shared" si="0"/>
        <v>37</v>
      </c>
      <c r="N10" s="30">
        <f t="shared" si="0"/>
        <v>224107.71854</v>
      </c>
      <c r="O10" s="30">
        <f t="shared" si="0"/>
        <v>210177.38097</v>
      </c>
      <c r="P10" s="30">
        <f t="shared" si="0"/>
        <v>170698.52421</v>
      </c>
      <c r="Q10" s="30">
        <f t="shared" si="0"/>
        <v>23701.77144</v>
      </c>
      <c r="R10" s="30">
        <f t="shared" si="0"/>
        <v>15777.08532</v>
      </c>
      <c r="S10" s="30">
        <f t="shared" si="0"/>
        <v>22065.668470000001</v>
      </c>
      <c r="T10" s="30">
        <f t="shared" si="0"/>
        <v>115165.68197999999</v>
      </c>
      <c r="U10" s="30">
        <f t="shared" si="0"/>
        <v>57168.945200000016</v>
      </c>
      <c r="V10" s="33">
        <f>100-((T10+S10)/(P10+Q10)*100)</f>
        <v>29.407848896962321</v>
      </c>
      <c r="W10" s="30"/>
      <c r="X10" s="30" t="s">
        <v>23</v>
      </c>
    </row>
    <row r="11" spans="1:24">
      <c r="A11" s="45" t="s">
        <v>12</v>
      </c>
      <c r="B11" s="17" t="s">
        <v>235</v>
      </c>
      <c r="C11" s="28">
        <v>0</v>
      </c>
      <c r="D11" s="28"/>
      <c r="E11" s="28"/>
      <c r="F11" s="28"/>
      <c r="G11" s="36" t="e">
        <f>F11/I11</f>
        <v>#DIV/0!</v>
      </c>
      <c r="H11" s="28"/>
      <c r="I11" s="31">
        <f>SUM(J11:L11)</f>
        <v>0</v>
      </c>
      <c r="J11" s="39"/>
      <c r="K11" s="39"/>
      <c r="L11" s="39"/>
      <c r="M11" s="39"/>
      <c r="N11" s="48"/>
      <c r="O11" s="32">
        <f>SUM(P11:R11)</f>
        <v>0</v>
      </c>
      <c r="P11" s="48"/>
      <c r="Q11" s="48"/>
      <c r="R11" s="48"/>
      <c r="S11" s="48"/>
      <c r="T11" s="48"/>
      <c r="U11" s="32">
        <f>(P11+Q11)-(T11+S11)</f>
        <v>0</v>
      </c>
      <c r="V11" s="33" t="e">
        <f>100-((T11+S11)/(P11+Q11)*100)</f>
        <v>#DIV/0!</v>
      </c>
      <c r="W11" s="48"/>
      <c r="X11" s="48"/>
    </row>
    <row r="12" spans="1:24" ht="22.5">
      <c r="A12" s="45" t="s">
        <v>13</v>
      </c>
      <c r="B12" s="17" t="s">
        <v>241</v>
      </c>
      <c r="C12" s="28">
        <v>0</v>
      </c>
      <c r="D12" s="28"/>
      <c r="E12" s="28"/>
      <c r="F12" s="28"/>
      <c r="G12" s="36" t="e">
        <f>F12/I12</f>
        <v>#DIV/0!</v>
      </c>
      <c r="H12" s="28"/>
      <c r="I12" s="31">
        <f>SUM(J12:L12)</f>
        <v>0</v>
      </c>
      <c r="J12" s="39"/>
      <c r="K12" s="39"/>
      <c r="L12" s="39"/>
      <c r="M12" s="39"/>
      <c r="N12" s="48"/>
      <c r="O12" s="32">
        <f>SUM(P12:R12)</f>
        <v>0</v>
      </c>
      <c r="P12" s="48"/>
      <c r="Q12" s="48"/>
      <c r="R12" s="48"/>
      <c r="S12" s="48"/>
      <c r="T12" s="48"/>
      <c r="U12" s="32">
        <f>(P12+Q12)-(T12+S12)</f>
        <v>0</v>
      </c>
      <c r="V12" s="33" t="e">
        <f>100-((T12+S12)/(P12+Q12)*100)</f>
        <v>#DIV/0!</v>
      </c>
      <c r="W12" s="48"/>
      <c r="X12" s="48"/>
    </row>
    <row r="13" spans="1:24">
      <c r="A13" s="45" t="s">
        <v>14</v>
      </c>
      <c r="B13" s="17" t="s">
        <v>237</v>
      </c>
      <c r="C13" s="28">
        <v>0</v>
      </c>
      <c r="D13" s="28"/>
      <c r="E13" s="28"/>
      <c r="F13" s="28"/>
      <c r="G13" s="36" t="e">
        <f>F13/I13</f>
        <v>#DIV/0!</v>
      </c>
      <c r="H13" s="28"/>
      <c r="I13" s="31">
        <f>SUM(J13:L13)</f>
        <v>0</v>
      </c>
      <c r="J13" s="39"/>
      <c r="K13" s="39"/>
      <c r="L13" s="39"/>
      <c r="M13" s="39"/>
      <c r="N13" s="48"/>
      <c r="O13" s="32">
        <f>SUM(P13:R13)</f>
        <v>0</v>
      </c>
      <c r="P13" s="48"/>
      <c r="Q13" s="48"/>
      <c r="R13" s="48"/>
      <c r="S13" s="48"/>
      <c r="T13" s="48"/>
      <c r="U13" s="32">
        <f>(P13+Q13)-(T13+S13)</f>
        <v>0</v>
      </c>
      <c r="V13" s="33" t="e">
        <f>100-((T13+S13)/(P13+Q13)*100)</f>
        <v>#DIV/0!</v>
      </c>
      <c r="W13" s="48"/>
      <c r="X13" s="48"/>
    </row>
    <row r="14" spans="1:24" ht="29.25" customHeight="1">
      <c r="A14" s="45" t="s">
        <v>73</v>
      </c>
      <c r="B14" s="17" t="s">
        <v>238</v>
      </c>
      <c r="C14" s="39">
        <f>240+135+629</f>
        <v>1004</v>
      </c>
      <c r="D14" s="41">
        <v>90</v>
      </c>
      <c r="E14" s="41">
        <v>89</v>
      </c>
      <c r="F14" s="28">
        <v>252</v>
      </c>
      <c r="G14" s="36">
        <f>F14/E14</f>
        <v>2.8314606741573032</v>
      </c>
      <c r="H14" s="28">
        <v>90</v>
      </c>
      <c r="I14" s="31">
        <v>89</v>
      </c>
      <c r="J14" s="39">
        <v>66</v>
      </c>
      <c r="K14" s="39">
        <v>17</v>
      </c>
      <c r="L14" s="39">
        <v>6</v>
      </c>
      <c r="M14" s="39">
        <v>37</v>
      </c>
      <c r="N14" s="1318">
        <v>224107.71854</v>
      </c>
      <c r="O14" s="1318">
        <v>210177.38097</v>
      </c>
      <c r="P14" s="1318">
        <v>170698.52421</v>
      </c>
      <c r="Q14" s="1318">
        <v>23701.77144</v>
      </c>
      <c r="R14" s="1318">
        <v>15777.08532</v>
      </c>
      <c r="S14" s="1318">
        <v>22065.668470000001</v>
      </c>
      <c r="T14" s="1318">
        <v>115165.68197999999</v>
      </c>
      <c r="U14" s="33">
        <f>(P14+Q14)-(T14+S14)</f>
        <v>57168.945200000016</v>
      </c>
      <c r="V14" s="33">
        <f>100-((T14+S14)/(P14+Q14)*100)</f>
        <v>29.407848896962321</v>
      </c>
      <c r="W14" s="48"/>
      <c r="X14" s="148" t="s">
        <v>360</v>
      </c>
    </row>
    <row r="15" spans="1:24">
      <c r="J15" s="12"/>
      <c r="K15" s="12"/>
      <c r="L15" s="12"/>
      <c r="M15" s="12"/>
      <c r="N15" s="12"/>
    </row>
    <row r="16" spans="1:24">
      <c r="J16" s="12"/>
      <c r="K16" s="12"/>
      <c r="L16" s="12"/>
      <c r="M16" s="12"/>
      <c r="N16" s="12"/>
    </row>
    <row r="17" spans="1:23">
      <c r="J17" s="12"/>
      <c r="K17" s="12"/>
      <c r="L17" s="12"/>
      <c r="M17" s="12"/>
      <c r="N17" s="12"/>
    </row>
    <row r="18" spans="1:23" ht="12.75" customHeight="1">
      <c r="A18" s="1408" t="s">
        <v>126</v>
      </c>
      <c r="B18" s="1408"/>
      <c r="C18" s="1408"/>
      <c r="D18" s="1408"/>
      <c r="E18" s="1408"/>
      <c r="F18" s="1408"/>
      <c r="G18" s="1408"/>
      <c r="H18" s="1408"/>
      <c r="I18" s="1408"/>
      <c r="J18" s="1408"/>
      <c r="K18" s="1408"/>
      <c r="L18" s="1408"/>
      <c r="M18" s="1408"/>
      <c r="N18" s="1408"/>
      <c r="O18" s="1408"/>
      <c r="P18" s="1408"/>
    </row>
    <row r="19" spans="1:23" ht="12.75" customHeight="1">
      <c r="A19" s="98" t="s">
        <v>322</v>
      </c>
      <c r="B19" s="95"/>
      <c r="C19" s="95"/>
      <c r="D19" s="95"/>
      <c r="E19" s="95"/>
      <c r="F19" s="95"/>
      <c r="G19" s="95"/>
      <c r="H19" s="95"/>
      <c r="I19" s="95"/>
      <c r="J19" s="95"/>
      <c r="K19" s="95"/>
      <c r="L19" s="95"/>
      <c r="M19" s="95"/>
      <c r="N19" s="95"/>
      <c r="O19" s="95"/>
      <c r="P19" s="95"/>
    </row>
    <row r="20" spans="1:23" s="34" customFormat="1" ht="12.75" customHeight="1">
      <c r="A20" s="1405" t="s">
        <v>244</v>
      </c>
      <c r="B20" s="1405"/>
      <c r="C20" s="1405"/>
      <c r="D20" s="1405"/>
      <c r="E20" s="1405"/>
      <c r="F20" s="1405"/>
      <c r="G20" s="1405"/>
      <c r="H20" s="1405"/>
      <c r="I20" s="1405"/>
      <c r="J20" s="1405"/>
      <c r="K20" s="1405"/>
      <c r="L20" s="1405"/>
      <c r="M20" s="1405"/>
      <c r="N20" s="1405"/>
      <c r="O20" s="1405"/>
      <c r="P20" s="1405"/>
      <c r="Q20" s="1405"/>
      <c r="R20" s="1405"/>
      <c r="S20" s="85"/>
      <c r="W20" s="85"/>
    </row>
    <row r="21" spans="1:23" s="34" customFormat="1" ht="12.75" customHeight="1">
      <c r="A21" s="1405"/>
      <c r="B21" s="1405"/>
      <c r="C21" s="1405"/>
      <c r="D21" s="1405"/>
      <c r="E21" s="1405"/>
      <c r="F21" s="1405"/>
      <c r="G21" s="1405"/>
      <c r="H21" s="1405"/>
      <c r="I21" s="1405"/>
      <c r="J21" s="1405"/>
      <c r="K21" s="1405"/>
      <c r="L21" s="1405"/>
      <c r="M21" s="1405"/>
      <c r="N21" s="1405"/>
      <c r="O21" s="1405"/>
      <c r="P21" s="1405"/>
      <c r="Q21" s="1405"/>
      <c r="R21" s="1405"/>
      <c r="S21" s="85"/>
      <c r="W21" s="85"/>
    </row>
    <row r="22" spans="1:23" ht="9" customHeight="1">
      <c r="I22" s="9"/>
      <c r="J22" s="9"/>
      <c r="K22" s="9"/>
      <c r="L22" s="9"/>
      <c r="M22" s="9"/>
      <c r="N22" s="9"/>
    </row>
    <row r="23" spans="1:23" ht="9" customHeight="1">
      <c r="I23" s="9"/>
      <c r="J23" s="9"/>
      <c r="K23" s="9"/>
      <c r="L23" s="9"/>
      <c r="M23" s="9"/>
      <c r="N23" s="9"/>
    </row>
    <row r="24" spans="1:23" ht="15.75" customHeight="1">
      <c r="A24" s="1406" t="s">
        <v>323</v>
      </c>
      <c r="B24" s="1406"/>
      <c r="C24" s="1406"/>
      <c r="D24" s="1406"/>
      <c r="E24" s="1406"/>
      <c r="F24" s="1406"/>
      <c r="G24" s="1406"/>
      <c r="H24" s="1406"/>
      <c r="I24" s="1406"/>
      <c r="J24" s="1406"/>
      <c r="K24" s="1406"/>
      <c r="L24" s="1406"/>
      <c r="M24" s="1406"/>
      <c r="N24" s="68"/>
      <c r="O24" s="68"/>
      <c r="P24" s="68"/>
      <c r="Q24" s="68"/>
      <c r="R24" s="68"/>
      <c r="S24" s="68"/>
      <c r="T24" s="68"/>
      <c r="U24" s="68"/>
      <c r="V24" s="68"/>
      <c r="W24" s="68"/>
    </row>
    <row r="25" spans="1:23" ht="15.75">
      <c r="A25" s="7"/>
      <c r="F25" s="1389" t="s">
        <v>4</v>
      </c>
      <c r="G25" s="1389"/>
      <c r="H25" s="9"/>
    </row>
    <row r="26" spans="1:23">
      <c r="A26" s="37" t="s">
        <v>324</v>
      </c>
    </row>
    <row r="27" spans="1:23">
      <c r="A27" s="8"/>
      <c r="B27" s="34"/>
    </row>
  </sheetData>
  <sheetProtection formatCells="0" formatColumns="0" formatRows="0"/>
  <mergeCells count="31">
    <mergeCell ref="X6:X8"/>
    <mergeCell ref="O7:O8"/>
    <mergeCell ref="U7:U8"/>
    <mergeCell ref="V7:V8"/>
    <mergeCell ref="U6:V6"/>
    <mergeCell ref="W6:W8"/>
    <mergeCell ref="F25:G25"/>
    <mergeCell ref="A20:R20"/>
    <mergeCell ref="A18:P18"/>
    <mergeCell ref="A6:A8"/>
    <mergeCell ref="A21:R21"/>
    <mergeCell ref="P7:R7"/>
    <mergeCell ref="I7:I8"/>
    <mergeCell ref="J7:L7"/>
    <mergeCell ref="M6:M8"/>
    <mergeCell ref="A24:M24"/>
    <mergeCell ref="U1:V1"/>
    <mergeCell ref="B2:V2"/>
    <mergeCell ref="J3:P3"/>
    <mergeCell ref="I4:Q4"/>
    <mergeCell ref="B6:B8"/>
    <mergeCell ref="D6:E7"/>
    <mergeCell ref="N6:R6"/>
    <mergeCell ref="F6:F8"/>
    <mergeCell ref="T6:T8"/>
    <mergeCell ref="H6:L6"/>
    <mergeCell ref="S6:S8"/>
    <mergeCell ref="N7:N8"/>
    <mergeCell ref="H7:H8"/>
    <mergeCell ref="G6:G8"/>
    <mergeCell ref="C6:C8"/>
  </mergeCells>
  <printOptions horizontalCentered="1"/>
  <pageMargins left="0.19685039370078741" right="0.19685039370078741" top="0.39370078740157483" bottom="0.19685039370078741" header="0.51181102362204722" footer="0.51181102362204722"/>
  <pageSetup paperSize="9" scale="53" firstPageNumber="7" fitToHeight="100"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sheetPr codeName="Лист3">
    <tabColor rgb="FF92D050"/>
    <pageSetUpPr fitToPage="1"/>
  </sheetPr>
  <dimension ref="A1:P51"/>
  <sheetViews>
    <sheetView workbookViewId="0">
      <selection activeCell="C39" sqref="C39"/>
    </sheetView>
  </sheetViews>
  <sheetFormatPr defaultRowHeight="12.75"/>
  <cols>
    <col min="1" max="1" width="7.7109375" style="49" customWidth="1"/>
    <col min="2" max="2" width="27.28515625" style="50" customWidth="1"/>
    <col min="3" max="3" width="9" style="50" customWidth="1"/>
    <col min="4" max="4" width="9.85546875" style="50" customWidth="1"/>
    <col min="5" max="5" width="13.7109375" style="50" customWidth="1"/>
    <col min="6" max="6" width="10.140625" style="50" customWidth="1"/>
    <col min="7" max="7" width="10.5703125" style="50" customWidth="1"/>
    <col min="8" max="8" width="11.7109375" style="50" customWidth="1"/>
    <col min="9" max="9" width="11" style="50" customWidth="1"/>
    <col min="10" max="10" width="12.85546875" style="50" customWidth="1"/>
    <col min="11" max="11" width="9.7109375" style="50" customWidth="1"/>
    <col min="12" max="12" width="12.85546875" style="50" customWidth="1"/>
    <col min="13" max="13" width="10.5703125" style="50" customWidth="1"/>
    <col min="14" max="14" width="12.85546875" style="50" customWidth="1"/>
    <col min="15" max="15" width="13.28515625" style="50" customWidth="1"/>
    <col min="16" max="16" width="14.85546875" style="50" customWidth="1"/>
    <col min="17" max="16384" width="9.140625" style="50"/>
  </cols>
  <sheetData>
    <row r="1" spans="1:16">
      <c r="O1" s="51" t="s">
        <v>59</v>
      </c>
    </row>
    <row r="2" spans="1:16" ht="12.75" customHeight="1"/>
    <row r="3" spans="1:16" ht="33.75" customHeight="1">
      <c r="A3" s="52"/>
      <c r="B3" s="1409" t="s">
        <v>3291</v>
      </c>
      <c r="C3" s="1409"/>
      <c r="D3" s="1409"/>
      <c r="E3" s="1409"/>
      <c r="F3" s="1409"/>
      <c r="G3" s="1409"/>
      <c r="H3" s="1409"/>
      <c r="I3" s="1409"/>
      <c r="J3" s="1409"/>
      <c r="K3" s="1409"/>
      <c r="L3" s="1409"/>
      <c r="M3" s="1409"/>
      <c r="N3" s="1409"/>
      <c r="O3" s="1409"/>
    </row>
    <row r="4" spans="1:16" s="54" customFormat="1" ht="15.75">
      <c r="A4" s="53" t="s">
        <v>22</v>
      </c>
      <c r="B4" s="1410" t="s">
        <v>319</v>
      </c>
      <c r="C4" s="1410"/>
      <c r="D4" s="1410"/>
      <c r="E4" s="1410"/>
      <c r="F4" s="1410"/>
      <c r="G4" s="1410"/>
      <c r="H4" s="1410"/>
      <c r="I4" s="1410"/>
      <c r="J4" s="1410"/>
      <c r="K4" s="1410"/>
      <c r="L4" s="1410"/>
      <c r="M4" s="1410"/>
      <c r="N4" s="1410"/>
      <c r="O4" s="1410"/>
    </row>
    <row r="5" spans="1:16" s="54" customFormat="1" ht="15" customHeight="1">
      <c r="B5" s="1411" t="s">
        <v>3</v>
      </c>
      <c r="C5" s="1411"/>
      <c r="D5" s="1411"/>
      <c r="E5" s="1411"/>
      <c r="F5" s="1411"/>
      <c r="G5" s="1411"/>
      <c r="H5" s="1411"/>
      <c r="I5" s="1411"/>
      <c r="J5" s="1411"/>
      <c r="K5" s="1411"/>
      <c r="L5" s="1411"/>
      <c r="M5" s="1411"/>
      <c r="N5" s="1411"/>
      <c r="O5" s="1411"/>
    </row>
    <row r="6" spans="1:16" s="54" customFormat="1" ht="15" customHeight="1">
      <c r="B6" s="55"/>
      <c r="C6" s="55"/>
      <c r="D6" s="55"/>
      <c r="E6" s="55"/>
      <c r="F6" s="55"/>
      <c r="G6" s="55"/>
      <c r="H6" s="55"/>
      <c r="I6" s="55"/>
      <c r="J6" s="55"/>
      <c r="K6" s="55"/>
      <c r="L6" s="55"/>
      <c r="M6" s="55"/>
      <c r="N6" s="55"/>
      <c r="O6" s="55"/>
    </row>
    <row r="7" spans="1:16" ht="20.25" customHeight="1">
      <c r="A7" s="1412" t="s">
        <v>2</v>
      </c>
      <c r="B7" s="1415" t="s">
        <v>102</v>
      </c>
      <c r="C7" s="1419" t="s">
        <v>103</v>
      </c>
      <c r="D7" s="1420"/>
      <c r="E7" s="1421"/>
      <c r="F7" s="1416" t="s">
        <v>153</v>
      </c>
      <c r="G7" s="1415" t="s">
        <v>189</v>
      </c>
      <c r="H7" s="1415"/>
      <c r="I7" s="1415"/>
      <c r="J7" s="1415"/>
      <c r="K7" s="1415"/>
      <c r="L7" s="1415"/>
      <c r="M7" s="1415"/>
      <c r="N7" s="1415"/>
      <c r="O7" s="1415"/>
      <c r="P7" s="1415"/>
    </row>
    <row r="8" spans="1:16" ht="18.75" customHeight="1">
      <c r="A8" s="1413"/>
      <c r="B8" s="1415"/>
      <c r="C8" s="1422"/>
      <c r="D8" s="1423"/>
      <c r="E8" s="1424"/>
      <c r="F8" s="1417"/>
      <c r="G8" s="1415" t="s">
        <v>110</v>
      </c>
      <c r="H8" s="1415"/>
      <c r="I8" s="1415" t="s">
        <v>214</v>
      </c>
      <c r="J8" s="1415"/>
      <c r="K8" s="1415" t="s">
        <v>215</v>
      </c>
      <c r="L8" s="1415"/>
      <c r="M8" s="1415" t="s">
        <v>224</v>
      </c>
      <c r="N8" s="1415"/>
      <c r="O8" s="1415" t="s">
        <v>232</v>
      </c>
      <c r="P8" s="1415" t="s">
        <v>154</v>
      </c>
    </row>
    <row r="9" spans="1:16" ht="72" customHeight="1">
      <c r="A9" s="1414"/>
      <c r="B9" s="1415"/>
      <c r="C9" s="114" t="s">
        <v>110</v>
      </c>
      <c r="D9" s="114" t="s">
        <v>210</v>
      </c>
      <c r="E9" s="114" t="s">
        <v>154</v>
      </c>
      <c r="F9" s="1418"/>
      <c r="G9" s="114" t="s">
        <v>110</v>
      </c>
      <c r="H9" s="156" t="s">
        <v>3160</v>
      </c>
      <c r="I9" s="114" t="s">
        <v>231</v>
      </c>
      <c r="J9" s="156" t="s">
        <v>3160</v>
      </c>
      <c r="K9" s="114" t="s">
        <v>231</v>
      </c>
      <c r="L9" s="156" t="s">
        <v>3160</v>
      </c>
      <c r="M9" s="114" t="s">
        <v>231</v>
      </c>
      <c r="N9" s="156" t="s">
        <v>3160</v>
      </c>
      <c r="O9" s="1415"/>
      <c r="P9" s="1415"/>
    </row>
    <row r="10" spans="1:16">
      <c r="A10" s="99" t="s">
        <v>10</v>
      </c>
      <c r="B10" s="56" t="s">
        <v>11</v>
      </c>
      <c r="C10" s="56" t="s">
        <v>15</v>
      </c>
      <c r="D10" s="56" t="s">
        <v>16</v>
      </c>
      <c r="E10" s="56" t="s">
        <v>34</v>
      </c>
      <c r="F10" s="99" t="s">
        <v>128</v>
      </c>
      <c r="G10" s="113" t="s">
        <v>229</v>
      </c>
      <c r="H10" s="113" t="s">
        <v>230</v>
      </c>
      <c r="I10" s="113">
        <v>9</v>
      </c>
      <c r="J10" s="113">
        <v>10</v>
      </c>
      <c r="K10" s="113">
        <v>11</v>
      </c>
      <c r="L10" s="113">
        <v>12</v>
      </c>
      <c r="M10" s="113">
        <v>13</v>
      </c>
      <c r="N10" s="113">
        <v>14</v>
      </c>
      <c r="O10" s="113">
        <v>15</v>
      </c>
      <c r="P10" s="113">
        <v>16</v>
      </c>
    </row>
    <row r="11" spans="1:16" ht="31.5">
      <c r="A11" s="58" t="s">
        <v>10</v>
      </c>
      <c r="B11" s="88" t="s">
        <v>211</v>
      </c>
      <c r="C11" s="89">
        <v>2789</v>
      </c>
      <c r="D11" s="89">
        <v>1091</v>
      </c>
      <c r="E11" s="89">
        <v>2</v>
      </c>
      <c r="F11" s="89">
        <v>890</v>
      </c>
      <c r="G11" s="136">
        <v>2515378.9625400007</v>
      </c>
      <c r="H11" s="136">
        <v>1500082.4955399998</v>
      </c>
      <c r="I11" s="136">
        <v>1053282.2145400003</v>
      </c>
      <c r="J11" s="136">
        <v>613954.06754000008</v>
      </c>
      <c r="K11" s="136">
        <v>119093.308</v>
      </c>
      <c r="L11" s="136">
        <v>113170.208</v>
      </c>
      <c r="M11" s="136">
        <v>1343103.4400000002</v>
      </c>
      <c r="N11" s="136">
        <v>772958.22</v>
      </c>
      <c r="O11" s="136">
        <v>487695.76825999992</v>
      </c>
      <c r="P11" s="136">
        <v>800.79</v>
      </c>
    </row>
    <row r="12" spans="1:16">
      <c r="A12" s="56" t="s">
        <v>12</v>
      </c>
      <c r="B12" s="17" t="s">
        <v>235</v>
      </c>
      <c r="C12" s="1381">
        <v>7</v>
      </c>
      <c r="D12" s="1381">
        <v>0</v>
      </c>
      <c r="E12" s="1381">
        <v>1</v>
      </c>
      <c r="F12" s="1381">
        <v>0</v>
      </c>
      <c r="G12" s="1381">
        <v>19362.03</v>
      </c>
      <c r="H12" s="1381">
        <v>6000</v>
      </c>
      <c r="I12" s="1381">
        <v>12782.85</v>
      </c>
      <c r="J12" s="1381">
        <v>6000</v>
      </c>
      <c r="K12" s="1381">
        <v>0</v>
      </c>
      <c r="L12" s="1381">
        <v>0</v>
      </c>
      <c r="M12" s="1381">
        <v>6579.18</v>
      </c>
      <c r="N12" s="1381">
        <v>0</v>
      </c>
      <c r="O12" s="1381">
        <v>0</v>
      </c>
      <c r="P12" s="1381">
        <v>0</v>
      </c>
    </row>
    <row r="13" spans="1:16">
      <c r="A13" s="56" t="s">
        <v>13</v>
      </c>
      <c r="B13" s="17" t="s">
        <v>236</v>
      </c>
      <c r="C13" s="1381">
        <v>4</v>
      </c>
      <c r="D13" s="1381">
        <v>1</v>
      </c>
      <c r="E13" s="1381">
        <v>0</v>
      </c>
      <c r="F13" s="1381">
        <v>0</v>
      </c>
      <c r="G13" s="1381">
        <v>214762.28</v>
      </c>
      <c r="H13" s="1381">
        <v>101432.5</v>
      </c>
      <c r="I13" s="1381">
        <v>2700</v>
      </c>
      <c r="J13" s="1381">
        <v>1056</v>
      </c>
      <c r="K13" s="1381">
        <v>2056</v>
      </c>
      <c r="L13" s="1381">
        <v>807</v>
      </c>
      <c r="M13" s="1381">
        <v>210006.28</v>
      </c>
      <c r="N13" s="1381">
        <v>99569.5</v>
      </c>
      <c r="O13" s="1381">
        <v>0</v>
      </c>
      <c r="P13" s="1381">
        <v>0</v>
      </c>
    </row>
    <row r="14" spans="1:16">
      <c r="A14" s="56" t="s">
        <v>14</v>
      </c>
      <c r="B14" s="17" t="s">
        <v>237</v>
      </c>
      <c r="C14" s="1381">
        <v>0</v>
      </c>
      <c r="D14" s="1381">
        <v>0</v>
      </c>
      <c r="E14" s="1381">
        <v>0</v>
      </c>
      <c r="F14" s="1381">
        <v>0</v>
      </c>
      <c r="G14" s="1381">
        <v>0</v>
      </c>
      <c r="H14" s="1381">
        <v>0</v>
      </c>
      <c r="I14" s="1381">
        <v>0</v>
      </c>
      <c r="J14" s="1381">
        <v>0</v>
      </c>
      <c r="K14" s="1381">
        <v>0</v>
      </c>
      <c r="L14" s="1381">
        <v>0</v>
      </c>
      <c r="M14" s="1381">
        <v>0</v>
      </c>
      <c r="N14" s="1381">
        <v>0</v>
      </c>
      <c r="O14" s="1381">
        <v>0</v>
      </c>
      <c r="P14" s="1381">
        <v>0</v>
      </c>
    </row>
    <row r="15" spans="1:16">
      <c r="A15" s="56" t="s">
        <v>73</v>
      </c>
      <c r="B15" s="17" t="s">
        <v>238</v>
      </c>
      <c r="C15" s="1381">
        <v>2705</v>
      </c>
      <c r="D15" s="1381">
        <v>1074</v>
      </c>
      <c r="E15" s="1381">
        <v>1</v>
      </c>
      <c r="F15" s="1381">
        <v>857</v>
      </c>
      <c r="G15" s="1381">
        <v>2272556.2975400006</v>
      </c>
      <c r="H15" s="1381">
        <v>1385113.8405399998</v>
      </c>
      <c r="I15" s="1381">
        <v>1035652.8895400001</v>
      </c>
      <c r="J15" s="1381">
        <v>605613.29254000005</v>
      </c>
      <c r="K15" s="1381">
        <v>115205.508</v>
      </c>
      <c r="L15" s="1381">
        <v>110531.408</v>
      </c>
      <c r="M15" s="1381">
        <v>1121797.9000000001</v>
      </c>
      <c r="N15" s="1381">
        <v>668969.14</v>
      </c>
      <c r="O15" s="1381">
        <v>484980.04025999992</v>
      </c>
      <c r="P15" s="1381">
        <v>800.79</v>
      </c>
    </row>
    <row r="16" spans="1:16">
      <c r="A16" s="56" t="s">
        <v>74</v>
      </c>
      <c r="B16" s="17" t="s">
        <v>239</v>
      </c>
      <c r="C16" s="1381">
        <v>72</v>
      </c>
      <c r="D16" s="1381">
        <v>16</v>
      </c>
      <c r="E16" s="1381">
        <v>0</v>
      </c>
      <c r="F16" s="1381">
        <v>33</v>
      </c>
      <c r="G16" s="1381">
        <v>8698.3550000000014</v>
      </c>
      <c r="H16" s="1381">
        <v>7536.1549999999997</v>
      </c>
      <c r="I16" s="1381">
        <v>2146.4749999999999</v>
      </c>
      <c r="J16" s="1381">
        <v>1284.7750000000001</v>
      </c>
      <c r="K16" s="1381">
        <v>1831.8</v>
      </c>
      <c r="L16" s="1381">
        <v>1831.8</v>
      </c>
      <c r="M16" s="1381">
        <v>4720.08</v>
      </c>
      <c r="N16" s="1381">
        <v>4419.58</v>
      </c>
      <c r="O16" s="1381">
        <v>2715.7280000000001</v>
      </c>
      <c r="P16" s="1381">
        <v>0</v>
      </c>
    </row>
    <row r="17" spans="1:16">
      <c r="A17" s="56" t="s">
        <v>75</v>
      </c>
      <c r="B17" s="17" t="s">
        <v>240</v>
      </c>
      <c r="C17" s="1381">
        <v>0</v>
      </c>
      <c r="D17" s="1381">
        <v>0</v>
      </c>
      <c r="E17" s="1381">
        <v>0</v>
      </c>
      <c r="F17" s="1381">
        <v>0</v>
      </c>
      <c r="G17" s="1381">
        <v>0</v>
      </c>
      <c r="H17" s="1381">
        <v>0</v>
      </c>
      <c r="I17" s="1381">
        <v>0</v>
      </c>
      <c r="J17" s="1381">
        <v>0</v>
      </c>
      <c r="K17" s="1381">
        <v>0</v>
      </c>
      <c r="L17" s="1381">
        <v>0</v>
      </c>
      <c r="M17" s="1381">
        <v>0</v>
      </c>
      <c r="N17" s="1381">
        <v>0</v>
      </c>
      <c r="O17" s="1381">
        <v>0</v>
      </c>
      <c r="P17" s="1381">
        <v>0</v>
      </c>
    </row>
    <row r="18" spans="1:16">
      <c r="A18" s="56" t="s">
        <v>76</v>
      </c>
      <c r="B18" s="17" t="s">
        <v>77</v>
      </c>
      <c r="C18" s="1381">
        <v>1</v>
      </c>
      <c r="D18" s="57" t="s">
        <v>23</v>
      </c>
      <c r="E18" s="57" t="s">
        <v>23</v>
      </c>
      <c r="F18" s="1381">
        <v>0</v>
      </c>
      <c r="G18" s="1381">
        <v>0</v>
      </c>
      <c r="H18" s="1381">
        <v>0</v>
      </c>
      <c r="I18" s="1381">
        <v>0</v>
      </c>
      <c r="J18" s="1381">
        <v>0</v>
      </c>
      <c r="K18" s="1381">
        <v>0</v>
      </c>
      <c r="L18" s="1381">
        <v>0</v>
      </c>
      <c r="M18" s="1381">
        <v>0</v>
      </c>
      <c r="N18" s="1381">
        <v>0</v>
      </c>
      <c r="O18" s="137" t="s">
        <v>23</v>
      </c>
      <c r="P18" s="137" t="s">
        <v>23</v>
      </c>
    </row>
    <row r="19" spans="1:16" ht="31.5">
      <c r="A19" s="45" t="s">
        <v>11</v>
      </c>
      <c r="B19" s="86" t="s">
        <v>234</v>
      </c>
      <c r="C19" s="87">
        <v>15267</v>
      </c>
      <c r="D19" s="87" t="s">
        <v>23</v>
      </c>
      <c r="E19" s="87" t="s">
        <v>23</v>
      </c>
      <c r="F19" s="87">
        <v>7909</v>
      </c>
      <c r="G19" s="138">
        <v>5212224.4903199999</v>
      </c>
      <c r="H19" s="138">
        <v>3676715.8283800003</v>
      </c>
      <c r="I19" s="138">
        <v>3590994.5636100001</v>
      </c>
      <c r="J19" s="138">
        <v>2637545.0276700002</v>
      </c>
      <c r="K19" s="138">
        <v>149187.57176000002</v>
      </c>
      <c r="L19" s="138">
        <v>139821.49276000002</v>
      </c>
      <c r="M19" s="138">
        <v>1472054.3949500001</v>
      </c>
      <c r="N19" s="138">
        <v>897672.82495000004</v>
      </c>
      <c r="O19" s="137" t="s">
        <v>23</v>
      </c>
      <c r="P19" s="137" t="s">
        <v>23</v>
      </c>
    </row>
    <row r="20" spans="1:16">
      <c r="A20" s="45" t="s">
        <v>191</v>
      </c>
      <c r="B20" s="40" t="s">
        <v>81</v>
      </c>
      <c r="C20" s="1381">
        <v>310</v>
      </c>
      <c r="D20" s="57" t="s">
        <v>23</v>
      </c>
      <c r="E20" s="57" t="s">
        <v>23</v>
      </c>
      <c r="F20" s="1381">
        <v>11</v>
      </c>
      <c r="G20" s="1381">
        <v>20275.14</v>
      </c>
      <c r="H20" s="1381">
        <v>14722.553000000002</v>
      </c>
      <c r="I20" s="1381">
        <v>11637.699999999999</v>
      </c>
      <c r="J20" s="1381">
        <v>9644.0330000000013</v>
      </c>
      <c r="K20" s="1381">
        <v>2621.6800000000003</v>
      </c>
      <c r="L20" s="1381">
        <v>1101.0700000000002</v>
      </c>
      <c r="M20" s="1381">
        <v>6015.8600000000006</v>
      </c>
      <c r="N20" s="1381">
        <v>3977.4500000000003</v>
      </c>
      <c r="O20" s="137" t="s">
        <v>23</v>
      </c>
      <c r="P20" s="137" t="s">
        <v>23</v>
      </c>
    </row>
    <row r="21" spans="1:16">
      <c r="A21" s="45" t="s">
        <v>192</v>
      </c>
      <c r="B21" s="40" t="s">
        <v>82</v>
      </c>
      <c r="C21" s="1381">
        <v>0</v>
      </c>
      <c r="D21" s="57" t="s">
        <v>23</v>
      </c>
      <c r="E21" s="57" t="s">
        <v>23</v>
      </c>
      <c r="F21" s="1381">
        <v>0</v>
      </c>
      <c r="G21" s="1381">
        <v>0</v>
      </c>
      <c r="H21" s="1381">
        <v>0</v>
      </c>
      <c r="I21" s="1381">
        <v>0</v>
      </c>
      <c r="J21" s="1381">
        <v>0</v>
      </c>
      <c r="K21" s="1381">
        <v>0</v>
      </c>
      <c r="L21" s="1381">
        <v>0</v>
      </c>
      <c r="M21" s="1381">
        <v>0</v>
      </c>
      <c r="N21" s="1381">
        <v>0</v>
      </c>
      <c r="O21" s="137" t="s">
        <v>23</v>
      </c>
      <c r="P21" s="137" t="s">
        <v>23</v>
      </c>
    </row>
    <row r="22" spans="1:16">
      <c r="A22" s="45" t="s">
        <v>193</v>
      </c>
      <c r="B22" s="40" t="s">
        <v>57</v>
      </c>
      <c r="C22" s="1381">
        <v>10902</v>
      </c>
      <c r="D22" s="57" t="s">
        <v>23</v>
      </c>
      <c r="E22" s="57" t="s">
        <v>23</v>
      </c>
      <c r="F22" s="1381">
        <v>6633</v>
      </c>
      <c r="G22" s="1381">
        <v>272958.6924</v>
      </c>
      <c r="H22" s="1381">
        <v>248426.73640000002</v>
      </c>
      <c r="I22" s="1381">
        <v>131507.03514000002</v>
      </c>
      <c r="J22" s="1381">
        <v>109701.28914000002</v>
      </c>
      <c r="K22" s="1381">
        <v>63963.396260000001</v>
      </c>
      <c r="L22" s="1381">
        <v>62969.156260000003</v>
      </c>
      <c r="M22" s="1381">
        <v>77500.361000000004</v>
      </c>
      <c r="N22" s="1381">
        <v>75756.191000000006</v>
      </c>
      <c r="O22" s="137" t="s">
        <v>23</v>
      </c>
      <c r="P22" s="137" t="s">
        <v>23</v>
      </c>
    </row>
    <row r="23" spans="1:16">
      <c r="A23" s="45" t="s">
        <v>194</v>
      </c>
      <c r="B23" s="40" t="s">
        <v>58</v>
      </c>
      <c r="C23" s="1381">
        <v>684</v>
      </c>
      <c r="D23" s="57" t="s">
        <v>23</v>
      </c>
      <c r="E23" s="57" t="s">
        <v>23</v>
      </c>
      <c r="F23" s="1381">
        <v>357</v>
      </c>
      <c r="G23" s="1381">
        <v>98461.139540000004</v>
      </c>
      <c r="H23" s="1381">
        <v>94223.139540000004</v>
      </c>
      <c r="I23" s="1381">
        <v>94598.218999999997</v>
      </c>
      <c r="J23" s="1381">
        <v>90360.218999999997</v>
      </c>
      <c r="K23" s="1381">
        <v>3862.9205400000001</v>
      </c>
      <c r="L23" s="1381">
        <v>3862.9205400000001</v>
      </c>
      <c r="M23" s="1381">
        <v>0</v>
      </c>
      <c r="N23" s="1381">
        <v>0</v>
      </c>
      <c r="O23" s="137" t="s">
        <v>23</v>
      </c>
      <c r="P23" s="137" t="s">
        <v>23</v>
      </c>
    </row>
    <row r="24" spans="1:16">
      <c r="A24" s="45" t="s">
        <v>195</v>
      </c>
      <c r="B24" s="40" t="s">
        <v>83</v>
      </c>
      <c r="C24" s="1381">
        <v>16</v>
      </c>
      <c r="D24" s="57" t="s">
        <v>23</v>
      </c>
      <c r="E24" s="57" t="s">
        <v>23</v>
      </c>
      <c r="F24" s="1381">
        <v>5</v>
      </c>
      <c r="G24" s="1381">
        <v>3578.6671999999999</v>
      </c>
      <c r="H24" s="1381">
        <v>3113.8791999999999</v>
      </c>
      <c r="I24" s="1381">
        <v>2451.9290000000001</v>
      </c>
      <c r="J24" s="1381">
        <v>2177.1410000000001</v>
      </c>
      <c r="K24" s="1381">
        <v>0</v>
      </c>
      <c r="L24" s="1381">
        <v>0</v>
      </c>
      <c r="M24" s="1381">
        <v>1126.7382</v>
      </c>
      <c r="N24" s="1381">
        <v>936.73820000000001</v>
      </c>
      <c r="O24" s="137" t="s">
        <v>23</v>
      </c>
      <c r="P24" s="137" t="s">
        <v>23</v>
      </c>
    </row>
    <row r="25" spans="1:16">
      <c r="A25" s="45" t="s">
        <v>196</v>
      </c>
      <c r="B25" s="40" t="s">
        <v>84</v>
      </c>
      <c r="C25" s="1381">
        <v>875</v>
      </c>
      <c r="D25" s="57" t="s">
        <v>23</v>
      </c>
      <c r="E25" s="57" t="s">
        <v>23</v>
      </c>
      <c r="F25" s="1381">
        <v>80</v>
      </c>
      <c r="G25" s="1381">
        <v>477618.23480999999</v>
      </c>
      <c r="H25" s="1381">
        <v>366720.31581</v>
      </c>
      <c r="I25" s="1381">
        <v>366890.50247000001</v>
      </c>
      <c r="J25" s="1381">
        <v>271040.36347000004</v>
      </c>
      <c r="K25" s="1381">
        <v>7288.86967</v>
      </c>
      <c r="L25" s="1381">
        <v>6172.989669999999</v>
      </c>
      <c r="M25" s="1381">
        <v>103438.72266999999</v>
      </c>
      <c r="N25" s="1381">
        <v>89506.822669999994</v>
      </c>
      <c r="O25" s="137" t="s">
        <v>23</v>
      </c>
      <c r="P25" s="137" t="s">
        <v>23</v>
      </c>
    </row>
    <row r="26" spans="1:16">
      <c r="A26" s="45" t="s">
        <v>197</v>
      </c>
      <c r="B26" s="40" t="s">
        <v>85</v>
      </c>
      <c r="C26" s="1381">
        <v>0</v>
      </c>
      <c r="D26" s="57" t="s">
        <v>23</v>
      </c>
      <c r="E26" s="57" t="s">
        <v>23</v>
      </c>
      <c r="F26" s="1381">
        <v>0</v>
      </c>
      <c r="G26" s="1381">
        <v>0</v>
      </c>
      <c r="H26" s="1381">
        <v>0</v>
      </c>
      <c r="I26" s="1381">
        <v>0</v>
      </c>
      <c r="J26" s="1381">
        <v>0</v>
      </c>
      <c r="K26" s="1381">
        <v>0</v>
      </c>
      <c r="L26" s="1381">
        <v>0</v>
      </c>
      <c r="M26" s="1381">
        <v>0</v>
      </c>
      <c r="N26" s="1381">
        <v>0</v>
      </c>
      <c r="O26" s="137" t="s">
        <v>23</v>
      </c>
      <c r="P26" s="137" t="s">
        <v>23</v>
      </c>
    </row>
    <row r="27" spans="1:16">
      <c r="A27" s="45" t="s">
        <v>198</v>
      </c>
      <c r="B27" s="40" t="s">
        <v>86</v>
      </c>
      <c r="C27" s="1381">
        <v>2</v>
      </c>
      <c r="D27" s="57" t="s">
        <v>23</v>
      </c>
      <c r="E27" s="57" t="s">
        <v>23</v>
      </c>
      <c r="F27" s="1381">
        <v>0</v>
      </c>
      <c r="G27" s="1381">
        <v>279.01</v>
      </c>
      <c r="H27" s="1381">
        <v>279.01</v>
      </c>
      <c r="I27" s="1381">
        <v>0</v>
      </c>
      <c r="J27" s="1381">
        <v>0</v>
      </c>
      <c r="K27" s="1381">
        <v>0</v>
      </c>
      <c r="L27" s="1381">
        <v>0</v>
      </c>
      <c r="M27" s="1381">
        <v>279.01</v>
      </c>
      <c r="N27" s="1381">
        <v>279.01</v>
      </c>
      <c r="O27" s="137" t="s">
        <v>23</v>
      </c>
      <c r="P27" s="137" t="s">
        <v>23</v>
      </c>
    </row>
    <row r="28" spans="1:16">
      <c r="A28" s="45" t="s">
        <v>199</v>
      </c>
      <c r="B28" s="40" t="s">
        <v>88</v>
      </c>
      <c r="C28" s="1381">
        <v>0</v>
      </c>
      <c r="D28" s="57" t="s">
        <v>23</v>
      </c>
      <c r="E28" s="57" t="s">
        <v>23</v>
      </c>
      <c r="F28" s="1381">
        <v>0</v>
      </c>
      <c r="G28" s="1381">
        <v>0</v>
      </c>
      <c r="H28" s="1381">
        <v>0</v>
      </c>
      <c r="I28" s="1381">
        <v>0</v>
      </c>
      <c r="J28" s="1381">
        <v>0</v>
      </c>
      <c r="K28" s="1381">
        <v>0</v>
      </c>
      <c r="L28" s="1381">
        <v>0</v>
      </c>
      <c r="M28" s="1381">
        <v>0</v>
      </c>
      <c r="N28" s="1381">
        <v>0</v>
      </c>
      <c r="O28" s="137" t="s">
        <v>23</v>
      </c>
      <c r="P28" s="137" t="s">
        <v>23</v>
      </c>
    </row>
    <row r="29" spans="1:16">
      <c r="A29" s="45" t="s">
        <v>200</v>
      </c>
      <c r="B29" s="40" t="s">
        <v>87</v>
      </c>
      <c r="C29" s="1381">
        <v>0</v>
      </c>
      <c r="D29" s="57" t="s">
        <v>23</v>
      </c>
      <c r="E29" s="57" t="s">
        <v>23</v>
      </c>
      <c r="F29" s="1381">
        <v>0</v>
      </c>
      <c r="G29" s="1381">
        <v>0</v>
      </c>
      <c r="H29" s="1381">
        <v>0</v>
      </c>
      <c r="I29" s="1381">
        <v>0</v>
      </c>
      <c r="J29" s="1381">
        <v>0</v>
      </c>
      <c r="K29" s="1381">
        <v>0</v>
      </c>
      <c r="L29" s="1381">
        <v>0</v>
      </c>
      <c r="M29" s="1381">
        <v>0</v>
      </c>
      <c r="N29" s="1381">
        <v>0</v>
      </c>
      <c r="O29" s="137" t="s">
        <v>23</v>
      </c>
      <c r="P29" s="137" t="s">
        <v>23</v>
      </c>
    </row>
    <row r="30" spans="1:16">
      <c r="A30" s="45" t="s">
        <v>201</v>
      </c>
      <c r="B30" s="40" t="s">
        <v>89</v>
      </c>
      <c r="C30" s="1381">
        <v>122</v>
      </c>
      <c r="D30" s="57" t="s">
        <v>23</v>
      </c>
      <c r="E30" s="57" t="s">
        <v>23</v>
      </c>
      <c r="F30" s="1381">
        <v>24</v>
      </c>
      <c r="G30" s="1381">
        <v>12719.339279999998</v>
      </c>
      <c r="H30" s="1381">
        <v>12477.339279999998</v>
      </c>
      <c r="I30" s="1381">
        <v>6657.1562799999992</v>
      </c>
      <c r="J30" s="1381">
        <v>6553.1562799999992</v>
      </c>
      <c r="K30" s="1381">
        <v>224.11</v>
      </c>
      <c r="L30" s="1381">
        <v>223.11</v>
      </c>
      <c r="M30" s="1381">
        <v>5838.0729999999985</v>
      </c>
      <c r="N30" s="1381">
        <v>5701.0729999999985</v>
      </c>
      <c r="O30" s="137" t="s">
        <v>23</v>
      </c>
      <c r="P30" s="137" t="s">
        <v>23</v>
      </c>
    </row>
    <row r="31" spans="1:16" ht="22.5">
      <c r="A31" s="45" t="s">
        <v>202</v>
      </c>
      <c r="B31" s="112" t="s">
        <v>226</v>
      </c>
      <c r="C31" s="1381">
        <v>16</v>
      </c>
      <c r="D31" s="57" t="s">
        <v>23</v>
      </c>
      <c r="E31" s="57" t="s">
        <v>23</v>
      </c>
      <c r="F31" s="1381">
        <v>1</v>
      </c>
      <c r="G31" s="1381">
        <v>117945.47371999999</v>
      </c>
      <c r="H31" s="1381">
        <v>25232.861440000001</v>
      </c>
      <c r="I31" s="1381">
        <v>37710.974719999998</v>
      </c>
      <c r="J31" s="1381">
        <v>9591.6114400000006</v>
      </c>
      <c r="K31" s="1381">
        <v>2298.8989999999999</v>
      </c>
      <c r="L31" s="1381">
        <v>0</v>
      </c>
      <c r="M31" s="1381">
        <v>77935.600000000006</v>
      </c>
      <c r="N31" s="1381">
        <v>15641.25</v>
      </c>
      <c r="O31" s="137" t="s">
        <v>23</v>
      </c>
      <c r="P31" s="137" t="s">
        <v>23</v>
      </c>
    </row>
    <row r="32" spans="1:16" ht="22.5">
      <c r="A32" s="45" t="s">
        <v>203</v>
      </c>
      <c r="B32" s="112" t="s">
        <v>227</v>
      </c>
      <c r="C32" s="1381">
        <v>1407</v>
      </c>
      <c r="D32" s="57" t="s">
        <v>23</v>
      </c>
      <c r="E32" s="57" t="s">
        <v>23</v>
      </c>
      <c r="F32" s="1381">
        <v>441</v>
      </c>
      <c r="G32" s="1381">
        <v>3803317.91181</v>
      </c>
      <c r="H32" s="1381">
        <v>2590213.9771500002</v>
      </c>
      <c r="I32" s="1381">
        <v>2645942.1639399999</v>
      </c>
      <c r="J32" s="1381">
        <v>1885316.9192799998</v>
      </c>
      <c r="K32" s="1381">
        <v>64349.617870000002</v>
      </c>
      <c r="L32" s="1381">
        <v>63133.727870000002</v>
      </c>
      <c r="M32" s="1381">
        <v>1093026.1100000001</v>
      </c>
      <c r="N32" s="1381">
        <v>641370.42000000004</v>
      </c>
      <c r="O32" s="137" t="s">
        <v>23</v>
      </c>
      <c r="P32" s="137" t="s">
        <v>23</v>
      </c>
    </row>
    <row r="33" spans="1:16">
      <c r="A33" s="45" t="s">
        <v>204</v>
      </c>
      <c r="B33" s="40" t="s">
        <v>90</v>
      </c>
      <c r="C33" s="1381">
        <v>0</v>
      </c>
      <c r="D33" s="57" t="s">
        <v>23</v>
      </c>
      <c r="E33" s="57" t="s">
        <v>23</v>
      </c>
      <c r="F33" s="1381">
        <v>0</v>
      </c>
      <c r="G33" s="1381">
        <v>0</v>
      </c>
      <c r="H33" s="1381">
        <v>0</v>
      </c>
      <c r="I33" s="1381">
        <v>0</v>
      </c>
      <c r="J33" s="1381">
        <v>0</v>
      </c>
      <c r="K33" s="1381">
        <v>0</v>
      </c>
      <c r="L33" s="1381">
        <v>0</v>
      </c>
      <c r="M33" s="1381">
        <v>0</v>
      </c>
      <c r="N33" s="1381">
        <v>0</v>
      </c>
      <c r="O33" s="137" t="s">
        <v>23</v>
      </c>
      <c r="P33" s="137" t="s">
        <v>23</v>
      </c>
    </row>
    <row r="34" spans="1:16">
      <c r="A34" s="45" t="s">
        <v>205</v>
      </c>
      <c r="B34" s="40" t="s">
        <v>91</v>
      </c>
      <c r="C34" s="1381">
        <v>31</v>
      </c>
      <c r="D34" s="57" t="s">
        <v>23</v>
      </c>
      <c r="E34" s="57" t="s">
        <v>23</v>
      </c>
      <c r="F34" s="1381">
        <v>31</v>
      </c>
      <c r="G34" s="1381">
        <v>1774.03</v>
      </c>
      <c r="H34" s="1381">
        <v>3057.3630000000003</v>
      </c>
      <c r="I34" s="1381">
        <v>0</v>
      </c>
      <c r="J34" s="1381">
        <v>0</v>
      </c>
      <c r="K34" s="1381">
        <v>0</v>
      </c>
      <c r="L34" s="1381">
        <v>0</v>
      </c>
      <c r="M34" s="1381">
        <v>1774.03</v>
      </c>
      <c r="N34" s="1381">
        <v>1774.03</v>
      </c>
      <c r="O34" s="137" t="s">
        <v>23</v>
      </c>
      <c r="P34" s="137" t="s">
        <v>23</v>
      </c>
    </row>
    <row r="35" spans="1:16">
      <c r="A35" s="45" t="s">
        <v>206</v>
      </c>
      <c r="B35" s="40" t="s">
        <v>92</v>
      </c>
      <c r="C35" s="1381">
        <v>650</v>
      </c>
      <c r="D35" s="57" t="s">
        <v>23</v>
      </c>
      <c r="E35" s="57" t="s">
        <v>23</v>
      </c>
      <c r="F35" s="1381">
        <v>117</v>
      </c>
      <c r="G35" s="1381">
        <v>385750.68794000003</v>
      </c>
      <c r="H35" s="1381">
        <v>301662.48994</v>
      </c>
      <c r="I35" s="1381">
        <v>276236.71944000002</v>
      </c>
      <c r="J35" s="1381">
        <v>236758.13143999997</v>
      </c>
      <c r="K35" s="1381">
        <v>4394.0784200000007</v>
      </c>
      <c r="L35" s="1381">
        <v>2174.5184199999999</v>
      </c>
      <c r="M35" s="1381">
        <v>105119.89008000001</v>
      </c>
      <c r="N35" s="1381">
        <v>62729.840079999994</v>
      </c>
      <c r="O35" s="137" t="s">
        <v>23</v>
      </c>
      <c r="P35" s="137" t="s">
        <v>23</v>
      </c>
    </row>
    <row r="36" spans="1:16">
      <c r="A36" s="45" t="s">
        <v>207</v>
      </c>
      <c r="B36" s="40" t="s">
        <v>93</v>
      </c>
      <c r="C36" s="1381">
        <v>0</v>
      </c>
      <c r="D36" s="57" t="s">
        <v>23</v>
      </c>
      <c r="E36" s="57" t="s">
        <v>23</v>
      </c>
      <c r="F36" s="1381">
        <v>0</v>
      </c>
      <c r="G36" s="1381">
        <v>0</v>
      </c>
      <c r="H36" s="1381">
        <v>0</v>
      </c>
      <c r="I36" s="1381">
        <v>0</v>
      </c>
      <c r="J36" s="1381">
        <v>0</v>
      </c>
      <c r="K36" s="1381">
        <v>0</v>
      </c>
      <c r="L36" s="1381">
        <v>0</v>
      </c>
      <c r="M36" s="1381">
        <v>0</v>
      </c>
      <c r="N36" s="1381">
        <v>0</v>
      </c>
      <c r="O36" s="137" t="s">
        <v>23</v>
      </c>
      <c r="P36" s="137" t="s">
        <v>23</v>
      </c>
    </row>
    <row r="37" spans="1:16">
      <c r="A37" s="45" t="s">
        <v>208</v>
      </c>
      <c r="B37" s="40" t="s">
        <v>94</v>
      </c>
      <c r="C37" s="1381">
        <v>1</v>
      </c>
      <c r="D37" s="57" t="s">
        <v>23</v>
      </c>
      <c r="E37" s="57" t="s">
        <v>23</v>
      </c>
      <c r="F37" s="1381">
        <v>1</v>
      </c>
      <c r="G37" s="1381">
        <v>130.84800000000001</v>
      </c>
      <c r="H37" s="1381">
        <v>130.84800000000001</v>
      </c>
      <c r="I37" s="1381">
        <v>130.84800000000001</v>
      </c>
      <c r="J37" s="1381">
        <v>130.84800000000001</v>
      </c>
      <c r="K37" s="1381">
        <v>0</v>
      </c>
      <c r="L37" s="1381">
        <v>0</v>
      </c>
      <c r="M37" s="1381">
        <v>0</v>
      </c>
      <c r="N37" s="1381">
        <v>0</v>
      </c>
      <c r="O37" s="137" t="s">
        <v>23</v>
      </c>
      <c r="P37" s="137" t="s">
        <v>23</v>
      </c>
    </row>
    <row r="38" spans="1:16">
      <c r="A38" s="45" t="s">
        <v>225</v>
      </c>
      <c r="B38" s="40" t="s">
        <v>190</v>
      </c>
      <c r="C38" s="1381">
        <v>251</v>
      </c>
      <c r="D38" s="57" t="s">
        <v>23</v>
      </c>
      <c r="E38" s="57" t="s">
        <v>23</v>
      </c>
      <c r="F38" s="1381">
        <v>208</v>
      </c>
      <c r="G38" s="1381">
        <v>17415.315620000001</v>
      </c>
      <c r="H38" s="1381">
        <v>16455.315620000001</v>
      </c>
      <c r="I38" s="1381">
        <v>17231.315620000001</v>
      </c>
      <c r="J38" s="1381">
        <v>16271.315619999999</v>
      </c>
      <c r="K38" s="1381">
        <v>184</v>
      </c>
      <c r="L38" s="1381">
        <v>184</v>
      </c>
      <c r="M38" s="1381">
        <v>0</v>
      </c>
      <c r="N38" s="1381">
        <v>0</v>
      </c>
      <c r="O38" s="137"/>
      <c r="P38" s="137"/>
    </row>
    <row r="39" spans="1:16" ht="24">
      <c r="A39" s="58" t="s">
        <v>15</v>
      </c>
      <c r="B39" s="90" t="s">
        <v>209</v>
      </c>
      <c r="C39" s="91">
        <v>18056</v>
      </c>
      <c r="D39" s="91">
        <v>1091</v>
      </c>
      <c r="E39" s="91">
        <v>2</v>
      </c>
      <c r="F39" s="91">
        <v>8799</v>
      </c>
      <c r="G39" s="139">
        <v>7727603.4528600005</v>
      </c>
      <c r="H39" s="139">
        <v>5176798.3239200003</v>
      </c>
      <c r="I39" s="139">
        <v>4644276.7781500006</v>
      </c>
      <c r="J39" s="139">
        <v>3251499.0952100004</v>
      </c>
      <c r="K39" s="139">
        <v>268280.87976000004</v>
      </c>
      <c r="L39" s="139">
        <v>252991.70076000004</v>
      </c>
      <c r="M39" s="139">
        <v>2815157.83495</v>
      </c>
      <c r="N39" s="139">
        <v>1670631.04495</v>
      </c>
      <c r="O39" s="139">
        <v>487695.76825999992</v>
      </c>
      <c r="P39" s="139">
        <v>800.79</v>
      </c>
    </row>
    <row r="40" spans="1:16">
      <c r="A40" s="59"/>
      <c r="B40" s="60"/>
      <c r="C40" s="61"/>
      <c r="D40" s="61"/>
      <c r="E40" s="61"/>
      <c r="F40" s="61"/>
      <c r="G40" s="61"/>
      <c r="H40" s="61"/>
      <c r="I40" s="61"/>
      <c r="J40" s="61"/>
      <c r="K40" s="61"/>
      <c r="L40" s="61"/>
      <c r="M40" s="61"/>
      <c r="N40" s="61"/>
      <c r="O40" s="61"/>
      <c r="P40" s="61"/>
    </row>
    <row r="42" spans="1:16">
      <c r="A42" s="62" t="s">
        <v>52</v>
      </c>
    </row>
    <row r="43" spans="1:16">
      <c r="A43" s="62" t="s">
        <v>353</v>
      </c>
    </row>
    <row r="44" spans="1:16">
      <c r="A44" s="51" t="s">
        <v>228</v>
      </c>
    </row>
    <row r="45" spans="1:16">
      <c r="A45" s="51" t="s">
        <v>155</v>
      </c>
    </row>
    <row r="47" spans="1:16" ht="12.75" customHeight="1">
      <c r="A47" s="63" t="s">
        <v>354</v>
      </c>
      <c r="B47" s="64"/>
    </row>
    <row r="48" spans="1:16">
      <c r="A48" s="63"/>
    </row>
    <row r="49" spans="1:1" s="8" customFormat="1">
      <c r="A49" s="63" t="s">
        <v>355</v>
      </c>
    </row>
    <row r="50" spans="1:1" s="8" customFormat="1">
      <c r="A50" s="10"/>
    </row>
    <row r="51" spans="1:1" s="8" customFormat="1">
      <c r="A51" s="10"/>
    </row>
  </sheetData>
  <mergeCells count="14">
    <mergeCell ref="B3:O3"/>
    <mergeCell ref="B4:O4"/>
    <mergeCell ref="B5:O5"/>
    <mergeCell ref="A7:A9"/>
    <mergeCell ref="B7:B9"/>
    <mergeCell ref="F7:F9"/>
    <mergeCell ref="G7:P7"/>
    <mergeCell ref="C7:E8"/>
    <mergeCell ref="G8:H8"/>
    <mergeCell ref="I8:J8"/>
    <mergeCell ref="K8:L8"/>
    <mergeCell ref="M8:N8"/>
    <mergeCell ref="O8:O9"/>
    <mergeCell ref="P8:P9"/>
  </mergeCells>
  <printOptions horizontalCentered="1"/>
  <pageMargins left="0.39370078740157483" right="0.39370078740157483" top="0.39370078740157483" bottom="0.39370078740157483" header="0.51181102362204722" footer="0.51181102362204722"/>
  <pageSetup paperSize="9" scale="68" firstPageNumber="7" orientation="landscape" useFirstPageNumber="1" r:id="rId1"/>
  <headerFooter alignWithMargins="0"/>
</worksheet>
</file>

<file path=xl/worksheets/sheet4.xml><?xml version="1.0" encoding="utf-8"?>
<worksheet xmlns="http://schemas.openxmlformats.org/spreadsheetml/2006/main" xmlns:r="http://schemas.openxmlformats.org/officeDocument/2006/relationships">
  <sheetPr codeName="Лист4">
    <tabColor rgb="FF92D050"/>
    <pageSetUpPr fitToPage="1"/>
  </sheetPr>
  <dimension ref="A1:K23"/>
  <sheetViews>
    <sheetView zoomScaleNormal="100" workbookViewId="0">
      <selection activeCell="E31" sqref="E31"/>
    </sheetView>
  </sheetViews>
  <sheetFormatPr defaultRowHeight="12.75"/>
  <cols>
    <col min="1" max="1" width="9.140625" style="100"/>
    <col min="2" max="2" width="41.7109375" style="100" customWidth="1"/>
    <col min="3" max="3" width="14.85546875" style="100" customWidth="1"/>
    <col min="4" max="4" width="12.7109375" style="100" customWidth="1"/>
    <col min="5" max="5" width="12.140625" style="100" customWidth="1"/>
    <col min="6" max="6" width="11.7109375" style="100" customWidth="1"/>
    <col min="7" max="7" width="12" style="100" customWidth="1"/>
    <col min="8" max="9" width="11.85546875" style="100" customWidth="1"/>
    <col min="10" max="10" width="13.42578125" style="100" customWidth="1"/>
    <col min="11" max="16384" width="9.140625" style="100"/>
  </cols>
  <sheetData>
    <row r="1" spans="1:11">
      <c r="G1" s="1427" t="s">
        <v>233</v>
      </c>
      <c r="H1" s="1428"/>
    </row>
    <row r="2" spans="1:11" ht="15.75" customHeight="1">
      <c r="A2" s="1429" t="s">
        <v>247</v>
      </c>
      <c r="B2" s="1429"/>
      <c r="C2" s="1429"/>
      <c r="D2" s="1429"/>
      <c r="E2" s="1429"/>
      <c r="F2" s="1429"/>
      <c r="G2" s="2"/>
      <c r="H2" s="2"/>
      <c r="I2" s="2"/>
    </row>
    <row r="3" spans="1:11" ht="15.75" customHeight="1">
      <c r="A3" s="69"/>
      <c r="B3" s="192" t="s">
        <v>3290</v>
      </c>
      <c r="C3" s="69"/>
      <c r="D3" s="69"/>
      <c r="E3" s="69"/>
      <c r="F3" s="69"/>
      <c r="G3" s="2"/>
      <c r="H3" s="2"/>
      <c r="I3" s="2"/>
    </row>
    <row r="4" spans="1:11" ht="15.75">
      <c r="A4" s="72" t="s">
        <v>22</v>
      </c>
      <c r="B4" s="1430" t="s">
        <v>319</v>
      </c>
      <c r="C4" s="1430"/>
      <c r="D4" s="1430"/>
      <c r="E4" s="1430"/>
      <c r="F4" s="1430"/>
      <c r="G4" s="101"/>
      <c r="H4" s="101"/>
      <c r="I4" s="101"/>
      <c r="J4" s="101"/>
    </row>
    <row r="5" spans="1:11" ht="15">
      <c r="A5" s="101"/>
      <c r="B5" s="1431" t="s">
        <v>3</v>
      </c>
      <c r="C5" s="1431"/>
      <c r="D5" s="1431"/>
      <c r="E5" s="1431"/>
      <c r="F5" s="1431"/>
      <c r="G5" s="101"/>
      <c r="H5" s="101"/>
      <c r="I5" s="101"/>
      <c r="J5" s="101"/>
    </row>
    <row r="6" spans="1:11">
      <c r="A6" s="59"/>
      <c r="B6" s="60"/>
      <c r="C6" s="60"/>
      <c r="D6" s="60"/>
      <c r="E6" s="60"/>
      <c r="F6" s="60"/>
      <c r="G6" s="64"/>
      <c r="H6" s="61"/>
      <c r="I6" s="61"/>
      <c r="J6" s="61" t="s">
        <v>213</v>
      </c>
    </row>
    <row r="7" spans="1:11" ht="19.5" customHeight="1">
      <c r="A7" s="1435" t="s">
        <v>2</v>
      </c>
      <c r="B7" s="1415" t="s">
        <v>158</v>
      </c>
      <c r="C7" s="1425" t="s">
        <v>110</v>
      </c>
      <c r="D7" s="1425" t="s">
        <v>3161</v>
      </c>
      <c r="E7" s="1425" t="s">
        <v>3162</v>
      </c>
      <c r="F7" s="1425" t="s">
        <v>3163</v>
      </c>
      <c r="G7" s="1432" t="s">
        <v>32175</v>
      </c>
      <c r="H7" s="1433"/>
      <c r="I7" s="1433"/>
      <c r="J7" s="1434"/>
    </row>
    <row r="8" spans="1:11" ht="48.75" customHeight="1">
      <c r="A8" s="1435"/>
      <c r="B8" s="1415"/>
      <c r="C8" s="1426"/>
      <c r="D8" s="1426"/>
      <c r="E8" s="1426"/>
      <c r="F8" s="1426"/>
      <c r="G8" s="114" t="s">
        <v>110</v>
      </c>
      <c r="H8" s="114" t="s">
        <v>214</v>
      </c>
      <c r="I8" s="156" t="s">
        <v>215</v>
      </c>
      <c r="J8" s="114" t="s">
        <v>216</v>
      </c>
    </row>
    <row r="9" spans="1:11">
      <c r="A9" s="102" t="s">
        <v>10</v>
      </c>
      <c r="B9" s="103">
        <v>2</v>
      </c>
      <c r="C9" s="103" t="s">
        <v>217</v>
      </c>
      <c r="D9" s="103">
        <v>4</v>
      </c>
      <c r="E9" s="103">
        <v>5</v>
      </c>
      <c r="F9" s="103">
        <v>6</v>
      </c>
      <c r="G9" s="103" t="s">
        <v>218</v>
      </c>
      <c r="H9" s="103">
        <v>8</v>
      </c>
      <c r="I9" s="103">
        <v>9</v>
      </c>
      <c r="J9" s="103">
        <v>10</v>
      </c>
    </row>
    <row r="10" spans="1:11" ht="14.25">
      <c r="A10" s="104"/>
      <c r="B10" s="105" t="s">
        <v>219</v>
      </c>
      <c r="C10" s="143">
        <v>6841959.4520300003</v>
      </c>
      <c r="D10" s="144">
        <v>4178276.7592000002</v>
      </c>
      <c r="E10" s="144">
        <v>480800.69283000001</v>
      </c>
      <c r="F10" s="144">
        <v>2182882</v>
      </c>
      <c r="G10" s="145">
        <v>5793924.9233899992</v>
      </c>
      <c r="H10" s="145">
        <v>3606768.0568400002</v>
      </c>
      <c r="I10" s="145">
        <v>289042.23</v>
      </c>
      <c r="J10" s="145">
        <v>1898114.7765499996</v>
      </c>
      <c r="K10" s="146"/>
    </row>
    <row r="11" spans="1:11" ht="31.5">
      <c r="A11" s="106" t="s">
        <v>10</v>
      </c>
      <c r="B11" s="107" t="s">
        <v>220</v>
      </c>
      <c r="C11" s="141" t="s">
        <v>23</v>
      </c>
      <c r="D11" s="142" t="s">
        <v>23</v>
      </c>
      <c r="E11" s="142" t="s">
        <v>23</v>
      </c>
      <c r="F11" s="142" t="s">
        <v>23</v>
      </c>
      <c r="G11" s="141">
        <v>1620903.45527</v>
      </c>
      <c r="H11" s="141">
        <v>750134.78200000001</v>
      </c>
      <c r="I11" s="141">
        <v>77412.429999999993</v>
      </c>
      <c r="J11" s="141">
        <v>793356.29326999967</v>
      </c>
    </row>
    <row r="12" spans="1:11" ht="39" customHeight="1">
      <c r="A12" s="108" t="s">
        <v>11</v>
      </c>
      <c r="B12" s="109" t="s">
        <v>221</v>
      </c>
      <c r="C12" s="120" t="s">
        <v>23</v>
      </c>
      <c r="D12" s="142" t="s">
        <v>23</v>
      </c>
      <c r="E12" s="142" t="s">
        <v>23</v>
      </c>
      <c r="F12" s="142" t="s">
        <v>23</v>
      </c>
      <c r="G12" s="141">
        <v>4173021.4681199999</v>
      </c>
      <c r="H12" s="141">
        <v>2856363.0748399999</v>
      </c>
      <c r="I12" s="141">
        <v>211629.9</v>
      </c>
      <c r="J12" s="141">
        <v>1104758.48328</v>
      </c>
    </row>
    <row r="13" spans="1:11">
      <c r="A13" s="110"/>
      <c r="B13" s="64"/>
      <c r="C13" s="64"/>
      <c r="D13" s="64"/>
      <c r="E13" s="64"/>
      <c r="F13" s="64"/>
      <c r="G13" s="64"/>
      <c r="H13" s="64"/>
      <c r="I13" s="64"/>
      <c r="J13" s="64"/>
    </row>
    <row r="14" spans="1:11" s="111" customFormat="1">
      <c r="A14" s="62" t="s">
        <v>52</v>
      </c>
      <c r="B14" s="51"/>
      <c r="C14" s="51"/>
      <c r="D14" s="51"/>
      <c r="E14" s="51"/>
      <c r="F14" s="51"/>
      <c r="G14" s="51"/>
      <c r="H14" s="51"/>
      <c r="I14" s="51"/>
      <c r="J14" s="51"/>
    </row>
    <row r="15" spans="1:11" s="111" customFormat="1">
      <c r="A15" s="62" t="s">
        <v>353</v>
      </c>
      <c r="B15" s="51"/>
      <c r="C15" s="51"/>
      <c r="D15" s="51"/>
      <c r="E15" s="51"/>
      <c r="F15" s="51"/>
      <c r="G15" s="51"/>
      <c r="H15" s="51"/>
      <c r="I15" s="51"/>
      <c r="J15" s="51"/>
    </row>
    <row r="16" spans="1:11" s="111" customFormat="1">
      <c r="A16" s="62" t="s">
        <v>222</v>
      </c>
      <c r="B16" s="51"/>
      <c r="C16" s="51"/>
      <c r="D16" s="51"/>
      <c r="E16" s="51"/>
      <c r="F16" s="51"/>
      <c r="G16" s="51"/>
      <c r="H16" s="51"/>
      <c r="I16" s="51"/>
      <c r="J16" s="51"/>
    </row>
    <row r="17" spans="1:10" s="111" customFormat="1">
      <c r="A17" s="62" t="s">
        <v>223</v>
      </c>
      <c r="B17" s="51"/>
      <c r="C17" s="51"/>
      <c r="D17" s="51"/>
      <c r="E17" s="51"/>
      <c r="F17" s="51"/>
      <c r="G17" s="51"/>
      <c r="H17" s="51"/>
      <c r="I17" s="51"/>
      <c r="J17" s="51"/>
    </row>
    <row r="18" spans="1:10" s="111" customFormat="1">
      <c r="A18" s="62"/>
    </row>
    <row r="19" spans="1:10" s="111" customFormat="1">
      <c r="A19" s="63" t="s">
        <v>361</v>
      </c>
      <c r="B19" s="51"/>
      <c r="C19" s="51"/>
      <c r="D19" s="51"/>
      <c r="E19" s="51"/>
      <c r="F19" s="51"/>
      <c r="G19" s="51"/>
      <c r="H19" s="51"/>
      <c r="I19" s="51"/>
      <c r="J19" s="51"/>
    </row>
    <row r="20" spans="1:10" s="111" customFormat="1">
      <c r="A20" s="63"/>
      <c r="B20" s="51"/>
      <c r="C20" s="51"/>
      <c r="D20" s="51"/>
      <c r="E20" s="51"/>
      <c r="F20" s="51"/>
      <c r="G20" s="51"/>
      <c r="H20" s="51"/>
      <c r="I20" s="51"/>
      <c r="J20" s="51"/>
    </row>
    <row r="21" spans="1:10" s="111" customFormat="1">
      <c r="A21" s="63" t="s">
        <v>324</v>
      </c>
    </row>
    <row r="22" spans="1:10" s="111" customFormat="1"/>
    <row r="23" spans="1:10" s="111" customFormat="1"/>
  </sheetData>
  <mergeCells count="11">
    <mergeCell ref="E7:E8"/>
    <mergeCell ref="F7:F8"/>
    <mergeCell ref="G1:H1"/>
    <mergeCell ref="A2:F2"/>
    <mergeCell ref="B4:F4"/>
    <mergeCell ref="B5:F5"/>
    <mergeCell ref="G7:J7"/>
    <mergeCell ref="A7:A8"/>
    <mergeCell ref="B7:B8"/>
    <mergeCell ref="C7:C8"/>
    <mergeCell ref="D7:D8"/>
  </mergeCells>
  <pageMargins left="0.70866141732283472" right="0.70866141732283472" top="0.74803149606299213" bottom="0.74803149606299213" header="0.31496062992125984" footer="0.31496062992125984"/>
  <pageSetup paperSize="9" scale="93" fitToHeight="100" orientation="landscape" r:id="rId1"/>
</worksheet>
</file>

<file path=xl/worksheets/sheet5.xml><?xml version="1.0" encoding="utf-8"?>
<worksheet xmlns="http://schemas.openxmlformats.org/spreadsheetml/2006/main" xmlns:r="http://schemas.openxmlformats.org/officeDocument/2006/relationships">
  <sheetPr codeName="Лист5">
    <tabColor rgb="FF92D050"/>
    <pageSetUpPr fitToPage="1"/>
  </sheetPr>
  <dimension ref="A1:O23"/>
  <sheetViews>
    <sheetView topLeftCell="A4" workbookViewId="0">
      <selection activeCell="D19" sqref="D19"/>
    </sheetView>
  </sheetViews>
  <sheetFormatPr defaultRowHeight="15"/>
  <cols>
    <col min="1" max="1" width="7.140625" style="3" customWidth="1"/>
    <col min="2" max="2" width="18.7109375" style="3" customWidth="1"/>
    <col min="3" max="3" width="15.42578125" style="3" customWidth="1"/>
    <col min="4" max="4" width="16.5703125" style="3" customWidth="1"/>
    <col min="5" max="6" width="15.140625" style="3" customWidth="1"/>
    <col min="7" max="7" width="19.140625" style="3" customWidth="1"/>
    <col min="8" max="8" width="15.5703125" style="3" customWidth="1"/>
    <col min="9" max="9" width="22.5703125" style="3" customWidth="1"/>
    <col min="10" max="10" width="25.7109375" style="3" customWidth="1"/>
    <col min="11" max="16384" width="9.140625" style="3"/>
  </cols>
  <sheetData>
    <row r="1" spans="1:10">
      <c r="J1" s="16" t="s">
        <v>49</v>
      </c>
    </row>
    <row r="3" spans="1:10">
      <c r="B3" s="65" t="s">
        <v>95</v>
      </c>
      <c r="C3" s="65"/>
      <c r="D3" s="65"/>
      <c r="E3" s="65"/>
      <c r="F3" s="65"/>
      <c r="G3" s="65"/>
      <c r="H3" s="47"/>
    </row>
    <row r="4" spans="1:10">
      <c r="B4" s="1436" t="s">
        <v>3289</v>
      </c>
      <c r="C4" s="1436"/>
      <c r="D4" s="1436"/>
      <c r="E4" s="1436"/>
      <c r="F4" s="1436"/>
      <c r="G4" s="1436"/>
      <c r="H4" s="43"/>
    </row>
    <row r="5" spans="1:10" ht="15.75">
      <c r="B5" s="15" t="s">
        <v>22</v>
      </c>
      <c r="C5" s="84"/>
      <c r="D5" s="1437" t="s">
        <v>319</v>
      </c>
      <c r="E5" s="1437"/>
      <c r="F5" s="1437"/>
      <c r="G5" s="15"/>
      <c r="H5" s="15"/>
    </row>
    <row r="6" spans="1:10" ht="15" customHeight="1">
      <c r="B6" s="1431" t="s">
        <v>3</v>
      </c>
      <c r="C6" s="1431"/>
      <c r="D6" s="1431"/>
      <c r="E6" s="1431"/>
      <c r="F6" s="1431"/>
      <c r="G6" s="1431"/>
      <c r="H6" s="42"/>
    </row>
    <row r="8" spans="1:10" s="5" customFormat="1" ht="105">
      <c r="A8" s="4" t="s">
        <v>2</v>
      </c>
      <c r="B8" s="4" t="s">
        <v>35</v>
      </c>
      <c r="C8" s="4" t="s">
        <v>69</v>
      </c>
      <c r="D8" s="4" t="s">
        <v>36</v>
      </c>
      <c r="E8" s="4" t="s">
        <v>53</v>
      </c>
      <c r="F8" s="4" t="s">
        <v>37</v>
      </c>
      <c r="G8" s="4" t="s">
        <v>135</v>
      </c>
      <c r="H8" s="4" t="s">
        <v>38</v>
      </c>
      <c r="I8" s="4" t="s">
        <v>122</v>
      </c>
      <c r="J8" s="4" t="s">
        <v>123</v>
      </c>
    </row>
    <row r="9" spans="1:10">
      <c r="A9" s="67">
        <v>1</v>
      </c>
      <c r="B9" s="67">
        <v>2</v>
      </c>
      <c r="C9" s="67">
        <v>3</v>
      </c>
      <c r="D9" s="67">
        <v>4</v>
      </c>
      <c r="E9" s="67">
        <v>5</v>
      </c>
      <c r="F9" s="67">
        <v>6</v>
      </c>
      <c r="G9" s="67">
        <v>7</v>
      </c>
      <c r="H9" s="67">
        <v>8</v>
      </c>
      <c r="I9" s="44">
        <v>9</v>
      </c>
      <c r="J9" s="44">
        <v>10</v>
      </c>
    </row>
    <row r="10" spans="1:10" ht="75">
      <c r="A10" s="126"/>
      <c r="B10" s="127" t="s">
        <v>327</v>
      </c>
      <c r="C10" s="128">
        <v>10</v>
      </c>
      <c r="D10" s="127" t="s">
        <v>264</v>
      </c>
      <c r="E10" s="127" t="s">
        <v>328</v>
      </c>
      <c r="F10" s="127" t="s">
        <v>329</v>
      </c>
      <c r="G10" s="126" t="s">
        <v>330</v>
      </c>
      <c r="H10" s="126" t="s">
        <v>331</v>
      </c>
      <c r="I10" s="1438" t="s">
        <v>332</v>
      </c>
      <c r="J10" s="1439">
        <v>332</v>
      </c>
    </row>
    <row r="11" spans="1:10" ht="60">
      <c r="A11" s="129"/>
      <c r="B11" s="129"/>
      <c r="C11" s="129"/>
      <c r="D11" s="129"/>
      <c r="E11" s="129"/>
      <c r="F11" s="127" t="s">
        <v>333</v>
      </c>
      <c r="G11" s="126" t="s">
        <v>3164</v>
      </c>
      <c r="H11" s="127" t="s">
        <v>334</v>
      </c>
      <c r="I11" s="1438"/>
      <c r="J11" s="1439"/>
    </row>
    <row r="12" spans="1:10" ht="75">
      <c r="A12" s="129"/>
      <c r="B12" s="129"/>
      <c r="C12" s="129"/>
      <c r="D12" s="129"/>
      <c r="E12" s="129"/>
      <c r="F12" s="127" t="s">
        <v>335</v>
      </c>
      <c r="G12" s="126" t="s">
        <v>336</v>
      </c>
      <c r="H12" s="127" t="s">
        <v>334</v>
      </c>
      <c r="I12" s="1438"/>
      <c r="J12" s="1439"/>
    </row>
    <row r="13" spans="1:10">
      <c r="A13" s="129"/>
      <c r="B13" s="129"/>
      <c r="C13" s="129"/>
      <c r="D13" s="129"/>
      <c r="E13" s="129"/>
      <c r="F13" s="1440" t="s">
        <v>337</v>
      </c>
      <c r="G13" s="126" t="s">
        <v>338</v>
      </c>
      <c r="H13" s="126" t="s">
        <v>339</v>
      </c>
      <c r="I13" s="1438"/>
      <c r="J13" s="1439"/>
    </row>
    <row r="14" spans="1:10">
      <c r="A14" s="129"/>
      <c r="B14" s="129"/>
      <c r="C14" s="129"/>
      <c r="D14" s="129"/>
      <c r="E14" s="129"/>
      <c r="F14" s="1441"/>
      <c r="G14" s="126" t="s">
        <v>340</v>
      </c>
      <c r="H14" s="126" t="s">
        <v>339</v>
      </c>
      <c r="I14" s="1438"/>
      <c r="J14" s="1439"/>
    </row>
    <row r="15" spans="1:10">
      <c r="A15" s="129"/>
      <c r="B15" s="129"/>
      <c r="C15" s="129"/>
      <c r="D15" s="129"/>
      <c r="E15" s="129"/>
      <c r="F15" s="1441"/>
      <c r="G15" s="126" t="s">
        <v>341</v>
      </c>
      <c r="H15" s="126" t="s">
        <v>339</v>
      </c>
      <c r="I15" s="1438"/>
      <c r="J15" s="1439"/>
    </row>
    <row r="16" spans="1:10">
      <c r="A16" s="129"/>
      <c r="B16" s="129"/>
      <c r="C16" s="129"/>
      <c r="D16" s="129"/>
      <c r="E16" s="129"/>
      <c r="F16" s="1441"/>
      <c r="G16" s="126" t="s">
        <v>347</v>
      </c>
      <c r="H16" s="126" t="s">
        <v>339</v>
      </c>
      <c r="I16" s="1438"/>
      <c r="J16" s="1439"/>
    </row>
    <row r="17" spans="1:15" s="8" customFormat="1" ht="15" customHeight="1">
      <c r="A17" s="129"/>
      <c r="B17" s="129"/>
      <c r="C17" s="129"/>
      <c r="D17" s="129"/>
      <c r="E17" s="129"/>
      <c r="F17" s="1442"/>
      <c r="G17" s="126" t="s">
        <v>342</v>
      </c>
      <c r="H17" s="126" t="s">
        <v>339</v>
      </c>
      <c r="I17" s="1438"/>
      <c r="J17" s="1439"/>
      <c r="K17" s="35"/>
      <c r="L17" s="35"/>
      <c r="M17" s="35"/>
      <c r="N17" s="35"/>
      <c r="O17" s="35"/>
    </row>
    <row r="18" spans="1:15" s="8" customFormat="1" ht="45">
      <c r="A18" s="129"/>
      <c r="B18" s="129"/>
      <c r="C18" s="129"/>
      <c r="D18" s="129"/>
      <c r="E18" s="129"/>
      <c r="F18" s="127" t="s">
        <v>343</v>
      </c>
      <c r="G18" s="135" t="s">
        <v>344</v>
      </c>
      <c r="H18" s="130" t="s">
        <v>345</v>
      </c>
      <c r="I18" s="1438"/>
      <c r="J18" s="1439"/>
    </row>
    <row r="19" spans="1:15" ht="45">
      <c r="A19" s="1443"/>
      <c r="B19" s="1443"/>
      <c r="C19" s="131"/>
      <c r="D19" s="132"/>
      <c r="E19" s="132"/>
      <c r="F19" s="127" t="s">
        <v>346</v>
      </c>
      <c r="G19" s="134" t="s">
        <v>3165</v>
      </c>
      <c r="H19" s="133" t="s">
        <v>348</v>
      </c>
      <c r="I19" s="1438"/>
      <c r="J19" s="1439"/>
    </row>
    <row r="20" spans="1:15">
      <c r="A20" s="37"/>
    </row>
    <row r="21" spans="1:15">
      <c r="B21" s="3" t="s">
        <v>349</v>
      </c>
    </row>
    <row r="23" spans="1:15">
      <c r="A23" s="37" t="s">
        <v>350</v>
      </c>
    </row>
  </sheetData>
  <mergeCells count="7">
    <mergeCell ref="B4:G4"/>
    <mergeCell ref="D5:F5"/>
    <mergeCell ref="B6:G6"/>
    <mergeCell ref="I10:I19"/>
    <mergeCell ref="J10:J19"/>
    <mergeCell ref="F13:F17"/>
    <mergeCell ref="A19:B19"/>
  </mergeCells>
  <pageMargins left="0.70866141732283472" right="0.70866141732283472" top="0.74803149606299213" bottom="0.74803149606299213" header="0.31496062992125984" footer="0.31496062992125984"/>
  <pageSetup paperSize="9" scale="80" fitToHeight="100" orientation="landscape" r:id="rId1"/>
</worksheet>
</file>

<file path=xl/worksheets/sheet6.xml><?xml version="1.0" encoding="utf-8"?>
<worksheet xmlns="http://schemas.openxmlformats.org/spreadsheetml/2006/main" xmlns:r="http://schemas.openxmlformats.org/officeDocument/2006/relationships">
  <sheetPr codeName="Лист6">
    <tabColor rgb="FF92D050"/>
    <pageSetUpPr fitToPage="1"/>
  </sheetPr>
  <dimension ref="A1:R352"/>
  <sheetViews>
    <sheetView workbookViewId="0">
      <selection activeCell="J74" sqref="J74"/>
    </sheetView>
  </sheetViews>
  <sheetFormatPr defaultRowHeight="12"/>
  <cols>
    <col min="1" max="1" width="4.7109375" style="163" customWidth="1"/>
    <col min="2" max="2" width="13.7109375" style="163" customWidth="1"/>
    <col min="3" max="3" width="12.7109375" style="163" customWidth="1"/>
    <col min="4" max="4" width="8.85546875" style="163" customWidth="1"/>
    <col min="5" max="5" width="20.28515625" style="163" customWidth="1"/>
    <col min="6" max="6" width="12.28515625" style="163" customWidth="1"/>
    <col min="7" max="8" width="13.7109375" style="163" customWidth="1"/>
    <col min="9" max="9" width="11.85546875" style="163" customWidth="1"/>
    <col min="10" max="10" width="10.7109375" style="163" customWidth="1"/>
    <col min="11" max="11" width="15.140625" style="163" customWidth="1"/>
    <col min="12" max="14" width="12.42578125" style="163" customWidth="1"/>
    <col min="15" max="16" width="11.42578125" style="163" customWidth="1"/>
    <col min="17" max="17" width="16.5703125" style="163" customWidth="1"/>
    <col min="18" max="18" width="18.5703125" style="163" customWidth="1"/>
    <col min="19" max="16384" width="9.140625" style="163"/>
  </cols>
  <sheetData>
    <row r="1" spans="1:18">
      <c r="N1" s="163" t="s">
        <v>50</v>
      </c>
    </row>
    <row r="3" spans="1:18">
      <c r="B3" s="1444" t="s">
        <v>3288</v>
      </c>
      <c r="C3" s="1444"/>
      <c r="D3" s="1444"/>
      <c r="E3" s="1444"/>
      <c r="F3" s="1444"/>
      <c r="G3" s="1444"/>
      <c r="H3" s="1444"/>
      <c r="I3" s="1444"/>
      <c r="J3" s="1444"/>
      <c r="K3" s="1444"/>
      <c r="L3" s="1444"/>
      <c r="M3" s="164"/>
      <c r="N3" s="165"/>
      <c r="O3" s="165"/>
      <c r="P3" s="165"/>
      <c r="Q3" s="165"/>
    </row>
    <row r="4" spans="1:18">
      <c r="B4" s="166" t="s">
        <v>22</v>
      </c>
      <c r="C4" s="166"/>
      <c r="D4" s="166"/>
      <c r="E4" s="1445" t="s">
        <v>319</v>
      </c>
      <c r="F4" s="1445"/>
      <c r="G4" s="1445"/>
      <c r="H4" s="1445"/>
      <c r="I4" s="1445"/>
      <c r="J4" s="1445"/>
      <c r="K4" s="1445"/>
      <c r="L4" s="166"/>
      <c r="M4" s="166"/>
      <c r="N4" s="165"/>
      <c r="O4" s="165"/>
      <c r="P4" s="165"/>
      <c r="Q4" s="165"/>
    </row>
    <row r="5" spans="1:18" ht="15" customHeight="1">
      <c r="B5" s="1446" t="s">
        <v>3</v>
      </c>
      <c r="C5" s="1446"/>
      <c r="D5" s="1446"/>
      <c r="E5" s="1446"/>
      <c r="F5" s="1446"/>
      <c r="G5" s="1446"/>
      <c r="H5" s="1446"/>
      <c r="I5" s="1446"/>
      <c r="J5" s="1446"/>
      <c r="K5" s="1446"/>
      <c r="L5" s="1446"/>
      <c r="M5" s="167"/>
      <c r="N5" s="165"/>
      <c r="O5" s="165"/>
      <c r="P5" s="165"/>
      <c r="Q5" s="165"/>
    </row>
    <row r="6" spans="1:18">
      <c r="B6" s="165"/>
      <c r="C6" s="165"/>
      <c r="D6" s="165"/>
      <c r="E6" s="165"/>
      <c r="F6" s="165"/>
      <c r="G6" s="165"/>
      <c r="H6" s="165"/>
      <c r="I6" s="165"/>
      <c r="J6" s="165"/>
      <c r="K6" s="165"/>
      <c r="L6" s="165"/>
      <c r="M6" s="165"/>
      <c r="N6" s="165"/>
      <c r="O6" s="165"/>
      <c r="P6" s="165"/>
      <c r="Q6" s="165"/>
    </row>
    <row r="7" spans="1:18" s="168" customFormat="1" ht="84.75" customHeight="1">
      <c r="A7" s="161"/>
      <c r="B7" s="155" t="s">
        <v>39</v>
      </c>
      <c r="C7" s="155" t="s">
        <v>40</v>
      </c>
      <c r="D7" s="155" t="s">
        <v>51</v>
      </c>
      <c r="E7" s="155" t="s">
        <v>41</v>
      </c>
      <c r="F7" s="155" t="s">
        <v>42</v>
      </c>
      <c r="G7" s="155" t="s">
        <v>36</v>
      </c>
      <c r="H7" s="155" t="s">
        <v>43</v>
      </c>
      <c r="I7" s="155" t="s">
        <v>44</v>
      </c>
      <c r="J7" s="155" t="s">
        <v>121</v>
      </c>
      <c r="K7" s="155" t="s">
        <v>45</v>
      </c>
      <c r="L7" s="155" t="s">
        <v>46</v>
      </c>
      <c r="M7" s="155" t="s">
        <v>136</v>
      </c>
      <c r="N7" s="155" t="s">
        <v>137</v>
      </c>
      <c r="O7" s="155" t="s">
        <v>47</v>
      </c>
      <c r="P7" s="155" t="s">
        <v>98</v>
      </c>
      <c r="Q7" s="155" t="s">
        <v>145</v>
      </c>
      <c r="R7" s="155" t="s">
        <v>146</v>
      </c>
    </row>
    <row r="8" spans="1:18">
      <c r="A8" s="159"/>
      <c r="B8" s="169">
        <v>2</v>
      </c>
      <c r="C8" s="169">
        <v>3</v>
      </c>
      <c r="D8" s="169">
        <v>4</v>
      </c>
      <c r="E8" s="169">
        <v>5</v>
      </c>
      <c r="F8" s="169">
        <v>6</v>
      </c>
      <c r="G8" s="169">
        <v>7</v>
      </c>
      <c r="H8" s="169">
        <v>8</v>
      </c>
      <c r="I8" s="169">
        <v>9</v>
      </c>
      <c r="J8" s="169">
        <v>10</v>
      </c>
      <c r="K8" s="169">
        <v>11</v>
      </c>
      <c r="L8" s="169">
        <v>12</v>
      </c>
      <c r="M8" s="169">
        <v>13</v>
      </c>
      <c r="N8" s="169">
        <v>14</v>
      </c>
      <c r="O8" s="169">
        <v>15</v>
      </c>
      <c r="P8" s="169">
        <v>16</v>
      </c>
      <c r="Q8" s="169">
        <v>17</v>
      </c>
      <c r="R8" s="169">
        <v>18</v>
      </c>
    </row>
    <row r="9" spans="1:18" s="1235" customFormat="1" ht="94.5" customHeight="1">
      <c r="A9" s="1213">
        <v>1</v>
      </c>
      <c r="B9" s="1171" t="s">
        <v>283</v>
      </c>
      <c r="C9" s="755">
        <v>4217044931</v>
      </c>
      <c r="D9" s="755" t="s">
        <v>284</v>
      </c>
      <c r="E9" s="477" t="s">
        <v>283</v>
      </c>
      <c r="F9" s="755">
        <v>4217044931</v>
      </c>
      <c r="G9" s="477" t="s">
        <v>285</v>
      </c>
      <c r="H9" s="755">
        <v>2</v>
      </c>
      <c r="I9" s="477" t="s">
        <v>286</v>
      </c>
      <c r="J9" s="1215" t="s">
        <v>287</v>
      </c>
      <c r="K9" s="477" t="s">
        <v>288</v>
      </c>
      <c r="L9" s="477" t="s">
        <v>289</v>
      </c>
      <c r="M9" s="477" t="s">
        <v>290</v>
      </c>
      <c r="N9" s="477" t="s">
        <v>291</v>
      </c>
      <c r="O9" s="477" t="s">
        <v>292</v>
      </c>
      <c r="P9" s="755" t="s">
        <v>258</v>
      </c>
      <c r="Q9" s="755" t="s">
        <v>293</v>
      </c>
      <c r="R9" s="755" t="s">
        <v>283</v>
      </c>
    </row>
    <row r="10" spans="1:18" s="1235" customFormat="1" ht="33.75">
      <c r="A10" s="1213">
        <v>2</v>
      </c>
      <c r="B10" s="1172" t="s">
        <v>314</v>
      </c>
      <c r="C10" s="422" t="s">
        <v>315</v>
      </c>
      <c r="D10" s="476" t="s">
        <v>351</v>
      </c>
      <c r="E10" s="476" t="s">
        <v>314</v>
      </c>
      <c r="F10" s="422" t="s">
        <v>315</v>
      </c>
      <c r="G10" s="476" t="s">
        <v>316</v>
      </c>
      <c r="H10" s="476">
        <v>2</v>
      </c>
      <c r="I10" s="476" t="s">
        <v>317</v>
      </c>
      <c r="J10" s="476" t="s">
        <v>318</v>
      </c>
      <c r="K10" s="477" t="s">
        <v>277</v>
      </c>
      <c r="L10" s="477" t="s">
        <v>533</v>
      </c>
      <c r="M10" s="1236"/>
      <c r="N10" s="1236" t="s">
        <v>534</v>
      </c>
      <c r="O10" s="1237" t="s">
        <v>535</v>
      </c>
      <c r="P10" s="477" t="s">
        <v>258</v>
      </c>
      <c r="Q10" s="477" t="s">
        <v>280</v>
      </c>
      <c r="R10" s="477" t="s">
        <v>279</v>
      </c>
    </row>
    <row r="11" spans="1:18" s="1235" customFormat="1" ht="33.75">
      <c r="A11" s="1213">
        <v>3</v>
      </c>
      <c r="B11" s="1238" t="s">
        <v>248</v>
      </c>
      <c r="C11" s="1032" t="s">
        <v>249</v>
      </c>
      <c r="D11" s="755" t="s">
        <v>536</v>
      </c>
      <c r="E11" s="755" t="s">
        <v>248</v>
      </c>
      <c r="F11" s="1032" t="s">
        <v>249</v>
      </c>
      <c r="G11" s="755" t="s">
        <v>250</v>
      </c>
      <c r="H11" s="1214">
        <v>2</v>
      </c>
      <c r="I11" s="755" t="s">
        <v>251</v>
      </c>
      <c r="J11" s="1038" t="s">
        <v>252</v>
      </c>
      <c r="K11" s="755" t="s">
        <v>253</v>
      </c>
      <c r="L11" s="755" t="s">
        <v>254</v>
      </c>
      <c r="M11" s="755" t="s">
        <v>255</v>
      </c>
      <c r="N11" s="755" t="s">
        <v>256</v>
      </c>
      <c r="O11" s="755" t="s">
        <v>257</v>
      </c>
      <c r="P11" s="755" t="s">
        <v>258</v>
      </c>
      <c r="Q11" s="755" t="s">
        <v>259</v>
      </c>
      <c r="R11" s="755" t="s">
        <v>260</v>
      </c>
    </row>
    <row r="12" spans="1:18" s="1235" customFormat="1" ht="112.5">
      <c r="A12" s="1213">
        <v>4</v>
      </c>
      <c r="B12" s="1238" t="s">
        <v>543</v>
      </c>
      <c r="C12" s="755">
        <v>4216005979</v>
      </c>
      <c r="D12" s="755" t="s">
        <v>544</v>
      </c>
      <c r="E12" s="755" t="s">
        <v>543</v>
      </c>
      <c r="F12" s="755">
        <v>4216005979</v>
      </c>
      <c r="G12" s="755" t="s">
        <v>545</v>
      </c>
      <c r="H12" s="1214">
        <v>3</v>
      </c>
      <c r="I12" s="755" t="s">
        <v>546</v>
      </c>
      <c r="J12" s="1200" t="s">
        <v>547</v>
      </c>
      <c r="K12" s="755" t="s">
        <v>548</v>
      </c>
      <c r="L12" s="755" t="s">
        <v>549</v>
      </c>
      <c r="M12" s="755" t="s">
        <v>550</v>
      </c>
      <c r="N12" s="755" t="s">
        <v>551</v>
      </c>
      <c r="O12" s="755" t="s">
        <v>552</v>
      </c>
      <c r="P12" s="755" t="s">
        <v>258</v>
      </c>
      <c r="Q12" s="755" t="s">
        <v>553</v>
      </c>
      <c r="R12" s="755" t="s">
        <v>554</v>
      </c>
    </row>
    <row r="13" spans="1:18" s="1235" customFormat="1" ht="78.75">
      <c r="A13" s="1213">
        <v>5</v>
      </c>
      <c r="B13" s="1172" t="s">
        <v>567</v>
      </c>
      <c r="C13" s="698" t="s">
        <v>568</v>
      </c>
      <c r="D13" s="422" t="s">
        <v>569</v>
      </c>
      <c r="E13" s="476" t="s">
        <v>567</v>
      </c>
      <c r="F13" s="698">
        <v>4216005986</v>
      </c>
      <c r="G13" s="476" t="s">
        <v>570</v>
      </c>
      <c r="H13" s="476">
        <v>1</v>
      </c>
      <c r="I13" s="476" t="s">
        <v>571</v>
      </c>
      <c r="J13" s="1239" t="s">
        <v>572</v>
      </c>
      <c r="K13" s="476" t="s">
        <v>573</v>
      </c>
      <c r="L13" s="1239" t="s">
        <v>574</v>
      </c>
      <c r="M13" s="476" t="s">
        <v>575</v>
      </c>
      <c r="N13" s="476" t="s">
        <v>576</v>
      </c>
      <c r="O13" s="476" t="s">
        <v>577</v>
      </c>
      <c r="P13" s="476" t="s">
        <v>258</v>
      </c>
      <c r="Q13" s="476" t="s">
        <v>553</v>
      </c>
      <c r="R13" s="476" t="s">
        <v>554</v>
      </c>
    </row>
    <row r="14" spans="1:18" s="1235" customFormat="1" ht="67.5">
      <c r="A14" s="1213">
        <v>6</v>
      </c>
      <c r="B14" s="1238" t="s">
        <v>625</v>
      </c>
      <c r="C14" s="1032" t="s">
        <v>626</v>
      </c>
      <c r="D14" s="755" t="s">
        <v>627</v>
      </c>
      <c r="E14" s="755" t="s">
        <v>625</v>
      </c>
      <c r="F14" s="1214">
        <v>4216006002</v>
      </c>
      <c r="G14" s="755" t="s">
        <v>628</v>
      </c>
      <c r="H14" s="1214">
        <v>1</v>
      </c>
      <c r="I14" s="755" t="s">
        <v>629</v>
      </c>
      <c r="J14" s="1215" t="s">
        <v>630</v>
      </c>
      <c r="K14" s="755" t="s">
        <v>631</v>
      </c>
      <c r="L14" s="755" t="s">
        <v>632</v>
      </c>
      <c r="M14" s="755" t="s">
        <v>633</v>
      </c>
      <c r="N14" s="755" t="s">
        <v>634</v>
      </c>
      <c r="O14" s="755" t="s">
        <v>635</v>
      </c>
      <c r="P14" s="755" t="s">
        <v>636</v>
      </c>
      <c r="Q14" s="755" t="s">
        <v>553</v>
      </c>
      <c r="R14" s="755" t="s">
        <v>637</v>
      </c>
    </row>
    <row r="15" spans="1:18" s="1235" customFormat="1" ht="33.75">
      <c r="A15" s="1213">
        <v>7</v>
      </c>
      <c r="B15" s="755" t="s">
        <v>652</v>
      </c>
      <c r="C15" s="1032" t="s">
        <v>653</v>
      </c>
      <c r="D15" s="1032" t="s">
        <v>654</v>
      </c>
      <c r="E15" s="1214" t="s">
        <v>652</v>
      </c>
      <c r="F15" s="1214">
        <v>4216006034</v>
      </c>
      <c r="G15" s="755" t="s">
        <v>655</v>
      </c>
      <c r="H15" s="1214">
        <v>9</v>
      </c>
      <c r="I15" s="755" t="s">
        <v>656</v>
      </c>
      <c r="J15" s="1215" t="s">
        <v>657</v>
      </c>
      <c r="K15" s="1214" t="s">
        <v>658</v>
      </c>
      <c r="L15" s="1214" t="s">
        <v>659</v>
      </c>
      <c r="M15" s="755" t="s">
        <v>660</v>
      </c>
      <c r="N15" s="755" t="s">
        <v>661</v>
      </c>
      <c r="O15" s="755" t="s">
        <v>662</v>
      </c>
      <c r="P15" s="755" t="s">
        <v>258</v>
      </c>
      <c r="Q15" s="755" t="s">
        <v>663</v>
      </c>
      <c r="R15" s="755" t="s">
        <v>664</v>
      </c>
    </row>
    <row r="16" spans="1:18" s="1235" customFormat="1" ht="33.75">
      <c r="A16" s="1213">
        <v>8</v>
      </c>
      <c r="B16" s="755" t="s">
        <v>652</v>
      </c>
      <c r="C16" s="1216" t="s">
        <v>665</v>
      </c>
      <c r="D16" s="1032" t="s">
        <v>666</v>
      </c>
      <c r="E16" s="755" t="s">
        <v>667</v>
      </c>
      <c r="F16" s="1214">
        <v>4217082045</v>
      </c>
      <c r="G16" s="755" t="s">
        <v>668</v>
      </c>
      <c r="H16" s="1214">
        <v>1</v>
      </c>
      <c r="I16" s="1214" t="s">
        <v>669</v>
      </c>
      <c r="J16" s="1217" t="s">
        <v>670</v>
      </c>
      <c r="K16" s="1214" t="s">
        <v>671</v>
      </c>
      <c r="L16" s="755" t="s">
        <v>672</v>
      </c>
      <c r="M16" s="1214" t="s">
        <v>671</v>
      </c>
      <c r="N16" s="755" t="s">
        <v>672</v>
      </c>
      <c r="O16" s="755" t="s">
        <v>669</v>
      </c>
      <c r="P16" s="755" t="s">
        <v>258</v>
      </c>
      <c r="Q16" s="755" t="s">
        <v>673</v>
      </c>
      <c r="R16" s="755"/>
    </row>
    <row r="17" spans="1:18" s="1235" customFormat="1" ht="78.75">
      <c r="A17" s="1213">
        <v>9</v>
      </c>
      <c r="B17" s="477" t="s">
        <v>682</v>
      </c>
      <c r="C17" s="1209" t="s">
        <v>683</v>
      </c>
      <c r="D17" s="1209" t="s">
        <v>684</v>
      </c>
      <c r="E17" s="477" t="s">
        <v>682</v>
      </c>
      <c r="F17" s="1209" t="s">
        <v>683</v>
      </c>
      <c r="G17" s="477" t="s">
        <v>264</v>
      </c>
      <c r="H17" s="1199">
        <v>2</v>
      </c>
      <c r="I17" s="477" t="s">
        <v>685</v>
      </c>
      <c r="J17" s="1215" t="s">
        <v>686</v>
      </c>
      <c r="K17" s="1199" t="s">
        <v>658</v>
      </c>
      <c r="L17" s="477" t="s">
        <v>688</v>
      </c>
      <c r="M17" s="477" t="s">
        <v>2972</v>
      </c>
      <c r="N17" s="1209" t="s">
        <v>6600</v>
      </c>
      <c r="O17" s="1209" t="s">
        <v>689</v>
      </c>
      <c r="P17" s="477" t="s">
        <v>258</v>
      </c>
      <c r="Q17" s="477" t="s">
        <v>553</v>
      </c>
      <c r="R17" s="477" t="s">
        <v>690</v>
      </c>
    </row>
    <row r="18" spans="1:18" s="1235" customFormat="1" ht="135">
      <c r="A18" s="1213">
        <v>10</v>
      </c>
      <c r="B18" s="1238" t="s">
        <v>696</v>
      </c>
      <c r="C18" s="755">
        <v>4216006757</v>
      </c>
      <c r="D18" s="755" t="s">
        <v>697</v>
      </c>
      <c r="E18" s="755" t="s">
        <v>696</v>
      </c>
      <c r="F18" s="755" t="s">
        <v>698</v>
      </c>
      <c r="G18" s="755" t="s">
        <v>699</v>
      </c>
      <c r="H18" s="755" t="s">
        <v>10</v>
      </c>
      <c r="I18" s="755" t="s">
        <v>700</v>
      </c>
      <c r="J18" s="755" t="s">
        <v>701</v>
      </c>
      <c r="K18" s="755" t="s">
        <v>702</v>
      </c>
      <c r="L18" s="755" t="s">
        <v>703</v>
      </c>
      <c r="M18" s="755" t="s">
        <v>704</v>
      </c>
      <c r="N18" s="755" t="s">
        <v>705</v>
      </c>
      <c r="O18" s="755" t="s">
        <v>706</v>
      </c>
      <c r="P18" s="755" t="s">
        <v>258</v>
      </c>
      <c r="Q18" s="755" t="s">
        <v>707</v>
      </c>
      <c r="R18" s="755" t="s">
        <v>708</v>
      </c>
    </row>
    <row r="19" spans="1:18" s="1235" customFormat="1" ht="56.25">
      <c r="A19" s="1213">
        <v>11</v>
      </c>
      <c r="B19" s="755" t="s">
        <v>720</v>
      </c>
      <c r="C19" s="755"/>
      <c r="D19" s="755" t="s">
        <v>719</v>
      </c>
      <c r="E19" s="755" t="s">
        <v>720</v>
      </c>
      <c r="F19" s="755">
        <v>4217037613</v>
      </c>
      <c r="G19" s="755" t="s">
        <v>721</v>
      </c>
      <c r="H19" s="755">
        <v>1</v>
      </c>
      <c r="I19" s="755" t="s">
        <v>722</v>
      </c>
      <c r="J19" s="755" t="s">
        <v>723</v>
      </c>
      <c r="K19" s="755" t="s">
        <v>277</v>
      </c>
      <c r="L19" s="755" t="s">
        <v>724</v>
      </c>
      <c r="M19" s="755" t="s">
        <v>725</v>
      </c>
      <c r="N19" s="755" t="s">
        <v>726</v>
      </c>
      <c r="O19" s="755" t="s">
        <v>727</v>
      </c>
      <c r="P19" s="755" t="s">
        <v>258</v>
      </c>
      <c r="Q19" s="755" t="s">
        <v>673</v>
      </c>
      <c r="R19" s="755" t="s">
        <v>554</v>
      </c>
    </row>
    <row r="20" spans="1:18" s="1235" customFormat="1" ht="45">
      <c r="A20" s="1213">
        <v>12</v>
      </c>
      <c r="B20" s="755" t="s">
        <v>728</v>
      </c>
      <c r="C20" s="755">
        <v>4217037613</v>
      </c>
      <c r="D20" s="755" t="s">
        <v>729</v>
      </c>
      <c r="E20" s="755" t="s">
        <v>730</v>
      </c>
      <c r="F20" s="1214">
        <v>4221007805</v>
      </c>
      <c r="G20" s="755" t="s">
        <v>731</v>
      </c>
      <c r="H20" s="1214">
        <v>1</v>
      </c>
      <c r="I20" s="1218" t="s">
        <v>732</v>
      </c>
      <c r="J20" s="1224" t="s">
        <v>733</v>
      </c>
      <c r="K20" s="1214" t="s">
        <v>734</v>
      </c>
      <c r="L20" s="755" t="s">
        <v>735</v>
      </c>
      <c r="M20" s="755" t="s">
        <v>736</v>
      </c>
      <c r="N20" s="755" t="s">
        <v>737</v>
      </c>
      <c r="O20" s="755" t="s">
        <v>732</v>
      </c>
      <c r="P20" s="755" t="s">
        <v>258</v>
      </c>
      <c r="Q20" s="755" t="s">
        <v>553</v>
      </c>
      <c r="R20" s="755" t="s">
        <v>554</v>
      </c>
    </row>
    <row r="21" spans="1:18" s="1235" customFormat="1" ht="45">
      <c r="A21" s="1213">
        <v>13</v>
      </c>
      <c r="B21" s="755" t="s">
        <v>728</v>
      </c>
      <c r="C21" s="755">
        <v>4217037613</v>
      </c>
      <c r="D21" s="755" t="s">
        <v>738</v>
      </c>
      <c r="E21" s="1214" t="s">
        <v>739</v>
      </c>
      <c r="F21" s="1214">
        <v>4217153000</v>
      </c>
      <c r="G21" s="755" t="s">
        <v>740</v>
      </c>
      <c r="H21" s="1219">
        <v>1</v>
      </c>
      <c r="I21" s="1220" t="s">
        <v>741</v>
      </c>
      <c r="J21" s="1210" t="s">
        <v>742</v>
      </c>
      <c r="K21" s="1221" t="s">
        <v>734</v>
      </c>
      <c r="L21" s="755" t="s">
        <v>743</v>
      </c>
      <c r="M21" s="755" t="s">
        <v>744</v>
      </c>
      <c r="N21" s="755" t="s">
        <v>745</v>
      </c>
      <c r="O21" s="755" t="s">
        <v>746</v>
      </c>
      <c r="P21" s="755" t="s">
        <v>747</v>
      </c>
      <c r="Q21" s="755" t="s">
        <v>748</v>
      </c>
      <c r="R21" s="755"/>
    </row>
    <row r="22" spans="1:18" s="1235" customFormat="1" ht="45">
      <c r="A22" s="1213">
        <v>14</v>
      </c>
      <c r="B22" s="755" t="s">
        <v>728</v>
      </c>
      <c r="C22" s="755">
        <v>4217037613</v>
      </c>
      <c r="D22" s="477" t="s">
        <v>749</v>
      </c>
      <c r="E22" s="477" t="s">
        <v>750</v>
      </c>
      <c r="F22" s="477">
        <v>4221005974</v>
      </c>
      <c r="G22" s="477" t="s">
        <v>751</v>
      </c>
      <c r="H22" s="1222">
        <v>1</v>
      </c>
      <c r="I22" s="477" t="s">
        <v>752</v>
      </c>
      <c r="J22" s="1204" t="s">
        <v>753</v>
      </c>
      <c r="K22" s="477" t="s">
        <v>734</v>
      </c>
      <c r="L22" s="477" t="s">
        <v>754</v>
      </c>
      <c r="M22" s="1171" t="s">
        <v>755</v>
      </c>
      <c r="N22" s="477" t="s">
        <v>756</v>
      </c>
      <c r="O22" s="477" t="s">
        <v>752</v>
      </c>
      <c r="P22" s="477" t="s">
        <v>258</v>
      </c>
      <c r="Q22" s="477" t="s">
        <v>553</v>
      </c>
      <c r="R22" s="477" t="s">
        <v>554</v>
      </c>
    </row>
    <row r="23" spans="1:18" s="1235" customFormat="1" ht="45">
      <c r="A23" s="1213">
        <v>15</v>
      </c>
      <c r="B23" s="755" t="s">
        <v>728</v>
      </c>
      <c r="C23" s="755">
        <v>4217037613</v>
      </c>
      <c r="D23" s="1240" t="s">
        <v>757</v>
      </c>
      <c r="E23" s="1241" t="s">
        <v>758</v>
      </c>
      <c r="F23" s="1241">
        <v>4217011326</v>
      </c>
      <c r="G23" s="1241" t="s">
        <v>759</v>
      </c>
      <c r="H23" s="1223">
        <v>2</v>
      </c>
      <c r="I23" s="1242" t="s">
        <v>760</v>
      </c>
      <c r="J23" s="1210" t="s">
        <v>761</v>
      </c>
      <c r="K23" s="1242" t="s">
        <v>734</v>
      </c>
      <c r="L23" s="1242" t="s">
        <v>762</v>
      </c>
      <c r="M23" s="1243" t="s">
        <v>763</v>
      </c>
      <c r="N23" s="1241" t="s">
        <v>764</v>
      </c>
      <c r="O23" s="1241" t="s">
        <v>760</v>
      </c>
      <c r="P23" s="1241" t="s">
        <v>258</v>
      </c>
      <c r="Q23" s="1241" t="s">
        <v>553</v>
      </c>
      <c r="R23" s="1241" t="s">
        <v>554</v>
      </c>
    </row>
    <row r="24" spans="1:18" s="1235" customFormat="1" ht="56.25">
      <c r="A24" s="1213">
        <v>16</v>
      </c>
      <c r="B24" s="477" t="s">
        <v>720</v>
      </c>
      <c r="C24" s="1209" t="s">
        <v>765</v>
      </c>
      <c r="D24" s="1209" t="s">
        <v>766</v>
      </c>
      <c r="E24" s="1209" t="s">
        <v>767</v>
      </c>
      <c r="F24" s="1209" t="s">
        <v>768</v>
      </c>
      <c r="G24" s="1209" t="s">
        <v>769</v>
      </c>
      <c r="H24" s="1201">
        <v>1</v>
      </c>
      <c r="I24" s="1209" t="s">
        <v>770</v>
      </c>
      <c r="J24" s="1210" t="s">
        <v>771</v>
      </c>
      <c r="K24" s="1209" t="s">
        <v>772</v>
      </c>
      <c r="L24" s="1209" t="s">
        <v>773</v>
      </c>
      <c r="M24" s="1244" t="s">
        <v>774</v>
      </c>
      <c r="N24" s="1209" t="s">
        <v>775</v>
      </c>
      <c r="O24" s="1209" t="s">
        <v>770</v>
      </c>
      <c r="P24" s="1209" t="s">
        <v>776</v>
      </c>
      <c r="Q24" s="1209" t="s">
        <v>673</v>
      </c>
      <c r="R24" s="1209"/>
    </row>
    <row r="25" spans="1:18" s="1235" customFormat="1" ht="56.25">
      <c r="A25" s="1213">
        <v>17</v>
      </c>
      <c r="B25" s="755" t="s">
        <v>777</v>
      </c>
      <c r="C25" s="755">
        <v>4217037613</v>
      </c>
      <c r="D25" s="755" t="s">
        <v>778</v>
      </c>
      <c r="E25" s="755" t="s">
        <v>779</v>
      </c>
      <c r="F25" s="755">
        <v>4219003994</v>
      </c>
      <c r="G25" s="755" t="s">
        <v>780</v>
      </c>
      <c r="H25" s="755">
        <v>1</v>
      </c>
      <c r="I25" s="755" t="s">
        <v>781</v>
      </c>
      <c r="J25" s="755" t="s">
        <v>782</v>
      </c>
      <c r="K25" s="755" t="s">
        <v>734</v>
      </c>
      <c r="L25" s="755" t="s">
        <v>783</v>
      </c>
      <c r="M25" s="755" t="s">
        <v>784</v>
      </c>
      <c r="N25" s="755" t="s">
        <v>785</v>
      </c>
      <c r="O25" s="755" t="s">
        <v>781</v>
      </c>
      <c r="P25" s="755" t="s">
        <v>776</v>
      </c>
      <c r="Q25" s="755" t="s">
        <v>673</v>
      </c>
      <c r="R25" s="755"/>
    </row>
    <row r="26" spans="1:18" s="1235" customFormat="1" ht="56.25">
      <c r="A26" s="1213">
        <v>18</v>
      </c>
      <c r="B26" s="755" t="s">
        <v>720</v>
      </c>
      <c r="C26" s="755">
        <v>4217037613</v>
      </c>
      <c r="D26" s="755" t="s">
        <v>786</v>
      </c>
      <c r="E26" s="755" t="s">
        <v>787</v>
      </c>
      <c r="F26" s="755">
        <v>4221006784</v>
      </c>
      <c r="G26" s="755" t="s">
        <v>788</v>
      </c>
      <c r="H26" s="755">
        <v>1</v>
      </c>
      <c r="I26" s="755" t="s">
        <v>789</v>
      </c>
      <c r="J26" s="755" t="s">
        <v>790</v>
      </c>
      <c r="K26" s="755" t="s">
        <v>671</v>
      </c>
      <c r="L26" s="755" t="s">
        <v>791</v>
      </c>
      <c r="M26" s="755" t="s">
        <v>671</v>
      </c>
      <c r="N26" s="755" t="s">
        <v>791</v>
      </c>
      <c r="O26" s="755" t="s">
        <v>792</v>
      </c>
      <c r="P26" s="755" t="s">
        <v>776</v>
      </c>
      <c r="Q26" s="755" t="s">
        <v>673</v>
      </c>
      <c r="R26" s="755"/>
    </row>
    <row r="27" spans="1:18" s="1235" customFormat="1" ht="56.25">
      <c r="A27" s="1213">
        <v>19</v>
      </c>
      <c r="B27" s="755" t="s">
        <v>720</v>
      </c>
      <c r="C27" s="755">
        <v>4217037613</v>
      </c>
      <c r="D27" s="755" t="s">
        <v>793</v>
      </c>
      <c r="E27" s="755" t="s">
        <v>794</v>
      </c>
      <c r="F27" s="755">
        <v>4218003977</v>
      </c>
      <c r="G27" s="755" t="s">
        <v>795</v>
      </c>
      <c r="H27" s="755">
        <v>1</v>
      </c>
      <c r="I27" s="755" t="s">
        <v>796</v>
      </c>
      <c r="J27" s="755" t="s">
        <v>797</v>
      </c>
      <c r="K27" s="755" t="s">
        <v>671</v>
      </c>
      <c r="L27" s="755" t="s">
        <v>798</v>
      </c>
      <c r="M27" s="755" t="s">
        <v>799</v>
      </c>
      <c r="N27" s="755" t="s">
        <v>800</v>
      </c>
      <c r="O27" s="755" t="s">
        <v>801</v>
      </c>
      <c r="P27" s="755" t="s">
        <v>776</v>
      </c>
      <c r="Q27" s="755" t="s">
        <v>802</v>
      </c>
      <c r="R27" s="755"/>
    </row>
    <row r="28" spans="1:18" s="1235" customFormat="1" ht="56.25">
      <c r="A28" s="1213">
        <v>20</v>
      </c>
      <c r="B28" s="1245" t="s">
        <v>803</v>
      </c>
      <c r="C28" s="1032" t="s">
        <v>765</v>
      </c>
      <c r="D28" s="755" t="s">
        <v>804</v>
      </c>
      <c r="E28" s="755" t="s">
        <v>805</v>
      </c>
      <c r="F28" s="755">
        <v>4253029689</v>
      </c>
      <c r="G28" s="755" t="s">
        <v>806</v>
      </c>
      <c r="H28" s="755">
        <v>1</v>
      </c>
      <c r="I28" s="755" t="s">
        <v>807</v>
      </c>
      <c r="J28" s="755" t="s">
        <v>808</v>
      </c>
      <c r="K28" s="755" t="s">
        <v>734</v>
      </c>
      <c r="L28" s="755" t="s">
        <v>809</v>
      </c>
      <c r="M28" s="755" t="s">
        <v>734</v>
      </c>
      <c r="N28" s="755" t="s">
        <v>809</v>
      </c>
      <c r="O28" s="755" t="s">
        <v>810</v>
      </c>
      <c r="P28" s="755" t="s">
        <v>776</v>
      </c>
      <c r="Q28" s="755" t="s">
        <v>673</v>
      </c>
      <c r="R28" s="755"/>
    </row>
    <row r="29" spans="1:18" s="1235" customFormat="1" ht="45">
      <c r="A29" s="1213">
        <v>21</v>
      </c>
      <c r="B29" s="1245" t="s">
        <v>803</v>
      </c>
      <c r="C29" s="1032" t="s">
        <v>765</v>
      </c>
      <c r="D29" s="755" t="s">
        <v>811</v>
      </c>
      <c r="E29" s="755" t="s">
        <v>812</v>
      </c>
      <c r="F29" s="755">
        <v>4217170735</v>
      </c>
      <c r="G29" s="755" t="s">
        <v>813</v>
      </c>
      <c r="H29" s="755">
        <v>1</v>
      </c>
      <c r="I29" s="755" t="s">
        <v>814</v>
      </c>
      <c r="J29" s="1224" t="s">
        <v>815</v>
      </c>
      <c r="K29" s="755" t="s">
        <v>671</v>
      </c>
      <c r="L29" s="755" t="s">
        <v>816</v>
      </c>
      <c r="M29" s="755" t="s">
        <v>817</v>
      </c>
      <c r="N29" s="755" t="s">
        <v>818</v>
      </c>
      <c r="O29" s="755" t="s">
        <v>814</v>
      </c>
      <c r="P29" s="1246" t="s">
        <v>776</v>
      </c>
      <c r="Q29" s="755" t="s">
        <v>673</v>
      </c>
      <c r="R29" s="755"/>
    </row>
    <row r="30" spans="1:18" s="1235" customFormat="1" ht="45">
      <c r="A30" s="1213">
        <v>22</v>
      </c>
      <c r="B30" s="755" t="s">
        <v>803</v>
      </c>
      <c r="C30" s="1032" t="s">
        <v>765</v>
      </c>
      <c r="D30" s="476" t="s">
        <v>819</v>
      </c>
      <c r="E30" s="755" t="s">
        <v>820</v>
      </c>
      <c r="F30" s="755">
        <v>4218006946</v>
      </c>
      <c r="G30" s="1247" t="s">
        <v>821</v>
      </c>
      <c r="H30" s="755">
        <v>1</v>
      </c>
      <c r="I30" s="1247" t="s">
        <v>822</v>
      </c>
      <c r="J30" s="1247" t="s">
        <v>823</v>
      </c>
      <c r="K30" s="755" t="s">
        <v>734</v>
      </c>
      <c r="L30" s="755" t="s">
        <v>824</v>
      </c>
      <c r="M30" s="755" t="s">
        <v>825</v>
      </c>
      <c r="N30" s="755" t="s">
        <v>826</v>
      </c>
      <c r="O30" s="755" t="s">
        <v>822</v>
      </c>
      <c r="P30" s="1246" t="s">
        <v>776</v>
      </c>
      <c r="Q30" s="755" t="s">
        <v>673</v>
      </c>
      <c r="R30" s="1214"/>
    </row>
    <row r="31" spans="1:18" s="1235" customFormat="1" ht="70.5" customHeight="1">
      <c r="A31" s="1213">
        <v>23</v>
      </c>
      <c r="B31" s="755" t="s">
        <v>870</v>
      </c>
      <c r="C31" s="755">
        <v>4216006718</v>
      </c>
      <c r="D31" s="755" t="s">
        <v>871</v>
      </c>
      <c r="E31" s="755" t="s">
        <v>870</v>
      </c>
      <c r="F31" s="755">
        <v>4216006718</v>
      </c>
      <c r="G31" s="755" t="s">
        <v>264</v>
      </c>
      <c r="H31" s="755">
        <v>1</v>
      </c>
      <c r="I31" s="755" t="s">
        <v>3294</v>
      </c>
      <c r="J31" s="1248" t="s">
        <v>872</v>
      </c>
      <c r="K31" s="755" t="s">
        <v>873</v>
      </c>
      <c r="L31" s="755" t="s">
        <v>874</v>
      </c>
      <c r="M31" s="755" t="s">
        <v>725</v>
      </c>
      <c r="N31" s="755" t="s">
        <v>875</v>
      </c>
      <c r="O31" s="755" t="s">
        <v>876</v>
      </c>
      <c r="P31" s="477" t="s">
        <v>258</v>
      </c>
      <c r="Q31" s="755" t="s">
        <v>553</v>
      </c>
      <c r="R31" s="755" t="s">
        <v>554</v>
      </c>
    </row>
    <row r="32" spans="1:18" s="1235" customFormat="1" ht="67.5">
      <c r="A32" s="1213">
        <v>24</v>
      </c>
      <c r="B32" s="755" t="s">
        <v>870</v>
      </c>
      <c r="C32" s="755">
        <v>4216006718</v>
      </c>
      <c r="D32" s="1032" t="s">
        <v>877</v>
      </c>
      <c r="E32" s="1032" t="s">
        <v>878</v>
      </c>
      <c r="F32" s="1032" t="s">
        <v>879</v>
      </c>
      <c r="G32" s="755" t="s">
        <v>880</v>
      </c>
      <c r="H32" s="755">
        <v>1</v>
      </c>
      <c r="I32" s="755" t="s">
        <v>3295</v>
      </c>
      <c r="J32" s="1200" t="s">
        <v>881</v>
      </c>
      <c r="K32" s="755" t="s">
        <v>734</v>
      </c>
      <c r="L32" s="755" t="s">
        <v>882</v>
      </c>
      <c r="M32" s="755" t="s">
        <v>883</v>
      </c>
      <c r="N32" s="755" t="s">
        <v>884</v>
      </c>
      <c r="O32" s="755" t="s">
        <v>885</v>
      </c>
      <c r="P32" s="477" t="s">
        <v>258</v>
      </c>
      <c r="Q32" s="755" t="s">
        <v>553</v>
      </c>
      <c r="R32" s="755" t="s">
        <v>554</v>
      </c>
    </row>
    <row r="33" spans="1:18" s="1235" customFormat="1" ht="67.5">
      <c r="A33" s="1213">
        <v>25</v>
      </c>
      <c r="B33" s="755" t="s">
        <v>870</v>
      </c>
      <c r="C33" s="755">
        <v>4216006718</v>
      </c>
      <c r="D33" s="477" t="s">
        <v>886</v>
      </c>
      <c r="E33" s="477" t="s">
        <v>887</v>
      </c>
      <c r="F33" s="477">
        <v>4221009457</v>
      </c>
      <c r="G33" s="477" t="s">
        <v>3296</v>
      </c>
      <c r="H33" s="477">
        <v>1</v>
      </c>
      <c r="I33" s="477" t="s">
        <v>3297</v>
      </c>
      <c r="J33" s="476" t="s">
        <v>888</v>
      </c>
      <c r="K33" s="477" t="s">
        <v>671</v>
      </c>
      <c r="L33" s="477" t="s">
        <v>889</v>
      </c>
      <c r="M33" s="477" t="s">
        <v>890</v>
      </c>
      <c r="N33" s="477" t="s">
        <v>891</v>
      </c>
      <c r="O33" s="477" t="s">
        <v>3297</v>
      </c>
      <c r="P33" s="477" t="s">
        <v>258</v>
      </c>
      <c r="Q33" s="755" t="s">
        <v>553</v>
      </c>
      <c r="R33" s="755" t="s">
        <v>554</v>
      </c>
    </row>
    <row r="34" spans="1:18" s="1235" customFormat="1" ht="67.5">
      <c r="A34" s="1213">
        <v>26</v>
      </c>
      <c r="B34" s="755" t="s">
        <v>870</v>
      </c>
      <c r="C34" s="755">
        <v>4216006718</v>
      </c>
      <c r="D34" s="755" t="s">
        <v>3298</v>
      </c>
      <c r="E34" s="755" t="s">
        <v>892</v>
      </c>
      <c r="F34" s="755">
        <v>4219004892</v>
      </c>
      <c r="G34" s="755" t="s">
        <v>3299</v>
      </c>
      <c r="H34" s="755">
        <v>1</v>
      </c>
      <c r="I34" s="755" t="s">
        <v>893</v>
      </c>
      <c r="J34" s="477" t="s">
        <v>894</v>
      </c>
      <c r="K34" s="755" t="s">
        <v>671</v>
      </c>
      <c r="L34" s="755" t="s">
        <v>895</v>
      </c>
      <c r="M34" s="477" t="s">
        <v>896</v>
      </c>
      <c r="N34" s="755" t="s">
        <v>897</v>
      </c>
      <c r="O34" s="755" t="s">
        <v>3300</v>
      </c>
      <c r="P34" s="477" t="s">
        <v>258</v>
      </c>
      <c r="Q34" s="755" t="s">
        <v>553</v>
      </c>
      <c r="R34" s="755" t="s">
        <v>554</v>
      </c>
    </row>
    <row r="35" spans="1:18" s="1235" customFormat="1" ht="67.5">
      <c r="A35" s="1213">
        <v>27</v>
      </c>
      <c r="B35" s="755" t="s">
        <v>870</v>
      </c>
      <c r="C35" s="755">
        <v>4216006718</v>
      </c>
      <c r="D35" s="755" t="s">
        <v>898</v>
      </c>
      <c r="E35" s="755" t="s">
        <v>899</v>
      </c>
      <c r="F35" s="755">
        <v>4217025047</v>
      </c>
      <c r="G35" s="755" t="s">
        <v>900</v>
      </c>
      <c r="H35" s="755">
        <v>1</v>
      </c>
      <c r="I35" s="755" t="s">
        <v>901</v>
      </c>
      <c r="J35" s="1200" t="s">
        <v>902</v>
      </c>
      <c r="K35" s="755" t="s">
        <v>734</v>
      </c>
      <c r="L35" s="755" t="s">
        <v>903</v>
      </c>
      <c r="M35" s="755" t="s">
        <v>904</v>
      </c>
      <c r="N35" s="755" t="s">
        <v>905</v>
      </c>
      <c r="O35" s="755" t="s">
        <v>906</v>
      </c>
      <c r="P35" s="755" t="s">
        <v>747</v>
      </c>
      <c r="Q35" s="755" t="s">
        <v>553</v>
      </c>
      <c r="R35" s="755" t="s">
        <v>554</v>
      </c>
    </row>
    <row r="36" spans="1:18" s="1235" customFormat="1" ht="67.5">
      <c r="A36" s="1213">
        <v>28</v>
      </c>
      <c r="B36" s="755" t="s">
        <v>870</v>
      </c>
      <c r="C36" s="755">
        <v>4216006718</v>
      </c>
      <c r="D36" s="755" t="s">
        <v>907</v>
      </c>
      <c r="E36" s="755" t="s">
        <v>908</v>
      </c>
      <c r="F36" s="755">
        <v>4218013164</v>
      </c>
      <c r="G36" s="755" t="s">
        <v>909</v>
      </c>
      <c r="H36" s="755">
        <v>3</v>
      </c>
      <c r="I36" s="755" t="s">
        <v>3301</v>
      </c>
      <c r="J36" s="1200" t="s">
        <v>910</v>
      </c>
      <c r="K36" s="755" t="s">
        <v>671</v>
      </c>
      <c r="L36" s="755" t="s">
        <v>911</v>
      </c>
      <c r="M36" s="755" t="s">
        <v>912</v>
      </c>
      <c r="N36" s="755" t="s">
        <v>913</v>
      </c>
      <c r="O36" s="755" t="s">
        <v>3302</v>
      </c>
      <c r="P36" s="755" t="s">
        <v>747</v>
      </c>
      <c r="Q36" s="755" t="s">
        <v>914</v>
      </c>
      <c r="R36" s="755" t="s">
        <v>554</v>
      </c>
    </row>
    <row r="37" spans="1:18" s="1235" customFormat="1" ht="67.5">
      <c r="A37" s="1213">
        <v>29</v>
      </c>
      <c r="B37" s="755" t="s">
        <v>870</v>
      </c>
      <c r="C37" s="755">
        <v>4216006718</v>
      </c>
      <c r="D37" s="1232" t="s">
        <v>915</v>
      </c>
      <c r="E37" s="1232" t="s">
        <v>916</v>
      </c>
      <c r="F37" s="1232">
        <v>4218017708</v>
      </c>
      <c r="G37" s="1232" t="s">
        <v>917</v>
      </c>
      <c r="H37" s="1232">
        <v>3</v>
      </c>
      <c r="I37" s="1232" t="s">
        <v>918</v>
      </c>
      <c r="J37" s="1232" t="s">
        <v>919</v>
      </c>
      <c r="K37" s="1232" t="s">
        <v>734</v>
      </c>
      <c r="L37" s="1232" t="s">
        <v>920</v>
      </c>
      <c r="M37" s="1232" t="s">
        <v>921</v>
      </c>
      <c r="N37" s="1232" t="s">
        <v>922</v>
      </c>
      <c r="O37" s="1232" t="s">
        <v>3303</v>
      </c>
      <c r="P37" s="477" t="s">
        <v>258</v>
      </c>
      <c r="Q37" s="755" t="s">
        <v>553</v>
      </c>
      <c r="R37" s="755" t="s">
        <v>554</v>
      </c>
    </row>
    <row r="38" spans="1:18" s="1235" customFormat="1" ht="67.5">
      <c r="A38" s="1213">
        <v>30</v>
      </c>
      <c r="B38" s="755" t="s">
        <v>870</v>
      </c>
      <c r="C38" s="755">
        <v>4216006718</v>
      </c>
      <c r="D38" s="1249" t="s">
        <v>923</v>
      </c>
      <c r="E38" s="1232" t="s">
        <v>924</v>
      </c>
      <c r="F38" s="1232">
        <v>4217023508</v>
      </c>
      <c r="G38" s="755" t="s">
        <v>925</v>
      </c>
      <c r="H38" s="755">
        <v>1</v>
      </c>
      <c r="I38" s="755" t="s">
        <v>3304</v>
      </c>
      <c r="J38" s="1250" t="s">
        <v>926</v>
      </c>
      <c r="K38" s="1232" t="s">
        <v>734</v>
      </c>
      <c r="L38" s="1232" t="s">
        <v>3305</v>
      </c>
      <c r="M38" s="1232" t="s">
        <v>927</v>
      </c>
      <c r="N38" s="1232" t="s">
        <v>928</v>
      </c>
      <c r="O38" s="1232" t="s">
        <v>3306</v>
      </c>
      <c r="P38" s="477" t="s">
        <v>258</v>
      </c>
      <c r="Q38" s="755" t="s">
        <v>553</v>
      </c>
      <c r="R38" s="755" t="s">
        <v>554</v>
      </c>
    </row>
    <row r="39" spans="1:18" s="1235" customFormat="1" ht="67.5">
      <c r="A39" s="1213">
        <v>31</v>
      </c>
      <c r="B39" s="755" t="s">
        <v>870</v>
      </c>
      <c r="C39" s="755">
        <v>4216006718</v>
      </c>
      <c r="D39" s="1201" t="s">
        <v>929</v>
      </c>
      <c r="E39" s="477" t="s">
        <v>930</v>
      </c>
      <c r="F39" s="477">
        <v>4221013157</v>
      </c>
      <c r="G39" s="477" t="s">
        <v>931</v>
      </c>
      <c r="H39" s="477">
        <v>4</v>
      </c>
      <c r="I39" s="477" t="s">
        <v>3307</v>
      </c>
      <c r="J39" s="1251" t="s">
        <v>932</v>
      </c>
      <c r="K39" s="477" t="s">
        <v>734</v>
      </c>
      <c r="L39" s="477" t="s">
        <v>933</v>
      </c>
      <c r="M39" s="477" t="s">
        <v>934</v>
      </c>
      <c r="N39" s="477" t="s">
        <v>935</v>
      </c>
      <c r="O39" s="477" t="s">
        <v>3308</v>
      </c>
      <c r="P39" s="477" t="s">
        <v>258</v>
      </c>
      <c r="Q39" s="755" t="s">
        <v>553</v>
      </c>
      <c r="R39" s="755" t="s">
        <v>554</v>
      </c>
    </row>
    <row r="40" spans="1:18" s="1235" customFormat="1" ht="67.5">
      <c r="A40" s="1213">
        <v>32</v>
      </c>
      <c r="B40" s="755" t="s">
        <v>870</v>
      </c>
      <c r="C40" s="755">
        <v>4216006718</v>
      </c>
      <c r="D40" s="477" t="s">
        <v>936</v>
      </c>
      <c r="E40" s="477" t="s">
        <v>937</v>
      </c>
      <c r="F40" s="477">
        <v>4218022401</v>
      </c>
      <c r="G40" s="477" t="s">
        <v>938</v>
      </c>
      <c r="H40" s="477">
        <v>1</v>
      </c>
      <c r="I40" s="477" t="s">
        <v>3309</v>
      </c>
      <c r="J40" s="1038" t="s">
        <v>939</v>
      </c>
      <c r="K40" s="477" t="s">
        <v>671</v>
      </c>
      <c r="L40" s="477" t="s">
        <v>940</v>
      </c>
      <c r="M40" s="477" t="s">
        <v>941</v>
      </c>
      <c r="N40" s="477" t="s">
        <v>942</v>
      </c>
      <c r="O40" s="477" t="s">
        <v>3309</v>
      </c>
      <c r="P40" s="477" t="s">
        <v>258</v>
      </c>
      <c r="Q40" s="755" t="s">
        <v>553</v>
      </c>
      <c r="R40" s="755" t="s">
        <v>554</v>
      </c>
    </row>
    <row r="41" spans="1:18" s="1235" customFormat="1" ht="67.5">
      <c r="A41" s="1213">
        <v>33</v>
      </c>
      <c r="B41" s="755" t="s">
        <v>870</v>
      </c>
      <c r="C41" s="755">
        <v>4216006718</v>
      </c>
      <c r="D41" s="1232" t="s">
        <v>943</v>
      </c>
      <c r="E41" s="477" t="s">
        <v>944</v>
      </c>
      <c r="F41" s="1232">
        <v>4217023794</v>
      </c>
      <c r="G41" s="477" t="s">
        <v>945</v>
      </c>
      <c r="H41" s="477">
        <v>1</v>
      </c>
      <c r="I41" s="1232" t="s">
        <v>3310</v>
      </c>
      <c r="J41" s="1252" t="s">
        <v>946</v>
      </c>
      <c r="K41" s="477" t="s">
        <v>947</v>
      </c>
      <c r="L41" s="477" t="s">
        <v>948</v>
      </c>
      <c r="M41" s="477" t="s">
        <v>949</v>
      </c>
      <c r="N41" s="477" t="s">
        <v>950</v>
      </c>
      <c r="O41" s="477" t="s">
        <v>3311</v>
      </c>
      <c r="P41" s="477" t="s">
        <v>258</v>
      </c>
      <c r="Q41" s="755" t="s">
        <v>553</v>
      </c>
      <c r="R41" s="755" t="s">
        <v>554</v>
      </c>
    </row>
    <row r="42" spans="1:18" s="1235" customFormat="1" ht="67.5">
      <c r="A42" s="1213">
        <v>34</v>
      </c>
      <c r="B42" s="755" t="s">
        <v>870</v>
      </c>
      <c r="C42" s="755">
        <v>4216006718</v>
      </c>
      <c r="D42" s="477" t="s">
        <v>951</v>
      </c>
      <c r="E42" s="477" t="s">
        <v>952</v>
      </c>
      <c r="F42" s="477">
        <v>4217035221</v>
      </c>
      <c r="G42" s="477" t="s">
        <v>3312</v>
      </c>
      <c r="H42" s="477">
        <v>1</v>
      </c>
      <c r="I42" s="477" t="s">
        <v>3313</v>
      </c>
      <c r="J42" s="1200" t="s">
        <v>953</v>
      </c>
      <c r="K42" s="476" t="s">
        <v>734</v>
      </c>
      <c r="L42" s="477" t="s">
        <v>954</v>
      </c>
      <c r="M42" s="477" t="s">
        <v>955</v>
      </c>
      <c r="N42" s="477" t="s">
        <v>956</v>
      </c>
      <c r="O42" s="477" t="s">
        <v>3313</v>
      </c>
      <c r="P42" s="477" t="s">
        <v>258</v>
      </c>
      <c r="Q42" s="755" t="s">
        <v>553</v>
      </c>
      <c r="R42" s="755" t="s">
        <v>554</v>
      </c>
    </row>
    <row r="43" spans="1:18" s="1235" customFormat="1" ht="67.5">
      <c r="A43" s="1213">
        <v>35</v>
      </c>
      <c r="B43" s="755" t="s">
        <v>870</v>
      </c>
      <c r="C43" s="755">
        <v>4216006718</v>
      </c>
      <c r="D43" s="477" t="s">
        <v>957</v>
      </c>
      <c r="E43" s="477" t="s">
        <v>958</v>
      </c>
      <c r="F43" s="477">
        <v>4253034791</v>
      </c>
      <c r="G43" s="477" t="s">
        <v>3314</v>
      </c>
      <c r="H43" s="477">
        <v>2</v>
      </c>
      <c r="I43" s="477" t="s">
        <v>3315</v>
      </c>
      <c r="J43" s="1200" t="s">
        <v>959</v>
      </c>
      <c r="K43" s="477" t="s">
        <v>734</v>
      </c>
      <c r="L43" s="477" t="s">
        <v>960</v>
      </c>
      <c r="M43" s="477" t="s">
        <v>961</v>
      </c>
      <c r="N43" s="477" t="s">
        <v>962</v>
      </c>
      <c r="O43" s="477" t="s">
        <v>3316</v>
      </c>
      <c r="P43" s="477" t="s">
        <v>258</v>
      </c>
      <c r="Q43" s="755" t="s">
        <v>553</v>
      </c>
      <c r="R43" s="755" t="s">
        <v>554</v>
      </c>
    </row>
    <row r="44" spans="1:18" s="1235" customFormat="1" ht="56.25">
      <c r="A44" s="1213">
        <v>36</v>
      </c>
      <c r="B44" s="477" t="s">
        <v>2729</v>
      </c>
      <c r="C44" s="1209" t="s">
        <v>2730</v>
      </c>
      <c r="D44" s="477" t="s">
        <v>2731</v>
      </c>
      <c r="E44" s="1199" t="s">
        <v>2732</v>
      </c>
      <c r="F44" s="1199" t="s">
        <v>2378</v>
      </c>
      <c r="G44" s="1199" t="s">
        <v>2733</v>
      </c>
      <c r="H44" s="1199">
        <v>4</v>
      </c>
      <c r="I44" s="1199" t="s">
        <v>2734</v>
      </c>
      <c r="J44" s="1199" t="s">
        <v>2735</v>
      </c>
      <c r="K44" s="1199" t="s">
        <v>2736</v>
      </c>
      <c r="L44" s="1199" t="s">
        <v>2737</v>
      </c>
      <c r="M44" s="1199" t="s">
        <v>2738</v>
      </c>
      <c r="N44" s="1199" t="s">
        <v>2739</v>
      </c>
      <c r="O44" s="477" t="s">
        <v>2734</v>
      </c>
      <c r="P44" s="477" t="s">
        <v>747</v>
      </c>
      <c r="Q44" s="477" t="s">
        <v>673</v>
      </c>
      <c r="R44" s="477"/>
    </row>
    <row r="45" spans="1:18" s="1235" customFormat="1" ht="56.25">
      <c r="A45" s="1213">
        <v>37</v>
      </c>
      <c r="B45" s="477" t="s">
        <v>2729</v>
      </c>
      <c r="C45" s="1209" t="s">
        <v>2730</v>
      </c>
      <c r="D45" s="477" t="s">
        <v>2740</v>
      </c>
      <c r="E45" s="1199" t="s">
        <v>2741</v>
      </c>
      <c r="F45" s="1199">
        <v>4217011502</v>
      </c>
      <c r="G45" s="477" t="s">
        <v>2742</v>
      </c>
      <c r="H45" s="1199">
        <v>1</v>
      </c>
      <c r="I45" s="477" t="s">
        <v>2743</v>
      </c>
      <c r="J45" s="1200" t="s">
        <v>2744</v>
      </c>
      <c r="K45" s="477" t="s">
        <v>2736</v>
      </c>
      <c r="L45" s="477" t="s">
        <v>2745</v>
      </c>
      <c r="M45" s="477" t="s">
        <v>2746</v>
      </c>
      <c r="N45" s="477" t="s">
        <v>2747</v>
      </c>
      <c r="O45" s="477" t="s">
        <v>2748</v>
      </c>
      <c r="P45" s="477" t="s">
        <v>258</v>
      </c>
      <c r="Q45" s="477" t="s">
        <v>553</v>
      </c>
      <c r="R45" s="477" t="s">
        <v>554</v>
      </c>
    </row>
    <row r="46" spans="1:18" s="1235" customFormat="1" ht="67.5">
      <c r="A46" s="1213">
        <v>38</v>
      </c>
      <c r="B46" s="477" t="s">
        <v>2749</v>
      </c>
      <c r="C46" s="1209" t="s">
        <v>2730</v>
      </c>
      <c r="D46" s="477" t="s">
        <v>2750</v>
      </c>
      <c r="E46" s="477" t="s">
        <v>2751</v>
      </c>
      <c r="F46" s="422" t="s">
        <v>2752</v>
      </c>
      <c r="G46" s="477" t="s">
        <v>2753</v>
      </c>
      <c r="H46" s="1199">
        <v>3</v>
      </c>
      <c r="I46" s="1199" t="s">
        <v>2754</v>
      </c>
      <c r="J46" s="1200" t="s">
        <v>2755</v>
      </c>
      <c r="K46" s="477" t="s">
        <v>2756</v>
      </c>
      <c r="L46" s="477" t="s">
        <v>2757</v>
      </c>
      <c r="M46" s="477" t="s">
        <v>2758</v>
      </c>
      <c r="N46" s="477" t="s">
        <v>2759</v>
      </c>
      <c r="O46" s="477" t="s">
        <v>2754</v>
      </c>
      <c r="P46" s="477" t="s">
        <v>2760</v>
      </c>
      <c r="Q46" s="477" t="s">
        <v>802</v>
      </c>
      <c r="R46" s="477"/>
    </row>
    <row r="47" spans="1:18" s="1235" customFormat="1" ht="56.25">
      <c r="A47" s="1213">
        <v>39</v>
      </c>
      <c r="B47" s="477" t="s">
        <v>2749</v>
      </c>
      <c r="C47" s="1209" t="s">
        <v>2730</v>
      </c>
      <c r="D47" s="477" t="s">
        <v>2761</v>
      </c>
      <c r="E47" s="477" t="s">
        <v>2762</v>
      </c>
      <c r="F47" s="477">
        <v>4220006125</v>
      </c>
      <c r="G47" s="477" t="s">
        <v>2763</v>
      </c>
      <c r="H47" s="477">
        <v>3</v>
      </c>
      <c r="I47" s="477" t="s">
        <v>2764</v>
      </c>
      <c r="J47" s="477" t="s">
        <v>2765</v>
      </c>
      <c r="K47" s="477" t="s">
        <v>2766</v>
      </c>
      <c r="L47" s="477" t="s">
        <v>2767</v>
      </c>
      <c r="M47" s="477" t="s">
        <v>2768</v>
      </c>
      <c r="N47" s="477" t="s">
        <v>2769</v>
      </c>
      <c r="O47" s="477" t="s">
        <v>2764</v>
      </c>
      <c r="P47" s="477" t="s">
        <v>258</v>
      </c>
      <c r="Q47" s="477" t="s">
        <v>802</v>
      </c>
      <c r="R47" s="477" t="s">
        <v>2770</v>
      </c>
    </row>
    <row r="48" spans="1:18" s="1235" customFormat="1" ht="78.75">
      <c r="A48" s="1213">
        <v>40</v>
      </c>
      <c r="B48" s="477" t="s">
        <v>2749</v>
      </c>
      <c r="C48" s="1209" t="s">
        <v>2730</v>
      </c>
      <c r="D48" s="477" t="s">
        <v>2771</v>
      </c>
      <c r="E48" s="1199" t="s">
        <v>2772</v>
      </c>
      <c r="F48" s="422" t="s">
        <v>2773</v>
      </c>
      <c r="G48" s="1208" t="s">
        <v>2774</v>
      </c>
      <c r="H48" s="1199">
        <v>3</v>
      </c>
      <c r="I48" s="477" t="s">
        <v>2775</v>
      </c>
      <c r="J48" s="477" t="s">
        <v>2776</v>
      </c>
      <c r="K48" s="477" t="s">
        <v>2756</v>
      </c>
      <c r="L48" s="477" t="s">
        <v>2777</v>
      </c>
      <c r="M48" s="477" t="s">
        <v>2778</v>
      </c>
      <c r="N48" s="477" t="s">
        <v>2779</v>
      </c>
      <c r="O48" s="477" t="s">
        <v>2780</v>
      </c>
      <c r="P48" s="477" t="s">
        <v>258</v>
      </c>
      <c r="Q48" s="477" t="s">
        <v>802</v>
      </c>
      <c r="R48" s="477"/>
    </row>
    <row r="49" spans="1:18" s="1235" customFormat="1" ht="56.25">
      <c r="A49" s="1213">
        <v>41</v>
      </c>
      <c r="B49" s="477" t="s">
        <v>2749</v>
      </c>
      <c r="C49" s="1209" t="s">
        <v>2730</v>
      </c>
      <c r="D49" s="477" t="s">
        <v>2781</v>
      </c>
      <c r="E49" s="477" t="s">
        <v>2782</v>
      </c>
      <c r="F49" s="1199">
        <v>4220006767</v>
      </c>
      <c r="G49" s="477" t="s">
        <v>2783</v>
      </c>
      <c r="H49" s="1199">
        <v>1</v>
      </c>
      <c r="I49" s="477" t="s">
        <v>2784</v>
      </c>
      <c r="J49" s="1200" t="s">
        <v>2785</v>
      </c>
      <c r="K49" s="1199" t="s">
        <v>2766</v>
      </c>
      <c r="L49" s="477" t="s">
        <v>2786</v>
      </c>
      <c r="M49" s="477" t="s">
        <v>2787</v>
      </c>
      <c r="N49" s="477" t="s">
        <v>2788</v>
      </c>
      <c r="O49" s="477" t="s">
        <v>2789</v>
      </c>
      <c r="P49" s="477" t="s">
        <v>258</v>
      </c>
      <c r="Q49" s="477" t="s">
        <v>553</v>
      </c>
      <c r="R49" s="477" t="s">
        <v>554</v>
      </c>
    </row>
    <row r="50" spans="1:18" s="1235" customFormat="1" ht="45">
      <c r="A50" s="1213">
        <v>42</v>
      </c>
      <c r="B50" s="477" t="s">
        <v>2749</v>
      </c>
      <c r="C50" s="1209" t="s">
        <v>2730</v>
      </c>
      <c r="D50" s="477" t="s">
        <v>2790</v>
      </c>
      <c r="E50" s="1201" t="s">
        <v>2791</v>
      </c>
      <c r="F50" s="1199">
        <v>4219002461</v>
      </c>
      <c r="G50" s="477" t="s">
        <v>2792</v>
      </c>
      <c r="H50" s="1199">
        <v>1</v>
      </c>
      <c r="I50" s="477" t="s">
        <v>2793</v>
      </c>
      <c r="J50" s="1200" t="s">
        <v>2794</v>
      </c>
      <c r="K50" s="1199" t="s">
        <v>2766</v>
      </c>
      <c r="L50" s="477" t="s">
        <v>2795</v>
      </c>
      <c r="M50" s="1199" t="s">
        <v>2796</v>
      </c>
      <c r="N50" s="477" t="s">
        <v>2797</v>
      </c>
      <c r="O50" s="477" t="s">
        <v>2798</v>
      </c>
      <c r="P50" s="477" t="s">
        <v>258</v>
      </c>
      <c r="Q50" s="477" t="s">
        <v>553</v>
      </c>
      <c r="R50" s="477" t="s">
        <v>2799</v>
      </c>
    </row>
    <row r="51" spans="1:18" s="1235" customFormat="1" ht="45">
      <c r="A51" s="1213">
        <v>43</v>
      </c>
      <c r="B51" s="477" t="s">
        <v>2749</v>
      </c>
      <c r="C51" s="1209" t="s">
        <v>2730</v>
      </c>
      <c r="D51" s="477" t="s">
        <v>2800</v>
      </c>
      <c r="E51" s="1199" t="s">
        <v>2801</v>
      </c>
      <c r="F51" s="422">
        <v>4217017039</v>
      </c>
      <c r="G51" s="1199" t="s">
        <v>2802</v>
      </c>
      <c r="H51" s="1199">
        <v>1</v>
      </c>
      <c r="I51" s="1199" t="s">
        <v>2803</v>
      </c>
      <c r="J51" s="1199" t="s">
        <v>2804</v>
      </c>
      <c r="K51" s="1199" t="s">
        <v>2766</v>
      </c>
      <c r="L51" s="1199" t="s">
        <v>2805</v>
      </c>
      <c r="M51" s="1199" t="s">
        <v>2806</v>
      </c>
      <c r="N51" s="1199" t="s">
        <v>2807</v>
      </c>
      <c r="O51" s="477" t="s">
        <v>2803</v>
      </c>
      <c r="P51" s="477" t="s">
        <v>258</v>
      </c>
      <c r="Q51" s="477" t="s">
        <v>553</v>
      </c>
      <c r="R51" s="477" t="s">
        <v>2808</v>
      </c>
    </row>
    <row r="52" spans="1:18" s="1235" customFormat="1" ht="45">
      <c r="A52" s="1213">
        <v>44</v>
      </c>
      <c r="B52" s="477" t="s">
        <v>2749</v>
      </c>
      <c r="C52" s="1209" t="s">
        <v>2730</v>
      </c>
      <c r="D52" s="477" t="s">
        <v>2809</v>
      </c>
      <c r="E52" s="1199" t="s">
        <v>2810</v>
      </c>
      <c r="F52" s="1199">
        <v>4221003222</v>
      </c>
      <c r="G52" s="477" t="s">
        <v>2811</v>
      </c>
      <c r="H52" s="1199">
        <v>1</v>
      </c>
      <c r="I52" s="477" t="s">
        <v>2812</v>
      </c>
      <c r="J52" s="1202" t="s">
        <v>2813</v>
      </c>
      <c r="K52" s="1199" t="s">
        <v>2736</v>
      </c>
      <c r="L52" s="477" t="s">
        <v>2814</v>
      </c>
      <c r="M52" s="477" t="s">
        <v>2815</v>
      </c>
      <c r="N52" s="477" t="s">
        <v>2816</v>
      </c>
      <c r="O52" s="477" t="s">
        <v>2817</v>
      </c>
      <c r="P52" s="477" t="s">
        <v>258</v>
      </c>
      <c r="Q52" s="477" t="s">
        <v>2818</v>
      </c>
      <c r="R52" s="477" t="s">
        <v>2819</v>
      </c>
    </row>
    <row r="53" spans="1:18" s="1235" customFormat="1" ht="67.5">
      <c r="A53" s="1213">
        <v>45</v>
      </c>
      <c r="B53" s="477" t="s">
        <v>2729</v>
      </c>
      <c r="C53" s="1209" t="s">
        <v>2730</v>
      </c>
      <c r="D53" s="477" t="s">
        <v>2820</v>
      </c>
      <c r="E53" s="477" t="s">
        <v>2821</v>
      </c>
      <c r="F53" s="1199">
        <v>4218010999</v>
      </c>
      <c r="G53" s="477" t="s">
        <v>2822</v>
      </c>
      <c r="H53" s="1199">
        <v>4</v>
      </c>
      <c r="I53" s="477" t="s">
        <v>2823</v>
      </c>
      <c r="J53" s="1200" t="s">
        <v>2824</v>
      </c>
      <c r="K53" s="1203" t="s">
        <v>2766</v>
      </c>
      <c r="L53" s="477" t="s">
        <v>2825</v>
      </c>
      <c r="M53" s="477" t="s">
        <v>2826</v>
      </c>
      <c r="N53" s="1204" t="s">
        <v>2827</v>
      </c>
      <c r="O53" s="477" t="s">
        <v>2823</v>
      </c>
      <c r="P53" s="477" t="s">
        <v>258</v>
      </c>
      <c r="Q53" s="477" t="s">
        <v>673</v>
      </c>
      <c r="R53" s="477"/>
    </row>
    <row r="54" spans="1:18" s="1235" customFormat="1" ht="56.25">
      <c r="A54" s="1213">
        <v>46</v>
      </c>
      <c r="B54" s="477" t="s">
        <v>2729</v>
      </c>
      <c r="C54" s="1209" t="s">
        <v>2730</v>
      </c>
      <c r="D54" s="477" t="s">
        <v>2828</v>
      </c>
      <c r="E54" s="477" t="s">
        <v>2829</v>
      </c>
      <c r="F54" s="477">
        <v>4217034429</v>
      </c>
      <c r="G54" s="477" t="s">
        <v>2830</v>
      </c>
      <c r="H54" s="477">
        <v>2</v>
      </c>
      <c r="I54" s="477" t="s">
        <v>2831</v>
      </c>
      <c r="J54" s="477" t="s">
        <v>2832</v>
      </c>
      <c r="K54" s="477" t="s">
        <v>671</v>
      </c>
      <c r="L54" s="477" t="s">
        <v>2833</v>
      </c>
      <c r="M54" s="477" t="s">
        <v>2834</v>
      </c>
      <c r="N54" s="477" t="s">
        <v>2835</v>
      </c>
      <c r="O54" s="477" t="s">
        <v>2836</v>
      </c>
      <c r="P54" s="477" t="s">
        <v>258</v>
      </c>
      <c r="Q54" s="477" t="s">
        <v>802</v>
      </c>
      <c r="R54" s="477" t="s">
        <v>694</v>
      </c>
    </row>
    <row r="55" spans="1:18" s="1235" customFormat="1" ht="45">
      <c r="A55" s="1213">
        <v>47</v>
      </c>
      <c r="B55" s="477" t="s">
        <v>2749</v>
      </c>
      <c r="C55" s="1209" t="s">
        <v>2730</v>
      </c>
      <c r="D55" s="477" t="s">
        <v>2837</v>
      </c>
      <c r="E55" s="1253" t="s">
        <v>2838</v>
      </c>
      <c r="F55" s="1199">
        <v>4217015930</v>
      </c>
      <c r="G55" s="477" t="s">
        <v>2839</v>
      </c>
      <c r="H55" s="1199">
        <v>1</v>
      </c>
      <c r="I55" s="1199" t="s">
        <v>2840</v>
      </c>
      <c r="J55" s="1200" t="s">
        <v>2841</v>
      </c>
      <c r="K55" s="1199" t="s">
        <v>2842</v>
      </c>
      <c r="L55" s="477" t="s">
        <v>2843</v>
      </c>
      <c r="M55" s="1199" t="s">
        <v>2844</v>
      </c>
      <c r="N55" s="477" t="s">
        <v>2845</v>
      </c>
      <c r="O55" s="477" t="s">
        <v>6599</v>
      </c>
      <c r="P55" s="477" t="s">
        <v>258</v>
      </c>
      <c r="Q55" s="477" t="s">
        <v>553</v>
      </c>
      <c r="R55" s="477" t="s">
        <v>2846</v>
      </c>
    </row>
    <row r="56" spans="1:18" s="1235" customFormat="1" ht="45">
      <c r="A56" s="1213">
        <v>48</v>
      </c>
      <c r="B56" s="477" t="s">
        <v>2847</v>
      </c>
      <c r="C56" s="1209" t="s">
        <v>2730</v>
      </c>
      <c r="D56" s="477" t="s">
        <v>2848</v>
      </c>
      <c r="E56" s="1199" t="s">
        <v>2849</v>
      </c>
      <c r="F56" s="1199">
        <v>4217007249</v>
      </c>
      <c r="G56" s="1199" t="s">
        <v>2850</v>
      </c>
      <c r="H56" s="1199">
        <v>1</v>
      </c>
      <c r="I56" s="1199" t="s">
        <v>2851</v>
      </c>
      <c r="J56" s="1202" t="s">
        <v>2852</v>
      </c>
      <c r="K56" s="1199" t="s">
        <v>734</v>
      </c>
      <c r="L56" s="477" t="s">
        <v>2853</v>
      </c>
      <c r="M56" s="477" t="s">
        <v>2854</v>
      </c>
      <c r="N56" s="477" t="s">
        <v>2855</v>
      </c>
      <c r="O56" s="477" t="s">
        <v>2856</v>
      </c>
      <c r="P56" s="477" t="s">
        <v>258</v>
      </c>
      <c r="Q56" s="477" t="s">
        <v>673</v>
      </c>
      <c r="R56" s="477"/>
    </row>
    <row r="57" spans="1:18" s="1235" customFormat="1" ht="45">
      <c r="A57" s="1213">
        <v>49</v>
      </c>
      <c r="B57" s="477" t="s">
        <v>2857</v>
      </c>
      <c r="C57" s="1209" t="s">
        <v>2730</v>
      </c>
      <c r="D57" s="477" t="s">
        <v>2858</v>
      </c>
      <c r="E57" s="477" t="s">
        <v>2859</v>
      </c>
      <c r="F57" s="477">
        <v>4217024974</v>
      </c>
      <c r="G57" s="477" t="s">
        <v>2860</v>
      </c>
      <c r="H57" s="477">
        <v>1</v>
      </c>
      <c r="I57" s="477" t="s">
        <v>2861</v>
      </c>
      <c r="J57" s="1200" t="s">
        <v>2862</v>
      </c>
      <c r="K57" s="477" t="s">
        <v>2736</v>
      </c>
      <c r="L57" s="477" t="s">
        <v>2863</v>
      </c>
      <c r="M57" s="477" t="s">
        <v>2864</v>
      </c>
      <c r="N57" s="477" t="s">
        <v>2865</v>
      </c>
      <c r="O57" s="477" t="s">
        <v>2861</v>
      </c>
      <c r="P57" s="477" t="s">
        <v>258</v>
      </c>
      <c r="Q57" s="477" t="s">
        <v>673</v>
      </c>
      <c r="R57" s="477"/>
    </row>
    <row r="58" spans="1:18" s="1235" customFormat="1" ht="78.75">
      <c r="A58" s="1213">
        <v>50</v>
      </c>
      <c r="B58" s="477" t="s">
        <v>2749</v>
      </c>
      <c r="C58" s="1209" t="s">
        <v>2730</v>
      </c>
      <c r="D58" s="477" t="s">
        <v>2848</v>
      </c>
      <c r="E58" s="476" t="s">
        <v>2866</v>
      </c>
      <c r="F58" s="422" t="s">
        <v>2730</v>
      </c>
      <c r="G58" s="477" t="s">
        <v>2867</v>
      </c>
      <c r="H58" s="477">
        <v>1</v>
      </c>
      <c r="I58" s="477" t="s">
        <v>2868</v>
      </c>
      <c r="J58" s="1200" t="s">
        <v>2869</v>
      </c>
      <c r="K58" s="476" t="s">
        <v>2870</v>
      </c>
      <c r="L58" s="477" t="s">
        <v>2871</v>
      </c>
      <c r="M58" s="477" t="s">
        <v>2872</v>
      </c>
      <c r="N58" s="477"/>
      <c r="O58" s="477" t="s">
        <v>2873</v>
      </c>
      <c r="P58" s="477" t="s">
        <v>258</v>
      </c>
      <c r="Q58" s="477" t="s">
        <v>2874</v>
      </c>
      <c r="R58" s="477" t="s">
        <v>2846</v>
      </c>
    </row>
    <row r="59" spans="1:18" s="1235" customFormat="1" ht="57" thickBot="1">
      <c r="A59" s="1213">
        <v>51</v>
      </c>
      <c r="B59" s="477" t="s">
        <v>2729</v>
      </c>
      <c r="C59" s="1209" t="s">
        <v>2730</v>
      </c>
      <c r="D59" s="477" t="s">
        <v>2875</v>
      </c>
      <c r="E59" s="1199" t="s">
        <v>2876</v>
      </c>
      <c r="F59" s="1199">
        <v>4216003241</v>
      </c>
      <c r="G59" s="477" t="s">
        <v>2877</v>
      </c>
      <c r="H59" s="1199">
        <v>1</v>
      </c>
      <c r="I59" s="1199" t="s">
        <v>2878</v>
      </c>
      <c r="J59" s="477" t="s">
        <v>2879</v>
      </c>
      <c r="K59" s="1199" t="s">
        <v>2766</v>
      </c>
      <c r="L59" s="477" t="s">
        <v>2880</v>
      </c>
      <c r="M59" s="477" t="s">
        <v>161</v>
      </c>
      <c r="N59" s="477" t="s">
        <v>2881</v>
      </c>
      <c r="O59" s="477" t="s">
        <v>2878</v>
      </c>
      <c r="P59" s="477" t="s">
        <v>2882</v>
      </c>
      <c r="Q59" s="477" t="s">
        <v>2883</v>
      </c>
      <c r="R59" s="477" t="s">
        <v>2884</v>
      </c>
    </row>
    <row r="60" spans="1:18" s="1235" customFormat="1" ht="57" thickBot="1">
      <c r="A60" s="1213">
        <v>52</v>
      </c>
      <c r="B60" s="477" t="s">
        <v>2729</v>
      </c>
      <c r="C60" s="1209" t="s">
        <v>2730</v>
      </c>
      <c r="D60" s="477" t="s">
        <v>2885</v>
      </c>
      <c r="E60" s="1253" t="s">
        <v>2886</v>
      </c>
      <c r="F60" s="1199">
        <v>4221003180</v>
      </c>
      <c r="G60" s="477" t="s">
        <v>2887</v>
      </c>
      <c r="H60" s="1199">
        <v>3</v>
      </c>
      <c r="I60" s="1205" t="s">
        <v>2888</v>
      </c>
      <c r="J60" s="1205" t="s">
        <v>2889</v>
      </c>
      <c r="K60" s="1199" t="s">
        <v>2736</v>
      </c>
      <c r="L60" s="477" t="s">
        <v>2890</v>
      </c>
      <c r="M60" s="477" t="s">
        <v>2891</v>
      </c>
      <c r="N60" s="1208" t="s">
        <v>2892</v>
      </c>
      <c r="O60" s="477" t="s">
        <v>2893</v>
      </c>
      <c r="P60" s="1199" t="s">
        <v>258</v>
      </c>
      <c r="Q60" s="477" t="s">
        <v>553</v>
      </c>
      <c r="R60" s="477" t="s">
        <v>2846</v>
      </c>
    </row>
    <row r="61" spans="1:18" s="1235" customFormat="1" ht="56.25">
      <c r="A61" s="1213">
        <v>53</v>
      </c>
      <c r="B61" s="477" t="s">
        <v>2729</v>
      </c>
      <c r="C61" s="1209" t="s">
        <v>2730</v>
      </c>
      <c r="D61" s="477" t="s">
        <v>2894</v>
      </c>
      <c r="E61" s="477" t="s">
        <v>2895</v>
      </c>
      <c r="F61" s="1199">
        <v>4218004459</v>
      </c>
      <c r="G61" s="477" t="s">
        <v>2896</v>
      </c>
      <c r="H61" s="1199">
        <v>1</v>
      </c>
      <c r="I61" s="477" t="s">
        <v>2897</v>
      </c>
      <c r="J61" s="1206" t="s">
        <v>2898</v>
      </c>
      <c r="K61" s="1199" t="s">
        <v>2766</v>
      </c>
      <c r="L61" s="477" t="s">
        <v>2899</v>
      </c>
      <c r="M61" s="477" t="s">
        <v>2796</v>
      </c>
      <c r="N61" s="477" t="s">
        <v>2900</v>
      </c>
      <c r="O61" s="477" t="s">
        <v>2901</v>
      </c>
      <c r="P61" s="477" t="s">
        <v>747</v>
      </c>
      <c r="Q61" s="477" t="s">
        <v>553</v>
      </c>
      <c r="R61" s="477" t="s">
        <v>554</v>
      </c>
    </row>
    <row r="62" spans="1:18" s="1235" customFormat="1" ht="56.25">
      <c r="A62" s="1213">
        <v>54</v>
      </c>
      <c r="B62" s="477" t="s">
        <v>2729</v>
      </c>
      <c r="C62" s="1209" t="s">
        <v>2730</v>
      </c>
      <c r="D62" s="477" t="s">
        <v>2902</v>
      </c>
      <c r="E62" s="1231" t="s">
        <v>2903</v>
      </c>
      <c r="F62" s="1254" t="s">
        <v>2904</v>
      </c>
      <c r="G62" s="1255" t="s">
        <v>2905</v>
      </c>
      <c r="H62" s="1231">
        <v>1</v>
      </c>
      <c r="I62" s="1231" t="s">
        <v>2906</v>
      </c>
      <c r="J62" s="1256" t="s">
        <v>2907</v>
      </c>
      <c r="K62" s="1231" t="s">
        <v>2736</v>
      </c>
      <c r="L62" s="1232" t="s">
        <v>2908</v>
      </c>
      <c r="M62" s="1232" t="s">
        <v>2909</v>
      </c>
      <c r="N62" s="1232" t="s">
        <v>2910</v>
      </c>
      <c r="O62" s="1232" t="s">
        <v>2911</v>
      </c>
      <c r="P62" s="1232" t="s">
        <v>2912</v>
      </c>
      <c r="Q62" s="1232" t="s">
        <v>2913</v>
      </c>
      <c r="R62" s="477" t="s">
        <v>2819</v>
      </c>
    </row>
    <row r="63" spans="1:18" s="1235" customFormat="1" ht="67.5">
      <c r="A63" s="1213">
        <v>55</v>
      </c>
      <c r="B63" s="1038" t="s">
        <v>2729</v>
      </c>
      <c r="C63" s="1209" t="s">
        <v>2730</v>
      </c>
      <c r="D63" s="477" t="s">
        <v>2914</v>
      </c>
      <c r="E63" s="1199" t="s">
        <v>2915</v>
      </c>
      <c r="F63" s="1208">
        <v>4217012418</v>
      </c>
      <c r="G63" s="477" t="s">
        <v>2916</v>
      </c>
      <c r="H63" s="1199">
        <v>4</v>
      </c>
      <c r="I63" s="1199" t="s">
        <v>2917</v>
      </c>
      <c r="J63" s="1207" t="s">
        <v>2918</v>
      </c>
      <c r="K63" s="1199" t="s">
        <v>2766</v>
      </c>
      <c r="L63" s="477" t="s">
        <v>2919</v>
      </c>
      <c r="M63" s="477" t="s">
        <v>2920</v>
      </c>
      <c r="N63" s="1208" t="s">
        <v>2921</v>
      </c>
      <c r="O63" s="477" t="s">
        <v>2922</v>
      </c>
      <c r="P63" s="477" t="s">
        <v>747</v>
      </c>
      <c r="Q63" s="477" t="s">
        <v>2923</v>
      </c>
      <c r="R63" s="477" t="s">
        <v>2846</v>
      </c>
    </row>
    <row r="64" spans="1:18" s="1235" customFormat="1" ht="56.25">
      <c r="A64" s="1213">
        <v>56</v>
      </c>
      <c r="B64" s="477" t="s">
        <v>2729</v>
      </c>
      <c r="C64" s="1209" t="s">
        <v>2730</v>
      </c>
      <c r="D64" s="1209" t="s">
        <v>2924</v>
      </c>
      <c r="E64" s="477" t="s">
        <v>2925</v>
      </c>
      <c r="F64" s="1199">
        <v>4217014567</v>
      </c>
      <c r="G64" s="477" t="s">
        <v>2926</v>
      </c>
      <c r="H64" s="1199">
        <v>8</v>
      </c>
      <c r="I64" s="477" t="s">
        <v>2927</v>
      </c>
      <c r="J64" s="476" t="s">
        <v>2928</v>
      </c>
      <c r="K64" s="1199" t="s">
        <v>2766</v>
      </c>
      <c r="L64" s="1199" t="s">
        <v>2929</v>
      </c>
      <c r="M64" s="477" t="s">
        <v>2930</v>
      </c>
      <c r="N64" s="1199" t="s">
        <v>2931</v>
      </c>
      <c r="O64" s="477" t="s">
        <v>2932</v>
      </c>
      <c r="P64" s="477" t="s">
        <v>258</v>
      </c>
      <c r="Q64" s="477" t="s">
        <v>553</v>
      </c>
      <c r="R64" s="477" t="s">
        <v>2933</v>
      </c>
    </row>
    <row r="65" spans="1:18" s="1235" customFormat="1" ht="56.25">
      <c r="A65" s="1213">
        <v>57</v>
      </c>
      <c r="B65" s="476" t="s">
        <v>2729</v>
      </c>
      <c r="C65" s="1209" t="s">
        <v>2730</v>
      </c>
      <c r="D65" s="1209" t="s">
        <v>2934</v>
      </c>
      <c r="E65" s="1199" t="s">
        <v>2935</v>
      </c>
      <c r="F65" s="477">
        <v>4217014528</v>
      </c>
      <c r="G65" s="1209" t="s">
        <v>2936</v>
      </c>
      <c r="H65" s="1209" t="s">
        <v>10</v>
      </c>
      <c r="I65" s="1209" t="s">
        <v>2937</v>
      </c>
      <c r="J65" s="1233" t="s">
        <v>2938</v>
      </c>
      <c r="K65" s="1209" t="s">
        <v>2736</v>
      </c>
      <c r="L65" s="1209" t="s">
        <v>2939</v>
      </c>
      <c r="M65" s="477" t="s">
        <v>161</v>
      </c>
      <c r="N65" s="477" t="s">
        <v>2845</v>
      </c>
      <c r="O65" s="477" t="s">
        <v>6599</v>
      </c>
      <c r="P65" s="477" t="s">
        <v>258</v>
      </c>
      <c r="Q65" s="477" t="s">
        <v>553</v>
      </c>
      <c r="R65" s="477" t="s">
        <v>2933</v>
      </c>
    </row>
    <row r="66" spans="1:18" s="1235" customFormat="1" ht="33.75">
      <c r="A66" s="1213">
        <v>58</v>
      </c>
      <c r="B66" s="1171" t="s">
        <v>2940</v>
      </c>
      <c r="C66" s="477">
        <v>4217033143</v>
      </c>
      <c r="D66" s="477" t="s">
        <v>2941</v>
      </c>
      <c r="E66" s="477" t="s">
        <v>2940</v>
      </c>
      <c r="F66" s="477">
        <v>4217033143</v>
      </c>
      <c r="G66" s="477" t="s">
        <v>2942</v>
      </c>
      <c r="H66" s="1199">
        <v>4</v>
      </c>
      <c r="I66" s="1199" t="s">
        <v>2943</v>
      </c>
      <c r="J66" s="477" t="s">
        <v>2944</v>
      </c>
      <c r="K66" s="477" t="s">
        <v>687</v>
      </c>
      <c r="L66" s="1199" t="s">
        <v>2945</v>
      </c>
      <c r="M66" s="477" t="s">
        <v>687</v>
      </c>
      <c r="N66" s="1199" t="s">
        <v>2945</v>
      </c>
      <c r="O66" s="477" t="s">
        <v>2943</v>
      </c>
      <c r="P66" s="477" t="s">
        <v>258</v>
      </c>
      <c r="Q66" s="477" t="s">
        <v>2874</v>
      </c>
      <c r="R66" s="477" t="s">
        <v>2946</v>
      </c>
    </row>
    <row r="67" spans="1:18" s="1235" customFormat="1" ht="33.75">
      <c r="A67" s="1213">
        <v>59</v>
      </c>
      <c r="B67" s="1171" t="s">
        <v>2940</v>
      </c>
      <c r="C67" s="477">
        <v>4217033143</v>
      </c>
      <c r="D67" s="477" t="s">
        <v>2947</v>
      </c>
      <c r="E67" s="1199" t="s">
        <v>2948</v>
      </c>
      <c r="F67" s="1199">
        <v>4217030537</v>
      </c>
      <c r="G67" s="477" t="s">
        <v>2949</v>
      </c>
      <c r="H67" s="1199">
        <v>3</v>
      </c>
      <c r="I67" s="1199" t="s">
        <v>2950</v>
      </c>
      <c r="J67" s="1228" t="s">
        <v>2951</v>
      </c>
      <c r="K67" s="477" t="s">
        <v>734</v>
      </c>
      <c r="L67" s="1199" t="s">
        <v>2952</v>
      </c>
      <c r="M67" s="477" t="s">
        <v>734</v>
      </c>
      <c r="N67" s="1199" t="s">
        <v>2952</v>
      </c>
      <c r="O67" s="477" t="s">
        <v>2953</v>
      </c>
      <c r="P67" s="477" t="s">
        <v>258</v>
      </c>
      <c r="Q67" s="477" t="s">
        <v>2874</v>
      </c>
      <c r="R67" s="477" t="s">
        <v>2954</v>
      </c>
    </row>
    <row r="68" spans="1:18" s="1235" customFormat="1" ht="78.75">
      <c r="A68" s="1213">
        <v>60</v>
      </c>
      <c r="B68" s="1171" t="s">
        <v>2955</v>
      </c>
      <c r="C68" s="755" t="s">
        <v>2956</v>
      </c>
      <c r="D68" s="755" t="s">
        <v>2957</v>
      </c>
      <c r="E68" s="477" t="s">
        <v>2955</v>
      </c>
      <c r="F68" s="1214">
        <v>4217121181</v>
      </c>
      <c r="G68" s="755" t="s">
        <v>2958</v>
      </c>
      <c r="H68" s="755">
        <v>2</v>
      </c>
      <c r="I68" s="755" t="s">
        <v>2959</v>
      </c>
      <c r="J68" s="1215" t="s">
        <v>2960</v>
      </c>
      <c r="K68" s="755" t="s">
        <v>873</v>
      </c>
      <c r="L68" s="755" t="s">
        <v>2961</v>
      </c>
      <c r="M68" s="755" t="s">
        <v>725</v>
      </c>
      <c r="N68" s="755" t="s">
        <v>2962</v>
      </c>
      <c r="O68" s="755" t="s">
        <v>2963</v>
      </c>
      <c r="P68" s="755" t="s">
        <v>258</v>
      </c>
      <c r="Q68" s="755" t="s">
        <v>553</v>
      </c>
      <c r="R68" s="755" t="s">
        <v>2964</v>
      </c>
    </row>
    <row r="69" spans="1:18" s="1235" customFormat="1" ht="90">
      <c r="A69" s="1213">
        <v>61</v>
      </c>
      <c r="B69" s="1171" t="s">
        <v>2965</v>
      </c>
      <c r="C69" s="1257">
        <v>4216003604</v>
      </c>
      <c r="D69" s="477" t="s">
        <v>2966</v>
      </c>
      <c r="E69" s="477" t="s">
        <v>2965</v>
      </c>
      <c r="F69" s="1199">
        <v>4216003604</v>
      </c>
      <c r="G69" s="642" t="s">
        <v>2967</v>
      </c>
      <c r="H69" s="1199">
        <v>2</v>
      </c>
      <c r="I69" s="477" t="s">
        <v>2968</v>
      </c>
      <c r="J69" s="477" t="s">
        <v>2969</v>
      </c>
      <c r="K69" s="477" t="s">
        <v>2970</v>
      </c>
      <c r="L69" s="477" t="s">
        <v>2971</v>
      </c>
      <c r="M69" s="477" t="s">
        <v>2972</v>
      </c>
      <c r="N69" s="477" t="s">
        <v>2973</v>
      </c>
      <c r="O69" s="477" t="s">
        <v>2974</v>
      </c>
      <c r="P69" s="477" t="s">
        <v>258</v>
      </c>
      <c r="Q69" s="477" t="s">
        <v>259</v>
      </c>
      <c r="R69" s="477" t="s">
        <v>554</v>
      </c>
    </row>
    <row r="70" spans="1:18" s="1235" customFormat="1" ht="45">
      <c r="A70" s="1213">
        <v>62</v>
      </c>
      <c r="B70" s="1171" t="s">
        <v>2975</v>
      </c>
      <c r="C70" s="1257">
        <v>4216005513920</v>
      </c>
      <c r="D70" s="477"/>
      <c r="E70" s="477" t="s">
        <v>2975</v>
      </c>
      <c r="F70" s="1199">
        <v>4216005513</v>
      </c>
      <c r="G70" s="477" t="s">
        <v>2976</v>
      </c>
      <c r="H70" s="1199">
        <v>6</v>
      </c>
      <c r="I70" s="477" t="s">
        <v>2977</v>
      </c>
      <c r="J70" s="477" t="s">
        <v>2978</v>
      </c>
      <c r="K70" s="477" t="s">
        <v>2979</v>
      </c>
      <c r="L70" s="477" t="s">
        <v>2980</v>
      </c>
      <c r="M70" s="476" t="s">
        <v>2981</v>
      </c>
      <c r="N70" s="476" t="s">
        <v>2982</v>
      </c>
      <c r="O70" s="477" t="s">
        <v>2983</v>
      </c>
      <c r="P70" s="477" t="s">
        <v>258</v>
      </c>
      <c r="Q70" s="477" t="s">
        <v>2984</v>
      </c>
      <c r="R70" s="477"/>
    </row>
    <row r="71" spans="1:18" s="1235" customFormat="1" ht="36.75" customHeight="1">
      <c r="A71" s="1213">
        <v>63</v>
      </c>
      <c r="B71" s="1260" t="s">
        <v>3036</v>
      </c>
      <c r="C71" s="1276" t="s">
        <v>3037</v>
      </c>
      <c r="D71" s="1236" t="s">
        <v>3038</v>
      </c>
      <c r="E71" s="1236" t="s">
        <v>3036</v>
      </c>
      <c r="F71" s="1236">
        <v>4217036578</v>
      </c>
      <c r="G71" s="1236" t="s">
        <v>3039</v>
      </c>
      <c r="H71" s="1236">
        <v>1</v>
      </c>
      <c r="I71" s="1236" t="s">
        <v>3040</v>
      </c>
      <c r="J71" s="1236" t="s">
        <v>3041</v>
      </c>
      <c r="K71" s="1236" t="s">
        <v>873</v>
      </c>
      <c r="L71" s="1236" t="s">
        <v>3042</v>
      </c>
      <c r="M71" s="1236" t="s">
        <v>3043</v>
      </c>
      <c r="N71" s="1236" t="s">
        <v>3044</v>
      </c>
      <c r="O71" s="1236" t="s">
        <v>3040</v>
      </c>
      <c r="P71" s="1236" t="s">
        <v>258</v>
      </c>
      <c r="Q71" s="1236" t="s">
        <v>2874</v>
      </c>
      <c r="R71" s="1236" t="s">
        <v>690</v>
      </c>
    </row>
    <row r="72" spans="1:18" s="1235" customFormat="1" ht="56.25">
      <c r="A72" s="1213">
        <v>64</v>
      </c>
      <c r="B72" s="1275" t="s">
        <v>3045</v>
      </c>
      <c r="C72" s="1258">
        <v>4217131091</v>
      </c>
      <c r="D72" s="1258" t="s">
        <v>3046</v>
      </c>
      <c r="E72" s="1258" t="s">
        <v>3045</v>
      </c>
      <c r="F72" s="1258">
        <v>4217131091</v>
      </c>
      <c r="G72" s="1258" t="s">
        <v>3047</v>
      </c>
      <c r="H72" s="1258">
        <v>2</v>
      </c>
      <c r="I72" s="1258" t="s">
        <v>3048</v>
      </c>
      <c r="J72" s="1258" t="s">
        <v>3049</v>
      </c>
      <c r="K72" s="1258" t="s">
        <v>658</v>
      </c>
      <c r="L72" s="1258" t="s">
        <v>3050</v>
      </c>
      <c r="M72" s="755" t="s">
        <v>3051</v>
      </c>
      <c r="N72" s="755" t="s">
        <v>32173</v>
      </c>
      <c r="O72" s="755" t="s">
        <v>32174</v>
      </c>
      <c r="P72" s="1258" t="s">
        <v>258</v>
      </c>
      <c r="Q72" s="1258" t="s">
        <v>280</v>
      </c>
      <c r="R72" s="1258" t="s">
        <v>3052</v>
      </c>
    </row>
    <row r="73" spans="1:18" s="1235" customFormat="1" ht="67.5">
      <c r="A73" s="1213">
        <v>65</v>
      </c>
      <c r="B73" s="1238" t="s">
        <v>3053</v>
      </c>
      <c r="C73" s="1032" t="s">
        <v>3054</v>
      </c>
      <c r="D73" s="755" t="s">
        <v>3055</v>
      </c>
      <c r="E73" s="755" t="s">
        <v>3056</v>
      </c>
      <c r="F73" s="1214">
        <v>4217130588</v>
      </c>
      <c r="G73" s="755" t="s">
        <v>3057</v>
      </c>
      <c r="H73" s="1214">
        <v>2</v>
      </c>
      <c r="I73" s="755" t="s">
        <v>3058</v>
      </c>
      <c r="J73" s="755" t="s">
        <v>3059</v>
      </c>
      <c r="K73" s="1214" t="s">
        <v>671</v>
      </c>
      <c r="L73" s="755" t="s">
        <v>3060</v>
      </c>
      <c r="M73" s="755" t="s">
        <v>3061</v>
      </c>
      <c r="N73" s="755" t="s">
        <v>3062</v>
      </c>
      <c r="O73" s="1214" t="s">
        <v>3063</v>
      </c>
      <c r="P73" s="755" t="s">
        <v>258</v>
      </c>
      <c r="Q73" s="755" t="s">
        <v>3064</v>
      </c>
      <c r="R73" s="476" t="s">
        <v>3052</v>
      </c>
    </row>
    <row r="74" spans="1:18" s="1235" customFormat="1" ht="45">
      <c r="A74" s="1213">
        <v>66</v>
      </c>
      <c r="B74" s="1238" t="s">
        <v>3053</v>
      </c>
      <c r="C74" s="1259">
        <v>4217131091</v>
      </c>
      <c r="D74" s="755" t="s">
        <v>3065</v>
      </c>
      <c r="E74" s="755" t="s">
        <v>3066</v>
      </c>
      <c r="F74" s="755">
        <v>4217066533</v>
      </c>
      <c r="G74" s="755" t="s">
        <v>3067</v>
      </c>
      <c r="H74" s="1214">
        <v>1</v>
      </c>
      <c r="I74" s="755" t="s">
        <v>3068</v>
      </c>
      <c r="J74" s="1215" t="s">
        <v>3069</v>
      </c>
      <c r="K74" s="755" t="s">
        <v>671</v>
      </c>
      <c r="L74" s="755" t="s">
        <v>3070</v>
      </c>
      <c r="M74" s="755" t="s">
        <v>3071</v>
      </c>
      <c r="N74" s="1214" t="s">
        <v>3072</v>
      </c>
      <c r="O74" s="755" t="s">
        <v>3073</v>
      </c>
      <c r="P74" s="755" t="s">
        <v>258</v>
      </c>
      <c r="Q74" s="755" t="s">
        <v>280</v>
      </c>
      <c r="R74" s="755" t="s">
        <v>543</v>
      </c>
    </row>
    <row r="75" spans="1:18" s="1235" customFormat="1" ht="56.25">
      <c r="A75" s="1213">
        <v>67</v>
      </c>
      <c r="B75" s="477" t="s">
        <v>3076</v>
      </c>
      <c r="C75" s="477" t="s">
        <v>3077</v>
      </c>
      <c r="D75" s="477" t="s">
        <v>3078</v>
      </c>
      <c r="E75" s="477" t="s">
        <v>3076</v>
      </c>
      <c r="F75" s="1199">
        <v>4216007863</v>
      </c>
      <c r="G75" s="477" t="s">
        <v>3079</v>
      </c>
      <c r="H75" s="1199">
        <v>3</v>
      </c>
      <c r="I75" s="1199" t="s">
        <v>3080</v>
      </c>
      <c r="J75" s="477" t="s">
        <v>3081</v>
      </c>
      <c r="K75" s="477" t="s">
        <v>3082</v>
      </c>
      <c r="L75" s="477" t="s">
        <v>3083</v>
      </c>
      <c r="M75" s="477" t="s">
        <v>3084</v>
      </c>
      <c r="N75" s="477" t="s">
        <v>3085</v>
      </c>
      <c r="O75" s="477" t="s">
        <v>3086</v>
      </c>
      <c r="P75" s="477" t="s">
        <v>258</v>
      </c>
      <c r="Q75" s="477" t="s">
        <v>280</v>
      </c>
      <c r="R75" s="477" t="s">
        <v>3087</v>
      </c>
    </row>
    <row r="76" spans="1:18" s="1235" customFormat="1" ht="36" customHeight="1">
      <c r="A76" s="1213">
        <v>68</v>
      </c>
      <c r="B76" s="1260" t="s">
        <v>3090</v>
      </c>
      <c r="C76" s="1236">
        <v>4216005993</v>
      </c>
      <c r="D76" s="1261" t="s">
        <v>3089</v>
      </c>
      <c r="E76" s="1236" t="s">
        <v>3090</v>
      </c>
      <c r="F76" s="1236">
        <v>4216005993</v>
      </c>
      <c r="G76" s="1236" t="s">
        <v>3091</v>
      </c>
      <c r="H76" s="1237">
        <v>4</v>
      </c>
      <c r="I76" s="1236" t="s">
        <v>3092</v>
      </c>
      <c r="J76" s="1262" t="s">
        <v>3093</v>
      </c>
      <c r="K76" s="1236" t="s">
        <v>3094</v>
      </c>
      <c r="L76" s="1236" t="s">
        <v>3095</v>
      </c>
      <c r="M76" s="1236" t="s">
        <v>3096</v>
      </c>
      <c r="N76" s="1236" t="s">
        <v>3237</v>
      </c>
      <c r="O76" s="1236" t="s">
        <v>3238</v>
      </c>
      <c r="P76" s="1236" t="s">
        <v>258</v>
      </c>
      <c r="Q76" s="1236" t="s">
        <v>3097</v>
      </c>
      <c r="R76" s="1236" t="s">
        <v>554</v>
      </c>
    </row>
    <row r="77" spans="1:18" s="1235" customFormat="1" ht="67.5">
      <c r="A77" s="1213">
        <v>69</v>
      </c>
      <c r="B77" s="1171" t="s">
        <v>3103</v>
      </c>
      <c r="C77" s="1209" t="s">
        <v>3104</v>
      </c>
      <c r="D77" s="1209" t="s">
        <v>3105</v>
      </c>
      <c r="E77" s="477" t="s">
        <v>3103</v>
      </c>
      <c r="F77" s="1199">
        <v>4216006010</v>
      </c>
      <c r="G77" s="477" t="s">
        <v>3106</v>
      </c>
      <c r="H77" s="476">
        <v>1</v>
      </c>
      <c r="I77" s="477" t="s">
        <v>3107</v>
      </c>
      <c r="J77" s="476" t="s">
        <v>3108</v>
      </c>
      <c r="K77" s="477" t="s">
        <v>3109</v>
      </c>
      <c r="L77" s="477" t="s">
        <v>3110</v>
      </c>
      <c r="M77" s="477" t="s">
        <v>3111</v>
      </c>
      <c r="N77" s="477" t="s">
        <v>3112</v>
      </c>
      <c r="O77" s="477" t="s">
        <v>3113</v>
      </c>
      <c r="P77" s="477" t="s">
        <v>258</v>
      </c>
      <c r="Q77" s="755" t="s">
        <v>553</v>
      </c>
      <c r="R77" s="477" t="s">
        <v>554</v>
      </c>
    </row>
    <row r="78" spans="1:18" s="1235" customFormat="1" ht="56.25">
      <c r="A78" s="1213">
        <v>70</v>
      </c>
      <c r="B78" s="477" t="s">
        <v>4203</v>
      </c>
      <c r="C78" s="1209" t="s">
        <v>4204</v>
      </c>
      <c r="D78" s="1210" t="s">
        <v>4205</v>
      </c>
      <c r="E78" s="422" t="s">
        <v>4206</v>
      </c>
      <c r="F78" s="1213">
        <v>4217030826</v>
      </c>
      <c r="G78" s="476" t="s">
        <v>4207</v>
      </c>
      <c r="H78" s="477">
        <v>1</v>
      </c>
      <c r="I78" s="1211" t="s">
        <v>4208</v>
      </c>
      <c r="J78" s="1210" t="s">
        <v>4209</v>
      </c>
      <c r="K78" s="477" t="s">
        <v>4210</v>
      </c>
      <c r="L78" s="476" t="s">
        <v>4211</v>
      </c>
      <c r="M78" s="477" t="s">
        <v>4210</v>
      </c>
      <c r="N78" s="476" t="s">
        <v>4211</v>
      </c>
      <c r="O78" s="1210" t="s">
        <v>4212</v>
      </c>
      <c r="P78" s="1199" t="s">
        <v>747</v>
      </c>
      <c r="Q78" s="477" t="s">
        <v>2923</v>
      </c>
      <c r="R78" s="1199" t="s">
        <v>279</v>
      </c>
    </row>
    <row r="79" spans="1:18" s="1235" customFormat="1" ht="67.5">
      <c r="A79" s="1213">
        <v>71</v>
      </c>
      <c r="B79" s="477" t="s">
        <v>4203</v>
      </c>
      <c r="C79" s="1209" t="s">
        <v>4204</v>
      </c>
      <c r="D79" s="1210" t="s">
        <v>4213</v>
      </c>
      <c r="E79" s="422" t="s">
        <v>4214</v>
      </c>
      <c r="F79" s="1213">
        <v>4217029482</v>
      </c>
      <c r="G79" s="476" t="s">
        <v>4215</v>
      </c>
      <c r="H79" s="477">
        <v>1</v>
      </c>
      <c r="I79" s="1211" t="s">
        <v>4216</v>
      </c>
      <c r="J79" s="1210" t="s">
        <v>4217</v>
      </c>
      <c r="K79" s="477" t="s">
        <v>4210</v>
      </c>
      <c r="L79" s="476" t="s">
        <v>4218</v>
      </c>
      <c r="M79" s="477" t="s">
        <v>4210</v>
      </c>
      <c r="N79" s="476" t="s">
        <v>4218</v>
      </c>
      <c r="O79" s="1210" t="s">
        <v>4219</v>
      </c>
      <c r="P79" s="1199" t="s">
        <v>747</v>
      </c>
      <c r="Q79" s="1199" t="s">
        <v>553</v>
      </c>
      <c r="R79" s="1199" t="s">
        <v>279</v>
      </c>
    </row>
    <row r="80" spans="1:18" s="1235" customFormat="1" ht="78.75">
      <c r="A80" s="1213">
        <v>72</v>
      </c>
      <c r="B80" s="476" t="s">
        <v>4203</v>
      </c>
      <c r="C80" s="476" t="s">
        <v>4204</v>
      </c>
      <c r="D80" s="1210" t="s">
        <v>4220</v>
      </c>
      <c r="E80" s="422" t="s">
        <v>4221</v>
      </c>
      <c r="F80" s="476">
        <v>4217127578</v>
      </c>
      <c r="G80" s="476" t="s">
        <v>4222</v>
      </c>
      <c r="H80" s="1199">
        <v>1</v>
      </c>
      <c r="I80" s="476" t="s">
        <v>4223</v>
      </c>
      <c r="J80" s="476" t="s">
        <v>4224</v>
      </c>
      <c r="K80" s="476" t="s">
        <v>4210</v>
      </c>
      <c r="L80" s="476" t="s">
        <v>4225</v>
      </c>
      <c r="M80" s="476" t="s">
        <v>4210</v>
      </c>
      <c r="N80" s="476" t="s">
        <v>4225</v>
      </c>
      <c r="O80" s="476" t="s">
        <v>4223</v>
      </c>
      <c r="P80" s="1199" t="s">
        <v>747</v>
      </c>
      <c r="Q80" s="476" t="s">
        <v>553</v>
      </c>
      <c r="R80" s="476" t="s">
        <v>553</v>
      </c>
    </row>
    <row r="81" spans="1:18" s="1235" customFormat="1" ht="90">
      <c r="A81" s="1213">
        <v>73</v>
      </c>
      <c r="B81" s="476" t="s">
        <v>4203</v>
      </c>
      <c r="C81" s="1209" t="s">
        <v>4204</v>
      </c>
      <c r="D81" s="1210" t="s">
        <v>4226</v>
      </c>
      <c r="E81" s="422" t="s">
        <v>4227</v>
      </c>
      <c r="F81" s="476">
        <v>4217163632</v>
      </c>
      <c r="G81" s="476" t="s">
        <v>4228</v>
      </c>
      <c r="H81" s="476">
        <v>1</v>
      </c>
      <c r="I81" s="476" t="s">
        <v>4229</v>
      </c>
      <c r="J81" s="1213"/>
      <c r="K81" s="476" t="s">
        <v>4210</v>
      </c>
      <c r="L81" s="476" t="s">
        <v>4230</v>
      </c>
      <c r="M81" s="476" t="s">
        <v>4210</v>
      </c>
      <c r="N81" s="476" t="s">
        <v>4230</v>
      </c>
      <c r="O81" s="476" t="s">
        <v>4229</v>
      </c>
      <c r="P81" s="1199" t="s">
        <v>747</v>
      </c>
      <c r="Q81" s="1199" t="s">
        <v>553</v>
      </c>
      <c r="R81" s="1199" t="s">
        <v>279</v>
      </c>
    </row>
    <row r="82" spans="1:18" s="1235" customFormat="1" ht="56.25">
      <c r="A82" s="1213">
        <v>74</v>
      </c>
      <c r="B82" s="477" t="s">
        <v>4203</v>
      </c>
      <c r="C82" s="1209" t="s">
        <v>4204</v>
      </c>
      <c r="D82" s="1210" t="s">
        <v>4231</v>
      </c>
      <c r="E82" s="422" t="s">
        <v>4232</v>
      </c>
      <c r="F82" s="1213">
        <v>4217030590</v>
      </c>
      <c r="G82" s="476" t="s">
        <v>4233</v>
      </c>
      <c r="H82" s="477">
        <v>1</v>
      </c>
      <c r="I82" s="1211" t="s">
        <v>4234</v>
      </c>
      <c r="J82" s="1210" t="s">
        <v>4235</v>
      </c>
      <c r="K82" s="1199" t="s">
        <v>4210</v>
      </c>
      <c r="L82" s="476" t="s">
        <v>4236</v>
      </c>
      <c r="M82" s="1199" t="s">
        <v>4210</v>
      </c>
      <c r="N82" s="476" t="s">
        <v>4236</v>
      </c>
      <c r="O82" s="1211" t="s">
        <v>4237</v>
      </c>
      <c r="P82" s="1199" t="s">
        <v>747</v>
      </c>
      <c r="Q82" s="1199" t="s">
        <v>553</v>
      </c>
      <c r="R82" s="1199" t="s">
        <v>279</v>
      </c>
    </row>
    <row r="83" spans="1:18" s="1235" customFormat="1" ht="123.75">
      <c r="A83" s="1213">
        <v>75</v>
      </c>
      <c r="B83" s="477" t="s">
        <v>4203</v>
      </c>
      <c r="C83" s="1209" t="s">
        <v>4204</v>
      </c>
      <c r="D83" s="1210" t="s">
        <v>4238</v>
      </c>
      <c r="E83" s="422" t="s">
        <v>4239</v>
      </c>
      <c r="F83" s="1213">
        <v>4217030960</v>
      </c>
      <c r="G83" s="476" t="s">
        <v>4240</v>
      </c>
      <c r="H83" s="477">
        <v>1</v>
      </c>
      <c r="I83" s="1211" t="s">
        <v>4241</v>
      </c>
      <c r="J83" s="1210" t="s">
        <v>4242</v>
      </c>
      <c r="K83" s="477" t="s">
        <v>4210</v>
      </c>
      <c r="L83" s="476" t="s">
        <v>4243</v>
      </c>
      <c r="M83" s="477" t="s">
        <v>4210</v>
      </c>
      <c r="N83" s="476" t="s">
        <v>4243</v>
      </c>
      <c r="O83" s="1210" t="s">
        <v>4244</v>
      </c>
      <c r="P83" s="1199" t="s">
        <v>747</v>
      </c>
      <c r="Q83" s="1199" t="s">
        <v>553</v>
      </c>
      <c r="R83" s="1199" t="s">
        <v>279</v>
      </c>
    </row>
    <row r="84" spans="1:18" s="1235" customFormat="1" ht="67.5">
      <c r="A84" s="1213">
        <v>76</v>
      </c>
      <c r="B84" s="477" t="s">
        <v>4203</v>
      </c>
      <c r="C84" s="1209" t="s">
        <v>4204</v>
      </c>
      <c r="D84" s="1210" t="s">
        <v>4245</v>
      </c>
      <c r="E84" s="422" t="s">
        <v>4246</v>
      </c>
      <c r="F84" s="1213">
        <v>4217029468</v>
      </c>
      <c r="G84" s="476" t="s">
        <v>4247</v>
      </c>
      <c r="H84" s="477">
        <v>1</v>
      </c>
      <c r="I84" s="1211" t="s">
        <v>4248</v>
      </c>
      <c r="J84" s="1210" t="s">
        <v>4249</v>
      </c>
      <c r="K84" s="477" t="s">
        <v>4210</v>
      </c>
      <c r="L84" s="476" t="s">
        <v>4250</v>
      </c>
      <c r="M84" s="477" t="s">
        <v>4210</v>
      </c>
      <c r="N84" s="476" t="s">
        <v>4250</v>
      </c>
      <c r="O84" s="1210" t="s">
        <v>4251</v>
      </c>
      <c r="P84" s="1199" t="s">
        <v>747</v>
      </c>
      <c r="Q84" s="1199" t="s">
        <v>553</v>
      </c>
      <c r="R84" s="1199" t="s">
        <v>279</v>
      </c>
    </row>
    <row r="85" spans="1:18" s="1235" customFormat="1" ht="78.75">
      <c r="A85" s="1213">
        <v>77</v>
      </c>
      <c r="B85" s="476" t="s">
        <v>4203</v>
      </c>
      <c r="C85" s="476" t="s">
        <v>4204</v>
      </c>
      <c r="D85" s="1210" t="s">
        <v>4252</v>
      </c>
      <c r="E85" s="422" t="s">
        <v>4253</v>
      </c>
      <c r="F85" s="476">
        <v>4217164210</v>
      </c>
      <c r="G85" s="476" t="s">
        <v>4254</v>
      </c>
      <c r="H85" s="476">
        <v>1</v>
      </c>
      <c r="I85" s="476" t="s">
        <v>4255</v>
      </c>
      <c r="J85" s="1213"/>
      <c r="K85" s="476" t="s">
        <v>4210</v>
      </c>
      <c r="L85" s="476" t="s">
        <v>4256</v>
      </c>
      <c r="M85" s="476" t="s">
        <v>4210</v>
      </c>
      <c r="N85" s="476" t="s">
        <v>4256</v>
      </c>
      <c r="O85" s="476" t="s">
        <v>4255</v>
      </c>
      <c r="P85" s="1199" t="s">
        <v>747</v>
      </c>
      <c r="Q85" s="1199" t="s">
        <v>553</v>
      </c>
      <c r="R85" s="1199" t="s">
        <v>279</v>
      </c>
    </row>
    <row r="86" spans="1:18" s="1235" customFormat="1" ht="67.5">
      <c r="A86" s="1213">
        <v>78</v>
      </c>
      <c r="B86" s="477" t="s">
        <v>4203</v>
      </c>
      <c r="C86" s="1209" t="s">
        <v>4204</v>
      </c>
      <c r="D86" s="1210" t="s">
        <v>4257</v>
      </c>
      <c r="E86" s="422" t="s">
        <v>4258</v>
      </c>
      <c r="F86" s="1213">
        <v>4217037726</v>
      </c>
      <c r="G86" s="476" t="s">
        <v>4259</v>
      </c>
      <c r="H86" s="477">
        <v>1</v>
      </c>
      <c r="I86" s="1211" t="s">
        <v>4260</v>
      </c>
      <c r="J86" s="1210" t="s">
        <v>4261</v>
      </c>
      <c r="K86" s="477" t="s">
        <v>4210</v>
      </c>
      <c r="L86" s="476" t="s">
        <v>4262</v>
      </c>
      <c r="M86" s="477" t="s">
        <v>4210</v>
      </c>
      <c r="N86" s="476" t="s">
        <v>4262</v>
      </c>
      <c r="O86" s="1210" t="s">
        <v>4263</v>
      </c>
      <c r="P86" s="1199" t="s">
        <v>747</v>
      </c>
      <c r="Q86" s="477" t="s">
        <v>553</v>
      </c>
      <c r="R86" s="1199" t="s">
        <v>279</v>
      </c>
    </row>
    <row r="87" spans="1:18" s="1235" customFormat="1" ht="56.25">
      <c r="A87" s="1213">
        <v>79</v>
      </c>
      <c r="B87" s="477" t="s">
        <v>4203</v>
      </c>
      <c r="C87" s="1209" t="s">
        <v>4204</v>
      </c>
      <c r="D87" s="1210" t="s">
        <v>4264</v>
      </c>
      <c r="E87" s="422" t="s">
        <v>4265</v>
      </c>
      <c r="F87" s="1213">
        <v>4217037074</v>
      </c>
      <c r="G87" s="476" t="s">
        <v>4266</v>
      </c>
      <c r="H87" s="477">
        <v>1</v>
      </c>
      <c r="I87" s="1211" t="s">
        <v>4267</v>
      </c>
      <c r="J87" s="1210" t="s">
        <v>4268</v>
      </c>
      <c r="K87" s="477" t="s">
        <v>4210</v>
      </c>
      <c r="L87" s="476" t="s">
        <v>4269</v>
      </c>
      <c r="M87" s="477" t="s">
        <v>4210</v>
      </c>
      <c r="N87" s="476" t="s">
        <v>4269</v>
      </c>
      <c r="O87" s="1210" t="s">
        <v>4270</v>
      </c>
      <c r="P87" s="1199" t="s">
        <v>747</v>
      </c>
      <c r="Q87" s="1199" t="s">
        <v>553</v>
      </c>
      <c r="R87" s="1199" t="s">
        <v>279</v>
      </c>
    </row>
    <row r="88" spans="1:18" s="1235" customFormat="1" ht="67.5">
      <c r="A88" s="1213">
        <v>80</v>
      </c>
      <c r="B88" s="477" t="s">
        <v>4203</v>
      </c>
      <c r="C88" s="1209" t="s">
        <v>4204</v>
      </c>
      <c r="D88" s="1210" t="s">
        <v>4271</v>
      </c>
      <c r="E88" s="422" t="s">
        <v>4272</v>
      </c>
      <c r="F88" s="1213">
        <v>4217032090</v>
      </c>
      <c r="G88" s="476" t="s">
        <v>4273</v>
      </c>
      <c r="H88" s="477">
        <v>1</v>
      </c>
      <c r="I88" s="1211" t="s">
        <v>4274</v>
      </c>
      <c r="J88" s="1210" t="s">
        <v>4275</v>
      </c>
      <c r="K88" s="477" t="s">
        <v>4210</v>
      </c>
      <c r="L88" s="476" t="s">
        <v>4276</v>
      </c>
      <c r="M88" s="477" t="s">
        <v>4210</v>
      </c>
      <c r="N88" s="476" t="s">
        <v>4276</v>
      </c>
      <c r="O88" s="1210" t="s">
        <v>4277</v>
      </c>
      <c r="P88" s="1199" t="s">
        <v>747</v>
      </c>
      <c r="Q88" s="477" t="s">
        <v>553</v>
      </c>
      <c r="R88" s="1199" t="s">
        <v>279</v>
      </c>
    </row>
    <row r="89" spans="1:18" s="1235" customFormat="1" ht="56.25">
      <c r="A89" s="1213">
        <v>81</v>
      </c>
      <c r="B89" s="477" t="s">
        <v>4203</v>
      </c>
      <c r="C89" s="1209" t="s">
        <v>4204</v>
      </c>
      <c r="D89" s="1210" t="s">
        <v>4278</v>
      </c>
      <c r="E89" s="422" t="s">
        <v>4279</v>
      </c>
      <c r="F89" s="1213">
        <v>4217160737</v>
      </c>
      <c r="G89" s="476" t="s">
        <v>4280</v>
      </c>
      <c r="H89" s="477">
        <v>1</v>
      </c>
      <c r="I89" s="1211" t="s">
        <v>4281</v>
      </c>
      <c r="J89" s="1224" t="s">
        <v>4282</v>
      </c>
      <c r="K89" s="1199" t="s">
        <v>4210</v>
      </c>
      <c r="L89" s="476" t="s">
        <v>4283</v>
      </c>
      <c r="M89" s="1199" t="s">
        <v>4210</v>
      </c>
      <c r="N89" s="476" t="s">
        <v>4283</v>
      </c>
      <c r="O89" s="1211"/>
      <c r="P89" s="1199" t="s">
        <v>747</v>
      </c>
      <c r="Q89" s="1199" t="s">
        <v>553</v>
      </c>
      <c r="R89" s="1199" t="s">
        <v>279</v>
      </c>
    </row>
    <row r="90" spans="1:18" s="1235" customFormat="1" ht="56.25">
      <c r="A90" s="1213">
        <v>82</v>
      </c>
      <c r="B90" s="477" t="s">
        <v>4203</v>
      </c>
      <c r="C90" s="1209" t="s">
        <v>4204</v>
      </c>
      <c r="D90" s="1210" t="s">
        <v>4284</v>
      </c>
      <c r="E90" s="422" t="s">
        <v>4285</v>
      </c>
      <c r="F90" s="1213">
        <v>4217031322</v>
      </c>
      <c r="G90" s="476" t="s">
        <v>4286</v>
      </c>
      <c r="H90" s="477">
        <v>1</v>
      </c>
      <c r="I90" s="1211" t="s">
        <v>4287</v>
      </c>
      <c r="J90" s="1210" t="s">
        <v>4288</v>
      </c>
      <c r="K90" s="477" t="s">
        <v>4210</v>
      </c>
      <c r="L90" s="476" t="s">
        <v>4289</v>
      </c>
      <c r="M90" s="477" t="s">
        <v>4210</v>
      </c>
      <c r="N90" s="476" t="s">
        <v>4289</v>
      </c>
      <c r="O90" s="1210" t="s">
        <v>4290</v>
      </c>
      <c r="P90" s="1199" t="s">
        <v>747</v>
      </c>
      <c r="Q90" s="1199" t="s">
        <v>553</v>
      </c>
      <c r="R90" s="1199" t="s">
        <v>279</v>
      </c>
    </row>
    <row r="91" spans="1:18" s="1235" customFormat="1" ht="112.5">
      <c r="A91" s="1213">
        <v>83</v>
      </c>
      <c r="B91" s="477" t="s">
        <v>4203</v>
      </c>
      <c r="C91" s="1209" t="s">
        <v>4204</v>
      </c>
      <c r="D91" s="1210" t="s">
        <v>4291</v>
      </c>
      <c r="E91" s="422" t="s">
        <v>4292</v>
      </c>
      <c r="F91" s="1213">
        <v>4217035077</v>
      </c>
      <c r="G91" s="476" t="s">
        <v>4293</v>
      </c>
      <c r="H91" s="477">
        <v>1</v>
      </c>
      <c r="I91" s="1211" t="s">
        <v>4294</v>
      </c>
      <c r="J91" s="1225" t="s">
        <v>4295</v>
      </c>
      <c r="K91" s="477" t="s">
        <v>4210</v>
      </c>
      <c r="L91" s="476" t="s">
        <v>4296</v>
      </c>
      <c r="M91" s="477" t="s">
        <v>4210</v>
      </c>
      <c r="N91" s="476" t="s">
        <v>4296</v>
      </c>
      <c r="O91" s="1210" t="s">
        <v>4297</v>
      </c>
      <c r="P91" s="1199" t="s">
        <v>747</v>
      </c>
      <c r="Q91" s="1199" t="s">
        <v>553</v>
      </c>
      <c r="R91" s="1199" t="s">
        <v>279</v>
      </c>
    </row>
    <row r="92" spans="1:18" s="1235" customFormat="1" ht="56.25">
      <c r="A92" s="1213">
        <v>84</v>
      </c>
      <c r="B92" s="477" t="s">
        <v>4203</v>
      </c>
      <c r="C92" s="1209" t="s">
        <v>4204</v>
      </c>
      <c r="D92" s="1210" t="s">
        <v>4298</v>
      </c>
      <c r="E92" s="422" t="s">
        <v>4299</v>
      </c>
      <c r="F92" s="1213">
        <v>4217023410</v>
      </c>
      <c r="G92" s="476" t="s">
        <v>4300</v>
      </c>
      <c r="H92" s="477">
        <v>1</v>
      </c>
      <c r="I92" s="1211" t="s">
        <v>4301</v>
      </c>
      <c r="J92" s="1210" t="s">
        <v>4302</v>
      </c>
      <c r="K92" s="477" t="s">
        <v>4210</v>
      </c>
      <c r="L92" s="476" t="s">
        <v>4303</v>
      </c>
      <c r="M92" s="477" t="s">
        <v>4210</v>
      </c>
      <c r="N92" s="476" t="s">
        <v>4303</v>
      </c>
      <c r="O92" s="1210" t="s">
        <v>4304</v>
      </c>
      <c r="P92" s="1199" t="s">
        <v>747</v>
      </c>
      <c r="Q92" s="1199" t="s">
        <v>553</v>
      </c>
      <c r="R92" s="1199" t="s">
        <v>279</v>
      </c>
    </row>
    <row r="93" spans="1:18" s="1235" customFormat="1" ht="112.5">
      <c r="A93" s="1213">
        <v>85</v>
      </c>
      <c r="B93" s="477" t="s">
        <v>4203</v>
      </c>
      <c r="C93" s="1209" t="s">
        <v>4204</v>
      </c>
      <c r="D93" s="1210" t="s">
        <v>4305</v>
      </c>
      <c r="E93" s="422" t="s">
        <v>4306</v>
      </c>
      <c r="F93" s="1213">
        <v>4217030978</v>
      </c>
      <c r="G93" s="476" t="s">
        <v>4307</v>
      </c>
      <c r="H93" s="477">
        <v>1</v>
      </c>
      <c r="I93" s="1211" t="s">
        <v>4308</v>
      </c>
      <c r="J93" s="1210" t="s">
        <v>4309</v>
      </c>
      <c r="K93" s="477" t="s">
        <v>4210</v>
      </c>
      <c r="L93" s="476" t="s">
        <v>4310</v>
      </c>
      <c r="M93" s="477" t="s">
        <v>4210</v>
      </c>
      <c r="N93" s="476" t="s">
        <v>4310</v>
      </c>
      <c r="O93" s="1210" t="s">
        <v>4311</v>
      </c>
      <c r="P93" s="1199" t="s">
        <v>747</v>
      </c>
      <c r="Q93" s="477" t="s">
        <v>553</v>
      </c>
      <c r="R93" s="1199" t="s">
        <v>279</v>
      </c>
    </row>
    <row r="94" spans="1:18" s="1235" customFormat="1" ht="56.25">
      <c r="A94" s="1213">
        <v>86</v>
      </c>
      <c r="B94" s="477" t="s">
        <v>4203</v>
      </c>
      <c r="C94" s="1209" t="s">
        <v>4204</v>
      </c>
      <c r="D94" s="1210" t="s">
        <v>4312</v>
      </c>
      <c r="E94" s="422" t="s">
        <v>4313</v>
      </c>
      <c r="F94" s="1213">
        <v>4217030985</v>
      </c>
      <c r="G94" s="476" t="s">
        <v>4314</v>
      </c>
      <c r="H94" s="477">
        <v>1</v>
      </c>
      <c r="I94" s="1211" t="s">
        <v>4315</v>
      </c>
      <c r="J94" s="1210" t="s">
        <v>4316</v>
      </c>
      <c r="K94" s="477" t="s">
        <v>4210</v>
      </c>
      <c r="L94" s="476" t="s">
        <v>4317</v>
      </c>
      <c r="M94" s="477" t="s">
        <v>4210</v>
      </c>
      <c r="N94" s="476" t="s">
        <v>4317</v>
      </c>
      <c r="O94" s="1210" t="s">
        <v>4318</v>
      </c>
      <c r="P94" s="1199" t="s">
        <v>258</v>
      </c>
      <c r="Q94" s="1199" t="s">
        <v>553</v>
      </c>
      <c r="R94" s="1199" t="s">
        <v>279</v>
      </c>
    </row>
    <row r="95" spans="1:18" s="1235" customFormat="1" ht="67.5">
      <c r="A95" s="1213">
        <v>87</v>
      </c>
      <c r="B95" s="477" t="s">
        <v>4203</v>
      </c>
      <c r="C95" s="1209" t="s">
        <v>4204</v>
      </c>
      <c r="D95" s="1210" t="s">
        <v>4319</v>
      </c>
      <c r="E95" s="422" t="s">
        <v>4320</v>
      </c>
      <c r="F95" s="1213">
        <v>4217031001</v>
      </c>
      <c r="G95" s="476" t="s">
        <v>4321</v>
      </c>
      <c r="H95" s="477">
        <v>1</v>
      </c>
      <c r="I95" s="1211" t="s">
        <v>4322</v>
      </c>
      <c r="J95" s="1210" t="s">
        <v>4323</v>
      </c>
      <c r="K95" s="477" t="s">
        <v>4210</v>
      </c>
      <c r="L95" s="476" t="s">
        <v>4324</v>
      </c>
      <c r="M95" s="477" t="s">
        <v>4210</v>
      </c>
      <c r="N95" s="476" t="s">
        <v>4324</v>
      </c>
      <c r="O95" s="1210" t="s">
        <v>4325</v>
      </c>
      <c r="P95" s="1199" t="s">
        <v>747</v>
      </c>
      <c r="Q95" s="477" t="s">
        <v>553</v>
      </c>
      <c r="R95" s="1199" t="s">
        <v>279</v>
      </c>
    </row>
    <row r="96" spans="1:18" s="1235" customFormat="1" ht="56.25">
      <c r="A96" s="1213">
        <v>88</v>
      </c>
      <c r="B96" s="477" t="s">
        <v>4203</v>
      </c>
      <c r="C96" s="1209" t="s">
        <v>4204</v>
      </c>
      <c r="D96" s="1210" t="s">
        <v>4326</v>
      </c>
      <c r="E96" s="422" t="s">
        <v>4327</v>
      </c>
      <c r="F96" s="1213">
        <v>4217030600</v>
      </c>
      <c r="G96" s="476" t="s">
        <v>4328</v>
      </c>
      <c r="H96" s="477">
        <v>1</v>
      </c>
      <c r="I96" s="1211" t="s">
        <v>4329</v>
      </c>
      <c r="J96" s="1210" t="s">
        <v>4330</v>
      </c>
      <c r="K96" s="477" t="s">
        <v>4210</v>
      </c>
      <c r="L96" s="476" t="s">
        <v>4331</v>
      </c>
      <c r="M96" s="477" t="s">
        <v>4210</v>
      </c>
      <c r="N96" s="476" t="s">
        <v>4331</v>
      </c>
      <c r="O96" s="1210" t="s">
        <v>4332</v>
      </c>
      <c r="P96" s="1199" t="s">
        <v>747</v>
      </c>
      <c r="Q96" s="1199" t="s">
        <v>553</v>
      </c>
      <c r="R96" s="1199" t="s">
        <v>279</v>
      </c>
    </row>
    <row r="97" spans="1:18" s="1235" customFormat="1" ht="56.25">
      <c r="A97" s="1213">
        <v>89</v>
      </c>
      <c r="B97" s="477" t="s">
        <v>4203</v>
      </c>
      <c r="C97" s="1209" t="s">
        <v>4204</v>
      </c>
      <c r="D97" s="1210" t="s">
        <v>4333</v>
      </c>
      <c r="E97" s="422" t="s">
        <v>4334</v>
      </c>
      <c r="F97" s="1213">
        <v>4217032485</v>
      </c>
      <c r="G97" s="476" t="s">
        <v>4335</v>
      </c>
      <c r="H97" s="477">
        <v>1</v>
      </c>
      <c r="I97" s="1211" t="s">
        <v>4336</v>
      </c>
      <c r="J97" s="1210" t="s">
        <v>4337</v>
      </c>
      <c r="K97" s="477" t="s">
        <v>4210</v>
      </c>
      <c r="L97" s="476" t="s">
        <v>4338</v>
      </c>
      <c r="M97" s="477" t="s">
        <v>4210</v>
      </c>
      <c r="N97" s="476" t="s">
        <v>4338</v>
      </c>
      <c r="O97" s="1210" t="s">
        <v>4339</v>
      </c>
      <c r="P97" s="1199" t="s">
        <v>747</v>
      </c>
      <c r="Q97" s="477" t="s">
        <v>553</v>
      </c>
      <c r="R97" s="1199" t="s">
        <v>279</v>
      </c>
    </row>
    <row r="98" spans="1:18" s="1235" customFormat="1" ht="56.25">
      <c r="A98" s="1213">
        <v>90</v>
      </c>
      <c r="B98" s="477" t="s">
        <v>4203</v>
      </c>
      <c r="C98" s="1209" t="s">
        <v>4204</v>
      </c>
      <c r="D98" s="1210" t="s">
        <v>4340</v>
      </c>
      <c r="E98" s="422" t="s">
        <v>4341</v>
      </c>
      <c r="F98" s="1213">
        <v>4217031330</v>
      </c>
      <c r="G98" s="476" t="s">
        <v>4342</v>
      </c>
      <c r="H98" s="477">
        <v>1</v>
      </c>
      <c r="I98" s="1211" t="s">
        <v>4343</v>
      </c>
      <c r="J98" s="1210" t="s">
        <v>4344</v>
      </c>
      <c r="K98" s="477" t="s">
        <v>4210</v>
      </c>
      <c r="L98" s="476" t="s">
        <v>4345</v>
      </c>
      <c r="M98" s="477" t="s">
        <v>4210</v>
      </c>
      <c r="N98" s="476" t="s">
        <v>4345</v>
      </c>
      <c r="O98" s="1210" t="s">
        <v>4346</v>
      </c>
      <c r="P98" s="1199" t="s">
        <v>747</v>
      </c>
      <c r="Q98" s="477" t="s">
        <v>553</v>
      </c>
      <c r="R98" s="1199" t="s">
        <v>279</v>
      </c>
    </row>
    <row r="99" spans="1:18" s="1235" customFormat="1" ht="56.25">
      <c r="A99" s="1213">
        <v>91</v>
      </c>
      <c r="B99" s="477" t="s">
        <v>4203</v>
      </c>
      <c r="C99" s="1209" t="s">
        <v>4204</v>
      </c>
      <c r="D99" s="1210" t="s">
        <v>4347</v>
      </c>
      <c r="E99" s="422" t="s">
        <v>4348</v>
      </c>
      <c r="F99" s="1213">
        <v>4217031516</v>
      </c>
      <c r="G99" s="476" t="s">
        <v>4349</v>
      </c>
      <c r="H99" s="477">
        <v>1</v>
      </c>
      <c r="I99" s="1210" t="s">
        <v>4350</v>
      </c>
      <c r="J99" s="1210" t="s">
        <v>4351</v>
      </c>
      <c r="K99" s="477" t="s">
        <v>4210</v>
      </c>
      <c r="L99" s="476" t="s">
        <v>4352</v>
      </c>
      <c r="M99" s="477" t="s">
        <v>4210</v>
      </c>
      <c r="N99" s="476" t="s">
        <v>4352</v>
      </c>
      <c r="O99" s="1210" t="s">
        <v>4353</v>
      </c>
      <c r="P99" s="1199" t="s">
        <v>747</v>
      </c>
      <c r="Q99" s="477" t="s">
        <v>553</v>
      </c>
      <c r="R99" s="1199" t="s">
        <v>279</v>
      </c>
    </row>
    <row r="100" spans="1:18" s="1235" customFormat="1" ht="56.25">
      <c r="A100" s="1213">
        <v>92</v>
      </c>
      <c r="B100" s="477" t="s">
        <v>4203</v>
      </c>
      <c r="C100" s="1209" t="s">
        <v>4204</v>
      </c>
      <c r="D100" s="1210" t="s">
        <v>4354</v>
      </c>
      <c r="E100" s="422" t="s">
        <v>4355</v>
      </c>
      <c r="F100" s="1213">
        <v>4217029443</v>
      </c>
      <c r="G100" s="476" t="s">
        <v>4356</v>
      </c>
      <c r="H100" s="477">
        <v>1</v>
      </c>
      <c r="I100" s="1211" t="s">
        <v>4357</v>
      </c>
      <c r="J100" s="1210" t="s">
        <v>4358</v>
      </c>
      <c r="K100" s="477" t="s">
        <v>4210</v>
      </c>
      <c r="L100" s="476" t="s">
        <v>4359</v>
      </c>
      <c r="M100" s="477" t="s">
        <v>4210</v>
      </c>
      <c r="N100" s="476" t="s">
        <v>4359</v>
      </c>
      <c r="O100" s="1210" t="s">
        <v>4360</v>
      </c>
      <c r="P100" s="1199" t="s">
        <v>747</v>
      </c>
      <c r="Q100" s="477" t="s">
        <v>553</v>
      </c>
      <c r="R100" s="1199" t="s">
        <v>279</v>
      </c>
    </row>
    <row r="101" spans="1:18" s="1235" customFormat="1" ht="56.25">
      <c r="A101" s="1213">
        <v>93</v>
      </c>
      <c r="B101" s="477" t="s">
        <v>4203</v>
      </c>
      <c r="C101" s="1209" t="s">
        <v>4204</v>
      </c>
      <c r="D101" s="1210" t="s">
        <v>4361</v>
      </c>
      <c r="E101" s="422" t="s">
        <v>4362</v>
      </c>
      <c r="F101" s="1213">
        <v>4217029524</v>
      </c>
      <c r="G101" s="476" t="s">
        <v>4363</v>
      </c>
      <c r="H101" s="477">
        <v>1</v>
      </c>
      <c r="I101" s="1211" t="s">
        <v>4364</v>
      </c>
      <c r="J101" s="1210" t="s">
        <v>4365</v>
      </c>
      <c r="K101" s="477" t="s">
        <v>4210</v>
      </c>
      <c r="L101" s="476" t="s">
        <v>4366</v>
      </c>
      <c r="M101" s="477" t="s">
        <v>4210</v>
      </c>
      <c r="N101" s="476" t="s">
        <v>4366</v>
      </c>
      <c r="O101" s="1210" t="s">
        <v>4367</v>
      </c>
      <c r="P101" s="1199" t="s">
        <v>747</v>
      </c>
      <c r="Q101" s="477" t="s">
        <v>553</v>
      </c>
      <c r="R101" s="1199" t="s">
        <v>279</v>
      </c>
    </row>
    <row r="102" spans="1:18" s="1235" customFormat="1" ht="67.5">
      <c r="A102" s="1213">
        <v>94</v>
      </c>
      <c r="B102" s="477" t="s">
        <v>4203</v>
      </c>
      <c r="C102" s="1209" t="s">
        <v>4204</v>
      </c>
      <c r="D102" s="1210" t="s">
        <v>4368</v>
      </c>
      <c r="E102" s="422" t="s">
        <v>4369</v>
      </c>
      <c r="F102" s="1213">
        <v>4217031019</v>
      </c>
      <c r="G102" s="476" t="s">
        <v>4370</v>
      </c>
      <c r="H102" s="477">
        <v>1</v>
      </c>
      <c r="I102" s="1210" t="s">
        <v>4371</v>
      </c>
      <c r="J102" s="1226" t="s">
        <v>4372</v>
      </c>
      <c r="K102" s="477" t="s">
        <v>4210</v>
      </c>
      <c r="L102" s="476" t="s">
        <v>4373</v>
      </c>
      <c r="M102" s="477" t="s">
        <v>4210</v>
      </c>
      <c r="N102" s="476" t="s">
        <v>4373</v>
      </c>
      <c r="O102" s="1210" t="s">
        <v>4374</v>
      </c>
      <c r="P102" s="1199" t="s">
        <v>747</v>
      </c>
      <c r="Q102" s="477" t="s">
        <v>553</v>
      </c>
      <c r="R102" s="1199" t="s">
        <v>279</v>
      </c>
    </row>
    <row r="103" spans="1:18" s="1235" customFormat="1" ht="56.25">
      <c r="A103" s="1213">
        <v>95</v>
      </c>
      <c r="B103" s="477" t="s">
        <v>4203</v>
      </c>
      <c r="C103" s="1209" t="s">
        <v>4204</v>
      </c>
      <c r="D103" s="1210" t="s">
        <v>4375</v>
      </c>
      <c r="E103" s="422" t="s">
        <v>4376</v>
      </c>
      <c r="F103" s="1213">
        <v>4217031308</v>
      </c>
      <c r="G103" s="476" t="s">
        <v>4377</v>
      </c>
      <c r="H103" s="477">
        <v>1</v>
      </c>
      <c r="I103" s="1211" t="s">
        <v>4378</v>
      </c>
      <c r="J103" s="1210" t="s">
        <v>4379</v>
      </c>
      <c r="K103" s="477" t="s">
        <v>4210</v>
      </c>
      <c r="L103" s="476" t="s">
        <v>4380</v>
      </c>
      <c r="M103" s="477" t="s">
        <v>4210</v>
      </c>
      <c r="N103" s="476" t="s">
        <v>4380</v>
      </c>
      <c r="O103" s="1210" t="s">
        <v>4381</v>
      </c>
      <c r="P103" s="1199" t="s">
        <v>776</v>
      </c>
      <c r="Q103" s="477" t="s">
        <v>553</v>
      </c>
      <c r="R103" s="1199" t="s">
        <v>279</v>
      </c>
    </row>
    <row r="104" spans="1:18" s="1235" customFormat="1" ht="56.25">
      <c r="A104" s="1213">
        <v>96</v>
      </c>
      <c r="B104" s="477" t="s">
        <v>4203</v>
      </c>
      <c r="C104" s="1209" t="s">
        <v>4204</v>
      </c>
      <c r="D104" s="1210" t="s">
        <v>4382</v>
      </c>
      <c r="E104" s="422" t="s">
        <v>4383</v>
      </c>
      <c r="F104" s="1213">
        <v>4217031026</v>
      </c>
      <c r="G104" s="476" t="s">
        <v>4384</v>
      </c>
      <c r="H104" s="477">
        <v>1</v>
      </c>
      <c r="I104" s="1211" t="s">
        <v>4385</v>
      </c>
      <c r="J104" s="1210" t="s">
        <v>4386</v>
      </c>
      <c r="K104" s="477" t="s">
        <v>4210</v>
      </c>
      <c r="L104" s="476" t="s">
        <v>4387</v>
      </c>
      <c r="M104" s="477" t="s">
        <v>4210</v>
      </c>
      <c r="N104" s="476" t="s">
        <v>4387</v>
      </c>
      <c r="O104" s="1210" t="s">
        <v>4388</v>
      </c>
      <c r="P104" s="1199" t="s">
        <v>747</v>
      </c>
      <c r="Q104" s="1199" t="s">
        <v>553</v>
      </c>
      <c r="R104" s="1199" t="s">
        <v>279</v>
      </c>
    </row>
    <row r="105" spans="1:18" s="1235" customFormat="1" ht="67.5">
      <c r="A105" s="1213">
        <v>97</v>
      </c>
      <c r="B105" s="476" t="s">
        <v>4203</v>
      </c>
      <c r="C105" s="476" t="s">
        <v>4204</v>
      </c>
      <c r="D105" s="476"/>
      <c r="E105" s="422" t="s">
        <v>4389</v>
      </c>
      <c r="F105" s="476">
        <v>4217158583</v>
      </c>
      <c r="G105" s="476" t="s">
        <v>4390</v>
      </c>
      <c r="H105" s="476">
        <v>1</v>
      </c>
      <c r="I105" s="476">
        <v>89516067156</v>
      </c>
      <c r="J105" s="476" t="s">
        <v>4391</v>
      </c>
      <c r="K105" s="476" t="s">
        <v>4210</v>
      </c>
      <c r="L105" s="476" t="s">
        <v>4392</v>
      </c>
      <c r="M105" s="476" t="s">
        <v>4210</v>
      </c>
      <c r="N105" s="476" t="s">
        <v>4392</v>
      </c>
      <c r="O105" s="476" t="s">
        <v>4393</v>
      </c>
      <c r="P105" s="476" t="s">
        <v>776</v>
      </c>
      <c r="Q105" s="476" t="s">
        <v>673</v>
      </c>
      <c r="R105" s="476" t="s">
        <v>673</v>
      </c>
    </row>
    <row r="106" spans="1:18" s="1235" customFormat="1" ht="56.25">
      <c r="A106" s="1213">
        <v>98</v>
      </c>
      <c r="B106" s="476" t="s">
        <v>4203</v>
      </c>
      <c r="C106" s="476" t="s">
        <v>4204</v>
      </c>
      <c r="D106" s="1210" t="s">
        <v>4394</v>
      </c>
      <c r="E106" s="422" t="s">
        <v>4395</v>
      </c>
      <c r="F106" s="476">
        <v>4217084395</v>
      </c>
      <c r="G106" s="476" t="s">
        <v>4396</v>
      </c>
      <c r="H106" s="476">
        <v>1</v>
      </c>
      <c r="I106" s="476" t="s">
        <v>4397</v>
      </c>
      <c r="J106" s="476" t="s">
        <v>4398</v>
      </c>
      <c r="K106" s="476" t="s">
        <v>4210</v>
      </c>
      <c r="L106" s="476" t="s">
        <v>4399</v>
      </c>
      <c r="M106" s="476" t="s">
        <v>4210</v>
      </c>
      <c r="N106" s="476" t="s">
        <v>4399</v>
      </c>
      <c r="O106" s="476" t="s">
        <v>4397</v>
      </c>
      <c r="P106" s="1199" t="s">
        <v>258</v>
      </c>
      <c r="Q106" s="476" t="s">
        <v>553</v>
      </c>
      <c r="R106" s="476" t="s">
        <v>553</v>
      </c>
    </row>
    <row r="107" spans="1:18" s="1235" customFormat="1" ht="56.25">
      <c r="A107" s="1213">
        <v>99</v>
      </c>
      <c r="B107" s="477" t="s">
        <v>4203</v>
      </c>
      <c r="C107" s="1209" t="s">
        <v>4204</v>
      </c>
      <c r="D107" s="1210" t="s">
        <v>4400</v>
      </c>
      <c r="E107" s="422" t="s">
        <v>4401</v>
      </c>
      <c r="F107" s="1213">
        <v>4217031107</v>
      </c>
      <c r="G107" s="476" t="s">
        <v>4402</v>
      </c>
      <c r="H107" s="477">
        <v>1</v>
      </c>
      <c r="I107" s="1211" t="s">
        <v>4403</v>
      </c>
      <c r="J107" s="1210" t="s">
        <v>4404</v>
      </c>
      <c r="K107" s="477" t="s">
        <v>4210</v>
      </c>
      <c r="L107" s="476" t="s">
        <v>4405</v>
      </c>
      <c r="M107" s="477" t="s">
        <v>4210</v>
      </c>
      <c r="N107" s="476" t="s">
        <v>4405</v>
      </c>
      <c r="O107" s="1210" t="s">
        <v>4406</v>
      </c>
      <c r="P107" s="1199" t="s">
        <v>747</v>
      </c>
      <c r="Q107" s="477" t="s">
        <v>553</v>
      </c>
      <c r="R107" s="1199" t="s">
        <v>279</v>
      </c>
    </row>
    <row r="108" spans="1:18" s="1235" customFormat="1" ht="56.25">
      <c r="A108" s="1213">
        <v>100</v>
      </c>
      <c r="B108" s="477" t="s">
        <v>4203</v>
      </c>
      <c r="C108" s="1209" t="s">
        <v>4204</v>
      </c>
      <c r="D108" s="1210" t="s">
        <v>4407</v>
      </c>
      <c r="E108" s="422" t="s">
        <v>4408</v>
      </c>
      <c r="F108" s="1213">
        <v>4217023434</v>
      </c>
      <c r="G108" s="476" t="s">
        <v>4409</v>
      </c>
      <c r="H108" s="477">
        <v>1</v>
      </c>
      <c r="I108" s="1211" t="s">
        <v>4410</v>
      </c>
      <c r="J108" s="1210" t="s">
        <v>4411</v>
      </c>
      <c r="K108" s="477" t="s">
        <v>4210</v>
      </c>
      <c r="L108" s="476" t="s">
        <v>4412</v>
      </c>
      <c r="M108" s="477" t="s">
        <v>4210</v>
      </c>
      <c r="N108" s="476" t="s">
        <v>4412</v>
      </c>
      <c r="O108" s="1210" t="s">
        <v>4413</v>
      </c>
      <c r="P108" s="1199" t="s">
        <v>747</v>
      </c>
      <c r="Q108" s="477" t="s">
        <v>553</v>
      </c>
      <c r="R108" s="1199" t="s">
        <v>279</v>
      </c>
    </row>
    <row r="109" spans="1:18" s="1235" customFormat="1" ht="56.25">
      <c r="A109" s="1213">
        <v>101</v>
      </c>
      <c r="B109" s="477" t="s">
        <v>4203</v>
      </c>
      <c r="C109" s="1209" t="s">
        <v>4204</v>
      </c>
      <c r="D109" s="1210" t="s">
        <v>4414</v>
      </c>
      <c r="E109" s="422" t="s">
        <v>4415</v>
      </c>
      <c r="F109" s="1213">
        <v>4217031114</v>
      </c>
      <c r="G109" s="476" t="s">
        <v>4416</v>
      </c>
      <c r="H109" s="477">
        <v>1</v>
      </c>
      <c r="I109" s="1211" t="s">
        <v>4417</v>
      </c>
      <c r="J109" s="1210" t="s">
        <v>4418</v>
      </c>
      <c r="K109" s="477" t="s">
        <v>4210</v>
      </c>
      <c r="L109" s="476" t="s">
        <v>4419</v>
      </c>
      <c r="M109" s="477" t="s">
        <v>4210</v>
      </c>
      <c r="N109" s="476" t="s">
        <v>4419</v>
      </c>
      <c r="O109" s="1210" t="s">
        <v>4420</v>
      </c>
      <c r="P109" s="1199" t="s">
        <v>747</v>
      </c>
      <c r="Q109" s="477" t="s">
        <v>553</v>
      </c>
      <c r="R109" s="1199" t="s">
        <v>279</v>
      </c>
    </row>
    <row r="110" spans="1:18" s="1235" customFormat="1" ht="56.25">
      <c r="A110" s="1213">
        <v>102</v>
      </c>
      <c r="B110" s="477" t="s">
        <v>4203</v>
      </c>
      <c r="C110" s="1209" t="s">
        <v>4204</v>
      </c>
      <c r="D110" s="1210" t="s">
        <v>4421</v>
      </c>
      <c r="E110" s="422" t="s">
        <v>4422</v>
      </c>
      <c r="F110" s="1213">
        <v>4217029563</v>
      </c>
      <c r="G110" s="476" t="s">
        <v>4423</v>
      </c>
      <c r="H110" s="477">
        <v>1</v>
      </c>
      <c r="I110" s="1210" t="s">
        <v>4424</v>
      </c>
      <c r="J110" s="1210" t="s">
        <v>4425</v>
      </c>
      <c r="K110" s="477" t="s">
        <v>4210</v>
      </c>
      <c r="L110" s="476" t="s">
        <v>4426</v>
      </c>
      <c r="M110" s="477" t="s">
        <v>4210</v>
      </c>
      <c r="N110" s="476" t="s">
        <v>4426</v>
      </c>
      <c r="O110" s="1210" t="s">
        <v>4427</v>
      </c>
      <c r="P110" s="1199" t="s">
        <v>747</v>
      </c>
      <c r="Q110" s="1199" t="s">
        <v>553</v>
      </c>
      <c r="R110" s="1199" t="s">
        <v>279</v>
      </c>
    </row>
    <row r="111" spans="1:18" s="1235" customFormat="1" ht="56.25">
      <c r="A111" s="1213">
        <v>103</v>
      </c>
      <c r="B111" s="477" t="s">
        <v>4203</v>
      </c>
      <c r="C111" s="1209" t="s">
        <v>4204</v>
      </c>
      <c r="D111" s="1210" t="s">
        <v>4428</v>
      </c>
      <c r="E111" s="422" t="s">
        <v>4429</v>
      </c>
      <c r="F111" s="1213">
        <v>4217036095</v>
      </c>
      <c r="G111" s="476" t="s">
        <v>4430</v>
      </c>
      <c r="H111" s="477">
        <v>1</v>
      </c>
      <c r="I111" s="1211" t="s">
        <v>4431</v>
      </c>
      <c r="J111" s="1210" t="s">
        <v>4432</v>
      </c>
      <c r="K111" s="477" t="s">
        <v>4210</v>
      </c>
      <c r="L111" s="476" t="s">
        <v>4433</v>
      </c>
      <c r="M111" s="477" t="s">
        <v>4210</v>
      </c>
      <c r="N111" s="476" t="s">
        <v>4433</v>
      </c>
      <c r="O111" s="1210" t="s">
        <v>4434</v>
      </c>
      <c r="P111" s="1199" t="s">
        <v>747</v>
      </c>
      <c r="Q111" s="1199" t="s">
        <v>553</v>
      </c>
      <c r="R111" s="1199" t="s">
        <v>279</v>
      </c>
    </row>
    <row r="112" spans="1:18" s="1235" customFormat="1" ht="56.25">
      <c r="A112" s="1213">
        <v>104</v>
      </c>
      <c r="B112" s="477" t="s">
        <v>4203</v>
      </c>
      <c r="C112" s="1209" t="s">
        <v>4204</v>
      </c>
      <c r="D112" s="1210" t="s">
        <v>4435</v>
      </c>
      <c r="E112" s="422" t="s">
        <v>4436</v>
      </c>
      <c r="F112" s="1213">
        <v>4217030199</v>
      </c>
      <c r="G112" s="476" t="s">
        <v>4437</v>
      </c>
      <c r="H112" s="477">
        <v>1</v>
      </c>
      <c r="I112" s="1211" t="s">
        <v>4438</v>
      </c>
      <c r="J112" s="1210" t="s">
        <v>4439</v>
      </c>
      <c r="K112" s="477" t="s">
        <v>4210</v>
      </c>
      <c r="L112" s="476" t="s">
        <v>4440</v>
      </c>
      <c r="M112" s="477" t="s">
        <v>4210</v>
      </c>
      <c r="N112" s="476" t="s">
        <v>4440</v>
      </c>
      <c r="O112" s="1210" t="s">
        <v>4441</v>
      </c>
      <c r="P112" s="1199" t="s">
        <v>747</v>
      </c>
      <c r="Q112" s="477" t="s">
        <v>553</v>
      </c>
      <c r="R112" s="1199" t="s">
        <v>279</v>
      </c>
    </row>
    <row r="113" spans="1:18" s="1235" customFormat="1" ht="67.5">
      <c r="A113" s="1213">
        <v>105</v>
      </c>
      <c r="B113" s="477" t="s">
        <v>4203</v>
      </c>
      <c r="C113" s="1209" t="s">
        <v>4204</v>
      </c>
      <c r="D113" s="1210" t="s">
        <v>4442</v>
      </c>
      <c r="E113" s="422" t="s">
        <v>4443</v>
      </c>
      <c r="F113" s="1213">
        <v>4217038310</v>
      </c>
      <c r="G113" s="476" t="s">
        <v>4444</v>
      </c>
      <c r="H113" s="477">
        <v>1</v>
      </c>
      <c r="I113" s="1211" t="s">
        <v>4445</v>
      </c>
      <c r="J113" s="1210" t="s">
        <v>4446</v>
      </c>
      <c r="K113" s="477" t="s">
        <v>4210</v>
      </c>
      <c r="L113" s="476" t="s">
        <v>4447</v>
      </c>
      <c r="M113" s="477" t="s">
        <v>4210</v>
      </c>
      <c r="N113" s="476" t="s">
        <v>4447</v>
      </c>
      <c r="O113" s="1210" t="s">
        <v>4448</v>
      </c>
      <c r="P113" s="1199" t="s">
        <v>747</v>
      </c>
      <c r="Q113" s="477" t="s">
        <v>553</v>
      </c>
      <c r="R113" s="1199" t="s">
        <v>279</v>
      </c>
    </row>
    <row r="114" spans="1:18" s="1235" customFormat="1" ht="67.5">
      <c r="A114" s="1213">
        <v>106</v>
      </c>
      <c r="B114" s="477" t="s">
        <v>4203</v>
      </c>
      <c r="C114" s="1209" t="s">
        <v>4204</v>
      </c>
      <c r="D114" s="1210" t="s">
        <v>4449</v>
      </c>
      <c r="E114" s="422" t="s">
        <v>4450</v>
      </c>
      <c r="F114" s="1213">
        <v>4217031530</v>
      </c>
      <c r="G114" s="476" t="s">
        <v>4451</v>
      </c>
      <c r="H114" s="477">
        <v>1</v>
      </c>
      <c r="I114" s="1211" t="s">
        <v>4452</v>
      </c>
      <c r="J114" s="1210" t="s">
        <v>4453</v>
      </c>
      <c r="K114" s="477" t="s">
        <v>4210</v>
      </c>
      <c r="L114" s="476" t="s">
        <v>4454</v>
      </c>
      <c r="M114" s="477" t="s">
        <v>4210</v>
      </c>
      <c r="N114" s="476" t="s">
        <v>4454</v>
      </c>
      <c r="O114" s="1210" t="s">
        <v>4455</v>
      </c>
      <c r="P114" s="1199" t="s">
        <v>747</v>
      </c>
      <c r="Q114" s="1199" t="s">
        <v>553</v>
      </c>
      <c r="R114" s="1199" t="s">
        <v>279</v>
      </c>
    </row>
    <row r="115" spans="1:18" s="1235" customFormat="1" ht="67.5">
      <c r="A115" s="1213">
        <v>107</v>
      </c>
      <c r="B115" s="477" t="s">
        <v>4203</v>
      </c>
      <c r="C115" s="1209" t="s">
        <v>4204</v>
      </c>
      <c r="D115" s="1210" t="s">
        <v>4456</v>
      </c>
      <c r="E115" s="422" t="s">
        <v>4457</v>
      </c>
      <c r="F115" s="1213">
        <v>4217035020</v>
      </c>
      <c r="G115" s="476" t="s">
        <v>4458</v>
      </c>
      <c r="H115" s="477">
        <v>1</v>
      </c>
      <c r="I115" s="1211" t="s">
        <v>4459</v>
      </c>
      <c r="J115" s="1210" t="s">
        <v>4460</v>
      </c>
      <c r="K115" s="477" t="s">
        <v>4210</v>
      </c>
      <c r="L115" s="476" t="s">
        <v>4461</v>
      </c>
      <c r="M115" s="477" t="s">
        <v>4210</v>
      </c>
      <c r="N115" s="476" t="s">
        <v>4461</v>
      </c>
      <c r="O115" s="1210" t="s">
        <v>4462</v>
      </c>
      <c r="P115" s="1199" t="s">
        <v>747</v>
      </c>
      <c r="Q115" s="1199" t="s">
        <v>553</v>
      </c>
      <c r="R115" s="1199" t="s">
        <v>279</v>
      </c>
    </row>
    <row r="116" spans="1:18" s="1235" customFormat="1" ht="56.25">
      <c r="A116" s="1213">
        <v>108</v>
      </c>
      <c r="B116" s="477" t="s">
        <v>4203</v>
      </c>
      <c r="C116" s="1209" t="s">
        <v>4204</v>
      </c>
      <c r="D116" s="1210" t="s">
        <v>4463</v>
      </c>
      <c r="E116" s="422" t="s">
        <v>4464</v>
      </c>
      <c r="F116" s="1213">
        <v>4217023427</v>
      </c>
      <c r="G116" s="476" t="s">
        <v>4458</v>
      </c>
      <c r="H116" s="477">
        <v>1</v>
      </c>
      <c r="I116" s="1211" t="s">
        <v>4465</v>
      </c>
      <c r="J116" s="1210" t="s">
        <v>4466</v>
      </c>
      <c r="K116" s="477" t="s">
        <v>4210</v>
      </c>
      <c r="L116" s="476" t="s">
        <v>4467</v>
      </c>
      <c r="M116" s="477" t="s">
        <v>4210</v>
      </c>
      <c r="N116" s="476" t="s">
        <v>4467</v>
      </c>
      <c r="O116" s="1210" t="s">
        <v>4468</v>
      </c>
      <c r="P116" s="1199" t="s">
        <v>747</v>
      </c>
      <c r="Q116" s="1199" t="s">
        <v>553</v>
      </c>
      <c r="R116" s="1199" t="s">
        <v>279</v>
      </c>
    </row>
    <row r="117" spans="1:18" s="1235" customFormat="1" ht="56.25">
      <c r="A117" s="1213">
        <v>109</v>
      </c>
      <c r="B117" s="477" t="s">
        <v>4203</v>
      </c>
      <c r="C117" s="1209" t="s">
        <v>4204</v>
      </c>
      <c r="D117" s="1210" t="s">
        <v>4469</v>
      </c>
      <c r="E117" s="422" t="s">
        <v>4470</v>
      </c>
      <c r="F117" s="1213">
        <v>4220013108</v>
      </c>
      <c r="G117" s="476" t="s">
        <v>4471</v>
      </c>
      <c r="H117" s="477">
        <v>1</v>
      </c>
      <c r="I117" s="1211" t="s">
        <v>4472</v>
      </c>
      <c r="J117" s="1210" t="s">
        <v>4473</v>
      </c>
      <c r="K117" s="477" t="s">
        <v>4210</v>
      </c>
      <c r="L117" s="476" t="s">
        <v>4474</v>
      </c>
      <c r="M117" s="477" t="s">
        <v>4210</v>
      </c>
      <c r="N117" s="476" t="s">
        <v>4474</v>
      </c>
      <c r="O117" s="1210" t="s">
        <v>4475</v>
      </c>
      <c r="P117" s="1199" t="s">
        <v>747</v>
      </c>
      <c r="Q117" s="1199" t="s">
        <v>553</v>
      </c>
      <c r="R117" s="1199" t="s">
        <v>279</v>
      </c>
    </row>
    <row r="118" spans="1:18" s="1235" customFormat="1" ht="56.25">
      <c r="A118" s="1213">
        <v>110</v>
      </c>
      <c r="B118" s="477" t="s">
        <v>4203</v>
      </c>
      <c r="C118" s="1209" t="s">
        <v>4204</v>
      </c>
      <c r="D118" s="1210" t="s">
        <v>4476</v>
      </c>
      <c r="E118" s="422" t="s">
        <v>4477</v>
      </c>
      <c r="F118" s="1213">
        <v>4217029370</v>
      </c>
      <c r="G118" s="476" t="s">
        <v>4478</v>
      </c>
      <c r="H118" s="477">
        <v>1</v>
      </c>
      <c r="I118" s="1211" t="s">
        <v>4479</v>
      </c>
      <c r="J118" s="1210" t="s">
        <v>4480</v>
      </c>
      <c r="K118" s="477" t="s">
        <v>4210</v>
      </c>
      <c r="L118" s="476" t="s">
        <v>4481</v>
      </c>
      <c r="M118" s="477" t="s">
        <v>4210</v>
      </c>
      <c r="N118" s="476" t="s">
        <v>4481</v>
      </c>
      <c r="O118" s="1210" t="s">
        <v>4482</v>
      </c>
      <c r="P118" s="1199" t="s">
        <v>747</v>
      </c>
      <c r="Q118" s="1199" t="s">
        <v>553</v>
      </c>
      <c r="R118" s="1199" t="s">
        <v>279</v>
      </c>
    </row>
    <row r="119" spans="1:18" s="1235" customFormat="1" ht="56.25">
      <c r="A119" s="1213">
        <v>111</v>
      </c>
      <c r="B119" s="477" t="s">
        <v>4203</v>
      </c>
      <c r="C119" s="1209" t="s">
        <v>4204</v>
      </c>
      <c r="D119" s="1210" t="s">
        <v>4483</v>
      </c>
      <c r="E119" s="422" t="s">
        <v>4484</v>
      </c>
      <c r="F119" s="1213">
        <v>4217029517</v>
      </c>
      <c r="G119" s="476" t="s">
        <v>4485</v>
      </c>
      <c r="H119" s="477">
        <v>1</v>
      </c>
      <c r="I119" s="1211" t="s">
        <v>4486</v>
      </c>
      <c r="J119" s="1226" t="s">
        <v>4487</v>
      </c>
      <c r="K119" s="477" t="s">
        <v>4210</v>
      </c>
      <c r="L119" s="476" t="s">
        <v>4488</v>
      </c>
      <c r="M119" s="477" t="s">
        <v>4210</v>
      </c>
      <c r="N119" s="476" t="s">
        <v>4488</v>
      </c>
      <c r="O119" s="1210" t="s">
        <v>4489</v>
      </c>
      <c r="P119" s="1199" t="s">
        <v>747</v>
      </c>
      <c r="Q119" s="1199" t="s">
        <v>553</v>
      </c>
      <c r="R119" s="1199" t="s">
        <v>279</v>
      </c>
    </row>
    <row r="120" spans="1:18" s="1235" customFormat="1" ht="56.25">
      <c r="A120" s="1213">
        <v>112</v>
      </c>
      <c r="B120" s="477" t="s">
        <v>4203</v>
      </c>
      <c r="C120" s="1209" t="s">
        <v>4204</v>
      </c>
      <c r="D120" s="1210" t="s">
        <v>4490</v>
      </c>
      <c r="E120" s="422" t="s">
        <v>4491</v>
      </c>
      <c r="F120" s="1213">
        <v>4217023459</v>
      </c>
      <c r="G120" s="476" t="s">
        <v>4492</v>
      </c>
      <c r="H120" s="477">
        <v>1</v>
      </c>
      <c r="I120" s="1211" t="s">
        <v>4493</v>
      </c>
      <c r="J120" s="1210" t="s">
        <v>4494</v>
      </c>
      <c r="K120" s="477" t="s">
        <v>4210</v>
      </c>
      <c r="L120" s="476" t="s">
        <v>4495</v>
      </c>
      <c r="M120" s="477" t="s">
        <v>4210</v>
      </c>
      <c r="N120" s="476" t="s">
        <v>4495</v>
      </c>
      <c r="O120" s="1210" t="s">
        <v>4496</v>
      </c>
      <c r="P120" s="1199" t="s">
        <v>747</v>
      </c>
      <c r="Q120" s="1199" t="s">
        <v>553</v>
      </c>
      <c r="R120" s="1199" t="s">
        <v>279</v>
      </c>
    </row>
    <row r="121" spans="1:18" s="1235" customFormat="1" ht="67.5">
      <c r="A121" s="1213">
        <v>113</v>
      </c>
      <c r="B121" s="477" t="s">
        <v>4203</v>
      </c>
      <c r="C121" s="1209" t="s">
        <v>4204</v>
      </c>
      <c r="D121" s="1210" t="s">
        <v>4497</v>
      </c>
      <c r="E121" s="422" t="s">
        <v>4498</v>
      </c>
      <c r="F121" s="1213">
        <v>4217031280</v>
      </c>
      <c r="G121" s="476" t="s">
        <v>4499</v>
      </c>
      <c r="H121" s="477">
        <v>1</v>
      </c>
      <c r="I121" s="1211" t="s">
        <v>4500</v>
      </c>
      <c r="J121" s="1210" t="s">
        <v>4501</v>
      </c>
      <c r="K121" s="477" t="s">
        <v>4210</v>
      </c>
      <c r="L121" s="476" t="s">
        <v>4502</v>
      </c>
      <c r="M121" s="477" t="s">
        <v>4210</v>
      </c>
      <c r="N121" s="476" t="s">
        <v>4502</v>
      </c>
      <c r="O121" s="1210" t="s">
        <v>4503</v>
      </c>
      <c r="P121" s="1199" t="s">
        <v>747</v>
      </c>
      <c r="Q121" s="477" t="s">
        <v>553</v>
      </c>
      <c r="R121" s="1199" t="s">
        <v>279</v>
      </c>
    </row>
    <row r="122" spans="1:18" s="1235" customFormat="1" ht="56.25">
      <c r="A122" s="1213">
        <v>114</v>
      </c>
      <c r="B122" s="477" t="s">
        <v>4203</v>
      </c>
      <c r="C122" s="1209" t="s">
        <v>4204</v>
      </c>
      <c r="D122" s="1210" t="s">
        <v>4504</v>
      </c>
      <c r="E122" s="422" t="s">
        <v>4505</v>
      </c>
      <c r="F122" s="1213">
        <v>4217030953</v>
      </c>
      <c r="G122" s="476" t="s">
        <v>4506</v>
      </c>
      <c r="H122" s="477">
        <v>1</v>
      </c>
      <c r="I122" s="1211" t="s">
        <v>4507</v>
      </c>
      <c r="J122" s="1210" t="s">
        <v>4508</v>
      </c>
      <c r="K122" s="477" t="s">
        <v>4210</v>
      </c>
      <c r="L122" s="476" t="s">
        <v>4509</v>
      </c>
      <c r="M122" s="477" t="s">
        <v>4210</v>
      </c>
      <c r="N122" s="476" t="s">
        <v>4509</v>
      </c>
      <c r="O122" s="1210" t="s">
        <v>4510</v>
      </c>
      <c r="P122" s="1199" t="s">
        <v>258</v>
      </c>
      <c r="Q122" s="1199" t="s">
        <v>553</v>
      </c>
      <c r="R122" s="1199" t="s">
        <v>279</v>
      </c>
    </row>
    <row r="123" spans="1:18" s="1235" customFormat="1" ht="56.25">
      <c r="A123" s="1213">
        <v>115</v>
      </c>
      <c r="B123" s="477" t="s">
        <v>4203</v>
      </c>
      <c r="C123" s="1209" t="s">
        <v>4204</v>
      </c>
      <c r="D123" s="1210" t="s">
        <v>4511</v>
      </c>
      <c r="E123" s="422" t="s">
        <v>4512</v>
      </c>
      <c r="F123" s="1213">
        <v>4217035790</v>
      </c>
      <c r="G123" s="476" t="s">
        <v>4513</v>
      </c>
      <c r="H123" s="477">
        <v>1</v>
      </c>
      <c r="I123" s="1211" t="s">
        <v>4514</v>
      </c>
      <c r="J123" s="1210" t="s">
        <v>4515</v>
      </c>
      <c r="K123" s="477" t="s">
        <v>4210</v>
      </c>
      <c r="L123" s="476" t="s">
        <v>4516</v>
      </c>
      <c r="M123" s="477" t="s">
        <v>4210</v>
      </c>
      <c r="N123" s="476" t="s">
        <v>4516</v>
      </c>
      <c r="O123" s="1210" t="s">
        <v>4517</v>
      </c>
      <c r="P123" s="1199" t="s">
        <v>747</v>
      </c>
      <c r="Q123" s="477" t="s">
        <v>553</v>
      </c>
      <c r="R123" s="1199" t="s">
        <v>279</v>
      </c>
    </row>
    <row r="124" spans="1:18" s="1235" customFormat="1" ht="67.5">
      <c r="A124" s="1213">
        <v>116</v>
      </c>
      <c r="B124" s="477" t="s">
        <v>4203</v>
      </c>
      <c r="C124" s="1209" t="s">
        <v>4204</v>
      </c>
      <c r="D124" s="1210" t="s">
        <v>4518</v>
      </c>
      <c r="E124" s="422" t="s">
        <v>4519</v>
      </c>
      <c r="F124" s="1213">
        <v>4217030618</v>
      </c>
      <c r="G124" s="476" t="s">
        <v>4520</v>
      </c>
      <c r="H124" s="477">
        <v>1</v>
      </c>
      <c r="I124" s="1211" t="s">
        <v>4521</v>
      </c>
      <c r="J124" s="1210" t="s">
        <v>4522</v>
      </c>
      <c r="K124" s="477" t="s">
        <v>4210</v>
      </c>
      <c r="L124" s="476" t="s">
        <v>4523</v>
      </c>
      <c r="M124" s="477" t="s">
        <v>4210</v>
      </c>
      <c r="N124" s="476" t="s">
        <v>4523</v>
      </c>
      <c r="O124" s="1210" t="s">
        <v>4524</v>
      </c>
      <c r="P124" s="1199" t="s">
        <v>747</v>
      </c>
      <c r="Q124" s="1199" t="s">
        <v>553</v>
      </c>
      <c r="R124" s="1199" t="s">
        <v>279</v>
      </c>
    </row>
    <row r="125" spans="1:18" s="1235" customFormat="1" ht="56.25">
      <c r="A125" s="1213">
        <v>117</v>
      </c>
      <c r="B125" s="477" t="s">
        <v>4203</v>
      </c>
      <c r="C125" s="1209" t="s">
        <v>4204</v>
      </c>
      <c r="D125" s="1210" t="s">
        <v>4525</v>
      </c>
      <c r="E125" s="422" t="s">
        <v>4526</v>
      </c>
      <c r="F125" s="1213">
        <v>4217030833</v>
      </c>
      <c r="G125" s="476" t="s">
        <v>4527</v>
      </c>
      <c r="H125" s="477">
        <v>1</v>
      </c>
      <c r="I125" s="1211" t="s">
        <v>4528</v>
      </c>
      <c r="J125" s="1210" t="s">
        <v>4529</v>
      </c>
      <c r="K125" s="477" t="s">
        <v>4210</v>
      </c>
      <c r="L125" s="476" t="s">
        <v>4530</v>
      </c>
      <c r="M125" s="477" t="s">
        <v>4210</v>
      </c>
      <c r="N125" s="476" t="s">
        <v>4531</v>
      </c>
      <c r="O125" s="1210" t="s">
        <v>4532</v>
      </c>
      <c r="P125" s="1199" t="s">
        <v>747</v>
      </c>
      <c r="Q125" s="477" t="s">
        <v>553</v>
      </c>
      <c r="R125" s="1199" t="s">
        <v>279</v>
      </c>
    </row>
    <row r="126" spans="1:18" s="1235" customFormat="1" ht="56.25">
      <c r="A126" s="1213">
        <v>118</v>
      </c>
      <c r="B126" s="477" t="s">
        <v>4203</v>
      </c>
      <c r="C126" s="1209" t="s">
        <v>4204</v>
      </c>
      <c r="D126" s="1210" t="s">
        <v>4533</v>
      </c>
      <c r="E126" s="422" t="s">
        <v>4534</v>
      </c>
      <c r="F126" s="1213">
        <v>4217029570</v>
      </c>
      <c r="G126" s="476" t="s">
        <v>4535</v>
      </c>
      <c r="H126" s="477">
        <v>1</v>
      </c>
      <c r="I126" s="1210" t="s">
        <v>4536</v>
      </c>
      <c r="J126" s="1225" t="s">
        <v>4537</v>
      </c>
      <c r="K126" s="477" t="s">
        <v>4210</v>
      </c>
      <c r="L126" s="476" t="s">
        <v>4538</v>
      </c>
      <c r="M126" s="477" t="s">
        <v>4210</v>
      </c>
      <c r="N126" s="476" t="s">
        <v>4538</v>
      </c>
      <c r="O126" s="1210" t="s">
        <v>4539</v>
      </c>
      <c r="P126" s="1199" t="s">
        <v>258</v>
      </c>
      <c r="Q126" s="1199" t="s">
        <v>553</v>
      </c>
      <c r="R126" s="1199" t="s">
        <v>279</v>
      </c>
    </row>
    <row r="127" spans="1:18" s="1235" customFormat="1" ht="123.75">
      <c r="A127" s="1213">
        <v>119</v>
      </c>
      <c r="B127" s="477" t="s">
        <v>4203</v>
      </c>
      <c r="C127" s="1209" t="s">
        <v>4204</v>
      </c>
      <c r="D127" s="1210" t="s">
        <v>4540</v>
      </c>
      <c r="E127" s="422" t="s">
        <v>4541</v>
      </c>
      <c r="F127" s="1213">
        <v>4217031315</v>
      </c>
      <c r="G127" s="476" t="s">
        <v>4542</v>
      </c>
      <c r="H127" s="477">
        <v>1</v>
      </c>
      <c r="I127" s="1211" t="s">
        <v>4543</v>
      </c>
      <c r="J127" s="1210" t="s">
        <v>4544</v>
      </c>
      <c r="K127" s="477" t="s">
        <v>4210</v>
      </c>
      <c r="L127" s="476" t="s">
        <v>4545</v>
      </c>
      <c r="M127" s="477" t="s">
        <v>4210</v>
      </c>
      <c r="N127" s="476" t="s">
        <v>4545</v>
      </c>
      <c r="O127" s="1210" t="s">
        <v>4546</v>
      </c>
      <c r="P127" s="1199" t="s">
        <v>747</v>
      </c>
      <c r="Q127" s="1199" t="s">
        <v>553</v>
      </c>
      <c r="R127" s="1199" t="s">
        <v>279</v>
      </c>
    </row>
    <row r="128" spans="1:18" s="1235" customFormat="1" ht="56.25">
      <c r="A128" s="1213">
        <v>120</v>
      </c>
      <c r="B128" s="477" t="s">
        <v>4203</v>
      </c>
      <c r="C128" s="1209" t="s">
        <v>4204</v>
      </c>
      <c r="D128" s="1210" t="s">
        <v>4547</v>
      </c>
      <c r="E128" s="422" t="s">
        <v>4548</v>
      </c>
      <c r="F128" s="1213">
        <v>4217031509</v>
      </c>
      <c r="G128" s="476" t="s">
        <v>4549</v>
      </c>
      <c r="H128" s="477">
        <v>1</v>
      </c>
      <c r="I128" s="1211" t="s">
        <v>4550</v>
      </c>
      <c r="J128" s="1210" t="s">
        <v>4551</v>
      </c>
      <c r="K128" s="477" t="s">
        <v>4210</v>
      </c>
      <c r="L128" s="476" t="s">
        <v>4552</v>
      </c>
      <c r="M128" s="477" t="s">
        <v>4210</v>
      </c>
      <c r="N128" s="476" t="s">
        <v>4552</v>
      </c>
      <c r="O128" s="1210" t="s">
        <v>4553</v>
      </c>
      <c r="P128" s="1199" t="s">
        <v>258</v>
      </c>
      <c r="Q128" s="477" t="s">
        <v>553</v>
      </c>
      <c r="R128" s="1199" t="s">
        <v>279</v>
      </c>
    </row>
    <row r="129" spans="1:18" s="1235" customFormat="1" ht="67.5">
      <c r="A129" s="1213">
        <v>121</v>
      </c>
      <c r="B129" s="477" t="s">
        <v>4203</v>
      </c>
      <c r="C129" s="1209" t="s">
        <v>4204</v>
      </c>
      <c r="D129" s="1210" t="s">
        <v>4554</v>
      </c>
      <c r="E129" s="422" t="s">
        <v>4555</v>
      </c>
      <c r="F129" s="1213">
        <v>4217023346</v>
      </c>
      <c r="G129" s="476" t="s">
        <v>4556</v>
      </c>
      <c r="H129" s="477">
        <v>1</v>
      </c>
      <c r="I129" s="1211" t="s">
        <v>4557</v>
      </c>
      <c r="J129" s="1210" t="s">
        <v>4558</v>
      </c>
      <c r="K129" s="1199" t="s">
        <v>734</v>
      </c>
      <c r="L129" s="476" t="s">
        <v>4559</v>
      </c>
      <c r="M129" s="1199" t="s">
        <v>734</v>
      </c>
      <c r="N129" s="476" t="s">
        <v>4559</v>
      </c>
      <c r="O129" s="1211" t="s">
        <v>4560</v>
      </c>
      <c r="P129" s="1199" t="s">
        <v>258</v>
      </c>
      <c r="Q129" s="1199" t="s">
        <v>553</v>
      </c>
      <c r="R129" s="1199" t="s">
        <v>279</v>
      </c>
    </row>
    <row r="130" spans="1:18" s="1235" customFormat="1" ht="67.5">
      <c r="A130" s="1213">
        <v>122</v>
      </c>
      <c r="B130" s="477" t="s">
        <v>4203</v>
      </c>
      <c r="C130" s="1209" t="s">
        <v>4204</v>
      </c>
      <c r="D130" s="1210" t="s">
        <v>4561</v>
      </c>
      <c r="E130" s="422" t="s">
        <v>4562</v>
      </c>
      <c r="F130" s="1213">
        <v>4217023593</v>
      </c>
      <c r="G130" s="476" t="s">
        <v>4563</v>
      </c>
      <c r="H130" s="477">
        <v>1</v>
      </c>
      <c r="I130" s="1211" t="s">
        <v>4564</v>
      </c>
      <c r="J130" s="1210" t="s">
        <v>4565</v>
      </c>
      <c r="K130" s="1199" t="s">
        <v>734</v>
      </c>
      <c r="L130" s="476" t="s">
        <v>4566</v>
      </c>
      <c r="M130" s="1199" t="s">
        <v>734</v>
      </c>
      <c r="N130" s="476" t="s">
        <v>4566</v>
      </c>
      <c r="O130" s="1227" t="s">
        <v>4567</v>
      </c>
      <c r="P130" s="1199" t="s">
        <v>258</v>
      </c>
      <c r="Q130" s="1199" t="s">
        <v>553</v>
      </c>
      <c r="R130" s="1199" t="s">
        <v>279</v>
      </c>
    </row>
    <row r="131" spans="1:18" s="1235" customFormat="1" ht="56.25">
      <c r="A131" s="1213">
        <v>123</v>
      </c>
      <c r="B131" s="477" t="s">
        <v>4203</v>
      </c>
      <c r="C131" s="1209" t="s">
        <v>4204</v>
      </c>
      <c r="D131" s="1210" t="s">
        <v>4568</v>
      </c>
      <c r="E131" s="422" t="s">
        <v>4569</v>
      </c>
      <c r="F131" s="1213">
        <v>4217023681</v>
      </c>
      <c r="G131" s="476" t="s">
        <v>4570</v>
      </c>
      <c r="H131" s="477">
        <v>1</v>
      </c>
      <c r="I131" s="1211" t="s">
        <v>4571</v>
      </c>
      <c r="J131" s="1210" t="s">
        <v>4572</v>
      </c>
      <c r="K131" s="1199" t="s">
        <v>734</v>
      </c>
      <c r="L131" s="476" t="s">
        <v>4573</v>
      </c>
      <c r="M131" s="1199" t="s">
        <v>734</v>
      </c>
      <c r="N131" s="476" t="s">
        <v>4573</v>
      </c>
      <c r="O131" s="1211" t="s">
        <v>4574</v>
      </c>
      <c r="P131" s="1199" t="s">
        <v>747</v>
      </c>
      <c r="Q131" s="1199" t="s">
        <v>553</v>
      </c>
      <c r="R131" s="1199" t="s">
        <v>279</v>
      </c>
    </row>
    <row r="132" spans="1:18" s="1235" customFormat="1" ht="56.25">
      <c r="A132" s="1213">
        <v>124</v>
      </c>
      <c r="B132" s="477" t="s">
        <v>4203</v>
      </c>
      <c r="C132" s="1209" t="s">
        <v>4204</v>
      </c>
      <c r="D132" s="1210" t="s">
        <v>4575</v>
      </c>
      <c r="E132" s="476" t="s">
        <v>4576</v>
      </c>
      <c r="F132" s="1213">
        <v>4217023667</v>
      </c>
      <c r="G132" s="476" t="s">
        <v>4577</v>
      </c>
      <c r="H132" s="477">
        <v>1</v>
      </c>
      <c r="I132" s="1211" t="s">
        <v>4578</v>
      </c>
      <c r="J132" s="1210" t="s">
        <v>4579</v>
      </c>
      <c r="K132" s="1199" t="s">
        <v>734</v>
      </c>
      <c r="L132" s="476" t="s">
        <v>4580</v>
      </c>
      <c r="M132" s="1199" t="s">
        <v>734</v>
      </c>
      <c r="N132" s="476" t="s">
        <v>4580</v>
      </c>
      <c r="O132" s="1211" t="s">
        <v>4581</v>
      </c>
      <c r="P132" s="1199" t="s">
        <v>747</v>
      </c>
      <c r="Q132" s="477" t="s">
        <v>553</v>
      </c>
      <c r="R132" s="1199" t="s">
        <v>279</v>
      </c>
    </row>
    <row r="133" spans="1:18" s="1235" customFormat="1" ht="56.25">
      <c r="A133" s="1213">
        <v>125</v>
      </c>
      <c r="B133" s="477" t="s">
        <v>4203</v>
      </c>
      <c r="C133" s="1209" t="s">
        <v>4204</v>
      </c>
      <c r="D133" s="1210" t="s">
        <v>4582</v>
      </c>
      <c r="E133" s="476" t="s">
        <v>4583</v>
      </c>
      <c r="F133" s="1213">
        <v>4217023610</v>
      </c>
      <c r="G133" s="476" t="s">
        <v>4584</v>
      </c>
      <c r="H133" s="477">
        <v>1</v>
      </c>
      <c r="I133" s="1211" t="s">
        <v>4585</v>
      </c>
      <c r="J133" s="1210" t="s">
        <v>4586</v>
      </c>
      <c r="K133" s="1199" t="s">
        <v>734</v>
      </c>
      <c r="L133" s="476" t="s">
        <v>4587</v>
      </c>
      <c r="M133" s="1199" t="s">
        <v>734</v>
      </c>
      <c r="N133" s="476" t="s">
        <v>4587</v>
      </c>
      <c r="O133" s="1211" t="s">
        <v>4588</v>
      </c>
      <c r="P133" s="1199" t="s">
        <v>747</v>
      </c>
      <c r="Q133" s="1199" t="s">
        <v>553</v>
      </c>
      <c r="R133" s="1199" t="s">
        <v>279</v>
      </c>
    </row>
    <row r="134" spans="1:18" s="1235" customFormat="1" ht="56.25">
      <c r="A134" s="1213">
        <v>126</v>
      </c>
      <c r="B134" s="477" t="s">
        <v>4203</v>
      </c>
      <c r="C134" s="1209" t="s">
        <v>4204</v>
      </c>
      <c r="D134" s="1210" t="s">
        <v>4589</v>
      </c>
      <c r="E134" s="476" t="s">
        <v>4590</v>
      </c>
      <c r="F134" s="1213">
        <v>4217023723</v>
      </c>
      <c r="G134" s="476" t="s">
        <v>4591</v>
      </c>
      <c r="H134" s="477">
        <v>1</v>
      </c>
      <c r="I134" s="1211" t="s">
        <v>4592</v>
      </c>
      <c r="J134" s="1210" t="s">
        <v>4593</v>
      </c>
      <c r="K134" s="1199" t="s">
        <v>734</v>
      </c>
      <c r="L134" s="476" t="s">
        <v>4594</v>
      </c>
      <c r="M134" s="1199" t="s">
        <v>734</v>
      </c>
      <c r="N134" s="476" t="s">
        <v>4594</v>
      </c>
      <c r="O134" s="1211" t="s">
        <v>4595</v>
      </c>
      <c r="P134" s="1199" t="s">
        <v>258</v>
      </c>
      <c r="Q134" s="1199" t="s">
        <v>553</v>
      </c>
      <c r="R134" s="1199" t="s">
        <v>279</v>
      </c>
    </row>
    <row r="135" spans="1:18" s="1235" customFormat="1" ht="56.25">
      <c r="A135" s="1213">
        <v>127</v>
      </c>
      <c r="B135" s="477" t="s">
        <v>4203</v>
      </c>
      <c r="C135" s="1209" t="s">
        <v>4204</v>
      </c>
      <c r="D135" s="1210" t="s">
        <v>4596</v>
      </c>
      <c r="E135" s="422" t="s">
        <v>4597</v>
      </c>
      <c r="F135" s="1213">
        <v>4217023755</v>
      </c>
      <c r="G135" s="476" t="s">
        <v>4598</v>
      </c>
      <c r="H135" s="477">
        <v>1</v>
      </c>
      <c r="I135" s="1211" t="s">
        <v>4599</v>
      </c>
      <c r="J135" s="1210" t="s">
        <v>4600</v>
      </c>
      <c r="K135" s="1199" t="s">
        <v>734</v>
      </c>
      <c r="L135" s="476" t="s">
        <v>4601</v>
      </c>
      <c r="M135" s="1199" t="s">
        <v>734</v>
      </c>
      <c r="N135" s="476" t="s">
        <v>4601</v>
      </c>
      <c r="O135" s="1211" t="s">
        <v>4602</v>
      </c>
      <c r="P135" s="1199" t="s">
        <v>747</v>
      </c>
      <c r="Q135" s="477" t="s">
        <v>553</v>
      </c>
      <c r="R135" s="1199" t="s">
        <v>279</v>
      </c>
    </row>
    <row r="136" spans="1:18" s="1235" customFormat="1" ht="56.25">
      <c r="A136" s="1213">
        <v>128</v>
      </c>
      <c r="B136" s="477" t="s">
        <v>4203</v>
      </c>
      <c r="C136" s="1209" t="s">
        <v>4204</v>
      </c>
      <c r="D136" s="1210" t="s">
        <v>4603</v>
      </c>
      <c r="E136" s="476" t="s">
        <v>4604</v>
      </c>
      <c r="F136" s="1213">
        <v>4217023579</v>
      </c>
      <c r="G136" s="476" t="s">
        <v>4605</v>
      </c>
      <c r="H136" s="477">
        <v>1</v>
      </c>
      <c r="I136" s="1211" t="s">
        <v>4606</v>
      </c>
      <c r="J136" s="1210" t="s">
        <v>4607</v>
      </c>
      <c r="K136" s="1199" t="s">
        <v>734</v>
      </c>
      <c r="L136" s="476" t="s">
        <v>4608</v>
      </c>
      <c r="M136" s="1199" t="s">
        <v>734</v>
      </c>
      <c r="N136" s="476" t="s">
        <v>4608</v>
      </c>
      <c r="O136" s="1211" t="s">
        <v>4609</v>
      </c>
      <c r="P136" s="1199" t="s">
        <v>747</v>
      </c>
      <c r="Q136" s="477" t="s">
        <v>553</v>
      </c>
      <c r="R136" s="1199" t="s">
        <v>279</v>
      </c>
    </row>
    <row r="137" spans="1:18" s="1235" customFormat="1" ht="67.5">
      <c r="A137" s="1213">
        <v>129</v>
      </c>
      <c r="B137" s="477" t="s">
        <v>4203</v>
      </c>
      <c r="C137" s="1209" t="s">
        <v>4204</v>
      </c>
      <c r="D137" s="1210" t="s">
        <v>4610</v>
      </c>
      <c r="E137" s="476" t="s">
        <v>4611</v>
      </c>
      <c r="F137" s="1213">
        <v>4217023748</v>
      </c>
      <c r="G137" s="476" t="s">
        <v>4612</v>
      </c>
      <c r="H137" s="477">
        <v>1</v>
      </c>
      <c r="I137" s="1211" t="s">
        <v>4613</v>
      </c>
      <c r="J137" s="1210" t="s">
        <v>4614</v>
      </c>
      <c r="K137" s="1199" t="s">
        <v>734</v>
      </c>
      <c r="L137" s="476" t="s">
        <v>4615</v>
      </c>
      <c r="M137" s="1199" t="s">
        <v>734</v>
      </c>
      <c r="N137" s="476" t="s">
        <v>4615</v>
      </c>
      <c r="O137" s="1211" t="s">
        <v>4616</v>
      </c>
      <c r="P137" s="1199" t="s">
        <v>747</v>
      </c>
      <c r="Q137" s="477" t="s">
        <v>553</v>
      </c>
      <c r="R137" s="1199" t="s">
        <v>279</v>
      </c>
    </row>
    <row r="138" spans="1:18" s="1235" customFormat="1" ht="56.25">
      <c r="A138" s="1213">
        <v>130</v>
      </c>
      <c r="B138" s="477" t="s">
        <v>4203</v>
      </c>
      <c r="C138" s="1209" t="s">
        <v>4204</v>
      </c>
      <c r="D138" s="1210" t="s">
        <v>4617</v>
      </c>
      <c r="E138" s="476" t="s">
        <v>4618</v>
      </c>
      <c r="F138" s="1213">
        <v>4217007182</v>
      </c>
      <c r="G138" s="476" t="s">
        <v>4619</v>
      </c>
      <c r="H138" s="477">
        <v>1</v>
      </c>
      <c r="I138" s="1211" t="s">
        <v>4620</v>
      </c>
      <c r="J138" s="1210" t="s">
        <v>4621</v>
      </c>
      <c r="K138" s="1199" t="s">
        <v>734</v>
      </c>
      <c r="L138" s="476" t="s">
        <v>4622</v>
      </c>
      <c r="M138" s="1199" t="s">
        <v>734</v>
      </c>
      <c r="N138" s="476" t="s">
        <v>4622</v>
      </c>
      <c r="O138" s="1211" t="s">
        <v>4623</v>
      </c>
      <c r="P138" s="1199" t="s">
        <v>747</v>
      </c>
      <c r="Q138" s="1199" t="s">
        <v>553</v>
      </c>
      <c r="R138" s="1199" t="s">
        <v>279</v>
      </c>
    </row>
    <row r="139" spans="1:18" s="1235" customFormat="1" ht="56.25">
      <c r="A139" s="1213">
        <v>131</v>
      </c>
      <c r="B139" s="477" t="s">
        <v>4203</v>
      </c>
      <c r="C139" s="1209" t="s">
        <v>4204</v>
      </c>
      <c r="D139" s="1210" t="s">
        <v>4624</v>
      </c>
      <c r="E139" s="476" t="s">
        <v>4625</v>
      </c>
      <c r="F139" s="1213">
        <v>4217023586</v>
      </c>
      <c r="G139" s="476" t="s">
        <v>4626</v>
      </c>
      <c r="H139" s="477">
        <v>1</v>
      </c>
      <c r="I139" s="1211" t="s">
        <v>4627</v>
      </c>
      <c r="J139" s="1210" t="s">
        <v>4628</v>
      </c>
      <c r="K139" s="1199" t="s">
        <v>734</v>
      </c>
      <c r="L139" s="476" t="s">
        <v>4629</v>
      </c>
      <c r="M139" s="1199" t="s">
        <v>734</v>
      </c>
      <c r="N139" s="476" t="s">
        <v>4629</v>
      </c>
      <c r="O139" s="1211" t="s">
        <v>4630</v>
      </c>
      <c r="P139" s="1199" t="s">
        <v>747</v>
      </c>
      <c r="Q139" s="1199" t="s">
        <v>553</v>
      </c>
      <c r="R139" s="1199" t="s">
        <v>279</v>
      </c>
    </row>
    <row r="140" spans="1:18" s="1235" customFormat="1" ht="56.25">
      <c r="A140" s="1213">
        <v>132</v>
      </c>
      <c r="B140" s="477" t="s">
        <v>4203</v>
      </c>
      <c r="C140" s="1209" t="s">
        <v>4204</v>
      </c>
      <c r="D140" s="1210" t="s">
        <v>4631</v>
      </c>
      <c r="E140" s="476" t="s">
        <v>4632</v>
      </c>
      <c r="F140" s="1213">
        <v>4217023699</v>
      </c>
      <c r="G140" s="476" t="s">
        <v>4633</v>
      </c>
      <c r="H140" s="477">
        <v>1</v>
      </c>
      <c r="I140" s="1211" t="s">
        <v>4634</v>
      </c>
      <c r="J140" s="1210" t="s">
        <v>4635</v>
      </c>
      <c r="K140" s="1199" t="s">
        <v>734</v>
      </c>
      <c r="L140" s="476" t="s">
        <v>4636</v>
      </c>
      <c r="M140" s="1199" t="s">
        <v>734</v>
      </c>
      <c r="N140" s="476" t="s">
        <v>4636</v>
      </c>
      <c r="O140" s="1211" t="s">
        <v>4637</v>
      </c>
      <c r="P140" s="1199" t="s">
        <v>747</v>
      </c>
      <c r="Q140" s="477" t="s">
        <v>553</v>
      </c>
      <c r="R140" s="1199" t="s">
        <v>279</v>
      </c>
    </row>
    <row r="141" spans="1:18" s="1235" customFormat="1" ht="56.25">
      <c r="A141" s="1213">
        <v>133</v>
      </c>
      <c r="B141" s="477" t="s">
        <v>4203</v>
      </c>
      <c r="C141" s="1209" t="s">
        <v>4204</v>
      </c>
      <c r="D141" s="1210" t="s">
        <v>4638</v>
      </c>
      <c r="E141" s="476" t="s">
        <v>4639</v>
      </c>
      <c r="F141" s="1213">
        <v>4217034605</v>
      </c>
      <c r="G141" s="476" t="s">
        <v>4640</v>
      </c>
      <c r="H141" s="477">
        <v>1</v>
      </c>
      <c r="I141" s="1211" t="s">
        <v>4641</v>
      </c>
      <c r="J141" s="1210" t="s">
        <v>4642</v>
      </c>
      <c r="K141" s="1199" t="s">
        <v>734</v>
      </c>
      <c r="L141" s="476" t="s">
        <v>4643</v>
      </c>
      <c r="M141" s="1199" t="s">
        <v>734</v>
      </c>
      <c r="N141" s="476" t="s">
        <v>4643</v>
      </c>
      <c r="O141" s="1211" t="s">
        <v>4644</v>
      </c>
      <c r="P141" s="1199" t="s">
        <v>747</v>
      </c>
      <c r="Q141" s="1199" t="s">
        <v>553</v>
      </c>
      <c r="R141" s="1199" t="s">
        <v>279</v>
      </c>
    </row>
    <row r="142" spans="1:18" s="1235" customFormat="1" ht="56.25">
      <c r="A142" s="1213">
        <v>134</v>
      </c>
      <c r="B142" s="477" t="s">
        <v>4203</v>
      </c>
      <c r="C142" s="1209" t="s">
        <v>4204</v>
      </c>
      <c r="D142" s="1210" t="s">
        <v>4645</v>
      </c>
      <c r="E142" s="476" t="s">
        <v>4646</v>
      </c>
      <c r="F142" s="1213">
        <v>4217026717</v>
      </c>
      <c r="G142" s="476" t="s">
        <v>4647</v>
      </c>
      <c r="H142" s="477">
        <v>1</v>
      </c>
      <c r="I142" s="1211" t="s">
        <v>4648</v>
      </c>
      <c r="J142" s="1210" t="s">
        <v>4649</v>
      </c>
      <c r="K142" s="1199" t="s">
        <v>734</v>
      </c>
      <c r="L142" s="476" t="s">
        <v>4650</v>
      </c>
      <c r="M142" s="1199" t="s">
        <v>734</v>
      </c>
      <c r="N142" s="476" t="s">
        <v>4650</v>
      </c>
      <c r="O142" s="1211" t="s">
        <v>4651</v>
      </c>
      <c r="P142" s="1199" t="s">
        <v>747</v>
      </c>
      <c r="Q142" s="1199" t="s">
        <v>553</v>
      </c>
      <c r="R142" s="1199" t="s">
        <v>279</v>
      </c>
    </row>
    <row r="143" spans="1:18" s="1235" customFormat="1" ht="56.25">
      <c r="A143" s="1213">
        <v>135</v>
      </c>
      <c r="B143" s="477" t="s">
        <v>4203</v>
      </c>
      <c r="C143" s="1209" t="s">
        <v>4204</v>
      </c>
      <c r="D143" s="1210" t="s">
        <v>4652</v>
      </c>
      <c r="E143" s="476" t="s">
        <v>4653</v>
      </c>
      <c r="F143" s="1213">
        <v>4217023603</v>
      </c>
      <c r="G143" s="476" t="s">
        <v>4654</v>
      </c>
      <c r="H143" s="477">
        <v>1</v>
      </c>
      <c r="I143" s="1211" t="s">
        <v>4655</v>
      </c>
      <c r="J143" s="1226" t="s">
        <v>4656</v>
      </c>
      <c r="K143" s="1199" t="s">
        <v>734</v>
      </c>
      <c r="L143" s="476" t="s">
        <v>4657</v>
      </c>
      <c r="M143" s="1199" t="s">
        <v>734</v>
      </c>
      <c r="N143" s="476" t="s">
        <v>4657</v>
      </c>
      <c r="O143" s="1211" t="s">
        <v>4658</v>
      </c>
      <c r="P143" s="1199" t="s">
        <v>258</v>
      </c>
      <c r="Q143" s="1199" t="s">
        <v>553</v>
      </c>
      <c r="R143" s="1199" t="s">
        <v>279</v>
      </c>
    </row>
    <row r="144" spans="1:18" s="1235" customFormat="1" ht="56.25">
      <c r="A144" s="1213">
        <v>136</v>
      </c>
      <c r="B144" s="477" t="s">
        <v>4203</v>
      </c>
      <c r="C144" s="1209" t="s">
        <v>4204</v>
      </c>
      <c r="D144" s="1210" t="s">
        <v>4659</v>
      </c>
      <c r="E144" s="676" t="s">
        <v>4660</v>
      </c>
      <c r="F144" s="1213">
        <v>4217023674</v>
      </c>
      <c r="G144" s="476" t="s">
        <v>4661</v>
      </c>
      <c r="H144" s="477">
        <v>1</v>
      </c>
      <c r="I144" s="1211" t="s">
        <v>4662</v>
      </c>
      <c r="J144" s="1210" t="s">
        <v>4663</v>
      </c>
      <c r="K144" s="1199" t="s">
        <v>734</v>
      </c>
      <c r="L144" s="476" t="s">
        <v>4664</v>
      </c>
      <c r="M144" s="1199" t="s">
        <v>734</v>
      </c>
      <c r="N144" s="476" t="s">
        <v>4664</v>
      </c>
      <c r="O144" s="1211" t="s">
        <v>4665</v>
      </c>
      <c r="P144" s="1199" t="s">
        <v>747</v>
      </c>
      <c r="Q144" s="477" t="s">
        <v>553</v>
      </c>
      <c r="R144" s="1199" t="s">
        <v>279</v>
      </c>
    </row>
    <row r="145" spans="1:18" s="1235" customFormat="1" ht="56.25">
      <c r="A145" s="1213">
        <v>137</v>
      </c>
      <c r="B145" s="477" t="s">
        <v>4203</v>
      </c>
      <c r="C145" s="1209" t="s">
        <v>4204</v>
      </c>
      <c r="D145" s="1210" t="s">
        <v>4666</v>
      </c>
      <c r="E145" s="476" t="s">
        <v>4667</v>
      </c>
      <c r="F145" s="1213">
        <v>4217027397</v>
      </c>
      <c r="G145" s="476" t="s">
        <v>4668</v>
      </c>
      <c r="H145" s="477">
        <v>1</v>
      </c>
      <c r="I145" s="1211" t="s">
        <v>4669</v>
      </c>
      <c r="J145" s="1210" t="s">
        <v>4670</v>
      </c>
      <c r="K145" s="1199" t="s">
        <v>734</v>
      </c>
      <c r="L145" s="476" t="s">
        <v>4671</v>
      </c>
      <c r="M145" s="1199" t="s">
        <v>734</v>
      </c>
      <c r="N145" s="476" t="s">
        <v>4671</v>
      </c>
      <c r="O145" s="1211" t="s">
        <v>4672</v>
      </c>
      <c r="P145" s="1199" t="s">
        <v>747</v>
      </c>
      <c r="Q145" s="477" t="s">
        <v>553</v>
      </c>
      <c r="R145" s="1199" t="s">
        <v>279</v>
      </c>
    </row>
    <row r="146" spans="1:18" s="1235" customFormat="1" ht="56.25">
      <c r="A146" s="1213">
        <v>138</v>
      </c>
      <c r="B146" s="477" t="s">
        <v>4203</v>
      </c>
      <c r="C146" s="1209" t="s">
        <v>4204</v>
      </c>
      <c r="D146" s="1210" t="s">
        <v>4673</v>
      </c>
      <c r="E146" s="476" t="s">
        <v>4674</v>
      </c>
      <c r="F146" s="1213">
        <v>4217025054</v>
      </c>
      <c r="G146" s="476" t="s">
        <v>4675</v>
      </c>
      <c r="H146" s="477">
        <v>1</v>
      </c>
      <c r="I146" s="1211" t="s">
        <v>4676</v>
      </c>
      <c r="J146" s="1210" t="s">
        <v>4677</v>
      </c>
      <c r="K146" s="1199" t="s">
        <v>734</v>
      </c>
      <c r="L146" s="476" t="s">
        <v>4678</v>
      </c>
      <c r="M146" s="1199" t="s">
        <v>734</v>
      </c>
      <c r="N146" s="476" t="s">
        <v>4678</v>
      </c>
      <c r="O146" s="1211" t="s">
        <v>4679</v>
      </c>
      <c r="P146" s="1199" t="s">
        <v>258</v>
      </c>
      <c r="Q146" s="1199" t="s">
        <v>553</v>
      </c>
      <c r="R146" s="1199" t="s">
        <v>279</v>
      </c>
    </row>
    <row r="147" spans="1:18" s="1235" customFormat="1" ht="78.75">
      <c r="A147" s="1213">
        <v>139</v>
      </c>
      <c r="B147" s="477" t="s">
        <v>4203</v>
      </c>
      <c r="C147" s="1209" t="s">
        <v>4204</v>
      </c>
      <c r="D147" s="1210" t="s">
        <v>4680</v>
      </c>
      <c r="E147" s="422" t="s">
        <v>4681</v>
      </c>
      <c r="F147" s="1213">
        <v>4217023716</v>
      </c>
      <c r="G147" s="476" t="s">
        <v>4682</v>
      </c>
      <c r="H147" s="477">
        <v>1</v>
      </c>
      <c r="I147" s="1211" t="s">
        <v>4683</v>
      </c>
      <c r="J147" s="1210" t="s">
        <v>4684</v>
      </c>
      <c r="K147" s="1199" t="s">
        <v>734</v>
      </c>
      <c r="L147" s="476" t="s">
        <v>4685</v>
      </c>
      <c r="M147" s="1199" t="s">
        <v>734</v>
      </c>
      <c r="N147" s="476" t="s">
        <v>4685</v>
      </c>
      <c r="O147" s="1211" t="s">
        <v>4686</v>
      </c>
      <c r="P147" s="1199" t="s">
        <v>747</v>
      </c>
      <c r="Q147" s="1199" t="s">
        <v>553</v>
      </c>
      <c r="R147" s="1199" t="s">
        <v>279</v>
      </c>
    </row>
    <row r="148" spans="1:18" s="1235" customFormat="1" ht="56.25">
      <c r="A148" s="1213">
        <v>140</v>
      </c>
      <c r="B148" s="477" t="s">
        <v>4203</v>
      </c>
      <c r="C148" s="1209" t="s">
        <v>4204</v>
      </c>
      <c r="D148" s="1210" t="s">
        <v>4687</v>
      </c>
      <c r="E148" s="676" t="s">
        <v>4688</v>
      </c>
      <c r="F148" s="1213">
        <v>4217023554</v>
      </c>
      <c r="G148" s="476" t="s">
        <v>4689</v>
      </c>
      <c r="H148" s="477">
        <v>1</v>
      </c>
      <c r="I148" s="1211" t="s">
        <v>4690</v>
      </c>
      <c r="J148" s="1210" t="s">
        <v>4691</v>
      </c>
      <c r="K148" s="1199" t="s">
        <v>734</v>
      </c>
      <c r="L148" s="476" t="s">
        <v>4692</v>
      </c>
      <c r="M148" s="1199" t="s">
        <v>734</v>
      </c>
      <c r="N148" s="476" t="s">
        <v>4693</v>
      </c>
      <c r="O148" s="1211" t="s">
        <v>4694</v>
      </c>
      <c r="P148" s="1199" t="s">
        <v>747</v>
      </c>
      <c r="Q148" s="477" t="s">
        <v>553</v>
      </c>
      <c r="R148" s="1199" t="s">
        <v>279</v>
      </c>
    </row>
    <row r="149" spans="1:18" s="1235" customFormat="1" ht="56.25">
      <c r="A149" s="1213">
        <v>141</v>
      </c>
      <c r="B149" s="477" t="s">
        <v>4203</v>
      </c>
      <c r="C149" s="1209" t="s">
        <v>4204</v>
      </c>
      <c r="D149" s="1210" t="s">
        <v>4695</v>
      </c>
      <c r="E149" s="476" t="s">
        <v>4696</v>
      </c>
      <c r="F149" s="1213">
        <v>4217027213</v>
      </c>
      <c r="G149" s="476" t="s">
        <v>4697</v>
      </c>
      <c r="H149" s="477">
        <v>1</v>
      </c>
      <c r="I149" s="1211" t="s">
        <v>4698</v>
      </c>
      <c r="J149" s="1210" t="s">
        <v>4699</v>
      </c>
      <c r="K149" s="1199" t="s">
        <v>734</v>
      </c>
      <c r="L149" s="476" t="s">
        <v>4700</v>
      </c>
      <c r="M149" s="1199" t="s">
        <v>734</v>
      </c>
      <c r="N149" s="476" t="s">
        <v>4700</v>
      </c>
      <c r="O149" s="1211" t="s">
        <v>4701</v>
      </c>
      <c r="P149" s="1199" t="s">
        <v>747</v>
      </c>
      <c r="Q149" s="1199" t="s">
        <v>553</v>
      </c>
      <c r="R149" s="1199" t="s">
        <v>279</v>
      </c>
    </row>
    <row r="150" spans="1:18" s="1235" customFormat="1" ht="56.25">
      <c r="A150" s="1213">
        <v>142</v>
      </c>
      <c r="B150" s="477" t="s">
        <v>4203</v>
      </c>
      <c r="C150" s="1209" t="s">
        <v>4204</v>
      </c>
      <c r="D150" s="1210" t="s">
        <v>4702</v>
      </c>
      <c r="E150" s="422" t="s">
        <v>4703</v>
      </c>
      <c r="F150" s="1213">
        <v>4217023547</v>
      </c>
      <c r="G150" s="476" t="s">
        <v>4704</v>
      </c>
      <c r="H150" s="477">
        <v>1</v>
      </c>
      <c r="I150" s="1211" t="s">
        <v>4705</v>
      </c>
      <c r="J150" s="1210" t="s">
        <v>4706</v>
      </c>
      <c r="K150" s="1199" t="s">
        <v>734</v>
      </c>
      <c r="L150" s="476" t="s">
        <v>4707</v>
      </c>
      <c r="M150" s="1199" t="s">
        <v>734</v>
      </c>
      <c r="N150" s="476" t="s">
        <v>4707</v>
      </c>
      <c r="O150" s="1211" t="s">
        <v>4708</v>
      </c>
      <c r="P150" s="1199" t="s">
        <v>747</v>
      </c>
      <c r="Q150" s="477" t="s">
        <v>553</v>
      </c>
      <c r="R150" s="1199" t="s">
        <v>279</v>
      </c>
    </row>
    <row r="151" spans="1:18" s="1235" customFormat="1" ht="67.5">
      <c r="A151" s="1213">
        <v>143</v>
      </c>
      <c r="B151" s="477" t="s">
        <v>4203</v>
      </c>
      <c r="C151" s="1209" t="s">
        <v>4204</v>
      </c>
      <c r="D151" s="1210" t="s">
        <v>4709</v>
      </c>
      <c r="E151" s="676" t="s">
        <v>4710</v>
      </c>
      <c r="F151" s="1213">
        <v>4217023628</v>
      </c>
      <c r="G151" s="476" t="s">
        <v>4711</v>
      </c>
      <c r="H151" s="477">
        <v>1</v>
      </c>
      <c r="I151" s="1211" t="s">
        <v>4712</v>
      </c>
      <c r="J151" s="1226" t="s">
        <v>4713</v>
      </c>
      <c r="K151" s="1199" t="s">
        <v>734</v>
      </c>
      <c r="L151" s="476" t="s">
        <v>4714</v>
      </c>
      <c r="M151" s="1199" t="s">
        <v>734</v>
      </c>
      <c r="N151" s="476" t="s">
        <v>4715</v>
      </c>
      <c r="O151" s="1211" t="s">
        <v>4716</v>
      </c>
      <c r="P151" s="1199" t="s">
        <v>747</v>
      </c>
      <c r="Q151" s="477" t="s">
        <v>553</v>
      </c>
      <c r="R151" s="1199" t="s">
        <v>279</v>
      </c>
    </row>
    <row r="152" spans="1:18" s="1235" customFormat="1" ht="56.25">
      <c r="A152" s="1213">
        <v>144</v>
      </c>
      <c r="B152" s="477" t="s">
        <v>4203</v>
      </c>
      <c r="C152" s="1209" t="s">
        <v>4204</v>
      </c>
      <c r="D152" s="1210" t="s">
        <v>4717</v>
      </c>
      <c r="E152" s="676" t="s">
        <v>4718</v>
      </c>
      <c r="F152" s="1213">
        <v>4217023561</v>
      </c>
      <c r="G152" s="476" t="s">
        <v>4719</v>
      </c>
      <c r="H152" s="477">
        <v>1</v>
      </c>
      <c r="I152" s="1211" t="s">
        <v>4720</v>
      </c>
      <c r="J152" s="1210" t="s">
        <v>4721</v>
      </c>
      <c r="K152" s="1199" t="s">
        <v>734</v>
      </c>
      <c r="L152" s="476" t="s">
        <v>4722</v>
      </c>
      <c r="M152" s="1199" t="s">
        <v>734</v>
      </c>
      <c r="N152" s="476" t="s">
        <v>4722</v>
      </c>
      <c r="O152" s="1211" t="s">
        <v>4723</v>
      </c>
      <c r="P152" s="1199" t="s">
        <v>747</v>
      </c>
      <c r="Q152" s="1199" t="s">
        <v>553</v>
      </c>
      <c r="R152" s="1199" t="s">
        <v>279</v>
      </c>
    </row>
    <row r="153" spans="1:18" s="1235" customFormat="1" ht="78.75">
      <c r="A153" s="1213">
        <v>145</v>
      </c>
      <c r="B153" s="477" t="s">
        <v>4203</v>
      </c>
      <c r="C153" s="1209" t="s">
        <v>4204</v>
      </c>
      <c r="D153" s="1210" t="s">
        <v>4724</v>
      </c>
      <c r="E153" s="676" t="s">
        <v>4725</v>
      </c>
      <c r="F153" s="1213">
        <v>4217084885</v>
      </c>
      <c r="G153" s="476" t="s">
        <v>4726</v>
      </c>
      <c r="H153" s="477">
        <v>1</v>
      </c>
      <c r="I153" s="1211" t="s">
        <v>4727</v>
      </c>
      <c r="J153" s="1226" t="s">
        <v>4728</v>
      </c>
      <c r="K153" s="1199" t="s">
        <v>734</v>
      </c>
      <c r="L153" s="476" t="s">
        <v>4729</v>
      </c>
      <c r="M153" s="1199" t="s">
        <v>734</v>
      </c>
      <c r="N153" s="476" t="s">
        <v>4729</v>
      </c>
      <c r="O153" s="1211" t="s">
        <v>4730</v>
      </c>
      <c r="P153" s="1199" t="s">
        <v>747</v>
      </c>
      <c r="Q153" s="1199" t="s">
        <v>553</v>
      </c>
      <c r="R153" s="1199" t="s">
        <v>279</v>
      </c>
    </row>
    <row r="154" spans="1:18" s="1235" customFormat="1" ht="90">
      <c r="A154" s="1213">
        <v>146</v>
      </c>
      <c r="B154" s="477" t="s">
        <v>4203</v>
      </c>
      <c r="C154" s="1209" t="s">
        <v>4204</v>
      </c>
      <c r="D154" s="1210" t="s">
        <v>4731</v>
      </c>
      <c r="E154" s="476" t="s">
        <v>4732</v>
      </c>
      <c r="F154" s="1213">
        <v>4217035292</v>
      </c>
      <c r="G154" s="476" t="s">
        <v>4733</v>
      </c>
      <c r="H154" s="477">
        <v>1</v>
      </c>
      <c r="I154" s="1211" t="s">
        <v>4734</v>
      </c>
      <c r="J154" s="1228" t="s">
        <v>4735</v>
      </c>
      <c r="K154" s="1199" t="s">
        <v>734</v>
      </c>
      <c r="L154" s="476" t="s">
        <v>4736</v>
      </c>
      <c r="M154" s="1199" t="s">
        <v>734</v>
      </c>
      <c r="N154" s="476" t="s">
        <v>4736</v>
      </c>
      <c r="O154" s="1210" t="s">
        <v>4737</v>
      </c>
      <c r="P154" s="1199" t="s">
        <v>747</v>
      </c>
      <c r="Q154" s="1199" t="s">
        <v>553</v>
      </c>
      <c r="R154" s="1199" t="s">
        <v>279</v>
      </c>
    </row>
    <row r="155" spans="1:18" s="1235" customFormat="1" ht="67.5">
      <c r="A155" s="1213">
        <v>147</v>
      </c>
      <c r="B155" s="476" t="s">
        <v>4203</v>
      </c>
      <c r="C155" s="476" t="s">
        <v>4204</v>
      </c>
      <c r="D155" s="476"/>
      <c r="E155" s="476" t="s">
        <v>4738</v>
      </c>
      <c r="F155" s="476">
        <v>4217136533</v>
      </c>
      <c r="G155" s="476" t="s">
        <v>32172</v>
      </c>
      <c r="H155" s="476">
        <v>1</v>
      </c>
      <c r="I155" s="476" t="s">
        <v>4739</v>
      </c>
      <c r="J155" s="476" t="s">
        <v>4740</v>
      </c>
      <c r="K155" s="476" t="s">
        <v>4210</v>
      </c>
      <c r="L155" s="476" t="s">
        <v>4741</v>
      </c>
      <c r="M155" s="476" t="s">
        <v>4210</v>
      </c>
      <c r="N155" s="476" t="s">
        <v>4741</v>
      </c>
      <c r="O155" s="476" t="s">
        <v>4739</v>
      </c>
      <c r="P155" s="476" t="s">
        <v>776</v>
      </c>
      <c r="Q155" s="476" t="s">
        <v>673</v>
      </c>
      <c r="R155" s="476" t="s">
        <v>673</v>
      </c>
    </row>
    <row r="156" spans="1:18" s="1235" customFormat="1" ht="56.25">
      <c r="A156" s="1213">
        <v>148</v>
      </c>
      <c r="B156" s="476" t="s">
        <v>4742</v>
      </c>
      <c r="C156" s="422" t="s">
        <v>4204</v>
      </c>
      <c r="D156" s="476" t="s">
        <v>4743</v>
      </c>
      <c r="E156" s="1212" t="s">
        <v>4744</v>
      </c>
      <c r="F156" s="476">
        <v>4218020820</v>
      </c>
      <c r="G156" s="1212" t="s">
        <v>4745</v>
      </c>
      <c r="H156" s="476">
        <v>1</v>
      </c>
      <c r="I156" s="476" t="s">
        <v>4746</v>
      </c>
      <c r="J156" s="1234" t="s">
        <v>4747</v>
      </c>
      <c r="K156" s="476" t="s">
        <v>4210</v>
      </c>
      <c r="L156" s="476" t="s">
        <v>4748</v>
      </c>
      <c r="M156" s="476" t="s">
        <v>4749</v>
      </c>
      <c r="N156" s="476" t="s">
        <v>4748</v>
      </c>
      <c r="O156" s="476" t="s">
        <v>4746</v>
      </c>
      <c r="P156" s="476" t="s">
        <v>4750</v>
      </c>
      <c r="Q156" s="476" t="s">
        <v>553</v>
      </c>
      <c r="R156" s="476" t="s">
        <v>4751</v>
      </c>
    </row>
    <row r="157" spans="1:18" s="1235" customFormat="1" ht="56.25">
      <c r="A157" s="1213">
        <v>149</v>
      </c>
      <c r="B157" s="476" t="s">
        <v>4742</v>
      </c>
      <c r="C157" s="422" t="s">
        <v>4204</v>
      </c>
      <c r="D157" s="476" t="s">
        <v>4752</v>
      </c>
      <c r="E157" s="1212" t="s">
        <v>4753</v>
      </c>
      <c r="F157" s="476">
        <v>4218020500</v>
      </c>
      <c r="G157" s="1212" t="s">
        <v>4754</v>
      </c>
      <c r="H157" s="476">
        <v>1</v>
      </c>
      <c r="I157" s="476" t="s">
        <v>4755</v>
      </c>
      <c r="J157" s="1234" t="s">
        <v>4756</v>
      </c>
      <c r="K157" s="476" t="s">
        <v>4210</v>
      </c>
      <c r="L157" s="476" t="s">
        <v>4757</v>
      </c>
      <c r="M157" s="476" t="s">
        <v>4210</v>
      </c>
      <c r="N157" s="476" t="s">
        <v>4758</v>
      </c>
      <c r="O157" s="476" t="s">
        <v>4755</v>
      </c>
      <c r="P157" s="476" t="s">
        <v>4750</v>
      </c>
      <c r="Q157" s="476" t="s">
        <v>553</v>
      </c>
      <c r="R157" s="476" t="s">
        <v>4751</v>
      </c>
    </row>
    <row r="158" spans="1:18" s="1235" customFormat="1" ht="67.5">
      <c r="A158" s="1213">
        <v>150</v>
      </c>
      <c r="B158" s="476" t="s">
        <v>4742</v>
      </c>
      <c r="C158" s="422" t="s">
        <v>4204</v>
      </c>
      <c r="D158" s="476" t="s">
        <v>4759</v>
      </c>
      <c r="E158" s="476" t="s">
        <v>4760</v>
      </c>
      <c r="F158" s="476">
        <v>4218020250</v>
      </c>
      <c r="G158" s="1210" t="s">
        <v>4761</v>
      </c>
      <c r="H158" s="476">
        <v>1</v>
      </c>
      <c r="I158" s="476" t="s">
        <v>4762</v>
      </c>
      <c r="J158" s="1234" t="s">
        <v>4763</v>
      </c>
      <c r="K158" s="476" t="s">
        <v>4210</v>
      </c>
      <c r="L158" s="476" t="s">
        <v>4764</v>
      </c>
      <c r="M158" s="476" t="s">
        <v>4210</v>
      </c>
      <c r="N158" s="476" t="s">
        <v>4764</v>
      </c>
      <c r="O158" s="476" t="s">
        <v>4762</v>
      </c>
      <c r="P158" s="476" t="s">
        <v>4750</v>
      </c>
      <c r="Q158" s="476" t="s">
        <v>553</v>
      </c>
      <c r="R158" s="476" t="s">
        <v>4751</v>
      </c>
    </row>
    <row r="159" spans="1:18" s="1235" customFormat="1" ht="56.25">
      <c r="A159" s="1213">
        <v>151</v>
      </c>
      <c r="B159" s="476" t="s">
        <v>4742</v>
      </c>
      <c r="C159" s="422" t="s">
        <v>4204</v>
      </c>
      <c r="D159" s="476" t="s">
        <v>4765</v>
      </c>
      <c r="E159" s="1210" t="s">
        <v>4766</v>
      </c>
      <c r="F159" s="476">
        <v>4218003085</v>
      </c>
      <c r="G159" s="1212" t="s">
        <v>4767</v>
      </c>
      <c r="H159" s="476">
        <v>1</v>
      </c>
      <c r="I159" s="476" t="s">
        <v>4768</v>
      </c>
      <c r="J159" s="1234" t="s">
        <v>4769</v>
      </c>
      <c r="K159" s="476" t="s">
        <v>4210</v>
      </c>
      <c r="L159" s="476" t="s">
        <v>4770</v>
      </c>
      <c r="M159" s="476" t="s">
        <v>4210</v>
      </c>
      <c r="N159" s="476" t="s">
        <v>4771</v>
      </c>
      <c r="O159" s="476" t="s">
        <v>4768</v>
      </c>
      <c r="P159" s="476" t="s">
        <v>4772</v>
      </c>
      <c r="Q159" s="476" t="s">
        <v>553</v>
      </c>
      <c r="R159" s="476" t="s">
        <v>4751</v>
      </c>
    </row>
    <row r="160" spans="1:18" s="1235" customFormat="1" ht="56.25">
      <c r="A160" s="1213">
        <v>152</v>
      </c>
      <c r="B160" s="476" t="s">
        <v>4742</v>
      </c>
      <c r="C160" s="422" t="s">
        <v>4204</v>
      </c>
      <c r="D160" s="476"/>
      <c r="E160" s="476" t="s">
        <v>4773</v>
      </c>
      <c r="F160" s="476">
        <v>4253014883</v>
      </c>
      <c r="G160" s="1212" t="s">
        <v>4774</v>
      </c>
      <c r="H160" s="476">
        <v>1</v>
      </c>
      <c r="I160" s="476" t="s">
        <v>4775</v>
      </c>
      <c r="J160" s="1228" t="s">
        <v>4776</v>
      </c>
      <c r="K160" s="476" t="s">
        <v>4777</v>
      </c>
      <c r="L160" s="476" t="s">
        <v>4778</v>
      </c>
      <c r="M160" s="476" t="s">
        <v>4777</v>
      </c>
      <c r="N160" s="476" t="s">
        <v>4778</v>
      </c>
      <c r="O160" s="476" t="s">
        <v>4779</v>
      </c>
      <c r="P160" s="476" t="s">
        <v>4780</v>
      </c>
      <c r="Q160" s="476" t="s">
        <v>4781</v>
      </c>
      <c r="R160" s="476"/>
    </row>
    <row r="161" spans="1:18" s="1235" customFormat="1" ht="56.25">
      <c r="A161" s="1213">
        <v>153</v>
      </c>
      <c r="B161" s="476" t="s">
        <v>4742</v>
      </c>
      <c r="C161" s="422" t="s">
        <v>4204</v>
      </c>
      <c r="D161" s="476" t="s">
        <v>4782</v>
      </c>
      <c r="E161" s="1210" t="s">
        <v>4783</v>
      </c>
      <c r="F161" s="476">
        <v>4253008960</v>
      </c>
      <c r="G161" s="1212" t="s">
        <v>4784</v>
      </c>
      <c r="H161" s="476">
        <v>1</v>
      </c>
      <c r="I161" s="476" t="s">
        <v>4785</v>
      </c>
      <c r="J161" s="1228" t="s">
        <v>4786</v>
      </c>
      <c r="K161" s="476" t="s">
        <v>4210</v>
      </c>
      <c r="L161" s="476" t="s">
        <v>4787</v>
      </c>
      <c r="M161" s="476" t="s">
        <v>4210</v>
      </c>
      <c r="N161" s="476" t="s">
        <v>4787</v>
      </c>
      <c r="O161" s="476" t="s">
        <v>4785</v>
      </c>
      <c r="P161" s="476" t="s">
        <v>4772</v>
      </c>
      <c r="Q161" s="476" t="s">
        <v>553</v>
      </c>
      <c r="R161" s="476" t="s">
        <v>4751</v>
      </c>
    </row>
    <row r="162" spans="1:18" s="1235" customFormat="1" ht="56.25">
      <c r="A162" s="1213">
        <v>154</v>
      </c>
      <c r="B162" s="476" t="s">
        <v>4742</v>
      </c>
      <c r="C162" s="422" t="s">
        <v>4204</v>
      </c>
      <c r="D162" s="476" t="s">
        <v>4788</v>
      </c>
      <c r="E162" s="1210" t="s">
        <v>4789</v>
      </c>
      <c r="F162" s="476">
        <v>4218020718</v>
      </c>
      <c r="G162" s="1212" t="s">
        <v>4790</v>
      </c>
      <c r="H162" s="476">
        <v>1</v>
      </c>
      <c r="I162" s="476" t="s">
        <v>4791</v>
      </c>
      <c r="J162" s="1228" t="s">
        <v>4792</v>
      </c>
      <c r="K162" s="476" t="s">
        <v>4210</v>
      </c>
      <c r="L162" s="476" t="s">
        <v>4793</v>
      </c>
      <c r="M162" s="476" t="s">
        <v>4210</v>
      </c>
      <c r="N162" s="476" t="s">
        <v>4793</v>
      </c>
      <c r="O162" s="476" t="s">
        <v>4791</v>
      </c>
      <c r="P162" s="476" t="s">
        <v>4772</v>
      </c>
      <c r="Q162" s="476" t="s">
        <v>553</v>
      </c>
      <c r="R162" s="476" t="s">
        <v>4751</v>
      </c>
    </row>
    <row r="163" spans="1:18" s="1235" customFormat="1" ht="56.25">
      <c r="A163" s="1213">
        <v>155</v>
      </c>
      <c r="B163" s="476" t="s">
        <v>4742</v>
      </c>
      <c r="C163" s="422" t="s">
        <v>4204</v>
      </c>
      <c r="D163" s="476" t="s">
        <v>4794</v>
      </c>
      <c r="E163" s="1210" t="s">
        <v>4795</v>
      </c>
      <c r="F163" s="476">
        <v>4218020771</v>
      </c>
      <c r="G163" s="1212" t="s">
        <v>4796</v>
      </c>
      <c r="H163" s="476">
        <v>1</v>
      </c>
      <c r="I163" s="476" t="s">
        <v>4797</v>
      </c>
      <c r="J163" s="1228" t="s">
        <v>4798</v>
      </c>
      <c r="K163" s="476" t="s">
        <v>4210</v>
      </c>
      <c r="L163" s="476" t="s">
        <v>4799</v>
      </c>
      <c r="M163" s="476" t="s">
        <v>4210</v>
      </c>
      <c r="N163" s="476" t="s">
        <v>4799</v>
      </c>
      <c r="O163" s="476" t="s">
        <v>4797</v>
      </c>
      <c r="P163" s="476" t="s">
        <v>4772</v>
      </c>
      <c r="Q163" s="476" t="s">
        <v>553</v>
      </c>
      <c r="R163" s="476" t="s">
        <v>4751</v>
      </c>
    </row>
    <row r="164" spans="1:18" s="1235" customFormat="1" ht="56.25">
      <c r="A164" s="1213">
        <v>156</v>
      </c>
      <c r="B164" s="476" t="s">
        <v>4742</v>
      </c>
      <c r="C164" s="422" t="s">
        <v>4204</v>
      </c>
      <c r="D164" s="476" t="s">
        <v>4800</v>
      </c>
      <c r="E164" s="1210" t="s">
        <v>4801</v>
      </c>
      <c r="F164" s="476">
        <v>4218012298</v>
      </c>
      <c r="G164" s="1212" t="s">
        <v>4802</v>
      </c>
      <c r="H164" s="476">
        <v>1</v>
      </c>
      <c r="I164" s="476" t="s">
        <v>4803</v>
      </c>
      <c r="J164" s="1228" t="s">
        <v>4804</v>
      </c>
      <c r="K164" s="476" t="s">
        <v>4210</v>
      </c>
      <c r="L164" s="476" t="s">
        <v>4805</v>
      </c>
      <c r="M164" s="476" t="s">
        <v>4210</v>
      </c>
      <c r="N164" s="476" t="s">
        <v>4805</v>
      </c>
      <c r="O164" s="476" t="s">
        <v>4803</v>
      </c>
      <c r="P164" s="476" t="s">
        <v>4772</v>
      </c>
      <c r="Q164" s="476" t="s">
        <v>553</v>
      </c>
      <c r="R164" s="476" t="s">
        <v>4751</v>
      </c>
    </row>
    <row r="165" spans="1:18" s="1235" customFormat="1" ht="56.25">
      <c r="A165" s="1213">
        <v>157</v>
      </c>
      <c r="B165" s="476" t="s">
        <v>4742</v>
      </c>
      <c r="C165" s="422" t="s">
        <v>4204</v>
      </c>
      <c r="D165" s="476" t="s">
        <v>4806</v>
      </c>
      <c r="E165" s="1210" t="s">
        <v>4807</v>
      </c>
      <c r="F165" s="476">
        <v>4218020468</v>
      </c>
      <c r="G165" s="1212" t="s">
        <v>4808</v>
      </c>
      <c r="H165" s="476">
        <v>1</v>
      </c>
      <c r="I165" s="476" t="s">
        <v>4809</v>
      </c>
      <c r="J165" s="1228" t="s">
        <v>4810</v>
      </c>
      <c r="K165" s="476" t="s">
        <v>4210</v>
      </c>
      <c r="L165" s="476" t="s">
        <v>4811</v>
      </c>
      <c r="M165" s="476" t="s">
        <v>4210</v>
      </c>
      <c r="N165" s="476" t="s">
        <v>4811</v>
      </c>
      <c r="O165" s="476" t="s">
        <v>4809</v>
      </c>
      <c r="P165" s="476" t="s">
        <v>4772</v>
      </c>
      <c r="Q165" s="476" t="s">
        <v>553</v>
      </c>
      <c r="R165" s="476" t="s">
        <v>4751</v>
      </c>
    </row>
    <row r="166" spans="1:18" s="1235" customFormat="1" ht="56.25">
      <c r="A166" s="1213">
        <v>158</v>
      </c>
      <c r="B166" s="476" t="s">
        <v>4742</v>
      </c>
      <c r="C166" s="422" t="s">
        <v>4204</v>
      </c>
      <c r="D166" s="476" t="s">
        <v>4812</v>
      </c>
      <c r="E166" s="1210" t="s">
        <v>4813</v>
      </c>
      <c r="F166" s="476">
        <v>4218008686</v>
      </c>
      <c r="G166" s="1212" t="s">
        <v>4814</v>
      </c>
      <c r="H166" s="476">
        <v>1</v>
      </c>
      <c r="I166" s="476" t="s">
        <v>4815</v>
      </c>
      <c r="J166" s="1228" t="s">
        <v>4816</v>
      </c>
      <c r="K166" s="476" t="s">
        <v>4210</v>
      </c>
      <c r="L166" s="476" t="s">
        <v>4817</v>
      </c>
      <c r="M166" s="476" t="s">
        <v>4210</v>
      </c>
      <c r="N166" s="476" t="s">
        <v>4817</v>
      </c>
      <c r="O166" s="476" t="s">
        <v>4815</v>
      </c>
      <c r="P166" s="476" t="s">
        <v>4750</v>
      </c>
      <c r="Q166" s="476" t="s">
        <v>553</v>
      </c>
      <c r="R166" s="476" t="s">
        <v>4751</v>
      </c>
    </row>
    <row r="167" spans="1:18" s="1235" customFormat="1" ht="56.25">
      <c r="A167" s="1213">
        <v>159</v>
      </c>
      <c r="B167" s="476" t="s">
        <v>4742</v>
      </c>
      <c r="C167" s="422" t="s">
        <v>4204</v>
      </c>
      <c r="D167" s="476" t="s">
        <v>4818</v>
      </c>
      <c r="E167" s="1210" t="s">
        <v>4819</v>
      </c>
      <c r="F167" s="476">
        <v>4218005646</v>
      </c>
      <c r="G167" s="1212" t="s">
        <v>4820</v>
      </c>
      <c r="H167" s="476">
        <v>1</v>
      </c>
      <c r="I167" s="476" t="s">
        <v>4821</v>
      </c>
      <c r="J167" s="1228" t="s">
        <v>4822</v>
      </c>
      <c r="K167" s="476" t="s">
        <v>4210</v>
      </c>
      <c r="L167" s="476" t="s">
        <v>4823</v>
      </c>
      <c r="M167" s="476" t="s">
        <v>4210</v>
      </c>
      <c r="N167" s="476" t="s">
        <v>4823</v>
      </c>
      <c r="O167" s="476" t="s">
        <v>4821</v>
      </c>
      <c r="P167" s="476" t="s">
        <v>4772</v>
      </c>
      <c r="Q167" s="476" t="s">
        <v>553</v>
      </c>
      <c r="R167" s="476" t="s">
        <v>4751</v>
      </c>
    </row>
    <row r="168" spans="1:18" s="1235" customFormat="1" ht="56.25">
      <c r="A168" s="1213">
        <v>160</v>
      </c>
      <c r="B168" s="476" t="s">
        <v>4742</v>
      </c>
      <c r="C168" s="422" t="s">
        <v>4204</v>
      </c>
      <c r="D168" s="476" t="s">
        <v>4824</v>
      </c>
      <c r="E168" s="1210" t="s">
        <v>4825</v>
      </c>
      <c r="F168" s="476">
        <v>4218020651</v>
      </c>
      <c r="G168" s="1212" t="s">
        <v>4826</v>
      </c>
      <c r="H168" s="476">
        <v>1</v>
      </c>
      <c r="I168" s="476" t="s">
        <v>4827</v>
      </c>
      <c r="J168" s="1228" t="s">
        <v>4828</v>
      </c>
      <c r="K168" s="476" t="s">
        <v>4210</v>
      </c>
      <c r="L168" s="476" t="s">
        <v>4829</v>
      </c>
      <c r="M168" s="1213" t="s">
        <v>4830</v>
      </c>
      <c r="N168" s="476" t="s">
        <v>4831</v>
      </c>
      <c r="O168" s="476" t="s">
        <v>4827</v>
      </c>
      <c r="P168" s="476" t="s">
        <v>4772</v>
      </c>
      <c r="Q168" s="476" t="s">
        <v>553</v>
      </c>
      <c r="R168" s="476" t="s">
        <v>4751</v>
      </c>
    </row>
    <row r="169" spans="1:18" s="1235" customFormat="1" ht="56.25">
      <c r="A169" s="1213">
        <v>161</v>
      </c>
      <c r="B169" s="476" t="s">
        <v>4742</v>
      </c>
      <c r="C169" s="422" t="s">
        <v>4204</v>
      </c>
      <c r="D169" s="476" t="s">
        <v>4832</v>
      </c>
      <c r="E169" s="1210" t="s">
        <v>4833</v>
      </c>
      <c r="F169" s="476">
        <v>4218016285</v>
      </c>
      <c r="G169" s="1212" t="s">
        <v>4834</v>
      </c>
      <c r="H169" s="476">
        <v>1</v>
      </c>
      <c r="I169" s="476" t="s">
        <v>4835</v>
      </c>
      <c r="J169" s="1228" t="s">
        <v>4836</v>
      </c>
      <c r="K169" s="476" t="s">
        <v>4210</v>
      </c>
      <c r="L169" s="476" t="s">
        <v>4837</v>
      </c>
      <c r="M169" s="476" t="s">
        <v>4838</v>
      </c>
      <c r="N169" s="476" t="s">
        <v>4839</v>
      </c>
      <c r="O169" s="476" t="s">
        <v>4835</v>
      </c>
      <c r="P169" s="476" t="s">
        <v>4772</v>
      </c>
      <c r="Q169" s="476" t="s">
        <v>553</v>
      </c>
      <c r="R169" s="476" t="s">
        <v>4751</v>
      </c>
    </row>
    <row r="170" spans="1:18" s="1235" customFormat="1" ht="56.25">
      <c r="A170" s="1213">
        <v>162</v>
      </c>
      <c r="B170" s="476" t="s">
        <v>4742</v>
      </c>
      <c r="C170" s="422" t="s">
        <v>4204</v>
      </c>
      <c r="D170" s="476" t="s">
        <v>4840</v>
      </c>
      <c r="E170" s="1210" t="s">
        <v>4841</v>
      </c>
      <c r="F170" s="476">
        <v>4218020676</v>
      </c>
      <c r="G170" s="1212" t="s">
        <v>4842</v>
      </c>
      <c r="H170" s="476">
        <v>1</v>
      </c>
      <c r="I170" s="476" t="s">
        <v>4843</v>
      </c>
      <c r="J170" s="1228" t="s">
        <v>4844</v>
      </c>
      <c r="K170" s="476" t="s">
        <v>4210</v>
      </c>
      <c r="L170" s="476" t="s">
        <v>4845</v>
      </c>
      <c r="M170" s="476" t="s">
        <v>4210</v>
      </c>
      <c r="N170" s="476" t="s">
        <v>4845</v>
      </c>
      <c r="O170" s="476" t="s">
        <v>4843</v>
      </c>
      <c r="P170" s="476" t="s">
        <v>4772</v>
      </c>
      <c r="Q170" s="476" t="s">
        <v>553</v>
      </c>
      <c r="R170" s="476" t="s">
        <v>4751</v>
      </c>
    </row>
    <row r="171" spans="1:18" s="1235" customFormat="1" ht="67.5">
      <c r="A171" s="1213">
        <v>163</v>
      </c>
      <c r="B171" s="476" t="s">
        <v>4742</v>
      </c>
      <c r="C171" s="422" t="s">
        <v>4204</v>
      </c>
      <c r="D171" s="476" t="s">
        <v>4846</v>
      </c>
      <c r="E171" s="1210" t="s">
        <v>4847</v>
      </c>
      <c r="F171" s="476">
        <v>4218020725</v>
      </c>
      <c r="G171" s="1212" t="s">
        <v>4848</v>
      </c>
      <c r="H171" s="476">
        <v>1</v>
      </c>
      <c r="I171" s="476" t="s">
        <v>4849</v>
      </c>
      <c r="J171" s="1228" t="s">
        <v>4850</v>
      </c>
      <c r="K171" s="476" t="s">
        <v>4210</v>
      </c>
      <c r="L171" s="476" t="s">
        <v>4851</v>
      </c>
      <c r="M171" s="476" t="s">
        <v>4210</v>
      </c>
      <c r="N171" s="476" t="s">
        <v>4851</v>
      </c>
      <c r="O171" s="476" t="s">
        <v>4849</v>
      </c>
      <c r="P171" s="476" t="s">
        <v>4772</v>
      </c>
      <c r="Q171" s="476" t="s">
        <v>553</v>
      </c>
      <c r="R171" s="476" t="s">
        <v>4751</v>
      </c>
    </row>
    <row r="172" spans="1:18" s="1235" customFormat="1" ht="56.25">
      <c r="A172" s="1213">
        <v>164</v>
      </c>
      <c r="B172" s="476" t="s">
        <v>4742</v>
      </c>
      <c r="C172" s="422" t="s">
        <v>4204</v>
      </c>
      <c r="D172" s="476" t="s">
        <v>4852</v>
      </c>
      <c r="E172" s="1210" t="s">
        <v>4853</v>
      </c>
      <c r="F172" s="476">
        <v>4218020740</v>
      </c>
      <c r="G172" s="1212" t="s">
        <v>4854</v>
      </c>
      <c r="H172" s="476">
        <v>1</v>
      </c>
      <c r="I172" s="476" t="s">
        <v>4855</v>
      </c>
      <c r="J172" s="1228" t="s">
        <v>4856</v>
      </c>
      <c r="K172" s="476" t="s">
        <v>4210</v>
      </c>
      <c r="L172" s="476" t="s">
        <v>4799</v>
      </c>
      <c r="M172" s="476" t="s">
        <v>4210</v>
      </c>
      <c r="N172" s="476" t="s">
        <v>4799</v>
      </c>
      <c r="O172" s="476" t="s">
        <v>4855</v>
      </c>
      <c r="P172" s="476" t="s">
        <v>4772</v>
      </c>
      <c r="Q172" s="476" t="s">
        <v>553</v>
      </c>
      <c r="R172" s="476" t="s">
        <v>4751</v>
      </c>
    </row>
    <row r="173" spans="1:18" s="1235" customFormat="1" ht="56.25">
      <c r="A173" s="1213">
        <v>165</v>
      </c>
      <c r="B173" s="476" t="s">
        <v>4742</v>
      </c>
      <c r="C173" s="422" t="s">
        <v>4204</v>
      </c>
      <c r="D173" s="476" t="s">
        <v>4857</v>
      </c>
      <c r="E173" s="1210" t="s">
        <v>4858</v>
      </c>
      <c r="F173" s="476">
        <v>4218020764</v>
      </c>
      <c r="G173" s="1212" t="s">
        <v>4859</v>
      </c>
      <c r="H173" s="476">
        <v>1</v>
      </c>
      <c r="I173" s="476" t="s">
        <v>4860</v>
      </c>
      <c r="J173" s="1228" t="s">
        <v>4861</v>
      </c>
      <c r="K173" s="476" t="s">
        <v>4210</v>
      </c>
      <c r="L173" s="476" t="s">
        <v>4862</v>
      </c>
      <c r="M173" s="476" t="s">
        <v>4210</v>
      </c>
      <c r="N173" s="476" t="s">
        <v>4862</v>
      </c>
      <c r="O173" s="476" t="s">
        <v>4860</v>
      </c>
      <c r="P173" s="476" t="s">
        <v>4772</v>
      </c>
      <c r="Q173" s="476" t="s">
        <v>553</v>
      </c>
      <c r="R173" s="476" t="s">
        <v>4751</v>
      </c>
    </row>
    <row r="174" spans="1:18" s="1235" customFormat="1" ht="56.25">
      <c r="A174" s="1213">
        <v>166</v>
      </c>
      <c r="B174" s="476" t="s">
        <v>4742</v>
      </c>
      <c r="C174" s="422" t="s">
        <v>4204</v>
      </c>
      <c r="D174" s="476" t="s">
        <v>4863</v>
      </c>
      <c r="E174" s="1210" t="s">
        <v>4864</v>
      </c>
      <c r="F174" s="476">
        <v>4218021140</v>
      </c>
      <c r="G174" s="1212" t="s">
        <v>4865</v>
      </c>
      <c r="H174" s="476">
        <v>1</v>
      </c>
      <c r="I174" s="476" t="s">
        <v>4866</v>
      </c>
      <c r="J174" s="1228" t="s">
        <v>4867</v>
      </c>
      <c r="K174" s="476" t="s">
        <v>4210</v>
      </c>
      <c r="L174" s="476" t="s">
        <v>4868</v>
      </c>
      <c r="M174" s="476" t="s">
        <v>4869</v>
      </c>
      <c r="N174" s="476" t="s">
        <v>4870</v>
      </c>
      <c r="O174" s="476" t="s">
        <v>4866</v>
      </c>
      <c r="P174" s="476" t="s">
        <v>4772</v>
      </c>
      <c r="Q174" s="476" t="s">
        <v>553</v>
      </c>
      <c r="R174" s="476" t="s">
        <v>4751</v>
      </c>
    </row>
    <row r="175" spans="1:18" s="1235" customFormat="1" ht="56.25">
      <c r="A175" s="1213">
        <v>167</v>
      </c>
      <c r="B175" s="476" t="s">
        <v>4742</v>
      </c>
      <c r="C175" s="422" t="s">
        <v>4204</v>
      </c>
      <c r="D175" s="476" t="s">
        <v>4871</v>
      </c>
      <c r="E175" s="1210" t="s">
        <v>4872</v>
      </c>
      <c r="F175" s="476">
        <v>4218020796</v>
      </c>
      <c r="G175" s="1212" t="s">
        <v>4873</v>
      </c>
      <c r="H175" s="476">
        <v>1</v>
      </c>
      <c r="I175" s="476" t="s">
        <v>4874</v>
      </c>
      <c r="J175" s="1228" t="s">
        <v>4875</v>
      </c>
      <c r="K175" s="476" t="s">
        <v>4210</v>
      </c>
      <c r="L175" s="476" t="s">
        <v>4876</v>
      </c>
      <c r="M175" s="476" t="s">
        <v>4210</v>
      </c>
      <c r="N175" s="476" t="s">
        <v>4876</v>
      </c>
      <c r="O175" s="476" t="s">
        <v>4874</v>
      </c>
      <c r="P175" s="476" t="s">
        <v>4772</v>
      </c>
      <c r="Q175" s="476" t="s">
        <v>553</v>
      </c>
      <c r="R175" s="476" t="s">
        <v>4751</v>
      </c>
    </row>
    <row r="176" spans="1:18" s="1235" customFormat="1" ht="56.25">
      <c r="A176" s="1213">
        <v>168</v>
      </c>
      <c r="B176" s="476" t="s">
        <v>4742</v>
      </c>
      <c r="C176" s="422" t="s">
        <v>4204</v>
      </c>
      <c r="D176" s="476" t="s">
        <v>4877</v>
      </c>
      <c r="E176" s="1210" t="s">
        <v>4878</v>
      </c>
      <c r="F176" s="476">
        <v>4218020838</v>
      </c>
      <c r="G176" s="1212" t="s">
        <v>4879</v>
      </c>
      <c r="H176" s="476">
        <v>1</v>
      </c>
      <c r="I176" s="476" t="s">
        <v>4880</v>
      </c>
      <c r="J176" s="1228" t="s">
        <v>4881</v>
      </c>
      <c r="K176" s="476" t="s">
        <v>4210</v>
      </c>
      <c r="L176" s="476" t="s">
        <v>4882</v>
      </c>
      <c r="M176" s="476" t="s">
        <v>4210</v>
      </c>
      <c r="N176" s="476" t="s">
        <v>4882</v>
      </c>
      <c r="O176" s="476" t="s">
        <v>4880</v>
      </c>
      <c r="P176" s="476" t="s">
        <v>4750</v>
      </c>
      <c r="Q176" s="476" t="s">
        <v>553</v>
      </c>
      <c r="R176" s="476" t="s">
        <v>4751</v>
      </c>
    </row>
    <row r="177" spans="1:18" s="1235" customFormat="1" ht="56.25">
      <c r="A177" s="1213">
        <v>169</v>
      </c>
      <c r="B177" s="476" t="s">
        <v>4742</v>
      </c>
      <c r="C177" s="422" t="s">
        <v>4204</v>
      </c>
      <c r="D177" s="476" t="s">
        <v>4883</v>
      </c>
      <c r="E177" s="1210" t="s">
        <v>4884</v>
      </c>
      <c r="F177" s="476">
        <v>4218005477</v>
      </c>
      <c r="G177" s="1212" t="s">
        <v>4885</v>
      </c>
      <c r="H177" s="476">
        <v>1</v>
      </c>
      <c r="I177" s="476" t="s">
        <v>4886</v>
      </c>
      <c r="J177" s="1228" t="s">
        <v>4887</v>
      </c>
      <c r="K177" s="476" t="s">
        <v>4210</v>
      </c>
      <c r="L177" s="476" t="s">
        <v>4888</v>
      </c>
      <c r="M177" s="476" t="s">
        <v>4210</v>
      </c>
      <c r="N177" s="476" t="s">
        <v>4888</v>
      </c>
      <c r="O177" s="476" t="s">
        <v>4886</v>
      </c>
      <c r="P177" s="476" t="s">
        <v>4772</v>
      </c>
      <c r="Q177" s="476" t="s">
        <v>553</v>
      </c>
      <c r="R177" s="476" t="s">
        <v>4751</v>
      </c>
    </row>
    <row r="178" spans="1:18" s="1235" customFormat="1" ht="56.25">
      <c r="A178" s="1213">
        <v>170</v>
      </c>
      <c r="B178" s="476" t="s">
        <v>4742</v>
      </c>
      <c r="C178" s="422" t="s">
        <v>4204</v>
      </c>
      <c r="D178" s="476" t="s">
        <v>4889</v>
      </c>
      <c r="E178" s="1210" t="s">
        <v>4890</v>
      </c>
      <c r="F178" s="476">
        <v>4218020700</v>
      </c>
      <c r="G178" s="1212" t="s">
        <v>4891</v>
      </c>
      <c r="H178" s="476">
        <v>1</v>
      </c>
      <c r="I178" s="476" t="s">
        <v>4892</v>
      </c>
      <c r="J178" s="1228" t="s">
        <v>4893</v>
      </c>
      <c r="K178" s="476" t="s">
        <v>4210</v>
      </c>
      <c r="L178" s="476" t="s">
        <v>4894</v>
      </c>
      <c r="M178" s="476" t="s">
        <v>4210</v>
      </c>
      <c r="N178" s="476" t="s">
        <v>4894</v>
      </c>
      <c r="O178" s="476" t="s">
        <v>4892</v>
      </c>
      <c r="P178" s="476" t="s">
        <v>4772</v>
      </c>
      <c r="Q178" s="476" t="s">
        <v>553</v>
      </c>
      <c r="R178" s="476" t="s">
        <v>4751</v>
      </c>
    </row>
    <row r="179" spans="1:18" s="1235" customFormat="1" ht="56.25">
      <c r="A179" s="1213">
        <v>171</v>
      </c>
      <c r="B179" s="476" t="s">
        <v>4742</v>
      </c>
      <c r="C179" s="422" t="s">
        <v>4204</v>
      </c>
      <c r="D179" s="476" t="s">
        <v>4895</v>
      </c>
      <c r="E179" s="1210" t="s">
        <v>4896</v>
      </c>
      <c r="F179" s="476">
        <v>4218020570</v>
      </c>
      <c r="G179" s="1212" t="s">
        <v>4897</v>
      </c>
      <c r="H179" s="476">
        <v>1</v>
      </c>
      <c r="I179" s="476" t="s">
        <v>4898</v>
      </c>
      <c r="J179" s="1228" t="s">
        <v>4899</v>
      </c>
      <c r="K179" s="476" t="s">
        <v>4210</v>
      </c>
      <c r="L179" s="476" t="s">
        <v>4900</v>
      </c>
      <c r="M179" s="476" t="s">
        <v>4210</v>
      </c>
      <c r="N179" s="476" t="s">
        <v>4900</v>
      </c>
      <c r="O179" s="476" t="s">
        <v>4898</v>
      </c>
      <c r="P179" s="476" t="s">
        <v>4772</v>
      </c>
      <c r="Q179" s="476" t="s">
        <v>553</v>
      </c>
      <c r="R179" s="476" t="s">
        <v>4751</v>
      </c>
    </row>
    <row r="180" spans="1:18" s="1235" customFormat="1" ht="56.25">
      <c r="A180" s="1213">
        <v>172</v>
      </c>
      <c r="B180" s="476" t="s">
        <v>4742</v>
      </c>
      <c r="C180" s="422" t="s">
        <v>4204</v>
      </c>
      <c r="D180" s="476" t="s">
        <v>4901</v>
      </c>
      <c r="E180" s="1210" t="s">
        <v>4902</v>
      </c>
      <c r="F180" s="476">
        <v>4218020806</v>
      </c>
      <c r="G180" s="1212" t="s">
        <v>4903</v>
      </c>
      <c r="H180" s="476">
        <v>1</v>
      </c>
      <c r="I180" s="476" t="s">
        <v>4904</v>
      </c>
      <c r="J180" s="1228" t="s">
        <v>4905</v>
      </c>
      <c r="K180" s="476" t="s">
        <v>4210</v>
      </c>
      <c r="L180" s="476" t="s">
        <v>4906</v>
      </c>
      <c r="M180" s="476" t="s">
        <v>4210</v>
      </c>
      <c r="N180" s="476" t="s">
        <v>4906</v>
      </c>
      <c r="O180" s="476" t="s">
        <v>4904</v>
      </c>
      <c r="P180" s="476" t="s">
        <v>4772</v>
      </c>
      <c r="Q180" s="476" t="s">
        <v>553</v>
      </c>
      <c r="R180" s="476" t="s">
        <v>4751</v>
      </c>
    </row>
    <row r="181" spans="1:18" s="1235" customFormat="1" ht="56.25">
      <c r="A181" s="1213">
        <v>173</v>
      </c>
      <c r="B181" s="476" t="s">
        <v>4742</v>
      </c>
      <c r="C181" s="422" t="s">
        <v>4204</v>
      </c>
      <c r="D181" s="476" t="s">
        <v>4907</v>
      </c>
      <c r="E181" s="1210" t="s">
        <v>4908</v>
      </c>
      <c r="F181" s="476">
        <v>4218020732</v>
      </c>
      <c r="G181" s="1212" t="s">
        <v>4909</v>
      </c>
      <c r="H181" s="476">
        <v>1</v>
      </c>
      <c r="I181" s="476" t="s">
        <v>4910</v>
      </c>
      <c r="J181" s="1228" t="s">
        <v>4911</v>
      </c>
      <c r="K181" s="476" t="s">
        <v>4210</v>
      </c>
      <c r="L181" s="476" t="s">
        <v>4912</v>
      </c>
      <c r="M181" s="476" t="s">
        <v>4210</v>
      </c>
      <c r="N181" s="476" t="s">
        <v>4912</v>
      </c>
      <c r="O181" s="476" t="s">
        <v>4910</v>
      </c>
      <c r="P181" s="476" t="s">
        <v>4772</v>
      </c>
      <c r="Q181" s="476" t="s">
        <v>553</v>
      </c>
      <c r="R181" s="476" t="s">
        <v>4751</v>
      </c>
    </row>
    <row r="182" spans="1:18" s="1235" customFormat="1" ht="56.25">
      <c r="A182" s="1213">
        <v>174</v>
      </c>
      <c r="B182" s="476" t="s">
        <v>4742</v>
      </c>
      <c r="C182" s="422" t="s">
        <v>4204</v>
      </c>
      <c r="D182" s="476" t="s">
        <v>4913</v>
      </c>
      <c r="E182" s="1210" t="s">
        <v>4914</v>
      </c>
      <c r="F182" s="476">
        <v>4218010678</v>
      </c>
      <c r="G182" s="1212" t="s">
        <v>4915</v>
      </c>
      <c r="H182" s="476">
        <v>1</v>
      </c>
      <c r="I182" s="476" t="s">
        <v>4916</v>
      </c>
      <c r="J182" s="1228" t="s">
        <v>4917</v>
      </c>
      <c r="K182" s="476" t="s">
        <v>4210</v>
      </c>
      <c r="L182" s="476" t="s">
        <v>4918</v>
      </c>
      <c r="M182" s="476" t="s">
        <v>4210</v>
      </c>
      <c r="N182" s="476" t="s">
        <v>4918</v>
      </c>
      <c r="O182" s="476" t="s">
        <v>4916</v>
      </c>
      <c r="P182" s="476" t="s">
        <v>4750</v>
      </c>
      <c r="Q182" s="476" t="s">
        <v>553</v>
      </c>
      <c r="R182" s="476" t="s">
        <v>4751</v>
      </c>
    </row>
    <row r="183" spans="1:18" s="1235" customFormat="1" ht="56.25">
      <c r="A183" s="1213">
        <v>175</v>
      </c>
      <c r="B183" s="476" t="s">
        <v>4742</v>
      </c>
      <c r="C183" s="422" t="s">
        <v>4204</v>
      </c>
      <c r="D183" s="476" t="s">
        <v>4919</v>
      </c>
      <c r="E183" s="1210" t="s">
        <v>4920</v>
      </c>
      <c r="F183" s="476">
        <v>4218020683</v>
      </c>
      <c r="G183" s="1212" t="s">
        <v>4921</v>
      </c>
      <c r="H183" s="476">
        <v>1</v>
      </c>
      <c r="I183" s="476" t="s">
        <v>4922</v>
      </c>
      <c r="J183" s="1228" t="s">
        <v>4923</v>
      </c>
      <c r="K183" s="476" t="s">
        <v>4210</v>
      </c>
      <c r="L183" s="476" t="s">
        <v>4924</v>
      </c>
      <c r="M183" s="476" t="s">
        <v>4925</v>
      </c>
      <c r="N183" s="476" t="s">
        <v>4926</v>
      </c>
      <c r="O183" s="476" t="s">
        <v>4922</v>
      </c>
      <c r="P183" s="476" t="s">
        <v>4772</v>
      </c>
      <c r="Q183" s="476" t="s">
        <v>553</v>
      </c>
      <c r="R183" s="476" t="s">
        <v>4751</v>
      </c>
    </row>
    <row r="184" spans="1:18" s="1235" customFormat="1" ht="56.25">
      <c r="A184" s="1213">
        <v>176</v>
      </c>
      <c r="B184" s="476" t="s">
        <v>4742</v>
      </c>
      <c r="C184" s="422" t="s">
        <v>4204</v>
      </c>
      <c r="D184" s="476" t="s">
        <v>4927</v>
      </c>
      <c r="E184" s="1210" t="s">
        <v>4928</v>
      </c>
      <c r="F184" s="476">
        <v>4218023003</v>
      </c>
      <c r="G184" s="1212" t="s">
        <v>4929</v>
      </c>
      <c r="H184" s="476">
        <v>1</v>
      </c>
      <c r="I184" s="476" t="s">
        <v>4930</v>
      </c>
      <c r="J184" s="1228" t="s">
        <v>4931</v>
      </c>
      <c r="K184" s="476" t="s">
        <v>4210</v>
      </c>
      <c r="L184" s="476" t="s">
        <v>4932</v>
      </c>
      <c r="M184" s="476" t="s">
        <v>4210</v>
      </c>
      <c r="N184" s="476" t="s">
        <v>4932</v>
      </c>
      <c r="O184" s="476" t="s">
        <v>4930</v>
      </c>
      <c r="P184" s="476" t="s">
        <v>4750</v>
      </c>
      <c r="Q184" s="476" t="s">
        <v>553</v>
      </c>
      <c r="R184" s="476" t="s">
        <v>4751</v>
      </c>
    </row>
    <row r="185" spans="1:18" s="1235" customFormat="1" ht="56.25">
      <c r="A185" s="1213">
        <v>177</v>
      </c>
      <c r="B185" s="476" t="s">
        <v>4742</v>
      </c>
      <c r="C185" s="422" t="s">
        <v>4204</v>
      </c>
      <c r="D185" s="476" t="s">
        <v>4933</v>
      </c>
      <c r="E185" s="1210" t="s">
        <v>4934</v>
      </c>
      <c r="F185" s="476">
        <v>4218020595</v>
      </c>
      <c r="G185" s="1212" t="s">
        <v>4935</v>
      </c>
      <c r="H185" s="476">
        <v>1</v>
      </c>
      <c r="I185" s="476" t="s">
        <v>4936</v>
      </c>
      <c r="J185" s="1228" t="s">
        <v>4937</v>
      </c>
      <c r="K185" s="476" t="s">
        <v>4210</v>
      </c>
      <c r="L185" s="476" t="s">
        <v>4938</v>
      </c>
      <c r="M185" s="476" t="s">
        <v>4210</v>
      </c>
      <c r="N185" s="476" t="s">
        <v>4938</v>
      </c>
      <c r="O185" s="476" t="s">
        <v>4936</v>
      </c>
      <c r="P185" s="476" t="s">
        <v>4772</v>
      </c>
      <c r="Q185" s="476" t="s">
        <v>553</v>
      </c>
      <c r="R185" s="476" t="s">
        <v>4751</v>
      </c>
    </row>
    <row r="186" spans="1:18" s="1235" customFormat="1" ht="56.25">
      <c r="A186" s="1213">
        <v>178</v>
      </c>
      <c r="B186" s="476" t="s">
        <v>4742</v>
      </c>
      <c r="C186" s="422" t="s">
        <v>4204</v>
      </c>
      <c r="D186" s="476" t="s">
        <v>4939</v>
      </c>
      <c r="E186" s="1210" t="s">
        <v>4940</v>
      </c>
      <c r="F186" s="476">
        <v>4218012322</v>
      </c>
      <c r="G186" s="1212" t="s">
        <v>4941</v>
      </c>
      <c r="H186" s="476">
        <v>1</v>
      </c>
      <c r="I186" s="476" t="s">
        <v>4942</v>
      </c>
      <c r="J186" s="1228" t="s">
        <v>4943</v>
      </c>
      <c r="K186" s="476" t="s">
        <v>4210</v>
      </c>
      <c r="L186" s="476" t="s">
        <v>4944</v>
      </c>
      <c r="M186" s="476" t="s">
        <v>4838</v>
      </c>
      <c r="N186" s="476" t="s">
        <v>4945</v>
      </c>
      <c r="O186" s="476" t="s">
        <v>4942</v>
      </c>
      <c r="P186" s="476" t="s">
        <v>4750</v>
      </c>
      <c r="Q186" s="476" t="s">
        <v>553</v>
      </c>
      <c r="R186" s="476" t="s">
        <v>4751</v>
      </c>
    </row>
    <row r="187" spans="1:18" s="1235" customFormat="1" ht="56.25">
      <c r="A187" s="1213">
        <v>179</v>
      </c>
      <c r="B187" s="476" t="s">
        <v>4742</v>
      </c>
      <c r="C187" s="422" t="s">
        <v>4204</v>
      </c>
      <c r="D187" s="476" t="s">
        <v>4946</v>
      </c>
      <c r="E187" s="1210" t="s">
        <v>4947</v>
      </c>
      <c r="F187" s="476">
        <v>4218018596</v>
      </c>
      <c r="G187" s="1212" t="s">
        <v>4948</v>
      </c>
      <c r="H187" s="476">
        <v>1</v>
      </c>
      <c r="I187" s="476" t="s">
        <v>4949</v>
      </c>
      <c r="J187" s="1228" t="s">
        <v>4950</v>
      </c>
      <c r="K187" s="476" t="s">
        <v>734</v>
      </c>
      <c r="L187" s="476" t="s">
        <v>4951</v>
      </c>
      <c r="M187" s="476" t="s">
        <v>4952</v>
      </c>
      <c r="N187" s="476" t="s">
        <v>4953</v>
      </c>
      <c r="O187" s="476" t="s">
        <v>4949</v>
      </c>
      <c r="P187" s="476" t="s">
        <v>4772</v>
      </c>
      <c r="Q187" s="476" t="s">
        <v>553</v>
      </c>
      <c r="R187" s="476" t="s">
        <v>4751</v>
      </c>
    </row>
    <row r="188" spans="1:18" s="1235" customFormat="1" ht="56.25">
      <c r="A188" s="1213">
        <v>180</v>
      </c>
      <c r="B188" s="476" t="s">
        <v>4742</v>
      </c>
      <c r="C188" s="422" t="s">
        <v>4204</v>
      </c>
      <c r="D188" s="476" t="s">
        <v>4954</v>
      </c>
      <c r="E188" s="1210" t="s">
        <v>4955</v>
      </c>
      <c r="F188" s="476">
        <v>4218019504</v>
      </c>
      <c r="G188" s="1212" t="s">
        <v>4956</v>
      </c>
      <c r="H188" s="476">
        <v>1</v>
      </c>
      <c r="I188" s="476" t="s">
        <v>4957</v>
      </c>
      <c r="J188" s="1228" t="s">
        <v>4958</v>
      </c>
      <c r="K188" s="476" t="s">
        <v>734</v>
      </c>
      <c r="L188" s="476" t="s">
        <v>4959</v>
      </c>
      <c r="M188" s="476" t="s">
        <v>4960</v>
      </c>
      <c r="N188" s="476" t="s">
        <v>4961</v>
      </c>
      <c r="O188" s="476" t="s">
        <v>4957</v>
      </c>
      <c r="P188" s="476" t="s">
        <v>4772</v>
      </c>
      <c r="Q188" s="476" t="s">
        <v>553</v>
      </c>
      <c r="R188" s="476" t="s">
        <v>4751</v>
      </c>
    </row>
    <row r="189" spans="1:18" s="1235" customFormat="1" ht="56.25">
      <c r="A189" s="1213">
        <v>181</v>
      </c>
      <c r="B189" s="476" t="s">
        <v>4742</v>
      </c>
      <c r="C189" s="422" t="s">
        <v>4204</v>
      </c>
      <c r="D189" s="476" t="s">
        <v>4962</v>
      </c>
      <c r="E189" s="1210" t="s">
        <v>4963</v>
      </c>
      <c r="F189" s="476">
        <v>4218016630</v>
      </c>
      <c r="G189" s="1212" t="s">
        <v>4964</v>
      </c>
      <c r="H189" s="476">
        <v>1</v>
      </c>
      <c r="I189" s="476" t="s">
        <v>4965</v>
      </c>
      <c r="J189" s="1228" t="s">
        <v>4966</v>
      </c>
      <c r="K189" s="476" t="s">
        <v>734</v>
      </c>
      <c r="L189" s="476" t="s">
        <v>4967</v>
      </c>
      <c r="M189" s="476" t="s">
        <v>4968</v>
      </c>
      <c r="N189" s="476" t="s">
        <v>4969</v>
      </c>
      <c r="O189" s="476" t="s">
        <v>4965</v>
      </c>
      <c r="P189" s="476" t="s">
        <v>4772</v>
      </c>
      <c r="Q189" s="476" t="s">
        <v>553</v>
      </c>
      <c r="R189" s="476" t="s">
        <v>4751</v>
      </c>
    </row>
    <row r="190" spans="1:18" s="1235" customFormat="1" ht="56.25">
      <c r="A190" s="1213">
        <v>182</v>
      </c>
      <c r="B190" s="476" t="s">
        <v>4742</v>
      </c>
      <c r="C190" s="422" t="s">
        <v>4204</v>
      </c>
      <c r="D190" s="476" t="s">
        <v>4970</v>
      </c>
      <c r="E190" s="1212" t="s">
        <v>4971</v>
      </c>
      <c r="F190" s="476">
        <v>4218016817</v>
      </c>
      <c r="G190" s="1212" t="s">
        <v>4972</v>
      </c>
      <c r="H190" s="476">
        <v>1</v>
      </c>
      <c r="I190" s="476" t="s">
        <v>4973</v>
      </c>
      <c r="J190" s="1228" t="s">
        <v>4974</v>
      </c>
      <c r="K190" s="476" t="s">
        <v>734</v>
      </c>
      <c r="L190" s="476" t="s">
        <v>4975</v>
      </c>
      <c r="M190" s="476" t="s">
        <v>734</v>
      </c>
      <c r="N190" s="476" t="s">
        <v>4975</v>
      </c>
      <c r="O190" s="476" t="s">
        <v>4973</v>
      </c>
      <c r="P190" s="476" t="s">
        <v>4772</v>
      </c>
      <c r="Q190" s="476" t="s">
        <v>553</v>
      </c>
      <c r="R190" s="476" t="s">
        <v>4751</v>
      </c>
    </row>
    <row r="191" spans="1:18" s="1235" customFormat="1" ht="56.25">
      <c r="A191" s="1213">
        <v>183</v>
      </c>
      <c r="B191" s="476" t="s">
        <v>4742</v>
      </c>
      <c r="C191" s="422" t="s">
        <v>4204</v>
      </c>
      <c r="D191" s="476" t="s">
        <v>4976</v>
      </c>
      <c r="E191" s="1210" t="s">
        <v>4977</v>
      </c>
      <c r="F191" s="476">
        <v>4218016831</v>
      </c>
      <c r="G191" s="1212" t="s">
        <v>4978</v>
      </c>
      <c r="H191" s="476">
        <v>1</v>
      </c>
      <c r="I191" s="476" t="s">
        <v>4979</v>
      </c>
      <c r="J191" s="1228" t="s">
        <v>4980</v>
      </c>
      <c r="K191" s="476" t="s">
        <v>734</v>
      </c>
      <c r="L191" s="476" t="s">
        <v>4981</v>
      </c>
      <c r="M191" s="476" t="s">
        <v>4982</v>
      </c>
      <c r="N191" s="476" t="s">
        <v>4983</v>
      </c>
      <c r="O191" s="476" t="s">
        <v>4979</v>
      </c>
      <c r="P191" s="476" t="s">
        <v>4772</v>
      </c>
      <c r="Q191" s="476" t="s">
        <v>553</v>
      </c>
      <c r="R191" s="476" t="s">
        <v>4751</v>
      </c>
    </row>
    <row r="192" spans="1:18" s="1235" customFormat="1" ht="56.25">
      <c r="A192" s="1213">
        <v>184</v>
      </c>
      <c r="B192" s="476" t="s">
        <v>4742</v>
      </c>
      <c r="C192" s="422" t="s">
        <v>4204</v>
      </c>
      <c r="D192" s="476" t="s">
        <v>4984</v>
      </c>
      <c r="E192" s="1210" t="s">
        <v>4985</v>
      </c>
      <c r="F192" s="476">
        <v>4218011960</v>
      </c>
      <c r="G192" s="1212" t="s">
        <v>4986</v>
      </c>
      <c r="H192" s="476">
        <v>1</v>
      </c>
      <c r="I192" s="476" t="s">
        <v>4987</v>
      </c>
      <c r="J192" s="1228" t="s">
        <v>4988</v>
      </c>
      <c r="K192" s="476" t="s">
        <v>734</v>
      </c>
      <c r="L192" s="476" t="s">
        <v>4989</v>
      </c>
      <c r="M192" s="476" t="s">
        <v>734</v>
      </c>
      <c r="N192" s="476" t="s">
        <v>4989</v>
      </c>
      <c r="O192" s="476" t="s">
        <v>4987</v>
      </c>
      <c r="P192" s="476" t="s">
        <v>4750</v>
      </c>
      <c r="Q192" s="476" t="s">
        <v>553</v>
      </c>
      <c r="R192" s="476" t="s">
        <v>4751</v>
      </c>
    </row>
    <row r="193" spans="1:18" s="1235" customFormat="1" ht="56.25">
      <c r="A193" s="1213">
        <v>185</v>
      </c>
      <c r="B193" s="476" t="s">
        <v>4742</v>
      </c>
      <c r="C193" s="422" t="s">
        <v>4204</v>
      </c>
      <c r="D193" s="476" t="s">
        <v>4990</v>
      </c>
      <c r="E193" s="1210" t="s">
        <v>4991</v>
      </c>
      <c r="F193" s="476">
        <v>4218017722</v>
      </c>
      <c r="G193" s="1212" t="s">
        <v>4992</v>
      </c>
      <c r="H193" s="476">
        <v>1</v>
      </c>
      <c r="I193" s="476" t="s">
        <v>4993</v>
      </c>
      <c r="J193" s="1228" t="s">
        <v>4994</v>
      </c>
      <c r="K193" s="476" t="s">
        <v>734</v>
      </c>
      <c r="L193" s="476" t="s">
        <v>4995</v>
      </c>
      <c r="M193" s="476" t="s">
        <v>4996</v>
      </c>
      <c r="N193" s="476" t="s">
        <v>4997</v>
      </c>
      <c r="O193" s="476" t="s">
        <v>4998</v>
      </c>
      <c r="P193" s="476" t="s">
        <v>4750</v>
      </c>
      <c r="Q193" s="476" t="s">
        <v>553</v>
      </c>
      <c r="R193" s="476" t="s">
        <v>4751</v>
      </c>
    </row>
    <row r="194" spans="1:18" s="1235" customFormat="1" ht="56.25">
      <c r="A194" s="1213">
        <v>186</v>
      </c>
      <c r="B194" s="476" t="s">
        <v>4742</v>
      </c>
      <c r="C194" s="422" t="s">
        <v>4204</v>
      </c>
      <c r="D194" s="476" t="s">
        <v>4999</v>
      </c>
      <c r="E194" s="1210" t="s">
        <v>5000</v>
      </c>
      <c r="F194" s="476">
        <v>4218018620</v>
      </c>
      <c r="G194" s="1212" t="s">
        <v>5001</v>
      </c>
      <c r="H194" s="476">
        <v>1</v>
      </c>
      <c r="I194" s="476" t="s">
        <v>4993</v>
      </c>
      <c r="J194" s="1228" t="s">
        <v>5002</v>
      </c>
      <c r="K194" s="476" t="s">
        <v>734</v>
      </c>
      <c r="L194" s="476" t="s">
        <v>5003</v>
      </c>
      <c r="M194" s="476" t="s">
        <v>5004</v>
      </c>
      <c r="N194" s="476" t="s">
        <v>5005</v>
      </c>
      <c r="O194" s="476" t="s">
        <v>4993</v>
      </c>
      <c r="P194" s="476" t="s">
        <v>4772</v>
      </c>
      <c r="Q194" s="476" t="s">
        <v>553</v>
      </c>
      <c r="R194" s="476" t="s">
        <v>4751</v>
      </c>
    </row>
    <row r="195" spans="1:18" s="1235" customFormat="1" ht="56.25">
      <c r="A195" s="1213">
        <v>187</v>
      </c>
      <c r="B195" s="476" t="s">
        <v>4742</v>
      </c>
      <c r="C195" s="422" t="s">
        <v>4204</v>
      </c>
      <c r="D195" s="476" t="s">
        <v>5006</v>
      </c>
      <c r="E195" s="1210" t="s">
        <v>5007</v>
      </c>
      <c r="F195" s="476">
        <v>4218020059</v>
      </c>
      <c r="G195" s="1212" t="s">
        <v>5008</v>
      </c>
      <c r="H195" s="476">
        <v>1</v>
      </c>
      <c r="I195" s="476" t="s">
        <v>5009</v>
      </c>
      <c r="J195" s="1228" t="s">
        <v>5010</v>
      </c>
      <c r="K195" s="476" t="s">
        <v>734</v>
      </c>
      <c r="L195" s="476" t="s">
        <v>5011</v>
      </c>
      <c r="M195" s="476" t="s">
        <v>5012</v>
      </c>
      <c r="N195" s="476" t="s">
        <v>5013</v>
      </c>
      <c r="O195" s="476" t="s">
        <v>5009</v>
      </c>
      <c r="P195" s="476" t="s">
        <v>4772</v>
      </c>
      <c r="Q195" s="476" t="s">
        <v>553</v>
      </c>
      <c r="R195" s="476" t="s">
        <v>4751</v>
      </c>
    </row>
    <row r="196" spans="1:18" s="1235" customFormat="1" ht="56.25">
      <c r="A196" s="1213">
        <v>188</v>
      </c>
      <c r="B196" s="476" t="s">
        <v>4742</v>
      </c>
      <c r="C196" s="422" t="s">
        <v>4204</v>
      </c>
      <c r="D196" s="476" t="s">
        <v>5014</v>
      </c>
      <c r="E196" s="1210" t="s">
        <v>5015</v>
      </c>
      <c r="F196" s="476">
        <v>4218019462</v>
      </c>
      <c r="G196" s="1212" t="s">
        <v>5016</v>
      </c>
      <c r="H196" s="476">
        <v>1</v>
      </c>
      <c r="I196" s="476" t="s">
        <v>5017</v>
      </c>
      <c r="J196" s="1228" t="s">
        <v>5018</v>
      </c>
      <c r="K196" s="476" t="s">
        <v>734</v>
      </c>
      <c r="L196" s="476" t="s">
        <v>5019</v>
      </c>
      <c r="M196" s="476" t="s">
        <v>734</v>
      </c>
      <c r="N196" s="476" t="s">
        <v>5019</v>
      </c>
      <c r="O196" s="476" t="s">
        <v>5017</v>
      </c>
      <c r="P196" s="476" t="s">
        <v>4772</v>
      </c>
      <c r="Q196" s="476" t="s">
        <v>553</v>
      </c>
      <c r="R196" s="476" t="s">
        <v>4751</v>
      </c>
    </row>
    <row r="197" spans="1:18" s="1235" customFormat="1" ht="56.25">
      <c r="A197" s="1213">
        <v>189</v>
      </c>
      <c r="B197" s="476" t="s">
        <v>4742</v>
      </c>
      <c r="C197" s="422" t="s">
        <v>4204</v>
      </c>
      <c r="D197" s="476" t="s">
        <v>5020</v>
      </c>
      <c r="E197" s="1210" t="s">
        <v>5021</v>
      </c>
      <c r="F197" s="476">
        <v>4218018589</v>
      </c>
      <c r="G197" s="1212" t="s">
        <v>5022</v>
      </c>
      <c r="H197" s="476">
        <v>1</v>
      </c>
      <c r="I197" s="476" t="s">
        <v>5023</v>
      </c>
      <c r="J197" s="1228" t="s">
        <v>5024</v>
      </c>
      <c r="K197" s="476" t="s">
        <v>734</v>
      </c>
      <c r="L197" s="476" t="s">
        <v>5025</v>
      </c>
      <c r="M197" s="476" t="s">
        <v>5004</v>
      </c>
      <c r="N197" s="476" t="s">
        <v>5026</v>
      </c>
      <c r="O197" s="476" t="s">
        <v>5023</v>
      </c>
      <c r="P197" s="476" t="s">
        <v>4772</v>
      </c>
      <c r="Q197" s="476" t="s">
        <v>553</v>
      </c>
      <c r="R197" s="476" t="s">
        <v>4751</v>
      </c>
    </row>
    <row r="198" spans="1:18" s="1235" customFormat="1" ht="56.25">
      <c r="A198" s="1213">
        <v>190</v>
      </c>
      <c r="B198" s="476" t="s">
        <v>4742</v>
      </c>
      <c r="C198" s="422" t="s">
        <v>4204</v>
      </c>
      <c r="D198" s="476" t="s">
        <v>5027</v>
      </c>
      <c r="E198" s="1210" t="s">
        <v>5028</v>
      </c>
      <c r="F198" s="476">
        <v>4218020475</v>
      </c>
      <c r="G198" s="1212" t="s">
        <v>5029</v>
      </c>
      <c r="H198" s="476">
        <v>1</v>
      </c>
      <c r="I198" s="476" t="s">
        <v>5030</v>
      </c>
      <c r="J198" s="1228" t="s">
        <v>5031</v>
      </c>
      <c r="K198" s="476" t="s">
        <v>734</v>
      </c>
      <c r="L198" s="476" t="s">
        <v>5032</v>
      </c>
      <c r="M198" s="476" t="s">
        <v>5033</v>
      </c>
      <c r="N198" s="476" t="s">
        <v>5034</v>
      </c>
      <c r="O198" s="476" t="s">
        <v>5030</v>
      </c>
      <c r="P198" s="476" t="s">
        <v>4772</v>
      </c>
      <c r="Q198" s="476" t="s">
        <v>553</v>
      </c>
      <c r="R198" s="476" t="s">
        <v>4751</v>
      </c>
    </row>
    <row r="199" spans="1:18" s="1235" customFormat="1" ht="56.25">
      <c r="A199" s="1213">
        <v>191</v>
      </c>
      <c r="B199" s="476" t="s">
        <v>4742</v>
      </c>
      <c r="C199" s="422" t="s">
        <v>4204</v>
      </c>
      <c r="D199" s="476" t="s">
        <v>5035</v>
      </c>
      <c r="E199" s="1212" t="s">
        <v>5036</v>
      </c>
      <c r="F199" s="476">
        <v>4218014418</v>
      </c>
      <c r="G199" s="1212" t="s">
        <v>5037</v>
      </c>
      <c r="H199" s="476">
        <v>1</v>
      </c>
      <c r="I199" s="476" t="s">
        <v>5038</v>
      </c>
      <c r="J199" s="1228" t="s">
        <v>5039</v>
      </c>
      <c r="K199" s="476" t="s">
        <v>734</v>
      </c>
      <c r="L199" s="476" t="s">
        <v>5040</v>
      </c>
      <c r="M199" s="476" t="s">
        <v>5041</v>
      </c>
      <c r="N199" s="476" t="s">
        <v>5042</v>
      </c>
      <c r="O199" s="476" t="s">
        <v>5038</v>
      </c>
      <c r="P199" s="476" t="s">
        <v>4750</v>
      </c>
      <c r="Q199" s="476" t="s">
        <v>553</v>
      </c>
      <c r="R199" s="476" t="s">
        <v>4751</v>
      </c>
    </row>
    <row r="200" spans="1:18" s="1235" customFormat="1" ht="56.25">
      <c r="A200" s="1213">
        <v>192</v>
      </c>
      <c r="B200" s="476" t="s">
        <v>4742</v>
      </c>
      <c r="C200" s="422" t="s">
        <v>4204</v>
      </c>
      <c r="D200" s="476" t="s">
        <v>5043</v>
      </c>
      <c r="E200" s="1212" t="s">
        <v>5044</v>
      </c>
      <c r="F200" s="476">
        <v>4218016729</v>
      </c>
      <c r="G200" s="1212" t="s">
        <v>5045</v>
      </c>
      <c r="H200" s="476">
        <v>1</v>
      </c>
      <c r="I200" s="476" t="s">
        <v>5046</v>
      </c>
      <c r="J200" s="1228" t="s">
        <v>5047</v>
      </c>
      <c r="K200" s="476" t="s">
        <v>734</v>
      </c>
      <c r="L200" s="476" t="s">
        <v>5048</v>
      </c>
      <c r="M200" s="476" t="s">
        <v>734</v>
      </c>
      <c r="N200" s="476" t="s">
        <v>5048</v>
      </c>
      <c r="O200" s="476" t="s">
        <v>5046</v>
      </c>
      <c r="P200" s="476" t="s">
        <v>4772</v>
      </c>
      <c r="Q200" s="476" t="s">
        <v>553</v>
      </c>
      <c r="R200" s="476" t="s">
        <v>4751</v>
      </c>
    </row>
    <row r="201" spans="1:18" s="1235" customFormat="1" ht="56.25">
      <c r="A201" s="1213">
        <v>193</v>
      </c>
      <c r="B201" s="476" t="s">
        <v>4742</v>
      </c>
      <c r="C201" s="422" t="s">
        <v>4204</v>
      </c>
      <c r="D201" s="476" t="s">
        <v>5049</v>
      </c>
      <c r="E201" s="1212" t="s">
        <v>5050</v>
      </c>
      <c r="F201" s="476">
        <v>4218016359</v>
      </c>
      <c r="G201" s="1212" t="s">
        <v>5051</v>
      </c>
      <c r="H201" s="476">
        <v>1</v>
      </c>
      <c r="I201" s="476" t="s">
        <v>5052</v>
      </c>
      <c r="J201" s="1228" t="s">
        <v>5053</v>
      </c>
      <c r="K201" s="476" t="s">
        <v>734</v>
      </c>
      <c r="L201" s="476" t="s">
        <v>5054</v>
      </c>
      <c r="M201" s="476" t="s">
        <v>734</v>
      </c>
      <c r="N201" s="476" t="s">
        <v>5054</v>
      </c>
      <c r="O201" s="476" t="s">
        <v>5052</v>
      </c>
      <c r="P201" s="476" t="s">
        <v>4772</v>
      </c>
      <c r="Q201" s="476" t="s">
        <v>553</v>
      </c>
      <c r="R201" s="476" t="s">
        <v>4751</v>
      </c>
    </row>
    <row r="202" spans="1:18" s="1235" customFormat="1" ht="56.25">
      <c r="A202" s="1213">
        <v>194</v>
      </c>
      <c r="B202" s="476" t="s">
        <v>4742</v>
      </c>
      <c r="C202" s="422" t="s">
        <v>4204</v>
      </c>
      <c r="D202" s="476" t="s">
        <v>5055</v>
      </c>
      <c r="E202" s="1212" t="s">
        <v>5056</v>
      </c>
      <c r="F202" s="476">
        <v>4218008750</v>
      </c>
      <c r="G202" s="1212" t="s">
        <v>5057</v>
      </c>
      <c r="H202" s="476">
        <v>1</v>
      </c>
      <c r="I202" s="476" t="s">
        <v>5058</v>
      </c>
      <c r="J202" s="1228" t="s">
        <v>5059</v>
      </c>
      <c r="K202" s="476" t="s">
        <v>734</v>
      </c>
      <c r="L202" s="476" t="s">
        <v>5060</v>
      </c>
      <c r="M202" s="476" t="s">
        <v>734</v>
      </c>
      <c r="N202" s="476" t="s">
        <v>5060</v>
      </c>
      <c r="O202" s="476" t="s">
        <v>5058</v>
      </c>
      <c r="P202" s="476" t="s">
        <v>4772</v>
      </c>
      <c r="Q202" s="476" t="s">
        <v>553</v>
      </c>
      <c r="R202" s="476" t="s">
        <v>4751</v>
      </c>
    </row>
    <row r="203" spans="1:18" s="1235" customFormat="1" ht="67.5">
      <c r="A203" s="1213">
        <v>195</v>
      </c>
      <c r="B203" s="476" t="s">
        <v>4742</v>
      </c>
      <c r="C203" s="422" t="s">
        <v>4204</v>
      </c>
      <c r="D203" s="1038" t="s">
        <v>5061</v>
      </c>
      <c r="E203" s="476" t="s">
        <v>5062</v>
      </c>
      <c r="F203" s="476">
        <v>4218019053</v>
      </c>
      <c r="G203" s="1212" t="s">
        <v>5063</v>
      </c>
      <c r="H203" s="476">
        <v>1</v>
      </c>
      <c r="I203" s="476" t="s">
        <v>5064</v>
      </c>
      <c r="J203" s="1228" t="s">
        <v>5065</v>
      </c>
      <c r="K203" s="476" t="s">
        <v>4210</v>
      </c>
      <c r="L203" s="476" t="s">
        <v>5066</v>
      </c>
      <c r="M203" s="476" t="s">
        <v>4210</v>
      </c>
      <c r="N203" s="476" t="s">
        <v>5066</v>
      </c>
      <c r="O203" s="476" t="s">
        <v>5064</v>
      </c>
      <c r="P203" s="476" t="s">
        <v>4772</v>
      </c>
      <c r="Q203" s="476" t="s">
        <v>553</v>
      </c>
      <c r="R203" s="476" t="s">
        <v>4751</v>
      </c>
    </row>
    <row r="204" spans="1:18" s="1235" customFormat="1" ht="33.75">
      <c r="A204" s="1213">
        <v>196</v>
      </c>
      <c r="B204" s="476" t="s">
        <v>5067</v>
      </c>
      <c r="C204" s="699">
        <v>4216006669</v>
      </c>
      <c r="D204" s="1213" t="s">
        <v>5068</v>
      </c>
      <c r="E204" s="1263" t="s">
        <v>5069</v>
      </c>
      <c r="F204" s="422" t="s">
        <v>5070</v>
      </c>
      <c r="G204" s="476" t="s">
        <v>5071</v>
      </c>
      <c r="H204" s="1213">
        <v>1</v>
      </c>
      <c r="I204" s="1213" t="s">
        <v>5072</v>
      </c>
      <c r="J204" s="476" t="s">
        <v>5073</v>
      </c>
      <c r="K204" s="1213" t="s">
        <v>5074</v>
      </c>
      <c r="L204" s="476" t="s">
        <v>5075</v>
      </c>
      <c r="M204" s="1213" t="s">
        <v>5074</v>
      </c>
      <c r="N204" s="476" t="s">
        <v>5075</v>
      </c>
      <c r="O204" s="1213" t="s">
        <v>5072</v>
      </c>
      <c r="P204" s="476" t="s">
        <v>258</v>
      </c>
      <c r="Q204" s="476" t="s">
        <v>2923</v>
      </c>
      <c r="R204" s="476" t="s">
        <v>5076</v>
      </c>
    </row>
    <row r="205" spans="1:18" s="1235" customFormat="1" ht="33.75">
      <c r="A205" s="1213">
        <v>197</v>
      </c>
      <c r="B205" s="476" t="s">
        <v>5067</v>
      </c>
      <c r="C205" s="699">
        <v>4216006669</v>
      </c>
      <c r="D205" s="1213" t="s">
        <v>5077</v>
      </c>
      <c r="E205" s="1263" t="s">
        <v>5078</v>
      </c>
      <c r="F205" s="422" t="s">
        <v>5079</v>
      </c>
      <c r="G205" s="476" t="s">
        <v>5080</v>
      </c>
      <c r="H205" s="1213">
        <v>1</v>
      </c>
      <c r="I205" s="1213" t="s">
        <v>5081</v>
      </c>
      <c r="J205" s="476" t="s">
        <v>5082</v>
      </c>
      <c r="K205" s="1213" t="s">
        <v>5074</v>
      </c>
      <c r="L205" s="476" t="s">
        <v>5083</v>
      </c>
      <c r="M205" s="1213" t="s">
        <v>5074</v>
      </c>
      <c r="N205" s="476" t="s">
        <v>5083</v>
      </c>
      <c r="O205" s="1213" t="s">
        <v>5081</v>
      </c>
      <c r="P205" s="476" t="s">
        <v>258</v>
      </c>
      <c r="Q205" s="476" t="s">
        <v>2923</v>
      </c>
      <c r="R205" s="476" t="s">
        <v>5076</v>
      </c>
    </row>
    <row r="206" spans="1:18" s="1235" customFormat="1" ht="33.75">
      <c r="A206" s="1213">
        <v>198</v>
      </c>
      <c r="B206" s="476" t="s">
        <v>5067</v>
      </c>
      <c r="C206" s="699">
        <v>4216006669</v>
      </c>
      <c r="D206" s="1210" t="s">
        <v>5084</v>
      </c>
      <c r="E206" s="1263" t="s">
        <v>5078</v>
      </c>
      <c r="F206" s="422" t="s">
        <v>5085</v>
      </c>
      <c r="G206" s="476" t="s">
        <v>5086</v>
      </c>
      <c r="H206" s="1213">
        <v>1</v>
      </c>
      <c r="I206" s="1213" t="s">
        <v>5087</v>
      </c>
      <c r="J206" s="476" t="s">
        <v>5088</v>
      </c>
      <c r="K206" s="1213" t="s">
        <v>5074</v>
      </c>
      <c r="L206" s="476" t="s">
        <v>5089</v>
      </c>
      <c r="M206" s="1213" t="s">
        <v>5074</v>
      </c>
      <c r="N206" s="476" t="s">
        <v>5089</v>
      </c>
      <c r="O206" s="1213" t="s">
        <v>5087</v>
      </c>
      <c r="P206" s="476" t="s">
        <v>258</v>
      </c>
      <c r="Q206" s="476" t="s">
        <v>2923</v>
      </c>
      <c r="R206" s="476" t="s">
        <v>5076</v>
      </c>
    </row>
    <row r="207" spans="1:18" s="1235" customFormat="1" ht="33.75">
      <c r="A207" s="1213">
        <v>199</v>
      </c>
      <c r="B207" s="476" t="s">
        <v>5067</v>
      </c>
      <c r="C207" s="699">
        <v>4216006669</v>
      </c>
      <c r="D207" s="1210" t="s">
        <v>5090</v>
      </c>
      <c r="E207" s="1263" t="s">
        <v>5091</v>
      </c>
      <c r="F207" s="422" t="s">
        <v>5092</v>
      </c>
      <c r="G207" s="476" t="s">
        <v>5093</v>
      </c>
      <c r="H207" s="1213">
        <v>1</v>
      </c>
      <c r="I207" s="1213" t="s">
        <v>5094</v>
      </c>
      <c r="J207" s="476" t="s">
        <v>5095</v>
      </c>
      <c r="K207" s="1213" t="s">
        <v>5074</v>
      </c>
      <c r="L207" s="476" t="s">
        <v>5089</v>
      </c>
      <c r="M207" s="1213" t="s">
        <v>5074</v>
      </c>
      <c r="N207" s="476" t="s">
        <v>5089</v>
      </c>
      <c r="O207" s="1213" t="s">
        <v>5094</v>
      </c>
      <c r="P207" s="476" t="s">
        <v>258</v>
      </c>
      <c r="Q207" s="476" t="s">
        <v>2923</v>
      </c>
      <c r="R207" s="476" t="s">
        <v>5076</v>
      </c>
    </row>
    <row r="208" spans="1:18" s="1235" customFormat="1" ht="33.75">
      <c r="A208" s="1213">
        <v>200</v>
      </c>
      <c r="B208" s="476" t="s">
        <v>5067</v>
      </c>
      <c r="C208" s="699">
        <v>4216006669</v>
      </c>
      <c r="D208" s="1213" t="s">
        <v>5096</v>
      </c>
      <c r="E208" s="1263" t="s">
        <v>5097</v>
      </c>
      <c r="F208" s="422" t="s">
        <v>5098</v>
      </c>
      <c r="G208" s="476" t="s">
        <v>5099</v>
      </c>
      <c r="H208" s="1213">
        <v>1</v>
      </c>
      <c r="I208" s="1213" t="s">
        <v>5100</v>
      </c>
      <c r="J208" s="476" t="s">
        <v>5101</v>
      </c>
      <c r="K208" s="1213" t="s">
        <v>5074</v>
      </c>
      <c r="L208" s="476" t="s">
        <v>5102</v>
      </c>
      <c r="M208" s="1213" t="s">
        <v>5074</v>
      </c>
      <c r="N208" s="476" t="s">
        <v>5102</v>
      </c>
      <c r="O208" s="1213" t="s">
        <v>5100</v>
      </c>
      <c r="P208" s="476" t="s">
        <v>5103</v>
      </c>
      <c r="Q208" s="476" t="s">
        <v>2923</v>
      </c>
      <c r="R208" s="476" t="s">
        <v>5076</v>
      </c>
    </row>
    <row r="209" spans="1:18" s="1235" customFormat="1" ht="33.75">
      <c r="A209" s="1213">
        <v>201</v>
      </c>
      <c r="B209" s="476" t="s">
        <v>5067</v>
      </c>
      <c r="C209" s="699">
        <v>4216006669</v>
      </c>
      <c r="D209" s="1213" t="s">
        <v>5104</v>
      </c>
      <c r="E209" s="1263" t="s">
        <v>5105</v>
      </c>
      <c r="F209" s="422" t="s">
        <v>5106</v>
      </c>
      <c r="G209" s="476" t="s">
        <v>5107</v>
      </c>
      <c r="H209" s="1213">
        <v>1</v>
      </c>
      <c r="I209" s="1213" t="s">
        <v>5108</v>
      </c>
      <c r="J209" s="476" t="s">
        <v>5109</v>
      </c>
      <c r="K209" s="1213" t="s">
        <v>5074</v>
      </c>
      <c r="L209" s="476" t="s">
        <v>5110</v>
      </c>
      <c r="M209" s="1213" t="s">
        <v>5074</v>
      </c>
      <c r="N209" s="476" t="s">
        <v>5110</v>
      </c>
      <c r="O209" s="1213" t="s">
        <v>5108</v>
      </c>
      <c r="P209" s="476" t="s">
        <v>258</v>
      </c>
      <c r="Q209" s="476" t="s">
        <v>2923</v>
      </c>
      <c r="R209" s="476" t="s">
        <v>5076</v>
      </c>
    </row>
    <row r="210" spans="1:18" s="1235" customFormat="1" ht="33.75">
      <c r="A210" s="1213">
        <v>202</v>
      </c>
      <c r="B210" s="476" t="s">
        <v>5067</v>
      </c>
      <c r="C210" s="699">
        <v>4216006669</v>
      </c>
      <c r="D210" s="1213" t="s">
        <v>5111</v>
      </c>
      <c r="E210" s="1263" t="s">
        <v>5112</v>
      </c>
      <c r="F210" s="422" t="s">
        <v>5113</v>
      </c>
      <c r="G210" s="476" t="s">
        <v>5114</v>
      </c>
      <c r="H210" s="1213">
        <v>1</v>
      </c>
      <c r="I210" s="1213" t="s">
        <v>5115</v>
      </c>
      <c r="J210" s="476" t="s">
        <v>5116</v>
      </c>
      <c r="K210" s="1213" t="s">
        <v>5074</v>
      </c>
      <c r="L210" s="476" t="s">
        <v>5117</v>
      </c>
      <c r="M210" s="1213" t="s">
        <v>5074</v>
      </c>
      <c r="N210" s="476" t="s">
        <v>5117</v>
      </c>
      <c r="O210" s="1213" t="s">
        <v>5115</v>
      </c>
      <c r="P210" s="476" t="s">
        <v>258</v>
      </c>
      <c r="Q210" s="476" t="s">
        <v>553</v>
      </c>
      <c r="R210" s="476" t="s">
        <v>5076</v>
      </c>
    </row>
    <row r="211" spans="1:18" s="1235" customFormat="1" ht="33.75">
      <c r="A211" s="1213">
        <v>203</v>
      </c>
      <c r="B211" s="476" t="s">
        <v>5067</v>
      </c>
      <c r="C211" s="699">
        <v>4216006669</v>
      </c>
      <c r="D211" s="1213" t="s">
        <v>5118</v>
      </c>
      <c r="E211" s="1263" t="s">
        <v>5119</v>
      </c>
      <c r="F211" s="422" t="s">
        <v>5120</v>
      </c>
      <c r="G211" s="476" t="s">
        <v>5121</v>
      </c>
      <c r="H211" s="1213">
        <v>1</v>
      </c>
      <c r="I211" s="1213" t="s">
        <v>5122</v>
      </c>
      <c r="J211" s="476" t="s">
        <v>5123</v>
      </c>
      <c r="K211" s="1213" t="s">
        <v>5074</v>
      </c>
      <c r="L211" s="476" t="s">
        <v>5124</v>
      </c>
      <c r="M211" s="1213" t="s">
        <v>5074</v>
      </c>
      <c r="N211" s="476" t="s">
        <v>5124</v>
      </c>
      <c r="O211" s="1213" t="s">
        <v>5122</v>
      </c>
      <c r="P211" s="476" t="s">
        <v>258</v>
      </c>
      <c r="Q211" s="476" t="s">
        <v>553</v>
      </c>
      <c r="R211" s="476" t="s">
        <v>5076</v>
      </c>
    </row>
    <row r="212" spans="1:18" s="1235" customFormat="1" ht="33.75">
      <c r="A212" s="1213">
        <v>204</v>
      </c>
      <c r="B212" s="476" t="s">
        <v>5067</v>
      </c>
      <c r="C212" s="699">
        <v>4216006669</v>
      </c>
      <c r="D212" s="1213" t="s">
        <v>5125</v>
      </c>
      <c r="E212" s="1263" t="s">
        <v>5126</v>
      </c>
      <c r="F212" s="422" t="s">
        <v>5127</v>
      </c>
      <c r="G212" s="476" t="s">
        <v>5128</v>
      </c>
      <c r="H212" s="1213">
        <v>1</v>
      </c>
      <c r="I212" s="1213" t="s">
        <v>5129</v>
      </c>
      <c r="J212" s="476" t="s">
        <v>5130</v>
      </c>
      <c r="K212" s="1213" t="s">
        <v>5074</v>
      </c>
      <c r="L212" s="476" t="s">
        <v>5131</v>
      </c>
      <c r="M212" s="1213" t="s">
        <v>5074</v>
      </c>
      <c r="N212" s="476" t="s">
        <v>5131</v>
      </c>
      <c r="O212" s="1213" t="s">
        <v>5129</v>
      </c>
      <c r="P212" s="476" t="s">
        <v>5103</v>
      </c>
      <c r="Q212" s="476" t="s">
        <v>2923</v>
      </c>
      <c r="R212" s="476" t="s">
        <v>5076</v>
      </c>
    </row>
    <row r="213" spans="1:18" s="1235" customFormat="1" ht="33.75">
      <c r="A213" s="1213">
        <v>205</v>
      </c>
      <c r="B213" s="476" t="s">
        <v>5067</v>
      </c>
      <c r="C213" s="699">
        <v>4216006669</v>
      </c>
      <c r="D213" s="1213" t="s">
        <v>5132</v>
      </c>
      <c r="E213" s="1263" t="s">
        <v>5133</v>
      </c>
      <c r="F213" s="422" t="s">
        <v>5134</v>
      </c>
      <c r="G213" s="476" t="s">
        <v>5135</v>
      </c>
      <c r="H213" s="1213">
        <v>1</v>
      </c>
      <c r="I213" s="1213" t="s">
        <v>5136</v>
      </c>
      <c r="J213" s="476" t="s">
        <v>5137</v>
      </c>
      <c r="K213" s="1213" t="s">
        <v>5074</v>
      </c>
      <c r="L213" s="476" t="s">
        <v>5138</v>
      </c>
      <c r="M213" s="1213" t="s">
        <v>5074</v>
      </c>
      <c r="N213" s="476" t="s">
        <v>5138</v>
      </c>
      <c r="O213" s="1213" t="s">
        <v>5136</v>
      </c>
      <c r="P213" s="476" t="s">
        <v>258</v>
      </c>
      <c r="Q213" s="476" t="s">
        <v>553</v>
      </c>
      <c r="R213" s="476" t="s">
        <v>5076</v>
      </c>
    </row>
    <row r="214" spans="1:18" s="1235" customFormat="1" ht="33.75">
      <c r="A214" s="1213">
        <v>206</v>
      </c>
      <c r="B214" s="476" t="s">
        <v>5067</v>
      </c>
      <c r="C214" s="699">
        <v>4216006669</v>
      </c>
      <c r="D214" s="1213" t="s">
        <v>5139</v>
      </c>
      <c r="E214" s="1263" t="s">
        <v>5140</v>
      </c>
      <c r="F214" s="422" t="s">
        <v>5141</v>
      </c>
      <c r="G214" s="476" t="s">
        <v>5142</v>
      </c>
      <c r="H214" s="1213">
        <v>1</v>
      </c>
      <c r="I214" s="1213" t="s">
        <v>5143</v>
      </c>
      <c r="J214" s="476" t="s">
        <v>5144</v>
      </c>
      <c r="K214" s="1213" t="s">
        <v>5074</v>
      </c>
      <c r="L214" s="476" t="s">
        <v>5145</v>
      </c>
      <c r="M214" s="1213" t="s">
        <v>5074</v>
      </c>
      <c r="N214" s="476" t="s">
        <v>5145</v>
      </c>
      <c r="O214" s="1213" t="s">
        <v>5143</v>
      </c>
      <c r="P214" s="476" t="s">
        <v>258</v>
      </c>
      <c r="Q214" s="476" t="s">
        <v>553</v>
      </c>
      <c r="R214" s="476" t="s">
        <v>5076</v>
      </c>
    </row>
    <row r="215" spans="1:18" s="1235" customFormat="1" ht="33.75">
      <c r="A215" s="1213">
        <v>207</v>
      </c>
      <c r="B215" s="476" t="s">
        <v>5067</v>
      </c>
      <c r="C215" s="699">
        <v>4216006669</v>
      </c>
      <c r="D215" s="1213" t="s">
        <v>5146</v>
      </c>
      <c r="E215" s="1263" t="s">
        <v>5147</v>
      </c>
      <c r="F215" s="422" t="s">
        <v>5148</v>
      </c>
      <c r="G215" s="476" t="s">
        <v>5149</v>
      </c>
      <c r="H215" s="1213">
        <v>1</v>
      </c>
      <c r="I215" s="1213" t="s">
        <v>5150</v>
      </c>
      <c r="J215" s="476" t="s">
        <v>5151</v>
      </c>
      <c r="K215" s="1213" t="s">
        <v>5074</v>
      </c>
      <c r="L215" s="476" t="s">
        <v>5152</v>
      </c>
      <c r="M215" s="1213" t="s">
        <v>5074</v>
      </c>
      <c r="N215" s="476" t="s">
        <v>5152</v>
      </c>
      <c r="O215" s="1213" t="s">
        <v>5150</v>
      </c>
      <c r="P215" s="476" t="s">
        <v>5103</v>
      </c>
      <c r="Q215" s="476" t="s">
        <v>2923</v>
      </c>
      <c r="R215" s="476" t="s">
        <v>5076</v>
      </c>
    </row>
    <row r="216" spans="1:18" s="1235" customFormat="1" ht="33.75">
      <c r="A216" s="1213">
        <v>208</v>
      </c>
      <c r="B216" s="476" t="s">
        <v>5067</v>
      </c>
      <c r="C216" s="699">
        <v>4216006669</v>
      </c>
      <c r="D216" s="1213" t="s">
        <v>5153</v>
      </c>
      <c r="E216" s="1263" t="s">
        <v>5154</v>
      </c>
      <c r="F216" s="422" t="s">
        <v>5155</v>
      </c>
      <c r="G216" s="476" t="s">
        <v>5156</v>
      </c>
      <c r="H216" s="1213">
        <v>1</v>
      </c>
      <c r="I216" s="1213" t="s">
        <v>5157</v>
      </c>
      <c r="J216" s="476" t="s">
        <v>5158</v>
      </c>
      <c r="K216" s="1213" t="s">
        <v>5074</v>
      </c>
      <c r="L216" s="476" t="s">
        <v>5159</v>
      </c>
      <c r="M216" s="1213" t="s">
        <v>5074</v>
      </c>
      <c r="N216" s="476" t="s">
        <v>5159</v>
      </c>
      <c r="O216" s="1213" t="s">
        <v>5157</v>
      </c>
      <c r="P216" s="476" t="s">
        <v>258</v>
      </c>
      <c r="Q216" s="476" t="s">
        <v>2923</v>
      </c>
      <c r="R216" s="476" t="s">
        <v>5076</v>
      </c>
    </row>
    <row r="217" spans="1:18" s="1235" customFormat="1" ht="33.75">
      <c r="A217" s="1213">
        <v>209</v>
      </c>
      <c r="B217" s="476" t="s">
        <v>5067</v>
      </c>
      <c r="C217" s="699">
        <v>4216006669</v>
      </c>
      <c r="D217" s="1210" t="s">
        <v>5160</v>
      </c>
      <c r="E217" s="1263" t="s">
        <v>5161</v>
      </c>
      <c r="F217" s="422" t="s">
        <v>5162</v>
      </c>
      <c r="G217" s="476" t="s">
        <v>5163</v>
      </c>
      <c r="H217" s="1213">
        <v>1</v>
      </c>
      <c r="I217" s="1213" t="s">
        <v>5164</v>
      </c>
      <c r="J217" s="476" t="s">
        <v>5165</v>
      </c>
      <c r="K217" s="1213" t="s">
        <v>5074</v>
      </c>
      <c r="L217" s="476" t="s">
        <v>5089</v>
      </c>
      <c r="M217" s="1213" t="s">
        <v>5074</v>
      </c>
      <c r="N217" s="476" t="s">
        <v>5089</v>
      </c>
      <c r="O217" s="1213" t="s">
        <v>5164</v>
      </c>
      <c r="P217" s="476" t="s">
        <v>258</v>
      </c>
      <c r="Q217" s="476" t="s">
        <v>2923</v>
      </c>
      <c r="R217" s="476" t="s">
        <v>5076</v>
      </c>
    </row>
    <row r="218" spans="1:18" s="1235" customFormat="1" ht="33.75">
      <c r="A218" s="1213">
        <v>210</v>
      </c>
      <c r="B218" s="476" t="s">
        <v>5067</v>
      </c>
      <c r="C218" s="699">
        <v>4216006669</v>
      </c>
      <c r="D218" s="1213" t="s">
        <v>5166</v>
      </c>
      <c r="E218" s="1263" t="s">
        <v>5167</v>
      </c>
      <c r="F218" s="422" t="s">
        <v>5168</v>
      </c>
      <c r="G218" s="476" t="s">
        <v>5169</v>
      </c>
      <c r="H218" s="1213">
        <v>1</v>
      </c>
      <c r="I218" s="1213" t="s">
        <v>5170</v>
      </c>
      <c r="J218" s="476" t="s">
        <v>5171</v>
      </c>
      <c r="K218" s="1213" t="s">
        <v>5074</v>
      </c>
      <c r="L218" s="476" t="s">
        <v>5172</v>
      </c>
      <c r="M218" s="1213" t="s">
        <v>5074</v>
      </c>
      <c r="N218" s="476" t="s">
        <v>5172</v>
      </c>
      <c r="O218" s="1213" t="s">
        <v>5170</v>
      </c>
      <c r="P218" s="476" t="s">
        <v>5103</v>
      </c>
      <c r="Q218" s="476" t="s">
        <v>2923</v>
      </c>
      <c r="R218" s="476" t="s">
        <v>5076</v>
      </c>
    </row>
    <row r="219" spans="1:18" s="1235" customFormat="1" ht="33.75">
      <c r="A219" s="1213">
        <v>211</v>
      </c>
      <c r="B219" s="476" t="s">
        <v>5067</v>
      </c>
      <c r="C219" s="699">
        <v>4216006669</v>
      </c>
      <c r="D219" s="1213" t="s">
        <v>5173</v>
      </c>
      <c r="E219" s="1263" t="s">
        <v>5174</v>
      </c>
      <c r="F219" s="422" t="s">
        <v>5175</v>
      </c>
      <c r="G219" s="476" t="s">
        <v>5176</v>
      </c>
      <c r="H219" s="1213">
        <v>1</v>
      </c>
      <c r="I219" s="1213" t="s">
        <v>5177</v>
      </c>
      <c r="J219" s="476" t="s">
        <v>5178</v>
      </c>
      <c r="K219" s="1213" t="s">
        <v>5074</v>
      </c>
      <c r="L219" s="476" t="s">
        <v>5179</v>
      </c>
      <c r="M219" s="1213" t="s">
        <v>5074</v>
      </c>
      <c r="N219" s="476" t="s">
        <v>5179</v>
      </c>
      <c r="O219" s="1213" t="s">
        <v>5177</v>
      </c>
      <c r="P219" s="476" t="s">
        <v>258</v>
      </c>
      <c r="Q219" s="476" t="s">
        <v>2923</v>
      </c>
      <c r="R219" s="476" t="s">
        <v>5076</v>
      </c>
    </row>
    <row r="220" spans="1:18" s="1235" customFormat="1" ht="33.75">
      <c r="A220" s="1213">
        <v>212</v>
      </c>
      <c r="B220" s="476" t="s">
        <v>5067</v>
      </c>
      <c r="C220" s="699">
        <v>4216006669</v>
      </c>
      <c r="D220" s="1213" t="s">
        <v>5180</v>
      </c>
      <c r="E220" s="1263" t="s">
        <v>5181</v>
      </c>
      <c r="F220" s="422" t="s">
        <v>5182</v>
      </c>
      <c r="G220" s="476" t="s">
        <v>5183</v>
      </c>
      <c r="H220" s="1213">
        <v>1</v>
      </c>
      <c r="I220" s="1213" t="s">
        <v>5184</v>
      </c>
      <c r="J220" s="476" t="s">
        <v>5185</v>
      </c>
      <c r="K220" s="1213" t="s">
        <v>5074</v>
      </c>
      <c r="L220" s="476" t="s">
        <v>5186</v>
      </c>
      <c r="M220" s="1213" t="s">
        <v>5074</v>
      </c>
      <c r="N220" s="476" t="s">
        <v>5186</v>
      </c>
      <c r="O220" s="1213" t="s">
        <v>5184</v>
      </c>
      <c r="P220" s="476" t="s">
        <v>258</v>
      </c>
      <c r="Q220" s="476" t="s">
        <v>2923</v>
      </c>
      <c r="R220" s="476" t="s">
        <v>5076</v>
      </c>
    </row>
    <row r="221" spans="1:18" s="1235" customFormat="1" ht="33.75">
      <c r="A221" s="1213">
        <v>213</v>
      </c>
      <c r="B221" s="476" t="s">
        <v>5067</v>
      </c>
      <c r="C221" s="699">
        <v>4216006669</v>
      </c>
      <c r="D221" s="1210" t="s">
        <v>5187</v>
      </c>
      <c r="E221" s="1263" t="s">
        <v>5188</v>
      </c>
      <c r="F221" s="422" t="s">
        <v>5189</v>
      </c>
      <c r="G221" s="476" t="s">
        <v>5190</v>
      </c>
      <c r="H221" s="1213">
        <v>1</v>
      </c>
      <c r="I221" s="1213" t="s">
        <v>5191</v>
      </c>
      <c r="J221" s="476" t="s">
        <v>5192</v>
      </c>
      <c r="K221" s="1213" t="s">
        <v>5074</v>
      </c>
      <c r="L221" s="476" t="s">
        <v>5193</v>
      </c>
      <c r="M221" s="1213" t="s">
        <v>5074</v>
      </c>
      <c r="N221" s="476" t="s">
        <v>5193</v>
      </c>
      <c r="O221" s="1213" t="s">
        <v>5191</v>
      </c>
      <c r="P221" s="476" t="s">
        <v>5103</v>
      </c>
      <c r="Q221" s="476" t="s">
        <v>2923</v>
      </c>
      <c r="R221" s="476" t="s">
        <v>5076</v>
      </c>
    </row>
    <row r="222" spans="1:18" s="1235" customFormat="1" ht="33.75">
      <c r="A222" s="1213">
        <v>214</v>
      </c>
      <c r="B222" s="476" t="s">
        <v>5067</v>
      </c>
      <c r="C222" s="699">
        <v>4216006669</v>
      </c>
      <c r="D222" s="1213" t="s">
        <v>5194</v>
      </c>
      <c r="E222" s="1263" t="s">
        <v>5195</v>
      </c>
      <c r="F222" s="422" t="s">
        <v>5196</v>
      </c>
      <c r="G222" s="476" t="s">
        <v>5197</v>
      </c>
      <c r="H222" s="1213">
        <v>1</v>
      </c>
      <c r="I222" s="1213" t="s">
        <v>5198</v>
      </c>
      <c r="J222" s="476" t="s">
        <v>5199</v>
      </c>
      <c r="K222" s="1213" t="s">
        <v>5074</v>
      </c>
      <c r="L222" s="476" t="s">
        <v>5200</v>
      </c>
      <c r="M222" s="1213" t="s">
        <v>5074</v>
      </c>
      <c r="N222" s="476" t="s">
        <v>5200</v>
      </c>
      <c r="O222" s="1213" t="s">
        <v>5198</v>
      </c>
      <c r="P222" s="476" t="s">
        <v>5103</v>
      </c>
      <c r="Q222" s="476" t="s">
        <v>2923</v>
      </c>
      <c r="R222" s="476" t="s">
        <v>5076</v>
      </c>
    </row>
    <row r="223" spans="1:18" s="1235" customFormat="1" ht="33.75">
      <c r="A223" s="1213">
        <v>215</v>
      </c>
      <c r="B223" s="476" t="s">
        <v>5067</v>
      </c>
      <c r="C223" s="699">
        <v>4216006669</v>
      </c>
      <c r="D223" s="1213" t="s">
        <v>5201</v>
      </c>
      <c r="E223" s="1263" t="s">
        <v>5202</v>
      </c>
      <c r="F223" s="422" t="s">
        <v>5203</v>
      </c>
      <c r="G223" s="1213" t="s">
        <v>5204</v>
      </c>
      <c r="H223" s="1213">
        <v>1</v>
      </c>
      <c r="I223" s="1213" t="s">
        <v>5205</v>
      </c>
      <c r="J223" s="476" t="s">
        <v>5206</v>
      </c>
      <c r="K223" s="1213" t="s">
        <v>5074</v>
      </c>
      <c r="L223" s="476" t="s">
        <v>5207</v>
      </c>
      <c r="M223" s="1213" t="s">
        <v>5074</v>
      </c>
      <c r="N223" s="476" t="s">
        <v>5207</v>
      </c>
      <c r="O223" s="1213" t="s">
        <v>5205</v>
      </c>
      <c r="P223" s="476" t="s">
        <v>258</v>
      </c>
      <c r="Q223" s="476" t="s">
        <v>553</v>
      </c>
      <c r="R223" s="476" t="s">
        <v>5076</v>
      </c>
    </row>
    <row r="224" spans="1:18" s="1235" customFormat="1" ht="33.75">
      <c r="A224" s="1213">
        <v>216</v>
      </c>
      <c r="B224" s="476" t="s">
        <v>5067</v>
      </c>
      <c r="C224" s="699">
        <v>4216006669</v>
      </c>
      <c r="D224" s="476" t="s">
        <v>5208</v>
      </c>
      <c r="E224" s="1263" t="s">
        <v>5209</v>
      </c>
      <c r="F224" s="422" t="s">
        <v>5210</v>
      </c>
      <c r="G224" s="476" t="s">
        <v>5211</v>
      </c>
      <c r="H224" s="1213">
        <v>1</v>
      </c>
      <c r="I224" s="1213" t="s">
        <v>5212</v>
      </c>
      <c r="J224" s="476" t="s">
        <v>5213</v>
      </c>
      <c r="K224" s="1213" t="s">
        <v>734</v>
      </c>
      <c r="L224" s="476" t="s">
        <v>5214</v>
      </c>
      <c r="M224" s="1213" t="s">
        <v>734</v>
      </c>
      <c r="N224" s="476" t="s">
        <v>5214</v>
      </c>
      <c r="O224" s="1213" t="s">
        <v>5212</v>
      </c>
      <c r="P224" s="476" t="s">
        <v>258</v>
      </c>
      <c r="Q224" s="476" t="s">
        <v>2923</v>
      </c>
      <c r="R224" s="476" t="s">
        <v>5076</v>
      </c>
    </row>
    <row r="225" spans="1:18" s="1235" customFormat="1" ht="33.75">
      <c r="A225" s="1213">
        <v>217</v>
      </c>
      <c r="B225" s="476" t="s">
        <v>5067</v>
      </c>
      <c r="C225" s="699">
        <v>4216006669</v>
      </c>
      <c r="D225" s="1213" t="s">
        <v>5215</v>
      </c>
      <c r="E225" s="1263" t="s">
        <v>5216</v>
      </c>
      <c r="F225" s="422" t="s">
        <v>5217</v>
      </c>
      <c r="G225" s="476" t="s">
        <v>5218</v>
      </c>
      <c r="H225" s="1213">
        <v>1</v>
      </c>
      <c r="I225" s="1213" t="s">
        <v>5219</v>
      </c>
      <c r="J225" s="476" t="s">
        <v>5220</v>
      </c>
      <c r="K225" s="1213" t="s">
        <v>734</v>
      </c>
      <c r="L225" s="476" t="s">
        <v>5221</v>
      </c>
      <c r="M225" s="1213" t="s">
        <v>734</v>
      </c>
      <c r="N225" s="476" t="s">
        <v>5221</v>
      </c>
      <c r="O225" s="1213" t="s">
        <v>5219</v>
      </c>
      <c r="P225" s="476" t="s">
        <v>258</v>
      </c>
      <c r="Q225" s="476" t="s">
        <v>2923</v>
      </c>
      <c r="R225" s="476" t="s">
        <v>5076</v>
      </c>
    </row>
    <row r="226" spans="1:18" s="1235" customFormat="1" ht="33.75">
      <c r="A226" s="1213">
        <v>218</v>
      </c>
      <c r="B226" s="476" t="s">
        <v>5067</v>
      </c>
      <c r="C226" s="699">
        <v>4216006669</v>
      </c>
      <c r="D226" s="476" t="s">
        <v>5222</v>
      </c>
      <c r="E226" s="1263" t="s">
        <v>5223</v>
      </c>
      <c r="F226" s="422" t="s">
        <v>5224</v>
      </c>
      <c r="G226" s="1213" t="s">
        <v>5225</v>
      </c>
      <c r="H226" s="1213">
        <v>1</v>
      </c>
      <c r="I226" s="1213" t="s">
        <v>5226</v>
      </c>
      <c r="J226" s="476" t="s">
        <v>5227</v>
      </c>
      <c r="K226" s="1213" t="s">
        <v>734</v>
      </c>
      <c r="L226" s="476" t="s">
        <v>5228</v>
      </c>
      <c r="M226" s="1213" t="s">
        <v>734</v>
      </c>
      <c r="N226" s="476" t="s">
        <v>5228</v>
      </c>
      <c r="O226" s="1213" t="s">
        <v>5226</v>
      </c>
      <c r="P226" s="476" t="s">
        <v>5103</v>
      </c>
      <c r="Q226" s="476" t="s">
        <v>2923</v>
      </c>
      <c r="R226" s="476" t="s">
        <v>5076</v>
      </c>
    </row>
    <row r="227" spans="1:18" s="1235" customFormat="1" ht="33.75">
      <c r="A227" s="1213">
        <v>219</v>
      </c>
      <c r="B227" s="476" t="s">
        <v>5067</v>
      </c>
      <c r="C227" s="699">
        <v>4216006669</v>
      </c>
      <c r="D227" s="1213" t="s">
        <v>5229</v>
      </c>
      <c r="E227" s="1263" t="s">
        <v>5230</v>
      </c>
      <c r="F227" s="422" t="s">
        <v>5231</v>
      </c>
      <c r="G227" s="476" t="s">
        <v>5232</v>
      </c>
      <c r="H227" s="1213">
        <v>1</v>
      </c>
      <c r="I227" s="1213" t="s">
        <v>5233</v>
      </c>
      <c r="J227" s="476" t="s">
        <v>5234</v>
      </c>
      <c r="K227" s="1213" t="s">
        <v>734</v>
      </c>
      <c r="L227" s="476" t="s">
        <v>5235</v>
      </c>
      <c r="M227" s="1213" t="s">
        <v>734</v>
      </c>
      <c r="N227" s="476" t="s">
        <v>5235</v>
      </c>
      <c r="O227" s="1213" t="s">
        <v>5233</v>
      </c>
      <c r="P227" s="476" t="s">
        <v>258</v>
      </c>
      <c r="Q227" s="476" t="s">
        <v>553</v>
      </c>
      <c r="R227" s="476" t="s">
        <v>5076</v>
      </c>
    </row>
    <row r="228" spans="1:18" s="1235" customFormat="1" ht="45">
      <c r="A228" s="1213">
        <v>220</v>
      </c>
      <c r="B228" s="476" t="s">
        <v>5067</v>
      </c>
      <c r="C228" s="699">
        <v>4216006669</v>
      </c>
      <c r="D228" s="1213" t="s">
        <v>5236</v>
      </c>
      <c r="E228" s="1263" t="s">
        <v>5237</v>
      </c>
      <c r="F228" s="422" t="s">
        <v>5238</v>
      </c>
      <c r="G228" s="1213" t="s">
        <v>5239</v>
      </c>
      <c r="H228" s="1213">
        <v>1</v>
      </c>
      <c r="I228" s="1213" t="s">
        <v>5240</v>
      </c>
      <c r="J228" s="476" t="s">
        <v>5241</v>
      </c>
      <c r="K228" s="1213" t="s">
        <v>734</v>
      </c>
      <c r="L228" s="476" t="s">
        <v>5242</v>
      </c>
      <c r="M228" s="1213" t="s">
        <v>734</v>
      </c>
      <c r="N228" s="476" t="s">
        <v>5242</v>
      </c>
      <c r="O228" s="1213" t="s">
        <v>5240</v>
      </c>
      <c r="P228" s="476" t="s">
        <v>5103</v>
      </c>
      <c r="Q228" s="476" t="s">
        <v>2923</v>
      </c>
      <c r="R228" s="476" t="s">
        <v>5076</v>
      </c>
    </row>
    <row r="229" spans="1:18" s="1235" customFormat="1" ht="33.75">
      <c r="A229" s="1213">
        <v>221</v>
      </c>
      <c r="B229" s="476" t="s">
        <v>5067</v>
      </c>
      <c r="C229" s="699">
        <v>4216006669</v>
      </c>
      <c r="D229" s="1213" t="s">
        <v>5243</v>
      </c>
      <c r="E229" s="1263" t="s">
        <v>5244</v>
      </c>
      <c r="F229" s="422" t="s">
        <v>5245</v>
      </c>
      <c r="G229" s="476" t="s">
        <v>5246</v>
      </c>
      <c r="H229" s="1213">
        <v>1</v>
      </c>
      <c r="I229" s="1213" t="s">
        <v>5247</v>
      </c>
      <c r="J229" s="476" t="s">
        <v>5248</v>
      </c>
      <c r="K229" s="1213" t="s">
        <v>734</v>
      </c>
      <c r="L229" s="476" t="s">
        <v>5249</v>
      </c>
      <c r="M229" s="1213" t="s">
        <v>734</v>
      </c>
      <c r="N229" s="476" t="s">
        <v>5249</v>
      </c>
      <c r="O229" s="1213" t="s">
        <v>5247</v>
      </c>
      <c r="P229" s="476" t="s">
        <v>258</v>
      </c>
      <c r="Q229" s="476" t="s">
        <v>553</v>
      </c>
      <c r="R229" s="476" t="s">
        <v>5076</v>
      </c>
    </row>
    <row r="230" spans="1:18" s="1235" customFormat="1" ht="45">
      <c r="A230" s="1213">
        <v>222</v>
      </c>
      <c r="B230" s="476" t="s">
        <v>5067</v>
      </c>
      <c r="C230" s="699">
        <v>4216006669</v>
      </c>
      <c r="D230" s="1213" t="s">
        <v>5250</v>
      </c>
      <c r="E230" s="1263" t="s">
        <v>5251</v>
      </c>
      <c r="F230" s="422" t="s">
        <v>5252</v>
      </c>
      <c r="G230" s="1213" t="s">
        <v>5253</v>
      </c>
      <c r="H230" s="1213">
        <v>1</v>
      </c>
      <c r="I230" s="1213" t="s">
        <v>5254</v>
      </c>
      <c r="J230" s="476" t="s">
        <v>5255</v>
      </c>
      <c r="K230" s="1213" t="s">
        <v>734</v>
      </c>
      <c r="L230" s="476" t="s">
        <v>5256</v>
      </c>
      <c r="M230" s="1213" t="s">
        <v>734</v>
      </c>
      <c r="N230" s="476" t="s">
        <v>5256</v>
      </c>
      <c r="O230" s="1213" t="s">
        <v>5254</v>
      </c>
      <c r="P230" s="476" t="s">
        <v>5103</v>
      </c>
      <c r="Q230" s="476" t="s">
        <v>2923</v>
      </c>
      <c r="R230" s="476" t="s">
        <v>5076</v>
      </c>
    </row>
    <row r="231" spans="1:18" s="1235" customFormat="1" ht="33.75">
      <c r="A231" s="1213">
        <v>223</v>
      </c>
      <c r="B231" s="476" t="s">
        <v>5067</v>
      </c>
      <c r="C231" s="699">
        <v>4216006669</v>
      </c>
      <c r="D231" s="1213" t="s">
        <v>5257</v>
      </c>
      <c r="E231" s="1263" t="s">
        <v>5258</v>
      </c>
      <c r="F231" s="422" t="s">
        <v>5259</v>
      </c>
      <c r="G231" s="1213" t="s">
        <v>5260</v>
      </c>
      <c r="H231" s="1213">
        <v>1</v>
      </c>
      <c r="I231" s="1213" t="s">
        <v>5261</v>
      </c>
      <c r="J231" s="476" t="s">
        <v>5262</v>
      </c>
      <c r="K231" s="1213" t="s">
        <v>734</v>
      </c>
      <c r="L231" s="476" t="s">
        <v>5263</v>
      </c>
      <c r="M231" s="1213" t="s">
        <v>734</v>
      </c>
      <c r="N231" s="476" t="s">
        <v>5263</v>
      </c>
      <c r="O231" s="1213" t="s">
        <v>5261</v>
      </c>
      <c r="P231" s="476" t="s">
        <v>258</v>
      </c>
      <c r="Q231" s="476" t="s">
        <v>553</v>
      </c>
      <c r="R231" s="476" t="s">
        <v>5076</v>
      </c>
    </row>
    <row r="232" spans="1:18" s="1235" customFormat="1" ht="33.75">
      <c r="A232" s="1213">
        <v>224</v>
      </c>
      <c r="B232" s="476" t="s">
        <v>5067</v>
      </c>
      <c r="C232" s="699">
        <v>4216006669</v>
      </c>
      <c r="D232" s="1213" t="s">
        <v>5264</v>
      </c>
      <c r="E232" s="1263" t="s">
        <v>5265</v>
      </c>
      <c r="F232" s="422" t="s">
        <v>5266</v>
      </c>
      <c r="G232" s="1213" t="s">
        <v>5267</v>
      </c>
      <c r="H232" s="1213">
        <v>1</v>
      </c>
      <c r="I232" s="1213" t="s">
        <v>5268</v>
      </c>
      <c r="J232" s="476" t="s">
        <v>5269</v>
      </c>
      <c r="K232" s="1213" t="s">
        <v>734</v>
      </c>
      <c r="L232" s="476" t="s">
        <v>5270</v>
      </c>
      <c r="M232" s="1213" t="s">
        <v>734</v>
      </c>
      <c r="N232" s="476" t="s">
        <v>5270</v>
      </c>
      <c r="O232" s="1213" t="s">
        <v>5268</v>
      </c>
      <c r="P232" s="476" t="s">
        <v>258</v>
      </c>
      <c r="Q232" s="476" t="s">
        <v>553</v>
      </c>
      <c r="R232" s="476" t="s">
        <v>5076</v>
      </c>
    </row>
    <row r="233" spans="1:18" s="1235" customFormat="1" ht="33.75">
      <c r="A233" s="1213">
        <v>225</v>
      </c>
      <c r="B233" s="476" t="s">
        <v>5067</v>
      </c>
      <c r="C233" s="699">
        <v>4216006669</v>
      </c>
      <c r="D233" s="1213" t="s">
        <v>5271</v>
      </c>
      <c r="E233" s="1263" t="s">
        <v>5272</v>
      </c>
      <c r="F233" s="422" t="s">
        <v>5273</v>
      </c>
      <c r="G233" s="1213" t="s">
        <v>5274</v>
      </c>
      <c r="H233" s="1213">
        <v>1</v>
      </c>
      <c r="I233" s="1213" t="s">
        <v>5275</v>
      </c>
      <c r="J233" s="476" t="s">
        <v>5276</v>
      </c>
      <c r="K233" s="1213" t="s">
        <v>734</v>
      </c>
      <c r="L233" s="476" t="s">
        <v>5277</v>
      </c>
      <c r="M233" s="1213" t="s">
        <v>734</v>
      </c>
      <c r="N233" s="476" t="s">
        <v>5277</v>
      </c>
      <c r="O233" s="1213" t="s">
        <v>5275</v>
      </c>
      <c r="P233" s="476" t="s">
        <v>5103</v>
      </c>
      <c r="Q233" s="476" t="s">
        <v>2923</v>
      </c>
      <c r="R233" s="476" t="s">
        <v>5076</v>
      </c>
    </row>
    <row r="234" spans="1:18" s="1235" customFormat="1" ht="33.75">
      <c r="A234" s="1213">
        <v>226</v>
      </c>
      <c r="B234" s="476" t="s">
        <v>5067</v>
      </c>
      <c r="C234" s="699">
        <v>4216006669</v>
      </c>
      <c r="D234" s="1213" t="s">
        <v>5278</v>
      </c>
      <c r="E234" s="1263" t="s">
        <v>5279</v>
      </c>
      <c r="F234" s="422" t="s">
        <v>5280</v>
      </c>
      <c r="G234" s="1213" t="s">
        <v>5281</v>
      </c>
      <c r="H234" s="1213">
        <v>1</v>
      </c>
      <c r="I234" s="1213" t="s">
        <v>5282</v>
      </c>
      <c r="J234" s="476" t="s">
        <v>5283</v>
      </c>
      <c r="K234" s="1213" t="s">
        <v>734</v>
      </c>
      <c r="L234" s="476" t="s">
        <v>5284</v>
      </c>
      <c r="M234" s="1213" t="s">
        <v>734</v>
      </c>
      <c r="N234" s="476" t="s">
        <v>5284</v>
      </c>
      <c r="O234" s="1213" t="s">
        <v>5282</v>
      </c>
      <c r="P234" s="476" t="s">
        <v>5103</v>
      </c>
      <c r="Q234" s="476" t="s">
        <v>2923</v>
      </c>
      <c r="R234" s="476" t="s">
        <v>5076</v>
      </c>
    </row>
    <row r="235" spans="1:18" s="1235" customFormat="1" ht="33.75">
      <c r="A235" s="1213">
        <v>227</v>
      </c>
      <c r="B235" s="476" t="s">
        <v>5067</v>
      </c>
      <c r="C235" s="699">
        <v>4216006669</v>
      </c>
      <c r="D235" s="476" t="s">
        <v>5285</v>
      </c>
      <c r="E235" s="476" t="s">
        <v>5286</v>
      </c>
      <c r="F235" s="1213">
        <v>4218008340</v>
      </c>
      <c r="G235" s="476" t="s">
        <v>5287</v>
      </c>
      <c r="H235" s="1213">
        <v>1</v>
      </c>
      <c r="I235" s="1213" t="s">
        <v>5288</v>
      </c>
      <c r="J235" s="1228" t="s">
        <v>5289</v>
      </c>
      <c r="K235" s="1213" t="s">
        <v>734</v>
      </c>
      <c r="L235" s="476" t="s">
        <v>5290</v>
      </c>
      <c r="M235" s="476" t="s">
        <v>883</v>
      </c>
      <c r="N235" s="476" t="s">
        <v>5291</v>
      </c>
      <c r="O235" s="1213" t="s">
        <v>5288</v>
      </c>
      <c r="P235" s="1213" t="s">
        <v>258</v>
      </c>
      <c r="Q235" s="476" t="s">
        <v>553</v>
      </c>
      <c r="R235" s="476" t="s">
        <v>5076</v>
      </c>
    </row>
    <row r="236" spans="1:18" s="1235" customFormat="1" ht="56.25">
      <c r="A236" s="1213">
        <v>228</v>
      </c>
      <c r="B236" s="476" t="s">
        <v>5067</v>
      </c>
      <c r="C236" s="1230">
        <v>4216006669</v>
      </c>
      <c r="D236" s="1230" t="s">
        <v>5292</v>
      </c>
      <c r="E236" s="477" t="s">
        <v>5293</v>
      </c>
      <c r="F236" s="1199">
        <v>4220015360</v>
      </c>
      <c r="G236" s="477" t="s">
        <v>5294</v>
      </c>
      <c r="H236" s="476">
        <v>1</v>
      </c>
      <c r="I236" s="1199" t="s">
        <v>5295</v>
      </c>
      <c r="J236" s="1229" t="s">
        <v>5296</v>
      </c>
      <c r="K236" s="1199" t="s">
        <v>5074</v>
      </c>
      <c r="L236" s="477" t="s">
        <v>5297</v>
      </c>
      <c r="M236" s="1199" t="s">
        <v>5074</v>
      </c>
      <c r="N236" s="477" t="s">
        <v>5297</v>
      </c>
      <c r="O236" s="1199" t="s">
        <v>5295</v>
      </c>
      <c r="P236" s="477" t="s">
        <v>258</v>
      </c>
      <c r="Q236" s="477" t="s">
        <v>553</v>
      </c>
      <c r="R236" s="477" t="s">
        <v>279</v>
      </c>
    </row>
    <row r="237" spans="1:18" s="1235" customFormat="1" ht="56.25">
      <c r="A237" s="1213">
        <v>229</v>
      </c>
      <c r="B237" s="476" t="s">
        <v>5067</v>
      </c>
      <c r="C237" s="1230">
        <v>4216006669</v>
      </c>
      <c r="D237" s="1230" t="s">
        <v>5298</v>
      </c>
      <c r="E237" s="477" t="s">
        <v>5299</v>
      </c>
      <c r="F237" s="1199">
        <v>4253024521</v>
      </c>
      <c r="G237" s="477" t="s">
        <v>5300</v>
      </c>
      <c r="H237" s="476">
        <v>1</v>
      </c>
      <c r="I237" s="1199" t="s">
        <v>5301</v>
      </c>
      <c r="J237" s="1229" t="s">
        <v>5302</v>
      </c>
      <c r="K237" s="1199" t="s">
        <v>5074</v>
      </c>
      <c r="L237" s="477" t="s">
        <v>5303</v>
      </c>
      <c r="M237" s="1199" t="s">
        <v>5074</v>
      </c>
      <c r="N237" s="477" t="s">
        <v>5303</v>
      </c>
      <c r="O237" s="1199" t="s">
        <v>5301</v>
      </c>
      <c r="P237" s="477" t="s">
        <v>258</v>
      </c>
      <c r="Q237" s="477" t="s">
        <v>553</v>
      </c>
      <c r="R237" s="477" t="s">
        <v>279</v>
      </c>
    </row>
    <row r="238" spans="1:18" s="1235" customFormat="1" ht="56.25">
      <c r="A238" s="1213">
        <v>230</v>
      </c>
      <c r="B238" s="476" t="s">
        <v>5067</v>
      </c>
      <c r="C238" s="1230">
        <v>4216006669</v>
      </c>
      <c r="D238" s="1230" t="s">
        <v>5304</v>
      </c>
      <c r="E238" s="477" t="s">
        <v>5305</v>
      </c>
      <c r="F238" s="1199">
        <v>4253006219</v>
      </c>
      <c r="G238" s="477" t="s">
        <v>5306</v>
      </c>
      <c r="H238" s="476">
        <v>1</v>
      </c>
      <c r="I238" s="1199" t="s">
        <v>5307</v>
      </c>
      <c r="J238" s="1229" t="s">
        <v>5308</v>
      </c>
      <c r="K238" s="1199" t="s">
        <v>5074</v>
      </c>
      <c r="L238" s="477" t="s">
        <v>5309</v>
      </c>
      <c r="M238" s="1199" t="s">
        <v>5074</v>
      </c>
      <c r="N238" s="477" t="s">
        <v>5309</v>
      </c>
      <c r="O238" s="1199" t="s">
        <v>5307</v>
      </c>
      <c r="P238" s="477" t="s">
        <v>258</v>
      </c>
      <c r="Q238" s="477" t="s">
        <v>553</v>
      </c>
      <c r="R238" s="477" t="s">
        <v>279</v>
      </c>
    </row>
    <row r="239" spans="1:18" s="1235" customFormat="1" ht="56.25">
      <c r="A239" s="1213">
        <v>231</v>
      </c>
      <c r="B239" s="476" t="s">
        <v>5067</v>
      </c>
      <c r="C239" s="1230">
        <v>4216006669</v>
      </c>
      <c r="D239" s="1230" t="s">
        <v>5310</v>
      </c>
      <c r="E239" s="477" t="s">
        <v>5311</v>
      </c>
      <c r="F239" s="1199">
        <v>4220031763</v>
      </c>
      <c r="G239" s="477" t="s">
        <v>5312</v>
      </c>
      <c r="H239" s="476">
        <v>1</v>
      </c>
      <c r="I239" s="1199" t="s">
        <v>5313</v>
      </c>
      <c r="J239" s="1229" t="s">
        <v>5314</v>
      </c>
      <c r="K239" s="1199" t="s">
        <v>5074</v>
      </c>
      <c r="L239" s="477" t="s">
        <v>5315</v>
      </c>
      <c r="M239" s="1199" t="s">
        <v>5074</v>
      </c>
      <c r="N239" s="477" t="s">
        <v>5315</v>
      </c>
      <c r="O239" s="1199" t="s">
        <v>5313</v>
      </c>
      <c r="P239" s="477" t="s">
        <v>258</v>
      </c>
      <c r="Q239" s="477" t="s">
        <v>553</v>
      </c>
      <c r="R239" s="477" t="s">
        <v>279</v>
      </c>
    </row>
    <row r="240" spans="1:18" s="1235" customFormat="1" ht="56.25">
      <c r="A240" s="1213">
        <v>232</v>
      </c>
      <c r="B240" s="476" t="s">
        <v>5067</v>
      </c>
      <c r="C240" s="1230">
        <v>4216006669</v>
      </c>
      <c r="D240" s="1230" t="s">
        <v>5316</v>
      </c>
      <c r="E240" s="477" t="s">
        <v>5317</v>
      </c>
      <c r="F240" s="1199">
        <v>4220015377</v>
      </c>
      <c r="G240" s="477" t="s">
        <v>5318</v>
      </c>
      <c r="H240" s="476">
        <v>1</v>
      </c>
      <c r="I240" s="1199" t="s">
        <v>5319</v>
      </c>
      <c r="J240" s="1229" t="s">
        <v>5320</v>
      </c>
      <c r="K240" s="1199" t="s">
        <v>5074</v>
      </c>
      <c r="L240" s="477" t="s">
        <v>5321</v>
      </c>
      <c r="M240" s="1199" t="s">
        <v>5074</v>
      </c>
      <c r="N240" s="477" t="s">
        <v>5321</v>
      </c>
      <c r="O240" s="1199" t="s">
        <v>5319</v>
      </c>
      <c r="P240" s="477" t="s">
        <v>258</v>
      </c>
      <c r="Q240" s="477" t="s">
        <v>553</v>
      </c>
      <c r="R240" s="477" t="s">
        <v>279</v>
      </c>
    </row>
    <row r="241" spans="1:18" s="1235" customFormat="1" ht="56.25">
      <c r="A241" s="1213">
        <v>233</v>
      </c>
      <c r="B241" s="476" t="s">
        <v>5067</v>
      </c>
      <c r="C241" s="1230">
        <v>4216006669</v>
      </c>
      <c r="D241" s="1230" t="s">
        <v>5322</v>
      </c>
      <c r="E241" s="477" t="s">
        <v>5323</v>
      </c>
      <c r="F241" s="1199">
        <v>4220015779</v>
      </c>
      <c r="G241" s="477" t="s">
        <v>5324</v>
      </c>
      <c r="H241" s="476">
        <v>1</v>
      </c>
      <c r="I241" s="1199" t="s">
        <v>5325</v>
      </c>
      <c r="J241" s="1229" t="s">
        <v>5326</v>
      </c>
      <c r="K241" s="1199" t="s">
        <v>5074</v>
      </c>
      <c r="L241" s="477" t="s">
        <v>5327</v>
      </c>
      <c r="M241" s="1199" t="s">
        <v>5074</v>
      </c>
      <c r="N241" s="477" t="s">
        <v>5327</v>
      </c>
      <c r="O241" s="1199" t="s">
        <v>5325</v>
      </c>
      <c r="P241" s="477" t="s">
        <v>258</v>
      </c>
      <c r="Q241" s="477" t="s">
        <v>553</v>
      </c>
      <c r="R241" s="477" t="s">
        <v>279</v>
      </c>
    </row>
    <row r="242" spans="1:18" s="1235" customFormat="1" ht="56.25">
      <c r="A242" s="1213">
        <v>234</v>
      </c>
      <c r="B242" s="476" t="s">
        <v>5067</v>
      </c>
      <c r="C242" s="1230">
        <v>4216006669</v>
      </c>
      <c r="D242" s="1230" t="s">
        <v>5328</v>
      </c>
      <c r="E242" s="477" t="s">
        <v>5329</v>
      </c>
      <c r="F242" s="1199">
        <v>4220020987</v>
      </c>
      <c r="G242" s="477" t="s">
        <v>5330</v>
      </c>
      <c r="H242" s="476">
        <v>1</v>
      </c>
      <c r="I242" s="1199" t="s">
        <v>5331</v>
      </c>
      <c r="J242" s="1229" t="s">
        <v>5332</v>
      </c>
      <c r="K242" s="1199" t="s">
        <v>5074</v>
      </c>
      <c r="L242" s="477" t="s">
        <v>5333</v>
      </c>
      <c r="M242" s="1199" t="s">
        <v>5074</v>
      </c>
      <c r="N242" s="477" t="s">
        <v>5333</v>
      </c>
      <c r="O242" s="1199" t="s">
        <v>5334</v>
      </c>
      <c r="P242" s="477" t="s">
        <v>258</v>
      </c>
      <c r="Q242" s="477" t="s">
        <v>553</v>
      </c>
      <c r="R242" s="477" t="s">
        <v>279</v>
      </c>
    </row>
    <row r="243" spans="1:18" s="1235" customFormat="1" ht="56.25">
      <c r="A243" s="1213">
        <v>235</v>
      </c>
      <c r="B243" s="476" t="s">
        <v>5067</v>
      </c>
      <c r="C243" s="1230">
        <v>4216006669</v>
      </c>
      <c r="D243" s="1230" t="s">
        <v>5335</v>
      </c>
      <c r="E243" s="477" t="s">
        <v>5336</v>
      </c>
      <c r="F243" s="1199">
        <v>4220016483</v>
      </c>
      <c r="G243" s="477" t="s">
        <v>5337</v>
      </c>
      <c r="H243" s="476">
        <v>1</v>
      </c>
      <c r="I243" s="1199" t="s">
        <v>5338</v>
      </c>
      <c r="J243" s="1264" t="s">
        <v>5339</v>
      </c>
      <c r="K243" s="1199" t="s">
        <v>5074</v>
      </c>
      <c r="L243" s="477" t="s">
        <v>5340</v>
      </c>
      <c r="M243" s="1199" t="s">
        <v>5074</v>
      </c>
      <c r="N243" s="477" t="s">
        <v>5340</v>
      </c>
      <c r="O243" s="1199" t="s">
        <v>5338</v>
      </c>
      <c r="P243" s="477" t="s">
        <v>258</v>
      </c>
      <c r="Q243" s="477" t="s">
        <v>553</v>
      </c>
      <c r="R243" s="477" t="s">
        <v>279</v>
      </c>
    </row>
    <row r="244" spans="1:18" s="1235" customFormat="1" ht="56.25">
      <c r="A244" s="1213">
        <v>236</v>
      </c>
      <c r="B244" s="476" t="s">
        <v>5067</v>
      </c>
      <c r="C244" s="1230">
        <v>4216006669</v>
      </c>
      <c r="D244" s="1230" t="s">
        <v>5341</v>
      </c>
      <c r="E244" s="477" t="s">
        <v>5342</v>
      </c>
      <c r="F244" s="1199">
        <v>4220012129</v>
      </c>
      <c r="G244" s="477" t="s">
        <v>5343</v>
      </c>
      <c r="H244" s="476">
        <v>1</v>
      </c>
      <c r="I244" s="1199" t="s">
        <v>5344</v>
      </c>
      <c r="J244" s="1264" t="s">
        <v>5345</v>
      </c>
      <c r="K244" s="1199" t="s">
        <v>5074</v>
      </c>
      <c r="L244" s="477" t="s">
        <v>5346</v>
      </c>
      <c r="M244" s="1199" t="s">
        <v>5074</v>
      </c>
      <c r="N244" s="477" t="s">
        <v>5346</v>
      </c>
      <c r="O244" s="1199" t="s">
        <v>5344</v>
      </c>
      <c r="P244" s="477" t="s">
        <v>258</v>
      </c>
      <c r="Q244" s="477" t="s">
        <v>553</v>
      </c>
      <c r="R244" s="477" t="s">
        <v>279</v>
      </c>
    </row>
    <row r="245" spans="1:18" s="1235" customFormat="1" ht="56.25">
      <c r="A245" s="1213">
        <v>237</v>
      </c>
      <c r="B245" s="476" t="s">
        <v>5067</v>
      </c>
      <c r="C245" s="1230">
        <v>4216006669</v>
      </c>
      <c r="D245" s="1230" t="s">
        <v>5347</v>
      </c>
      <c r="E245" s="477" t="s">
        <v>5348</v>
      </c>
      <c r="F245" s="1199">
        <v>4220015715</v>
      </c>
      <c r="G245" s="477" t="s">
        <v>5349</v>
      </c>
      <c r="H245" s="476">
        <v>1</v>
      </c>
      <c r="I245" s="1199" t="s">
        <v>5350</v>
      </c>
      <c r="J245" s="1229" t="s">
        <v>5351</v>
      </c>
      <c r="K245" s="1199" t="s">
        <v>5074</v>
      </c>
      <c r="L245" s="477" t="s">
        <v>5352</v>
      </c>
      <c r="M245" s="1199" t="s">
        <v>5074</v>
      </c>
      <c r="N245" s="477" t="s">
        <v>5352</v>
      </c>
      <c r="O245" s="1199" t="s">
        <v>5350</v>
      </c>
      <c r="P245" s="477" t="s">
        <v>258</v>
      </c>
      <c r="Q245" s="477" t="s">
        <v>553</v>
      </c>
      <c r="R245" s="477" t="s">
        <v>279</v>
      </c>
    </row>
    <row r="246" spans="1:18" s="1235" customFormat="1" ht="56.25">
      <c r="A246" s="1213">
        <v>238</v>
      </c>
      <c r="B246" s="476" t="s">
        <v>5067</v>
      </c>
      <c r="C246" s="1230">
        <v>4216006669</v>
      </c>
      <c r="D246" s="1230" t="s">
        <v>5353</v>
      </c>
      <c r="E246" s="477" t="s">
        <v>5354</v>
      </c>
      <c r="F246" s="1199">
        <v>4220017511</v>
      </c>
      <c r="G246" s="477" t="s">
        <v>5355</v>
      </c>
      <c r="H246" s="476">
        <v>1</v>
      </c>
      <c r="I246" s="1199" t="s">
        <v>5356</v>
      </c>
      <c r="J246" s="1229" t="s">
        <v>5357</v>
      </c>
      <c r="K246" s="1199" t="s">
        <v>5074</v>
      </c>
      <c r="L246" s="477" t="s">
        <v>5358</v>
      </c>
      <c r="M246" s="1199" t="s">
        <v>5074</v>
      </c>
      <c r="N246" s="477" t="s">
        <v>5358</v>
      </c>
      <c r="O246" s="1199" t="s">
        <v>5356</v>
      </c>
      <c r="P246" s="477" t="s">
        <v>258</v>
      </c>
      <c r="Q246" s="477" t="s">
        <v>553</v>
      </c>
      <c r="R246" s="477" t="s">
        <v>279</v>
      </c>
    </row>
    <row r="247" spans="1:18" s="1235" customFormat="1" ht="56.25">
      <c r="A247" s="1213">
        <v>239</v>
      </c>
      <c r="B247" s="476" t="s">
        <v>5067</v>
      </c>
      <c r="C247" s="1230">
        <v>4216006669</v>
      </c>
      <c r="D247" s="1230" t="s">
        <v>5359</v>
      </c>
      <c r="E247" s="477" t="s">
        <v>5360</v>
      </c>
      <c r="F247" s="1199">
        <v>4220015401</v>
      </c>
      <c r="G247" s="477" t="s">
        <v>5361</v>
      </c>
      <c r="H247" s="476">
        <v>1</v>
      </c>
      <c r="I247" s="1199" t="s">
        <v>5362</v>
      </c>
      <c r="J247" s="1229" t="s">
        <v>5363</v>
      </c>
      <c r="K247" s="1199" t="s">
        <v>5074</v>
      </c>
      <c r="L247" s="477" t="s">
        <v>5364</v>
      </c>
      <c r="M247" s="1199" t="s">
        <v>5074</v>
      </c>
      <c r="N247" s="477"/>
      <c r="O247" s="1199" t="s">
        <v>5362</v>
      </c>
      <c r="P247" s="477" t="s">
        <v>258</v>
      </c>
      <c r="Q247" s="477" t="s">
        <v>553</v>
      </c>
      <c r="R247" s="477" t="s">
        <v>279</v>
      </c>
    </row>
    <row r="248" spans="1:18" s="1235" customFormat="1" ht="56.25">
      <c r="A248" s="1213">
        <v>240</v>
      </c>
      <c r="B248" s="476" t="s">
        <v>5067</v>
      </c>
      <c r="C248" s="1230">
        <v>4216006669</v>
      </c>
      <c r="D248" s="1230" t="s">
        <v>5365</v>
      </c>
      <c r="E248" s="477" t="s">
        <v>5366</v>
      </c>
      <c r="F248" s="1199">
        <v>4220015761</v>
      </c>
      <c r="G248" s="477" t="s">
        <v>5367</v>
      </c>
      <c r="H248" s="476">
        <v>1</v>
      </c>
      <c r="I248" s="1199" t="s">
        <v>5368</v>
      </c>
      <c r="J248" s="1229" t="s">
        <v>5369</v>
      </c>
      <c r="K248" s="1199" t="s">
        <v>5074</v>
      </c>
      <c r="L248" s="477" t="s">
        <v>5370</v>
      </c>
      <c r="M248" s="1199" t="s">
        <v>5074</v>
      </c>
      <c r="N248" s="477" t="s">
        <v>5370</v>
      </c>
      <c r="O248" s="1199" t="s">
        <v>5368</v>
      </c>
      <c r="P248" s="477" t="s">
        <v>258</v>
      </c>
      <c r="Q248" s="477" t="s">
        <v>553</v>
      </c>
      <c r="R248" s="477" t="s">
        <v>279</v>
      </c>
    </row>
    <row r="249" spans="1:18" s="1235" customFormat="1" ht="56.25">
      <c r="A249" s="1213">
        <v>241</v>
      </c>
      <c r="B249" s="476" t="s">
        <v>5067</v>
      </c>
      <c r="C249" s="1230">
        <v>4216006669</v>
      </c>
      <c r="D249" s="1230" t="s">
        <v>5371</v>
      </c>
      <c r="E249" s="477" t="s">
        <v>5372</v>
      </c>
      <c r="F249" s="1199">
        <v>4220015419</v>
      </c>
      <c r="G249" s="477" t="s">
        <v>5373</v>
      </c>
      <c r="H249" s="476">
        <v>1</v>
      </c>
      <c r="I249" s="1199" t="s">
        <v>5374</v>
      </c>
      <c r="J249" s="1265" t="s">
        <v>5375</v>
      </c>
      <c r="K249" s="1199" t="s">
        <v>5074</v>
      </c>
      <c r="L249" s="477" t="s">
        <v>5376</v>
      </c>
      <c r="M249" s="1199" t="s">
        <v>5074</v>
      </c>
      <c r="N249" s="477" t="s">
        <v>5376</v>
      </c>
      <c r="O249" s="1199" t="s">
        <v>5374</v>
      </c>
      <c r="P249" s="477" t="s">
        <v>258</v>
      </c>
      <c r="Q249" s="477" t="s">
        <v>553</v>
      </c>
      <c r="R249" s="477" t="s">
        <v>279</v>
      </c>
    </row>
    <row r="250" spans="1:18" s="1235" customFormat="1" ht="56.25">
      <c r="A250" s="1213">
        <v>242</v>
      </c>
      <c r="B250" s="476" t="s">
        <v>5067</v>
      </c>
      <c r="C250" s="1230">
        <v>4216006669</v>
      </c>
      <c r="D250" s="1230" t="s">
        <v>5377</v>
      </c>
      <c r="E250" s="477" t="s">
        <v>5378</v>
      </c>
      <c r="F250" s="1199">
        <v>4220015433</v>
      </c>
      <c r="G250" s="477" t="s">
        <v>5379</v>
      </c>
      <c r="H250" s="476">
        <v>1</v>
      </c>
      <c r="I250" s="1199" t="s">
        <v>5380</v>
      </c>
      <c r="J250" s="1229" t="s">
        <v>5381</v>
      </c>
      <c r="K250" s="1199" t="s">
        <v>5074</v>
      </c>
      <c r="L250" s="477" t="s">
        <v>5382</v>
      </c>
      <c r="M250" s="1199" t="s">
        <v>5074</v>
      </c>
      <c r="N250" s="477" t="s">
        <v>5382</v>
      </c>
      <c r="O250" s="1199" t="s">
        <v>5380</v>
      </c>
      <c r="P250" s="477" t="s">
        <v>258</v>
      </c>
      <c r="Q250" s="477" t="s">
        <v>553</v>
      </c>
      <c r="R250" s="477" t="s">
        <v>279</v>
      </c>
    </row>
    <row r="251" spans="1:18" s="1235" customFormat="1" ht="56.25">
      <c r="A251" s="1213">
        <v>243</v>
      </c>
      <c r="B251" s="476" t="s">
        <v>5067</v>
      </c>
      <c r="C251" s="1230">
        <v>4216006669</v>
      </c>
      <c r="D251" s="1230" t="s">
        <v>5383</v>
      </c>
      <c r="E251" s="477" t="s">
        <v>5384</v>
      </c>
      <c r="F251" s="1199">
        <v>4220018113</v>
      </c>
      <c r="G251" s="477" t="s">
        <v>5385</v>
      </c>
      <c r="H251" s="476">
        <v>1</v>
      </c>
      <c r="I251" s="1199" t="s">
        <v>5386</v>
      </c>
      <c r="J251" s="1229" t="s">
        <v>5387</v>
      </c>
      <c r="K251" s="1199" t="s">
        <v>5074</v>
      </c>
      <c r="L251" s="477" t="s">
        <v>5388</v>
      </c>
      <c r="M251" s="1199" t="s">
        <v>5074</v>
      </c>
      <c r="N251" s="477" t="s">
        <v>5388</v>
      </c>
      <c r="O251" s="1199" t="s">
        <v>5386</v>
      </c>
      <c r="P251" s="477" t="s">
        <v>258</v>
      </c>
      <c r="Q251" s="477" t="s">
        <v>553</v>
      </c>
      <c r="R251" s="477" t="s">
        <v>279</v>
      </c>
    </row>
    <row r="252" spans="1:18" s="1235" customFormat="1" ht="56.25">
      <c r="A252" s="1213">
        <v>244</v>
      </c>
      <c r="B252" s="476" t="s">
        <v>5067</v>
      </c>
      <c r="C252" s="1230">
        <v>4216006669</v>
      </c>
      <c r="D252" s="1230" t="s">
        <v>5389</v>
      </c>
      <c r="E252" s="477" t="s">
        <v>5390</v>
      </c>
      <c r="F252" s="1199">
        <v>4220015465</v>
      </c>
      <c r="G252" s="477" t="s">
        <v>5391</v>
      </c>
      <c r="H252" s="476">
        <v>1</v>
      </c>
      <c r="I252" s="1199" t="s">
        <v>5392</v>
      </c>
      <c r="J252" s="1229" t="s">
        <v>5393</v>
      </c>
      <c r="K252" s="1199" t="s">
        <v>5074</v>
      </c>
      <c r="L252" s="477" t="s">
        <v>5394</v>
      </c>
      <c r="M252" s="1199" t="s">
        <v>5074</v>
      </c>
      <c r="N252" s="477" t="s">
        <v>5394</v>
      </c>
      <c r="O252" s="1199" t="s">
        <v>5392</v>
      </c>
      <c r="P252" s="477" t="s">
        <v>258</v>
      </c>
      <c r="Q252" s="477" t="s">
        <v>553</v>
      </c>
      <c r="R252" s="477" t="s">
        <v>279</v>
      </c>
    </row>
    <row r="253" spans="1:18" s="1235" customFormat="1" ht="56.25">
      <c r="A253" s="1213">
        <v>245</v>
      </c>
      <c r="B253" s="476" t="s">
        <v>5067</v>
      </c>
      <c r="C253" s="1230">
        <v>4216006669</v>
      </c>
      <c r="D253" s="1230" t="s">
        <v>5395</v>
      </c>
      <c r="E253" s="477" t="s">
        <v>5396</v>
      </c>
      <c r="F253" s="1199">
        <v>4220017575</v>
      </c>
      <c r="G253" s="477" t="s">
        <v>5397</v>
      </c>
      <c r="H253" s="476">
        <v>1</v>
      </c>
      <c r="I253" s="1199" t="s">
        <v>5398</v>
      </c>
      <c r="J253" s="1229" t="s">
        <v>5399</v>
      </c>
      <c r="K253" s="1199" t="s">
        <v>5074</v>
      </c>
      <c r="L253" s="477" t="s">
        <v>5400</v>
      </c>
      <c r="M253" s="1199" t="s">
        <v>5074</v>
      </c>
      <c r="N253" s="477" t="s">
        <v>5400</v>
      </c>
      <c r="O253" s="1199" t="s">
        <v>5398</v>
      </c>
      <c r="P253" s="477" t="s">
        <v>258</v>
      </c>
      <c r="Q253" s="477" t="s">
        <v>553</v>
      </c>
      <c r="R253" s="477" t="s">
        <v>279</v>
      </c>
    </row>
    <row r="254" spans="1:18" s="1235" customFormat="1" ht="56.25">
      <c r="A254" s="1213">
        <v>246</v>
      </c>
      <c r="B254" s="476" t="s">
        <v>5067</v>
      </c>
      <c r="C254" s="1230">
        <v>4216006669</v>
      </c>
      <c r="D254" s="1230" t="s">
        <v>5401</v>
      </c>
      <c r="E254" s="477" t="s">
        <v>5402</v>
      </c>
      <c r="F254" s="1199">
        <v>4220012545</v>
      </c>
      <c r="G254" s="477" t="s">
        <v>5403</v>
      </c>
      <c r="H254" s="476">
        <v>1</v>
      </c>
      <c r="I254" s="1199" t="s">
        <v>5404</v>
      </c>
      <c r="J254" s="1265" t="s">
        <v>5405</v>
      </c>
      <c r="K254" s="1199" t="s">
        <v>734</v>
      </c>
      <c r="L254" s="477" t="s">
        <v>5406</v>
      </c>
      <c r="M254" s="1199" t="s">
        <v>734</v>
      </c>
      <c r="N254" s="477" t="s">
        <v>5406</v>
      </c>
      <c r="O254" s="1199" t="s">
        <v>5404</v>
      </c>
      <c r="P254" s="477" t="s">
        <v>258</v>
      </c>
      <c r="Q254" s="477" t="s">
        <v>553</v>
      </c>
      <c r="R254" s="477" t="s">
        <v>279</v>
      </c>
    </row>
    <row r="255" spans="1:18" s="1235" customFormat="1" ht="56.25">
      <c r="A255" s="1213">
        <v>247</v>
      </c>
      <c r="B255" s="476" t="s">
        <v>5067</v>
      </c>
      <c r="C255" s="1230">
        <v>4216006669</v>
      </c>
      <c r="D255" s="1230" t="s">
        <v>5407</v>
      </c>
      <c r="E255" s="477" t="s">
        <v>5408</v>
      </c>
      <c r="F255" s="1199">
        <v>4220011020</v>
      </c>
      <c r="G255" s="477" t="s">
        <v>5409</v>
      </c>
      <c r="H255" s="476">
        <v>1</v>
      </c>
      <c r="I255" s="1199" t="s">
        <v>5410</v>
      </c>
      <c r="J255" s="1229" t="s">
        <v>5411</v>
      </c>
      <c r="K255" s="1199" t="s">
        <v>734</v>
      </c>
      <c r="L255" s="477" t="s">
        <v>5412</v>
      </c>
      <c r="M255" s="1199" t="s">
        <v>734</v>
      </c>
      <c r="N255" s="477" t="s">
        <v>5412</v>
      </c>
      <c r="O255" s="1199" t="s">
        <v>5410</v>
      </c>
      <c r="P255" s="477" t="s">
        <v>258</v>
      </c>
      <c r="Q255" s="477" t="s">
        <v>553</v>
      </c>
      <c r="R255" s="477" t="s">
        <v>279</v>
      </c>
    </row>
    <row r="256" spans="1:18" s="1235" customFormat="1" ht="56.25">
      <c r="A256" s="1213">
        <v>248</v>
      </c>
      <c r="B256" s="476" t="s">
        <v>5067</v>
      </c>
      <c r="C256" s="1230">
        <v>4216006669</v>
      </c>
      <c r="D256" s="1230" t="s">
        <v>5413</v>
      </c>
      <c r="E256" s="477" t="s">
        <v>5414</v>
      </c>
      <c r="F256" s="1199">
        <v>4220017293</v>
      </c>
      <c r="G256" s="477" t="s">
        <v>5415</v>
      </c>
      <c r="H256" s="476">
        <v>1</v>
      </c>
      <c r="I256" s="1199" t="s">
        <v>5416</v>
      </c>
      <c r="J256" s="1265" t="s">
        <v>5417</v>
      </c>
      <c r="K256" s="1199" t="s">
        <v>947</v>
      </c>
      <c r="L256" s="477" t="s">
        <v>5418</v>
      </c>
      <c r="M256" s="1199" t="s">
        <v>734</v>
      </c>
      <c r="N256" s="477" t="s">
        <v>5419</v>
      </c>
      <c r="O256" s="1199" t="s">
        <v>5416</v>
      </c>
      <c r="P256" s="477" t="s">
        <v>258</v>
      </c>
      <c r="Q256" s="477" t="s">
        <v>553</v>
      </c>
      <c r="R256" s="477" t="s">
        <v>279</v>
      </c>
    </row>
    <row r="257" spans="1:18" s="1235" customFormat="1" ht="67.5">
      <c r="A257" s="1213">
        <v>249</v>
      </c>
      <c r="B257" s="476" t="s">
        <v>5067</v>
      </c>
      <c r="C257" s="1230">
        <v>4216006669</v>
      </c>
      <c r="D257" s="1230" t="s">
        <v>5420</v>
      </c>
      <c r="E257" s="477" t="s">
        <v>5421</v>
      </c>
      <c r="F257" s="1199">
        <v>4220017303</v>
      </c>
      <c r="G257" s="477" t="s">
        <v>5422</v>
      </c>
      <c r="H257" s="476">
        <v>1</v>
      </c>
      <c r="I257" s="1199" t="s">
        <v>5423</v>
      </c>
      <c r="J257" s="1265" t="s">
        <v>5424</v>
      </c>
      <c r="K257" s="1199" t="s">
        <v>734</v>
      </c>
      <c r="L257" s="477" t="s">
        <v>5425</v>
      </c>
      <c r="M257" s="1199" t="s">
        <v>734</v>
      </c>
      <c r="N257" s="477" t="s">
        <v>5425</v>
      </c>
      <c r="O257" s="1199" t="s">
        <v>5423</v>
      </c>
      <c r="P257" s="477" t="s">
        <v>258</v>
      </c>
      <c r="Q257" s="477" t="s">
        <v>553</v>
      </c>
      <c r="R257" s="477" t="s">
        <v>279</v>
      </c>
    </row>
    <row r="258" spans="1:18" s="1235" customFormat="1" ht="56.25">
      <c r="A258" s="1213">
        <v>250</v>
      </c>
      <c r="B258" s="476" t="s">
        <v>5067</v>
      </c>
      <c r="C258" s="1230">
        <v>4216006669</v>
      </c>
      <c r="D258" s="1230" t="s">
        <v>5426</v>
      </c>
      <c r="E258" s="477" t="s">
        <v>5427</v>
      </c>
      <c r="F258" s="1199">
        <v>4220013316</v>
      </c>
      <c r="G258" s="477" t="s">
        <v>5428</v>
      </c>
      <c r="H258" s="476">
        <v>1</v>
      </c>
      <c r="I258" s="1199" t="s">
        <v>5429</v>
      </c>
      <c r="J258" s="1265" t="s">
        <v>5430</v>
      </c>
      <c r="K258" s="1199" t="s">
        <v>734</v>
      </c>
      <c r="L258" s="477" t="s">
        <v>5431</v>
      </c>
      <c r="M258" s="1199" t="s">
        <v>734</v>
      </c>
      <c r="N258" s="477" t="s">
        <v>5431</v>
      </c>
      <c r="O258" s="1199" t="s">
        <v>5429</v>
      </c>
      <c r="P258" s="477" t="s">
        <v>258</v>
      </c>
      <c r="Q258" s="477" t="s">
        <v>553</v>
      </c>
      <c r="R258" s="477" t="s">
        <v>279</v>
      </c>
    </row>
    <row r="259" spans="1:18" s="1235" customFormat="1" ht="56.25">
      <c r="A259" s="1213">
        <v>251</v>
      </c>
      <c r="B259" s="476" t="s">
        <v>5067</v>
      </c>
      <c r="C259" s="1230">
        <v>4216006669</v>
      </c>
      <c r="D259" s="1230" t="s">
        <v>5432</v>
      </c>
      <c r="E259" s="477" t="s">
        <v>5433</v>
      </c>
      <c r="F259" s="1199">
        <v>4220015521</v>
      </c>
      <c r="G259" s="477" t="s">
        <v>5434</v>
      </c>
      <c r="H259" s="476">
        <v>1</v>
      </c>
      <c r="I259" s="1199" t="s">
        <v>5435</v>
      </c>
      <c r="J259" s="1265" t="s">
        <v>5436</v>
      </c>
      <c r="K259" s="1199" t="s">
        <v>734</v>
      </c>
      <c r="L259" s="477" t="s">
        <v>5437</v>
      </c>
      <c r="M259" s="1199" t="s">
        <v>734</v>
      </c>
      <c r="N259" s="477" t="s">
        <v>5437</v>
      </c>
      <c r="O259" s="1199" t="s">
        <v>5435</v>
      </c>
      <c r="P259" s="477" t="s">
        <v>258</v>
      </c>
      <c r="Q259" s="477" t="s">
        <v>553</v>
      </c>
      <c r="R259" s="477" t="s">
        <v>279</v>
      </c>
    </row>
    <row r="260" spans="1:18" s="1235" customFormat="1" ht="56.25">
      <c r="A260" s="1213">
        <v>252</v>
      </c>
      <c r="B260" s="476" t="s">
        <v>5067</v>
      </c>
      <c r="C260" s="1230">
        <v>4216006669</v>
      </c>
      <c r="D260" s="1230" t="s">
        <v>5438</v>
      </c>
      <c r="E260" s="477" t="s">
        <v>5439</v>
      </c>
      <c r="F260" s="1199">
        <v>4220013274</v>
      </c>
      <c r="G260" s="477" t="s">
        <v>5440</v>
      </c>
      <c r="H260" s="476">
        <v>1</v>
      </c>
      <c r="I260" s="1199" t="s">
        <v>5441</v>
      </c>
      <c r="J260" s="1229" t="s">
        <v>5442</v>
      </c>
      <c r="K260" s="1199" t="s">
        <v>734</v>
      </c>
      <c r="L260" s="477" t="s">
        <v>5443</v>
      </c>
      <c r="M260" s="1199" t="s">
        <v>734</v>
      </c>
      <c r="N260" s="477" t="s">
        <v>5443</v>
      </c>
      <c r="O260" s="1199" t="s">
        <v>5441</v>
      </c>
      <c r="P260" s="477" t="s">
        <v>258</v>
      </c>
      <c r="Q260" s="477" t="s">
        <v>553</v>
      </c>
      <c r="R260" s="477" t="s">
        <v>279</v>
      </c>
    </row>
    <row r="261" spans="1:18" s="1235" customFormat="1" ht="56.25">
      <c r="A261" s="1213">
        <v>253</v>
      </c>
      <c r="B261" s="476" t="s">
        <v>5067</v>
      </c>
      <c r="C261" s="1230">
        <v>4216006669</v>
      </c>
      <c r="D261" s="1230" t="s">
        <v>5444</v>
      </c>
      <c r="E261" s="477" t="s">
        <v>5445</v>
      </c>
      <c r="F261" s="1199">
        <v>4220013299</v>
      </c>
      <c r="G261" s="477" t="s">
        <v>5446</v>
      </c>
      <c r="H261" s="476">
        <v>1</v>
      </c>
      <c r="I261" s="1199" t="s">
        <v>5447</v>
      </c>
      <c r="J261" s="1265" t="s">
        <v>5448</v>
      </c>
      <c r="K261" s="1199" t="s">
        <v>734</v>
      </c>
      <c r="L261" s="477" t="s">
        <v>5449</v>
      </c>
      <c r="M261" s="1199" t="s">
        <v>734</v>
      </c>
      <c r="N261" s="477" t="s">
        <v>5449</v>
      </c>
      <c r="O261" s="1199" t="s">
        <v>5447</v>
      </c>
      <c r="P261" s="477" t="s">
        <v>258</v>
      </c>
      <c r="Q261" s="477" t="s">
        <v>553</v>
      </c>
      <c r="R261" s="477" t="s">
        <v>279</v>
      </c>
    </row>
    <row r="262" spans="1:18" s="1235" customFormat="1" ht="56.25">
      <c r="A262" s="1213">
        <v>254</v>
      </c>
      <c r="B262" s="476" t="s">
        <v>5067</v>
      </c>
      <c r="C262" s="1230">
        <v>4216006669</v>
      </c>
      <c r="D262" s="1230" t="s">
        <v>5450</v>
      </c>
      <c r="E262" s="477" t="s">
        <v>5451</v>
      </c>
      <c r="F262" s="1199">
        <v>4220015497</v>
      </c>
      <c r="G262" s="477" t="s">
        <v>5452</v>
      </c>
      <c r="H262" s="476">
        <v>1</v>
      </c>
      <c r="I262" s="1199" t="s">
        <v>5453</v>
      </c>
      <c r="J262" s="1265" t="s">
        <v>5454</v>
      </c>
      <c r="K262" s="1199" t="s">
        <v>734</v>
      </c>
      <c r="L262" s="477" t="s">
        <v>5455</v>
      </c>
      <c r="M262" s="1199" t="s">
        <v>734</v>
      </c>
      <c r="N262" s="477" t="s">
        <v>5455</v>
      </c>
      <c r="O262" s="1199" t="s">
        <v>5453</v>
      </c>
      <c r="P262" s="477" t="s">
        <v>258</v>
      </c>
      <c r="Q262" s="477" t="s">
        <v>553</v>
      </c>
      <c r="R262" s="477" t="s">
        <v>279</v>
      </c>
    </row>
    <row r="263" spans="1:18" s="1235" customFormat="1" ht="45">
      <c r="A263" s="1213">
        <v>255</v>
      </c>
      <c r="B263" s="476" t="s">
        <v>5067</v>
      </c>
      <c r="C263" s="1230">
        <v>4216006669</v>
      </c>
      <c r="D263" s="1230" t="s">
        <v>5456</v>
      </c>
      <c r="E263" s="477" t="s">
        <v>5457</v>
      </c>
      <c r="F263" s="1199">
        <v>4220015553</v>
      </c>
      <c r="G263" s="477" t="s">
        <v>5458</v>
      </c>
      <c r="H263" s="476">
        <v>1</v>
      </c>
      <c r="I263" s="1199" t="s">
        <v>5459</v>
      </c>
      <c r="J263" s="1265" t="s">
        <v>5460</v>
      </c>
      <c r="K263" s="1199" t="s">
        <v>734</v>
      </c>
      <c r="L263" s="477" t="s">
        <v>5461</v>
      </c>
      <c r="M263" s="1199" t="s">
        <v>734</v>
      </c>
      <c r="N263" s="477" t="s">
        <v>5461</v>
      </c>
      <c r="O263" s="1199" t="s">
        <v>5459</v>
      </c>
      <c r="P263" s="477" t="s">
        <v>258</v>
      </c>
      <c r="Q263" s="477" t="s">
        <v>553</v>
      </c>
      <c r="R263" s="477" t="s">
        <v>279</v>
      </c>
    </row>
    <row r="264" spans="1:18" s="1235" customFormat="1" ht="56.25">
      <c r="A264" s="1213">
        <v>256</v>
      </c>
      <c r="B264" s="476" t="s">
        <v>5067</v>
      </c>
      <c r="C264" s="1230">
        <v>4216006669</v>
      </c>
      <c r="D264" s="1230" t="s">
        <v>5462</v>
      </c>
      <c r="E264" s="477" t="s">
        <v>5463</v>
      </c>
      <c r="F264" s="1199">
        <v>4220013250</v>
      </c>
      <c r="G264" s="477" t="s">
        <v>5464</v>
      </c>
      <c r="H264" s="476">
        <v>1</v>
      </c>
      <c r="I264" s="1199" t="s">
        <v>5465</v>
      </c>
      <c r="J264" s="1265" t="s">
        <v>5466</v>
      </c>
      <c r="K264" s="1199" t="s">
        <v>734</v>
      </c>
      <c r="L264" s="477" t="s">
        <v>5467</v>
      </c>
      <c r="M264" s="1199" t="s">
        <v>734</v>
      </c>
      <c r="N264" s="477" t="s">
        <v>5467</v>
      </c>
      <c r="O264" s="1199" t="s">
        <v>5465</v>
      </c>
      <c r="P264" s="477" t="s">
        <v>258</v>
      </c>
      <c r="Q264" s="477" t="s">
        <v>553</v>
      </c>
      <c r="R264" s="477" t="s">
        <v>279</v>
      </c>
    </row>
    <row r="265" spans="1:18" s="1235" customFormat="1" ht="56.25">
      <c r="A265" s="1213">
        <v>257</v>
      </c>
      <c r="B265" s="476" t="s">
        <v>5067</v>
      </c>
      <c r="C265" s="1230">
        <v>4216006669</v>
      </c>
      <c r="D265" s="1230" t="s">
        <v>5468</v>
      </c>
      <c r="E265" s="477" t="s">
        <v>5469</v>
      </c>
      <c r="F265" s="1199">
        <v>4220013242</v>
      </c>
      <c r="G265" s="477" t="s">
        <v>5470</v>
      </c>
      <c r="H265" s="476">
        <v>1</v>
      </c>
      <c r="I265" s="1199" t="s">
        <v>5471</v>
      </c>
      <c r="J265" s="1265" t="s">
        <v>5472</v>
      </c>
      <c r="K265" s="1199" t="s">
        <v>734</v>
      </c>
      <c r="L265" s="477" t="s">
        <v>5473</v>
      </c>
      <c r="M265" s="1199" t="s">
        <v>734</v>
      </c>
      <c r="N265" s="477" t="s">
        <v>5473</v>
      </c>
      <c r="O265" s="1199" t="s">
        <v>5471</v>
      </c>
      <c r="P265" s="477" t="s">
        <v>258</v>
      </c>
      <c r="Q265" s="477" t="s">
        <v>553</v>
      </c>
      <c r="R265" s="477" t="s">
        <v>279</v>
      </c>
    </row>
    <row r="266" spans="1:18" s="1235" customFormat="1" ht="78.75">
      <c r="A266" s="1213">
        <v>258</v>
      </c>
      <c r="B266" s="476" t="s">
        <v>5067</v>
      </c>
      <c r="C266" s="1230">
        <v>4216006669</v>
      </c>
      <c r="D266" s="1230" t="s">
        <v>5474</v>
      </c>
      <c r="E266" s="477" t="s">
        <v>5475</v>
      </c>
      <c r="F266" s="1199">
        <v>4220015514</v>
      </c>
      <c r="G266" s="477" t="s">
        <v>5476</v>
      </c>
      <c r="H266" s="476">
        <v>1</v>
      </c>
      <c r="I266" s="1199" t="s">
        <v>5477</v>
      </c>
      <c r="J266" s="1229" t="s">
        <v>5478</v>
      </c>
      <c r="K266" s="1199" t="s">
        <v>734</v>
      </c>
      <c r="L266" s="477" t="s">
        <v>5479</v>
      </c>
      <c r="M266" s="1199" t="s">
        <v>734</v>
      </c>
      <c r="N266" s="477" t="s">
        <v>5479</v>
      </c>
      <c r="O266" s="1199" t="s">
        <v>5477</v>
      </c>
      <c r="P266" s="477" t="s">
        <v>258</v>
      </c>
      <c r="Q266" s="477" t="s">
        <v>553</v>
      </c>
      <c r="R266" s="477" t="s">
        <v>279</v>
      </c>
    </row>
    <row r="267" spans="1:18" s="1235" customFormat="1" ht="78.75">
      <c r="A267" s="1213">
        <v>259</v>
      </c>
      <c r="B267" s="477" t="s">
        <v>5480</v>
      </c>
      <c r="C267" s="1230" t="s">
        <v>4204</v>
      </c>
      <c r="D267" s="1210" t="s">
        <v>5481</v>
      </c>
      <c r="E267" s="477" t="s">
        <v>5482</v>
      </c>
      <c r="F267" s="1199">
        <v>4221013326</v>
      </c>
      <c r="G267" s="1199" t="s">
        <v>5483</v>
      </c>
      <c r="H267" s="1199">
        <v>1</v>
      </c>
      <c r="I267" s="1230" t="s">
        <v>5484</v>
      </c>
      <c r="J267" s="1229" t="s">
        <v>5485</v>
      </c>
      <c r="K267" s="1199" t="s">
        <v>734</v>
      </c>
      <c r="L267" s="1199" t="s">
        <v>5486</v>
      </c>
      <c r="M267" s="1199" t="s">
        <v>734</v>
      </c>
      <c r="N267" s="1199" t="s">
        <v>5486</v>
      </c>
      <c r="O267" s="1230" t="s">
        <v>5484</v>
      </c>
      <c r="P267" s="642" t="s">
        <v>747</v>
      </c>
      <c r="Q267" s="477" t="s">
        <v>2923</v>
      </c>
      <c r="R267" s="477" t="s">
        <v>5487</v>
      </c>
    </row>
    <row r="268" spans="1:18" s="1235" customFormat="1" ht="67.5">
      <c r="A268" s="1213">
        <v>260</v>
      </c>
      <c r="B268" s="477" t="s">
        <v>5480</v>
      </c>
      <c r="C268" s="1230" t="s">
        <v>4204</v>
      </c>
      <c r="D268" s="1210" t="s">
        <v>5488</v>
      </c>
      <c r="E268" s="477" t="s">
        <v>5489</v>
      </c>
      <c r="F268" s="1199">
        <v>4219004155</v>
      </c>
      <c r="G268" s="1199" t="s">
        <v>5490</v>
      </c>
      <c r="H268" s="1199">
        <v>1</v>
      </c>
      <c r="I268" s="1230" t="s">
        <v>5491</v>
      </c>
      <c r="J268" s="1229" t="s">
        <v>5492</v>
      </c>
      <c r="K268" s="1199" t="s">
        <v>734</v>
      </c>
      <c r="L268" s="1199" t="s">
        <v>5493</v>
      </c>
      <c r="M268" s="1199" t="s">
        <v>734</v>
      </c>
      <c r="N268" s="1199" t="s">
        <v>5493</v>
      </c>
      <c r="O268" s="1230" t="s">
        <v>5491</v>
      </c>
      <c r="P268" s="642" t="s">
        <v>747</v>
      </c>
      <c r="Q268" s="477" t="s">
        <v>2923</v>
      </c>
      <c r="R268" s="477" t="s">
        <v>5487</v>
      </c>
    </row>
    <row r="269" spans="1:18" s="1235" customFormat="1" ht="67.5">
      <c r="A269" s="1213">
        <v>261</v>
      </c>
      <c r="B269" s="477" t="s">
        <v>5480</v>
      </c>
      <c r="C269" s="1230" t="s">
        <v>4204</v>
      </c>
      <c r="D269" s="1210" t="s">
        <v>5494</v>
      </c>
      <c r="E269" s="477" t="s">
        <v>5495</v>
      </c>
      <c r="F269" s="1199">
        <v>4219004162</v>
      </c>
      <c r="G269" s="1199" t="s">
        <v>5496</v>
      </c>
      <c r="H269" s="1199">
        <v>1</v>
      </c>
      <c r="I269" s="1230" t="s">
        <v>5497</v>
      </c>
      <c r="J269" s="1229" t="s">
        <v>5498</v>
      </c>
      <c r="K269" s="1199" t="s">
        <v>734</v>
      </c>
      <c r="L269" s="1199" t="s">
        <v>5499</v>
      </c>
      <c r="M269" s="1199" t="s">
        <v>734</v>
      </c>
      <c r="N269" s="1199" t="s">
        <v>5499</v>
      </c>
      <c r="O269" s="1230" t="s">
        <v>5497</v>
      </c>
      <c r="P269" s="642" t="s">
        <v>747</v>
      </c>
      <c r="Q269" s="477" t="s">
        <v>2923</v>
      </c>
      <c r="R269" s="477" t="s">
        <v>5487</v>
      </c>
    </row>
    <row r="270" spans="1:18" s="1235" customFormat="1" ht="67.5">
      <c r="A270" s="1213">
        <v>262</v>
      </c>
      <c r="B270" s="477" t="s">
        <v>5480</v>
      </c>
      <c r="C270" s="1230" t="s">
        <v>4204</v>
      </c>
      <c r="D270" s="1210" t="s">
        <v>5500</v>
      </c>
      <c r="E270" s="477" t="s">
        <v>5501</v>
      </c>
      <c r="F270" s="1199">
        <v>4219004187</v>
      </c>
      <c r="G270" s="1199" t="s">
        <v>5502</v>
      </c>
      <c r="H270" s="1199">
        <v>1</v>
      </c>
      <c r="I270" s="1230" t="s">
        <v>5503</v>
      </c>
      <c r="J270" s="1229" t="s">
        <v>5504</v>
      </c>
      <c r="K270" s="1199" t="s">
        <v>734</v>
      </c>
      <c r="L270" s="1199" t="s">
        <v>5505</v>
      </c>
      <c r="M270" s="1199" t="s">
        <v>734</v>
      </c>
      <c r="N270" s="1199" t="s">
        <v>5505</v>
      </c>
      <c r="O270" s="1230" t="s">
        <v>5503</v>
      </c>
      <c r="P270" s="642" t="s">
        <v>747</v>
      </c>
      <c r="Q270" s="477" t="s">
        <v>2923</v>
      </c>
      <c r="R270" s="477" t="s">
        <v>5487</v>
      </c>
    </row>
    <row r="271" spans="1:18" s="1235" customFormat="1" ht="67.5">
      <c r="A271" s="1213">
        <v>263</v>
      </c>
      <c r="B271" s="477" t="s">
        <v>5480</v>
      </c>
      <c r="C271" s="1230" t="s">
        <v>4204</v>
      </c>
      <c r="D271" s="1210" t="s">
        <v>5506</v>
      </c>
      <c r="E271" s="477" t="s">
        <v>5507</v>
      </c>
      <c r="F271" s="1199">
        <v>4219004194</v>
      </c>
      <c r="G271" s="1199" t="s">
        <v>5508</v>
      </c>
      <c r="H271" s="1199">
        <v>1</v>
      </c>
      <c r="I271" s="1230" t="s">
        <v>5509</v>
      </c>
      <c r="J271" s="1229" t="s">
        <v>5510</v>
      </c>
      <c r="K271" s="1199" t="s">
        <v>734</v>
      </c>
      <c r="L271" s="1199" t="s">
        <v>5511</v>
      </c>
      <c r="M271" s="1199" t="s">
        <v>734</v>
      </c>
      <c r="N271" s="1199" t="s">
        <v>5511</v>
      </c>
      <c r="O271" s="1230" t="s">
        <v>5509</v>
      </c>
      <c r="P271" s="642" t="s">
        <v>747</v>
      </c>
      <c r="Q271" s="477" t="s">
        <v>2923</v>
      </c>
      <c r="R271" s="477" t="s">
        <v>5487</v>
      </c>
    </row>
    <row r="272" spans="1:18" s="1235" customFormat="1" ht="67.5">
      <c r="A272" s="1213">
        <v>264</v>
      </c>
      <c r="B272" s="477" t="s">
        <v>5480</v>
      </c>
      <c r="C272" s="1230" t="s">
        <v>4204</v>
      </c>
      <c r="D272" s="1210" t="s">
        <v>5512</v>
      </c>
      <c r="E272" s="477" t="s">
        <v>5513</v>
      </c>
      <c r="F272" s="1199">
        <v>4219004204</v>
      </c>
      <c r="G272" s="1199" t="s">
        <v>5514</v>
      </c>
      <c r="H272" s="1199">
        <v>1</v>
      </c>
      <c r="I272" s="1230" t="s">
        <v>5515</v>
      </c>
      <c r="J272" s="1229" t="s">
        <v>5516</v>
      </c>
      <c r="K272" s="1199" t="s">
        <v>5517</v>
      </c>
      <c r="L272" s="1199" t="s">
        <v>5518</v>
      </c>
      <c r="M272" s="1199" t="s">
        <v>5517</v>
      </c>
      <c r="N272" s="1199" t="s">
        <v>5518</v>
      </c>
      <c r="O272" s="1230" t="s">
        <v>5515</v>
      </c>
      <c r="P272" s="642" t="s">
        <v>747</v>
      </c>
      <c r="Q272" s="477" t="s">
        <v>2923</v>
      </c>
      <c r="R272" s="477" t="s">
        <v>5487</v>
      </c>
    </row>
    <row r="273" spans="1:18" s="1235" customFormat="1" ht="67.5">
      <c r="A273" s="1213">
        <v>265</v>
      </c>
      <c r="B273" s="477" t="s">
        <v>5480</v>
      </c>
      <c r="C273" s="1230" t="s">
        <v>4204</v>
      </c>
      <c r="D273" s="1210" t="s">
        <v>5519</v>
      </c>
      <c r="E273" s="477" t="s">
        <v>5520</v>
      </c>
      <c r="F273" s="1199">
        <v>4219004236</v>
      </c>
      <c r="G273" s="1199" t="s">
        <v>5521</v>
      </c>
      <c r="H273" s="1199">
        <v>1</v>
      </c>
      <c r="I273" s="1230" t="s">
        <v>5522</v>
      </c>
      <c r="J273" s="1229" t="s">
        <v>5523</v>
      </c>
      <c r="K273" s="1199" t="s">
        <v>734</v>
      </c>
      <c r="L273" s="1199" t="s">
        <v>5524</v>
      </c>
      <c r="M273" s="1199" t="s">
        <v>734</v>
      </c>
      <c r="N273" s="1199" t="s">
        <v>5524</v>
      </c>
      <c r="O273" s="1230" t="s">
        <v>5522</v>
      </c>
      <c r="P273" s="642" t="s">
        <v>747</v>
      </c>
      <c r="Q273" s="477" t="s">
        <v>2923</v>
      </c>
      <c r="R273" s="477" t="s">
        <v>5487</v>
      </c>
    </row>
    <row r="274" spans="1:18" s="1235" customFormat="1" ht="112.5">
      <c r="A274" s="1213">
        <v>266</v>
      </c>
      <c r="B274" s="477" t="s">
        <v>5480</v>
      </c>
      <c r="C274" s="1230" t="s">
        <v>4204</v>
      </c>
      <c r="D274" s="1210" t="s">
        <v>5525</v>
      </c>
      <c r="E274" s="477" t="s">
        <v>5526</v>
      </c>
      <c r="F274" s="1199">
        <v>4221013301</v>
      </c>
      <c r="G274" s="1199" t="s">
        <v>5527</v>
      </c>
      <c r="H274" s="1199">
        <v>1</v>
      </c>
      <c r="I274" s="1230" t="s">
        <v>5528</v>
      </c>
      <c r="J274" s="1229" t="s">
        <v>5529</v>
      </c>
      <c r="K274" s="1199" t="s">
        <v>4210</v>
      </c>
      <c r="L274" s="1199" t="s">
        <v>5530</v>
      </c>
      <c r="M274" s="1199" t="s">
        <v>4210</v>
      </c>
      <c r="N274" s="1199" t="s">
        <v>5530</v>
      </c>
      <c r="O274" s="1230" t="s">
        <v>5528</v>
      </c>
      <c r="P274" s="642" t="s">
        <v>747</v>
      </c>
      <c r="Q274" s="477" t="s">
        <v>2923</v>
      </c>
      <c r="R274" s="477" t="s">
        <v>5487</v>
      </c>
    </row>
    <row r="275" spans="1:18" s="1235" customFormat="1" ht="67.5">
      <c r="A275" s="1213">
        <v>267</v>
      </c>
      <c r="B275" s="477" t="s">
        <v>5480</v>
      </c>
      <c r="C275" s="1230" t="s">
        <v>4204</v>
      </c>
      <c r="D275" s="1210" t="s">
        <v>5531</v>
      </c>
      <c r="E275" s="477" t="s">
        <v>5532</v>
      </c>
      <c r="F275" s="1199">
        <v>4219004243</v>
      </c>
      <c r="G275" s="1199" t="s">
        <v>5533</v>
      </c>
      <c r="H275" s="1199">
        <v>1</v>
      </c>
      <c r="I275" s="1230" t="s">
        <v>5534</v>
      </c>
      <c r="J275" s="1229" t="s">
        <v>5535</v>
      </c>
      <c r="K275" s="1199" t="s">
        <v>734</v>
      </c>
      <c r="L275" s="1199" t="s">
        <v>5536</v>
      </c>
      <c r="M275" s="1199" t="s">
        <v>734</v>
      </c>
      <c r="N275" s="1199" t="s">
        <v>5536</v>
      </c>
      <c r="O275" s="1230" t="s">
        <v>5534</v>
      </c>
      <c r="P275" s="642" t="s">
        <v>747</v>
      </c>
      <c r="Q275" s="477" t="s">
        <v>2923</v>
      </c>
      <c r="R275" s="477" t="s">
        <v>5487</v>
      </c>
    </row>
    <row r="276" spans="1:18" s="1235" customFormat="1" ht="67.5">
      <c r="A276" s="1213">
        <v>268</v>
      </c>
      <c r="B276" s="477" t="s">
        <v>5480</v>
      </c>
      <c r="C276" s="1230" t="s">
        <v>4204</v>
      </c>
      <c r="D276" s="1210" t="s">
        <v>5537</v>
      </c>
      <c r="E276" s="477" t="s">
        <v>5538</v>
      </c>
      <c r="F276" s="1199">
        <v>4219004268</v>
      </c>
      <c r="G276" s="1199" t="s">
        <v>5539</v>
      </c>
      <c r="H276" s="1199">
        <v>1</v>
      </c>
      <c r="I276" s="1230" t="s">
        <v>5540</v>
      </c>
      <c r="J276" s="1229" t="s">
        <v>5541</v>
      </c>
      <c r="K276" s="1199" t="s">
        <v>734</v>
      </c>
      <c r="L276" s="1199" t="s">
        <v>5542</v>
      </c>
      <c r="M276" s="1199" t="s">
        <v>734</v>
      </c>
      <c r="N276" s="1199" t="s">
        <v>5542</v>
      </c>
      <c r="O276" s="1230" t="s">
        <v>5540</v>
      </c>
      <c r="P276" s="642" t="s">
        <v>747</v>
      </c>
      <c r="Q276" s="477" t="s">
        <v>2923</v>
      </c>
      <c r="R276" s="477" t="s">
        <v>5487</v>
      </c>
    </row>
    <row r="277" spans="1:18" s="1235" customFormat="1" ht="67.5">
      <c r="A277" s="1213">
        <v>269</v>
      </c>
      <c r="B277" s="477" t="s">
        <v>5480</v>
      </c>
      <c r="C277" s="1230" t="s">
        <v>4204</v>
      </c>
      <c r="D277" s="1210" t="s">
        <v>5543</v>
      </c>
      <c r="E277" s="477" t="s">
        <v>5544</v>
      </c>
      <c r="F277" s="1199">
        <v>4219004290</v>
      </c>
      <c r="G277" s="1199" t="s">
        <v>5545</v>
      </c>
      <c r="H277" s="1199">
        <v>1</v>
      </c>
      <c r="I277" s="1230" t="s">
        <v>5546</v>
      </c>
      <c r="J277" s="1229" t="s">
        <v>5547</v>
      </c>
      <c r="K277" s="1199" t="s">
        <v>734</v>
      </c>
      <c r="L277" s="1199" t="s">
        <v>5548</v>
      </c>
      <c r="M277" s="1199" t="s">
        <v>734</v>
      </c>
      <c r="N277" s="1199" t="s">
        <v>5548</v>
      </c>
      <c r="O277" s="1230" t="s">
        <v>5546</v>
      </c>
      <c r="P277" s="642" t="s">
        <v>747</v>
      </c>
      <c r="Q277" s="477" t="s">
        <v>2923</v>
      </c>
      <c r="R277" s="477" t="s">
        <v>5487</v>
      </c>
    </row>
    <row r="278" spans="1:18" s="1235" customFormat="1" ht="67.5">
      <c r="A278" s="1213">
        <v>270</v>
      </c>
      <c r="B278" s="477" t="s">
        <v>5480</v>
      </c>
      <c r="C278" s="1230" t="s">
        <v>4204</v>
      </c>
      <c r="D278" s="1210" t="s">
        <v>5549</v>
      </c>
      <c r="E278" s="477" t="s">
        <v>5550</v>
      </c>
      <c r="F278" s="1199">
        <v>4219004300</v>
      </c>
      <c r="G278" s="1199" t="s">
        <v>5551</v>
      </c>
      <c r="H278" s="1199">
        <v>1</v>
      </c>
      <c r="I278" s="1230" t="s">
        <v>5552</v>
      </c>
      <c r="J278" s="1229" t="s">
        <v>5553</v>
      </c>
      <c r="K278" s="1199" t="s">
        <v>734</v>
      </c>
      <c r="L278" s="1199" t="s">
        <v>5554</v>
      </c>
      <c r="M278" s="1199" t="s">
        <v>734</v>
      </c>
      <c r="N278" s="1199" t="s">
        <v>5554</v>
      </c>
      <c r="O278" s="1230" t="s">
        <v>5552</v>
      </c>
      <c r="P278" s="642" t="s">
        <v>747</v>
      </c>
      <c r="Q278" s="477" t="s">
        <v>2923</v>
      </c>
      <c r="R278" s="477" t="s">
        <v>5487</v>
      </c>
    </row>
    <row r="279" spans="1:18" s="1235" customFormat="1" ht="78.75">
      <c r="A279" s="1213">
        <v>271</v>
      </c>
      <c r="B279" s="477" t="s">
        <v>5480</v>
      </c>
      <c r="C279" s="1230" t="s">
        <v>4204</v>
      </c>
      <c r="D279" s="1210" t="s">
        <v>5555</v>
      </c>
      <c r="E279" s="477" t="s">
        <v>5556</v>
      </c>
      <c r="F279" s="1199">
        <v>4219006280</v>
      </c>
      <c r="G279" s="1199" t="s">
        <v>5557</v>
      </c>
      <c r="H279" s="1199">
        <v>1</v>
      </c>
      <c r="I279" s="1230" t="s">
        <v>5558</v>
      </c>
      <c r="J279" s="1229" t="s">
        <v>5559</v>
      </c>
      <c r="K279" s="1199" t="s">
        <v>734</v>
      </c>
      <c r="L279" s="1199" t="s">
        <v>5560</v>
      </c>
      <c r="M279" s="1199" t="s">
        <v>734</v>
      </c>
      <c r="N279" s="1199" t="s">
        <v>5560</v>
      </c>
      <c r="O279" s="1230" t="s">
        <v>5558</v>
      </c>
      <c r="P279" s="642" t="s">
        <v>747</v>
      </c>
      <c r="Q279" s="477" t="s">
        <v>2923</v>
      </c>
      <c r="R279" s="477" t="s">
        <v>5487</v>
      </c>
    </row>
    <row r="280" spans="1:18" s="1235" customFormat="1" ht="135">
      <c r="A280" s="1213">
        <v>272</v>
      </c>
      <c r="B280" s="477" t="s">
        <v>5480</v>
      </c>
      <c r="C280" s="1230" t="s">
        <v>4204</v>
      </c>
      <c r="D280" s="1210" t="s">
        <v>5561</v>
      </c>
      <c r="E280" s="477" t="s">
        <v>5562</v>
      </c>
      <c r="F280" s="1199">
        <v>4219006434</v>
      </c>
      <c r="G280" s="1199" t="s">
        <v>5563</v>
      </c>
      <c r="H280" s="1199">
        <v>1</v>
      </c>
      <c r="I280" s="1230" t="s">
        <v>5564</v>
      </c>
      <c r="J280" s="1229" t="s">
        <v>5565</v>
      </c>
      <c r="K280" s="1199" t="s">
        <v>4210</v>
      </c>
      <c r="L280" s="1199" t="s">
        <v>5566</v>
      </c>
      <c r="M280" s="1199" t="s">
        <v>4210</v>
      </c>
      <c r="N280" s="1199" t="s">
        <v>5566</v>
      </c>
      <c r="O280" s="1230" t="s">
        <v>5564</v>
      </c>
      <c r="P280" s="642" t="s">
        <v>747</v>
      </c>
      <c r="Q280" s="477" t="s">
        <v>2923</v>
      </c>
      <c r="R280" s="477" t="s">
        <v>5487</v>
      </c>
    </row>
    <row r="281" spans="1:18" s="1235" customFormat="1" ht="67.5">
      <c r="A281" s="1213">
        <v>273</v>
      </c>
      <c r="B281" s="477" t="s">
        <v>5480</v>
      </c>
      <c r="C281" s="1230" t="s">
        <v>4204</v>
      </c>
      <c r="D281" s="1210" t="s">
        <v>5567</v>
      </c>
      <c r="E281" s="477" t="s">
        <v>5568</v>
      </c>
      <c r="F281" s="1199">
        <v>4219006498</v>
      </c>
      <c r="G281" s="1199" t="s">
        <v>5569</v>
      </c>
      <c r="H281" s="1199">
        <v>1</v>
      </c>
      <c r="I281" s="1230" t="s">
        <v>5570</v>
      </c>
      <c r="J281" s="1229" t="s">
        <v>5571</v>
      </c>
      <c r="K281" s="1199" t="s">
        <v>4210</v>
      </c>
      <c r="L281" s="1199" t="s">
        <v>5572</v>
      </c>
      <c r="M281" s="1199" t="s">
        <v>4210</v>
      </c>
      <c r="N281" s="1199" t="s">
        <v>5572</v>
      </c>
      <c r="O281" s="1230" t="s">
        <v>5570</v>
      </c>
      <c r="P281" s="642" t="s">
        <v>747</v>
      </c>
      <c r="Q281" s="477" t="s">
        <v>2923</v>
      </c>
      <c r="R281" s="477" t="s">
        <v>5487</v>
      </c>
    </row>
    <row r="282" spans="1:18" s="1235" customFormat="1" ht="123.75">
      <c r="A282" s="1213">
        <v>274</v>
      </c>
      <c r="B282" s="477" t="s">
        <v>5480</v>
      </c>
      <c r="C282" s="1230" t="s">
        <v>4204</v>
      </c>
      <c r="D282" s="1210" t="s">
        <v>5573</v>
      </c>
      <c r="E282" s="477" t="s">
        <v>5574</v>
      </c>
      <c r="F282" s="1199">
        <v>4219006586</v>
      </c>
      <c r="G282" s="1199" t="s">
        <v>5575</v>
      </c>
      <c r="H282" s="1199">
        <v>1</v>
      </c>
      <c r="I282" s="1230" t="s">
        <v>5576</v>
      </c>
      <c r="J282" s="1229" t="s">
        <v>5577</v>
      </c>
      <c r="K282" s="1199" t="s">
        <v>4210</v>
      </c>
      <c r="L282" s="1199" t="s">
        <v>5578</v>
      </c>
      <c r="M282" s="1199" t="s">
        <v>4210</v>
      </c>
      <c r="N282" s="1199" t="s">
        <v>5578</v>
      </c>
      <c r="O282" s="1230" t="s">
        <v>5576</v>
      </c>
      <c r="P282" s="642" t="s">
        <v>747</v>
      </c>
      <c r="Q282" s="477" t="s">
        <v>2923</v>
      </c>
      <c r="R282" s="477" t="s">
        <v>5487</v>
      </c>
    </row>
    <row r="283" spans="1:18" s="1235" customFormat="1" ht="112.5">
      <c r="A283" s="1213">
        <v>275</v>
      </c>
      <c r="B283" s="477" t="s">
        <v>5480</v>
      </c>
      <c r="C283" s="1230" t="s">
        <v>4204</v>
      </c>
      <c r="D283" s="1210" t="s">
        <v>5579</v>
      </c>
      <c r="E283" s="477" t="s">
        <v>5580</v>
      </c>
      <c r="F283" s="1199">
        <v>4219006650</v>
      </c>
      <c r="G283" s="1199" t="s">
        <v>5581</v>
      </c>
      <c r="H283" s="1199">
        <v>1</v>
      </c>
      <c r="I283" s="1230" t="s">
        <v>5582</v>
      </c>
      <c r="J283" s="1229" t="s">
        <v>5583</v>
      </c>
      <c r="K283" s="1199" t="s">
        <v>4210</v>
      </c>
      <c r="L283" s="1199" t="s">
        <v>5584</v>
      </c>
      <c r="M283" s="1199" t="s">
        <v>4210</v>
      </c>
      <c r="N283" s="1199" t="s">
        <v>5584</v>
      </c>
      <c r="O283" s="1230" t="s">
        <v>5582</v>
      </c>
      <c r="P283" s="642" t="s">
        <v>747</v>
      </c>
      <c r="Q283" s="477" t="s">
        <v>2923</v>
      </c>
      <c r="R283" s="477" t="s">
        <v>5487</v>
      </c>
    </row>
    <row r="284" spans="1:18" s="1235" customFormat="1" ht="67.5">
      <c r="A284" s="1213">
        <v>276</v>
      </c>
      <c r="B284" s="477" t="s">
        <v>5480</v>
      </c>
      <c r="C284" s="1230" t="s">
        <v>4204</v>
      </c>
      <c r="D284" s="1210" t="s">
        <v>5585</v>
      </c>
      <c r="E284" s="477" t="s">
        <v>5586</v>
      </c>
      <c r="F284" s="1199">
        <v>4219006699</v>
      </c>
      <c r="G284" s="1199" t="s">
        <v>5587</v>
      </c>
      <c r="H284" s="1199">
        <v>1</v>
      </c>
      <c r="I284" s="1230" t="s">
        <v>5588</v>
      </c>
      <c r="J284" s="1229" t="s">
        <v>5589</v>
      </c>
      <c r="K284" s="1199" t="s">
        <v>4210</v>
      </c>
      <c r="L284" s="1199" t="s">
        <v>5590</v>
      </c>
      <c r="M284" s="1199" t="s">
        <v>4210</v>
      </c>
      <c r="N284" s="1199" t="s">
        <v>5590</v>
      </c>
      <c r="O284" s="1230" t="s">
        <v>5588</v>
      </c>
      <c r="P284" s="642" t="s">
        <v>747</v>
      </c>
      <c r="Q284" s="477" t="s">
        <v>2923</v>
      </c>
      <c r="R284" s="477" t="s">
        <v>5487</v>
      </c>
    </row>
    <row r="285" spans="1:18" s="1235" customFormat="1" ht="112.5">
      <c r="A285" s="1213">
        <v>277</v>
      </c>
      <c r="B285" s="477" t="s">
        <v>5480</v>
      </c>
      <c r="C285" s="1230" t="s">
        <v>4204</v>
      </c>
      <c r="D285" s="1210" t="s">
        <v>5591</v>
      </c>
      <c r="E285" s="477" t="s">
        <v>5592</v>
      </c>
      <c r="F285" s="1199">
        <v>4219006723</v>
      </c>
      <c r="G285" s="1199" t="s">
        <v>5593</v>
      </c>
      <c r="H285" s="1199">
        <v>1</v>
      </c>
      <c r="I285" s="1230" t="s">
        <v>5594</v>
      </c>
      <c r="J285" s="1229" t="s">
        <v>5595</v>
      </c>
      <c r="K285" s="1199" t="s">
        <v>4210</v>
      </c>
      <c r="L285" s="1199" t="s">
        <v>5596</v>
      </c>
      <c r="M285" s="1199" t="s">
        <v>4210</v>
      </c>
      <c r="N285" s="1199" t="s">
        <v>5596</v>
      </c>
      <c r="O285" s="1230" t="s">
        <v>5594</v>
      </c>
      <c r="P285" s="642" t="s">
        <v>747</v>
      </c>
      <c r="Q285" s="477" t="s">
        <v>2923</v>
      </c>
      <c r="R285" s="477" t="s">
        <v>5487</v>
      </c>
    </row>
    <row r="286" spans="1:18" s="1235" customFormat="1" ht="112.5">
      <c r="A286" s="1213">
        <v>278</v>
      </c>
      <c r="B286" s="477" t="s">
        <v>5480</v>
      </c>
      <c r="C286" s="1230" t="s">
        <v>4204</v>
      </c>
      <c r="D286" s="1210" t="s">
        <v>5597</v>
      </c>
      <c r="E286" s="477" t="s">
        <v>5598</v>
      </c>
      <c r="F286" s="1199">
        <v>4219006748</v>
      </c>
      <c r="G286" s="1199" t="s">
        <v>5599</v>
      </c>
      <c r="H286" s="1199">
        <v>1</v>
      </c>
      <c r="I286" s="1230" t="s">
        <v>5600</v>
      </c>
      <c r="J286" s="1229" t="s">
        <v>5601</v>
      </c>
      <c r="K286" s="1199" t="s">
        <v>4210</v>
      </c>
      <c r="L286" s="1199" t="s">
        <v>5602</v>
      </c>
      <c r="M286" s="1199" t="s">
        <v>4210</v>
      </c>
      <c r="N286" s="1199" t="s">
        <v>5602</v>
      </c>
      <c r="O286" s="1230" t="s">
        <v>5600</v>
      </c>
      <c r="P286" s="642" t="s">
        <v>747</v>
      </c>
      <c r="Q286" s="477" t="s">
        <v>2923</v>
      </c>
      <c r="R286" s="477" t="s">
        <v>5487</v>
      </c>
    </row>
    <row r="287" spans="1:18" s="1235" customFormat="1" ht="123.75">
      <c r="A287" s="1213">
        <v>279</v>
      </c>
      <c r="B287" s="477" t="s">
        <v>5480</v>
      </c>
      <c r="C287" s="1230" t="s">
        <v>4204</v>
      </c>
      <c r="D287" s="1210" t="s">
        <v>5603</v>
      </c>
      <c r="E287" s="477" t="s">
        <v>5604</v>
      </c>
      <c r="F287" s="1199">
        <v>4219006635</v>
      </c>
      <c r="G287" s="1199" t="s">
        <v>5605</v>
      </c>
      <c r="H287" s="1199">
        <v>1</v>
      </c>
      <c r="I287" s="1230" t="s">
        <v>5606</v>
      </c>
      <c r="J287" s="1229" t="s">
        <v>5607</v>
      </c>
      <c r="K287" s="1199" t="s">
        <v>4210</v>
      </c>
      <c r="L287" s="1199" t="s">
        <v>5608</v>
      </c>
      <c r="M287" s="1199" t="s">
        <v>4210</v>
      </c>
      <c r="N287" s="1199" t="s">
        <v>5608</v>
      </c>
      <c r="O287" s="1230" t="s">
        <v>5606</v>
      </c>
      <c r="P287" s="642" t="s">
        <v>747</v>
      </c>
      <c r="Q287" s="477" t="s">
        <v>2923</v>
      </c>
      <c r="R287" s="477" t="s">
        <v>5487</v>
      </c>
    </row>
    <row r="288" spans="1:18" s="1235" customFormat="1" ht="67.5">
      <c r="A288" s="1213">
        <v>280</v>
      </c>
      <c r="B288" s="477" t="s">
        <v>5480</v>
      </c>
      <c r="C288" s="1230" t="s">
        <v>4204</v>
      </c>
      <c r="D288" s="1210" t="s">
        <v>5609</v>
      </c>
      <c r="E288" s="477" t="s">
        <v>5610</v>
      </c>
      <c r="F288" s="1199">
        <v>4219007283</v>
      </c>
      <c r="G288" s="1199" t="s">
        <v>5611</v>
      </c>
      <c r="H288" s="1199">
        <v>1</v>
      </c>
      <c r="I288" s="1230" t="s">
        <v>5612</v>
      </c>
      <c r="J288" s="1229" t="s">
        <v>5613</v>
      </c>
      <c r="K288" s="1199" t="s">
        <v>4210</v>
      </c>
      <c r="L288" s="1199" t="s">
        <v>5614</v>
      </c>
      <c r="M288" s="1199" t="s">
        <v>4210</v>
      </c>
      <c r="N288" s="1199" t="s">
        <v>5614</v>
      </c>
      <c r="O288" s="1230" t="s">
        <v>5612</v>
      </c>
      <c r="P288" s="642" t="s">
        <v>747</v>
      </c>
      <c r="Q288" s="477" t="s">
        <v>2923</v>
      </c>
      <c r="R288" s="477" t="s">
        <v>5487</v>
      </c>
    </row>
    <row r="289" spans="1:18" s="1235" customFormat="1" ht="67.5">
      <c r="A289" s="1213">
        <v>281</v>
      </c>
      <c r="B289" s="477" t="s">
        <v>5480</v>
      </c>
      <c r="C289" s="1230" t="s">
        <v>4204</v>
      </c>
      <c r="D289" s="1210" t="s">
        <v>5615</v>
      </c>
      <c r="E289" s="477" t="s">
        <v>5616</v>
      </c>
      <c r="F289" s="1199">
        <v>4219007300</v>
      </c>
      <c r="G289" s="1199" t="s">
        <v>5617</v>
      </c>
      <c r="H289" s="1199">
        <v>1</v>
      </c>
      <c r="I289" s="1230" t="s">
        <v>5618</v>
      </c>
      <c r="J289" s="1229" t="s">
        <v>5619</v>
      </c>
      <c r="K289" s="1199" t="s">
        <v>4210</v>
      </c>
      <c r="L289" s="1199" t="s">
        <v>5620</v>
      </c>
      <c r="M289" s="1199" t="s">
        <v>4210</v>
      </c>
      <c r="N289" s="1199" t="s">
        <v>5620</v>
      </c>
      <c r="O289" s="1230" t="s">
        <v>5618</v>
      </c>
      <c r="P289" s="642" t="s">
        <v>747</v>
      </c>
      <c r="Q289" s="477" t="s">
        <v>2923</v>
      </c>
      <c r="R289" s="477" t="s">
        <v>5487</v>
      </c>
    </row>
    <row r="290" spans="1:18" s="1235" customFormat="1" ht="123.75">
      <c r="A290" s="1213">
        <v>282</v>
      </c>
      <c r="B290" s="477" t="s">
        <v>5480</v>
      </c>
      <c r="C290" s="1230" t="s">
        <v>4204</v>
      </c>
      <c r="D290" s="1210" t="s">
        <v>5621</v>
      </c>
      <c r="E290" s="477" t="s">
        <v>5622</v>
      </c>
      <c r="F290" s="1199">
        <v>4219007325</v>
      </c>
      <c r="G290" s="1199" t="s">
        <v>5623</v>
      </c>
      <c r="H290" s="1199">
        <v>1</v>
      </c>
      <c r="I290" s="1230" t="s">
        <v>5624</v>
      </c>
      <c r="J290" s="1229" t="s">
        <v>5625</v>
      </c>
      <c r="K290" s="1199" t="s">
        <v>4210</v>
      </c>
      <c r="L290" s="1199" t="s">
        <v>5626</v>
      </c>
      <c r="M290" s="1199" t="s">
        <v>4210</v>
      </c>
      <c r="N290" s="1199" t="s">
        <v>5626</v>
      </c>
      <c r="O290" s="1230" t="s">
        <v>5624</v>
      </c>
      <c r="P290" s="642" t="s">
        <v>747</v>
      </c>
      <c r="Q290" s="477" t="s">
        <v>2923</v>
      </c>
      <c r="R290" s="477" t="s">
        <v>5487</v>
      </c>
    </row>
    <row r="291" spans="1:18" s="1235" customFormat="1" ht="123.75">
      <c r="A291" s="1213">
        <v>283</v>
      </c>
      <c r="B291" s="477" t="s">
        <v>5480</v>
      </c>
      <c r="C291" s="1230" t="s">
        <v>4204</v>
      </c>
      <c r="D291" s="1210" t="s">
        <v>5627</v>
      </c>
      <c r="E291" s="477" t="s">
        <v>5628</v>
      </c>
      <c r="F291" s="1199">
        <v>4219007406</v>
      </c>
      <c r="G291" s="1199" t="s">
        <v>5629</v>
      </c>
      <c r="H291" s="1199">
        <v>1</v>
      </c>
      <c r="I291" s="1230" t="s">
        <v>5630</v>
      </c>
      <c r="J291" s="1229" t="s">
        <v>5631</v>
      </c>
      <c r="K291" s="1199" t="s">
        <v>4210</v>
      </c>
      <c r="L291" s="1199" t="s">
        <v>5632</v>
      </c>
      <c r="M291" s="1199" t="s">
        <v>4210</v>
      </c>
      <c r="N291" s="1199" t="s">
        <v>5632</v>
      </c>
      <c r="O291" s="1230" t="s">
        <v>5630</v>
      </c>
      <c r="P291" s="642" t="s">
        <v>747</v>
      </c>
      <c r="Q291" s="477" t="s">
        <v>2923</v>
      </c>
      <c r="R291" s="477" t="s">
        <v>5487</v>
      </c>
    </row>
    <row r="292" spans="1:18" s="1235" customFormat="1" ht="67.5">
      <c r="A292" s="1213">
        <v>284</v>
      </c>
      <c r="B292" s="477" t="s">
        <v>5480</v>
      </c>
      <c r="C292" s="1230" t="s">
        <v>4204</v>
      </c>
      <c r="D292" s="1210" t="s">
        <v>5633</v>
      </c>
      <c r="E292" s="477" t="s">
        <v>5634</v>
      </c>
      <c r="F292" s="1199">
        <v>4219007420</v>
      </c>
      <c r="G292" s="1199" t="s">
        <v>5635</v>
      </c>
      <c r="H292" s="1199">
        <v>1</v>
      </c>
      <c r="I292" s="1230" t="s">
        <v>5636</v>
      </c>
      <c r="J292" s="1229" t="s">
        <v>5637</v>
      </c>
      <c r="K292" s="1199" t="s">
        <v>4210</v>
      </c>
      <c r="L292" s="1199" t="s">
        <v>5638</v>
      </c>
      <c r="M292" s="1199" t="s">
        <v>4210</v>
      </c>
      <c r="N292" s="1199" t="s">
        <v>5638</v>
      </c>
      <c r="O292" s="1230" t="s">
        <v>5636</v>
      </c>
      <c r="P292" s="642" t="s">
        <v>747</v>
      </c>
      <c r="Q292" s="477" t="s">
        <v>2923</v>
      </c>
      <c r="R292" s="477" t="s">
        <v>5487</v>
      </c>
    </row>
    <row r="293" spans="1:18" s="1235" customFormat="1" ht="123.75">
      <c r="A293" s="1213">
        <v>285</v>
      </c>
      <c r="B293" s="477" t="s">
        <v>5480</v>
      </c>
      <c r="C293" s="1230" t="s">
        <v>4204</v>
      </c>
      <c r="D293" s="1210" t="s">
        <v>5639</v>
      </c>
      <c r="E293" s="477" t="s">
        <v>5640</v>
      </c>
      <c r="F293" s="1199">
        <v>4221011858</v>
      </c>
      <c r="G293" s="1199" t="s">
        <v>5641</v>
      </c>
      <c r="H293" s="1199">
        <v>1</v>
      </c>
      <c r="I293" s="1230" t="s">
        <v>5642</v>
      </c>
      <c r="J293" s="1229" t="s">
        <v>5643</v>
      </c>
      <c r="K293" s="1199" t="s">
        <v>4210</v>
      </c>
      <c r="L293" s="1199" t="s">
        <v>5644</v>
      </c>
      <c r="M293" s="1199" t="s">
        <v>4210</v>
      </c>
      <c r="N293" s="1199" t="s">
        <v>5644</v>
      </c>
      <c r="O293" s="1230" t="s">
        <v>5642</v>
      </c>
      <c r="P293" s="642" t="s">
        <v>747</v>
      </c>
      <c r="Q293" s="477" t="s">
        <v>2923</v>
      </c>
      <c r="R293" s="477" t="s">
        <v>5487</v>
      </c>
    </row>
    <row r="294" spans="1:18" s="1235" customFormat="1" ht="67.5">
      <c r="A294" s="1213">
        <v>286</v>
      </c>
      <c r="B294" s="477" t="s">
        <v>5480</v>
      </c>
      <c r="C294" s="1230" t="s">
        <v>4204</v>
      </c>
      <c r="D294" s="1210" t="s">
        <v>5645</v>
      </c>
      <c r="E294" s="477" t="s">
        <v>5646</v>
      </c>
      <c r="F294" s="1199">
        <v>4253017901</v>
      </c>
      <c r="G294" s="1199" t="s">
        <v>5647</v>
      </c>
      <c r="H294" s="1199">
        <v>1</v>
      </c>
      <c r="I294" s="1230" t="s">
        <v>5648</v>
      </c>
      <c r="J294" s="1229" t="s">
        <v>5649</v>
      </c>
      <c r="K294" s="1199" t="s">
        <v>4210</v>
      </c>
      <c r="L294" s="1199" t="s">
        <v>5650</v>
      </c>
      <c r="M294" s="1199" t="s">
        <v>4210</v>
      </c>
      <c r="N294" s="1199" t="s">
        <v>5650</v>
      </c>
      <c r="O294" s="1230" t="s">
        <v>5648</v>
      </c>
      <c r="P294" s="642" t="s">
        <v>747</v>
      </c>
      <c r="Q294" s="477" t="s">
        <v>2923</v>
      </c>
      <c r="R294" s="477" t="s">
        <v>5487</v>
      </c>
    </row>
    <row r="295" spans="1:18" s="1235" customFormat="1" ht="67.5">
      <c r="A295" s="1213">
        <v>287</v>
      </c>
      <c r="B295" s="477" t="s">
        <v>5480</v>
      </c>
      <c r="C295" s="1230" t="s">
        <v>4204</v>
      </c>
      <c r="D295" s="1210" t="s">
        <v>5651</v>
      </c>
      <c r="E295" s="477" t="s">
        <v>5652</v>
      </c>
      <c r="F295" s="1199">
        <v>4221024871</v>
      </c>
      <c r="G295" s="1203" t="s">
        <v>5653</v>
      </c>
      <c r="H295" s="1199">
        <v>1</v>
      </c>
      <c r="I295" s="1230" t="s">
        <v>5654</v>
      </c>
      <c r="J295" s="1229" t="s">
        <v>5655</v>
      </c>
      <c r="K295" s="1199" t="s">
        <v>4210</v>
      </c>
      <c r="L295" s="1199" t="s">
        <v>5656</v>
      </c>
      <c r="M295" s="1199" t="s">
        <v>4210</v>
      </c>
      <c r="N295" s="1199" t="s">
        <v>5656</v>
      </c>
      <c r="O295" s="1230" t="s">
        <v>5654</v>
      </c>
      <c r="P295" s="1199" t="s">
        <v>776</v>
      </c>
      <c r="Q295" s="477" t="s">
        <v>673</v>
      </c>
      <c r="R295" s="477"/>
    </row>
    <row r="296" spans="1:18" s="1235" customFormat="1" ht="67.5">
      <c r="A296" s="1213">
        <v>288</v>
      </c>
      <c r="B296" s="477" t="s">
        <v>5480</v>
      </c>
      <c r="C296" s="1230" t="s">
        <v>4204</v>
      </c>
      <c r="D296" s="1210" t="s">
        <v>5657</v>
      </c>
      <c r="E296" s="477" t="s">
        <v>5658</v>
      </c>
      <c r="F296" s="1199">
        <v>4219007710</v>
      </c>
      <c r="G296" s="1199" t="s">
        <v>5659</v>
      </c>
      <c r="H296" s="1199">
        <v>1</v>
      </c>
      <c r="I296" s="1230" t="s">
        <v>5660</v>
      </c>
      <c r="J296" s="1199" t="s">
        <v>5661</v>
      </c>
      <c r="K296" s="1199" t="s">
        <v>4210</v>
      </c>
      <c r="L296" s="1199" t="s">
        <v>5662</v>
      </c>
      <c r="M296" s="1199" t="s">
        <v>4210</v>
      </c>
      <c r="N296" s="1199" t="s">
        <v>5662</v>
      </c>
      <c r="O296" s="1230" t="s">
        <v>5660</v>
      </c>
      <c r="P296" s="1199" t="s">
        <v>776</v>
      </c>
      <c r="Q296" s="477" t="s">
        <v>673</v>
      </c>
      <c r="R296" s="477"/>
    </row>
    <row r="297" spans="1:18" s="1235" customFormat="1" ht="67.5">
      <c r="A297" s="1213">
        <v>289</v>
      </c>
      <c r="B297" s="477" t="s">
        <v>5480</v>
      </c>
      <c r="C297" s="1230" t="s">
        <v>4204</v>
      </c>
      <c r="D297" s="1210" t="s">
        <v>5663</v>
      </c>
      <c r="E297" s="477" t="s">
        <v>5664</v>
      </c>
      <c r="F297" s="1199">
        <v>4219004170</v>
      </c>
      <c r="G297" s="1199" t="s">
        <v>5665</v>
      </c>
      <c r="H297" s="1199">
        <v>1</v>
      </c>
      <c r="I297" s="1230" t="s">
        <v>5666</v>
      </c>
      <c r="J297" s="1229" t="s">
        <v>5667</v>
      </c>
      <c r="K297" s="1199" t="s">
        <v>734</v>
      </c>
      <c r="L297" s="1199" t="s">
        <v>5668</v>
      </c>
      <c r="M297" s="1199" t="s">
        <v>734</v>
      </c>
      <c r="N297" s="1199" t="s">
        <v>5668</v>
      </c>
      <c r="O297" s="1230" t="s">
        <v>5666</v>
      </c>
      <c r="P297" s="1199" t="s">
        <v>776</v>
      </c>
      <c r="Q297" s="477" t="s">
        <v>673</v>
      </c>
      <c r="R297" s="477"/>
    </row>
    <row r="298" spans="1:18" s="1235" customFormat="1" ht="67.5">
      <c r="A298" s="1213">
        <v>290</v>
      </c>
      <c r="B298" s="477" t="s">
        <v>5480</v>
      </c>
      <c r="C298" s="1230" t="s">
        <v>4204</v>
      </c>
      <c r="D298" s="1210" t="s">
        <v>5669</v>
      </c>
      <c r="E298" s="477" t="s">
        <v>5670</v>
      </c>
      <c r="F298" s="1199">
        <v>4221020073</v>
      </c>
      <c r="G298" s="1199" t="s">
        <v>5671</v>
      </c>
      <c r="H298" s="1199">
        <v>1</v>
      </c>
      <c r="I298" s="1230" t="s">
        <v>5672</v>
      </c>
      <c r="J298" s="1229" t="s">
        <v>5673</v>
      </c>
      <c r="K298" s="1199" t="s">
        <v>734</v>
      </c>
      <c r="L298" s="1199" t="s">
        <v>5674</v>
      </c>
      <c r="M298" s="1199" t="s">
        <v>734</v>
      </c>
      <c r="N298" s="1199" t="s">
        <v>5674</v>
      </c>
      <c r="O298" s="1230" t="s">
        <v>5672</v>
      </c>
      <c r="P298" s="1199" t="s">
        <v>776</v>
      </c>
      <c r="Q298" s="477" t="s">
        <v>673</v>
      </c>
      <c r="R298" s="477"/>
    </row>
    <row r="299" spans="1:18" s="1235" customFormat="1" ht="67.5">
      <c r="A299" s="1213">
        <v>291</v>
      </c>
      <c r="B299" s="477" t="s">
        <v>5480</v>
      </c>
      <c r="C299" s="1230" t="s">
        <v>4204</v>
      </c>
      <c r="D299" s="1210" t="s">
        <v>5675</v>
      </c>
      <c r="E299" s="477" t="s">
        <v>5676</v>
      </c>
      <c r="F299" s="1199">
        <v>4221030071</v>
      </c>
      <c r="G299" s="1199" t="s">
        <v>5677</v>
      </c>
      <c r="H299" s="1199">
        <v>1</v>
      </c>
      <c r="I299" s="1230" t="s">
        <v>5678</v>
      </c>
      <c r="J299" s="1229" t="s">
        <v>5679</v>
      </c>
      <c r="K299" s="1199" t="s">
        <v>734</v>
      </c>
      <c r="L299" s="1199" t="s">
        <v>5680</v>
      </c>
      <c r="M299" s="1199" t="s">
        <v>734</v>
      </c>
      <c r="N299" s="1199" t="s">
        <v>5680</v>
      </c>
      <c r="O299" s="1230" t="s">
        <v>5678</v>
      </c>
      <c r="P299" s="1199" t="s">
        <v>776</v>
      </c>
      <c r="Q299" s="477" t="s">
        <v>673</v>
      </c>
      <c r="R299" s="477"/>
    </row>
    <row r="300" spans="1:18" s="1235" customFormat="1" ht="67.5">
      <c r="A300" s="1213">
        <v>292</v>
      </c>
      <c r="B300" s="477" t="s">
        <v>5480</v>
      </c>
      <c r="C300" s="1230" t="s">
        <v>4204</v>
      </c>
      <c r="D300" s="477" t="s">
        <v>5681</v>
      </c>
      <c r="E300" s="477" t="s">
        <v>5682</v>
      </c>
      <c r="F300" s="477">
        <v>4221002638</v>
      </c>
      <c r="G300" s="477" t="s">
        <v>5683</v>
      </c>
      <c r="H300" s="477">
        <v>1</v>
      </c>
      <c r="I300" s="477" t="s">
        <v>5684</v>
      </c>
      <c r="J300" s="477" t="s">
        <v>5685</v>
      </c>
      <c r="K300" s="477" t="s">
        <v>671</v>
      </c>
      <c r="L300" s="477" t="s">
        <v>5686</v>
      </c>
      <c r="M300" s="477" t="s">
        <v>671</v>
      </c>
      <c r="N300" s="477" t="s">
        <v>5686</v>
      </c>
      <c r="O300" s="1199" t="s">
        <v>5684</v>
      </c>
      <c r="P300" s="477" t="s">
        <v>5687</v>
      </c>
      <c r="Q300" s="477" t="s">
        <v>5688</v>
      </c>
      <c r="R300" s="477" t="s">
        <v>554</v>
      </c>
    </row>
    <row r="301" spans="1:18" s="1235" customFormat="1" ht="67.5">
      <c r="A301" s="1213">
        <v>293</v>
      </c>
      <c r="B301" s="477" t="s">
        <v>5480</v>
      </c>
      <c r="C301" s="1230" t="s">
        <v>4204</v>
      </c>
      <c r="D301" s="476" t="s">
        <v>5689</v>
      </c>
      <c r="E301" s="476" t="s">
        <v>5690</v>
      </c>
      <c r="F301" s="477">
        <v>4221002701</v>
      </c>
      <c r="G301" s="477" t="s">
        <v>5691</v>
      </c>
      <c r="H301" s="477">
        <v>1</v>
      </c>
      <c r="I301" s="477" t="s">
        <v>5692</v>
      </c>
      <c r="J301" s="477" t="s">
        <v>5693</v>
      </c>
      <c r="K301" s="477" t="s">
        <v>671</v>
      </c>
      <c r="L301" s="477" t="s">
        <v>5694</v>
      </c>
      <c r="M301" s="477" t="s">
        <v>671</v>
      </c>
      <c r="N301" s="477" t="s">
        <v>5694</v>
      </c>
      <c r="O301" s="477" t="s">
        <v>5692</v>
      </c>
      <c r="P301" s="1199" t="s">
        <v>5695</v>
      </c>
      <c r="Q301" s="1199" t="s">
        <v>2874</v>
      </c>
      <c r="R301" s="477" t="s">
        <v>554</v>
      </c>
    </row>
    <row r="302" spans="1:18" s="1235" customFormat="1" ht="67.5">
      <c r="A302" s="1213">
        <v>294</v>
      </c>
      <c r="B302" s="477" t="s">
        <v>5480</v>
      </c>
      <c r="C302" s="1230" t="s">
        <v>4204</v>
      </c>
      <c r="D302" s="476" t="s">
        <v>5696</v>
      </c>
      <c r="E302" s="476" t="s">
        <v>5697</v>
      </c>
      <c r="F302" s="477">
        <v>4221002691</v>
      </c>
      <c r="G302" s="477" t="s">
        <v>5698</v>
      </c>
      <c r="H302" s="477">
        <v>1</v>
      </c>
      <c r="I302" s="477" t="s">
        <v>5699</v>
      </c>
      <c r="J302" s="477" t="s">
        <v>5700</v>
      </c>
      <c r="K302" s="477" t="s">
        <v>671</v>
      </c>
      <c r="L302" s="477" t="s">
        <v>5701</v>
      </c>
      <c r="M302" s="477" t="s">
        <v>671</v>
      </c>
      <c r="N302" s="477" t="s">
        <v>5701</v>
      </c>
      <c r="O302" s="477" t="s">
        <v>5699</v>
      </c>
      <c r="P302" s="1199" t="s">
        <v>5695</v>
      </c>
      <c r="Q302" s="1199" t="s">
        <v>2874</v>
      </c>
      <c r="R302" s="477" t="s">
        <v>554</v>
      </c>
    </row>
    <row r="303" spans="1:18" s="1235" customFormat="1" ht="67.5">
      <c r="A303" s="1213">
        <v>295</v>
      </c>
      <c r="B303" s="477" t="s">
        <v>5480</v>
      </c>
      <c r="C303" s="1230" t="s">
        <v>4204</v>
      </c>
      <c r="D303" s="477" t="s">
        <v>5702</v>
      </c>
      <c r="E303" s="477" t="s">
        <v>5703</v>
      </c>
      <c r="F303" s="477">
        <v>4221003536</v>
      </c>
      <c r="G303" s="477" t="s">
        <v>5704</v>
      </c>
      <c r="H303" s="477">
        <v>1</v>
      </c>
      <c r="I303" s="477" t="s">
        <v>5705</v>
      </c>
      <c r="J303" s="477" t="s">
        <v>5706</v>
      </c>
      <c r="K303" s="477" t="s">
        <v>671</v>
      </c>
      <c r="L303" s="477" t="s">
        <v>5707</v>
      </c>
      <c r="M303" s="477" t="s">
        <v>671</v>
      </c>
      <c r="N303" s="477" t="s">
        <v>5707</v>
      </c>
      <c r="O303" s="477" t="s">
        <v>5705</v>
      </c>
      <c r="P303" s="1199" t="s">
        <v>5695</v>
      </c>
      <c r="Q303" s="1199" t="s">
        <v>2874</v>
      </c>
      <c r="R303" s="477" t="s">
        <v>554</v>
      </c>
    </row>
    <row r="304" spans="1:18" s="1235" customFormat="1" ht="67.5">
      <c r="A304" s="1213">
        <v>296</v>
      </c>
      <c r="B304" s="477" t="s">
        <v>5480</v>
      </c>
      <c r="C304" s="1230" t="s">
        <v>4204</v>
      </c>
      <c r="D304" s="476" t="s">
        <v>5708</v>
      </c>
      <c r="E304" s="476" t="s">
        <v>5709</v>
      </c>
      <c r="F304" s="477">
        <v>4221002677</v>
      </c>
      <c r="G304" s="477" t="s">
        <v>5710</v>
      </c>
      <c r="H304" s="477">
        <v>1</v>
      </c>
      <c r="I304" s="477" t="s">
        <v>5711</v>
      </c>
      <c r="J304" s="477" t="s">
        <v>5712</v>
      </c>
      <c r="K304" s="477" t="s">
        <v>671</v>
      </c>
      <c r="L304" s="477" t="s">
        <v>5713</v>
      </c>
      <c r="M304" s="477" t="s">
        <v>671</v>
      </c>
      <c r="N304" s="477" t="s">
        <v>5713</v>
      </c>
      <c r="O304" s="477" t="s">
        <v>5711</v>
      </c>
      <c r="P304" s="1199" t="s">
        <v>5695</v>
      </c>
      <c r="Q304" s="1199" t="s">
        <v>2874</v>
      </c>
      <c r="R304" s="477" t="s">
        <v>554</v>
      </c>
    </row>
    <row r="305" spans="1:18" s="1235" customFormat="1" ht="67.5">
      <c r="A305" s="1213">
        <v>297</v>
      </c>
      <c r="B305" s="477" t="s">
        <v>5480</v>
      </c>
      <c r="C305" s="1230" t="s">
        <v>4204</v>
      </c>
      <c r="D305" s="477" t="s">
        <v>5714</v>
      </c>
      <c r="E305" s="477" t="s">
        <v>5715</v>
      </c>
      <c r="F305" s="477">
        <v>4221002652</v>
      </c>
      <c r="G305" s="477" t="s">
        <v>5716</v>
      </c>
      <c r="H305" s="477">
        <v>1</v>
      </c>
      <c r="I305" s="477" t="s">
        <v>5717</v>
      </c>
      <c r="J305" s="477" t="s">
        <v>5718</v>
      </c>
      <c r="K305" s="477" t="s">
        <v>671</v>
      </c>
      <c r="L305" s="477" t="s">
        <v>5719</v>
      </c>
      <c r="M305" s="477" t="s">
        <v>671</v>
      </c>
      <c r="N305" s="477" t="s">
        <v>5719</v>
      </c>
      <c r="O305" s="477" t="s">
        <v>5717</v>
      </c>
      <c r="P305" s="1199" t="s">
        <v>5695</v>
      </c>
      <c r="Q305" s="1199" t="s">
        <v>2874</v>
      </c>
      <c r="R305" s="477" t="s">
        <v>554</v>
      </c>
    </row>
    <row r="306" spans="1:18" s="1235" customFormat="1" ht="67.5">
      <c r="A306" s="1213">
        <v>298</v>
      </c>
      <c r="B306" s="477" t="s">
        <v>5480</v>
      </c>
      <c r="C306" s="1230" t="s">
        <v>4204</v>
      </c>
      <c r="D306" s="477" t="s">
        <v>5720</v>
      </c>
      <c r="E306" s="477" t="s">
        <v>5721</v>
      </c>
      <c r="F306" s="477">
        <v>4221024857</v>
      </c>
      <c r="G306" s="477" t="s">
        <v>5722</v>
      </c>
      <c r="H306" s="477">
        <v>1</v>
      </c>
      <c r="I306" s="477" t="s">
        <v>5723</v>
      </c>
      <c r="J306" s="477" t="s">
        <v>5724</v>
      </c>
      <c r="K306" s="477" t="s">
        <v>5725</v>
      </c>
      <c r="L306" s="477" t="s">
        <v>5726</v>
      </c>
      <c r="M306" s="477" t="s">
        <v>5725</v>
      </c>
      <c r="N306" s="477" t="s">
        <v>5726</v>
      </c>
      <c r="O306" s="1199" t="s">
        <v>5723</v>
      </c>
      <c r="P306" s="477" t="s">
        <v>5687</v>
      </c>
      <c r="Q306" s="477" t="s">
        <v>5688</v>
      </c>
      <c r="R306" s="477" t="s">
        <v>554</v>
      </c>
    </row>
    <row r="307" spans="1:18" s="1235" customFormat="1" ht="67.5">
      <c r="A307" s="1213">
        <v>299</v>
      </c>
      <c r="B307" s="477" t="s">
        <v>5480</v>
      </c>
      <c r="C307" s="1230" t="s">
        <v>4204</v>
      </c>
      <c r="D307" s="476" t="s">
        <v>5727</v>
      </c>
      <c r="E307" s="476" t="s">
        <v>5728</v>
      </c>
      <c r="F307" s="477">
        <v>4221011791</v>
      </c>
      <c r="G307" s="477" t="s">
        <v>5729</v>
      </c>
      <c r="H307" s="477">
        <v>1</v>
      </c>
      <c r="I307" s="477" t="s">
        <v>5730</v>
      </c>
      <c r="J307" s="477" t="s">
        <v>5731</v>
      </c>
      <c r="K307" s="477" t="s">
        <v>5725</v>
      </c>
      <c r="L307" s="477" t="s">
        <v>5732</v>
      </c>
      <c r="M307" s="477" t="s">
        <v>5725</v>
      </c>
      <c r="N307" s="477" t="s">
        <v>5732</v>
      </c>
      <c r="O307" s="1199" t="s">
        <v>5730</v>
      </c>
      <c r="P307" s="477" t="s">
        <v>5687</v>
      </c>
      <c r="Q307" s="477" t="s">
        <v>5688</v>
      </c>
      <c r="R307" s="477" t="s">
        <v>554</v>
      </c>
    </row>
    <row r="308" spans="1:18" s="1235" customFormat="1" ht="67.5">
      <c r="A308" s="1213">
        <v>300</v>
      </c>
      <c r="B308" s="477" t="s">
        <v>5480</v>
      </c>
      <c r="C308" s="1230" t="s">
        <v>4204</v>
      </c>
      <c r="D308" s="476" t="s">
        <v>5733</v>
      </c>
      <c r="E308" s="476" t="s">
        <v>5734</v>
      </c>
      <c r="F308" s="477">
        <v>4221011801</v>
      </c>
      <c r="G308" s="477" t="s">
        <v>5735</v>
      </c>
      <c r="H308" s="477">
        <v>1</v>
      </c>
      <c r="I308" s="477" t="s">
        <v>5736</v>
      </c>
      <c r="J308" s="1266" t="s">
        <v>5737</v>
      </c>
      <c r="K308" s="477" t="s">
        <v>5725</v>
      </c>
      <c r="L308" s="477" t="s">
        <v>5738</v>
      </c>
      <c r="M308" s="477" t="s">
        <v>5725</v>
      </c>
      <c r="N308" s="477" t="s">
        <v>5738</v>
      </c>
      <c r="O308" s="1199" t="s">
        <v>5736</v>
      </c>
      <c r="P308" s="1199" t="s">
        <v>5695</v>
      </c>
      <c r="Q308" s="1199" t="s">
        <v>2874</v>
      </c>
      <c r="R308" s="477" t="s">
        <v>554</v>
      </c>
    </row>
    <row r="309" spans="1:18" s="1235" customFormat="1" ht="67.5">
      <c r="A309" s="1213">
        <v>301</v>
      </c>
      <c r="B309" s="477" t="s">
        <v>5480</v>
      </c>
      <c r="C309" s="1230" t="s">
        <v>4204</v>
      </c>
      <c r="D309" s="476" t="s">
        <v>5739</v>
      </c>
      <c r="E309" s="476" t="s">
        <v>5740</v>
      </c>
      <c r="F309" s="477">
        <v>4221011819</v>
      </c>
      <c r="G309" s="477" t="s">
        <v>5741</v>
      </c>
      <c r="H309" s="477">
        <v>1</v>
      </c>
      <c r="I309" s="477" t="s">
        <v>5742</v>
      </c>
      <c r="J309" s="477" t="s">
        <v>5743</v>
      </c>
      <c r="K309" s="477" t="s">
        <v>5725</v>
      </c>
      <c r="L309" s="477" t="s">
        <v>5744</v>
      </c>
      <c r="M309" s="477" t="s">
        <v>5725</v>
      </c>
      <c r="N309" s="477" t="s">
        <v>5744</v>
      </c>
      <c r="O309" s="1199" t="s">
        <v>5742</v>
      </c>
      <c r="P309" s="477" t="s">
        <v>5687</v>
      </c>
      <c r="Q309" s="477" t="s">
        <v>5688</v>
      </c>
      <c r="R309" s="477" t="s">
        <v>554</v>
      </c>
    </row>
    <row r="310" spans="1:18" s="1235" customFormat="1" ht="67.5">
      <c r="A310" s="1213">
        <v>302</v>
      </c>
      <c r="B310" s="477" t="s">
        <v>5480</v>
      </c>
      <c r="C310" s="1230" t="s">
        <v>4204</v>
      </c>
      <c r="D310" s="476" t="s">
        <v>5745</v>
      </c>
      <c r="E310" s="476" t="s">
        <v>5746</v>
      </c>
      <c r="F310" s="477">
        <v>4221008090</v>
      </c>
      <c r="G310" s="477" t="s">
        <v>5747</v>
      </c>
      <c r="H310" s="477">
        <v>1</v>
      </c>
      <c r="I310" s="477" t="s">
        <v>5748</v>
      </c>
      <c r="J310" s="477" t="s">
        <v>5749</v>
      </c>
      <c r="K310" s="477" t="s">
        <v>5725</v>
      </c>
      <c r="L310" s="477" t="s">
        <v>5750</v>
      </c>
      <c r="M310" s="477" t="s">
        <v>5725</v>
      </c>
      <c r="N310" s="477" t="s">
        <v>5750</v>
      </c>
      <c r="O310" s="1199" t="s">
        <v>5748</v>
      </c>
      <c r="P310" s="477" t="s">
        <v>5751</v>
      </c>
      <c r="Q310" s="477" t="s">
        <v>5688</v>
      </c>
      <c r="R310" s="477" t="s">
        <v>554</v>
      </c>
    </row>
    <row r="311" spans="1:18" s="1235" customFormat="1" ht="67.5">
      <c r="A311" s="1213">
        <v>303</v>
      </c>
      <c r="B311" s="477" t="s">
        <v>5480</v>
      </c>
      <c r="C311" s="1230" t="s">
        <v>4204</v>
      </c>
      <c r="D311" s="476" t="s">
        <v>5752</v>
      </c>
      <c r="E311" s="476" t="s">
        <v>5753</v>
      </c>
      <c r="F311" s="477">
        <v>4221007989</v>
      </c>
      <c r="G311" s="477" t="s">
        <v>5754</v>
      </c>
      <c r="H311" s="477">
        <v>1</v>
      </c>
      <c r="I311" s="477" t="s">
        <v>5755</v>
      </c>
      <c r="J311" s="477" t="s">
        <v>5756</v>
      </c>
      <c r="K311" s="477" t="s">
        <v>5725</v>
      </c>
      <c r="L311" s="477" t="s">
        <v>5757</v>
      </c>
      <c r="M311" s="477" t="s">
        <v>5725</v>
      </c>
      <c r="N311" s="477" t="s">
        <v>5757</v>
      </c>
      <c r="O311" s="1199" t="s">
        <v>5755</v>
      </c>
      <c r="P311" s="477" t="s">
        <v>5687</v>
      </c>
      <c r="Q311" s="477" t="s">
        <v>5688</v>
      </c>
      <c r="R311" s="477" t="s">
        <v>554</v>
      </c>
    </row>
    <row r="312" spans="1:18" s="1235" customFormat="1" ht="67.5">
      <c r="A312" s="1213">
        <v>304</v>
      </c>
      <c r="B312" s="477" t="s">
        <v>5480</v>
      </c>
      <c r="C312" s="1230" t="s">
        <v>4204</v>
      </c>
      <c r="D312" s="476" t="s">
        <v>5758</v>
      </c>
      <c r="E312" s="476" t="s">
        <v>5759</v>
      </c>
      <c r="F312" s="477">
        <v>4221011784</v>
      </c>
      <c r="G312" s="477" t="s">
        <v>5760</v>
      </c>
      <c r="H312" s="477">
        <v>1</v>
      </c>
      <c r="I312" s="477" t="s">
        <v>5761</v>
      </c>
      <c r="J312" s="477" t="s">
        <v>5762</v>
      </c>
      <c r="K312" s="477" t="s">
        <v>5725</v>
      </c>
      <c r="L312" s="477" t="s">
        <v>5763</v>
      </c>
      <c r="M312" s="477" t="s">
        <v>5725</v>
      </c>
      <c r="N312" s="477" t="s">
        <v>5763</v>
      </c>
      <c r="O312" s="1199" t="s">
        <v>5761</v>
      </c>
      <c r="P312" s="477" t="s">
        <v>5687</v>
      </c>
      <c r="Q312" s="477" t="s">
        <v>5688</v>
      </c>
      <c r="R312" s="477" t="s">
        <v>554</v>
      </c>
    </row>
    <row r="313" spans="1:18" s="1235" customFormat="1" ht="67.5">
      <c r="A313" s="1213">
        <v>305</v>
      </c>
      <c r="B313" s="477" t="s">
        <v>5480</v>
      </c>
      <c r="C313" s="1230" t="s">
        <v>4204</v>
      </c>
      <c r="D313" s="476" t="s">
        <v>5764</v>
      </c>
      <c r="E313" s="476" t="s">
        <v>5765</v>
      </c>
      <c r="F313" s="477">
        <v>4221007957</v>
      </c>
      <c r="G313" s="477" t="s">
        <v>5766</v>
      </c>
      <c r="H313" s="477">
        <v>1</v>
      </c>
      <c r="I313" s="477" t="s">
        <v>5767</v>
      </c>
      <c r="J313" s="477" t="s">
        <v>5768</v>
      </c>
      <c r="K313" s="477" t="s">
        <v>5725</v>
      </c>
      <c r="L313" s="477" t="s">
        <v>5769</v>
      </c>
      <c r="M313" s="477" t="s">
        <v>5725</v>
      </c>
      <c r="N313" s="477" t="s">
        <v>5769</v>
      </c>
      <c r="O313" s="1199" t="s">
        <v>5767</v>
      </c>
      <c r="P313" s="477" t="s">
        <v>5687</v>
      </c>
      <c r="Q313" s="477" t="s">
        <v>5688</v>
      </c>
      <c r="R313" s="477" t="s">
        <v>554</v>
      </c>
    </row>
    <row r="314" spans="1:18" s="1235" customFormat="1" ht="67.5">
      <c r="A314" s="1213">
        <v>306</v>
      </c>
      <c r="B314" s="477" t="s">
        <v>5480</v>
      </c>
      <c r="C314" s="1230" t="s">
        <v>4204</v>
      </c>
      <c r="D314" s="476" t="s">
        <v>5770</v>
      </c>
      <c r="E314" s="476" t="s">
        <v>5771</v>
      </c>
      <c r="F314" s="477">
        <v>4221009305</v>
      </c>
      <c r="G314" s="477" t="s">
        <v>5772</v>
      </c>
      <c r="H314" s="477">
        <v>1</v>
      </c>
      <c r="I314" s="477" t="s">
        <v>5773</v>
      </c>
      <c r="J314" s="477" t="s">
        <v>5774</v>
      </c>
      <c r="K314" s="477" t="s">
        <v>5725</v>
      </c>
      <c r="L314" s="477" t="s">
        <v>5775</v>
      </c>
      <c r="M314" s="477" t="s">
        <v>5725</v>
      </c>
      <c r="N314" s="477" t="s">
        <v>5775</v>
      </c>
      <c r="O314" s="1199" t="s">
        <v>5773</v>
      </c>
      <c r="P314" s="477" t="s">
        <v>5687</v>
      </c>
      <c r="Q314" s="477" t="s">
        <v>5688</v>
      </c>
      <c r="R314" s="477" t="s">
        <v>554</v>
      </c>
    </row>
    <row r="315" spans="1:18" s="1235" customFormat="1" ht="67.5">
      <c r="A315" s="1213">
        <v>307</v>
      </c>
      <c r="B315" s="477" t="s">
        <v>5480</v>
      </c>
      <c r="C315" s="1230" t="s">
        <v>4204</v>
      </c>
      <c r="D315" s="476" t="s">
        <v>5776</v>
      </c>
      <c r="E315" s="476" t="s">
        <v>5777</v>
      </c>
      <c r="F315" s="477">
        <v>4221008291</v>
      </c>
      <c r="G315" s="477" t="s">
        <v>5778</v>
      </c>
      <c r="H315" s="477">
        <v>1</v>
      </c>
      <c r="I315" s="477" t="s">
        <v>5779</v>
      </c>
      <c r="J315" s="477" t="s">
        <v>5780</v>
      </c>
      <c r="K315" s="477" t="s">
        <v>5725</v>
      </c>
      <c r="L315" s="477" t="s">
        <v>5781</v>
      </c>
      <c r="M315" s="477" t="s">
        <v>5725</v>
      </c>
      <c r="N315" s="477" t="s">
        <v>5781</v>
      </c>
      <c r="O315" s="476" t="s">
        <v>5779</v>
      </c>
      <c r="P315" s="477" t="s">
        <v>5687</v>
      </c>
      <c r="Q315" s="477" t="s">
        <v>5688</v>
      </c>
      <c r="R315" s="477" t="s">
        <v>554</v>
      </c>
    </row>
    <row r="316" spans="1:18" s="1235" customFormat="1" ht="67.5">
      <c r="A316" s="1213">
        <v>308</v>
      </c>
      <c r="B316" s="477" t="s">
        <v>5480</v>
      </c>
      <c r="C316" s="1230" t="s">
        <v>4204</v>
      </c>
      <c r="D316" s="476" t="s">
        <v>5782</v>
      </c>
      <c r="E316" s="476" t="s">
        <v>5783</v>
      </c>
      <c r="F316" s="476">
        <v>4221025201</v>
      </c>
      <c r="G316" s="476" t="s">
        <v>5784</v>
      </c>
      <c r="H316" s="477">
        <v>1</v>
      </c>
      <c r="I316" s="477" t="s">
        <v>5785</v>
      </c>
      <c r="J316" s="477" t="s">
        <v>5786</v>
      </c>
      <c r="K316" s="477" t="s">
        <v>5725</v>
      </c>
      <c r="L316" s="477" t="s">
        <v>5787</v>
      </c>
      <c r="M316" s="477" t="s">
        <v>5725</v>
      </c>
      <c r="N316" s="477" t="s">
        <v>5787</v>
      </c>
      <c r="O316" s="1199" t="s">
        <v>5785</v>
      </c>
      <c r="P316" s="477" t="s">
        <v>5687</v>
      </c>
      <c r="Q316" s="477" t="s">
        <v>5688</v>
      </c>
      <c r="R316" s="477" t="s">
        <v>554</v>
      </c>
    </row>
    <row r="317" spans="1:18" s="1235" customFormat="1" ht="67.5">
      <c r="A317" s="1213">
        <v>309</v>
      </c>
      <c r="B317" s="477" t="s">
        <v>5480</v>
      </c>
      <c r="C317" s="1230" t="s">
        <v>4204</v>
      </c>
      <c r="D317" s="476" t="s">
        <v>5788</v>
      </c>
      <c r="E317" s="476" t="s">
        <v>5789</v>
      </c>
      <c r="F317" s="476">
        <v>4221007227</v>
      </c>
      <c r="G317" s="476" t="s">
        <v>5790</v>
      </c>
      <c r="H317" s="477">
        <v>1</v>
      </c>
      <c r="I317" s="477" t="s">
        <v>5791</v>
      </c>
      <c r="J317" s="477" t="s">
        <v>5792</v>
      </c>
      <c r="K317" s="477" t="s">
        <v>671</v>
      </c>
      <c r="L317" s="477" t="s">
        <v>5793</v>
      </c>
      <c r="M317" s="477" t="s">
        <v>671</v>
      </c>
      <c r="N317" s="477" t="s">
        <v>5793</v>
      </c>
      <c r="O317" s="477" t="s">
        <v>5791</v>
      </c>
      <c r="P317" s="1199" t="s">
        <v>5695</v>
      </c>
      <c r="Q317" s="1199" t="s">
        <v>2874</v>
      </c>
      <c r="R317" s="477" t="s">
        <v>554</v>
      </c>
    </row>
    <row r="318" spans="1:18" s="1235" customFormat="1" ht="67.5">
      <c r="A318" s="1213">
        <v>310</v>
      </c>
      <c r="B318" s="477" t="s">
        <v>5480</v>
      </c>
      <c r="C318" s="1230" t="s">
        <v>4204</v>
      </c>
      <c r="D318" s="476" t="s">
        <v>5794</v>
      </c>
      <c r="E318" s="476" t="s">
        <v>5795</v>
      </c>
      <c r="F318" s="477">
        <v>4221008301</v>
      </c>
      <c r="G318" s="477" t="s">
        <v>5796</v>
      </c>
      <c r="H318" s="477">
        <v>1</v>
      </c>
      <c r="I318" s="477" t="s">
        <v>5797</v>
      </c>
      <c r="J318" s="477" t="s">
        <v>5798</v>
      </c>
      <c r="K318" s="477" t="s">
        <v>5725</v>
      </c>
      <c r="L318" s="477" t="s">
        <v>5799</v>
      </c>
      <c r="M318" s="477" t="s">
        <v>5725</v>
      </c>
      <c r="N318" s="477" t="s">
        <v>5799</v>
      </c>
      <c r="O318" s="476" t="s">
        <v>5797</v>
      </c>
      <c r="P318" s="1199" t="s">
        <v>5695</v>
      </c>
      <c r="Q318" s="1199" t="s">
        <v>2874</v>
      </c>
      <c r="R318" s="477" t="s">
        <v>554</v>
      </c>
    </row>
    <row r="319" spans="1:18" s="1235" customFormat="1" ht="135">
      <c r="A319" s="1213">
        <v>311</v>
      </c>
      <c r="B319" s="477" t="s">
        <v>5480</v>
      </c>
      <c r="C319" s="1230" t="s">
        <v>4204</v>
      </c>
      <c r="D319" s="1210" t="s">
        <v>5800</v>
      </c>
      <c r="E319" s="476" t="s">
        <v>5801</v>
      </c>
      <c r="F319" s="477">
        <v>4221006840</v>
      </c>
      <c r="G319" s="477" t="s">
        <v>5802</v>
      </c>
      <c r="H319" s="477">
        <v>1</v>
      </c>
      <c r="I319" s="477" t="s">
        <v>5803</v>
      </c>
      <c r="J319" s="1267" t="s">
        <v>5804</v>
      </c>
      <c r="K319" s="477" t="s">
        <v>671</v>
      </c>
      <c r="L319" s="477" t="s">
        <v>5805</v>
      </c>
      <c r="M319" s="477" t="s">
        <v>671</v>
      </c>
      <c r="N319" s="477" t="s">
        <v>5805</v>
      </c>
      <c r="O319" s="477" t="s">
        <v>5803</v>
      </c>
      <c r="P319" s="477" t="s">
        <v>5687</v>
      </c>
      <c r="Q319" s="477" t="s">
        <v>5688</v>
      </c>
      <c r="R319" s="477" t="s">
        <v>554</v>
      </c>
    </row>
    <row r="320" spans="1:18" s="1235" customFormat="1" ht="33.75">
      <c r="A320" s="1213">
        <v>312</v>
      </c>
      <c r="B320" s="477" t="s">
        <v>5806</v>
      </c>
      <c r="C320" s="422" t="s">
        <v>4204</v>
      </c>
      <c r="D320" s="477" t="s">
        <v>5807</v>
      </c>
      <c r="E320" s="477" t="s">
        <v>5808</v>
      </c>
      <c r="F320" s="476">
        <v>4221009979</v>
      </c>
      <c r="G320" s="476" t="s">
        <v>5809</v>
      </c>
      <c r="H320" s="477">
        <v>1</v>
      </c>
      <c r="I320" s="477" t="s">
        <v>5810</v>
      </c>
      <c r="J320" s="477" t="s">
        <v>5811</v>
      </c>
      <c r="K320" s="477" t="s">
        <v>5725</v>
      </c>
      <c r="L320" s="476" t="s">
        <v>5812</v>
      </c>
      <c r="M320" s="477" t="s">
        <v>5813</v>
      </c>
      <c r="N320" s="477" t="s">
        <v>5814</v>
      </c>
      <c r="O320" s="477" t="s">
        <v>5815</v>
      </c>
      <c r="P320" s="477" t="s">
        <v>258</v>
      </c>
      <c r="Q320" s="477" t="s">
        <v>553</v>
      </c>
      <c r="R320" s="477" t="s">
        <v>279</v>
      </c>
    </row>
    <row r="321" spans="1:18" s="1235" customFormat="1" ht="45">
      <c r="A321" s="1213">
        <v>313</v>
      </c>
      <c r="B321" s="477" t="s">
        <v>5806</v>
      </c>
      <c r="C321" s="422" t="s">
        <v>4204</v>
      </c>
      <c r="D321" s="477" t="s">
        <v>5816</v>
      </c>
      <c r="E321" s="477" t="s">
        <v>5817</v>
      </c>
      <c r="F321" s="476">
        <v>4219004282</v>
      </c>
      <c r="G321" s="476" t="s">
        <v>5818</v>
      </c>
      <c r="H321" s="477">
        <v>1</v>
      </c>
      <c r="I321" s="1268" t="s">
        <v>5819</v>
      </c>
      <c r="J321" s="1239" t="s">
        <v>5820</v>
      </c>
      <c r="K321" s="477" t="s">
        <v>671</v>
      </c>
      <c r="L321" s="1269" t="s">
        <v>5821</v>
      </c>
      <c r="M321" s="477" t="s">
        <v>5822</v>
      </c>
      <c r="N321" s="477" t="s">
        <v>5821</v>
      </c>
      <c r="O321" s="1268">
        <v>44592</v>
      </c>
      <c r="P321" s="477" t="s">
        <v>258</v>
      </c>
      <c r="Q321" s="477" t="s">
        <v>553</v>
      </c>
      <c r="R321" s="477" t="s">
        <v>279</v>
      </c>
    </row>
    <row r="322" spans="1:18" s="1235" customFormat="1" ht="33.75">
      <c r="A322" s="1213">
        <v>314</v>
      </c>
      <c r="B322" s="477" t="s">
        <v>5806</v>
      </c>
      <c r="C322" s="422" t="s">
        <v>4204</v>
      </c>
      <c r="D322" s="477" t="s">
        <v>5823</v>
      </c>
      <c r="E322" s="477" t="s">
        <v>5824</v>
      </c>
      <c r="F322" s="476">
        <v>4221002660</v>
      </c>
      <c r="G322" s="476" t="s">
        <v>5825</v>
      </c>
      <c r="H322" s="477">
        <v>1</v>
      </c>
      <c r="I322" s="477" t="s">
        <v>5826</v>
      </c>
      <c r="J322" s="477" t="s">
        <v>5827</v>
      </c>
      <c r="K322" s="1270" t="s">
        <v>5828</v>
      </c>
      <c r="L322" s="1270" t="s">
        <v>5829</v>
      </c>
      <c r="M322" s="477" t="s">
        <v>5813</v>
      </c>
      <c r="N322" s="477" t="s">
        <v>5830</v>
      </c>
      <c r="O322" s="477" t="s">
        <v>5826</v>
      </c>
      <c r="P322" s="477" t="s">
        <v>258</v>
      </c>
      <c r="Q322" s="477" t="s">
        <v>553</v>
      </c>
      <c r="R322" s="477" t="s">
        <v>279</v>
      </c>
    </row>
    <row r="323" spans="1:18" s="1235" customFormat="1" ht="33.75">
      <c r="A323" s="1213">
        <v>315</v>
      </c>
      <c r="B323" s="477" t="s">
        <v>5806</v>
      </c>
      <c r="C323" s="422" t="s">
        <v>4204</v>
      </c>
      <c r="D323" s="477" t="s">
        <v>5831</v>
      </c>
      <c r="E323" s="477" t="s">
        <v>5832</v>
      </c>
      <c r="F323" s="476">
        <v>4221002772</v>
      </c>
      <c r="G323" s="476" t="s">
        <v>5833</v>
      </c>
      <c r="H323" s="477">
        <v>1</v>
      </c>
      <c r="I323" s="477" t="s">
        <v>5834</v>
      </c>
      <c r="J323" s="477" t="s">
        <v>5835</v>
      </c>
      <c r="K323" s="477" t="s">
        <v>671</v>
      </c>
      <c r="L323" s="476" t="s">
        <v>5836</v>
      </c>
      <c r="M323" s="477" t="s">
        <v>5813</v>
      </c>
      <c r="N323" s="477" t="s">
        <v>5837</v>
      </c>
      <c r="O323" s="477" t="s">
        <v>5834</v>
      </c>
      <c r="P323" s="477" t="s">
        <v>258</v>
      </c>
      <c r="Q323" s="477" t="s">
        <v>553</v>
      </c>
      <c r="R323" s="477" t="s">
        <v>279</v>
      </c>
    </row>
    <row r="324" spans="1:18" s="1235" customFormat="1" ht="33.75">
      <c r="A324" s="1213">
        <v>316</v>
      </c>
      <c r="B324" s="477" t="s">
        <v>5806</v>
      </c>
      <c r="C324" s="422" t="s">
        <v>4204</v>
      </c>
      <c r="D324" s="477" t="s">
        <v>5838</v>
      </c>
      <c r="E324" s="477" t="s">
        <v>5839</v>
      </c>
      <c r="F324" s="1271">
        <v>4221008260</v>
      </c>
      <c r="G324" s="476" t="s">
        <v>5840</v>
      </c>
      <c r="H324" s="477">
        <v>1</v>
      </c>
      <c r="I324" s="477" t="s">
        <v>5841</v>
      </c>
      <c r="J324" s="477" t="s">
        <v>5842</v>
      </c>
      <c r="K324" s="477" t="s">
        <v>5725</v>
      </c>
      <c r="L324" s="476" t="s">
        <v>5843</v>
      </c>
      <c r="M324" s="477" t="s">
        <v>5844</v>
      </c>
      <c r="N324" s="477" t="s">
        <v>5845</v>
      </c>
      <c r="O324" s="477" t="s">
        <v>5841</v>
      </c>
      <c r="P324" s="477" t="s">
        <v>258</v>
      </c>
      <c r="Q324" s="477" t="s">
        <v>553</v>
      </c>
      <c r="R324" s="477" t="s">
        <v>279</v>
      </c>
    </row>
    <row r="325" spans="1:18" s="1235" customFormat="1" ht="33.75">
      <c r="A325" s="1213">
        <v>317</v>
      </c>
      <c r="B325" s="477" t="s">
        <v>5806</v>
      </c>
      <c r="C325" s="422" t="s">
        <v>4204</v>
      </c>
      <c r="D325" s="477" t="s">
        <v>5846</v>
      </c>
      <c r="E325" s="477" t="s">
        <v>5847</v>
      </c>
      <c r="F325" s="476">
        <v>4221009320</v>
      </c>
      <c r="G325" s="476" t="s">
        <v>5848</v>
      </c>
      <c r="H325" s="477">
        <v>1</v>
      </c>
      <c r="I325" s="477" t="s">
        <v>5849</v>
      </c>
      <c r="J325" s="477" t="s">
        <v>5850</v>
      </c>
      <c r="K325" s="477" t="s">
        <v>5725</v>
      </c>
      <c r="L325" s="476" t="s">
        <v>5851</v>
      </c>
      <c r="M325" s="477" t="s">
        <v>5844</v>
      </c>
      <c r="N325" s="477" t="s">
        <v>5852</v>
      </c>
      <c r="O325" s="477" t="s">
        <v>5849</v>
      </c>
      <c r="P325" s="477" t="s">
        <v>258</v>
      </c>
      <c r="Q325" s="477" t="s">
        <v>553</v>
      </c>
      <c r="R325" s="477" t="s">
        <v>279</v>
      </c>
    </row>
    <row r="326" spans="1:18" s="1235" customFormat="1" ht="56.25">
      <c r="A326" s="1213">
        <v>318</v>
      </c>
      <c r="B326" s="477" t="s">
        <v>5806</v>
      </c>
      <c r="C326" s="422" t="s">
        <v>4204</v>
      </c>
      <c r="D326" s="477" t="s">
        <v>5853</v>
      </c>
      <c r="E326" s="477" t="s">
        <v>5854</v>
      </c>
      <c r="F326" s="1272" t="s">
        <v>5855</v>
      </c>
      <c r="G326" s="477" t="s">
        <v>5856</v>
      </c>
      <c r="H326" s="477">
        <v>1</v>
      </c>
      <c r="I326" s="477" t="s">
        <v>5857</v>
      </c>
      <c r="J326" s="1200" t="s">
        <v>5858</v>
      </c>
      <c r="K326" s="477" t="s">
        <v>5725</v>
      </c>
      <c r="L326" s="477" t="s">
        <v>5859</v>
      </c>
      <c r="M326" s="477" t="s">
        <v>5725</v>
      </c>
      <c r="N326" s="477" t="s">
        <v>5859</v>
      </c>
      <c r="O326" s="477" t="s">
        <v>5860</v>
      </c>
      <c r="P326" s="477" t="s">
        <v>258</v>
      </c>
      <c r="Q326" s="477" t="s">
        <v>553</v>
      </c>
      <c r="R326" s="477" t="s">
        <v>279</v>
      </c>
    </row>
    <row r="327" spans="1:18" s="1235" customFormat="1" ht="56.25">
      <c r="A327" s="1213">
        <v>319</v>
      </c>
      <c r="B327" s="477" t="s">
        <v>5806</v>
      </c>
      <c r="C327" s="422" t="s">
        <v>4204</v>
      </c>
      <c r="D327" s="477" t="s">
        <v>5861</v>
      </c>
      <c r="E327" s="477" t="s">
        <v>5862</v>
      </c>
      <c r="F327" s="1272" t="s">
        <v>5863</v>
      </c>
      <c r="G327" s="477" t="s">
        <v>5864</v>
      </c>
      <c r="H327" s="477">
        <v>1</v>
      </c>
      <c r="I327" s="477" t="s">
        <v>5865</v>
      </c>
      <c r="J327" s="1200" t="s">
        <v>5866</v>
      </c>
      <c r="K327" s="477" t="s">
        <v>5725</v>
      </c>
      <c r="L327" s="477" t="s">
        <v>5867</v>
      </c>
      <c r="M327" s="477" t="s">
        <v>5868</v>
      </c>
      <c r="N327" s="477" t="s">
        <v>5869</v>
      </c>
      <c r="O327" s="477" t="s">
        <v>5870</v>
      </c>
      <c r="P327" s="477" t="s">
        <v>258</v>
      </c>
      <c r="Q327" s="477" t="s">
        <v>553</v>
      </c>
      <c r="R327" s="477" t="s">
        <v>279</v>
      </c>
    </row>
    <row r="328" spans="1:18" s="1235" customFormat="1" ht="56.25">
      <c r="A328" s="1213">
        <v>320</v>
      </c>
      <c r="B328" s="477" t="s">
        <v>5806</v>
      </c>
      <c r="C328" s="422" t="s">
        <v>4204</v>
      </c>
      <c r="D328" s="477" t="s">
        <v>5871</v>
      </c>
      <c r="E328" s="477" t="s">
        <v>5872</v>
      </c>
      <c r="F328" s="1272" t="s">
        <v>5873</v>
      </c>
      <c r="G328" s="477" t="s">
        <v>5874</v>
      </c>
      <c r="H328" s="477">
        <v>1</v>
      </c>
      <c r="I328" s="477" t="s">
        <v>5875</v>
      </c>
      <c r="J328" s="1200" t="s">
        <v>5876</v>
      </c>
      <c r="K328" s="477" t="s">
        <v>5725</v>
      </c>
      <c r="L328" s="477" t="s">
        <v>5877</v>
      </c>
      <c r="M328" s="477" t="s">
        <v>5725</v>
      </c>
      <c r="N328" s="477" t="s">
        <v>5877</v>
      </c>
      <c r="O328" s="477" t="s">
        <v>5878</v>
      </c>
      <c r="P328" s="477" t="s">
        <v>258</v>
      </c>
      <c r="Q328" s="477" t="s">
        <v>553</v>
      </c>
      <c r="R328" s="477" t="s">
        <v>279</v>
      </c>
    </row>
    <row r="329" spans="1:18" s="1235" customFormat="1" ht="45">
      <c r="A329" s="1213">
        <v>321</v>
      </c>
      <c r="B329" s="477" t="s">
        <v>5806</v>
      </c>
      <c r="C329" s="422" t="s">
        <v>4204</v>
      </c>
      <c r="D329" s="477" t="s">
        <v>5879</v>
      </c>
      <c r="E329" s="476" t="s">
        <v>5880</v>
      </c>
      <c r="F329" s="1272" t="s">
        <v>5881</v>
      </c>
      <c r="G329" s="477" t="s">
        <v>5882</v>
      </c>
      <c r="H329" s="477">
        <v>1</v>
      </c>
      <c r="I329" s="477" t="s">
        <v>5883</v>
      </c>
      <c r="J329" s="1200" t="s">
        <v>5884</v>
      </c>
      <c r="K329" s="477" t="s">
        <v>671</v>
      </c>
      <c r="L329" s="477" t="s">
        <v>5885</v>
      </c>
      <c r="M329" s="477" t="s">
        <v>5886</v>
      </c>
      <c r="N329" s="477" t="s">
        <v>5887</v>
      </c>
      <c r="O329" s="477" t="s">
        <v>5888</v>
      </c>
      <c r="P329" s="477" t="s">
        <v>258</v>
      </c>
      <c r="Q329" s="477" t="s">
        <v>553</v>
      </c>
      <c r="R329" s="477" t="s">
        <v>279</v>
      </c>
    </row>
    <row r="330" spans="1:18" s="1235" customFormat="1" ht="45">
      <c r="A330" s="1213">
        <v>322</v>
      </c>
      <c r="B330" s="477" t="s">
        <v>5806</v>
      </c>
      <c r="C330" s="422" t="s">
        <v>4204</v>
      </c>
      <c r="D330" s="477" t="s">
        <v>5889</v>
      </c>
      <c r="E330" s="477" t="s">
        <v>5890</v>
      </c>
      <c r="F330" s="1272" t="s">
        <v>5891</v>
      </c>
      <c r="G330" s="477" t="s">
        <v>5892</v>
      </c>
      <c r="H330" s="477">
        <v>1</v>
      </c>
      <c r="I330" s="477" t="s">
        <v>5893</v>
      </c>
      <c r="J330" s="1200" t="s">
        <v>5894</v>
      </c>
      <c r="K330" s="477" t="s">
        <v>671</v>
      </c>
      <c r="L330" s="477" t="s">
        <v>5895</v>
      </c>
      <c r="M330" s="477" t="s">
        <v>5896</v>
      </c>
      <c r="N330" s="477" t="s">
        <v>5897</v>
      </c>
      <c r="O330" s="477" t="s">
        <v>5898</v>
      </c>
      <c r="P330" s="477" t="s">
        <v>258</v>
      </c>
      <c r="Q330" s="477" t="s">
        <v>553</v>
      </c>
      <c r="R330" s="477" t="s">
        <v>279</v>
      </c>
    </row>
    <row r="331" spans="1:18" s="1235" customFormat="1" ht="45">
      <c r="A331" s="1213">
        <v>323</v>
      </c>
      <c r="B331" s="477" t="s">
        <v>5806</v>
      </c>
      <c r="C331" s="422" t="s">
        <v>4204</v>
      </c>
      <c r="D331" s="477" t="s">
        <v>5899</v>
      </c>
      <c r="E331" s="477" t="s">
        <v>5900</v>
      </c>
      <c r="F331" s="1222">
        <v>4218017070</v>
      </c>
      <c r="G331" s="477" t="s">
        <v>5901</v>
      </c>
      <c r="H331" s="477">
        <v>1</v>
      </c>
      <c r="I331" s="1171" t="s">
        <v>5902</v>
      </c>
      <c r="J331" s="1200" t="s">
        <v>5903</v>
      </c>
      <c r="K331" s="477" t="s">
        <v>671</v>
      </c>
      <c r="L331" s="477" t="s">
        <v>5904</v>
      </c>
      <c r="M331" s="477" t="s">
        <v>671</v>
      </c>
      <c r="N331" s="477" t="s">
        <v>5904</v>
      </c>
      <c r="O331" s="477" t="s">
        <v>5905</v>
      </c>
      <c r="P331" s="477" t="s">
        <v>258</v>
      </c>
      <c r="Q331" s="477" t="s">
        <v>553</v>
      </c>
      <c r="R331" s="477" t="s">
        <v>279</v>
      </c>
    </row>
    <row r="332" spans="1:18" s="1235" customFormat="1" ht="123.75">
      <c r="A332" s="1213">
        <v>324</v>
      </c>
      <c r="B332" s="477" t="s">
        <v>5806</v>
      </c>
      <c r="C332" s="422" t="s">
        <v>4204</v>
      </c>
      <c r="D332" s="477" t="s">
        <v>5906</v>
      </c>
      <c r="E332" s="477" t="s">
        <v>5907</v>
      </c>
      <c r="F332" s="477">
        <v>4218016623</v>
      </c>
      <c r="G332" s="1273" t="s">
        <v>5908</v>
      </c>
      <c r="H332" s="1273">
        <v>1</v>
      </c>
      <c r="I332" s="477" t="s">
        <v>5909</v>
      </c>
      <c r="J332" s="1200" t="s">
        <v>5910</v>
      </c>
      <c r="K332" s="477" t="s">
        <v>671</v>
      </c>
      <c r="L332" s="477" t="s">
        <v>5911</v>
      </c>
      <c r="M332" s="477" t="s">
        <v>5912</v>
      </c>
      <c r="N332" s="477" t="s">
        <v>5913</v>
      </c>
      <c r="O332" s="477" t="s">
        <v>5914</v>
      </c>
      <c r="P332" s="477" t="s">
        <v>258</v>
      </c>
      <c r="Q332" s="477" t="s">
        <v>553</v>
      </c>
      <c r="R332" s="477" t="s">
        <v>279</v>
      </c>
    </row>
    <row r="333" spans="1:18" s="1235" customFormat="1" ht="56.25">
      <c r="A333" s="1213">
        <v>325</v>
      </c>
      <c r="B333" s="477" t="s">
        <v>5806</v>
      </c>
      <c r="C333" s="422" t="s">
        <v>4204</v>
      </c>
      <c r="D333" s="477" t="s">
        <v>5915</v>
      </c>
      <c r="E333" s="477" t="s">
        <v>5916</v>
      </c>
      <c r="F333" s="477">
        <v>4218020813</v>
      </c>
      <c r="G333" s="1273" t="s">
        <v>5917</v>
      </c>
      <c r="H333" s="477">
        <v>1</v>
      </c>
      <c r="I333" s="477" t="s">
        <v>5918</v>
      </c>
      <c r="J333" s="1200" t="s">
        <v>5919</v>
      </c>
      <c r="K333" s="477" t="s">
        <v>5725</v>
      </c>
      <c r="L333" s="477" t="s">
        <v>5920</v>
      </c>
      <c r="M333" s="477" t="s">
        <v>5868</v>
      </c>
      <c r="N333" s="477" t="s">
        <v>5921</v>
      </c>
      <c r="O333" s="477" t="s">
        <v>5922</v>
      </c>
      <c r="P333" s="477" t="s">
        <v>258</v>
      </c>
      <c r="Q333" s="477" t="s">
        <v>553</v>
      </c>
      <c r="R333" s="477" t="s">
        <v>279</v>
      </c>
    </row>
    <row r="334" spans="1:18" s="1235" customFormat="1" ht="33.75">
      <c r="A334" s="1213">
        <v>326</v>
      </c>
      <c r="B334" s="477" t="s">
        <v>5806</v>
      </c>
      <c r="C334" s="422" t="s">
        <v>4204</v>
      </c>
      <c r="D334" s="477" t="s">
        <v>5923</v>
      </c>
      <c r="E334" s="422" t="s">
        <v>5924</v>
      </c>
      <c r="F334" s="477">
        <v>4216005168</v>
      </c>
      <c r="G334" s="477" t="s">
        <v>5925</v>
      </c>
      <c r="H334" s="477">
        <v>1</v>
      </c>
      <c r="I334" s="477" t="s">
        <v>5926</v>
      </c>
      <c r="J334" s="1215" t="s">
        <v>5927</v>
      </c>
      <c r="K334" s="477" t="s">
        <v>277</v>
      </c>
      <c r="L334" s="477" t="s">
        <v>5928</v>
      </c>
      <c r="M334" s="477" t="s">
        <v>5929</v>
      </c>
      <c r="N334" s="477" t="s">
        <v>5930</v>
      </c>
      <c r="O334" s="477" t="s">
        <v>5926</v>
      </c>
      <c r="P334" s="1274" t="s">
        <v>5931</v>
      </c>
      <c r="Q334" s="477" t="s">
        <v>707</v>
      </c>
      <c r="R334" s="477" t="s">
        <v>279</v>
      </c>
    </row>
    <row r="335" spans="1:18" s="1235" customFormat="1" ht="33.75">
      <c r="A335" s="1213">
        <v>327</v>
      </c>
      <c r="B335" s="477" t="s">
        <v>5806</v>
      </c>
      <c r="C335" s="422" t="s">
        <v>4204</v>
      </c>
      <c r="D335" s="477" t="s">
        <v>5932</v>
      </c>
      <c r="E335" s="477" t="s">
        <v>5806</v>
      </c>
      <c r="F335" s="422" t="s">
        <v>4204</v>
      </c>
      <c r="G335" s="477" t="s">
        <v>5933</v>
      </c>
      <c r="H335" s="477">
        <v>1</v>
      </c>
      <c r="I335" s="477" t="s">
        <v>5934</v>
      </c>
      <c r="J335" s="1200" t="s">
        <v>5935</v>
      </c>
      <c r="K335" s="477" t="s">
        <v>658</v>
      </c>
      <c r="L335" s="477" t="s">
        <v>5936</v>
      </c>
      <c r="M335" s="477" t="s">
        <v>5937</v>
      </c>
      <c r="N335" s="477" t="s">
        <v>5938</v>
      </c>
      <c r="O335" s="477" t="s">
        <v>5934</v>
      </c>
      <c r="P335" s="477" t="s">
        <v>258</v>
      </c>
      <c r="Q335" s="477" t="s">
        <v>707</v>
      </c>
      <c r="R335" s="477" t="s">
        <v>279</v>
      </c>
    </row>
    <row r="336" spans="1:18" s="1235" customFormat="1" ht="33.75">
      <c r="A336" s="1213">
        <v>328</v>
      </c>
      <c r="B336" s="477" t="s">
        <v>5806</v>
      </c>
      <c r="C336" s="422" t="s">
        <v>4204</v>
      </c>
      <c r="D336" s="477" t="s">
        <v>5939</v>
      </c>
      <c r="E336" s="422" t="s">
        <v>5940</v>
      </c>
      <c r="F336" s="477">
        <v>4220031675</v>
      </c>
      <c r="G336" s="477" t="s">
        <v>5941</v>
      </c>
      <c r="H336" s="477">
        <v>1</v>
      </c>
      <c r="I336" s="477" t="s">
        <v>5942</v>
      </c>
      <c r="J336" s="1200" t="s">
        <v>5943</v>
      </c>
      <c r="K336" s="477" t="s">
        <v>671</v>
      </c>
      <c r="L336" s="477" t="s">
        <v>5944</v>
      </c>
      <c r="M336" s="477" t="s">
        <v>5945</v>
      </c>
      <c r="N336" s="477" t="s">
        <v>5946</v>
      </c>
      <c r="O336" s="477" t="s">
        <v>5947</v>
      </c>
      <c r="P336" s="1274" t="s">
        <v>5931</v>
      </c>
      <c r="Q336" s="477" t="s">
        <v>707</v>
      </c>
      <c r="R336" s="477" t="s">
        <v>279</v>
      </c>
    </row>
    <row r="337" spans="1:18" s="1235" customFormat="1" ht="33.75">
      <c r="A337" s="1213">
        <v>329</v>
      </c>
      <c r="B337" s="477" t="s">
        <v>5806</v>
      </c>
      <c r="C337" s="422" t="s">
        <v>4204</v>
      </c>
      <c r="D337" s="477" t="s">
        <v>5948</v>
      </c>
      <c r="E337" s="477" t="s">
        <v>5949</v>
      </c>
      <c r="F337" s="477">
        <v>4216004189</v>
      </c>
      <c r="G337" s="477" t="s">
        <v>5950</v>
      </c>
      <c r="H337" s="477">
        <v>1</v>
      </c>
      <c r="I337" s="477" t="s">
        <v>5951</v>
      </c>
      <c r="J337" s="1200" t="s">
        <v>5952</v>
      </c>
      <c r="K337" s="477" t="s">
        <v>671</v>
      </c>
      <c r="L337" s="477" t="s">
        <v>5953</v>
      </c>
      <c r="M337" s="477" t="s">
        <v>5954</v>
      </c>
      <c r="N337" s="477" t="s">
        <v>5955</v>
      </c>
      <c r="O337" s="477" t="s">
        <v>5951</v>
      </c>
      <c r="P337" s="477" t="s">
        <v>258</v>
      </c>
      <c r="Q337" s="477" t="s">
        <v>707</v>
      </c>
      <c r="R337" s="477" t="s">
        <v>279</v>
      </c>
    </row>
    <row r="338" spans="1:18" s="1235" customFormat="1" ht="56.25">
      <c r="A338" s="1213">
        <v>330</v>
      </c>
      <c r="B338" s="477" t="s">
        <v>5806</v>
      </c>
      <c r="C338" s="422" t="s">
        <v>4204</v>
      </c>
      <c r="D338" s="477" t="s">
        <v>5956</v>
      </c>
      <c r="E338" s="477" t="s">
        <v>5957</v>
      </c>
      <c r="F338" s="477">
        <v>4220015842</v>
      </c>
      <c r="G338" s="1273" t="s">
        <v>5958</v>
      </c>
      <c r="H338" s="477">
        <v>1</v>
      </c>
      <c r="I338" s="477" t="s">
        <v>5959</v>
      </c>
      <c r="J338" s="1215" t="s">
        <v>5960</v>
      </c>
      <c r="K338" s="477" t="s">
        <v>5725</v>
      </c>
      <c r="L338" s="477" t="s">
        <v>5961</v>
      </c>
      <c r="M338" s="477" t="s">
        <v>5868</v>
      </c>
      <c r="N338" s="477" t="s">
        <v>5962</v>
      </c>
      <c r="O338" s="477" t="s">
        <v>5963</v>
      </c>
      <c r="P338" s="477" t="s">
        <v>258</v>
      </c>
      <c r="Q338" s="477" t="s">
        <v>553</v>
      </c>
      <c r="R338" s="477" t="s">
        <v>279</v>
      </c>
    </row>
    <row r="339" spans="1:18" s="1235" customFormat="1" ht="45">
      <c r="A339" s="1213">
        <v>331</v>
      </c>
      <c r="B339" s="477" t="s">
        <v>5806</v>
      </c>
      <c r="C339" s="422" t="s">
        <v>4204</v>
      </c>
      <c r="D339" s="477" t="s">
        <v>5964</v>
      </c>
      <c r="E339" s="477" t="s">
        <v>5965</v>
      </c>
      <c r="F339" s="477">
        <v>4220013235</v>
      </c>
      <c r="G339" s="1273" t="s">
        <v>5966</v>
      </c>
      <c r="H339" s="477">
        <v>1</v>
      </c>
      <c r="I339" s="477" t="s">
        <v>5967</v>
      </c>
      <c r="J339" s="1200" t="s">
        <v>5968</v>
      </c>
      <c r="K339" s="477" t="s">
        <v>671</v>
      </c>
      <c r="L339" s="477" t="s">
        <v>5969</v>
      </c>
      <c r="M339" s="477" t="s">
        <v>5886</v>
      </c>
      <c r="N339" s="477" t="s">
        <v>5970</v>
      </c>
      <c r="O339" s="477" t="s">
        <v>5967</v>
      </c>
      <c r="P339" s="477" t="s">
        <v>258</v>
      </c>
      <c r="Q339" s="477" t="s">
        <v>553</v>
      </c>
      <c r="R339" s="477" t="s">
        <v>279</v>
      </c>
    </row>
    <row r="340" spans="1:18" s="1235" customFormat="1" ht="45">
      <c r="A340" s="1213">
        <v>332</v>
      </c>
      <c r="B340" s="477" t="s">
        <v>5806</v>
      </c>
      <c r="C340" s="422" t="s">
        <v>4204</v>
      </c>
      <c r="D340" s="477" t="s">
        <v>5971</v>
      </c>
      <c r="E340" s="477" t="s">
        <v>5972</v>
      </c>
      <c r="F340" s="477">
        <v>4220015546</v>
      </c>
      <c r="G340" s="477" t="s">
        <v>5973</v>
      </c>
      <c r="H340" s="477">
        <v>1</v>
      </c>
      <c r="I340" s="477" t="s">
        <v>5974</v>
      </c>
      <c r="J340" s="1215" t="s">
        <v>5975</v>
      </c>
      <c r="K340" s="477" t="s">
        <v>671</v>
      </c>
      <c r="L340" s="477" t="s">
        <v>5976</v>
      </c>
      <c r="M340" s="477" t="s">
        <v>5977</v>
      </c>
      <c r="N340" s="477" t="s">
        <v>5978</v>
      </c>
      <c r="O340" s="477" t="s">
        <v>5979</v>
      </c>
      <c r="P340" s="477" t="s">
        <v>258</v>
      </c>
      <c r="Q340" s="477" t="s">
        <v>553</v>
      </c>
      <c r="R340" s="477" t="s">
        <v>279</v>
      </c>
    </row>
    <row r="341" spans="1:18" s="1235" customFormat="1" ht="45">
      <c r="A341" s="1213">
        <v>333</v>
      </c>
      <c r="B341" s="477" t="s">
        <v>5806</v>
      </c>
      <c r="C341" s="422" t="s">
        <v>4204</v>
      </c>
      <c r="D341" s="477" t="s">
        <v>5980</v>
      </c>
      <c r="E341" s="477" t="s">
        <v>5981</v>
      </c>
      <c r="F341" s="477">
        <v>4220015458</v>
      </c>
      <c r="G341" s="477" t="s">
        <v>5982</v>
      </c>
      <c r="H341" s="477">
        <v>1</v>
      </c>
      <c r="I341" s="477" t="s">
        <v>5983</v>
      </c>
      <c r="J341" s="1200" t="s">
        <v>5984</v>
      </c>
      <c r="K341" s="477" t="s">
        <v>5725</v>
      </c>
      <c r="L341" s="477" t="s">
        <v>5985</v>
      </c>
      <c r="M341" s="477" t="s">
        <v>5886</v>
      </c>
      <c r="N341" s="477" t="s">
        <v>5986</v>
      </c>
      <c r="O341" s="477" t="s">
        <v>5983</v>
      </c>
      <c r="P341" s="477" t="s">
        <v>258</v>
      </c>
      <c r="Q341" s="477" t="s">
        <v>707</v>
      </c>
      <c r="R341" s="477" t="s">
        <v>279</v>
      </c>
    </row>
    <row r="342" spans="1:18" s="1235" customFormat="1" ht="45">
      <c r="A342" s="1213">
        <v>334</v>
      </c>
      <c r="B342" s="477" t="s">
        <v>5806</v>
      </c>
      <c r="C342" s="422" t="s">
        <v>4204</v>
      </c>
      <c r="D342" s="477" t="s">
        <v>5987</v>
      </c>
      <c r="E342" s="477" t="s">
        <v>5988</v>
      </c>
      <c r="F342" s="477">
        <v>4217023530</v>
      </c>
      <c r="G342" s="477" t="s">
        <v>5989</v>
      </c>
      <c r="H342" s="477">
        <v>1</v>
      </c>
      <c r="I342" s="477" t="s">
        <v>5990</v>
      </c>
      <c r="J342" s="1215" t="s">
        <v>5991</v>
      </c>
      <c r="K342" s="477" t="s">
        <v>671</v>
      </c>
      <c r="L342" s="477" t="s">
        <v>5992</v>
      </c>
      <c r="M342" s="477" t="s">
        <v>671</v>
      </c>
      <c r="N342" s="477" t="s">
        <v>5993</v>
      </c>
      <c r="O342" s="477" t="s">
        <v>5994</v>
      </c>
      <c r="P342" s="477" t="s">
        <v>258</v>
      </c>
      <c r="Q342" s="477" t="s">
        <v>5995</v>
      </c>
      <c r="R342" s="477" t="s">
        <v>279</v>
      </c>
    </row>
    <row r="343" spans="1:18" s="1235" customFormat="1" ht="45">
      <c r="A343" s="1213">
        <v>335</v>
      </c>
      <c r="B343" s="477" t="s">
        <v>5806</v>
      </c>
      <c r="C343" s="1209" t="s">
        <v>4204</v>
      </c>
      <c r="D343" s="477" t="s">
        <v>5996</v>
      </c>
      <c r="E343" s="477" t="s">
        <v>5997</v>
      </c>
      <c r="F343" s="477">
        <v>4217023709</v>
      </c>
      <c r="G343" s="477" t="s">
        <v>5998</v>
      </c>
      <c r="H343" s="477">
        <v>1</v>
      </c>
      <c r="I343" s="477" t="s">
        <v>5999</v>
      </c>
      <c r="J343" s="1200" t="s">
        <v>6000</v>
      </c>
      <c r="K343" s="477" t="s">
        <v>734</v>
      </c>
      <c r="L343" s="477" t="s">
        <v>6001</v>
      </c>
      <c r="M343" s="477" t="s">
        <v>6002</v>
      </c>
      <c r="N343" s="477" t="s">
        <v>6003</v>
      </c>
      <c r="O343" s="477" t="s">
        <v>6004</v>
      </c>
      <c r="P343" s="477" t="s">
        <v>6005</v>
      </c>
      <c r="Q343" s="477" t="s">
        <v>5995</v>
      </c>
      <c r="R343" s="477" t="s">
        <v>279</v>
      </c>
    </row>
    <row r="344" spans="1:18" s="1235" customFormat="1" ht="45">
      <c r="A344" s="1213">
        <v>336</v>
      </c>
      <c r="B344" s="477" t="s">
        <v>5806</v>
      </c>
      <c r="C344" s="422" t="s">
        <v>4204</v>
      </c>
      <c r="D344" s="477" t="s">
        <v>6006</v>
      </c>
      <c r="E344" s="477" t="s">
        <v>6007</v>
      </c>
      <c r="F344" s="477">
        <v>4217030047</v>
      </c>
      <c r="G344" s="477" t="s">
        <v>6008</v>
      </c>
      <c r="H344" s="477">
        <v>1</v>
      </c>
      <c r="I344" s="477" t="s">
        <v>6009</v>
      </c>
      <c r="J344" s="1215" t="s">
        <v>6010</v>
      </c>
      <c r="K344" s="477" t="s">
        <v>5725</v>
      </c>
      <c r="L344" s="477" t="s">
        <v>6011</v>
      </c>
      <c r="M344" s="477" t="s">
        <v>5725</v>
      </c>
      <c r="N344" s="477" t="s">
        <v>6011</v>
      </c>
      <c r="O344" s="477" t="s">
        <v>6012</v>
      </c>
      <c r="P344" s="477" t="s">
        <v>258</v>
      </c>
      <c r="Q344" s="477" t="s">
        <v>5995</v>
      </c>
      <c r="R344" s="477" t="s">
        <v>279</v>
      </c>
    </row>
    <row r="345" spans="1:18" s="1235" customFormat="1" ht="45">
      <c r="A345" s="1213">
        <v>337</v>
      </c>
      <c r="B345" s="477" t="s">
        <v>5806</v>
      </c>
      <c r="C345" s="422" t="s">
        <v>4204</v>
      </c>
      <c r="D345" s="477" t="s">
        <v>6013</v>
      </c>
      <c r="E345" s="477" t="s">
        <v>6014</v>
      </c>
      <c r="F345" s="477">
        <v>4217023787</v>
      </c>
      <c r="G345" s="477" t="s">
        <v>6015</v>
      </c>
      <c r="H345" s="477">
        <v>1</v>
      </c>
      <c r="I345" s="477" t="s">
        <v>6016</v>
      </c>
      <c r="J345" s="1215" t="s">
        <v>6017</v>
      </c>
      <c r="K345" s="477" t="s">
        <v>5725</v>
      </c>
      <c r="L345" s="477" t="s">
        <v>6018</v>
      </c>
      <c r="M345" s="477" t="s">
        <v>5725</v>
      </c>
      <c r="N345" s="477" t="s">
        <v>6018</v>
      </c>
      <c r="O345" s="477" t="s">
        <v>6016</v>
      </c>
      <c r="P345" s="477" t="s">
        <v>258</v>
      </c>
      <c r="Q345" s="477" t="s">
        <v>5995</v>
      </c>
      <c r="R345" s="477" t="s">
        <v>279</v>
      </c>
    </row>
    <row r="346" spans="1:18" s="1235" customFormat="1" ht="45">
      <c r="A346" s="1213">
        <v>338</v>
      </c>
      <c r="B346" s="477" t="s">
        <v>5806</v>
      </c>
      <c r="C346" s="1209" t="s">
        <v>4204</v>
      </c>
      <c r="D346" s="477" t="s">
        <v>6019</v>
      </c>
      <c r="E346" s="477" t="s">
        <v>6020</v>
      </c>
      <c r="F346" s="477">
        <v>4217032076</v>
      </c>
      <c r="G346" s="477" t="s">
        <v>6021</v>
      </c>
      <c r="H346" s="477">
        <v>1</v>
      </c>
      <c r="I346" s="477" t="s">
        <v>6022</v>
      </c>
      <c r="J346" s="1215" t="s">
        <v>6023</v>
      </c>
      <c r="K346" s="477" t="s">
        <v>4210</v>
      </c>
      <c r="L346" s="477" t="s">
        <v>6024</v>
      </c>
      <c r="M346" s="477" t="s">
        <v>4210</v>
      </c>
      <c r="N346" s="477" t="s">
        <v>6025</v>
      </c>
      <c r="O346" s="477" t="s">
        <v>6026</v>
      </c>
      <c r="P346" s="477" t="s">
        <v>6005</v>
      </c>
      <c r="Q346" s="477" t="s">
        <v>5995</v>
      </c>
      <c r="R346" s="477" t="s">
        <v>279</v>
      </c>
    </row>
    <row r="347" spans="1:18" s="1235" customFormat="1" ht="67.5">
      <c r="A347" s="1213">
        <v>339</v>
      </c>
      <c r="B347" s="422" t="s">
        <v>5806</v>
      </c>
      <c r="C347" s="422" t="s">
        <v>4204</v>
      </c>
      <c r="D347" s="476" t="s">
        <v>6027</v>
      </c>
      <c r="E347" s="477" t="s">
        <v>6028</v>
      </c>
      <c r="F347" s="477">
        <v>4217023762</v>
      </c>
      <c r="G347" s="477" t="s">
        <v>6029</v>
      </c>
      <c r="H347" s="477">
        <v>1</v>
      </c>
      <c r="I347" s="477" t="s">
        <v>6030</v>
      </c>
      <c r="J347" s="1200" t="s">
        <v>6031</v>
      </c>
      <c r="K347" s="477" t="s">
        <v>671</v>
      </c>
      <c r="L347" s="477" t="s">
        <v>6032</v>
      </c>
      <c r="M347" s="477" t="s">
        <v>671</v>
      </c>
      <c r="N347" s="477" t="s">
        <v>6032</v>
      </c>
      <c r="O347" s="477" t="s">
        <v>6033</v>
      </c>
      <c r="P347" s="477" t="s">
        <v>258</v>
      </c>
      <c r="Q347" s="477" t="s">
        <v>280</v>
      </c>
      <c r="R347" s="477" t="s">
        <v>5076</v>
      </c>
    </row>
    <row r="348" spans="1:18" s="1235" customFormat="1" ht="67.5">
      <c r="A348" s="1213">
        <v>340</v>
      </c>
      <c r="B348" s="422" t="s">
        <v>5806</v>
      </c>
      <c r="C348" s="422" t="s">
        <v>4204</v>
      </c>
      <c r="D348" s="476" t="s">
        <v>6034</v>
      </c>
      <c r="E348" s="477" t="s">
        <v>6035</v>
      </c>
      <c r="F348" s="477">
        <v>4217023353</v>
      </c>
      <c r="G348" s="477" t="s">
        <v>6036</v>
      </c>
      <c r="H348" s="477">
        <v>1</v>
      </c>
      <c r="I348" s="477" t="s">
        <v>6037</v>
      </c>
      <c r="J348" s="1200" t="s">
        <v>6038</v>
      </c>
      <c r="K348" s="477" t="s">
        <v>671</v>
      </c>
      <c r="L348" s="477" t="s">
        <v>6039</v>
      </c>
      <c r="M348" s="477" t="s">
        <v>6040</v>
      </c>
      <c r="N348" s="477" t="s">
        <v>6041</v>
      </c>
      <c r="O348" s="477" t="s">
        <v>6037</v>
      </c>
      <c r="P348" s="477" t="s">
        <v>258</v>
      </c>
      <c r="Q348" s="477" t="s">
        <v>280</v>
      </c>
      <c r="R348" s="477" t="s">
        <v>5076</v>
      </c>
    </row>
    <row r="349" spans="1:18" s="1235" customFormat="1" ht="45">
      <c r="A349" s="1213">
        <v>341</v>
      </c>
      <c r="B349" s="422" t="s">
        <v>5806</v>
      </c>
      <c r="C349" s="422" t="s">
        <v>4204</v>
      </c>
      <c r="D349" s="476" t="s">
        <v>6042</v>
      </c>
      <c r="E349" s="477" t="s">
        <v>6043</v>
      </c>
      <c r="F349" s="477">
        <v>4217042910</v>
      </c>
      <c r="G349" s="477" t="s">
        <v>6044</v>
      </c>
      <c r="H349" s="477">
        <v>1</v>
      </c>
      <c r="I349" s="477" t="s">
        <v>6045</v>
      </c>
      <c r="J349" s="1200" t="s">
        <v>6046</v>
      </c>
      <c r="K349" s="477" t="s">
        <v>671</v>
      </c>
      <c r="L349" s="477" t="s">
        <v>6047</v>
      </c>
      <c r="M349" s="477" t="s">
        <v>6048</v>
      </c>
      <c r="N349" s="477" t="s">
        <v>6049</v>
      </c>
      <c r="O349" s="477" t="s">
        <v>6045</v>
      </c>
      <c r="P349" s="477" t="s">
        <v>258</v>
      </c>
      <c r="Q349" s="477" t="s">
        <v>280</v>
      </c>
      <c r="R349" s="477" t="s">
        <v>5076</v>
      </c>
    </row>
    <row r="350" spans="1:18" s="1235" customFormat="1" ht="56.25">
      <c r="A350" s="1213">
        <v>342</v>
      </c>
      <c r="B350" s="422" t="s">
        <v>5806</v>
      </c>
      <c r="C350" s="422" t="s">
        <v>4204</v>
      </c>
      <c r="D350" s="477" t="s">
        <v>6050</v>
      </c>
      <c r="E350" s="477" t="s">
        <v>6051</v>
      </c>
      <c r="F350" s="477">
        <v>4217023441</v>
      </c>
      <c r="G350" s="477" t="s">
        <v>6052</v>
      </c>
      <c r="H350" s="477">
        <v>1</v>
      </c>
      <c r="I350" s="477" t="s">
        <v>6053</v>
      </c>
      <c r="J350" s="1200" t="s">
        <v>6054</v>
      </c>
      <c r="K350" s="477" t="s">
        <v>5725</v>
      </c>
      <c r="L350" s="477" t="s">
        <v>6055</v>
      </c>
      <c r="M350" s="477" t="s">
        <v>4210</v>
      </c>
      <c r="N350" s="477" t="s">
        <v>6055</v>
      </c>
      <c r="O350" s="477" t="s">
        <v>6053</v>
      </c>
      <c r="P350" s="477" t="s">
        <v>258</v>
      </c>
      <c r="Q350" s="477" t="s">
        <v>280</v>
      </c>
      <c r="R350" s="477" t="s">
        <v>5076</v>
      </c>
    </row>
    <row r="351" spans="1:18" s="1235" customFormat="1" ht="56.25">
      <c r="A351" s="1213">
        <v>343</v>
      </c>
      <c r="B351" s="422" t="s">
        <v>5806</v>
      </c>
      <c r="C351" s="422" t="s">
        <v>4204</v>
      </c>
      <c r="D351" s="477" t="s">
        <v>6056</v>
      </c>
      <c r="E351" s="477" t="s">
        <v>6057</v>
      </c>
      <c r="F351" s="477">
        <v>4217030142</v>
      </c>
      <c r="G351" s="477" t="s">
        <v>6058</v>
      </c>
      <c r="H351" s="477">
        <v>1</v>
      </c>
      <c r="I351" s="477" t="s">
        <v>6059</v>
      </c>
      <c r="J351" s="1200" t="s">
        <v>6060</v>
      </c>
      <c r="K351" s="477" t="s">
        <v>5725</v>
      </c>
      <c r="L351" s="477" t="s">
        <v>6061</v>
      </c>
      <c r="M351" s="477" t="s">
        <v>4838</v>
      </c>
      <c r="N351" s="477" t="s">
        <v>6062</v>
      </c>
      <c r="O351" s="477" t="s">
        <v>6059</v>
      </c>
      <c r="P351" s="477" t="s">
        <v>258</v>
      </c>
      <c r="Q351" s="477" t="s">
        <v>280</v>
      </c>
      <c r="R351" s="477" t="s">
        <v>5076</v>
      </c>
    </row>
    <row r="352" spans="1:18" s="1235" customFormat="1" ht="56.25">
      <c r="A352" s="1213">
        <v>344</v>
      </c>
      <c r="B352" s="422" t="s">
        <v>5806</v>
      </c>
      <c r="C352" s="422" t="s">
        <v>4204</v>
      </c>
      <c r="D352" s="477" t="s">
        <v>6063</v>
      </c>
      <c r="E352" s="477" t="s">
        <v>6064</v>
      </c>
      <c r="F352" s="477">
        <v>4217029556</v>
      </c>
      <c r="G352" s="477" t="s">
        <v>6065</v>
      </c>
      <c r="H352" s="476">
        <v>1</v>
      </c>
      <c r="I352" s="477" t="s">
        <v>6066</v>
      </c>
      <c r="J352" s="1200" t="s">
        <v>6067</v>
      </c>
      <c r="K352" s="477" t="s">
        <v>5725</v>
      </c>
      <c r="L352" s="477" t="s">
        <v>6068</v>
      </c>
      <c r="M352" s="477" t="s">
        <v>4925</v>
      </c>
      <c r="N352" s="477" t="s">
        <v>6069</v>
      </c>
      <c r="O352" s="477" t="s">
        <v>6066</v>
      </c>
      <c r="P352" s="477" t="s">
        <v>258</v>
      </c>
      <c r="Q352" s="477" t="s">
        <v>280</v>
      </c>
      <c r="R352" s="477" t="s">
        <v>5076</v>
      </c>
    </row>
  </sheetData>
  <autoFilter ref="A7:R77"/>
  <mergeCells count="3">
    <mergeCell ref="B3:L3"/>
    <mergeCell ref="E4:K4"/>
    <mergeCell ref="B5:L5"/>
  </mergeCells>
  <hyperlinks>
    <hyperlink ref="J9" r:id="rId1"/>
    <hyperlink ref="J12" r:id="rId2"/>
    <hyperlink ref="L13" r:id="rId3" display="zav_org@admnkz.info"/>
    <hyperlink ref="J13" r:id="rId4"/>
    <hyperlink ref="J14" r:id="rId5"/>
    <hyperlink ref="J67" r:id="rId6"/>
    <hyperlink ref="J68" r:id="rId7"/>
    <hyperlink ref="J76" r:id="rId8" display="kuz_priem@admnkz.info$ "/>
    <hyperlink ref="J31" r:id="rId9"/>
    <hyperlink ref="J32" r:id="rId10"/>
    <hyperlink ref="J35" r:id="rId11"/>
    <hyperlink ref="J36" r:id="rId12"/>
    <hyperlink ref="J38" r:id="rId13"/>
    <hyperlink ref="J39" r:id="rId14"/>
    <hyperlink ref="J41" r:id="rId15"/>
    <hyperlink ref="J42" r:id="rId16"/>
    <hyperlink ref="J43" r:id="rId17"/>
    <hyperlink ref="J126" r:id="rId18" display="mailto:detskiysad261@rambler.ru"/>
    <hyperlink ref="J102" r:id="rId19"/>
    <hyperlink ref="J119" r:id="rId20"/>
    <hyperlink ref="J91" r:id="rId21" display="mid:ds.54@yandex.ru"/>
    <hyperlink ref="J143" r:id="rId22"/>
    <hyperlink ref="J151" r:id="rId23"/>
    <hyperlink ref="J153" r:id="rId24"/>
    <hyperlink ref="J154" r:id="rId25"/>
    <hyperlink ref="J105" r:id="rId26"/>
    <hyperlink ref="J156" r:id="rId27" display="mailto:volodina_op@mail.ru"/>
    <hyperlink ref="J157" r:id="rId28" display="mailto:welcom61@mail.ru"/>
    <hyperlink ref="J158" r:id="rId29" display="mailto:mdoy632010@yandex.ru"/>
    <hyperlink ref="J159" r:id="rId30" display="mailto:d-s64@yandex.ru"/>
    <hyperlink ref="J161" r:id="rId31" display="mailto:nkzdetsad76@yandex.ru"/>
    <hyperlink ref="J162" r:id="rId32" display="mailto:podsnejnik69@mail.ru"/>
    <hyperlink ref="J163" r:id="rId33" display="mailto:mdou91@mail.ru"/>
    <hyperlink ref="J164" r:id="rId34" display="mailto:ya.mdou103@yandex.ru"/>
    <hyperlink ref="J165" r:id="rId35" display="mailto:detsad117@yandex.ru"/>
    <hyperlink ref="J166" r:id="rId36" display="mailto:doy-128@mail.ru"/>
    <hyperlink ref="J168" r:id="rId37" display="mailto:detsad156@yandex.ru"/>
    <hyperlink ref="J167" r:id="rId38" display="mailto:mdou147nvkz@yandex.ru"/>
    <hyperlink ref="J169" r:id="rId39" display="mailto:dou157@yandex.ru"/>
    <hyperlink ref="J170" r:id="rId40" display="mailto:sad_166@mail.ru"/>
    <hyperlink ref="J171" r:id="rId41" display="mailto:korablik168@mail.ru"/>
    <hyperlink ref="J172" r:id="rId42" display="mailto:det.sad-169@mail.ru"/>
    <hyperlink ref="J173" r:id="rId43" display="mailto:bobkova173@mail.ru"/>
    <hyperlink ref="J174" r:id="rId44" display="mailto:mdoy177@yandex.ru"/>
    <hyperlink ref="J175" r:id="rId45" display="mailto:mbdoy184@yandex.ru"/>
    <hyperlink ref="J176" r:id="rId46" display="mailto:detsad185@mail.ru"/>
    <hyperlink ref="J177" r:id="rId47" display="mailto:kindergarden193@mail.ru"/>
    <hyperlink ref="J178" r:id="rId48" display="mailto:detsad194@yandex.ru"/>
    <hyperlink ref="J179" r:id="rId49" display="mailto:detsad195@yandex.ru"/>
    <hyperlink ref="J180" r:id="rId50" display="mailto:teremok198@mail.ru"/>
    <hyperlink ref="J181" r:id="rId51" display="mailto:det_sad204@mail.ru"/>
    <hyperlink ref="J182" r:id="rId52" display="mailto:sibirochka207@yandex.ru"/>
    <hyperlink ref="J183" r:id="rId53" display="mailto:nezavitin@gmail.com"/>
    <hyperlink ref="J184" r:id="rId54" display="mailto:d-s-219@mail.ru"/>
    <hyperlink ref="J185" r:id="rId55" display="mailto:det_sad_221@mail.ru"/>
    <hyperlink ref="J186" r:id="rId56" display="mailto:teremok272@mail.ru"/>
    <hyperlink ref="J187" r:id="rId57" display="mailto:school5-nvkz@rambler.ru"/>
    <hyperlink ref="J188" r:id="rId58" display="mailto:wsh-17@mail.ru"/>
    <hyperlink ref="J189" r:id="rId59" display="mailto:sh18nvkz@yandex.ru"/>
    <hyperlink ref="J190" r:id="rId60" display="mailto:samsung_52a@mail.ru"/>
    <hyperlink ref="J191" r:id="rId61" display="mailto:school_3300@mail.ru"/>
    <hyperlink ref="J192" r:id="rId62" display="mailto:licey35@ngs.ru"/>
    <hyperlink ref="J193" r:id="rId63" display="mailto:sc46@bk.ru"/>
    <hyperlink ref="J194" r:id="rId64" display="mailto:shkolabv49@yandex.ru"/>
    <hyperlink ref="J195" r:id="rId65" display="mailto:school79nvk@mail.ru"/>
    <hyperlink ref="J196" r:id="rId66" display="mailto:ru892007@rambler.ru"/>
    <hyperlink ref="J197" r:id="rId67" display="mailto:school93nvkz@mail.ru"/>
    <hyperlink ref="J198" r:id="rId68" display="mailto:moy_102@mail.ru"/>
    <hyperlink ref="J199" r:id="rId69" display="mailto:ddt4_nkz@mail.ru"/>
    <hyperlink ref="J200" r:id="rId70" display="mailto:syn2-nk@mail.ru"/>
    <hyperlink ref="J201" r:id="rId71" display="mailto:dussh-3nvkz@mail.ru"/>
    <hyperlink ref="J202" r:id="rId72" display="mailto:cttmeridian@yandex.ru"/>
    <hyperlink ref="J203" r:id="rId73" display="mailto:krepish-nvkz@yandex.ru"/>
    <hyperlink ref="J160" r:id="rId74" display="mailto:dou65_nkz@mail.ru"/>
    <hyperlink ref="J235" r:id="rId75"/>
    <hyperlink ref="J236" r:id="rId76"/>
    <hyperlink ref="J242" r:id="rId77"/>
    <hyperlink ref="J240" r:id="rId78"/>
    <hyperlink ref="J241" r:id="rId79"/>
    <hyperlink ref="J238" r:id="rId80"/>
    <hyperlink ref="J239" r:id="rId81"/>
    <hyperlink ref="J246" r:id="rId82"/>
    <hyperlink ref="J247" r:id="rId83"/>
    <hyperlink ref="J245" r:id="rId84"/>
    <hyperlink ref="J248" r:id="rId85"/>
    <hyperlink ref="J253" r:id="rId86"/>
    <hyperlink ref="J250" r:id="rId87"/>
    <hyperlink ref="J251" r:id="rId88"/>
    <hyperlink ref="J252" r:id="rId89"/>
    <hyperlink ref="J255" r:id="rId90"/>
    <hyperlink ref="J260" r:id="rId91"/>
    <hyperlink ref="J266" r:id="rId92"/>
    <hyperlink ref="J237" r:id="rId93"/>
    <hyperlink ref="J284" r:id="rId94"/>
    <hyperlink ref="J287" r:id="rId95"/>
    <hyperlink ref="J286" r:id="rId96"/>
    <hyperlink ref="J267" r:id="rId97"/>
    <hyperlink ref="J268" r:id="rId98"/>
    <hyperlink ref="J269" r:id="rId99"/>
    <hyperlink ref="J270" r:id="rId100"/>
    <hyperlink ref="J271" r:id="rId101"/>
    <hyperlink ref="J272" r:id="rId102"/>
    <hyperlink ref="J273" r:id="rId103"/>
    <hyperlink ref="J274" r:id="rId104"/>
    <hyperlink ref="J275" r:id="rId105"/>
    <hyperlink ref="J276" r:id="rId106"/>
    <hyperlink ref="J277" r:id="rId107"/>
    <hyperlink ref="J278" r:id="rId108"/>
    <hyperlink ref="J279" r:id="rId109"/>
    <hyperlink ref="J280" r:id="rId110"/>
    <hyperlink ref="J281" r:id="rId111"/>
    <hyperlink ref="J282" r:id="rId112"/>
    <hyperlink ref="J283" r:id="rId113"/>
    <hyperlink ref="J285" r:id="rId114"/>
    <hyperlink ref="J288" r:id="rId115"/>
    <hyperlink ref="J292" r:id="rId116"/>
    <hyperlink ref="J291" r:id="rId117"/>
    <hyperlink ref="J290" r:id="rId118"/>
    <hyperlink ref="J293" r:id="rId119"/>
    <hyperlink ref="J294" r:id="rId120"/>
    <hyperlink ref="J295" r:id="rId121"/>
    <hyperlink ref="J297" r:id="rId122"/>
    <hyperlink ref="J298" r:id="rId123"/>
    <hyperlink ref="J299" r:id="rId124"/>
    <hyperlink ref="J319" r:id="rId125"/>
    <hyperlink ref="J308" r:id="rId126"/>
    <hyperlink ref="J321" r:id="rId127"/>
    <hyperlink ref="J326" r:id="rId128"/>
    <hyperlink ref="J327" r:id="rId129"/>
    <hyperlink ref="J328" r:id="rId130"/>
    <hyperlink ref="J329" r:id="rId131"/>
    <hyperlink ref="J330" r:id="rId132"/>
    <hyperlink ref="J331" r:id="rId133"/>
    <hyperlink ref="J332" r:id="rId134"/>
    <hyperlink ref="J333" r:id="rId135"/>
    <hyperlink ref="J334" r:id="rId136"/>
    <hyperlink ref="J335" r:id="rId137"/>
    <hyperlink ref="J336" r:id="rId138"/>
    <hyperlink ref="J337" r:id="rId139"/>
    <hyperlink ref="J338" r:id="rId140"/>
    <hyperlink ref="J339" r:id="rId141"/>
    <hyperlink ref="J340" r:id="rId142"/>
    <hyperlink ref="J341" r:id="rId143"/>
    <hyperlink ref="J342" r:id="rId144"/>
    <hyperlink ref="J344" r:id="rId145"/>
    <hyperlink ref="J345" r:id="rId146"/>
    <hyperlink ref="J343" r:id="rId147"/>
    <hyperlink ref="J346" r:id="rId148"/>
    <hyperlink ref="J347" r:id="rId149"/>
    <hyperlink ref="J348" r:id="rId150"/>
    <hyperlink ref="J349" r:id="rId151"/>
    <hyperlink ref="J350" r:id="rId152"/>
    <hyperlink ref="J351" r:id="rId153"/>
    <hyperlink ref="J352" r:id="rId154"/>
    <hyperlink ref="J45" r:id="rId155"/>
    <hyperlink ref="J46" r:id="rId156"/>
    <hyperlink ref="J55" r:id="rId157" display="obuza@bk,ru"/>
    <hyperlink ref="J49" r:id="rId158"/>
    <hyperlink ref="J50" r:id="rId159"/>
    <hyperlink ref="J52" r:id="rId160"/>
    <hyperlink ref="J53" r:id="rId161"/>
    <hyperlink ref="J56" r:id="rId162"/>
    <hyperlink ref="J57" r:id="rId163"/>
    <hyperlink ref="J58" r:id="rId164" display="mailto:zdrav@admnkz.info"/>
    <hyperlink ref="J59" r:id="rId165"/>
    <hyperlink ref="J61" r:id="rId166"/>
    <hyperlink ref="J63" r:id="rId167"/>
    <hyperlink ref="J65" r:id="rId168"/>
    <hyperlink ref="J62" r:id="rId169"/>
    <hyperlink ref="J15" r:id="rId170"/>
    <hyperlink ref="J17" r:id="rId171"/>
  </hyperlinks>
  <printOptions horizontalCentered="1"/>
  <pageMargins left="0.31496062992125984" right="0.31496062992125984" top="0.74803149606299213" bottom="0.74803149606299213" header="0.31496062992125984" footer="0.31496062992125984"/>
  <pageSetup paperSize="9" scale="62" fitToHeight="100" orientation="landscape" r:id="rId172"/>
  <legacyDrawing r:id="rId173"/>
</worksheet>
</file>

<file path=xl/worksheets/sheet7.xml><?xml version="1.0" encoding="utf-8"?>
<worksheet xmlns="http://schemas.openxmlformats.org/spreadsheetml/2006/main" xmlns:r="http://schemas.openxmlformats.org/officeDocument/2006/relationships">
  <sheetPr codeName="Лист7">
    <tabColor rgb="FF92D050"/>
    <pageSetUpPr fitToPage="1"/>
  </sheetPr>
  <dimension ref="A1:H22"/>
  <sheetViews>
    <sheetView workbookViewId="0">
      <selection activeCell="E13" sqref="E13"/>
    </sheetView>
  </sheetViews>
  <sheetFormatPr defaultRowHeight="12.75"/>
  <cols>
    <col min="1" max="1" width="4.85546875" customWidth="1"/>
    <col min="2" max="2" width="22.5703125" customWidth="1"/>
    <col min="3" max="3" width="16" customWidth="1"/>
    <col min="4" max="4" width="9.85546875" customWidth="1"/>
    <col min="5" max="5" width="38.28515625" customWidth="1"/>
    <col min="6" max="7" width="20.7109375" customWidth="1"/>
    <col min="8" max="8" width="16" customWidth="1"/>
    <col min="257" max="257" width="4.85546875" customWidth="1"/>
    <col min="258" max="258" width="22.5703125" customWidth="1"/>
    <col min="259" max="259" width="16" customWidth="1"/>
    <col min="260" max="260" width="9.85546875" customWidth="1"/>
    <col min="261" max="261" width="38.28515625" customWidth="1"/>
    <col min="262" max="263" width="20.7109375" customWidth="1"/>
    <col min="264" max="264" width="16" customWidth="1"/>
    <col min="513" max="513" width="4.85546875" customWidth="1"/>
    <col min="514" max="514" width="22.5703125" customWidth="1"/>
    <col min="515" max="515" width="16" customWidth="1"/>
    <col min="516" max="516" width="9.85546875" customWidth="1"/>
    <col min="517" max="517" width="38.28515625" customWidth="1"/>
    <col min="518" max="519" width="20.7109375" customWidth="1"/>
    <col min="520" max="520" width="16" customWidth="1"/>
    <col min="769" max="769" width="4.85546875" customWidth="1"/>
    <col min="770" max="770" width="22.5703125" customWidth="1"/>
    <col min="771" max="771" width="16" customWidth="1"/>
    <col min="772" max="772" width="9.85546875" customWidth="1"/>
    <col min="773" max="773" width="38.28515625" customWidth="1"/>
    <col min="774" max="775" width="20.7109375" customWidth="1"/>
    <col min="776" max="776" width="16" customWidth="1"/>
    <col min="1025" max="1025" width="4.85546875" customWidth="1"/>
    <col min="1026" max="1026" width="22.5703125" customWidth="1"/>
    <col min="1027" max="1027" width="16" customWidth="1"/>
    <col min="1028" max="1028" width="9.85546875" customWidth="1"/>
    <col min="1029" max="1029" width="38.28515625" customWidth="1"/>
    <col min="1030" max="1031" width="20.7109375" customWidth="1"/>
    <col min="1032" max="1032" width="16" customWidth="1"/>
    <col min="1281" max="1281" width="4.85546875" customWidth="1"/>
    <col min="1282" max="1282" width="22.5703125" customWidth="1"/>
    <col min="1283" max="1283" width="16" customWidth="1"/>
    <col min="1284" max="1284" width="9.85546875" customWidth="1"/>
    <col min="1285" max="1285" width="38.28515625" customWidth="1"/>
    <col min="1286" max="1287" width="20.7109375" customWidth="1"/>
    <col min="1288" max="1288" width="16" customWidth="1"/>
    <col min="1537" max="1537" width="4.85546875" customWidth="1"/>
    <col min="1538" max="1538" width="22.5703125" customWidth="1"/>
    <col min="1539" max="1539" width="16" customWidth="1"/>
    <col min="1540" max="1540" width="9.85546875" customWidth="1"/>
    <col min="1541" max="1541" width="38.28515625" customWidth="1"/>
    <col min="1542" max="1543" width="20.7109375" customWidth="1"/>
    <col min="1544" max="1544" width="16" customWidth="1"/>
    <col min="1793" max="1793" width="4.85546875" customWidth="1"/>
    <col min="1794" max="1794" width="22.5703125" customWidth="1"/>
    <col min="1795" max="1795" width="16" customWidth="1"/>
    <col min="1796" max="1796" width="9.85546875" customWidth="1"/>
    <col min="1797" max="1797" width="38.28515625" customWidth="1"/>
    <col min="1798" max="1799" width="20.7109375" customWidth="1"/>
    <col min="1800" max="1800" width="16" customWidth="1"/>
    <col min="2049" max="2049" width="4.85546875" customWidth="1"/>
    <col min="2050" max="2050" width="22.5703125" customWidth="1"/>
    <col min="2051" max="2051" width="16" customWidth="1"/>
    <col min="2052" max="2052" width="9.85546875" customWidth="1"/>
    <col min="2053" max="2053" width="38.28515625" customWidth="1"/>
    <col min="2054" max="2055" width="20.7109375" customWidth="1"/>
    <col min="2056" max="2056" width="16" customWidth="1"/>
    <col min="2305" max="2305" width="4.85546875" customWidth="1"/>
    <col min="2306" max="2306" width="22.5703125" customWidth="1"/>
    <col min="2307" max="2307" width="16" customWidth="1"/>
    <col min="2308" max="2308" width="9.85546875" customWidth="1"/>
    <col min="2309" max="2309" width="38.28515625" customWidth="1"/>
    <col min="2310" max="2311" width="20.7109375" customWidth="1"/>
    <col min="2312" max="2312" width="16" customWidth="1"/>
    <col min="2561" max="2561" width="4.85546875" customWidth="1"/>
    <col min="2562" max="2562" width="22.5703125" customWidth="1"/>
    <col min="2563" max="2563" width="16" customWidth="1"/>
    <col min="2564" max="2564" width="9.85546875" customWidth="1"/>
    <col min="2565" max="2565" width="38.28515625" customWidth="1"/>
    <col min="2566" max="2567" width="20.7109375" customWidth="1"/>
    <col min="2568" max="2568" width="16" customWidth="1"/>
    <col min="2817" max="2817" width="4.85546875" customWidth="1"/>
    <col min="2818" max="2818" width="22.5703125" customWidth="1"/>
    <col min="2819" max="2819" width="16" customWidth="1"/>
    <col min="2820" max="2820" width="9.85546875" customWidth="1"/>
    <col min="2821" max="2821" width="38.28515625" customWidth="1"/>
    <col min="2822" max="2823" width="20.7109375" customWidth="1"/>
    <col min="2824" max="2824" width="16" customWidth="1"/>
    <col min="3073" max="3073" width="4.85546875" customWidth="1"/>
    <col min="3074" max="3074" width="22.5703125" customWidth="1"/>
    <col min="3075" max="3075" width="16" customWidth="1"/>
    <col min="3076" max="3076" width="9.85546875" customWidth="1"/>
    <col min="3077" max="3077" width="38.28515625" customWidth="1"/>
    <col min="3078" max="3079" width="20.7109375" customWidth="1"/>
    <col min="3080" max="3080" width="16" customWidth="1"/>
    <col min="3329" max="3329" width="4.85546875" customWidth="1"/>
    <col min="3330" max="3330" width="22.5703125" customWidth="1"/>
    <col min="3331" max="3331" width="16" customWidth="1"/>
    <col min="3332" max="3332" width="9.85546875" customWidth="1"/>
    <col min="3333" max="3333" width="38.28515625" customWidth="1"/>
    <col min="3334" max="3335" width="20.7109375" customWidth="1"/>
    <col min="3336" max="3336" width="16" customWidth="1"/>
    <col min="3585" max="3585" width="4.85546875" customWidth="1"/>
    <col min="3586" max="3586" width="22.5703125" customWidth="1"/>
    <col min="3587" max="3587" width="16" customWidth="1"/>
    <col min="3588" max="3588" width="9.85546875" customWidth="1"/>
    <col min="3589" max="3589" width="38.28515625" customWidth="1"/>
    <col min="3590" max="3591" width="20.7109375" customWidth="1"/>
    <col min="3592" max="3592" width="16" customWidth="1"/>
    <col min="3841" max="3841" width="4.85546875" customWidth="1"/>
    <col min="3842" max="3842" width="22.5703125" customWidth="1"/>
    <col min="3843" max="3843" width="16" customWidth="1"/>
    <col min="3844" max="3844" width="9.85546875" customWidth="1"/>
    <col min="3845" max="3845" width="38.28515625" customWidth="1"/>
    <col min="3846" max="3847" width="20.7109375" customWidth="1"/>
    <col min="3848" max="3848" width="16" customWidth="1"/>
    <col min="4097" max="4097" width="4.85546875" customWidth="1"/>
    <col min="4098" max="4098" width="22.5703125" customWidth="1"/>
    <col min="4099" max="4099" width="16" customWidth="1"/>
    <col min="4100" max="4100" width="9.85546875" customWidth="1"/>
    <col min="4101" max="4101" width="38.28515625" customWidth="1"/>
    <col min="4102" max="4103" width="20.7109375" customWidth="1"/>
    <col min="4104" max="4104" width="16" customWidth="1"/>
    <col min="4353" max="4353" width="4.85546875" customWidth="1"/>
    <col min="4354" max="4354" width="22.5703125" customWidth="1"/>
    <col min="4355" max="4355" width="16" customWidth="1"/>
    <col min="4356" max="4356" width="9.85546875" customWidth="1"/>
    <col min="4357" max="4357" width="38.28515625" customWidth="1"/>
    <col min="4358" max="4359" width="20.7109375" customWidth="1"/>
    <col min="4360" max="4360" width="16" customWidth="1"/>
    <col min="4609" max="4609" width="4.85546875" customWidth="1"/>
    <col min="4610" max="4610" width="22.5703125" customWidth="1"/>
    <col min="4611" max="4611" width="16" customWidth="1"/>
    <col min="4612" max="4612" width="9.85546875" customWidth="1"/>
    <col min="4613" max="4613" width="38.28515625" customWidth="1"/>
    <col min="4614" max="4615" width="20.7109375" customWidth="1"/>
    <col min="4616" max="4616" width="16" customWidth="1"/>
    <col min="4865" max="4865" width="4.85546875" customWidth="1"/>
    <col min="4866" max="4866" width="22.5703125" customWidth="1"/>
    <col min="4867" max="4867" width="16" customWidth="1"/>
    <col min="4868" max="4868" width="9.85546875" customWidth="1"/>
    <col min="4869" max="4869" width="38.28515625" customWidth="1"/>
    <col min="4870" max="4871" width="20.7109375" customWidth="1"/>
    <col min="4872" max="4872" width="16" customWidth="1"/>
    <col min="5121" max="5121" width="4.85546875" customWidth="1"/>
    <col min="5122" max="5122" width="22.5703125" customWidth="1"/>
    <col min="5123" max="5123" width="16" customWidth="1"/>
    <col min="5124" max="5124" width="9.85546875" customWidth="1"/>
    <col min="5125" max="5125" width="38.28515625" customWidth="1"/>
    <col min="5126" max="5127" width="20.7109375" customWidth="1"/>
    <col min="5128" max="5128" width="16" customWidth="1"/>
    <col min="5377" max="5377" width="4.85546875" customWidth="1"/>
    <col min="5378" max="5378" width="22.5703125" customWidth="1"/>
    <col min="5379" max="5379" width="16" customWidth="1"/>
    <col min="5380" max="5380" width="9.85546875" customWidth="1"/>
    <col min="5381" max="5381" width="38.28515625" customWidth="1"/>
    <col min="5382" max="5383" width="20.7109375" customWidth="1"/>
    <col min="5384" max="5384" width="16" customWidth="1"/>
    <col min="5633" max="5633" width="4.85546875" customWidth="1"/>
    <col min="5634" max="5634" width="22.5703125" customWidth="1"/>
    <col min="5635" max="5635" width="16" customWidth="1"/>
    <col min="5636" max="5636" width="9.85546875" customWidth="1"/>
    <col min="5637" max="5637" width="38.28515625" customWidth="1"/>
    <col min="5638" max="5639" width="20.7109375" customWidth="1"/>
    <col min="5640" max="5640" width="16" customWidth="1"/>
    <col min="5889" max="5889" width="4.85546875" customWidth="1"/>
    <col min="5890" max="5890" width="22.5703125" customWidth="1"/>
    <col min="5891" max="5891" width="16" customWidth="1"/>
    <col min="5892" max="5892" width="9.85546875" customWidth="1"/>
    <col min="5893" max="5893" width="38.28515625" customWidth="1"/>
    <col min="5894" max="5895" width="20.7109375" customWidth="1"/>
    <col min="5896" max="5896" width="16" customWidth="1"/>
    <col min="6145" max="6145" width="4.85546875" customWidth="1"/>
    <col min="6146" max="6146" width="22.5703125" customWidth="1"/>
    <col min="6147" max="6147" width="16" customWidth="1"/>
    <col min="6148" max="6148" width="9.85546875" customWidth="1"/>
    <col min="6149" max="6149" width="38.28515625" customWidth="1"/>
    <col min="6150" max="6151" width="20.7109375" customWidth="1"/>
    <col min="6152" max="6152" width="16" customWidth="1"/>
    <col min="6401" max="6401" width="4.85546875" customWidth="1"/>
    <col min="6402" max="6402" width="22.5703125" customWidth="1"/>
    <col min="6403" max="6403" width="16" customWidth="1"/>
    <col min="6404" max="6404" width="9.85546875" customWidth="1"/>
    <col min="6405" max="6405" width="38.28515625" customWidth="1"/>
    <col min="6406" max="6407" width="20.7109375" customWidth="1"/>
    <col min="6408" max="6408" width="16" customWidth="1"/>
    <col min="6657" max="6657" width="4.85546875" customWidth="1"/>
    <col min="6658" max="6658" width="22.5703125" customWidth="1"/>
    <col min="6659" max="6659" width="16" customWidth="1"/>
    <col min="6660" max="6660" width="9.85546875" customWidth="1"/>
    <col min="6661" max="6661" width="38.28515625" customWidth="1"/>
    <col min="6662" max="6663" width="20.7109375" customWidth="1"/>
    <col min="6664" max="6664" width="16" customWidth="1"/>
    <col min="6913" max="6913" width="4.85546875" customWidth="1"/>
    <col min="6914" max="6914" width="22.5703125" customWidth="1"/>
    <col min="6915" max="6915" width="16" customWidth="1"/>
    <col min="6916" max="6916" width="9.85546875" customWidth="1"/>
    <col min="6917" max="6917" width="38.28515625" customWidth="1"/>
    <col min="6918" max="6919" width="20.7109375" customWidth="1"/>
    <col min="6920" max="6920" width="16" customWidth="1"/>
    <col min="7169" max="7169" width="4.85546875" customWidth="1"/>
    <col min="7170" max="7170" width="22.5703125" customWidth="1"/>
    <col min="7171" max="7171" width="16" customWidth="1"/>
    <col min="7172" max="7172" width="9.85546875" customWidth="1"/>
    <col min="7173" max="7173" width="38.28515625" customWidth="1"/>
    <col min="7174" max="7175" width="20.7109375" customWidth="1"/>
    <col min="7176" max="7176" width="16" customWidth="1"/>
    <col min="7425" max="7425" width="4.85546875" customWidth="1"/>
    <col min="7426" max="7426" width="22.5703125" customWidth="1"/>
    <col min="7427" max="7427" width="16" customWidth="1"/>
    <col min="7428" max="7428" width="9.85546875" customWidth="1"/>
    <col min="7429" max="7429" width="38.28515625" customWidth="1"/>
    <col min="7430" max="7431" width="20.7109375" customWidth="1"/>
    <col min="7432" max="7432" width="16" customWidth="1"/>
    <col min="7681" max="7681" width="4.85546875" customWidth="1"/>
    <col min="7682" max="7682" width="22.5703125" customWidth="1"/>
    <col min="7683" max="7683" width="16" customWidth="1"/>
    <col min="7684" max="7684" width="9.85546875" customWidth="1"/>
    <col min="7685" max="7685" width="38.28515625" customWidth="1"/>
    <col min="7686" max="7687" width="20.7109375" customWidth="1"/>
    <col min="7688" max="7688" width="16" customWidth="1"/>
    <col min="7937" max="7937" width="4.85546875" customWidth="1"/>
    <col min="7938" max="7938" width="22.5703125" customWidth="1"/>
    <col min="7939" max="7939" width="16" customWidth="1"/>
    <col min="7940" max="7940" width="9.85546875" customWidth="1"/>
    <col min="7941" max="7941" width="38.28515625" customWidth="1"/>
    <col min="7942" max="7943" width="20.7109375" customWidth="1"/>
    <col min="7944" max="7944" width="16" customWidth="1"/>
    <col min="8193" max="8193" width="4.85546875" customWidth="1"/>
    <col min="8194" max="8194" width="22.5703125" customWidth="1"/>
    <col min="8195" max="8195" width="16" customWidth="1"/>
    <col min="8196" max="8196" width="9.85546875" customWidth="1"/>
    <col min="8197" max="8197" width="38.28515625" customWidth="1"/>
    <col min="8198" max="8199" width="20.7109375" customWidth="1"/>
    <col min="8200" max="8200" width="16" customWidth="1"/>
    <col min="8449" max="8449" width="4.85546875" customWidth="1"/>
    <col min="8450" max="8450" width="22.5703125" customWidth="1"/>
    <col min="8451" max="8451" width="16" customWidth="1"/>
    <col min="8452" max="8452" width="9.85546875" customWidth="1"/>
    <col min="8453" max="8453" width="38.28515625" customWidth="1"/>
    <col min="8454" max="8455" width="20.7109375" customWidth="1"/>
    <col min="8456" max="8456" width="16" customWidth="1"/>
    <col min="8705" max="8705" width="4.85546875" customWidth="1"/>
    <col min="8706" max="8706" width="22.5703125" customWidth="1"/>
    <col min="8707" max="8707" width="16" customWidth="1"/>
    <col min="8708" max="8708" width="9.85546875" customWidth="1"/>
    <col min="8709" max="8709" width="38.28515625" customWidth="1"/>
    <col min="8710" max="8711" width="20.7109375" customWidth="1"/>
    <col min="8712" max="8712" width="16" customWidth="1"/>
    <col min="8961" max="8961" width="4.85546875" customWidth="1"/>
    <col min="8962" max="8962" width="22.5703125" customWidth="1"/>
    <col min="8963" max="8963" width="16" customWidth="1"/>
    <col min="8964" max="8964" width="9.85546875" customWidth="1"/>
    <col min="8965" max="8965" width="38.28515625" customWidth="1"/>
    <col min="8966" max="8967" width="20.7109375" customWidth="1"/>
    <col min="8968" max="8968" width="16" customWidth="1"/>
    <col min="9217" max="9217" width="4.85546875" customWidth="1"/>
    <col min="9218" max="9218" width="22.5703125" customWidth="1"/>
    <col min="9219" max="9219" width="16" customWidth="1"/>
    <col min="9220" max="9220" width="9.85546875" customWidth="1"/>
    <col min="9221" max="9221" width="38.28515625" customWidth="1"/>
    <col min="9222" max="9223" width="20.7109375" customWidth="1"/>
    <col min="9224" max="9224" width="16" customWidth="1"/>
    <col min="9473" max="9473" width="4.85546875" customWidth="1"/>
    <col min="9474" max="9474" width="22.5703125" customWidth="1"/>
    <col min="9475" max="9475" width="16" customWidth="1"/>
    <col min="9476" max="9476" width="9.85546875" customWidth="1"/>
    <col min="9477" max="9477" width="38.28515625" customWidth="1"/>
    <col min="9478" max="9479" width="20.7109375" customWidth="1"/>
    <col min="9480" max="9480" width="16" customWidth="1"/>
    <col min="9729" max="9729" width="4.85546875" customWidth="1"/>
    <col min="9730" max="9730" width="22.5703125" customWidth="1"/>
    <col min="9731" max="9731" width="16" customWidth="1"/>
    <col min="9732" max="9732" width="9.85546875" customWidth="1"/>
    <col min="9733" max="9733" width="38.28515625" customWidth="1"/>
    <col min="9734" max="9735" width="20.7109375" customWidth="1"/>
    <col min="9736" max="9736" width="16" customWidth="1"/>
    <col min="9985" max="9985" width="4.85546875" customWidth="1"/>
    <col min="9986" max="9986" width="22.5703125" customWidth="1"/>
    <col min="9987" max="9987" width="16" customWidth="1"/>
    <col min="9988" max="9988" width="9.85546875" customWidth="1"/>
    <col min="9989" max="9989" width="38.28515625" customWidth="1"/>
    <col min="9990" max="9991" width="20.7109375" customWidth="1"/>
    <col min="9992" max="9992" width="16" customWidth="1"/>
    <col min="10241" max="10241" width="4.85546875" customWidth="1"/>
    <col min="10242" max="10242" width="22.5703125" customWidth="1"/>
    <col min="10243" max="10243" width="16" customWidth="1"/>
    <col min="10244" max="10244" width="9.85546875" customWidth="1"/>
    <col min="10245" max="10245" width="38.28515625" customWidth="1"/>
    <col min="10246" max="10247" width="20.7109375" customWidth="1"/>
    <col min="10248" max="10248" width="16" customWidth="1"/>
    <col min="10497" max="10497" width="4.85546875" customWidth="1"/>
    <col min="10498" max="10498" width="22.5703125" customWidth="1"/>
    <col min="10499" max="10499" width="16" customWidth="1"/>
    <col min="10500" max="10500" width="9.85546875" customWidth="1"/>
    <col min="10501" max="10501" width="38.28515625" customWidth="1"/>
    <col min="10502" max="10503" width="20.7109375" customWidth="1"/>
    <col min="10504" max="10504" width="16" customWidth="1"/>
    <col min="10753" max="10753" width="4.85546875" customWidth="1"/>
    <col min="10754" max="10754" width="22.5703125" customWidth="1"/>
    <col min="10755" max="10755" width="16" customWidth="1"/>
    <col min="10756" max="10756" width="9.85546875" customWidth="1"/>
    <col min="10757" max="10757" width="38.28515625" customWidth="1"/>
    <col min="10758" max="10759" width="20.7109375" customWidth="1"/>
    <col min="10760" max="10760" width="16" customWidth="1"/>
    <col min="11009" max="11009" width="4.85546875" customWidth="1"/>
    <col min="11010" max="11010" width="22.5703125" customWidth="1"/>
    <col min="11011" max="11011" width="16" customWidth="1"/>
    <col min="11012" max="11012" width="9.85546875" customWidth="1"/>
    <col min="11013" max="11013" width="38.28515625" customWidth="1"/>
    <col min="11014" max="11015" width="20.7109375" customWidth="1"/>
    <col min="11016" max="11016" width="16" customWidth="1"/>
    <col min="11265" max="11265" width="4.85546875" customWidth="1"/>
    <col min="11266" max="11266" width="22.5703125" customWidth="1"/>
    <col min="11267" max="11267" width="16" customWidth="1"/>
    <col min="11268" max="11268" width="9.85546875" customWidth="1"/>
    <col min="11269" max="11269" width="38.28515625" customWidth="1"/>
    <col min="11270" max="11271" width="20.7109375" customWidth="1"/>
    <col min="11272" max="11272" width="16" customWidth="1"/>
    <col min="11521" max="11521" width="4.85546875" customWidth="1"/>
    <col min="11522" max="11522" width="22.5703125" customWidth="1"/>
    <col min="11523" max="11523" width="16" customWidth="1"/>
    <col min="11524" max="11524" width="9.85546875" customWidth="1"/>
    <col min="11525" max="11525" width="38.28515625" customWidth="1"/>
    <col min="11526" max="11527" width="20.7109375" customWidth="1"/>
    <col min="11528" max="11528" width="16" customWidth="1"/>
    <col min="11777" max="11777" width="4.85546875" customWidth="1"/>
    <col min="11778" max="11778" width="22.5703125" customWidth="1"/>
    <col min="11779" max="11779" width="16" customWidth="1"/>
    <col min="11780" max="11780" width="9.85546875" customWidth="1"/>
    <col min="11781" max="11781" width="38.28515625" customWidth="1"/>
    <col min="11782" max="11783" width="20.7109375" customWidth="1"/>
    <col min="11784" max="11784" width="16" customWidth="1"/>
    <col min="12033" max="12033" width="4.85546875" customWidth="1"/>
    <col min="12034" max="12034" width="22.5703125" customWidth="1"/>
    <col min="12035" max="12035" width="16" customWidth="1"/>
    <col min="12036" max="12036" width="9.85546875" customWidth="1"/>
    <col min="12037" max="12037" width="38.28515625" customWidth="1"/>
    <col min="12038" max="12039" width="20.7109375" customWidth="1"/>
    <col min="12040" max="12040" width="16" customWidth="1"/>
    <col min="12289" max="12289" width="4.85546875" customWidth="1"/>
    <col min="12290" max="12290" width="22.5703125" customWidth="1"/>
    <col min="12291" max="12291" width="16" customWidth="1"/>
    <col min="12292" max="12292" width="9.85546875" customWidth="1"/>
    <col min="12293" max="12293" width="38.28515625" customWidth="1"/>
    <col min="12294" max="12295" width="20.7109375" customWidth="1"/>
    <col min="12296" max="12296" width="16" customWidth="1"/>
    <col min="12545" max="12545" width="4.85546875" customWidth="1"/>
    <col min="12546" max="12546" width="22.5703125" customWidth="1"/>
    <col min="12547" max="12547" width="16" customWidth="1"/>
    <col min="12548" max="12548" width="9.85546875" customWidth="1"/>
    <col min="12549" max="12549" width="38.28515625" customWidth="1"/>
    <col min="12550" max="12551" width="20.7109375" customWidth="1"/>
    <col min="12552" max="12552" width="16" customWidth="1"/>
    <col min="12801" max="12801" width="4.85546875" customWidth="1"/>
    <col min="12802" max="12802" width="22.5703125" customWidth="1"/>
    <col min="12803" max="12803" width="16" customWidth="1"/>
    <col min="12804" max="12804" width="9.85546875" customWidth="1"/>
    <col min="12805" max="12805" width="38.28515625" customWidth="1"/>
    <col min="12806" max="12807" width="20.7109375" customWidth="1"/>
    <col min="12808" max="12808" width="16" customWidth="1"/>
    <col min="13057" max="13057" width="4.85546875" customWidth="1"/>
    <col min="13058" max="13058" width="22.5703125" customWidth="1"/>
    <col min="13059" max="13059" width="16" customWidth="1"/>
    <col min="13060" max="13060" width="9.85546875" customWidth="1"/>
    <col min="13061" max="13061" width="38.28515625" customWidth="1"/>
    <col min="13062" max="13063" width="20.7109375" customWidth="1"/>
    <col min="13064" max="13064" width="16" customWidth="1"/>
    <col min="13313" max="13313" width="4.85546875" customWidth="1"/>
    <col min="13314" max="13314" width="22.5703125" customWidth="1"/>
    <col min="13315" max="13315" width="16" customWidth="1"/>
    <col min="13316" max="13316" width="9.85546875" customWidth="1"/>
    <col min="13317" max="13317" width="38.28515625" customWidth="1"/>
    <col min="13318" max="13319" width="20.7109375" customWidth="1"/>
    <col min="13320" max="13320" width="16" customWidth="1"/>
    <col min="13569" max="13569" width="4.85546875" customWidth="1"/>
    <col min="13570" max="13570" width="22.5703125" customWidth="1"/>
    <col min="13571" max="13571" width="16" customWidth="1"/>
    <col min="13572" max="13572" width="9.85546875" customWidth="1"/>
    <col min="13573" max="13573" width="38.28515625" customWidth="1"/>
    <col min="13574" max="13575" width="20.7109375" customWidth="1"/>
    <col min="13576" max="13576" width="16" customWidth="1"/>
    <col min="13825" max="13825" width="4.85546875" customWidth="1"/>
    <col min="13826" max="13826" width="22.5703125" customWidth="1"/>
    <col min="13827" max="13827" width="16" customWidth="1"/>
    <col min="13828" max="13828" width="9.85546875" customWidth="1"/>
    <col min="13829" max="13829" width="38.28515625" customWidth="1"/>
    <col min="13830" max="13831" width="20.7109375" customWidth="1"/>
    <col min="13832" max="13832" width="16" customWidth="1"/>
    <col min="14081" max="14081" width="4.85546875" customWidth="1"/>
    <col min="14082" max="14082" width="22.5703125" customWidth="1"/>
    <col min="14083" max="14083" width="16" customWidth="1"/>
    <col min="14084" max="14084" width="9.85546875" customWidth="1"/>
    <col min="14085" max="14085" width="38.28515625" customWidth="1"/>
    <col min="14086" max="14087" width="20.7109375" customWidth="1"/>
    <col min="14088" max="14088" width="16" customWidth="1"/>
    <col min="14337" max="14337" width="4.85546875" customWidth="1"/>
    <col min="14338" max="14338" width="22.5703125" customWidth="1"/>
    <col min="14339" max="14339" width="16" customWidth="1"/>
    <col min="14340" max="14340" width="9.85546875" customWidth="1"/>
    <col min="14341" max="14341" width="38.28515625" customWidth="1"/>
    <col min="14342" max="14343" width="20.7109375" customWidth="1"/>
    <col min="14344" max="14344" width="16" customWidth="1"/>
    <col min="14593" max="14593" width="4.85546875" customWidth="1"/>
    <col min="14594" max="14594" width="22.5703125" customWidth="1"/>
    <col min="14595" max="14595" width="16" customWidth="1"/>
    <col min="14596" max="14596" width="9.85546875" customWidth="1"/>
    <col min="14597" max="14597" width="38.28515625" customWidth="1"/>
    <col min="14598" max="14599" width="20.7109375" customWidth="1"/>
    <col min="14600" max="14600" width="16" customWidth="1"/>
    <col min="14849" max="14849" width="4.85546875" customWidth="1"/>
    <col min="14850" max="14850" width="22.5703125" customWidth="1"/>
    <col min="14851" max="14851" width="16" customWidth="1"/>
    <col min="14852" max="14852" width="9.85546875" customWidth="1"/>
    <col min="14853" max="14853" width="38.28515625" customWidth="1"/>
    <col min="14854" max="14855" width="20.7109375" customWidth="1"/>
    <col min="14856" max="14856" width="16" customWidth="1"/>
    <col min="15105" max="15105" width="4.85546875" customWidth="1"/>
    <col min="15106" max="15106" width="22.5703125" customWidth="1"/>
    <col min="15107" max="15107" width="16" customWidth="1"/>
    <col min="15108" max="15108" width="9.85546875" customWidth="1"/>
    <col min="15109" max="15109" width="38.28515625" customWidth="1"/>
    <col min="15110" max="15111" width="20.7109375" customWidth="1"/>
    <col min="15112" max="15112" width="16" customWidth="1"/>
    <col min="15361" max="15361" width="4.85546875" customWidth="1"/>
    <col min="15362" max="15362" width="22.5703125" customWidth="1"/>
    <col min="15363" max="15363" width="16" customWidth="1"/>
    <col min="15364" max="15364" width="9.85546875" customWidth="1"/>
    <col min="15365" max="15365" width="38.28515625" customWidth="1"/>
    <col min="15366" max="15367" width="20.7109375" customWidth="1"/>
    <col min="15368" max="15368" width="16" customWidth="1"/>
    <col min="15617" max="15617" width="4.85546875" customWidth="1"/>
    <col min="15618" max="15618" width="22.5703125" customWidth="1"/>
    <col min="15619" max="15619" width="16" customWidth="1"/>
    <col min="15620" max="15620" width="9.85546875" customWidth="1"/>
    <col min="15621" max="15621" width="38.28515625" customWidth="1"/>
    <col min="15622" max="15623" width="20.7109375" customWidth="1"/>
    <col min="15624" max="15624" width="16" customWidth="1"/>
    <col min="15873" max="15873" width="4.85546875" customWidth="1"/>
    <col min="15874" max="15874" width="22.5703125" customWidth="1"/>
    <col min="15875" max="15875" width="16" customWidth="1"/>
    <col min="15876" max="15876" width="9.85546875" customWidth="1"/>
    <col min="15877" max="15877" width="38.28515625" customWidth="1"/>
    <col min="15878" max="15879" width="20.7109375" customWidth="1"/>
    <col min="15880" max="15880" width="16" customWidth="1"/>
    <col min="16129" max="16129" width="4.85546875" customWidth="1"/>
    <col min="16130" max="16130" width="22.5703125" customWidth="1"/>
    <col min="16131" max="16131" width="16" customWidth="1"/>
    <col min="16132" max="16132" width="9.85546875" customWidth="1"/>
    <col min="16133" max="16133" width="38.28515625" customWidth="1"/>
    <col min="16134" max="16135" width="20.7109375" customWidth="1"/>
    <col min="16136" max="16136" width="16" customWidth="1"/>
  </cols>
  <sheetData>
    <row r="1" spans="1:8" s="3" customFormat="1" ht="15">
      <c r="H1" s="16" t="s">
        <v>32179</v>
      </c>
    </row>
    <row r="2" spans="1:8" s="3" customFormat="1" ht="15"/>
    <row r="3" spans="1:8" s="3" customFormat="1" ht="33" customHeight="1">
      <c r="C3" s="1447" t="s">
        <v>32180</v>
      </c>
      <c r="D3" s="1436"/>
      <c r="E3" s="1436"/>
      <c r="F3" s="1436"/>
      <c r="G3" s="1436"/>
      <c r="H3" s="1436"/>
    </row>
    <row r="4" spans="1:8" s="3" customFormat="1" ht="15">
      <c r="C4" s="1449" t="s">
        <v>32178</v>
      </c>
      <c r="D4" s="1449"/>
      <c r="E4" s="1449"/>
      <c r="F4" s="1449"/>
      <c r="G4" s="1449"/>
      <c r="H4" s="1449"/>
    </row>
    <row r="5" spans="1:8" s="3" customFormat="1" ht="15">
      <c r="C5" s="1450" t="s">
        <v>326</v>
      </c>
      <c r="D5" s="1450"/>
      <c r="E5" s="1450"/>
      <c r="F5" s="1450"/>
      <c r="G5" s="1450"/>
      <c r="H5" s="1450"/>
    </row>
    <row r="6" spans="1:8" s="5" customFormat="1" ht="36" customHeight="1">
      <c r="A6" s="1362" t="s">
        <v>2</v>
      </c>
      <c r="B6" s="1362" t="s">
        <v>118</v>
      </c>
      <c r="C6" s="1362" t="s">
        <v>6</v>
      </c>
      <c r="D6" s="1362" t="s">
        <v>7</v>
      </c>
      <c r="E6" s="1362" t="s">
        <v>8</v>
      </c>
      <c r="F6" s="1362" t="s">
        <v>112</v>
      </c>
      <c r="G6" s="1362" t="s">
        <v>119</v>
      </c>
      <c r="H6" s="1362" t="s">
        <v>24</v>
      </c>
    </row>
    <row r="7" spans="1:8" s="3" customFormat="1" ht="15">
      <c r="A7" s="1363">
        <v>1</v>
      </c>
      <c r="B7" s="1363">
        <v>2</v>
      </c>
      <c r="C7" s="1363">
        <v>3</v>
      </c>
      <c r="D7" s="1363">
        <v>4</v>
      </c>
      <c r="E7" s="1363">
        <v>5</v>
      </c>
      <c r="F7" s="1363">
        <v>6</v>
      </c>
      <c r="G7" s="1363">
        <v>7</v>
      </c>
      <c r="H7" s="1363">
        <v>8</v>
      </c>
    </row>
    <row r="8" spans="1:8" s="3" customFormat="1" ht="50.25" customHeight="1">
      <c r="A8" s="1363">
        <v>1</v>
      </c>
      <c r="B8" s="1363" t="s">
        <v>32181</v>
      </c>
      <c r="C8" s="1363">
        <v>109</v>
      </c>
      <c r="D8" s="1364">
        <v>42576</v>
      </c>
      <c r="E8" s="1362" t="s">
        <v>32182</v>
      </c>
      <c r="F8" s="1365" t="s">
        <v>543</v>
      </c>
      <c r="G8" s="1365" t="s">
        <v>32183</v>
      </c>
      <c r="H8" s="1363"/>
    </row>
    <row r="9" spans="1:8" s="3" customFormat="1" ht="72.75" customHeight="1">
      <c r="A9" s="1366">
        <v>2</v>
      </c>
      <c r="B9" s="1365" t="s">
        <v>3168</v>
      </c>
      <c r="C9" s="1365">
        <v>121</v>
      </c>
      <c r="D9" s="1367">
        <v>42594</v>
      </c>
      <c r="E9" s="264" t="s">
        <v>3169</v>
      </c>
      <c r="F9" s="1365" t="s">
        <v>543</v>
      </c>
      <c r="G9" s="1365" t="s">
        <v>3170</v>
      </c>
      <c r="H9" s="264"/>
    </row>
    <row r="10" spans="1:8" s="3" customFormat="1" ht="48" customHeight="1">
      <c r="A10" s="1366">
        <v>3</v>
      </c>
      <c r="B10" s="1365" t="s">
        <v>3168</v>
      </c>
      <c r="C10" s="1365">
        <v>122</v>
      </c>
      <c r="D10" s="1367">
        <v>42594</v>
      </c>
      <c r="E10" s="264" t="s">
        <v>32184</v>
      </c>
      <c r="F10" s="1365" t="s">
        <v>543</v>
      </c>
      <c r="G10" s="1365" t="s">
        <v>3170</v>
      </c>
      <c r="H10" s="264"/>
    </row>
    <row r="11" spans="1:8" s="3" customFormat="1" ht="44.25" customHeight="1">
      <c r="A11" s="1366">
        <v>4</v>
      </c>
      <c r="B11" s="1365" t="s">
        <v>32185</v>
      </c>
      <c r="C11" s="1365">
        <v>1754</v>
      </c>
      <c r="D11" s="1367">
        <v>42660</v>
      </c>
      <c r="E11" s="264" t="s">
        <v>32186</v>
      </c>
      <c r="F11" s="1365" t="s">
        <v>543</v>
      </c>
      <c r="G11" s="1365" t="s">
        <v>3170</v>
      </c>
      <c r="H11" s="264"/>
    </row>
    <row r="12" spans="1:8" s="3" customFormat="1" ht="53.25" customHeight="1">
      <c r="A12" s="1366">
        <v>5</v>
      </c>
      <c r="B12" s="1365" t="s">
        <v>32185</v>
      </c>
      <c r="C12" s="1365">
        <v>1755</v>
      </c>
      <c r="D12" s="1367">
        <v>42660</v>
      </c>
      <c r="E12" s="1362" t="s">
        <v>32187</v>
      </c>
      <c r="F12" s="1365" t="s">
        <v>543</v>
      </c>
      <c r="G12" s="1365" t="s">
        <v>3170</v>
      </c>
      <c r="H12" s="264"/>
    </row>
    <row r="13" spans="1:8" s="3" customFormat="1" ht="54" customHeight="1">
      <c r="A13" s="1366">
        <v>6</v>
      </c>
      <c r="B13" s="1365" t="s">
        <v>3168</v>
      </c>
      <c r="C13" s="1365">
        <v>157</v>
      </c>
      <c r="D13" s="1367">
        <v>42674</v>
      </c>
      <c r="E13" s="264" t="s">
        <v>32188</v>
      </c>
      <c r="F13" s="1365" t="s">
        <v>543</v>
      </c>
      <c r="G13" s="1365" t="s">
        <v>32189</v>
      </c>
      <c r="H13" s="264"/>
    </row>
    <row r="14" spans="1:8" s="3" customFormat="1" ht="15"/>
    <row r="15" spans="1:8" s="3" customFormat="1" ht="30.75" customHeight="1">
      <c r="A15" s="1448" t="s">
        <v>32190</v>
      </c>
      <c r="B15" s="1448"/>
      <c r="C15" s="1448"/>
      <c r="D15" s="1448"/>
      <c r="E15" s="1448"/>
      <c r="F15" s="1448"/>
      <c r="G15" s="1448"/>
      <c r="H15" s="1448"/>
    </row>
    <row r="16" spans="1:8" s="3" customFormat="1" ht="15"/>
    <row r="17" spans="1:8" s="8" customFormat="1" ht="18" customHeight="1">
      <c r="A17" s="1389" t="s">
        <v>32191</v>
      </c>
      <c r="B17" s="1389"/>
      <c r="C17" s="1389"/>
      <c r="D17" s="1389"/>
      <c r="E17" s="1368"/>
      <c r="F17" s="1359"/>
      <c r="G17" s="1359"/>
      <c r="H17" s="1359"/>
    </row>
    <row r="18" spans="1:8" s="8" customFormat="1" ht="15.75">
      <c r="A18" s="7"/>
      <c r="B18" s="7"/>
      <c r="E18" s="1358" t="s">
        <v>4</v>
      </c>
      <c r="F18" s="1359"/>
      <c r="G18" s="1359"/>
      <c r="H18" s="1359"/>
    </row>
    <row r="20" spans="1:8">
      <c r="A20" s="37" t="s">
        <v>32192</v>
      </c>
      <c r="B20" s="37"/>
    </row>
    <row r="21" spans="1:8">
      <c r="B21" s="1369" t="s">
        <v>3164</v>
      </c>
    </row>
    <row r="22" spans="1:8">
      <c r="B22" s="1369" t="s">
        <v>32193</v>
      </c>
    </row>
  </sheetData>
  <customSheetViews>
    <customSheetView guid="{86FAF459-B572-4CC3-9D65-756FA18EFF75}">
      <selection activeCell="B39" sqref="B39"/>
      <pageMargins left="0.7" right="0.7" top="0.75" bottom="0.75" header="0.3" footer="0.3"/>
      <pageSetup paperSize="9" orientation="landscape" r:id="rId1"/>
    </customSheetView>
  </customSheetViews>
  <mergeCells count="5">
    <mergeCell ref="C3:H3"/>
    <mergeCell ref="A15:H15"/>
    <mergeCell ref="A17:D17"/>
    <mergeCell ref="C4:H4"/>
    <mergeCell ref="C5:H5"/>
  </mergeCells>
  <pageMargins left="0.70866141732283472" right="0.70866141732283472" top="0.74803149606299213" bottom="0.74803149606299213" header="0.31496062992125984" footer="0.31496062992125984"/>
  <pageSetup paperSize="9" scale="78" fitToHeight="100" orientation="landscape" r:id="rId2"/>
  <legacyDrawing r:id="rId3"/>
</worksheet>
</file>

<file path=xl/worksheets/sheet8.xml><?xml version="1.0" encoding="utf-8"?>
<worksheet xmlns="http://schemas.openxmlformats.org/spreadsheetml/2006/main" xmlns:r="http://schemas.openxmlformats.org/officeDocument/2006/relationships">
  <sheetPr codeName="Лист8">
    <tabColor rgb="FF92D050"/>
    <pageSetUpPr fitToPage="1"/>
  </sheetPr>
  <dimension ref="A1:H18"/>
  <sheetViews>
    <sheetView workbookViewId="0">
      <selection activeCell="F20" sqref="F20"/>
    </sheetView>
  </sheetViews>
  <sheetFormatPr defaultRowHeight="12.75"/>
  <cols>
    <col min="1" max="1" width="7" style="10" customWidth="1"/>
    <col min="2" max="2" width="26.28515625" style="10" customWidth="1"/>
    <col min="3" max="3" width="20.5703125" style="8" customWidth="1"/>
    <col min="4" max="4" width="24.140625" style="8" customWidth="1"/>
    <col min="5" max="5" width="15.140625" style="8" customWidth="1"/>
    <col min="6" max="6" width="13.42578125" style="8" customWidth="1"/>
    <col min="7" max="7" width="13.5703125" style="8" customWidth="1"/>
    <col min="8" max="8" width="22.7109375" style="8" customWidth="1"/>
    <col min="9" max="16384" width="9.140625" style="8"/>
  </cols>
  <sheetData>
    <row r="1" spans="1:8" ht="12.75" customHeight="1">
      <c r="D1" s="70" t="s">
        <v>116</v>
      </c>
    </row>
    <row r="2" spans="1:8" ht="12.75" customHeight="1">
      <c r="G2" s="71"/>
      <c r="H2" s="71"/>
    </row>
    <row r="3" spans="1:8" ht="39.75" customHeight="1">
      <c r="A3" s="6"/>
      <c r="B3" s="1429" t="s">
        <v>3287</v>
      </c>
      <c r="C3" s="1429"/>
      <c r="D3" s="1429"/>
      <c r="E3" s="2"/>
      <c r="F3" s="2"/>
      <c r="G3" s="2"/>
    </row>
    <row r="4" spans="1:8" s="3" customFormat="1" ht="15.75">
      <c r="A4" s="72" t="s">
        <v>113</v>
      </c>
      <c r="B4" s="73"/>
      <c r="C4" s="73" t="s">
        <v>319</v>
      </c>
      <c r="D4" s="73"/>
      <c r="E4" s="74"/>
      <c r="F4" s="74"/>
      <c r="G4" s="74"/>
    </row>
    <row r="5" spans="1:8" s="3" customFormat="1" ht="15" customHeight="1">
      <c r="C5" s="42" t="s">
        <v>117</v>
      </c>
      <c r="D5" s="75"/>
      <c r="E5" s="75"/>
      <c r="F5" s="75"/>
      <c r="G5" s="75"/>
      <c r="H5" s="75"/>
    </row>
    <row r="6" spans="1:8" s="3" customFormat="1" ht="15" customHeight="1">
      <c r="C6" s="42"/>
      <c r="D6" s="42"/>
    </row>
    <row r="7" spans="1:8" ht="75.75" customHeight="1">
      <c r="A7" s="76" t="s">
        <v>2</v>
      </c>
      <c r="B7" s="77" t="s">
        <v>158</v>
      </c>
      <c r="C7" s="76" t="s">
        <v>162</v>
      </c>
      <c r="D7" s="76" t="s">
        <v>160</v>
      </c>
      <c r="E7" s="78"/>
      <c r="F7" s="78"/>
      <c r="G7" s="79"/>
      <c r="H7" s="78"/>
    </row>
    <row r="8" spans="1:8" ht="15.75">
      <c r="A8" s="124" t="s">
        <v>10</v>
      </c>
      <c r="B8" s="125" t="s">
        <v>159</v>
      </c>
      <c r="C8" s="157">
        <v>53</v>
      </c>
      <c r="D8" s="157">
        <v>253</v>
      </c>
      <c r="E8" s="80"/>
      <c r="F8" s="80"/>
      <c r="G8" s="80"/>
      <c r="H8" s="80"/>
    </row>
    <row r="9" spans="1:8" ht="31.5">
      <c r="A9" s="124" t="s">
        <v>11</v>
      </c>
      <c r="B9" s="125" t="s">
        <v>161</v>
      </c>
      <c r="C9" s="157">
        <v>293</v>
      </c>
      <c r="D9" s="157">
        <v>293</v>
      </c>
      <c r="E9" s="80"/>
      <c r="F9" s="80"/>
      <c r="G9" s="80"/>
      <c r="H9" s="80"/>
    </row>
    <row r="10" spans="1:8" ht="78.75">
      <c r="A10" s="124" t="s">
        <v>15</v>
      </c>
      <c r="B10" s="125" t="s">
        <v>245</v>
      </c>
      <c r="C10" s="157">
        <v>0</v>
      </c>
      <c r="D10" s="157" t="s">
        <v>23</v>
      </c>
      <c r="E10" s="80"/>
      <c r="F10" s="80"/>
      <c r="G10" s="80"/>
      <c r="H10" s="80"/>
    </row>
    <row r="12" spans="1:8">
      <c r="B12" s="18" t="s">
        <v>120</v>
      </c>
    </row>
    <row r="13" spans="1:8">
      <c r="B13" s="18"/>
    </row>
    <row r="14" spans="1:8">
      <c r="B14" s="18"/>
    </row>
    <row r="15" spans="1:8" ht="12" customHeight="1"/>
    <row r="16" spans="1:8" ht="15.75">
      <c r="B16" s="121" t="s">
        <v>80</v>
      </c>
      <c r="C16" s="122"/>
      <c r="D16" s="1" t="s">
        <v>320</v>
      </c>
    </row>
    <row r="17" spans="2:4" ht="12.75" customHeight="1">
      <c r="B17" s="7"/>
      <c r="C17" s="123" t="s">
        <v>115</v>
      </c>
      <c r="D17" s="1"/>
    </row>
    <row r="18" spans="2:4">
      <c r="B18" s="37" t="s">
        <v>325</v>
      </c>
      <c r="C18" s="37"/>
    </row>
  </sheetData>
  <mergeCells count="1">
    <mergeCell ref="B3:D3"/>
  </mergeCells>
  <pageMargins left="0.70866141732283472" right="0.70866141732283472" top="0.74803149606299213" bottom="0.74803149606299213" header="0.31496062992125984" footer="0.31496062992125984"/>
  <pageSetup paperSize="9" fitToHeight="100" orientation="portrait" r:id="rId1"/>
</worksheet>
</file>

<file path=xl/worksheets/sheet9.xml><?xml version="1.0" encoding="utf-8"?>
<worksheet xmlns="http://schemas.openxmlformats.org/spreadsheetml/2006/main" xmlns:r="http://schemas.openxmlformats.org/officeDocument/2006/relationships">
  <sheetPr codeName="Лист9">
    <tabColor rgb="FF92D050"/>
    <pageSetUpPr fitToPage="1"/>
  </sheetPr>
  <dimension ref="A1:AD6450"/>
  <sheetViews>
    <sheetView topLeftCell="E1" zoomScaleNormal="100" workbookViewId="0">
      <selection activeCell="M10" sqref="M10"/>
    </sheetView>
  </sheetViews>
  <sheetFormatPr defaultRowHeight="11.25"/>
  <cols>
    <col min="1" max="1" width="6.28515625" style="475" customWidth="1"/>
    <col min="2" max="2" width="9.5703125" style="170" customWidth="1"/>
    <col min="3" max="3" width="8.85546875" style="170" customWidth="1"/>
    <col min="4" max="4" width="11" style="170" customWidth="1"/>
    <col min="5" max="5" width="18.7109375" style="170" customWidth="1"/>
    <col min="6" max="6" width="11.42578125" style="170" customWidth="1"/>
    <col min="7" max="7" width="11" style="170" customWidth="1"/>
    <col min="8" max="8" width="12.42578125" style="170" customWidth="1"/>
    <col min="9" max="9" width="15" style="170" customWidth="1"/>
    <col min="10" max="10" width="8.85546875" style="170" customWidth="1"/>
    <col min="11" max="12" width="7.28515625" style="154" customWidth="1"/>
    <col min="13" max="13" width="13.42578125" style="154" customWidth="1"/>
    <col min="14" max="14" width="13.5703125" style="154" customWidth="1"/>
    <col min="15" max="15" width="10.140625" style="154" customWidth="1"/>
    <col min="16" max="16" width="8" style="154" customWidth="1"/>
    <col min="17" max="17" width="13" style="154" customWidth="1"/>
    <col min="18" max="18" width="10.140625" style="154" customWidth="1"/>
    <col min="19" max="19" width="11" style="154" customWidth="1"/>
    <col min="20" max="20" width="9.5703125" style="154" customWidth="1"/>
    <col min="21" max="21" width="12.85546875" style="154" customWidth="1"/>
    <col min="22" max="22" width="11" style="154" customWidth="1"/>
    <col min="23" max="23" width="12.85546875" style="154" customWidth="1"/>
    <col min="24" max="24" width="18.140625" style="154" customWidth="1"/>
    <col min="25" max="25" width="12.85546875" style="154" customWidth="1"/>
    <col min="26" max="26" width="13.42578125" style="154" customWidth="1"/>
    <col min="27" max="27" width="13.42578125" style="173" customWidth="1"/>
    <col min="28" max="31" width="11.85546875" style="154" customWidth="1"/>
    <col min="32" max="16384" width="9.140625" style="154"/>
  </cols>
  <sheetData>
    <row r="1" spans="1:30" ht="12.75" customHeight="1">
      <c r="S1" s="171" t="s">
        <v>127</v>
      </c>
      <c r="T1" s="171"/>
      <c r="U1" s="171"/>
      <c r="V1" s="171"/>
      <c r="W1" s="171"/>
      <c r="X1" s="171"/>
      <c r="Y1" s="171"/>
    </row>
    <row r="2" spans="1:30" ht="15.75" customHeight="1">
      <c r="B2" s="1460" t="s">
        <v>3284</v>
      </c>
      <c r="C2" s="1460"/>
      <c r="D2" s="1460"/>
      <c r="E2" s="1460"/>
      <c r="F2" s="1460"/>
      <c r="G2" s="1460"/>
      <c r="H2" s="1460"/>
      <c r="I2" s="1460"/>
      <c r="J2" s="1460"/>
      <c r="K2" s="1460"/>
      <c r="L2" s="1460"/>
      <c r="M2" s="1460"/>
      <c r="N2" s="1460"/>
      <c r="O2" s="1460"/>
      <c r="P2" s="1460"/>
      <c r="Q2" s="1460"/>
      <c r="R2" s="1460"/>
      <c r="S2" s="473"/>
      <c r="T2" s="473"/>
      <c r="U2" s="473"/>
      <c r="V2" s="473"/>
      <c r="W2" s="473"/>
      <c r="X2" s="473"/>
      <c r="Y2" s="473"/>
      <c r="Z2" s="473"/>
      <c r="AA2" s="174"/>
      <c r="AB2" s="473"/>
      <c r="AC2" s="473"/>
      <c r="AD2" s="473"/>
    </row>
    <row r="3" spans="1:30" ht="15.75" customHeight="1">
      <c r="G3" s="474" t="s">
        <v>22</v>
      </c>
      <c r="H3" s="1461" t="s">
        <v>319</v>
      </c>
      <c r="I3" s="1461"/>
      <c r="J3" s="1461"/>
      <c r="S3" s="474"/>
      <c r="T3" s="474"/>
      <c r="U3" s="474"/>
      <c r="V3" s="474"/>
      <c r="W3" s="474"/>
      <c r="X3" s="474"/>
      <c r="Y3" s="474"/>
      <c r="Z3" s="474"/>
      <c r="AA3" s="175"/>
      <c r="AB3" s="474"/>
      <c r="AC3" s="474"/>
      <c r="AD3" s="474"/>
    </row>
    <row r="4" spans="1:30" ht="15.75" customHeight="1">
      <c r="G4" s="1462" t="s">
        <v>3</v>
      </c>
      <c r="H4" s="1462"/>
      <c r="I4" s="1462"/>
      <c r="J4" s="1462"/>
      <c r="K4" s="474"/>
      <c r="L4" s="474"/>
      <c r="S4" s="474"/>
      <c r="T4" s="474"/>
      <c r="U4" s="474"/>
      <c r="V4" s="474"/>
      <c r="W4" s="474"/>
      <c r="X4" s="474"/>
      <c r="Y4" s="474"/>
      <c r="Z4" s="474"/>
      <c r="AA4" s="175"/>
      <c r="AB4" s="474"/>
      <c r="AC4" s="474"/>
      <c r="AD4" s="474"/>
    </row>
    <row r="5" spans="1:30">
      <c r="K5" s="474"/>
      <c r="L5" s="474"/>
      <c r="M5" s="474"/>
      <c r="N5" s="474"/>
      <c r="O5" s="474"/>
      <c r="P5" s="474"/>
      <c r="Q5" s="474"/>
      <c r="R5" s="474"/>
      <c r="S5" s="474"/>
      <c r="T5" s="474"/>
      <c r="U5" s="474"/>
      <c r="V5" s="474"/>
      <c r="W5" s="474"/>
      <c r="X5" s="474"/>
      <c r="Y5" s="474"/>
      <c r="Z5" s="474"/>
      <c r="AA5" s="175"/>
      <c r="AB5" s="474"/>
      <c r="AC5" s="474"/>
      <c r="AD5" s="474"/>
    </row>
    <row r="6" spans="1:30" ht="21.75" customHeight="1">
      <c r="A6" s="1456" t="s">
        <v>1</v>
      </c>
      <c r="B6" s="1457" t="s">
        <v>5</v>
      </c>
      <c r="C6" s="1458" t="s">
        <v>55</v>
      </c>
      <c r="D6" s="1458" t="s">
        <v>212</v>
      </c>
      <c r="E6" s="1458" t="s">
        <v>68</v>
      </c>
      <c r="F6" s="1458" t="s">
        <v>138</v>
      </c>
      <c r="G6" s="1458" t="s">
        <v>104</v>
      </c>
      <c r="H6" s="1458" t="s">
        <v>60</v>
      </c>
      <c r="I6" s="1458" t="s">
        <v>61</v>
      </c>
      <c r="J6" s="1458" t="s">
        <v>9</v>
      </c>
      <c r="K6" s="1458" t="s">
        <v>62</v>
      </c>
      <c r="L6" s="1458" t="s">
        <v>63</v>
      </c>
      <c r="M6" s="1458" t="s">
        <v>25</v>
      </c>
      <c r="N6" s="1458" t="s">
        <v>29</v>
      </c>
      <c r="O6" s="1458" t="s">
        <v>0</v>
      </c>
      <c r="P6" s="1458"/>
      <c r="Q6" s="1458" t="s">
        <v>26</v>
      </c>
      <c r="R6" s="1458" t="s">
        <v>28</v>
      </c>
      <c r="S6" s="1458" t="s">
        <v>27</v>
      </c>
      <c r="T6" s="1458" t="s">
        <v>139</v>
      </c>
      <c r="U6" s="1458" t="s">
        <v>140</v>
      </c>
      <c r="V6" s="1458" t="s">
        <v>141</v>
      </c>
      <c r="W6" s="1458" t="s">
        <v>142</v>
      </c>
      <c r="X6" s="1458" t="s">
        <v>64</v>
      </c>
      <c r="Y6" s="1458" t="s">
        <v>65</v>
      </c>
      <c r="Z6" s="1458" t="s">
        <v>66</v>
      </c>
      <c r="AA6" s="1459" t="s">
        <v>67</v>
      </c>
    </row>
    <row r="7" spans="1:30" ht="22.5" customHeight="1">
      <c r="A7" s="1456"/>
      <c r="B7" s="1457"/>
      <c r="C7" s="1458"/>
      <c r="D7" s="1458"/>
      <c r="E7" s="1458"/>
      <c r="F7" s="1458"/>
      <c r="G7" s="1458"/>
      <c r="H7" s="1458"/>
      <c r="I7" s="1458"/>
      <c r="J7" s="1458"/>
      <c r="K7" s="1458"/>
      <c r="L7" s="1458"/>
      <c r="M7" s="1458"/>
      <c r="N7" s="1458"/>
      <c r="O7" s="1458" t="s">
        <v>18</v>
      </c>
      <c r="P7" s="1458" t="s">
        <v>105</v>
      </c>
      <c r="Q7" s="1458"/>
      <c r="R7" s="1458"/>
      <c r="S7" s="1458"/>
      <c r="T7" s="1458"/>
      <c r="U7" s="1458"/>
      <c r="V7" s="1458"/>
      <c r="W7" s="1458"/>
      <c r="X7" s="1458"/>
      <c r="Y7" s="1458"/>
      <c r="Z7" s="1458"/>
      <c r="AA7" s="1459"/>
    </row>
    <row r="8" spans="1:30" ht="42.75" customHeight="1">
      <c r="A8" s="1456"/>
      <c r="B8" s="1457"/>
      <c r="C8" s="1458"/>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9"/>
    </row>
    <row r="9" spans="1:30" ht="11.25" customHeight="1">
      <c r="A9" s="475">
        <v>1</v>
      </c>
      <c r="B9" s="1149">
        <v>2</v>
      </c>
      <c r="C9" s="475">
        <v>3</v>
      </c>
      <c r="D9" s="475">
        <v>4</v>
      </c>
      <c r="E9" s="475">
        <v>5</v>
      </c>
      <c r="F9" s="475">
        <v>6</v>
      </c>
      <c r="G9" s="475">
        <v>7</v>
      </c>
      <c r="H9" s="475">
        <v>8</v>
      </c>
      <c r="I9" s="475">
        <v>9</v>
      </c>
      <c r="J9" s="475">
        <v>10</v>
      </c>
      <c r="K9" s="475">
        <v>11</v>
      </c>
      <c r="L9" s="475">
        <v>12</v>
      </c>
      <c r="M9" s="475">
        <v>13</v>
      </c>
      <c r="N9" s="475">
        <v>14</v>
      </c>
      <c r="O9" s="475">
        <v>15</v>
      </c>
      <c r="P9" s="475">
        <v>16</v>
      </c>
      <c r="Q9" s="475">
        <v>17</v>
      </c>
      <c r="R9" s="475">
        <v>18</v>
      </c>
      <c r="S9" s="475">
        <v>19</v>
      </c>
      <c r="T9" s="475">
        <v>20</v>
      </c>
      <c r="U9" s="475">
        <v>21</v>
      </c>
      <c r="V9" s="475">
        <v>22</v>
      </c>
      <c r="W9" s="475">
        <v>23</v>
      </c>
      <c r="X9" s="475">
        <v>24</v>
      </c>
      <c r="Y9" s="475">
        <v>25</v>
      </c>
      <c r="Z9" s="475">
        <v>26</v>
      </c>
      <c r="AA9" s="172">
        <v>27</v>
      </c>
    </row>
    <row r="10" spans="1:30" ht="94.5">
      <c r="A10" s="475" t="s">
        <v>10</v>
      </c>
      <c r="B10" s="1150" t="s">
        <v>3114</v>
      </c>
      <c r="C10" s="193" t="s">
        <v>3104</v>
      </c>
      <c r="D10" s="193" t="s">
        <v>3115</v>
      </c>
      <c r="E10" s="193" t="s">
        <v>3116</v>
      </c>
      <c r="F10" s="193"/>
      <c r="G10" s="193" t="s">
        <v>710</v>
      </c>
      <c r="H10" s="193" t="s">
        <v>3117</v>
      </c>
      <c r="I10" s="193" t="s">
        <v>3118</v>
      </c>
      <c r="J10" s="194">
        <v>2</v>
      </c>
      <c r="K10" s="195" t="s">
        <v>11</v>
      </c>
      <c r="L10" s="194">
        <v>0</v>
      </c>
      <c r="M10" s="196"/>
      <c r="N10" s="195"/>
      <c r="O10" s="195"/>
      <c r="P10" s="195"/>
      <c r="Q10" s="555"/>
      <c r="R10" s="204"/>
      <c r="S10" s="193"/>
      <c r="T10" s="193" t="s">
        <v>1014</v>
      </c>
      <c r="U10" s="469"/>
      <c r="V10" s="469"/>
      <c r="W10" s="204"/>
      <c r="X10" s="204"/>
      <c r="Y10" s="204"/>
      <c r="Z10" s="204"/>
      <c r="AA10" s="204"/>
    </row>
    <row r="11" spans="1:30" ht="73.5">
      <c r="A11" s="475" t="s">
        <v>11</v>
      </c>
      <c r="B11" s="1150" t="s">
        <v>3114</v>
      </c>
      <c r="C11" s="193" t="s">
        <v>3104</v>
      </c>
      <c r="D11" s="469" t="s">
        <v>269</v>
      </c>
      <c r="E11" s="193" t="s">
        <v>3119</v>
      </c>
      <c r="F11" s="193" t="s">
        <v>538</v>
      </c>
      <c r="G11" s="193" t="s">
        <v>847</v>
      </c>
      <c r="H11" s="193" t="s">
        <v>3120</v>
      </c>
      <c r="I11" s="197" t="s">
        <v>3121</v>
      </c>
      <c r="J11" s="195" t="s">
        <v>10</v>
      </c>
      <c r="K11" s="195" t="s">
        <v>10</v>
      </c>
      <c r="L11" s="195" t="s">
        <v>3029</v>
      </c>
      <c r="M11" s="195" t="s">
        <v>3122</v>
      </c>
      <c r="N11" s="195" t="s">
        <v>3122</v>
      </c>
      <c r="O11" s="195" t="s">
        <v>3029</v>
      </c>
      <c r="P11" s="195" t="s">
        <v>3029</v>
      </c>
      <c r="Q11" s="193" t="s">
        <v>561</v>
      </c>
      <c r="R11" s="193" t="s">
        <v>1165</v>
      </c>
      <c r="S11" s="193" t="s">
        <v>3123</v>
      </c>
      <c r="T11" s="193"/>
      <c r="U11" s="193"/>
      <c r="V11" s="193" t="s">
        <v>1508</v>
      </c>
      <c r="W11" s="204"/>
      <c r="X11" s="204"/>
      <c r="Y11" s="204"/>
      <c r="Z11" s="204"/>
      <c r="AA11" s="204"/>
    </row>
    <row r="12" spans="1:30" ht="228.75" customHeight="1">
      <c r="A12" s="475" t="s">
        <v>15</v>
      </c>
      <c r="B12" s="1150" t="s">
        <v>3114</v>
      </c>
      <c r="C12" s="193" t="s">
        <v>3104</v>
      </c>
      <c r="D12" s="193" t="s">
        <v>3115</v>
      </c>
      <c r="E12" s="198" t="s">
        <v>3124</v>
      </c>
      <c r="F12" s="193"/>
      <c r="G12" s="193" t="s">
        <v>839</v>
      </c>
      <c r="H12" s="193" t="s">
        <v>3125</v>
      </c>
      <c r="I12" s="199" t="s">
        <v>3126</v>
      </c>
      <c r="J12" s="200">
        <v>3</v>
      </c>
      <c r="K12" s="201" t="s">
        <v>15</v>
      </c>
      <c r="L12" s="194">
        <v>0</v>
      </c>
      <c r="M12" s="194"/>
      <c r="N12" s="195"/>
      <c r="O12" s="115"/>
      <c r="P12" s="115"/>
      <c r="Q12" s="204"/>
      <c r="R12" s="193"/>
      <c r="S12" s="500"/>
      <c r="T12" s="193" t="s">
        <v>1043</v>
      </c>
      <c r="U12" s="193"/>
      <c r="V12" s="193"/>
      <c r="W12" s="204"/>
      <c r="X12" s="204"/>
      <c r="Y12" s="204"/>
      <c r="Z12" s="204"/>
      <c r="AA12" s="204"/>
    </row>
    <row r="13" spans="1:30" ht="94.5">
      <c r="A13" s="475" t="s">
        <v>16</v>
      </c>
      <c r="B13" s="1150" t="s">
        <v>3114</v>
      </c>
      <c r="C13" s="193" t="s">
        <v>3104</v>
      </c>
      <c r="D13" s="193" t="s">
        <v>3115</v>
      </c>
      <c r="E13" s="202" t="s">
        <v>3127</v>
      </c>
      <c r="F13" s="193"/>
      <c r="G13" s="193" t="s">
        <v>844</v>
      </c>
      <c r="H13" s="193" t="s">
        <v>3128</v>
      </c>
      <c r="I13" s="199" t="s">
        <v>3129</v>
      </c>
      <c r="J13" s="203">
        <v>2</v>
      </c>
      <c r="K13" s="195" t="s">
        <v>11</v>
      </c>
      <c r="L13" s="194">
        <v>0</v>
      </c>
      <c r="M13" s="194"/>
      <c r="N13" s="195"/>
      <c r="O13" s="115"/>
      <c r="P13" s="115"/>
      <c r="Q13" s="204"/>
      <c r="R13" s="193"/>
      <c r="S13" s="500"/>
      <c r="T13" s="193" t="s">
        <v>713</v>
      </c>
      <c r="U13" s="193"/>
      <c r="V13" s="193"/>
      <c r="W13" s="204"/>
      <c r="X13" s="204"/>
      <c r="Y13" s="204"/>
      <c r="Z13" s="204"/>
      <c r="AA13" s="204"/>
    </row>
    <row r="14" spans="1:30" ht="73.5">
      <c r="A14" s="475" t="s">
        <v>34</v>
      </c>
      <c r="B14" s="1150" t="s">
        <v>3114</v>
      </c>
      <c r="C14" s="193" t="s">
        <v>3104</v>
      </c>
      <c r="D14" s="193" t="s">
        <v>3130</v>
      </c>
      <c r="E14" s="193" t="s">
        <v>3131</v>
      </c>
      <c r="F14" s="193" t="s">
        <v>538</v>
      </c>
      <c r="G14" s="193" t="s">
        <v>1162</v>
      </c>
      <c r="H14" s="193" t="s">
        <v>3132</v>
      </c>
      <c r="I14" s="193" t="s">
        <v>594</v>
      </c>
      <c r="J14" s="203">
        <v>2</v>
      </c>
      <c r="K14" s="115" t="s">
        <v>11</v>
      </c>
      <c r="L14" s="194">
        <v>0</v>
      </c>
      <c r="M14" s="195">
        <v>230160</v>
      </c>
      <c r="N14" s="195" t="s">
        <v>3133</v>
      </c>
      <c r="O14" s="195">
        <v>1150.8</v>
      </c>
      <c r="P14" s="195">
        <v>0.4</v>
      </c>
      <c r="Q14" s="204" t="s">
        <v>3134</v>
      </c>
      <c r="R14" s="193" t="s">
        <v>3135</v>
      </c>
      <c r="S14" s="197" t="s">
        <v>3136</v>
      </c>
      <c r="T14" s="193" t="s">
        <v>1162</v>
      </c>
      <c r="U14" s="193"/>
      <c r="V14" s="193" t="s">
        <v>856</v>
      </c>
      <c r="W14" s="193" t="s">
        <v>856</v>
      </c>
      <c r="X14" s="193" t="s">
        <v>3137</v>
      </c>
      <c r="Y14" s="193" t="s">
        <v>3133</v>
      </c>
      <c r="Z14" s="204" t="s">
        <v>3134</v>
      </c>
      <c r="AA14" s="193" t="s">
        <v>3135</v>
      </c>
    </row>
    <row r="15" spans="1:30" ht="73.5">
      <c r="A15" s="475" t="s">
        <v>128</v>
      </c>
      <c r="B15" s="1150" t="s">
        <v>3114</v>
      </c>
      <c r="C15" s="193" t="s">
        <v>3104</v>
      </c>
      <c r="D15" s="193" t="s">
        <v>3130</v>
      </c>
      <c r="E15" s="193" t="s">
        <v>3138</v>
      </c>
      <c r="F15" s="193" t="s">
        <v>854</v>
      </c>
      <c r="G15" s="193" t="s">
        <v>1033</v>
      </c>
      <c r="H15" s="193" t="s">
        <v>3139</v>
      </c>
      <c r="I15" s="193" t="s">
        <v>3140</v>
      </c>
      <c r="J15" s="203">
        <v>2</v>
      </c>
      <c r="K15" s="201">
        <v>2</v>
      </c>
      <c r="L15" s="205" t="s">
        <v>3029</v>
      </c>
      <c r="M15" s="195">
        <v>1400000</v>
      </c>
      <c r="N15" s="195">
        <v>1393000</v>
      </c>
      <c r="O15" s="195">
        <v>7000</v>
      </c>
      <c r="P15" s="195">
        <v>0.5</v>
      </c>
      <c r="Q15" s="193" t="s">
        <v>3141</v>
      </c>
      <c r="R15" s="206">
        <v>4205276631</v>
      </c>
      <c r="S15" s="193" t="s">
        <v>3142</v>
      </c>
      <c r="T15" s="193" t="s">
        <v>680</v>
      </c>
      <c r="U15" s="193"/>
      <c r="V15" s="193" t="s">
        <v>695</v>
      </c>
      <c r="W15" s="193" t="s">
        <v>695</v>
      </c>
      <c r="X15" s="193" t="s">
        <v>3143</v>
      </c>
      <c r="Y15" s="204">
        <v>1547000</v>
      </c>
      <c r="Z15" s="193" t="s">
        <v>3144</v>
      </c>
      <c r="AA15" s="206">
        <v>4205276631</v>
      </c>
    </row>
    <row r="16" spans="1:30" ht="73.5">
      <c r="A16" s="475" t="s">
        <v>129</v>
      </c>
      <c r="B16" s="1150" t="s">
        <v>3114</v>
      </c>
      <c r="C16" s="193" t="s">
        <v>3104</v>
      </c>
      <c r="D16" s="193" t="s">
        <v>3130</v>
      </c>
      <c r="E16" s="193" t="s">
        <v>3145</v>
      </c>
      <c r="F16" s="193" t="s">
        <v>678</v>
      </c>
      <c r="G16" s="193" t="s">
        <v>1403</v>
      </c>
      <c r="H16" s="193" t="s">
        <v>3146</v>
      </c>
      <c r="I16" s="193" t="s">
        <v>594</v>
      </c>
      <c r="J16" s="203">
        <v>2</v>
      </c>
      <c r="K16" s="115" t="s">
        <v>11</v>
      </c>
      <c r="L16" s="194">
        <v>0</v>
      </c>
      <c r="M16" s="195">
        <v>237370</v>
      </c>
      <c r="N16" s="195" t="s">
        <v>3147</v>
      </c>
      <c r="O16" s="195">
        <v>0</v>
      </c>
      <c r="P16" s="195">
        <v>0</v>
      </c>
      <c r="Q16" s="204" t="s">
        <v>3134</v>
      </c>
      <c r="R16" s="193" t="s">
        <v>3135</v>
      </c>
      <c r="S16" s="197" t="s">
        <v>3136</v>
      </c>
      <c r="T16" s="193" t="s">
        <v>1075</v>
      </c>
      <c r="U16" s="193"/>
      <c r="V16" s="193" t="s">
        <v>860</v>
      </c>
      <c r="W16" s="193" t="s">
        <v>860</v>
      </c>
      <c r="X16" s="193" t="s">
        <v>3148</v>
      </c>
      <c r="Y16" s="193" t="s">
        <v>3147</v>
      </c>
      <c r="Z16" s="204" t="s">
        <v>3134</v>
      </c>
      <c r="AA16" s="207" t="s">
        <v>3135</v>
      </c>
    </row>
    <row r="17" spans="1:27" ht="73.5">
      <c r="A17" s="475" t="s">
        <v>130</v>
      </c>
      <c r="B17" s="1150" t="s">
        <v>3114</v>
      </c>
      <c r="C17" s="193" t="s">
        <v>3104</v>
      </c>
      <c r="D17" s="206" t="s">
        <v>3149</v>
      </c>
      <c r="E17" s="193" t="s">
        <v>3150</v>
      </c>
      <c r="F17" s="193" t="s">
        <v>678</v>
      </c>
      <c r="G17" s="193" t="s">
        <v>3014</v>
      </c>
      <c r="H17" s="193" t="s">
        <v>3151</v>
      </c>
      <c r="I17" s="193" t="s">
        <v>451</v>
      </c>
      <c r="J17" s="195" t="s">
        <v>11</v>
      </c>
      <c r="K17" s="195" t="s">
        <v>11</v>
      </c>
      <c r="L17" s="196">
        <v>0</v>
      </c>
      <c r="M17" s="208">
        <v>400000</v>
      </c>
      <c r="N17" s="209">
        <v>399143.07</v>
      </c>
      <c r="O17" s="210">
        <v>856.93</v>
      </c>
      <c r="P17" s="211">
        <v>2.142325E-3</v>
      </c>
      <c r="Q17" s="212" t="s">
        <v>3152</v>
      </c>
      <c r="R17" s="212" t="s">
        <v>3153</v>
      </c>
      <c r="S17" s="212" t="s">
        <v>3154</v>
      </c>
      <c r="T17" s="193" t="s">
        <v>1408</v>
      </c>
      <c r="U17" s="212"/>
      <c r="V17" s="213">
        <v>42552</v>
      </c>
      <c r="W17" s="213">
        <v>42552.265972222223</v>
      </c>
      <c r="X17" s="212" t="s">
        <v>3155</v>
      </c>
      <c r="Y17" s="214">
        <v>399143.07</v>
      </c>
      <c r="Z17" s="215" t="s">
        <v>3152</v>
      </c>
      <c r="AA17" s="216" t="s">
        <v>3153</v>
      </c>
    </row>
    <row r="18" spans="1:27" ht="74.25" thickBot="1">
      <c r="A18" s="475" t="s">
        <v>131</v>
      </c>
      <c r="B18" s="1150" t="s">
        <v>3114</v>
      </c>
      <c r="C18" s="217" t="s">
        <v>3104</v>
      </c>
      <c r="D18" s="193" t="s">
        <v>3130</v>
      </c>
      <c r="E18" s="218" t="s">
        <v>1453</v>
      </c>
      <c r="F18" s="219">
        <v>42587</v>
      </c>
      <c r="G18" s="220">
        <v>42598</v>
      </c>
      <c r="H18" s="218" t="s">
        <v>3156</v>
      </c>
      <c r="I18" s="218" t="s">
        <v>2722</v>
      </c>
      <c r="J18" s="221">
        <v>1</v>
      </c>
      <c r="K18" s="221">
        <v>1</v>
      </c>
      <c r="L18" s="221">
        <v>0</v>
      </c>
      <c r="M18" s="221">
        <v>245770</v>
      </c>
      <c r="N18" s="221">
        <v>245770</v>
      </c>
      <c r="O18" s="195">
        <v>0</v>
      </c>
      <c r="P18" s="195">
        <v>0</v>
      </c>
      <c r="Q18" s="218" t="s">
        <v>3157</v>
      </c>
      <c r="R18" s="218" t="s">
        <v>3135</v>
      </c>
      <c r="S18" s="218" t="s">
        <v>3158</v>
      </c>
      <c r="T18" s="220">
        <v>42612</v>
      </c>
      <c r="U18" s="218"/>
      <c r="V18" s="220">
        <v>42625</v>
      </c>
      <c r="W18" s="220">
        <v>42625.220833333333</v>
      </c>
      <c r="X18" s="218" t="s">
        <v>3159</v>
      </c>
      <c r="Y18" s="222">
        <v>245770</v>
      </c>
      <c r="Z18" s="204" t="s">
        <v>3134</v>
      </c>
      <c r="AA18" s="207" t="s">
        <v>3135</v>
      </c>
    </row>
    <row r="19" spans="1:27" ht="74.25" thickBot="1">
      <c r="A19" s="475" t="s">
        <v>132</v>
      </c>
      <c r="B19" s="1150" t="s">
        <v>3114</v>
      </c>
      <c r="C19" s="193" t="s">
        <v>3104</v>
      </c>
      <c r="D19" s="193" t="s">
        <v>3171</v>
      </c>
      <c r="E19" s="223" t="s">
        <v>3172</v>
      </c>
      <c r="F19" s="212" t="s">
        <v>3173</v>
      </c>
      <c r="G19" s="213">
        <v>42670</v>
      </c>
      <c r="H19" s="212" t="s">
        <v>3174</v>
      </c>
      <c r="I19" s="212" t="s">
        <v>3175</v>
      </c>
      <c r="J19" s="224">
        <v>0</v>
      </c>
      <c r="K19" s="224">
        <v>0</v>
      </c>
      <c r="L19" s="224"/>
      <c r="M19" s="214">
        <v>250000</v>
      </c>
      <c r="N19" s="212" t="s">
        <v>3003</v>
      </c>
      <c r="O19" s="214"/>
      <c r="P19" s="225"/>
      <c r="Q19" s="212"/>
      <c r="R19" s="212"/>
      <c r="S19" s="212"/>
      <c r="T19" s="220">
        <v>42682</v>
      </c>
      <c r="U19" s="212"/>
      <c r="V19" s="213"/>
      <c r="W19" s="213"/>
      <c r="X19" s="212"/>
      <c r="Y19" s="214"/>
      <c r="Z19" s="212"/>
      <c r="AA19" s="226"/>
    </row>
    <row r="20" spans="1:27" ht="74.25" thickBot="1">
      <c r="A20" s="475" t="s">
        <v>133</v>
      </c>
      <c r="B20" s="1150" t="s">
        <v>3114</v>
      </c>
      <c r="C20" s="227" t="s">
        <v>3104</v>
      </c>
      <c r="D20" s="193" t="s">
        <v>3130</v>
      </c>
      <c r="E20" s="228" t="s">
        <v>3176</v>
      </c>
      <c r="F20" s="229" t="s">
        <v>3177</v>
      </c>
      <c r="G20" s="213">
        <v>42682</v>
      </c>
      <c r="H20" s="212" t="s">
        <v>3178</v>
      </c>
      <c r="I20" s="212" t="s">
        <v>3179</v>
      </c>
      <c r="J20" s="224">
        <v>1</v>
      </c>
      <c r="K20" s="224">
        <v>1</v>
      </c>
      <c r="L20" s="224">
        <v>0</v>
      </c>
      <c r="M20" s="214">
        <v>400000</v>
      </c>
      <c r="N20" s="212" t="s">
        <v>3180</v>
      </c>
      <c r="O20" s="214">
        <v>0</v>
      </c>
      <c r="P20" s="225">
        <v>0</v>
      </c>
      <c r="Q20" s="212" t="s">
        <v>3181</v>
      </c>
      <c r="R20" s="212" t="s">
        <v>3009</v>
      </c>
      <c r="S20" s="212" t="s">
        <v>3182</v>
      </c>
      <c r="T20" s="220">
        <v>42692</v>
      </c>
      <c r="U20" s="212"/>
      <c r="V20" s="213">
        <v>42703</v>
      </c>
      <c r="W20" s="213">
        <v>42703.374305555553</v>
      </c>
      <c r="X20" s="230" t="s">
        <v>3183</v>
      </c>
      <c r="Y20" s="214">
        <v>400000</v>
      </c>
      <c r="Z20" s="212" t="s">
        <v>3008</v>
      </c>
      <c r="AA20" s="231" t="s">
        <v>3009</v>
      </c>
    </row>
    <row r="21" spans="1:27" ht="74.25" thickBot="1">
      <c r="A21" s="475" t="s">
        <v>134</v>
      </c>
      <c r="B21" s="1151" t="s">
        <v>3114</v>
      </c>
      <c r="C21" s="217" t="s">
        <v>3104</v>
      </c>
      <c r="D21" s="193" t="s">
        <v>3130</v>
      </c>
      <c r="E21" s="233" t="s">
        <v>3184</v>
      </c>
      <c r="F21" s="212" t="s">
        <v>3177</v>
      </c>
      <c r="G21" s="213">
        <v>42688</v>
      </c>
      <c r="H21" s="212" t="s">
        <v>3185</v>
      </c>
      <c r="I21" s="212" t="s">
        <v>3175</v>
      </c>
      <c r="J21" s="224">
        <v>1</v>
      </c>
      <c r="K21" s="224">
        <v>1</v>
      </c>
      <c r="L21" s="224">
        <v>0</v>
      </c>
      <c r="M21" s="214">
        <v>700000</v>
      </c>
      <c r="N21" s="212" t="s">
        <v>3186</v>
      </c>
      <c r="O21" s="214">
        <v>0</v>
      </c>
      <c r="P21" s="225">
        <v>0</v>
      </c>
      <c r="Q21" s="212" t="s">
        <v>3187</v>
      </c>
      <c r="R21" s="212">
        <v>4217176046</v>
      </c>
      <c r="S21" s="212" t="s">
        <v>3188</v>
      </c>
      <c r="T21" s="220">
        <v>42698</v>
      </c>
      <c r="U21" s="212"/>
      <c r="V21" s="213">
        <v>42709</v>
      </c>
      <c r="W21" s="213">
        <v>42709.374305555553</v>
      </c>
      <c r="X21" s="230" t="s">
        <v>3189</v>
      </c>
      <c r="Y21" s="214">
        <v>700000</v>
      </c>
      <c r="Z21" s="234" t="s">
        <v>3187</v>
      </c>
      <c r="AA21" s="235">
        <v>4217176046</v>
      </c>
    </row>
    <row r="22" spans="1:27" ht="74.25" thickBot="1">
      <c r="A22" s="475" t="s">
        <v>25692</v>
      </c>
      <c r="B22" s="1150" t="s">
        <v>3114</v>
      </c>
      <c r="C22" s="193" t="s">
        <v>3104</v>
      </c>
      <c r="D22" s="193" t="s">
        <v>269</v>
      </c>
      <c r="E22" s="212" t="s">
        <v>3190</v>
      </c>
      <c r="F22" s="212" t="s">
        <v>3177</v>
      </c>
      <c r="G22" s="213">
        <v>42682.723611111112</v>
      </c>
      <c r="H22" s="212" t="s">
        <v>3191</v>
      </c>
      <c r="I22" s="212" t="s">
        <v>3192</v>
      </c>
      <c r="J22" s="224">
        <v>0</v>
      </c>
      <c r="K22" s="224">
        <v>0</v>
      </c>
      <c r="L22" s="224"/>
      <c r="M22" s="214">
        <v>10000</v>
      </c>
      <c r="N22" s="212" t="s">
        <v>3003</v>
      </c>
      <c r="O22" s="214"/>
      <c r="P22" s="225"/>
      <c r="Q22" s="212"/>
      <c r="R22" s="212"/>
      <c r="S22" s="212"/>
      <c r="T22" s="220">
        <v>42682</v>
      </c>
      <c r="U22" s="212"/>
      <c r="V22" s="213">
        <v>42689</v>
      </c>
      <c r="W22" s="213">
        <v>42691.518749999996</v>
      </c>
      <c r="X22" s="212" t="s">
        <v>3193</v>
      </c>
      <c r="Y22" s="214">
        <v>10000</v>
      </c>
      <c r="Z22" s="212" t="s">
        <v>3000</v>
      </c>
      <c r="AA22" s="236" t="s">
        <v>1363</v>
      </c>
    </row>
    <row r="23" spans="1:27" ht="74.25" thickBot="1">
      <c r="A23" s="475" t="s">
        <v>313</v>
      </c>
      <c r="B23" s="1150" t="s">
        <v>3114</v>
      </c>
      <c r="C23" s="217" t="s">
        <v>3104</v>
      </c>
      <c r="D23" s="193" t="s">
        <v>3130</v>
      </c>
      <c r="E23" s="212" t="s">
        <v>3194</v>
      </c>
      <c r="F23" s="212" t="s">
        <v>3177</v>
      </c>
      <c r="G23" s="213">
        <v>42689</v>
      </c>
      <c r="H23" s="212" t="s">
        <v>3195</v>
      </c>
      <c r="I23" s="212" t="s">
        <v>2722</v>
      </c>
      <c r="J23" s="224">
        <v>2</v>
      </c>
      <c r="K23" s="224">
        <v>1</v>
      </c>
      <c r="L23" s="224">
        <v>1</v>
      </c>
      <c r="M23" s="214">
        <v>248150</v>
      </c>
      <c r="N23" s="212" t="s">
        <v>3196</v>
      </c>
      <c r="O23" s="237">
        <v>11166.75</v>
      </c>
      <c r="P23" s="225">
        <v>4.4999999999999998E-2</v>
      </c>
      <c r="Q23" s="212" t="s">
        <v>3197</v>
      </c>
      <c r="R23" s="212" t="s">
        <v>865</v>
      </c>
      <c r="S23" s="212" t="s">
        <v>3198</v>
      </c>
      <c r="T23" s="220">
        <v>42709</v>
      </c>
      <c r="U23" s="212"/>
      <c r="V23" s="213">
        <v>42720</v>
      </c>
      <c r="W23" s="213">
        <v>42720.254861111112</v>
      </c>
      <c r="X23" s="212" t="s">
        <v>3199</v>
      </c>
      <c r="Y23" s="214">
        <v>236950</v>
      </c>
      <c r="Z23" s="212" t="s">
        <v>2723</v>
      </c>
      <c r="AA23" s="226" t="s">
        <v>865</v>
      </c>
    </row>
    <row r="24" spans="1:27" ht="74.25" thickBot="1">
      <c r="A24" s="475" t="s">
        <v>356</v>
      </c>
      <c r="B24" s="1150" t="s">
        <v>3114</v>
      </c>
      <c r="C24" s="193" t="s">
        <v>3104</v>
      </c>
      <c r="D24" s="238" t="s">
        <v>3200</v>
      </c>
      <c r="E24" s="206" t="s">
        <v>1147</v>
      </c>
      <c r="F24" s="239" t="s">
        <v>3201</v>
      </c>
      <c r="G24" s="240"/>
      <c r="H24" s="193"/>
      <c r="I24" s="206" t="s">
        <v>1367</v>
      </c>
      <c r="J24" s="241">
        <v>1</v>
      </c>
      <c r="K24" s="242" t="s">
        <v>10</v>
      </c>
      <c r="L24" s="243" t="s">
        <v>3029</v>
      </c>
      <c r="M24" s="244">
        <v>138400</v>
      </c>
      <c r="N24" s="244">
        <v>138400</v>
      </c>
      <c r="O24" s="245">
        <v>0</v>
      </c>
      <c r="P24" s="246">
        <v>0</v>
      </c>
      <c r="Q24" s="243" t="s">
        <v>1148</v>
      </c>
      <c r="R24" s="206">
        <v>4205109214</v>
      </c>
      <c r="S24" s="247" t="s">
        <v>3202</v>
      </c>
      <c r="T24" s="247"/>
      <c r="U24" s="556"/>
      <c r="V24" s="248">
        <v>42710</v>
      </c>
      <c r="W24" s="248">
        <v>42710</v>
      </c>
      <c r="X24" s="193" t="s">
        <v>3203</v>
      </c>
      <c r="Y24" s="244">
        <v>138400</v>
      </c>
      <c r="Z24" s="249" t="s">
        <v>1148</v>
      </c>
      <c r="AA24" s="206">
        <v>4205109214</v>
      </c>
    </row>
    <row r="25" spans="1:27" ht="74.25" thickBot="1">
      <c r="A25" s="475" t="s">
        <v>357</v>
      </c>
      <c r="B25" s="1150" t="s">
        <v>3114</v>
      </c>
      <c r="C25" s="193" t="s">
        <v>3104</v>
      </c>
      <c r="D25" s="193" t="s">
        <v>269</v>
      </c>
      <c r="E25" s="212" t="s">
        <v>3204</v>
      </c>
      <c r="F25" s="212" t="s">
        <v>3205</v>
      </c>
      <c r="G25" s="213">
        <v>42706.724305555552</v>
      </c>
      <c r="H25" s="212" t="s">
        <v>3206</v>
      </c>
      <c r="I25" s="212" t="s">
        <v>3207</v>
      </c>
      <c r="J25" s="224">
        <v>0</v>
      </c>
      <c r="K25" s="224">
        <v>0</v>
      </c>
      <c r="L25" s="224"/>
      <c r="M25" s="214">
        <v>230955.32</v>
      </c>
      <c r="N25" s="212" t="s">
        <v>3003</v>
      </c>
      <c r="O25" s="214"/>
      <c r="P25" s="225"/>
      <c r="Q25" s="212"/>
      <c r="R25" s="212"/>
      <c r="S25" s="212"/>
      <c r="T25" s="220">
        <v>42706</v>
      </c>
      <c r="U25" s="212"/>
      <c r="V25" s="213">
        <v>42712</v>
      </c>
      <c r="W25" s="213">
        <v>42712.338888888888</v>
      </c>
      <c r="X25" s="212" t="s">
        <v>3208</v>
      </c>
      <c r="Y25" s="214">
        <v>230955.32</v>
      </c>
      <c r="Z25" s="212" t="s">
        <v>3002</v>
      </c>
      <c r="AA25" s="226" t="s">
        <v>1165</v>
      </c>
    </row>
    <row r="26" spans="1:27" ht="74.25" thickBot="1">
      <c r="A26" s="475" t="s">
        <v>358</v>
      </c>
      <c r="B26" s="1150" t="s">
        <v>3114</v>
      </c>
      <c r="C26" s="217" t="s">
        <v>3104</v>
      </c>
      <c r="D26" s="193" t="s">
        <v>265</v>
      </c>
      <c r="E26" s="212" t="s">
        <v>3209</v>
      </c>
      <c r="F26" s="212" t="s">
        <v>3205</v>
      </c>
      <c r="G26" s="213">
        <v>42710.506944444445</v>
      </c>
      <c r="H26" s="212" t="s">
        <v>3210</v>
      </c>
      <c r="I26" s="212" t="s">
        <v>3026</v>
      </c>
      <c r="J26" s="224">
        <v>0</v>
      </c>
      <c r="K26" s="224">
        <v>0</v>
      </c>
      <c r="L26" s="224"/>
      <c r="M26" s="214">
        <v>260000</v>
      </c>
      <c r="N26" s="212" t="s">
        <v>3003</v>
      </c>
      <c r="O26" s="214"/>
      <c r="P26" s="225"/>
      <c r="Q26" s="212"/>
      <c r="R26" s="212"/>
      <c r="S26" s="212"/>
      <c r="T26" s="220">
        <v>42710</v>
      </c>
      <c r="U26" s="212"/>
      <c r="V26" s="213">
        <v>42716</v>
      </c>
      <c r="W26" s="213">
        <v>42716.209722222222</v>
      </c>
      <c r="X26" s="212" t="s">
        <v>3211</v>
      </c>
      <c r="Y26" s="214">
        <v>260000</v>
      </c>
      <c r="Z26" s="212" t="s">
        <v>3000</v>
      </c>
      <c r="AA26" s="226" t="s">
        <v>1363</v>
      </c>
    </row>
    <row r="27" spans="1:27" ht="95.25" thickBot="1">
      <c r="A27" s="475" t="s">
        <v>25693</v>
      </c>
      <c r="B27" s="1150" t="s">
        <v>3114</v>
      </c>
      <c r="C27" s="193" t="s">
        <v>3104</v>
      </c>
      <c r="D27" s="193" t="s">
        <v>557</v>
      </c>
      <c r="E27" s="212" t="s">
        <v>558</v>
      </c>
      <c r="F27" s="212" t="s">
        <v>3205</v>
      </c>
      <c r="G27" s="213">
        <v>42710.510416666664</v>
      </c>
      <c r="H27" s="212" t="s">
        <v>3212</v>
      </c>
      <c r="I27" s="212" t="s">
        <v>3213</v>
      </c>
      <c r="J27" s="224">
        <v>0</v>
      </c>
      <c r="K27" s="224">
        <v>0</v>
      </c>
      <c r="L27" s="224"/>
      <c r="M27" s="214">
        <v>3000</v>
      </c>
      <c r="N27" s="212" t="s">
        <v>3003</v>
      </c>
      <c r="O27" s="214"/>
      <c r="P27" s="225"/>
      <c r="Q27" s="212"/>
      <c r="R27" s="212"/>
      <c r="S27" s="212"/>
      <c r="T27" s="220">
        <v>42710</v>
      </c>
      <c r="U27" s="212"/>
      <c r="V27" s="213">
        <v>42717</v>
      </c>
      <c r="W27" s="213">
        <v>42717.246527777774</v>
      </c>
      <c r="X27" s="212" t="s">
        <v>3214</v>
      </c>
      <c r="Y27" s="214">
        <v>3000</v>
      </c>
      <c r="Z27" s="212" t="s">
        <v>3215</v>
      </c>
      <c r="AA27" s="226" t="s">
        <v>3216</v>
      </c>
    </row>
    <row r="28" spans="1:27" ht="74.25" thickBot="1">
      <c r="A28" s="475" t="s">
        <v>25694</v>
      </c>
      <c r="B28" s="1150" t="s">
        <v>3114</v>
      </c>
      <c r="C28" s="193" t="s">
        <v>3104</v>
      </c>
      <c r="D28" s="238" t="s">
        <v>3200</v>
      </c>
      <c r="E28" s="206" t="s">
        <v>1147</v>
      </c>
      <c r="F28" s="239" t="s">
        <v>3217</v>
      </c>
      <c r="G28" s="240"/>
      <c r="H28" s="193"/>
      <c r="I28" s="206" t="s">
        <v>1367</v>
      </c>
      <c r="J28" s="241">
        <v>1</v>
      </c>
      <c r="K28" s="242" t="s">
        <v>10</v>
      </c>
      <c r="L28" s="243" t="s">
        <v>3029</v>
      </c>
      <c r="M28" s="244">
        <v>656000</v>
      </c>
      <c r="N28" s="244">
        <v>656000</v>
      </c>
      <c r="O28" s="245">
        <v>0</v>
      </c>
      <c r="P28" s="246">
        <v>0</v>
      </c>
      <c r="Q28" s="243" t="s">
        <v>1148</v>
      </c>
      <c r="R28" s="206">
        <v>4205109214</v>
      </c>
      <c r="S28" s="247" t="s">
        <v>3202</v>
      </c>
      <c r="T28" s="247"/>
      <c r="U28" s="556"/>
      <c r="V28" s="248">
        <v>42730</v>
      </c>
      <c r="W28" s="248">
        <v>42732</v>
      </c>
      <c r="X28" s="193" t="s">
        <v>3218</v>
      </c>
      <c r="Y28" s="244">
        <v>656000</v>
      </c>
      <c r="Z28" s="249" t="s">
        <v>1148</v>
      </c>
      <c r="AA28" s="206">
        <v>4205109214</v>
      </c>
    </row>
    <row r="29" spans="1:27" ht="74.25" thickBot="1">
      <c r="A29" s="475" t="s">
        <v>310</v>
      </c>
      <c r="B29" s="1150" t="s">
        <v>3114</v>
      </c>
      <c r="C29" s="217" t="s">
        <v>3104</v>
      </c>
      <c r="D29" s="193" t="s">
        <v>265</v>
      </c>
      <c r="E29" s="212" t="s">
        <v>3209</v>
      </c>
      <c r="F29" s="212" t="s">
        <v>3205</v>
      </c>
      <c r="G29" s="213">
        <v>42710.51458333333</v>
      </c>
      <c r="H29" s="212" t="s">
        <v>3219</v>
      </c>
      <c r="I29" s="212" t="s">
        <v>3026</v>
      </c>
      <c r="J29" s="224">
        <v>0</v>
      </c>
      <c r="K29" s="224">
        <v>0</v>
      </c>
      <c r="L29" s="224"/>
      <c r="M29" s="214">
        <v>60000</v>
      </c>
      <c r="N29" s="212" t="s">
        <v>3003</v>
      </c>
      <c r="O29" s="214"/>
      <c r="P29" s="225"/>
      <c r="Q29" s="212"/>
      <c r="R29" s="212"/>
      <c r="S29" s="212"/>
      <c r="T29" s="220">
        <v>42710</v>
      </c>
      <c r="U29" s="212"/>
      <c r="V29" s="213">
        <v>42716</v>
      </c>
      <c r="W29" s="213">
        <v>42716.142361111109</v>
      </c>
      <c r="X29" s="212" t="s">
        <v>3220</v>
      </c>
      <c r="Y29" s="214">
        <v>60000</v>
      </c>
      <c r="Z29" s="212" t="s">
        <v>3000</v>
      </c>
      <c r="AA29" s="226" t="s">
        <v>1363</v>
      </c>
    </row>
    <row r="30" spans="1:27" ht="74.25" thickBot="1">
      <c r="A30" s="475" t="s">
        <v>25695</v>
      </c>
      <c r="B30" s="1150" t="s">
        <v>3114</v>
      </c>
      <c r="C30" s="193" t="s">
        <v>3104</v>
      </c>
      <c r="D30" s="193" t="s">
        <v>269</v>
      </c>
      <c r="E30" s="212" t="s">
        <v>3221</v>
      </c>
      <c r="F30" s="212" t="s">
        <v>3222</v>
      </c>
      <c r="G30" s="213">
        <v>42725.496527777774</v>
      </c>
      <c r="H30" s="212" t="s">
        <v>3223</v>
      </c>
      <c r="I30" s="212" t="s">
        <v>3224</v>
      </c>
      <c r="J30" s="224">
        <v>0</v>
      </c>
      <c r="K30" s="224">
        <v>0</v>
      </c>
      <c r="L30" s="224"/>
      <c r="M30" s="214">
        <v>6251.91</v>
      </c>
      <c r="N30" s="212" t="s">
        <v>3003</v>
      </c>
      <c r="O30" s="214"/>
      <c r="P30" s="225"/>
      <c r="Q30" s="212"/>
      <c r="R30" s="212"/>
      <c r="S30" s="212"/>
      <c r="T30" s="220">
        <v>42725</v>
      </c>
      <c r="U30" s="212"/>
      <c r="V30" s="213">
        <v>42733</v>
      </c>
      <c r="W30" s="213">
        <v>42733.49722222222</v>
      </c>
      <c r="X30" s="212" t="s">
        <v>3225</v>
      </c>
      <c r="Y30" s="214">
        <v>6251.91</v>
      </c>
      <c r="Z30" s="212" t="s">
        <v>3226</v>
      </c>
      <c r="AA30" s="226" t="s">
        <v>3227</v>
      </c>
    </row>
    <row r="31" spans="1:27" ht="74.25" thickBot="1">
      <c r="A31" s="475" t="s">
        <v>25696</v>
      </c>
      <c r="B31" s="1150" t="s">
        <v>3114</v>
      </c>
      <c r="C31" s="217" t="s">
        <v>3104</v>
      </c>
      <c r="D31" s="193" t="s">
        <v>269</v>
      </c>
      <c r="E31" s="212" t="s">
        <v>3204</v>
      </c>
      <c r="F31" s="212" t="s">
        <v>3228</v>
      </c>
      <c r="G31" s="213">
        <v>42728.549305555556</v>
      </c>
      <c r="H31" s="212" t="s">
        <v>3229</v>
      </c>
      <c r="I31" s="212" t="s">
        <v>3027</v>
      </c>
      <c r="J31" s="224">
        <v>0</v>
      </c>
      <c r="K31" s="224">
        <v>0</v>
      </c>
      <c r="L31" s="224"/>
      <c r="M31" s="214">
        <v>195398.55</v>
      </c>
      <c r="N31" s="212" t="s">
        <v>3003</v>
      </c>
      <c r="O31" s="214"/>
      <c r="P31" s="225"/>
      <c r="Q31" s="212"/>
      <c r="R31" s="212"/>
      <c r="S31" s="212"/>
      <c r="T31" s="220">
        <v>42728</v>
      </c>
      <c r="U31" s="212"/>
      <c r="V31" s="213">
        <v>42734</v>
      </c>
      <c r="W31" s="213">
        <v>42734.952777777777</v>
      </c>
      <c r="X31" s="212" t="s">
        <v>3230</v>
      </c>
      <c r="Y31" s="214">
        <v>195398.55</v>
      </c>
      <c r="Z31" s="212" t="s">
        <v>2603</v>
      </c>
      <c r="AA31" s="226" t="s">
        <v>837</v>
      </c>
    </row>
    <row r="32" spans="1:27" ht="74.25" thickBot="1">
      <c r="A32" s="475" t="s">
        <v>25697</v>
      </c>
      <c r="B32" s="1150" t="s">
        <v>3114</v>
      </c>
      <c r="C32" s="193" t="s">
        <v>3104</v>
      </c>
      <c r="D32" s="193" t="s">
        <v>269</v>
      </c>
      <c r="E32" s="212" t="s">
        <v>712</v>
      </c>
      <c r="F32" s="212" t="s">
        <v>3228</v>
      </c>
      <c r="G32" s="213">
        <v>42728.556250000001</v>
      </c>
      <c r="H32" s="212" t="s">
        <v>3231</v>
      </c>
      <c r="I32" s="212" t="s">
        <v>3232</v>
      </c>
      <c r="J32" s="224">
        <v>0</v>
      </c>
      <c r="K32" s="224">
        <v>0</v>
      </c>
      <c r="L32" s="224"/>
      <c r="M32" s="214">
        <v>107903.82</v>
      </c>
      <c r="N32" s="212" t="s">
        <v>3003</v>
      </c>
      <c r="O32" s="214"/>
      <c r="P32" s="225"/>
      <c r="Q32" s="212"/>
      <c r="R32" s="212"/>
      <c r="S32" s="212"/>
      <c r="T32" s="220">
        <v>42728</v>
      </c>
      <c r="U32" s="212"/>
      <c r="V32" s="213">
        <v>42734</v>
      </c>
      <c r="W32" s="213">
        <v>42734.917361111111</v>
      </c>
      <c r="X32" s="212" t="s">
        <v>3233</v>
      </c>
      <c r="Y32" s="214">
        <v>107903.82</v>
      </c>
      <c r="Z32" s="212" t="s">
        <v>3001</v>
      </c>
      <c r="AA32" s="226" t="s">
        <v>1354</v>
      </c>
    </row>
    <row r="33" spans="1:27" ht="74.25" thickBot="1">
      <c r="A33" s="475" t="s">
        <v>25698</v>
      </c>
      <c r="B33" s="1150" t="s">
        <v>3114</v>
      </c>
      <c r="C33" s="217" t="s">
        <v>3104</v>
      </c>
      <c r="D33" s="193" t="s">
        <v>269</v>
      </c>
      <c r="E33" s="212" t="s">
        <v>3204</v>
      </c>
      <c r="F33" s="212" t="s">
        <v>3228</v>
      </c>
      <c r="G33" s="213">
        <v>42728.55972222222</v>
      </c>
      <c r="H33" s="212" t="s">
        <v>3234</v>
      </c>
      <c r="I33" s="212" t="s">
        <v>3027</v>
      </c>
      <c r="J33" s="224">
        <v>0</v>
      </c>
      <c r="K33" s="224">
        <v>0</v>
      </c>
      <c r="L33" s="224"/>
      <c r="M33" s="214">
        <v>195398.55</v>
      </c>
      <c r="N33" s="212" t="s">
        <v>3003</v>
      </c>
      <c r="O33" s="214"/>
      <c r="P33" s="225"/>
      <c r="Q33" s="212"/>
      <c r="R33" s="212"/>
      <c r="S33" s="212"/>
      <c r="T33" s="250">
        <v>42728</v>
      </c>
      <c r="U33" s="212"/>
      <c r="V33" s="213"/>
      <c r="W33" s="213"/>
      <c r="X33" s="212"/>
      <c r="Y33" s="214"/>
      <c r="Z33" s="212"/>
      <c r="AA33" s="226"/>
    </row>
    <row r="34" spans="1:27" ht="74.25" thickBot="1">
      <c r="A34" s="475" t="s">
        <v>359</v>
      </c>
      <c r="B34" s="1150" t="s">
        <v>3114</v>
      </c>
      <c r="C34" s="227" t="s">
        <v>3104</v>
      </c>
      <c r="D34" s="193" t="s">
        <v>269</v>
      </c>
      <c r="E34" s="218" t="s">
        <v>3204</v>
      </c>
      <c r="F34" s="218" t="s">
        <v>3228</v>
      </c>
      <c r="G34" s="220">
        <v>42728.581944444442</v>
      </c>
      <c r="H34" s="218" t="s">
        <v>3235</v>
      </c>
      <c r="I34" s="218" t="s">
        <v>3207</v>
      </c>
      <c r="J34" s="251">
        <v>0</v>
      </c>
      <c r="K34" s="251">
        <v>0</v>
      </c>
      <c r="L34" s="251"/>
      <c r="M34" s="222">
        <v>604479.72</v>
      </c>
      <c r="N34" s="218" t="s">
        <v>3003</v>
      </c>
      <c r="O34" s="222"/>
      <c r="P34" s="252"/>
      <c r="Q34" s="218"/>
      <c r="R34" s="218"/>
      <c r="S34" s="253"/>
      <c r="T34" s="254">
        <v>42728</v>
      </c>
      <c r="U34" s="255"/>
      <c r="V34" s="220">
        <v>42734</v>
      </c>
      <c r="W34" s="220">
        <v>42734.902777777774</v>
      </c>
      <c r="X34" s="218" t="s">
        <v>3236</v>
      </c>
      <c r="Y34" s="222">
        <v>604479.72</v>
      </c>
      <c r="Z34" s="218" t="s">
        <v>3002</v>
      </c>
      <c r="AA34" s="256" t="s">
        <v>1165</v>
      </c>
    </row>
    <row r="35" spans="1:27" ht="63">
      <c r="A35" s="475" t="s">
        <v>25699</v>
      </c>
      <c r="B35" s="1152" t="s">
        <v>248</v>
      </c>
      <c r="C35" s="258" t="s">
        <v>249</v>
      </c>
      <c r="D35" s="258" t="s">
        <v>265</v>
      </c>
      <c r="E35" s="414" t="s">
        <v>537</v>
      </c>
      <c r="F35" s="258" t="s">
        <v>538</v>
      </c>
      <c r="G35" s="258" t="s">
        <v>539</v>
      </c>
      <c r="H35" s="258" t="s">
        <v>540</v>
      </c>
      <c r="I35" s="258" t="s">
        <v>541</v>
      </c>
      <c r="J35" s="258" t="s">
        <v>10</v>
      </c>
      <c r="K35" s="258" t="s">
        <v>10</v>
      </c>
      <c r="L35" s="468">
        <v>0</v>
      </c>
      <c r="M35" s="418">
        <v>328100</v>
      </c>
      <c r="N35" s="418">
        <v>328100</v>
      </c>
      <c r="O35" s="418"/>
      <c r="P35" s="557"/>
      <c r="Q35" s="418" t="s">
        <v>262</v>
      </c>
      <c r="R35" s="558">
        <v>7707049388</v>
      </c>
      <c r="S35" s="418" t="s">
        <v>263</v>
      </c>
      <c r="T35" s="559"/>
      <c r="U35" s="418"/>
      <c r="V35" s="559">
        <v>42416</v>
      </c>
      <c r="W35" s="559">
        <v>42416</v>
      </c>
      <c r="X35" s="258" t="s">
        <v>542</v>
      </c>
      <c r="Y35" s="418">
        <v>328100</v>
      </c>
      <c r="Z35" s="418" t="s">
        <v>262</v>
      </c>
      <c r="AA35" s="558">
        <v>7707049388</v>
      </c>
    </row>
    <row r="36" spans="1:27" s="262" customFormat="1" ht="42">
      <c r="A36" s="475" t="s">
        <v>25700</v>
      </c>
      <c r="B36" s="1153" t="s">
        <v>3098</v>
      </c>
      <c r="C36" s="259" t="s">
        <v>3099</v>
      </c>
      <c r="D36" s="260" t="s">
        <v>3239</v>
      </c>
      <c r="E36" s="260" t="s">
        <v>1869</v>
      </c>
      <c r="F36" s="260" t="s">
        <v>839</v>
      </c>
      <c r="G36" s="260" t="s">
        <v>3240</v>
      </c>
      <c r="H36" s="260"/>
      <c r="I36" s="260" t="s">
        <v>3241</v>
      </c>
      <c r="J36" s="260"/>
      <c r="K36" s="261"/>
      <c r="L36" s="261"/>
      <c r="M36" s="560"/>
      <c r="N36" s="560"/>
      <c r="O36" s="560"/>
      <c r="P36" s="561"/>
      <c r="Q36" s="560"/>
      <c r="R36" s="560"/>
      <c r="S36" s="560"/>
      <c r="T36" s="560"/>
      <c r="U36" s="560"/>
      <c r="V36" s="260" t="s">
        <v>842</v>
      </c>
      <c r="W36" s="260" t="s">
        <v>692</v>
      </c>
      <c r="X36" s="560" t="s">
        <v>3100</v>
      </c>
      <c r="Y36" s="560">
        <v>952635.61</v>
      </c>
      <c r="Z36" s="560" t="s">
        <v>282</v>
      </c>
      <c r="AA36" s="260">
        <v>2462222097</v>
      </c>
    </row>
    <row r="37" spans="1:27" s="262" customFormat="1" ht="42">
      <c r="A37" s="475" t="s">
        <v>25701</v>
      </c>
      <c r="B37" s="1153" t="s">
        <v>3098</v>
      </c>
      <c r="C37" s="259" t="s">
        <v>3099</v>
      </c>
      <c r="D37" s="260" t="s">
        <v>3242</v>
      </c>
      <c r="E37" s="260" t="s">
        <v>1832</v>
      </c>
      <c r="F37" s="260" t="s">
        <v>839</v>
      </c>
      <c r="G37" s="260" t="s">
        <v>642</v>
      </c>
      <c r="H37" s="260"/>
      <c r="I37" s="260" t="s">
        <v>564</v>
      </c>
      <c r="J37" s="260"/>
      <c r="K37" s="261"/>
      <c r="L37" s="261"/>
      <c r="M37" s="560"/>
      <c r="N37" s="560"/>
      <c r="O37" s="560"/>
      <c r="P37" s="561"/>
      <c r="Q37" s="560"/>
      <c r="R37" s="560"/>
      <c r="S37" s="560"/>
      <c r="T37" s="560"/>
      <c r="U37" s="560"/>
      <c r="V37" s="260" t="s">
        <v>3243</v>
      </c>
      <c r="W37" s="260" t="s">
        <v>3244</v>
      </c>
      <c r="X37" s="560" t="s">
        <v>3101</v>
      </c>
      <c r="Y37" s="560">
        <v>239844.92</v>
      </c>
      <c r="Z37" s="560" t="s">
        <v>1148</v>
      </c>
      <c r="AA37" s="260">
        <v>4216005993</v>
      </c>
    </row>
    <row r="38" spans="1:27" s="262" customFormat="1" ht="42">
      <c r="A38" s="475" t="s">
        <v>25702</v>
      </c>
      <c r="B38" s="1153" t="s">
        <v>3098</v>
      </c>
      <c r="C38" s="259" t="s">
        <v>3099</v>
      </c>
      <c r="D38" s="562" t="s">
        <v>3245</v>
      </c>
      <c r="E38" s="260" t="s">
        <v>2298</v>
      </c>
      <c r="F38" s="260" t="s">
        <v>839</v>
      </c>
      <c r="G38" s="260" t="s">
        <v>3240</v>
      </c>
      <c r="H38" s="260"/>
      <c r="I38" s="260" t="s">
        <v>541</v>
      </c>
      <c r="J38" s="260"/>
      <c r="K38" s="261"/>
      <c r="L38" s="261"/>
      <c r="M38" s="560"/>
      <c r="N38" s="560"/>
      <c r="O38" s="560"/>
      <c r="P38" s="561"/>
      <c r="Q38" s="560"/>
      <c r="R38" s="560"/>
      <c r="S38" s="560"/>
      <c r="T38" s="560"/>
      <c r="U38" s="560"/>
      <c r="V38" s="260" t="s">
        <v>842</v>
      </c>
      <c r="W38" s="260" t="s">
        <v>842</v>
      </c>
      <c r="X38" s="560" t="s">
        <v>3102</v>
      </c>
      <c r="Y38" s="560">
        <v>2000000</v>
      </c>
      <c r="Z38" s="560" t="s">
        <v>262</v>
      </c>
      <c r="AA38" s="260">
        <v>7707049388</v>
      </c>
    </row>
    <row r="39" spans="1:27" s="262" customFormat="1" ht="45" customHeight="1">
      <c r="A39" s="475" t="s">
        <v>25703</v>
      </c>
      <c r="B39" s="1154" t="s">
        <v>3098</v>
      </c>
      <c r="C39" s="259" t="s">
        <v>3099</v>
      </c>
      <c r="D39" s="260" t="s">
        <v>589</v>
      </c>
      <c r="E39" s="260" t="s">
        <v>3246</v>
      </c>
      <c r="F39" s="260" t="s">
        <v>2990</v>
      </c>
      <c r="G39" s="260" t="s">
        <v>3014</v>
      </c>
      <c r="H39" s="260"/>
      <c r="I39" s="260" t="s">
        <v>969</v>
      </c>
      <c r="J39" s="260"/>
      <c r="K39" s="261"/>
      <c r="L39" s="261"/>
      <c r="M39" s="560"/>
      <c r="N39" s="560"/>
      <c r="O39" s="560"/>
      <c r="P39" s="561"/>
      <c r="Q39" s="560"/>
      <c r="R39" s="560"/>
      <c r="S39" s="560"/>
      <c r="T39" s="560"/>
      <c r="U39" s="560"/>
      <c r="V39" s="260" t="s">
        <v>2083</v>
      </c>
      <c r="W39" s="260" t="s">
        <v>3247</v>
      </c>
      <c r="X39" s="560" t="s">
        <v>3248</v>
      </c>
      <c r="Y39" s="560">
        <v>134289</v>
      </c>
      <c r="Z39" s="563" t="s">
        <v>3249</v>
      </c>
      <c r="AA39" s="260">
        <v>4205086172</v>
      </c>
    </row>
    <row r="40" spans="1:27" ht="90">
      <c r="A40" s="475" t="s">
        <v>25704</v>
      </c>
      <c r="B40" s="1155" t="s">
        <v>294</v>
      </c>
      <c r="C40" s="140" t="s">
        <v>295</v>
      </c>
      <c r="D40" s="140" t="s">
        <v>261</v>
      </c>
      <c r="E40" s="484" t="s">
        <v>362</v>
      </c>
      <c r="F40" s="564">
        <v>42290</v>
      </c>
      <c r="G40" s="564">
        <v>42313</v>
      </c>
      <c r="H40" s="484" t="s">
        <v>363</v>
      </c>
      <c r="I40" s="484" t="s">
        <v>364</v>
      </c>
      <c r="J40" s="140" t="s">
        <v>16</v>
      </c>
      <c r="K40" s="497">
        <v>4</v>
      </c>
      <c r="L40" s="497">
        <v>0</v>
      </c>
      <c r="M40" s="120">
        <v>23006290</v>
      </c>
      <c r="N40" s="120">
        <v>22891258.550000001</v>
      </c>
      <c r="O40" s="120">
        <f>M40-N40</f>
        <v>115031.44999999925</v>
      </c>
      <c r="P40" s="565">
        <f>(1-N40/M40)</f>
        <v>5.0000000000000044E-3</v>
      </c>
      <c r="Q40" s="484" t="s">
        <v>365</v>
      </c>
      <c r="R40" s="484">
        <v>5406759013</v>
      </c>
      <c r="S40" s="484" t="s">
        <v>366</v>
      </c>
      <c r="T40" s="564">
        <v>42395</v>
      </c>
      <c r="U40" s="564"/>
      <c r="V40" s="564">
        <v>42408</v>
      </c>
      <c r="W40" s="564">
        <v>42408</v>
      </c>
      <c r="X40" s="566" t="s">
        <v>3250</v>
      </c>
      <c r="Y40" s="120">
        <v>22891258.550000001</v>
      </c>
      <c r="Z40" s="484" t="s">
        <v>365</v>
      </c>
      <c r="AA40" s="484">
        <v>5406759013</v>
      </c>
    </row>
    <row r="41" spans="1:27" ht="78.75">
      <c r="A41" s="475" t="s">
        <v>25705</v>
      </c>
      <c r="B41" s="1155" t="s">
        <v>294</v>
      </c>
      <c r="C41" s="140" t="s">
        <v>295</v>
      </c>
      <c r="D41" s="140" t="s">
        <v>367</v>
      </c>
      <c r="E41" s="484" t="s">
        <v>368</v>
      </c>
      <c r="F41" s="564">
        <v>42290</v>
      </c>
      <c r="G41" s="564">
        <v>42314</v>
      </c>
      <c r="H41" s="484" t="s">
        <v>369</v>
      </c>
      <c r="I41" s="140" t="s">
        <v>281</v>
      </c>
      <c r="J41" s="140">
        <v>6</v>
      </c>
      <c r="K41" s="484">
        <v>2</v>
      </c>
      <c r="L41" s="484">
        <v>4</v>
      </c>
      <c r="M41" s="120">
        <v>6750000</v>
      </c>
      <c r="N41" s="120">
        <v>6716200</v>
      </c>
      <c r="O41" s="120">
        <f>M41-N41</f>
        <v>33800</v>
      </c>
      <c r="P41" s="565">
        <f>(1-N41/M41)</f>
        <v>5.0074074074074604E-3</v>
      </c>
      <c r="Q41" s="484" t="s">
        <v>370</v>
      </c>
      <c r="R41" s="484">
        <v>5406722239</v>
      </c>
      <c r="S41" s="484" t="s">
        <v>371</v>
      </c>
      <c r="T41" s="564">
        <v>42726</v>
      </c>
      <c r="U41" s="564"/>
      <c r="V41" s="564">
        <v>42373</v>
      </c>
      <c r="W41" s="564">
        <v>42380</v>
      </c>
      <c r="X41" s="566" t="s">
        <v>372</v>
      </c>
      <c r="Y41" s="120">
        <v>6716200</v>
      </c>
      <c r="Z41" s="484" t="s">
        <v>370</v>
      </c>
      <c r="AA41" s="484">
        <v>5406722239</v>
      </c>
    </row>
    <row r="42" spans="1:27" ht="101.25">
      <c r="A42" s="475" t="s">
        <v>25706</v>
      </c>
      <c r="B42" s="1155" t="s">
        <v>294</v>
      </c>
      <c r="C42" s="140" t="s">
        <v>295</v>
      </c>
      <c r="D42" s="140" t="s">
        <v>272</v>
      </c>
      <c r="E42" s="484" t="s">
        <v>373</v>
      </c>
      <c r="F42" s="564">
        <v>42290</v>
      </c>
      <c r="G42" s="564">
        <v>42338</v>
      </c>
      <c r="H42" s="484" t="s">
        <v>374</v>
      </c>
      <c r="I42" s="140" t="s">
        <v>375</v>
      </c>
      <c r="J42" s="140">
        <v>2</v>
      </c>
      <c r="K42" s="484">
        <v>1</v>
      </c>
      <c r="L42" s="484">
        <v>1</v>
      </c>
      <c r="M42" s="120">
        <v>20314000</v>
      </c>
      <c r="N42" s="120">
        <v>20314000</v>
      </c>
      <c r="O42" s="120">
        <f t="shared" ref="O42:O105" si="0">M42-N42</f>
        <v>0</v>
      </c>
      <c r="P42" s="565">
        <f>(1-N42/M42)</f>
        <v>0</v>
      </c>
      <c r="Q42" s="484" t="s">
        <v>376</v>
      </c>
      <c r="R42" s="484">
        <v>4217064720</v>
      </c>
      <c r="S42" s="484" t="s">
        <v>377</v>
      </c>
      <c r="T42" s="564">
        <v>42383</v>
      </c>
      <c r="U42" s="564"/>
      <c r="V42" s="564">
        <v>42395</v>
      </c>
      <c r="W42" s="564">
        <v>42396</v>
      </c>
      <c r="X42" s="566" t="s">
        <v>378</v>
      </c>
      <c r="Y42" s="120">
        <v>20314000</v>
      </c>
      <c r="Z42" s="484" t="s">
        <v>376</v>
      </c>
      <c r="AA42" s="484">
        <v>4217064720</v>
      </c>
    </row>
    <row r="43" spans="1:27" ht="101.25">
      <c r="A43" s="475" t="s">
        <v>25707</v>
      </c>
      <c r="B43" s="1155" t="s">
        <v>294</v>
      </c>
      <c r="C43" s="140" t="s">
        <v>295</v>
      </c>
      <c r="D43" s="140" t="s">
        <v>272</v>
      </c>
      <c r="E43" s="484" t="s">
        <v>379</v>
      </c>
      <c r="F43" s="564"/>
      <c r="G43" s="564">
        <v>42345</v>
      </c>
      <c r="H43" s="484" t="s">
        <v>380</v>
      </c>
      <c r="I43" s="140" t="s">
        <v>270</v>
      </c>
      <c r="J43" s="140">
        <v>1</v>
      </c>
      <c r="K43" s="484">
        <v>1</v>
      </c>
      <c r="L43" s="484">
        <v>0</v>
      </c>
      <c r="M43" s="120">
        <v>41614666.399999999</v>
      </c>
      <c r="N43" s="120">
        <v>41614666.399999999</v>
      </c>
      <c r="O43" s="120">
        <f t="shared" si="0"/>
        <v>0</v>
      </c>
      <c r="P43" s="567">
        <v>0</v>
      </c>
      <c r="Q43" s="484" t="s">
        <v>298</v>
      </c>
      <c r="R43" s="484">
        <v>4217097588</v>
      </c>
      <c r="S43" s="484" t="s">
        <v>381</v>
      </c>
      <c r="T43" s="564">
        <v>42360</v>
      </c>
      <c r="U43" s="564"/>
      <c r="V43" s="564">
        <v>42373</v>
      </c>
      <c r="W43" s="564">
        <v>42380</v>
      </c>
      <c r="X43" s="566" t="s">
        <v>382</v>
      </c>
      <c r="Y43" s="120">
        <v>41614666.399999999</v>
      </c>
      <c r="Z43" s="484" t="s">
        <v>298</v>
      </c>
      <c r="AA43" s="484">
        <v>4217097588</v>
      </c>
    </row>
    <row r="44" spans="1:27" ht="78.75">
      <c r="A44" s="475" t="s">
        <v>25708</v>
      </c>
      <c r="B44" s="1155" t="s">
        <v>294</v>
      </c>
      <c r="C44" s="140" t="s">
        <v>295</v>
      </c>
      <c r="D44" s="140" t="s">
        <v>272</v>
      </c>
      <c r="E44" s="484" t="s">
        <v>383</v>
      </c>
      <c r="F44" s="564"/>
      <c r="G44" s="564">
        <v>42345</v>
      </c>
      <c r="H44" s="484" t="s">
        <v>384</v>
      </c>
      <c r="I44" s="140" t="s">
        <v>270</v>
      </c>
      <c r="J44" s="140">
        <v>1</v>
      </c>
      <c r="K44" s="484">
        <v>1</v>
      </c>
      <c r="L44" s="484">
        <v>0</v>
      </c>
      <c r="M44" s="120">
        <v>32000000</v>
      </c>
      <c r="N44" s="120">
        <v>32000000</v>
      </c>
      <c r="O44" s="120">
        <f t="shared" si="0"/>
        <v>0</v>
      </c>
      <c r="P44" s="567">
        <v>0</v>
      </c>
      <c r="Q44" s="484" t="s">
        <v>303</v>
      </c>
      <c r="R44" s="484">
        <v>4217066420</v>
      </c>
      <c r="S44" s="484" t="s">
        <v>304</v>
      </c>
      <c r="T44" s="564">
        <v>42360</v>
      </c>
      <c r="U44" s="564"/>
      <c r="V44" s="564">
        <v>42373</v>
      </c>
      <c r="W44" s="564">
        <v>42380</v>
      </c>
      <c r="X44" s="566" t="s">
        <v>385</v>
      </c>
      <c r="Y44" s="120">
        <v>32000000</v>
      </c>
      <c r="Z44" s="484" t="s">
        <v>303</v>
      </c>
      <c r="AA44" s="484">
        <v>4217066420</v>
      </c>
    </row>
    <row r="45" spans="1:27" ht="90">
      <c r="A45" s="475" t="s">
        <v>25709</v>
      </c>
      <c r="B45" s="1155" t="s">
        <v>294</v>
      </c>
      <c r="C45" s="140" t="s">
        <v>295</v>
      </c>
      <c r="D45" s="140" t="s">
        <v>261</v>
      </c>
      <c r="E45" s="484" t="s">
        <v>386</v>
      </c>
      <c r="F45" s="484"/>
      <c r="G45" s="564">
        <v>42361</v>
      </c>
      <c r="H45" s="484" t="s">
        <v>387</v>
      </c>
      <c r="I45" s="484" t="s">
        <v>388</v>
      </c>
      <c r="J45" s="140">
        <v>3</v>
      </c>
      <c r="K45" s="484">
        <v>3</v>
      </c>
      <c r="L45" s="484">
        <v>0</v>
      </c>
      <c r="M45" s="120">
        <v>2035000</v>
      </c>
      <c r="N45" s="120">
        <v>1485550</v>
      </c>
      <c r="O45" s="120">
        <f t="shared" si="0"/>
        <v>549450</v>
      </c>
      <c r="P45" s="565">
        <f>(1-N45/M45)</f>
        <v>0.27</v>
      </c>
      <c r="Q45" s="484" t="s">
        <v>389</v>
      </c>
      <c r="R45" s="484">
        <v>4217161071</v>
      </c>
      <c r="S45" s="484" t="s">
        <v>390</v>
      </c>
      <c r="T45" s="564">
        <v>42391</v>
      </c>
      <c r="U45" s="564"/>
      <c r="V45" s="564">
        <v>42402</v>
      </c>
      <c r="W45" s="564">
        <v>42402</v>
      </c>
      <c r="X45" s="566" t="s">
        <v>391</v>
      </c>
      <c r="Y45" s="120">
        <v>1485550</v>
      </c>
      <c r="Z45" s="484" t="s">
        <v>389</v>
      </c>
      <c r="AA45" s="484">
        <v>4217161071</v>
      </c>
    </row>
    <row r="46" spans="1:27" ht="213.75">
      <c r="A46" s="475" t="s">
        <v>25710</v>
      </c>
      <c r="B46" s="1155" t="s">
        <v>294</v>
      </c>
      <c r="C46" s="140" t="s">
        <v>295</v>
      </c>
      <c r="D46" s="140" t="s">
        <v>272</v>
      </c>
      <c r="E46" s="484" t="s">
        <v>392</v>
      </c>
      <c r="F46" s="484"/>
      <c r="G46" s="564">
        <v>42363</v>
      </c>
      <c r="H46" s="484" t="s">
        <v>393</v>
      </c>
      <c r="I46" s="484" t="s">
        <v>394</v>
      </c>
      <c r="J46" s="140">
        <v>1</v>
      </c>
      <c r="K46" s="484">
        <v>1</v>
      </c>
      <c r="L46" s="484">
        <v>0</v>
      </c>
      <c r="M46" s="120">
        <v>7730700</v>
      </c>
      <c r="N46" s="120">
        <v>7730700</v>
      </c>
      <c r="O46" s="120">
        <f t="shared" si="0"/>
        <v>0</v>
      </c>
      <c r="P46" s="567">
        <v>0</v>
      </c>
      <c r="Q46" s="484" t="s">
        <v>296</v>
      </c>
      <c r="R46" s="484">
        <v>4253022764</v>
      </c>
      <c r="S46" s="484" t="s">
        <v>297</v>
      </c>
      <c r="T46" s="564">
        <v>42383</v>
      </c>
      <c r="U46" s="564"/>
      <c r="V46" s="564">
        <v>42401</v>
      </c>
      <c r="W46" s="564">
        <v>42401</v>
      </c>
      <c r="X46" s="566" t="s">
        <v>395</v>
      </c>
      <c r="Y46" s="120">
        <v>7730700</v>
      </c>
      <c r="Z46" s="484" t="s">
        <v>296</v>
      </c>
      <c r="AA46" s="484">
        <v>4253022764</v>
      </c>
    </row>
    <row r="47" spans="1:27" ht="101.25">
      <c r="A47" s="475" t="s">
        <v>25711</v>
      </c>
      <c r="B47" s="1155" t="s">
        <v>294</v>
      </c>
      <c r="C47" s="140" t="s">
        <v>295</v>
      </c>
      <c r="D47" s="140" t="s">
        <v>261</v>
      </c>
      <c r="E47" s="484" t="s">
        <v>396</v>
      </c>
      <c r="F47" s="484"/>
      <c r="G47" s="564">
        <v>42363</v>
      </c>
      <c r="H47" s="484" t="s">
        <v>397</v>
      </c>
      <c r="I47" s="484" t="s">
        <v>394</v>
      </c>
      <c r="J47" s="140">
        <v>2</v>
      </c>
      <c r="K47" s="484">
        <v>2</v>
      </c>
      <c r="L47" s="484">
        <v>0</v>
      </c>
      <c r="M47" s="120">
        <v>1300000</v>
      </c>
      <c r="N47" s="120">
        <v>1293500</v>
      </c>
      <c r="O47" s="120">
        <f t="shared" si="0"/>
        <v>6500</v>
      </c>
      <c r="P47" s="565">
        <f>(1-N47/M47)</f>
        <v>5.0000000000000044E-3</v>
      </c>
      <c r="Q47" s="484" t="s">
        <v>398</v>
      </c>
      <c r="R47" s="484">
        <v>4217044931</v>
      </c>
      <c r="S47" s="484" t="s">
        <v>399</v>
      </c>
      <c r="T47" s="564">
        <v>42388</v>
      </c>
      <c r="U47" s="564"/>
      <c r="V47" s="564">
        <v>42401</v>
      </c>
      <c r="W47" s="564">
        <v>42401</v>
      </c>
      <c r="X47" s="484" t="s">
        <v>400</v>
      </c>
      <c r="Y47" s="484">
        <v>1293500</v>
      </c>
      <c r="Z47" s="484" t="s">
        <v>398</v>
      </c>
      <c r="AA47" s="484">
        <v>4217044931</v>
      </c>
    </row>
    <row r="48" spans="1:27" ht="101.25">
      <c r="A48" s="475" t="s">
        <v>25712</v>
      </c>
      <c r="B48" s="1155" t="s">
        <v>294</v>
      </c>
      <c r="C48" s="140" t="s">
        <v>295</v>
      </c>
      <c r="D48" s="140" t="s">
        <v>272</v>
      </c>
      <c r="E48" s="484" t="s">
        <v>305</v>
      </c>
      <c r="F48" s="484"/>
      <c r="G48" s="564">
        <v>42367</v>
      </c>
      <c r="H48" s="484" t="s">
        <v>401</v>
      </c>
      <c r="I48" s="484" t="s">
        <v>312</v>
      </c>
      <c r="J48" s="140">
        <v>1</v>
      </c>
      <c r="K48" s="484">
        <v>1</v>
      </c>
      <c r="L48" s="484">
        <v>0</v>
      </c>
      <c r="M48" s="120">
        <v>57685000</v>
      </c>
      <c r="N48" s="120">
        <v>57685000</v>
      </c>
      <c r="O48" s="120">
        <f t="shared" si="0"/>
        <v>0</v>
      </c>
      <c r="P48" s="565">
        <v>0</v>
      </c>
      <c r="Q48" s="484" t="s">
        <v>402</v>
      </c>
      <c r="R48" s="484">
        <v>4253024024</v>
      </c>
      <c r="S48" s="484" t="s">
        <v>403</v>
      </c>
      <c r="T48" s="564">
        <v>42383</v>
      </c>
      <c r="U48" s="564"/>
      <c r="V48" s="564">
        <v>42394</v>
      </c>
      <c r="W48" s="565">
        <v>42394</v>
      </c>
      <c r="X48" s="484" t="s">
        <v>404</v>
      </c>
      <c r="Y48" s="484">
        <v>57685000</v>
      </c>
      <c r="Z48" s="484" t="s">
        <v>402</v>
      </c>
      <c r="AA48" s="484">
        <v>4253024024</v>
      </c>
    </row>
    <row r="49" spans="1:27" ht="180">
      <c r="A49" s="475" t="s">
        <v>25713</v>
      </c>
      <c r="B49" s="1155" t="s">
        <v>294</v>
      </c>
      <c r="C49" s="140" t="s">
        <v>295</v>
      </c>
      <c r="D49" s="140" t="s">
        <v>268</v>
      </c>
      <c r="E49" s="484" t="s">
        <v>275</v>
      </c>
      <c r="F49" s="564">
        <v>42389</v>
      </c>
      <c r="G49" s="564"/>
      <c r="H49" s="484"/>
      <c r="I49" s="484" t="s">
        <v>405</v>
      </c>
      <c r="J49" s="140"/>
      <c r="K49" s="484"/>
      <c r="L49" s="484"/>
      <c r="M49" s="120">
        <v>27690000</v>
      </c>
      <c r="N49" s="120">
        <v>27690000</v>
      </c>
      <c r="O49" s="120">
        <f t="shared" si="0"/>
        <v>0</v>
      </c>
      <c r="P49" s="484">
        <v>0</v>
      </c>
      <c r="Q49" s="484" t="s">
        <v>406</v>
      </c>
      <c r="R49" s="484">
        <v>4205109214</v>
      </c>
      <c r="S49" s="565" t="s">
        <v>311</v>
      </c>
      <c r="T49" s="484"/>
      <c r="U49" s="484"/>
      <c r="V49" s="564">
        <v>42396</v>
      </c>
      <c r="W49" s="564">
        <v>42396</v>
      </c>
      <c r="X49" s="564" t="s">
        <v>407</v>
      </c>
      <c r="Y49" s="120">
        <v>27690000</v>
      </c>
      <c r="Z49" s="484" t="s">
        <v>406</v>
      </c>
      <c r="AA49" s="484">
        <v>4205109214</v>
      </c>
    </row>
    <row r="50" spans="1:27" ht="180">
      <c r="A50" s="475" t="s">
        <v>25714</v>
      </c>
      <c r="B50" s="1155" t="s">
        <v>294</v>
      </c>
      <c r="C50" s="140" t="s">
        <v>295</v>
      </c>
      <c r="D50" s="140" t="s">
        <v>268</v>
      </c>
      <c r="E50" s="484" t="s">
        <v>275</v>
      </c>
      <c r="F50" s="564">
        <v>42389</v>
      </c>
      <c r="G50" s="564"/>
      <c r="H50" s="484"/>
      <c r="I50" s="484" t="s">
        <v>405</v>
      </c>
      <c r="J50" s="140"/>
      <c r="K50" s="484"/>
      <c r="L50" s="484"/>
      <c r="M50" s="120">
        <v>43786.3</v>
      </c>
      <c r="N50" s="120">
        <v>43786.3</v>
      </c>
      <c r="O50" s="120">
        <f t="shared" si="0"/>
        <v>0</v>
      </c>
      <c r="P50" s="567">
        <v>0</v>
      </c>
      <c r="Q50" s="484" t="s">
        <v>406</v>
      </c>
      <c r="R50" s="484">
        <v>4205109214</v>
      </c>
      <c r="S50" s="484" t="s">
        <v>311</v>
      </c>
      <c r="T50" s="564"/>
      <c r="U50" s="564"/>
      <c r="V50" s="564">
        <v>42395</v>
      </c>
      <c r="W50" s="564">
        <v>42395</v>
      </c>
      <c r="X50" s="566" t="s">
        <v>408</v>
      </c>
      <c r="Y50" s="120">
        <v>43786.3</v>
      </c>
      <c r="Z50" s="484" t="s">
        <v>406</v>
      </c>
      <c r="AA50" s="484">
        <v>4205109214</v>
      </c>
    </row>
    <row r="51" spans="1:27" ht="180">
      <c r="A51" s="475" t="s">
        <v>25715</v>
      </c>
      <c r="B51" s="1155" t="s">
        <v>294</v>
      </c>
      <c r="C51" s="140" t="s">
        <v>295</v>
      </c>
      <c r="D51" s="140" t="s">
        <v>268</v>
      </c>
      <c r="E51" s="484" t="s">
        <v>275</v>
      </c>
      <c r="F51" s="564">
        <v>42389</v>
      </c>
      <c r="G51" s="564"/>
      <c r="H51" s="484"/>
      <c r="I51" s="484" t="s">
        <v>405</v>
      </c>
      <c r="J51" s="140"/>
      <c r="K51" s="484"/>
      <c r="L51" s="484"/>
      <c r="M51" s="120">
        <v>61552878.609999999</v>
      </c>
      <c r="N51" s="120">
        <v>61552878.609999999</v>
      </c>
      <c r="O51" s="120">
        <f t="shared" si="0"/>
        <v>0</v>
      </c>
      <c r="P51" s="567">
        <v>0</v>
      </c>
      <c r="Q51" s="484" t="s">
        <v>406</v>
      </c>
      <c r="R51" s="484">
        <v>4205109214</v>
      </c>
      <c r="S51" s="484" t="s">
        <v>311</v>
      </c>
      <c r="T51" s="564"/>
      <c r="U51" s="564"/>
      <c r="V51" s="564">
        <v>42395</v>
      </c>
      <c r="W51" s="564">
        <v>42395</v>
      </c>
      <c r="X51" s="566" t="s">
        <v>409</v>
      </c>
      <c r="Y51" s="120">
        <v>61552878.609999999</v>
      </c>
      <c r="Z51" s="484" t="s">
        <v>406</v>
      </c>
      <c r="AA51" s="484">
        <v>4205109214</v>
      </c>
    </row>
    <row r="52" spans="1:27" ht="78.75">
      <c r="A52" s="475" t="s">
        <v>25716</v>
      </c>
      <c r="B52" s="1155" t="s">
        <v>294</v>
      </c>
      <c r="C52" s="140" t="s">
        <v>295</v>
      </c>
      <c r="D52" s="140" t="s">
        <v>268</v>
      </c>
      <c r="E52" s="484" t="s">
        <v>275</v>
      </c>
      <c r="F52" s="564">
        <v>42389</v>
      </c>
      <c r="G52" s="564"/>
      <c r="H52" s="568"/>
      <c r="I52" s="140" t="s">
        <v>405</v>
      </c>
      <c r="J52" s="140"/>
      <c r="K52" s="484"/>
      <c r="L52" s="484"/>
      <c r="M52" s="120">
        <v>708679.18</v>
      </c>
      <c r="N52" s="120">
        <v>708679.18</v>
      </c>
      <c r="O52" s="120">
        <f t="shared" si="0"/>
        <v>0</v>
      </c>
      <c r="P52" s="567">
        <v>0</v>
      </c>
      <c r="Q52" s="484" t="s">
        <v>410</v>
      </c>
      <c r="R52" s="484">
        <v>4217038402</v>
      </c>
      <c r="S52" s="484" t="s">
        <v>309</v>
      </c>
      <c r="T52" s="564"/>
      <c r="U52" s="564"/>
      <c r="V52" s="564">
        <v>42402</v>
      </c>
      <c r="W52" s="564">
        <v>42402</v>
      </c>
      <c r="X52" s="566" t="s">
        <v>411</v>
      </c>
      <c r="Y52" s="120">
        <v>708679.18</v>
      </c>
      <c r="Z52" s="484" t="s">
        <v>410</v>
      </c>
      <c r="AA52" s="484">
        <v>4217038402</v>
      </c>
    </row>
    <row r="53" spans="1:27" ht="78.75">
      <c r="A53" s="475" t="s">
        <v>25717</v>
      </c>
      <c r="B53" s="1155" t="s">
        <v>294</v>
      </c>
      <c r="C53" s="140" t="s">
        <v>295</v>
      </c>
      <c r="D53" s="140" t="s">
        <v>269</v>
      </c>
      <c r="E53" s="484" t="s">
        <v>267</v>
      </c>
      <c r="F53" s="564">
        <v>42389</v>
      </c>
      <c r="G53" s="564">
        <v>42408</v>
      </c>
      <c r="H53" s="484" t="s">
        <v>412</v>
      </c>
      <c r="I53" s="140" t="s">
        <v>413</v>
      </c>
      <c r="J53" s="140"/>
      <c r="K53" s="484"/>
      <c r="L53" s="484"/>
      <c r="M53" s="120">
        <v>10259.18</v>
      </c>
      <c r="N53" s="120">
        <v>10259.18</v>
      </c>
      <c r="O53" s="120">
        <f t="shared" si="0"/>
        <v>0</v>
      </c>
      <c r="P53" s="567">
        <v>0</v>
      </c>
      <c r="Q53" s="484" t="s">
        <v>276</v>
      </c>
      <c r="R53" s="484">
        <v>4217166136</v>
      </c>
      <c r="S53" s="484" t="s">
        <v>273</v>
      </c>
      <c r="T53" s="564"/>
      <c r="U53" s="564"/>
      <c r="V53" s="564">
        <v>42416</v>
      </c>
      <c r="W53" s="564">
        <v>42416</v>
      </c>
      <c r="X53" s="566" t="s">
        <v>414</v>
      </c>
      <c r="Y53" s="120">
        <v>10259.18</v>
      </c>
      <c r="Z53" s="484" t="s">
        <v>276</v>
      </c>
      <c r="AA53" s="484">
        <v>4217166136</v>
      </c>
    </row>
    <row r="54" spans="1:27" ht="78.75">
      <c r="A54" s="475" t="s">
        <v>25718</v>
      </c>
      <c r="B54" s="1155" t="s">
        <v>294</v>
      </c>
      <c r="C54" s="140" t="s">
        <v>295</v>
      </c>
      <c r="D54" s="140" t="s">
        <v>269</v>
      </c>
      <c r="E54" s="484" t="s">
        <v>267</v>
      </c>
      <c r="F54" s="564">
        <v>42389</v>
      </c>
      <c r="G54" s="564">
        <v>42408</v>
      </c>
      <c r="H54" s="484" t="s">
        <v>415</v>
      </c>
      <c r="I54" s="140" t="s">
        <v>413</v>
      </c>
      <c r="J54" s="140"/>
      <c r="K54" s="484"/>
      <c r="L54" s="484"/>
      <c r="M54" s="120">
        <v>435676.4</v>
      </c>
      <c r="N54" s="120">
        <v>435676.4</v>
      </c>
      <c r="O54" s="120">
        <f t="shared" si="0"/>
        <v>0</v>
      </c>
      <c r="P54" s="567">
        <v>0</v>
      </c>
      <c r="Q54" s="484" t="s">
        <v>276</v>
      </c>
      <c r="R54" s="484">
        <v>4217166136</v>
      </c>
      <c r="S54" s="484" t="s">
        <v>273</v>
      </c>
      <c r="T54" s="564"/>
      <c r="U54" s="564"/>
      <c r="V54" s="564">
        <v>42416</v>
      </c>
      <c r="W54" s="564">
        <v>42416</v>
      </c>
      <c r="X54" s="566" t="s">
        <v>416</v>
      </c>
      <c r="Y54" s="120">
        <v>435676.4</v>
      </c>
      <c r="Z54" s="484" t="s">
        <v>276</v>
      </c>
      <c r="AA54" s="484">
        <v>4217166136</v>
      </c>
    </row>
    <row r="55" spans="1:27" ht="78.75">
      <c r="A55" s="475" t="s">
        <v>25719</v>
      </c>
      <c r="B55" s="1155" t="s">
        <v>294</v>
      </c>
      <c r="C55" s="140" t="s">
        <v>295</v>
      </c>
      <c r="D55" s="140" t="s">
        <v>269</v>
      </c>
      <c r="E55" s="484" t="s">
        <v>417</v>
      </c>
      <c r="F55" s="564">
        <v>42397</v>
      </c>
      <c r="G55" s="564">
        <v>42409</v>
      </c>
      <c r="H55" s="484" t="s">
        <v>418</v>
      </c>
      <c r="I55" s="140" t="s">
        <v>419</v>
      </c>
      <c r="J55" s="140"/>
      <c r="K55" s="484"/>
      <c r="L55" s="484"/>
      <c r="M55" s="120">
        <v>64931.67</v>
      </c>
      <c r="N55" s="120">
        <v>64931.67</v>
      </c>
      <c r="O55" s="120">
        <f t="shared" si="0"/>
        <v>0</v>
      </c>
      <c r="P55" s="567">
        <v>0</v>
      </c>
      <c r="Q55" s="484" t="s">
        <v>274</v>
      </c>
      <c r="R55" s="484">
        <v>4217148426</v>
      </c>
      <c r="S55" s="484" t="s">
        <v>420</v>
      </c>
      <c r="T55" s="564"/>
      <c r="U55" s="564"/>
      <c r="V55" s="564">
        <v>42426</v>
      </c>
      <c r="W55" s="564">
        <v>42426</v>
      </c>
      <c r="X55" s="566" t="s">
        <v>421</v>
      </c>
      <c r="Y55" s="120">
        <v>64931.67</v>
      </c>
      <c r="Z55" s="484" t="s">
        <v>274</v>
      </c>
      <c r="AA55" s="484">
        <v>4217148426</v>
      </c>
    </row>
    <row r="56" spans="1:27" ht="78.75">
      <c r="A56" s="475" t="s">
        <v>25720</v>
      </c>
      <c r="B56" s="1155" t="s">
        <v>294</v>
      </c>
      <c r="C56" s="140" t="s">
        <v>295</v>
      </c>
      <c r="D56" s="140" t="s">
        <v>269</v>
      </c>
      <c r="E56" s="484" t="s">
        <v>278</v>
      </c>
      <c r="F56" s="564">
        <v>42397</v>
      </c>
      <c r="G56" s="564">
        <v>42409</v>
      </c>
      <c r="H56" s="484" t="s">
        <v>422</v>
      </c>
      <c r="I56" s="140" t="s">
        <v>419</v>
      </c>
      <c r="J56" s="140"/>
      <c r="K56" s="484"/>
      <c r="L56" s="484"/>
      <c r="M56" s="120">
        <v>105795.68</v>
      </c>
      <c r="N56" s="120">
        <v>105795.68</v>
      </c>
      <c r="O56" s="120">
        <f t="shared" si="0"/>
        <v>0</v>
      </c>
      <c r="P56" s="567">
        <v>0</v>
      </c>
      <c r="Q56" s="484" t="s">
        <v>274</v>
      </c>
      <c r="R56" s="484">
        <v>4217148426</v>
      </c>
      <c r="S56" s="484" t="s">
        <v>420</v>
      </c>
      <c r="T56" s="564"/>
      <c r="U56" s="564"/>
      <c r="V56" s="564">
        <v>42426</v>
      </c>
      <c r="W56" s="564">
        <v>42426</v>
      </c>
      <c r="X56" s="566" t="s">
        <v>423</v>
      </c>
      <c r="Y56" s="120">
        <v>105795.68</v>
      </c>
      <c r="Z56" s="484" t="s">
        <v>274</v>
      </c>
      <c r="AA56" s="484">
        <v>4217148426</v>
      </c>
    </row>
    <row r="57" spans="1:27" ht="135">
      <c r="A57" s="475" t="s">
        <v>25721</v>
      </c>
      <c r="B57" s="1155" t="s">
        <v>294</v>
      </c>
      <c r="C57" s="140" t="s">
        <v>295</v>
      </c>
      <c r="D57" s="140" t="s">
        <v>272</v>
      </c>
      <c r="E57" s="484" t="s">
        <v>300</v>
      </c>
      <c r="F57" s="564">
        <v>42418</v>
      </c>
      <c r="G57" s="564">
        <v>42426</v>
      </c>
      <c r="H57" s="140" t="s">
        <v>424</v>
      </c>
      <c r="I57" s="140" t="s">
        <v>425</v>
      </c>
      <c r="J57" s="140">
        <v>3</v>
      </c>
      <c r="K57" s="484">
        <v>1</v>
      </c>
      <c r="L57" s="484">
        <v>2</v>
      </c>
      <c r="M57" s="120">
        <v>35620212.780000001</v>
      </c>
      <c r="N57" s="120">
        <v>35620212.780000001</v>
      </c>
      <c r="O57" s="120">
        <f t="shared" si="0"/>
        <v>0</v>
      </c>
      <c r="P57" s="567">
        <v>0</v>
      </c>
      <c r="Q57" s="569" t="s">
        <v>426</v>
      </c>
      <c r="R57" s="568" t="s">
        <v>427</v>
      </c>
      <c r="S57" s="484" t="s">
        <v>428</v>
      </c>
      <c r="T57" s="564">
        <v>42464</v>
      </c>
      <c r="U57" s="564"/>
      <c r="V57" s="564">
        <v>42475</v>
      </c>
      <c r="W57" s="564">
        <v>42475</v>
      </c>
      <c r="X57" s="566" t="s">
        <v>429</v>
      </c>
      <c r="Y57" s="120">
        <v>35620212.780000001</v>
      </c>
      <c r="Z57" s="569" t="s">
        <v>426</v>
      </c>
      <c r="AA57" s="568" t="s">
        <v>427</v>
      </c>
    </row>
    <row r="58" spans="1:27" ht="90">
      <c r="A58" s="475" t="s">
        <v>25722</v>
      </c>
      <c r="B58" s="1155" t="s">
        <v>294</v>
      </c>
      <c r="C58" s="140" t="s">
        <v>295</v>
      </c>
      <c r="D58" s="140" t="s">
        <v>272</v>
      </c>
      <c r="E58" s="484" t="s">
        <v>430</v>
      </c>
      <c r="F58" s="564">
        <v>42397</v>
      </c>
      <c r="G58" s="564">
        <v>42426</v>
      </c>
      <c r="H58" s="484" t="s">
        <v>431</v>
      </c>
      <c r="I58" s="140" t="s">
        <v>432</v>
      </c>
      <c r="J58" s="140">
        <v>1</v>
      </c>
      <c r="K58" s="484">
        <v>1</v>
      </c>
      <c r="L58" s="484">
        <v>0</v>
      </c>
      <c r="M58" s="120">
        <v>54392889.420000002</v>
      </c>
      <c r="N58" s="120">
        <v>54392889.420000002</v>
      </c>
      <c r="O58" s="120">
        <f t="shared" si="0"/>
        <v>0</v>
      </c>
      <c r="P58" s="567">
        <v>0</v>
      </c>
      <c r="Q58" s="484" t="s">
        <v>301</v>
      </c>
      <c r="R58" s="568">
        <v>4238019911</v>
      </c>
      <c r="S58" s="484" t="s">
        <v>302</v>
      </c>
      <c r="T58" s="564">
        <v>42443</v>
      </c>
      <c r="U58" s="570"/>
      <c r="V58" s="564">
        <v>42458</v>
      </c>
      <c r="W58" s="564">
        <v>42459</v>
      </c>
      <c r="X58" s="566" t="s">
        <v>433</v>
      </c>
      <c r="Y58" s="120">
        <v>54392889.420000002</v>
      </c>
      <c r="Z58" s="484" t="s">
        <v>301</v>
      </c>
      <c r="AA58" s="568">
        <v>4238019911</v>
      </c>
    </row>
    <row r="59" spans="1:27" ht="101.25">
      <c r="A59" s="475" t="s">
        <v>25723</v>
      </c>
      <c r="B59" s="1155" t="s">
        <v>294</v>
      </c>
      <c r="C59" s="140" t="s">
        <v>295</v>
      </c>
      <c r="D59" s="140" t="s">
        <v>272</v>
      </c>
      <c r="E59" s="484" t="s">
        <v>434</v>
      </c>
      <c r="F59" s="564">
        <v>42431</v>
      </c>
      <c r="G59" s="564">
        <v>42443</v>
      </c>
      <c r="H59" s="140" t="s">
        <v>435</v>
      </c>
      <c r="I59" s="140" t="s">
        <v>436</v>
      </c>
      <c r="J59" s="140">
        <v>1</v>
      </c>
      <c r="K59" s="484">
        <v>1</v>
      </c>
      <c r="L59" s="484">
        <v>0</v>
      </c>
      <c r="M59" s="120">
        <v>926900</v>
      </c>
      <c r="N59" s="120">
        <v>926900</v>
      </c>
      <c r="O59" s="120">
        <f t="shared" si="0"/>
        <v>0</v>
      </c>
      <c r="P59" s="567">
        <v>0</v>
      </c>
      <c r="Q59" s="484" t="s">
        <v>437</v>
      </c>
      <c r="R59" s="568" t="s">
        <v>438</v>
      </c>
      <c r="S59" s="484" t="s">
        <v>439</v>
      </c>
      <c r="T59" s="564">
        <v>42451</v>
      </c>
      <c r="U59" s="570"/>
      <c r="V59" s="564">
        <v>42464</v>
      </c>
      <c r="W59" s="564">
        <v>42464</v>
      </c>
      <c r="X59" s="566" t="s">
        <v>440</v>
      </c>
      <c r="Y59" s="120">
        <v>926900</v>
      </c>
      <c r="Z59" s="484" t="s">
        <v>437</v>
      </c>
      <c r="AA59" s="568" t="s">
        <v>438</v>
      </c>
    </row>
    <row r="60" spans="1:27" ht="112.5">
      <c r="A60" s="475" t="s">
        <v>25724</v>
      </c>
      <c r="B60" s="1155" t="s">
        <v>294</v>
      </c>
      <c r="C60" s="140" t="s">
        <v>295</v>
      </c>
      <c r="D60" s="140" t="s">
        <v>441</v>
      </c>
      <c r="E60" s="484" t="s">
        <v>442</v>
      </c>
      <c r="F60" s="564">
        <v>42397</v>
      </c>
      <c r="G60" s="564">
        <v>42460</v>
      </c>
      <c r="H60" s="140" t="s">
        <v>443</v>
      </c>
      <c r="I60" s="140" t="s">
        <v>444</v>
      </c>
      <c r="J60" s="140">
        <v>2</v>
      </c>
      <c r="K60" s="484">
        <v>1</v>
      </c>
      <c r="L60" s="484">
        <v>1</v>
      </c>
      <c r="M60" s="120">
        <v>3150759.29</v>
      </c>
      <c r="N60" s="120">
        <v>3150759.29</v>
      </c>
      <c r="O60" s="120">
        <f t="shared" si="0"/>
        <v>0</v>
      </c>
      <c r="P60" s="567">
        <v>0</v>
      </c>
      <c r="Q60" s="569" t="s">
        <v>445</v>
      </c>
      <c r="R60" s="568" t="s">
        <v>446</v>
      </c>
      <c r="S60" s="484" t="s">
        <v>447</v>
      </c>
      <c r="T60" s="564">
        <v>42482</v>
      </c>
      <c r="U60" s="570"/>
      <c r="V60" s="564">
        <v>42494</v>
      </c>
      <c r="W60" s="564">
        <v>42494</v>
      </c>
      <c r="X60" s="566" t="s">
        <v>448</v>
      </c>
      <c r="Y60" s="120">
        <v>3150759.29</v>
      </c>
      <c r="Z60" s="569" t="s">
        <v>445</v>
      </c>
      <c r="AA60" s="568" t="s">
        <v>446</v>
      </c>
    </row>
    <row r="61" spans="1:27" ht="135">
      <c r="A61" s="475" t="s">
        <v>25725</v>
      </c>
      <c r="B61" s="1155" t="s">
        <v>294</v>
      </c>
      <c r="C61" s="140" t="s">
        <v>295</v>
      </c>
      <c r="D61" s="140" t="s">
        <v>261</v>
      </c>
      <c r="E61" s="484" t="s">
        <v>449</v>
      </c>
      <c r="F61" s="564">
        <v>42472</v>
      </c>
      <c r="G61" s="564">
        <v>42485</v>
      </c>
      <c r="H61" s="140" t="s">
        <v>450</v>
      </c>
      <c r="I61" s="140" t="s">
        <v>451</v>
      </c>
      <c r="J61" s="140">
        <v>2</v>
      </c>
      <c r="K61" s="484">
        <v>2</v>
      </c>
      <c r="L61" s="484">
        <v>0</v>
      </c>
      <c r="M61" s="120">
        <v>1306729.33</v>
      </c>
      <c r="N61" s="120">
        <v>882042.23</v>
      </c>
      <c r="O61" s="120">
        <f t="shared" si="0"/>
        <v>424687.10000000009</v>
      </c>
      <c r="P61" s="565">
        <f>(1-N61/M61)</f>
        <v>0.32500005184700342</v>
      </c>
      <c r="Q61" s="484" t="s">
        <v>426</v>
      </c>
      <c r="R61" s="568" t="s">
        <v>427</v>
      </c>
      <c r="S61" s="484" t="s">
        <v>428</v>
      </c>
      <c r="T61" s="564">
        <v>42501</v>
      </c>
      <c r="U61" s="570"/>
      <c r="V61" s="564">
        <v>42513</v>
      </c>
      <c r="W61" s="564">
        <v>42513</v>
      </c>
      <c r="X61" s="566" t="s">
        <v>452</v>
      </c>
      <c r="Y61" s="120">
        <v>882042.23</v>
      </c>
      <c r="Z61" s="569" t="s">
        <v>426</v>
      </c>
      <c r="AA61" s="568" t="s">
        <v>427</v>
      </c>
    </row>
    <row r="62" spans="1:27" ht="90">
      <c r="A62" s="475" t="s">
        <v>25726</v>
      </c>
      <c r="B62" s="1155" t="s">
        <v>294</v>
      </c>
      <c r="C62" s="140" t="s">
        <v>295</v>
      </c>
      <c r="D62" s="140" t="s">
        <v>272</v>
      </c>
      <c r="E62" s="484" t="s">
        <v>453</v>
      </c>
      <c r="F62" s="564">
        <v>42453</v>
      </c>
      <c r="G62" s="564">
        <v>42487</v>
      </c>
      <c r="H62" s="140" t="s">
        <v>454</v>
      </c>
      <c r="I62" s="140" t="s">
        <v>432</v>
      </c>
      <c r="J62" s="140">
        <v>1</v>
      </c>
      <c r="K62" s="484">
        <v>1</v>
      </c>
      <c r="L62" s="484">
        <v>0</v>
      </c>
      <c r="M62" s="120">
        <v>6024352</v>
      </c>
      <c r="N62" s="120">
        <v>6024352</v>
      </c>
      <c r="O62" s="120">
        <f t="shared" si="0"/>
        <v>0</v>
      </c>
      <c r="P62" s="567">
        <v>0</v>
      </c>
      <c r="Q62" s="484" t="s">
        <v>301</v>
      </c>
      <c r="R62" s="568">
        <v>4238019911</v>
      </c>
      <c r="S62" s="484" t="s">
        <v>302</v>
      </c>
      <c r="T62" s="564">
        <v>42503</v>
      </c>
      <c r="U62" s="570"/>
      <c r="V62" s="564">
        <v>42520</v>
      </c>
      <c r="W62" s="564">
        <v>42520</v>
      </c>
      <c r="X62" s="566" t="s">
        <v>455</v>
      </c>
      <c r="Y62" s="120">
        <v>6024352</v>
      </c>
      <c r="Z62" s="484" t="s">
        <v>301</v>
      </c>
      <c r="AA62" s="568">
        <v>4238019911</v>
      </c>
    </row>
    <row r="63" spans="1:27" ht="157.5">
      <c r="A63" s="475" t="s">
        <v>25727</v>
      </c>
      <c r="B63" s="1155" t="s">
        <v>294</v>
      </c>
      <c r="C63" s="140" t="s">
        <v>295</v>
      </c>
      <c r="D63" s="140" t="s">
        <v>272</v>
      </c>
      <c r="E63" s="484" t="s">
        <v>456</v>
      </c>
      <c r="F63" s="564">
        <v>42418</v>
      </c>
      <c r="G63" s="564">
        <v>42488</v>
      </c>
      <c r="H63" s="140" t="s">
        <v>457</v>
      </c>
      <c r="I63" s="140" t="s">
        <v>458</v>
      </c>
      <c r="J63" s="140">
        <v>1</v>
      </c>
      <c r="K63" s="484">
        <v>1</v>
      </c>
      <c r="L63" s="484">
        <v>0</v>
      </c>
      <c r="M63" s="120">
        <v>32000000</v>
      </c>
      <c r="N63" s="120">
        <v>32000000</v>
      </c>
      <c r="O63" s="120">
        <f t="shared" si="0"/>
        <v>0</v>
      </c>
      <c r="P63" s="567">
        <v>0</v>
      </c>
      <c r="Q63" s="484" t="s">
        <v>459</v>
      </c>
      <c r="R63" s="568" t="s">
        <v>460</v>
      </c>
      <c r="S63" s="484" t="s">
        <v>461</v>
      </c>
      <c r="T63" s="564">
        <v>42501</v>
      </c>
      <c r="U63" s="570"/>
      <c r="V63" s="564">
        <v>42514</v>
      </c>
      <c r="W63" s="564">
        <v>42514</v>
      </c>
      <c r="X63" s="566" t="s">
        <v>455</v>
      </c>
      <c r="Y63" s="120">
        <v>32000000</v>
      </c>
      <c r="Z63" s="484" t="s">
        <v>459</v>
      </c>
      <c r="AA63" s="568" t="s">
        <v>460</v>
      </c>
    </row>
    <row r="64" spans="1:27" ht="157.5">
      <c r="A64" s="475" t="s">
        <v>25728</v>
      </c>
      <c r="B64" s="1155" t="s">
        <v>294</v>
      </c>
      <c r="C64" s="140" t="s">
        <v>295</v>
      </c>
      <c r="D64" s="140" t="s">
        <v>441</v>
      </c>
      <c r="E64" s="484" t="s">
        <v>462</v>
      </c>
      <c r="F64" s="564">
        <v>42472</v>
      </c>
      <c r="G64" s="564">
        <v>42489</v>
      </c>
      <c r="H64" s="140" t="s">
        <v>463</v>
      </c>
      <c r="I64" s="140" t="s">
        <v>464</v>
      </c>
      <c r="J64" s="140">
        <v>1</v>
      </c>
      <c r="K64" s="484">
        <v>1</v>
      </c>
      <c r="L64" s="484">
        <v>0</v>
      </c>
      <c r="M64" s="120">
        <v>8900000</v>
      </c>
      <c r="N64" s="120">
        <v>8900000</v>
      </c>
      <c r="O64" s="120">
        <f t="shared" si="0"/>
        <v>0</v>
      </c>
      <c r="P64" s="567">
        <v>0</v>
      </c>
      <c r="Q64" s="484" t="s">
        <v>465</v>
      </c>
      <c r="R64" s="568" t="s">
        <v>466</v>
      </c>
      <c r="S64" s="484" t="s">
        <v>467</v>
      </c>
      <c r="T64" s="564">
        <v>42508</v>
      </c>
      <c r="U64" s="570"/>
      <c r="V64" s="564">
        <v>42520</v>
      </c>
      <c r="W64" s="564">
        <v>42520</v>
      </c>
      <c r="X64" s="566" t="s">
        <v>468</v>
      </c>
      <c r="Y64" s="120">
        <v>8900000</v>
      </c>
      <c r="Z64" s="484" t="s">
        <v>465</v>
      </c>
      <c r="AA64" s="568" t="s">
        <v>466</v>
      </c>
    </row>
    <row r="65" spans="1:27" ht="135">
      <c r="A65" s="475" t="s">
        <v>25729</v>
      </c>
      <c r="B65" s="1155" t="s">
        <v>294</v>
      </c>
      <c r="C65" s="140" t="s">
        <v>295</v>
      </c>
      <c r="D65" s="140" t="s">
        <v>272</v>
      </c>
      <c r="E65" s="484" t="s">
        <v>308</v>
      </c>
      <c r="F65" s="564">
        <v>42472</v>
      </c>
      <c r="G65" s="564">
        <v>42489</v>
      </c>
      <c r="H65" s="140" t="s">
        <v>469</v>
      </c>
      <c r="I65" s="140" t="s">
        <v>470</v>
      </c>
      <c r="J65" s="140">
        <v>2</v>
      </c>
      <c r="K65" s="484">
        <v>1</v>
      </c>
      <c r="L65" s="484">
        <v>1</v>
      </c>
      <c r="M65" s="120">
        <v>20000000</v>
      </c>
      <c r="N65" s="120">
        <v>20000000</v>
      </c>
      <c r="O65" s="120">
        <f t="shared" si="0"/>
        <v>0</v>
      </c>
      <c r="P65" s="567">
        <v>0</v>
      </c>
      <c r="Q65" s="484" t="s">
        <v>471</v>
      </c>
      <c r="R65" s="568" t="s">
        <v>472</v>
      </c>
      <c r="S65" s="484" t="s">
        <v>473</v>
      </c>
      <c r="T65" s="564">
        <v>42513</v>
      </c>
      <c r="U65" s="570"/>
      <c r="V65" s="564">
        <v>42551</v>
      </c>
      <c r="W65" s="564">
        <v>42524</v>
      </c>
      <c r="X65" s="566" t="s">
        <v>474</v>
      </c>
      <c r="Y65" s="120">
        <v>20000000</v>
      </c>
      <c r="Z65" s="484" t="s">
        <v>471</v>
      </c>
      <c r="AA65" s="568" t="s">
        <v>472</v>
      </c>
    </row>
    <row r="66" spans="1:27" ht="101.25">
      <c r="A66" s="475" t="s">
        <v>25730</v>
      </c>
      <c r="B66" s="1155" t="s">
        <v>294</v>
      </c>
      <c r="C66" s="140" t="s">
        <v>295</v>
      </c>
      <c r="D66" s="140" t="s">
        <v>272</v>
      </c>
      <c r="E66" s="484" t="s">
        <v>475</v>
      </c>
      <c r="F66" s="564">
        <v>42472</v>
      </c>
      <c r="G66" s="564">
        <v>42507</v>
      </c>
      <c r="H66" s="140" t="s">
        <v>476</v>
      </c>
      <c r="I66" s="140" t="s">
        <v>477</v>
      </c>
      <c r="J66" s="140">
        <v>3</v>
      </c>
      <c r="K66" s="484">
        <v>1</v>
      </c>
      <c r="L66" s="484">
        <v>2</v>
      </c>
      <c r="M66" s="120">
        <v>45300000</v>
      </c>
      <c r="N66" s="120">
        <v>45300000</v>
      </c>
      <c r="O66" s="120">
        <f t="shared" si="0"/>
        <v>0</v>
      </c>
      <c r="P66" s="567">
        <v>0</v>
      </c>
      <c r="Q66" s="484" t="s">
        <v>376</v>
      </c>
      <c r="R66" s="484">
        <v>4217064720</v>
      </c>
      <c r="S66" s="484" t="s">
        <v>377</v>
      </c>
      <c r="T66" s="564">
        <v>42524</v>
      </c>
      <c r="U66" s="570"/>
      <c r="V66" s="564">
        <v>42536</v>
      </c>
      <c r="W66" s="564">
        <v>42536</v>
      </c>
      <c r="X66" s="566" t="s">
        <v>478</v>
      </c>
      <c r="Y66" s="120">
        <v>45300000</v>
      </c>
      <c r="Z66" s="484" t="s">
        <v>376</v>
      </c>
      <c r="AA66" s="484">
        <v>4217064720</v>
      </c>
    </row>
    <row r="67" spans="1:27" ht="90">
      <c r="A67" s="475" t="s">
        <v>25731</v>
      </c>
      <c r="B67" s="1155" t="s">
        <v>294</v>
      </c>
      <c r="C67" s="140" t="s">
        <v>295</v>
      </c>
      <c r="D67" s="140" t="s">
        <v>272</v>
      </c>
      <c r="E67" s="484" t="s">
        <v>479</v>
      </c>
      <c r="F67" s="564">
        <v>42510</v>
      </c>
      <c r="G67" s="564">
        <v>42520</v>
      </c>
      <c r="H67" s="140" t="s">
        <v>480</v>
      </c>
      <c r="I67" s="140" t="s">
        <v>432</v>
      </c>
      <c r="J67" s="140">
        <v>1</v>
      </c>
      <c r="K67" s="484">
        <v>1</v>
      </c>
      <c r="L67" s="484">
        <v>0</v>
      </c>
      <c r="M67" s="120">
        <v>12329655</v>
      </c>
      <c r="N67" s="120">
        <v>12329655</v>
      </c>
      <c r="O67" s="120">
        <f t="shared" si="0"/>
        <v>0</v>
      </c>
      <c r="P67" s="567">
        <v>0</v>
      </c>
      <c r="Q67" s="484" t="s">
        <v>301</v>
      </c>
      <c r="R67" s="484">
        <v>4238019911</v>
      </c>
      <c r="S67" s="484" t="s">
        <v>302</v>
      </c>
      <c r="T67" s="564">
        <v>42535</v>
      </c>
      <c r="U67" s="570"/>
      <c r="V67" s="564">
        <v>42550</v>
      </c>
      <c r="W67" s="564">
        <v>42551</v>
      </c>
      <c r="X67" s="566" t="s">
        <v>481</v>
      </c>
      <c r="Y67" s="120">
        <v>12329655</v>
      </c>
      <c r="Z67" s="484" t="s">
        <v>301</v>
      </c>
      <c r="AA67" s="568">
        <v>4238019911</v>
      </c>
    </row>
    <row r="68" spans="1:27" ht="157.5">
      <c r="A68" s="475" t="s">
        <v>25732</v>
      </c>
      <c r="B68" s="1155" t="s">
        <v>294</v>
      </c>
      <c r="C68" s="140" t="s">
        <v>295</v>
      </c>
      <c r="D68" s="140" t="s">
        <v>269</v>
      </c>
      <c r="E68" s="484" t="s">
        <v>271</v>
      </c>
      <c r="F68" s="564">
        <v>42397</v>
      </c>
      <c r="G68" s="564">
        <v>42420</v>
      </c>
      <c r="H68" s="140" t="s">
        <v>482</v>
      </c>
      <c r="I68" s="140" t="s">
        <v>483</v>
      </c>
      <c r="J68" s="140"/>
      <c r="K68" s="484"/>
      <c r="L68" s="484"/>
      <c r="M68" s="120">
        <v>156836.32999999999</v>
      </c>
      <c r="N68" s="120">
        <v>156836.32999999999</v>
      </c>
      <c r="O68" s="120">
        <f t="shared" si="0"/>
        <v>0</v>
      </c>
      <c r="P68" s="567">
        <v>0</v>
      </c>
      <c r="Q68" s="484" t="s">
        <v>282</v>
      </c>
      <c r="R68" s="484" t="s">
        <v>266</v>
      </c>
      <c r="S68" s="484" t="s">
        <v>484</v>
      </c>
      <c r="T68" s="564"/>
      <c r="U68" s="570"/>
      <c r="V68" s="564">
        <v>42549</v>
      </c>
      <c r="W68" s="564">
        <v>42549</v>
      </c>
      <c r="X68" s="566" t="s">
        <v>485</v>
      </c>
      <c r="Y68" s="120">
        <v>156836.32999999999</v>
      </c>
      <c r="Z68" s="569" t="s">
        <v>282</v>
      </c>
      <c r="AA68" s="568" t="s">
        <v>266</v>
      </c>
    </row>
    <row r="69" spans="1:27" ht="101.25">
      <c r="A69" s="475" t="s">
        <v>25733</v>
      </c>
      <c r="B69" s="1155" t="s">
        <v>294</v>
      </c>
      <c r="C69" s="140" t="s">
        <v>295</v>
      </c>
      <c r="D69" s="140" t="s">
        <v>272</v>
      </c>
      <c r="E69" s="484" t="s">
        <v>475</v>
      </c>
      <c r="F69" s="564">
        <v>42473</v>
      </c>
      <c r="G69" s="564">
        <v>42489</v>
      </c>
      <c r="H69" s="140" t="s">
        <v>486</v>
      </c>
      <c r="I69" s="140" t="s">
        <v>487</v>
      </c>
      <c r="J69" s="140">
        <v>2</v>
      </c>
      <c r="K69" s="484">
        <v>1</v>
      </c>
      <c r="L69" s="484">
        <v>1</v>
      </c>
      <c r="M69" s="120">
        <v>25000000</v>
      </c>
      <c r="N69" s="120">
        <v>25000000</v>
      </c>
      <c r="O69" s="120">
        <f t="shared" si="0"/>
        <v>0</v>
      </c>
      <c r="P69" s="567">
        <v>0</v>
      </c>
      <c r="Q69" s="484" t="s">
        <v>488</v>
      </c>
      <c r="R69" s="484">
        <v>4205291728</v>
      </c>
      <c r="S69" s="484" t="s">
        <v>489</v>
      </c>
      <c r="T69" s="564">
        <v>42548</v>
      </c>
      <c r="U69" s="570"/>
      <c r="V69" s="564">
        <v>42559</v>
      </c>
      <c r="W69" s="564">
        <v>42559</v>
      </c>
      <c r="X69" s="566" t="s">
        <v>490</v>
      </c>
      <c r="Y69" s="120">
        <v>25000000</v>
      </c>
      <c r="Z69" s="484" t="s">
        <v>488</v>
      </c>
      <c r="AA69" s="484">
        <v>4205291728</v>
      </c>
    </row>
    <row r="70" spans="1:27" ht="112.5">
      <c r="A70" s="475" t="s">
        <v>25734</v>
      </c>
      <c r="B70" s="1156" t="s">
        <v>294</v>
      </c>
      <c r="C70" s="571" t="s">
        <v>295</v>
      </c>
      <c r="D70" s="571" t="s">
        <v>261</v>
      </c>
      <c r="E70" s="484" t="s">
        <v>491</v>
      </c>
      <c r="F70" s="564">
        <v>42496</v>
      </c>
      <c r="G70" s="564">
        <v>42507</v>
      </c>
      <c r="H70" s="140" t="s">
        <v>492</v>
      </c>
      <c r="I70" s="140" t="s">
        <v>493</v>
      </c>
      <c r="J70" s="140">
        <v>4</v>
      </c>
      <c r="K70" s="484">
        <v>2</v>
      </c>
      <c r="L70" s="484">
        <v>2</v>
      </c>
      <c r="M70" s="120">
        <v>10314119</v>
      </c>
      <c r="N70" s="120">
        <v>10262548.4</v>
      </c>
      <c r="O70" s="120">
        <f t="shared" si="0"/>
        <v>51570.599999999627</v>
      </c>
      <c r="P70" s="565">
        <f>(1-N70/M70)</f>
        <v>5.0000004847723378E-3</v>
      </c>
      <c r="Q70" s="484" t="s">
        <v>494</v>
      </c>
      <c r="R70" s="484">
        <v>4209006509</v>
      </c>
      <c r="S70" s="484" t="s">
        <v>495</v>
      </c>
      <c r="T70" s="564">
        <v>42545</v>
      </c>
      <c r="U70" s="570"/>
      <c r="V70" s="564">
        <v>42558</v>
      </c>
      <c r="W70" s="564">
        <v>42558</v>
      </c>
      <c r="X70" s="566" t="s">
        <v>496</v>
      </c>
      <c r="Y70" s="120">
        <v>10262548.4</v>
      </c>
      <c r="Z70" s="484" t="s">
        <v>494</v>
      </c>
      <c r="AA70" s="484">
        <v>4209006509</v>
      </c>
    </row>
    <row r="71" spans="1:27" ht="78.75">
      <c r="A71" s="475" t="s">
        <v>25735</v>
      </c>
      <c r="B71" s="1156" t="s">
        <v>294</v>
      </c>
      <c r="C71" s="571" t="s">
        <v>295</v>
      </c>
      <c r="D71" s="571" t="s">
        <v>367</v>
      </c>
      <c r="E71" s="572" t="s">
        <v>368</v>
      </c>
      <c r="F71" s="564">
        <v>42487</v>
      </c>
      <c r="G71" s="564">
        <v>42517</v>
      </c>
      <c r="H71" s="140" t="s">
        <v>497</v>
      </c>
      <c r="I71" s="140" t="s">
        <v>451</v>
      </c>
      <c r="J71" s="140">
        <v>5</v>
      </c>
      <c r="K71" s="484">
        <v>4</v>
      </c>
      <c r="L71" s="484">
        <v>1</v>
      </c>
      <c r="M71" s="120">
        <v>6400000</v>
      </c>
      <c r="N71" s="120">
        <v>6336000</v>
      </c>
      <c r="O71" s="120">
        <f t="shared" si="0"/>
        <v>64000</v>
      </c>
      <c r="P71" s="565">
        <f>(1-N71/M71)</f>
        <v>1.0000000000000009E-2</v>
      </c>
      <c r="Q71" s="484" t="s">
        <v>370</v>
      </c>
      <c r="R71" s="484">
        <v>5406722239</v>
      </c>
      <c r="S71" s="484" t="s">
        <v>371</v>
      </c>
      <c r="T71" s="564">
        <v>42564</v>
      </c>
      <c r="U71" s="570"/>
      <c r="V71" s="564">
        <v>42576</v>
      </c>
      <c r="W71" s="564">
        <v>42583</v>
      </c>
      <c r="X71" s="566" t="s">
        <v>498</v>
      </c>
      <c r="Y71" s="120">
        <v>6336000</v>
      </c>
      <c r="Z71" s="484" t="s">
        <v>370</v>
      </c>
      <c r="AA71" s="484">
        <v>5406722239</v>
      </c>
    </row>
    <row r="72" spans="1:27" ht="90">
      <c r="A72" s="475" t="s">
        <v>25736</v>
      </c>
      <c r="B72" s="1155" t="s">
        <v>294</v>
      </c>
      <c r="C72" s="140" t="s">
        <v>295</v>
      </c>
      <c r="D72" s="140" t="s">
        <v>272</v>
      </c>
      <c r="E72" s="572" t="s">
        <v>499</v>
      </c>
      <c r="F72" s="564">
        <v>42487</v>
      </c>
      <c r="G72" s="564">
        <v>42521</v>
      </c>
      <c r="H72" s="140" t="s">
        <v>500</v>
      </c>
      <c r="I72" s="140" t="s">
        <v>451</v>
      </c>
      <c r="J72" s="140">
        <v>1</v>
      </c>
      <c r="K72" s="484">
        <v>1</v>
      </c>
      <c r="L72" s="484">
        <v>0</v>
      </c>
      <c r="M72" s="120">
        <v>35173908</v>
      </c>
      <c r="N72" s="120">
        <v>35173908</v>
      </c>
      <c r="O72" s="120">
        <f t="shared" si="0"/>
        <v>0</v>
      </c>
      <c r="P72" s="567">
        <v>0</v>
      </c>
      <c r="Q72" s="484" t="s">
        <v>501</v>
      </c>
      <c r="R72" s="484">
        <v>4218003303</v>
      </c>
      <c r="S72" s="484" t="s">
        <v>502</v>
      </c>
      <c r="T72" s="564">
        <v>42541</v>
      </c>
      <c r="U72" s="570"/>
      <c r="V72" s="564">
        <v>42552</v>
      </c>
      <c r="W72" s="564">
        <v>42552</v>
      </c>
      <c r="X72" s="566" t="s">
        <v>503</v>
      </c>
      <c r="Y72" s="120">
        <v>35173908</v>
      </c>
      <c r="Z72" s="484" t="s">
        <v>501</v>
      </c>
      <c r="AA72" s="484">
        <v>4218003303</v>
      </c>
    </row>
    <row r="73" spans="1:27" ht="78.75">
      <c r="A73" s="475" t="s">
        <v>25737</v>
      </c>
      <c r="B73" s="1155" t="s">
        <v>294</v>
      </c>
      <c r="C73" s="140" t="s">
        <v>295</v>
      </c>
      <c r="D73" s="140" t="s">
        <v>272</v>
      </c>
      <c r="E73" s="572" t="s">
        <v>499</v>
      </c>
      <c r="F73" s="564">
        <v>42487</v>
      </c>
      <c r="G73" s="564">
        <v>42521</v>
      </c>
      <c r="H73" s="140" t="s">
        <v>504</v>
      </c>
      <c r="I73" s="140" t="s">
        <v>451</v>
      </c>
      <c r="J73" s="140">
        <v>1</v>
      </c>
      <c r="K73" s="484">
        <v>1</v>
      </c>
      <c r="L73" s="484">
        <v>0</v>
      </c>
      <c r="M73" s="120">
        <v>361000000</v>
      </c>
      <c r="N73" s="120">
        <v>361000000</v>
      </c>
      <c r="O73" s="120">
        <f t="shared" si="0"/>
        <v>0</v>
      </c>
      <c r="P73" s="567">
        <v>0</v>
      </c>
      <c r="Q73" s="484" t="s">
        <v>303</v>
      </c>
      <c r="R73" s="484">
        <v>4217066420</v>
      </c>
      <c r="S73" s="484" t="s">
        <v>304</v>
      </c>
      <c r="T73" s="564">
        <v>42544</v>
      </c>
      <c r="U73" s="570"/>
      <c r="V73" s="564">
        <v>42562</v>
      </c>
      <c r="W73" s="564">
        <v>42562</v>
      </c>
      <c r="X73" s="566" t="s">
        <v>505</v>
      </c>
      <c r="Y73" s="120">
        <v>361000000</v>
      </c>
      <c r="Z73" s="484" t="s">
        <v>303</v>
      </c>
      <c r="AA73" s="484">
        <v>4217066420</v>
      </c>
    </row>
    <row r="74" spans="1:27" ht="101.25">
      <c r="A74" s="475" t="s">
        <v>25738</v>
      </c>
      <c r="B74" s="1155" t="s">
        <v>294</v>
      </c>
      <c r="C74" s="140" t="s">
        <v>295</v>
      </c>
      <c r="D74" s="140" t="s">
        <v>272</v>
      </c>
      <c r="E74" s="572" t="s">
        <v>499</v>
      </c>
      <c r="F74" s="564">
        <v>42487</v>
      </c>
      <c r="G74" s="564">
        <v>42521</v>
      </c>
      <c r="H74" s="140" t="s">
        <v>506</v>
      </c>
      <c r="I74" s="140" t="s">
        <v>451</v>
      </c>
      <c r="J74" s="140">
        <v>1</v>
      </c>
      <c r="K74" s="484">
        <v>1</v>
      </c>
      <c r="L74" s="484">
        <v>0</v>
      </c>
      <c r="M74" s="120">
        <v>70692469</v>
      </c>
      <c r="N74" s="120">
        <v>70692469</v>
      </c>
      <c r="O74" s="120">
        <f t="shared" si="0"/>
        <v>0</v>
      </c>
      <c r="P74" s="567">
        <v>0</v>
      </c>
      <c r="Q74" s="484" t="s">
        <v>306</v>
      </c>
      <c r="R74" s="484">
        <v>4253012371</v>
      </c>
      <c r="S74" s="484" t="s">
        <v>307</v>
      </c>
      <c r="T74" s="564">
        <v>42541</v>
      </c>
      <c r="U74" s="570"/>
      <c r="V74" s="564">
        <v>42552</v>
      </c>
      <c r="W74" s="564">
        <v>42552</v>
      </c>
      <c r="X74" s="566" t="s">
        <v>507</v>
      </c>
      <c r="Y74" s="120">
        <v>70692469</v>
      </c>
      <c r="Z74" s="484" t="s">
        <v>306</v>
      </c>
      <c r="AA74" s="484">
        <v>4253012371</v>
      </c>
    </row>
    <row r="75" spans="1:27" ht="78.75">
      <c r="A75" s="475" t="s">
        <v>25739</v>
      </c>
      <c r="B75" s="1155" t="s">
        <v>294</v>
      </c>
      <c r="C75" s="140" t="s">
        <v>295</v>
      </c>
      <c r="D75" s="140" t="s">
        <v>272</v>
      </c>
      <c r="E75" s="572" t="s">
        <v>499</v>
      </c>
      <c r="F75" s="564">
        <v>42487</v>
      </c>
      <c r="G75" s="564">
        <v>42521</v>
      </c>
      <c r="H75" s="140" t="s">
        <v>508</v>
      </c>
      <c r="I75" s="140" t="s">
        <v>451</v>
      </c>
      <c r="J75" s="140">
        <v>2</v>
      </c>
      <c r="K75" s="484">
        <v>1</v>
      </c>
      <c r="L75" s="484">
        <v>1</v>
      </c>
      <c r="M75" s="120">
        <v>51210731</v>
      </c>
      <c r="N75" s="120">
        <v>51210731</v>
      </c>
      <c r="O75" s="120">
        <f t="shared" si="0"/>
        <v>0</v>
      </c>
      <c r="P75" s="567">
        <v>0</v>
      </c>
      <c r="Q75" s="484" t="s">
        <v>370</v>
      </c>
      <c r="R75" s="484">
        <v>5406722239</v>
      </c>
      <c r="S75" s="484" t="s">
        <v>371</v>
      </c>
      <c r="T75" s="564">
        <v>42544</v>
      </c>
      <c r="U75" s="570"/>
      <c r="V75" s="564">
        <v>42555</v>
      </c>
      <c r="W75" s="564">
        <v>42555</v>
      </c>
      <c r="X75" s="566" t="s">
        <v>509</v>
      </c>
      <c r="Y75" s="120">
        <v>51210731</v>
      </c>
      <c r="Z75" s="484" t="s">
        <v>370</v>
      </c>
      <c r="AA75" s="484">
        <v>5406722239</v>
      </c>
    </row>
    <row r="76" spans="1:27" ht="90">
      <c r="A76" s="475" t="s">
        <v>25740</v>
      </c>
      <c r="B76" s="1155" t="s">
        <v>294</v>
      </c>
      <c r="C76" s="140" t="s">
        <v>295</v>
      </c>
      <c r="D76" s="140" t="s">
        <v>272</v>
      </c>
      <c r="E76" s="572" t="s">
        <v>510</v>
      </c>
      <c r="F76" s="564">
        <v>42521</v>
      </c>
      <c r="G76" s="564">
        <v>42535</v>
      </c>
      <c r="H76" s="140" t="s">
        <v>511</v>
      </c>
      <c r="I76" s="140" t="s">
        <v>432</v>
      </c>
      <c r="J76" s="140">
        <v>1</v>
      </c>
      <c r="K76" s="484">
        <v>1</v>
      </c>
      <c r="L76" s="484">
        <v>0</v>
      </c>
      <c r="M76" s="120">
        <v>20983588</v>
      </c>
      <c r="N76" s="120">
        <v>20983588</v>
      </c>
      <c r="O76" s="120">
        <f t="shared" si="0"/>
        <v>0</v>
      </c>
      <c r="P76" s="567">
        <v>0</v>
      </c>
      <c r="Q76" s="484" t="s">
        <v>301</v>
      </c>
      <c r="R76" s="484">
        <v>4238019911</v>
      </c>
      <c r="S76" s="484" t="s">
        <v>302</v>
      </c>
      <c r="T76" s="564">
        <v>42552</v>
      </c>
      <c r="U76" s="570"/>
      <c r="V76" s="564">
        <v>42563</v>
      </c>
      <c r="W76" s="564">
        <v>42533</v>
      </c>
      <c r="X76" s="566" t="s">
        <v>512</v>
      </c>
      <c r="Y76" s="120">
        <v>20983588</v>
      </c>
      <c r="Z76" s="484" t="s">
        <v>301</v>
      </c>
      <c r="AA76" s="484">
        <v>4238019911</v>
      </c>
    </row>
    <row r="77" spans="1:27" ht="78.75">
      <c r="A77" s="475" t="s">
        <v>25741</v>
      </c>
      <c r="B77" s="1155" t="s">
        <v>294</v>
      </c>
      <c r="C77" s="140" t="s">
        <v>295</v>
      </c>
      <c r="D77" s="140" t="s">
        <v>272</v>
      </c>
      <c r="E77" s="572" t="s">
        <v>513</v>
      </c>
      <c r="F77" s="564">
        <v>42397</v>
      </c>
      <c r="G77" s="564">
        <v>42551</v>
      </c>
      <c r="H77" s="140" t="s">
        <v>514</v>
      </c>
      <c r="I77" s="140" t="s">
        <v>515</v>
      </c>
      <c r="J77" s="140">
        <v>1</v>
      </c>
      <c r="K77" s="484">
        <v>1</v>
      </c>
      <c r="L77" s="484">
        <v>0</v>
      </c>
      <c r="M77" s="120">
        <v>29000000</v>
      </c>
      <c r="N77" s="120">
        <v>29000000</v>
      </c>
      <c r="O77" s="120">
        <f t="shared" si="0"/>
        <v>0</v>
      </c>
      <c r="P77" s="567">
        <v>0</v>
      </c>
      <c r="Q77" s="484" t="s">
        <v>303</v>
      </c>
      <c r="R77" s="484">
        <v>4217066420</v>
      </c>
      <c r="S77" s="484" t="s">
        <v>304</v>
      </c>
      <c r="T77" s="564">
        <v>42570</v>
      </c>
      <c r="U77" s="570"/>
      <c r="V77" s="564">
        <v>42583</v>
      </c>
      <c r="W77" s="564">
        <v>42583</v>
      </c>
      <c r="X77" s="566" t="s">
        <v>512</v>
      </c>
      <c r="Y77" s="120">
        <v>29000000</v>
      </c>
      <c r="Z77" s="484" t="s">
        <v>303</v>
      </c>
      <c r="AA77" s="484">
        <v>4217066420</v>
      </c>
    </row>
    <row r="78" spans="1:27" ht="112.5">
      <c r="A78" s="475" t="s">
        <v>25742</v>
      </c>
      <c r="B78" s="1155" t="s">
        <v>294</v>
      </c>
      <c r="C78" s="140" t="s">
        <v>295</v>
      </c>
      <c r="D78" s="140" t="s">
        <v>272</v>
      </c>
      <c r="E78" s="572" t="s">
        <v>516</v>
      </c>
      <c r="F78" s="564">
        <v>42550</v>
      </c>
      <c r="G78" s="564">
        <v>42559</v>
      </c>
      <c r="H78" s="140" t="s">
        <v>517</v>
      </c>
      <c r="I78" s="140" t="s">
        <v>518</v>
      </c>
      <c r="J78" s="140">
        <v>2</v>
      </c>
      <c r="K78" s="484">
        <v>1</v>
      </c>
      <c r="L78" s="484">
        <v>1</v>
      </c>
      <c r="M78" s="120">
        <v>2778406</v>
      </c>
      <c r="N78" s="120">
        <v>2778406</v>
      </c>
      <c r="O78" s="120">
        <f t="shared" si="0"/>
        <v>0</v>
      </c>
      <c r="P78" s="567">
        <v>0</v>
      </c>
      <c r="Q78" s="484" t="s">
        <v>299</v>
      </c>
      <c r="R78" s="484">
        <v>4205150854</v>
      </c>
      <c r="S78" s="484" t="s">
        <v>519</v>
      </c>
      <c r="T78" s="564">
        <v>42571</v>
      </c>
      <c r="U78" s="570"/>
      <c r="V78" s="564">
        <v>42583</v>
      </c>
      <c r="W78" s="564">
        <v>42583</v>
      </c>
      <c r="X78" s="566" t="s">
        <v>520</v>
      </c>
      <c r="Y78" s="120">
        <v>2778406</v>
      </c>
      <c r="Z78" s="484" t="s">
        <v>299</v>
      </c>
      <c r="AA78" s="484">
        <v>4205150854</v>
      </c>
    </row>
    <row r="79" spans="1:27" ht="90">
      <c r="A79" s="475" t="s">
        <v>25743</v>
      </c>
      <c r="B79" s="1155" t="s">
        <v>294</v>
      </c>
      <c r="C79" s="140" t="s">
        <v>295</v>
      </c>
      <c r="D79" s="140" t="s">
        <v>272</v>
      </c>
      <c r="E79" s="572" t="s">
        <v>521</v>
      </c>
      <c r="F79" s="564">
        <v>42564</v>
      </c>
      <c r="G79" s="564">
        <v>42579</v>
      </c>
      <c r="H79" s="140" t="s">
        <v>522</v>
      </c>
      <c r="I79" s="140" t="s">
        <v>432</v>
      </c>
      <c r="J79" s="140">
        <v>1</v>
      </c>
      <c r="K79" s="484">
        <v>1</v>
      </c>
      <c r="L79" s="484">
        <v>0</v>
      </c>
      <c r="M79" s="120">
        <v>101442011</v>
      </c>
      <c r="N79" s="120">
        <v>101442011</v>
      </c>
      <c r="O79" s="120">
        <f t="shared" si="0"/>
        <v>0</v>
      </c>
      <c r="P79" s="567">
        <v>0</v>
      </c>
      <c r="Q79" s="484" t="s">
        <v>301</v>
      </c>
      <c r="R79" s="484">
        <v>4238019911</v>
      </c>
      <c r="S79" s="484" t="s">
        <v>302</v>
      </c>
      <c r="T79" s="564">
        <v>42594</v>
      </c>
      <c r="U79" s="570"/>
      <c r="V79" s="564">
        <v>42605</v>
      </c>
      <c r="W79" s="564">
        <v>42605</v>
      </c>
      <c r="X79" s="566" t="s">
        <v>523</v>
      </c>
      <c r="Y79" s="120">
        <v>101442011</v>
      </c>
      <c r="Z79" s="484" t="s">
        <v>301</v>
      </c>
      <c r="AA79" s="484">
        <v>4238019911</v>
      </c>
    </row>
    <row r="80" spans="1:27" ht="101.25">
      <c r="A80" s="475" t="s">
        <v>25744</v>
      </c>
      <c r="B80" s="1155" t="s">
        <v>294</v>
      </c>
      <c r="C80" s="140" t="s">
        <v>295</v>
      </c>
      <c r="D80" s="140" t="s">
        <v>524</v>
      </c>
      <c r="E80" s="572" t="s">
        <v>525</v>
      </c>
      <c r="F80" s="564">
        <v>42579</v>
      </c>
      <c r="G80" s="564">
        <v>42590</v>
      </c>
      <c r="H80" s="140" t="s">
        <v>526</v>
      </c>
      <c r="I80" s="140" t="s">
        <v>432</v>
      </c>
      <c r="J80" s="140">
        <v>2</v>
      </c>
      <c r="K80" s="484">
        <v>2</v>
      </c>
      <c r="L80" s="484">
        <v>0</v>
      </c>
      <c r="M80" s="120">
        <v>1520000</v>
      </c>
      <c r="N80" s="120">
        <v>1292000</v>
      </c>
      <c r="O80" s="120">
        <f t="shared" si="0"/>
        <v>228000</v>
      </c>
      <c r="P80" s="565">
        <f>(1-N80/M80)</f>
        <v>0.15000000000000002</v>
      </c>
      <c r="Q80" s="484" t="s">
        <v>376</v>
      </c>
      <c r="R80" s="484">
        <v>4217064720</v>
      </c>
      <c r="S80" s="484" t="s">
        <v>377</v>
      </c>
      <c r="T80" s="564">
        <v>42604</v>
      </c>
      <c r="U80" s="570"/>
      <c r="V80" s="564">
        <v>42615</v>
      </c>
      <c r="W80" s="564">
        <v>42615</v>
      </c>
      <c r="X80" s="566" t="s">
        <v>527</v>
      </c>
      <c r="Y80" s="120">
        <v>1292000</v>
      </c>
      <c r="Z80" s="484" t="s">
        <v>376</v>
      </c>
      <c r="AA80" s="484">
        <v>4217064720</v>
      </c>
    </row>
    <row r="81" spans="1:27" ht="112.5">
      <c r="A81" s="475" t="s">
        <v>25745</v>
      </c>
      <c r="B81" s="1155" t="s">
        <v>294</v>
      </c>
      <c r="C81" s="140" t="s">
        <v>295</v>
      </c>
      <c r="D81" s="140" t="s">
        <v>272</v>
      </c>
      <c r="E81" s="572" t="s">
        <v>305</v>
      </c>
      <c r="F81" s="564">
        <v>42591</v>
      </c>
      <c r="G81" s="564">
        <v>42608</v>
      </c>
      <c r="H81" s="140" t="s">
        <v>528</v>
      </c>
      <c r="I81" s="140" t="s">
        <v>432</v>
      </c>
      <c r="J81" s="140">
        <v>1</v>
      </c>
      <c r="K81" s="484">
        <v>1</v>
      </c>
      <c r="L81" s="484">
        <v>0</v>
      </c>
      <c r="M81" s="120">
        <v>23958800</v>
      </c>
      <c r="N81" s="120">
        <v>23958800</v>
      </c>
      <c r="O81" s="120">
        <f t="shared" si="0"/>
        <v>0</v>
      </c>
      <c r="P81" s="567">
        <v>0</v>
      </c>
      <c r="Q81" s="484" t="s">
        <v>529</v>
      </c>
      <c r="R81" s="484">
        <v>4217152045</v>
      </c>
      <c r="S81" s="484" t="s">
        <v>530</v>
      </c>
      <c r="T81" s="564">
        <v>42625</v>
      </c>
      <c r="U81" s="570"/>
      <c r="V81" s="564">
        <v>42636</v>
      </c>
      <c r="W81" s="564">
        <v>42636</v>
      </c>
      <c r="X81" s="566" t="s">
        <v>531</v>
      </c>
      <c r="Y81" s="120">
        <v>23958800</v>
      </c>
      <c r="Z81" s="484" t="s">
        <v>529</v>
      </c>
      <c r="AA81" s="484">
        <v>4217152045</v>
      </c>
    </row>
    <row r="82" spans="1:27" ht="123.75">
      <c r="A82" s="475" t="s">
        <v>25746</v>
      </c>
      <c r="B82" s="1155" t="s">
        <v>294</v>
      </c>
      <c r="C82" s="140" t="s">
        <v>295</v>
      </c>
      <c r="D82" s="140" t="s">
        <v>261</v>
      </c>
      <c r="E82" s="484" t="s">
        <v>386</v>
      </c>
      <c r="F82" s="564">
        <v>42612</v>
      </c>
      <c r="G82" s="564">
        <v>42622</v>
      </c>
      <c r="H82" s="140" t="s">
        <v>3251</v>
      </c>
      <c r="I82" s="573" t="s">
        <v>3252</v>
      </c>
      <c r="J82" s="140">
        <v>2</v>
      </c>
      <c r="K82" s="484">
        <v>2</v>
      </c>
      <c r="L82" s="484">
        <v>0</v>
      </c>
      <c r="M82" s="120">
        <v>1850000</v>
      </c>
      <c r="N82" s="120">
        <v>1840750</v>
      </c>
      <c r="O82" s="120">
        <f t="shared" si="0"/>
        <v>9250</v>
      </c>
      <c r="P82" s="565">
        <f t="shared" ref="P82:P89" si="1">(1-N82/M82)</f>
        <v>5.0000000000000044E-3</v>
      </c>
      <c r="Q82" s="484" t="s">
        <v>389</v>
      </c>
      <c r="R82" s="484">
        <v>4217161071</v>
      </c>
      <c r="S82" s="484" t="s">
        <v>3253</v>
      </c>
      <c r="T82" s="564">
        <v>42635</v>
      </c>
      <c r="U82" s="570"/>
      <c r="V82" s="564"/>
      <c r="W82" s="564">
        <v>42646</v>
      </c>
      <c r="X82" s="566" t="s">
        <v>3254</v>
      </c>
      <c r="Y82" s="120">
        <v>1840750</v>
      </c>
      <c r="Z82" s="484" t="s">
        <v>389</v>
      </c>
      <c r="AA82" s="484">
        <v>4217161071</v>
      </c>
    </row>
    <row r="83" spans="1:27" ht="90">
      <c r="A83" s="475" t="s">
        <v>25747</v>
      </c>
      <c r="B83" s="1155" t="s">
        <v>294</v>
      </c>
      <c r="C83" s="140" t="s">
        <v>295</v>
      </c>
      <c r="D83" s="140" t="s">
        <v>272</v>
      </c>
      <c r="E83" s="484" t="s">
        <v>3255</v>
      </c>
      <c r="F83" s="564">
        <v>42613</v>
      </c>
      <c r="G83" s="564">
        <v>42633</v>
      </c>
      <c r="H83" s="140" t="s">
        <v>3256</v>
      </c>
      <c r="I83" s="140" t="s">
        <v>3257</v>
      </c>
      <c r="J83" s="140">
        <v>1</v>
      </c>
      <c r="K83" s="484">
        <v>1</v>
      </c>
      <c r="L83" s="484">
        <v>0</v>
      </c>
      <c r="M83" s="120">
        <v>1452000</v>
      </c>
      <c r="N83" s="120">
        <v>1452000</v>
      </c>
      <c r="O83" s="120">
        <f t="shared" si="0"/>
        <v>0</v>
      </c>
      <c r="P83" s="565">
        <f t="shared" si="1"/>
        <v>0</v>
      </c>
      <c r="Q83" s="484" t="s">
        <v>3187</v>
      </c>
      <c r="R83" s="484">
        <v>4217176046</v>
      </c>
      <c r="S83" s="484" t="s">
        <v>3258</v>
      </c>
      <c r="T83" s="564">
        <v>42641</v>
      </c>
      <c r="U83" s="570"/>
      <c r="V83" s="564">
        <v>42653</v>
      </c>
      <c r="W83" s="564">
        <v>42653</v>
      </c>
      <c r="X83" s="566" t="s">
        <v>3259</v>
      </c>
      <c r="Y83" s="120">
        <v>1452000</v>
      </c>
      <c r="Z83" s="484" t="s">
        <v>3187</v>
      </c>
      <c r="AA83" s="484">
        <v>4217176046</v>
      </c>
    </row>
    <row r="84" spans="1:27" ht="78.75">
      <c r="A84" s="475" t="s">
        <v>25748</v>
      </c>
      <c r="B84" s="1155" t="s">
        <v>294</v>
      </c>
      <c r="C84" s="140" t="s">
        <v>295</v>
      </c>
      <c r="D84" s="140" t="s">
        <v>272</v>
      </c>
      <c r="E84" s="484" t="s">
        <v>383</v>
      </c>
      <c r="F84" s="564"/>
      <c r="G84" s="564">
        <v>42640</v>
      </c>
      <c r="H84" s="140" t="s">
        <v>3260</v>
      </c>
      <c r="I84" s="140"/>
      <c r="J84" s="140">
        <v>3</v>
      </c>
      <c r="K84" s="484">
        <v>1</v>
      </c>
      <c r="L84" s="484">
        <v>2</v>
      </c>
      <c r="M84" s="120">
        <v>32000000</v>
      </c>
      <c r="N84" s="120">
        <v>32000000</v>
      </c>
      <c r="O84" s="120">
        <f t="shared" si="0"/>
        <v>0</v>
      </c>
      <c r="P84" s="565">
        <f t="shared" si="1"/>
        <v>0</v>
      </c>
      <c r="Q84" s="484" t="s">
        <v>303</v>
      </c>
      <c r="R84" s="484">
        <v>4217066420</v>
      </c>
      <c r="S84" s="484" t="s">
        <v>304</v>
      </c>
      <c r="T84" s="564">
        <v>42656</v>
      </c>
      <c r="U84" s="570"/>
      <c r="V84" s="564">
        <v>42670</v>
      </c>
      <c r="W84" s="564">
        <v>42671</v>
      </c>
      <c r="X84" s="566" t="s">
        <v>3261</v>
      </c>
      <c r="Y84" s="120">
        <v>32000000</v>
      </c>
      <c r="Z84" s="484" t="s">
        <v>303</v>
      </c>
      <c r="AA84" s="484">
        <v>4217066420</v>
      </c>
    </row>
    <row r="85" spans="1:27" ht="157.5">
      <c r="A85" s="475" t="s">
        <v>25749</v>
      </c>
      <c r="B85" s="1155" t="s">
        <v>294</v>
      </c>
      <c r="C85" s="140" t="s">
        <v>295</v>
      </c>
      <c r="D85" s="140" t="s">
        <v>272</v>
      </c>
      <c r="E85" s="484" t="s">
        <v>3262</v>
      </c>
      <c r="F85" s="564">
        <v>42636</v>
      </c>
      <c r="G85" s="564">
        <v>42647</v>
      </c>
      <c r="H85" s="140" t="s">
        <v>3263</v>
      </c>
      <c r="I85" s="140" t="s">
        <v>3264</v>
      </c>
      <c r="J85" s="140">
        <v>1</v>
      </c>
      <c r="K85" s="484">
        <v>1</v>
      </c>
      <c r="L85" s="484">
        <v>0</v>
      </c>
      <c r="M85" s="120">
        <v>10000000</v>
      </c>
      <c r="N85" s="120">
        <v>10000000</v>
      </c>
      <c r="O85" s="120">
        <f t="shared" si="0"/>
        <v>0</v>
      </c>
      <c r="P85" s="565">
        <f t="shared" si="1"/>
        <v>0</v>
      </c>
      <c r="Q85" s="484" t="s">
        <v>298</v>
      </c>
      <c r="R85" s="484">
        <v>4217097588</v>
      </c>
      <c r="S85" s="484" t="s">
        <v>381</v>
      </c>
      <c r="T85" s="564">
        <v>42662</v>
      </c>
      <c r="U85" s="570"/>
      <c r="V85" s="564">
        <v>42674</v>
      </c>
      <c r="W85" s="564">
        <v>42674</v>
      </c>
      <c r="X85" s="566" t="s">
        <v>3265</v>
      </c>
      <c r="Y85" s="120">
        <v>10000000</v>
      </c>
      <c r="Z85" s="484" t="s">
        <v>298</v>
      </c>
      <c r="AA85" s="484">
        <v>4217097588</v>
      </c>
    </row>
    <row r="86" spans="1:27" ht="146.25">
      <c r="A86" s="475" t="s">
        <v>25750</v>
      </c>
      <c r="B86" s="1155" t="s">
        <v>294</v>
      </c>
      <c r="C86" s="140" t="s">
        <v>295</v>
      </c>
      <c r="D86" s="140" t="s">
        <v>272</v>
      </c>
      <c r="E86" s="484" t="s">
        <v>3266</v>
      </c>
      <c r="F86" s="564">
        <v>42625</v>
      </c>
      <c r="G86" s="564">
        <v>42662</v>
      </c>
      <c r="H86" s="140" t="s">
        <v>3267</v>
      </c>
      <c r="I86" s="140" t="s">
        <v>3264</v>
      </c>
      <c r="J86" s="140">
        <v>1</v>
      </c>
      <c r="K86" s="484">
        <v>1</v>
      </c>
      <c r="L86" s="484">
        <v>0</v>
      </c>
      <c r="M86" s="120">
        <v>32000000</v>
      </c>
      <c r="N86" s="120">
        <v>32000000</v>
      </c>
      <c r="O86" s="120">
        <f t="shared" si="0"/>
        <v>0</v>
      </c>
      <c r="P86" s="565">
        <f t="shared" si="1"/>
        <v>0</v>
      </c>
      <c r="Q86" s="484" t="s">
        <v>3268</v>
      </c>
      <c r="R86" s="484">
        <v>4253032988</v>
      </c>
      <c r="S86" s="484" t="s">
        <v>3269</v>
      </c>
      <c r="T86" s="564">
        <v>42677</v>
      </c>
      <c r="U86" s="570"/>
      <c r="V86" s="564">
        <v>42688</v>
      </c>
      <c r="W86" s="564">
        <v>42688</v>
      </c>
      <c r="X86" s="566" t="s">
        <v>3270</v>
      </c>
      <c r="Y86" s="120">
        <v>32000000</v>
      </c>
      <c r="Z86" s="484" t="s">
        <v>3268</v>
      </c>
      <c r="AA86" s="484">
        <v>4253032988</v>
      </c>
    </row>
    <row r="87" spans="1:27" ht="78.75">
      <c r="A87" s="475" t="s">
        <v>25751</v>
      </c>
      <c r="B87" s="1155" t="s">
        <v>294</v>
      </c>
      <c r="C87" s="140" t="s">
        <v>295</v>
      </c>
      <c r="D87" s="571" t="s">
        <v>367</v>
      </c>
      <c r="E87" s="484" t="s">
        <v>3271</v>
      </c>
      <c r="F87" s="564">
        <v>42684</v>
      </c>
      <c r="G87" s="564">
        <v>42695</v>
      </c>
      <c r="H87" s="140" t="s">
        <v>3272</v>
      </c>
      <c r="I87" s="140" t="s">
        <v>3273</v>
      </c>
      <c r="J87" s="140">
        <v>2</v>
      </c>
      <c r="K87" s="484">
        <v>2</v>
      </c>
      <c r="L87" s="484">
        <v>0</v>
      </c>
      <c r="M87" s="120">
        <v>1870000</v>
      </c>
      <c r="N87" s="120">
        <v>1477300</v>
      </c>
      <c r="O87" s="120">
        <f t="shared" si="0"/>
        <v>392700</v>
      </c>
      <c r="P87" s="565">
        <f t="shared" si="1"/>
        <v>0.20999999999999996</v>
      </c>
      <c r="Q87" s="484" t="s">
        <v>3274</v>
      </c>
      <c r="R87" s="484">
        <v>4217069767</v>
      </c>
      <c r="S87" s="484" t="s">
        <v>3275</v>
      </c>
      <c r="T87" s="564">
        <v>42706</v>
      </c>
      <c r="U87" s="570"/>
      <c r="V87" s="564">
        <v>42718</v>
      </c>
      <c r="W87" s="564">
        <v>42718</v>
      </c>
      <c r="X87" s="566" t="s">
        <v>3276</v>
      </c>
      <c r="Y87" s="120">
        <v>1477300</v>
      </c>
      <c r="Z87" s="484" t="s">
        <v>3274</v>
      </c>
      <c r="AA87" s="484">
        <v>4217069767</v>
      </c>
    </row>
    <row r="88" spans="1:27" ht="101.25">
      <c r="A88" s="475" t="s">
        <v>25752</v>
      </c>
      <c r="B88" s="1155" t="s">
        <v>294</v>
      </c>
      <c r="C88" s="140" t="s">
        <v>295</v>
      </c>
      <c r="D88" s="140" t="s">
        <v>272</v>
      </c>
      <c r="E88" s="484" t="s">
        <v>3277</v>
      </c>
      <c r="F88" s="564">
        <v>42663</v>
      </c>
      <c r="G88" s="564">
        <v>42704</v>
      </c>
      <c r="H88" s="140" t="s">
        <v>3278</v>
      </c>
      <c r="I88" s="140"/>
      <c r="J88" s="140">
        <v>1</v>
      </c>
      <c r="K88" s="484">
        <v>1</v>
      </c>
      <c r="L88" s="484">
        <v>0</v>
      </c>
      <c r="M88" s="120">
        <v>1900000</v>
      </c>
      <c r="N88" s="120">
        <v>1900000</v>
      </c>
      <c r="O88" s="120">
        <f t="shared" si="0"/>
        <v>0</v>
      </c>
      <c r="P88" s="565">
        <f t="shared" si="1"/>
        <v>0</v>
      </c>
      <c r="Q88" s="484" t="s">
        <v>3279</v>
      </c>
      <c r="R88" s="484">
        <v>4252003085</v>
      </c>
      <c r="S88" s="484" t="s">
        <v>3280</v>
      </c>
      <c r="T88" s="564">
        <v>42712</v>
      </c>
      <c r="U88" s="570"/>
      <c r="V88" s="564">
        <v>42723</v>
      </c>
      <c r="W88" s="564">
        <v>42723</v>
      </c>
      <c r="X88" s="566" t="s">
        <v>3281</v>
      </c>
      <c r="Y88" s="120">
        <v>1900000</v>
      </c>
      <c r="Z88" s="484" t="s">
        <v>3279</v>
      </c>
      <c r="AA88" s="484">
        <v>4252003085</v>
      </c>
    </row>
    <row r="89" spans="1:27" ht="180">
      <c r="A89" s="475" t="s">
        <v>25753</v>
      </c>
      <c r="B89" s="1155" t="s">
        <v>294</v>
      </c>
      <c r="C89" s="140" t="s">
        <v>295</v>
      </c>
      <c r="D89" s="140" t="s">
        <v>3282</v>
      </c>
      <c r="E89" s="484" t="s">
        <v>1147</v>
      </c>
      <c r="F89" s="564">
        <v>42663</v>
      </c>
      <c r="G89" s="564"/>
      <c r="H89" s="140"/>
      <c r="I89" s="140"/>
      <c r="J89" s="140"/>
      <c r="K89" s="484"/>
      <c r="L89" s="484">
        <v>0</v>
      </c>
      <c r="M89" s="120">
        <v>8748219.3800000008</v>
      </c>
      <c r="N89" s="120">
        <v>8748219.3800000008</v>
      </c>
      <c r="O89" s="120">
        <f t="shared" si="0"/>
        <v>0</v>
      </c>
      <c r="P89" s="565">
        <f t="shared" si="1"/>
        <v>0</v>
      </c>
      <c r="Q89" s="484"/>
      <c r="R89" s="484">
        <v>4205109214</v>
      </c>
      <c r="S89" s="484" t="s">
        <v>311</v>
      </c>
      <c r="T89" s="564"/>
      <c r="U89" s="570"/>
      <c r="V89" s="564">
        <v>42733</v>
      </c>
      <c r="W89" s="574"/>
      <c r="X89" s="566" t="s">
        <v>3283</v>
      </c>
      <c r="Y89" s="120">
        <v>8748219.3800000008</v>
      </c>
      <c r="Z89" s="484" t="s">
        <v>406</v>
      </c>
      <c r="AA89" s="484">
        <v>4205109214</v>
      </c>
    </row>
    <row r="90" spans="1:27" ht="56.25">
      <c r="A90" s="475" t="s">
        <v>25754</v>
      </c>
      <c r="B90" s="1157" t="s">
        <v>963</v>
      </c>
      <c r="C90" s="267" t="s">
        <v>964</v>
      </c>
      <c r="D90" s="268" t="s">
        <v>272</v>
      </c>
      <c r="E90" s="267" t="s">
        <v>965</v>
      </c>
      <c r="F90" s="267" t="s">
        <v>966</v>
      </c>
      <c r="G90" s="267" t="s">
        <v>967</v>
      </c>
      <c r="H90" s="267" t="s">
        <v>968</v>
      </c>
      <c r="I90" s="267" t="s">
        <v>969</v>
      </c>
      <c r="J90" s="269">
        <v>1</v>
      </c>
      <c r="K90" s="268">
        <v>1</v>
      </c>
      <c r="L90" s="268"/>
      <c r="M90" s="270">
        <v>101526.37</v>
      </c>
      <c r="N90" s="270">
        <v>101526.37</v>
      </c>
      <c r="O90" s="270">
        <f t="shared" si="0"/>
        <v>0</v>
      </c>
      <c r="P90" s="270">
        <f t="shared" ref="P90:P153" si="2">O90/M90*100</f>
        <v>0</v>
      </c>
      <c r="Q90" s="268" t="s">
        <v>970</v>
      </c>
      <c r="R90" s="271">
        <v>5259033080</v>
      </c>
      <c r="S90" s="268" t="s">
        <v>971</v>
      </c>
      <c r="T90" s="272">
        <v>42363</v>
      </c>
      <c r="U90" s="268"/>
      <c r="V90" s="272">
        <v>42382</v>
      </c>
      <c r="W90" s="272">
        <v>42383</v>
      </c>
      <c r="X90" s="267" t="s">
        <v>972</v>
      </c>
      <c r="Y90" s="270">
        <v>101592.5</v>
      </c>
      <c r="Z90" s="268" t="s">
        <v>970</v>
      </c>
      <c r="AA90" s="271">
        <v>5259033080</v>
      </c>
    </row>
    <row r="91" spans="1:27" ht="56.25">
      <c r="A91" s="475" t="s">
        <v>25755</v>
      </c>
      <c r="B91" s="1157" t="s">
        <v>963</v>
      </c>
      <c r="C91" s="267" t="s">
        <v>964</v>
      </c>
      <c r="D91" s="118" t="s">
        <v>269</v>
      </c>
      <c r="E91" s="267" t="s">
        <v>267</v>
      </c>
      <c r="F91" s="267" t="s">
        <v>973</v>
      </c>
      <c r="G91" s="267" t="s">
        <v>974</v>
      </c>
      <c r="H91" s="267" t="s">
        <v>975</v>
      </c>
      <c r="I91" s="267" t="s">
        <v>976</v>
      </c>
      <c r="J91" s="269"/>
      <c r="K91" s="268"/>
      <c r="L91" s="268"/>
      <c r="M91" s="270">
        <v>36356.6</v>
      </c>
      <c r="N91" s="270">
        <v>36356.6</v>
      </c>
      <c r="O91" s="270">
        <f t="shared" si="0"/>
        <v>0</v>
      </c>
      <c r="P91" s="270">
        <f t="shared" si="2"/>
        <v>0</v>
      </c>
      <c r="Q91" s="268" t="s">
        <v>563</v>
      </c>
      <c r="R91" s="271">
        <v>4217166136</v>
      </c>
      <c r="S91" s="268" t="s">
        <v>977</v>
      </c>
      <c r="T91" s="272"/>
      <c r="U91" s="268"/>
      <c r="V91" s="272">
        <v>42382</v>
      </c>
      <c r="W91" s="272">
        <v>42383</v>
      </c>
      <c r="X91" s="267" t="s">
        <v>978</v>
      </c>
      <c r="Y91" s="270">
        <v>36356.6</v>
      </c>
      <c r="Z91" s="268" t="s">
        <v>563</v>
      </c>
      <c r="AA91" s="271">
        <v>4217166136</v>
      </c>
    </row>
    <row r="92" spans="1:27" ht="56.25">
      <c r="A92" s="475" t="s">
        <v>25756</v>
      </c>
      <c r="B92" s="1157" t="s">
        <v>963</v>
      </c>
      <c r="C92" s="267" t="s">
        <v>964</v>
      </c>
      <c r="D92" s="118" t="s">
        <v>269</v>
      </c>
      <c r="E92" s="267" t="s">
        <v>979</v>
      </c>
      <c r="F92" s="267" t="s">
        <v>709</v>
      </c>
      <c r="G92" s="267" t="s">
        <v>676</v>
      </c>
      <c r="H92" s="267" t="s">
        <v>980</v>
      </c>
      <c r="I92" s="267" t="s">
        <v>981</v>
      </c>
      <c r="J92" s="269"/>
      <c r="K92" s="268"/>
      <c r="L92" s="268"/>
      <c r="M92" s="270">
        <v>266514.45</v>
      </c>
      <c r="N92" s="270">
        <v>266514.45</v>
      </c>
      <c r="O92" s="270">
        <f t="shared" si="0"/>
        <v>0</v>
      </c>
      <c r="P92" s="270">
        <f t="shared" si="2"/>
        <v>0</v>
      </c>
      <c r="Q92" s="268" t="s">
        <v>836</v>
      </c>
      <c r="R92" s="271">
        <v>4217146362</v>
      </c>
      <c r="S92" s="268" t="s">
        <v>982</v>
      </c>
      <c r="T92" s="272"/>
      <c r="U92" s="268"/>
      <c r="V92" s="272">
        <v>42389</v>
      </c>
      <c r="W92" s="272">
        <v>42390</v>
      </c>
      <c r="X92" s="267" t="s">
        <v>983</v>
      </c>
      <c r="Y92" s="270">
        <v>276679.34999999998</v>
      </c>
      <c r="Z92" s="268" t="s">
        <v>836</v>
      </c>
      <c r="AA92" s="271">
        <v>4217146362</v>
      </c>
    </row>
    <row r="93" spans="1:27" ht="56.25">
      <c r="A93" s="475" t="s">
        <v>25757</v>
      </c>
      <c r="B93" s="1157" t="s">
        <v>963</v>
      </c>
      <c r="C93" s="267" t="s">
        <v>964</v>
      </c>
      <c r="D93" s="268" t="s">
        <v>272</v>
      </c>
      <c r="E93" s="267" t="s">
        <v>984</v>
      </c>
      <c r="F93" s="267" t="s">
        <v>985</v>
      </c>
      <c r="G93" s="267" t="s">
        <v>640</v>
      </c>
      <c r="H93" s="267" t="s">
        <v>986</v>
      </c>
      <c r="I93" s="267" t="s">
        <v>987</v>
      </c>
      <c r="J93" s="269">
        <v>2</v>
      </c>
      <c r="K93" s="268">
        <v>1</v>
      </c>
      <c r="L93" s="268">
        <v>1</v>
      </c>
      <c r="M93" s="270">
        <v>399935</v>
      </c>
      <c r="N93" s="270">
        <v>399935</v>
      </c>
      <c r="O93" s="270">
        <f t="shared" si="0"/>
        <v>0</v>
      </c>
      <c r="P93" s="270">
        <f t="shared" si="2"/>
        <v>0</v>
      </c>
      <c r="Q93" s="268" t="s">
        <v>988</v>
      </c>
      <c r="R93" s="271">
        <v>4205125760</v>
      </c>
      <c r="S93" s="268" t="s">
        <v>989</v>
      </c>
      <c r="T93" s="272">
        <v>42388</v>
      </c>
      <c r="U93" s="268"/>
      <c r="V93" s="272">
        <v>42402</v>
      </c>
      <c r="W93" s="272">
        <v>42402</v>
      </c>
      <c r="X93" s="267" t="s">
        <v>990</v>
      </c>
      <c r="Y93" s="270">
        <v>399935</v>
      </c>
      <c r="Z93" s="268" t="s">
        <v>988</v>
      </c>
      <c r="AA93" s="271">
        <v>4205125760</v>
      </c>
    </row>
    <row r="94" spans="1:27" ht="45">
      <c r="A94" s="475" t="s">
        <v>25758</v>
      </c>
      <c r="B94" s="1157" t="s">
        <v>963</v>
      </c>
      <c r="C94" s="267" t="s">
        <v>964</v>
      </c>
      <c r="D94" s="45" t="s">
        <v>830</v>
      </c>
      <c r="E94" s="267" t="s">
        <v>991</v>
      </c>
      <c r="F94" s="267" t="s">
        <v>641</v>
      </c>
      <c r="G94" s="267"/>
      <c r="H94" s="267"/>
      <c r="I94" s="267" t="s">
        <v>992</v>
      </c>
      <c r="J94" s="269"/>
      <c r="K94" s="268"/>
      <c r="L94" s="268"/>
      <c r="M94" s="270">
        <v>74955.12</v>
      </c>
      <c r="N94" s="270">
        <v>74955.12</v>
      </c>
      <c r="O94" s="270">
        <f t="shared" si="0"/>
        <v>0</v>
      </c>
      <c r="P94" s="270">
        <f t="shared" si="2"/>
        <v>0</v>
      </c>
      <c r="Q94" s="268" t="s">
        <v>993</v>
      </c>
      <c r="R94" s="271">
        <v>4217054545</v>
      </c>
      <c r="S94" s="268" t="s">
        <v>994</v>
      </c>
      <c r="T94" s="272"/>
      <c r="U94" s="268"/>
      <c r="V94" s="272">
        <v>42416</v>
      </c>
      <c r="W94" s="272">
        <v>42418</v>
      </c>
      <c r="X94" s="267" t="s">
        <v>995</v>
      </c>
      <c r="Y94" s="270">
        <v>74955.12</v>
      </c>
      <c r="Z94" s="268" t="s">
        <v>993</v>
      </c>
      <c r="AA94" s="271">
        <v>4217054545</v>
      </c>
    </row>
    <row r="95" spans="1:27" ht="67.5">
      <c r="A95" s="475" t="s">
        <v>25759</v>
      </c>
      <c r="B95" s="1157" t="s">
        <v>963</v>
      </c>
      <c r="C95" s="267" t="s">
        <v>964</v>
      </c>
      <c r="D95" s="45" t="s">
        <v>265</v>
      </c>
      <c r="E95" s="267" t="s">
        <v>559</v>
      </c>
      <c r="F95" s="267" t="s">
        <v>641</v>
      </c>
      <c r="G95" s="267" t="s">
        <v>842</v>
      </c>
      <c r="H95" s="267" t="s">
        <v>996</v>
      </c>
      <c r="I95" s="267" t="s">
        <v>541</v>
      </c>
      <c r="J95" s="269"/>
      <c r="K95" s="268"/>
      <c r="L95" s="268"/>
      <c r="M95" s="270">
        <v>130000</v>
      </c>
      <c r="N95" s="270">
        <v>130000</v>
      </c>
      <c r="O95" s="270">
        <f t="shared" si="0"/>
        <v>0</v>
      </c>
      <c r="P95" s="270">
        <f t="shared" si="2"/>
        <v>0</v>
      </c>
      <c r="Q95" s="268" t="s">
        <v>262</v>
      </c>
      <c r="R95" s="271">
        <v>7707049388</v>
      </c>
      <c r="S95" s="268" t="s">
        <v>997</v>
      </c>
      <c r="T95" s="272"/>
      <c r="U95" s="268"/>
      <c r="V95" s="272">
        <v>42416</v>
      </c>
      <c r="W95" s="272">
        <v>42418</v>
      </c>
      <c r="X95" s="267" t="s">
        <v>998</v>
      </c>
      <c r="Y95" s="270">
        <v>130000</v>
      </c>
      <c r="Z95" s="268" t="s">
        <v>262</v>
      </c>
      <c r="AA95" s="271">
        <v>7707049388</v>
      </c>
    </row>
    <row r="96" spans="1:27" ht="78.75">
      <c r="A96" s="475" t="s">
        <v>25760</v>
      </c>
      <c r="B96" s="1157" t="s">
        <v>963</v>
      </c>
      <c r="C96" s="267" t="s">
        <v>964</v>
      </c>
      <c r="D96" s="118" t="s">
        <v>269</v>
      </c>
      <c r="E96" s="267" t="s">
        <v>999</v>
      </c>
      <c r="F96" s="267" t="s">
        <v>641</v>
      </c>
      <c r="G96" s="267" t="s">
        <v>692</v>
      </c>
      <c r="H96" s="267" t="s">
        <v>1000</v>
      </c>
      <c r="I96" s="267" t="s">
        <v>1001</v>
      </c>
      <c r="J96" s="269"/>
      <c r="K96" s="268"/>
      <c r="L96" s="268"/>
      <c r="M96" s="270">
        <v>176879.32</v>
      </c>
      <c r="N96" s="270">
        <v>176879.32</v>
      </c>
      <c r="O96" s="270">
        <f t="shared" si="0"/>
        <v>0</v>
      </c>
      <c r="P96" s="270">
        <f t="shared" si="2"/>
        <v>0</v>
      </c>
      <c r="Q96" s="268" t="s">
        <v>1002</v>
      </c>
      <c r="R96" s="271">
        <v>4217146884</v>
      </c>
      <c r="S96" s="268" t="s">
        <v>1003</v>
      </c>
      <c r="T96" s="272"/>
      <c r="U96" s="268"/>
      <c r="V96" s="272">
        <v>42417</v>
      </c>
      <c r="W96" s="272">
        <v>42418</v>
      </c>
      <c r="X96" s="267" t="s">
        <v>1004</v>
      </c>
      <c r="Y96" s="270">
        <v>176879.32</v>
      </c>
      <c r="Z96" s="268" t="s">
        <v>1002</v>
      </c>
      <c r="AA96" s="271">
        <v>4217146884</v>
      </c>
    </row>
    <row r="97" spans="1:27" ht="90">
      <c r="A97" s="475" t="s">
        <v>25761</v>
      </c>
      <c r="B97" s="1157" t="s">
        <v>963</v>
      </c>
      <c r="C97" s="267" t="s">
        <v>964</v>
      </c>
      <c r="D97" s="45" t="s">
        <v>830</v>
      </c>
      <c r="E97" s="267" t="s">
        <v>1005</v>
      </c>
      <c r="F97" s="267" t="s">
        <v>847</v>
      </c>
      <c r="G97" s="267"/>
      <c r="H97" s="267"/>
      <c r="I97" s="267" t="s">
        <v>992</v>
      </c>
      <c r="J97" s="269"/>
      <c r="K97" s="268"/>
      <c r="L97" s="268"/>
      <c r="M97" s="270">
        <v>141113.76</v>
      </c>
      <c r="N97" s="270">
        <v>141113.76</v>
      </c>
      <c r="O97" s="270">
        <f t="shared" si="0"/>
        <v>0</v>
      </c>
      <c r="P97" s="270">
        <f t="shared" si="2"/>
        <v>0</v>
      </c>
      <c r="Q97" s="268" t="s">
        <v>1006</v>
      </c>
      <c r="R97" s="271">
        <v>4217097115</v>
      </c>
      <c r="S97" s="268" t="s">
        <v>1007</v>
      </c>
      <c r="T97" s="272"/>
      <c r="U97" s="268"/>
      <c r="V97" s="272">
        <v>42429</v>
      </c>
      <c r="W97" s="272">
        <v>42429</v>
      </c>
      <c r="X97" s="267" t="s">
        <v>1008</v>
      </c>
      <c r="Y97" s="270">
        <v>141113.76</v>
      </c>
      <c r="Z97" s="268" t="s">
        <v>1006</v>
      </c>
      <c r="AA97" s="271">
        <v>4217097115</v>
      </c>
    </row>
    <row r="98" spans="1:27" ht="56.25">
      <c r="A98" s="475" t="s">
        <v>25762</v>
      </c>
      <c r="B98" s="1157" t="s">
        <v>963</v>
      </c>
      <c r="C98" s="267" t="s">
        <v>964</v>
      </c>
      <c r="D98" s="45" t="s">
        <v>830</v>
      </c>
      <c r="E98" s="267" t="s">
        <v>1009</v>
      </c>
      <c r="F98" s="267" t="s">
        <v>641</v>
      </c>
      <c r="G98" s="267"/>
      <c r="H98" s="267"/>
      <c r="I98" s="267" t="s">
        <v>992</v>
      </c>
      <c r="J98" s="269"/>
      <c r="K98" s="268"/>
      <c r="L98" s="268"/>
      <c r="M98" s="270">
        <v>109276.56</v>
      </c>
      <c r="N98" s="270">
        <v>109276.56</v>
      </c>
      <c r="O98" s="270">
        <f t="shared" si="0"/>
        <v>0</v>
      </c>
      <c r="P98" s="270">
        <f t="shared" si="2"/>
        <v>0</v>
      </c>
      <c r="Q98" s="268" t="s">
        <v>1010</v>
      </c>
      <c r="R98" s="271">
        <v>4221028474</v>
      </c>
      <c r="S98" s="268" t="s">
        <v>1011</v>
      </c>
      <c r="T98" s="272"/>
      <c r="U98" s="268"/>
      <c r="V98" s="272">
        <v>42429</v>
      </c>
      <c r="W98" s="272">
        <v>42429</v>
      </c>
      <c r="X98" s="267" t="s">
        <v>1012</v>
      </c>
      <c r="Y98" s="270">
        <v>109276.56</v>
      </c>
      <c r="Z98" s="268" t="s">
        <v>1010</v>
      </c>
      <c r="AA98" s="271">
        <v>4221028474</v>
      </c>
    </row>
    <row r="99" spans="1:27" ht="45">
      <c r="A99" s="475" t="s">
        <v>25763</v>
      </c>
      <c r="B99" s="1157" t="s">
        <v>963</v>
      </c>
      <c r="C99" s="267" t="s">
        <v>964</v>
      </c>
      <c r="D99" s="268" t="s">
        <v>272</v>
      </c>
      <c r="E99" s="267" t="s">
        <v>1013</v>
      </c>
      <c r="F99" s="267" t="s">
        <v>1014</v>
      </c>
      <c r="G99" s="267" t="s">
        <v>1015</v>
      </c>
      <c r="H99" s="267" t="s">
        <v>1016</v>
      </c>
      <c r="I99" s="267" t="s">
        <v>594</v>
      </c>
      <c r="J99" s="269">
        <v>1</v>
      </c>
      <c r="K99" s="268">
        <v>1</v>
      </c>
      <c r="L99" s="268"/>
      <c r="M99" s="270">
        <v>114205</v>
      </c>
      <c r="N99" s="270">
        <v>114205</v>
      </c>
      <c r="O99" s="270">
        <f t="shared" si="0"/>
        <v>0</v>
      </c>
      <c r="P99" s="270">
        <f t="shared" si="2"/>
        <v>0</v>
      </c>
      <c r="Q99" s="268" t="s">
        <v>1017</v>
      </c>
      <c r="R99" s="271">
        <v>4205086172</v>
      </c>
      <c r="S99" s="268" t="s">
        <v>1018</v>
      </c>
      <c r="T99" s="272">
        <v>42452</v>
      </c>
      <c r="U99" s="268"/>
      <c r="V99" s="272">
        <v>42464</v>
      </c>
      <c r="W99" s="272">
        <v>42464</v>
      </c>
      <c r="X99" s="267" t="s">
        <v>1019</v>
      </c>
      <c r="Y99" s="270">
        <v>114205</v>
      </c>
      <c r="Z99" s="268" t="s">
        <v>1017</v>
      </c>
      <c r="AA99" s="271">
        <v>4205086172</v>
      </c>
    </row>
    <row r="100" spans="1:27" ht="78.75">
      <c r="A100" s="475" t="s">
        <v>25764</v>
      </c>
      <c r="B100" s="1157" t="s">
        <v>963</v>
      </c>
      <c r="C100" s="267" t="s">
        <v>964</v>
      </c>
      <c r="D100" s="45" t="s">
        <v>830</v>
      </c>
      <c r="E100" s="267" t="s">
        <v>1020</v>
      </c>
      <c r="F100" s="267" t="s">
        <v>1021</v>
      </c>
      <c r="G100" s="267"/>
      <c r="H100" s="267"/>
      <c r="I100" s="267" t="s">
        <v>992</v>
      </c>
      <c r="J100" s="269"/>
      <c r="K100" s="268"/>
      <c r="L100" s="268"/>
      <c r="M100" s="270">
        <v>29512.22</v>
      </c>
      <c r="N100" s="270">
        <v>29512.22</v>
      </c>
      <c r="O100" s="270">
        <f t="shared" si="0"/>
        <v>0</v>
      </c>
      <c r="P100" s="270">
        <f t="shared" si="2"/>
        <v>0</v>
      </c>
      <c r="Q100" s="268" t="s">
        <v>1022</v>
      </c>
      <c r="R100" s="271">
        <v>4218001240</v>
      </c>
      <c r="S100" s="268" t="s">
        <v>1023</v>
      </c>
      <c r="T100" s="272"/>
      <c r="U100" s="268"/>
      <c r="V100" s="272">
        <v>42468</v>
      </c>
      <c r="W100" s="272">
        <v>42471</v>
      </c>
      <c r="X100" s="267" t="s">
        <v>1024</v>
      </c>
      <c r="Y100" s="270">
        <v>29512.22</v>
      </c>
      <c r="Z100" s="268" t="s">
        <v>1022</v>
      </c>
      <c r="AA100" s="271">
        <v>4218001240</v>
      </c>
    </row>
    <row r="101" spans="1:27" ht="112.5">
      <c r="A101" s="475" t="s">
        <v>25765</v>
      </c>
      <c r="B101" s="1157" t="s">
        <v>963</v>
      </c>
      <c r="C101" s="267" t="s">
        <v>964</v>
      </c>
      <c r="D101" s="268" t="s">
        <v>272</v>
      </c>
      <c r="E101" s="267" t="s">
        <v>1025</v>
      </c>
      <c r="F101" s="267" t="s">
        <v>1026</v>
      </c>
      <c r="G101" s="267" t="s">
        <v>1027</v>
      </c>
      <c r="H101" s="267" t="s">
        <v>1028</v>
      </c>
      <c r="I101" s="267" t="s">
        <v>566</v>
      </c>
      <c r="J101" s="269">
        <v>1</v>
      </c>
      <c r="K101" s="268">
        <v>1</v>
      </c>
      <c r="L101" s="268"/>
      <c r="M101" s="270">
        <v>260647.04000000001</v>
      </c>
      <c r="N101" s="270">
        <v>260647.04000000001</v>
      </c>
      <c r="O101" s="270">
        <f t="shared" si="0"/>
        <v>0</v>
      </c>
      <c r="P101" s="270">
        <f t="shared" si="2"/>
        <v>0</v>
      </c>
      <c r="Q101" s="268" t="s">
        <v>1029</v>
      </c>
      <c r="R101" s="271">
        <v>4218027199</v>
      </c>
      <c r="S101" s="268" t="s">
        <v>1030</v>
      </c>
      <c r="T101" s="272">
        <v>42473</v>
      </c>
      <c r="U101" s="268"/>
      <c r="V101" s="272">
        <v>42485</v>
      </c>
      <c r="W101" s="272">
        <v>42486</v>
      </c>
      <c r="X101" s="267" t="s">
        <v>1031</v>
      </c>
      <c r="Y101" s="270">
        <v>260647.04000000001</v>
      </c>
      <c r="Z101" s="268" t="s">
        <v>1029</v>
      </c>
      <c r="AA101" s="271">
        <v>4218027199</v>
      </c>
    </row>
    <row r="102" spans="1:27" ht="56.25">
      <c r="A102" s="475" t="s">
        <v>25766</v>
      </c>
      <c r="B102" s="1157" t="s">
        <v>963</v>
      </c>
      <c r="C102" s="267" t="s">
        <v>964</v>
      </c>
      <c r="D102" s="118" t="s">
        <v>269</v>
      </c>
      <c r="E102" s="267" t="s">
        <v>1032</v>
      </c>
      <c r="F102" s="267" t="s">
        <v>1033</v>
      </c>
      <c r="G102" s="267" t="s">
        <v>680</v>
      </c>
      <c r="H102" s="267" t="s">
        <v>1034</v>
      </c>
      <c r="I102" s="267" t="s">
        <v>1035</v>
      </c>
      <c r="J102" s="269"/>
      <c r="K102" s="268"/>
      <c r="L102" s="268"/>
      <c r="M102" s="270">
        <v>146355.95000000001</v>
      </c>
      <c r="N102" s="270">
        <v>146355.95000000001</v>
      </c>
      <c r="O102" s="270">
        <f t="shared" si="0"/>
        <v>0</v>
      </c>
      <c r="P102" s="270">
        <f t="shared" si="2"/>
        <v>0</v>
      </c>
      <c r="Q102" s="268" t="s">
        <v>282</v>
      </c>
      <c r="R102" s="271">
        <v>4205243178</v>
      </c>
      <c r="S102" s="268" t="s">
        <v>1036</v>
      </c>
      <c r="T102" s="272"/>
      <c r="U102" s="268"/>
      <c r="V102" s="272">
        <v>42487</v>
      </c>
      <c r="W102" s="272">
        <v>42487</v>
      </c>
      <c r="X102" s="267" t="s">
        <v>1037</v>
      </c>
      <c r="Y102" s="270">
        <v>146355.95000000001</v>
      </c>
      <c r="Z102" s="268" t="s">
        <v>282</v>
      </c>
      <c r="AA102" s="271">
        <v>4205243178</v>
      </c>
    </row>
    <row r="103" spans="1:27" ht="78.75">
      <c r="A103" s="475" t="s">
        <v>25767</v>
      </c>
      <c r="B103" s="1157" t="s">
        <v>963</v>
      </c>
      <c r="C103" s="267" t="s">
        <v>964</v>
      </c>
      <c r="D103" s="118" t="s">
        <v>269</v>
      </c>
      <c r="E103" s="267" t="s">
        <v>1032</v>
      </c>
      <c r="F103" s="267" t="s">
        <v>1033</v>
      </c>
      <c r="G103" s="267" t="s">
        <v>1038</v>
      </c>
      <c r="H103" s="267" t="s">
        <v>1039</v>
      </c>
      <c r="I103" s="267" t="s">
        <v>1035</v>
      </c>
      <c r="J103" s="269"/>
      <c r="K103" s="268"/>
      <c r="L103" s="268"/>
      <c r="M103" s="270">
        <v>424200.22</v>
      </c>
      <c r="N103" s="270">
        <v>424200.22</v>
      </c>
      <c r="O103" s="270">
        <f t="shared" si="0"/>
        <v>0</v>
      </c>
      <c r="P103" s="270">
        <f t="shared" si="2"/>
        <v>0</v>
      </c>
      <c r="Q103" s="268" t="s">
        <v>561</v>
      </c>
      <c r="R103" s="271">
        <v>4217148426</v>
      </c>
      <c r="S103" s="268" t="s">
        <v>1040</v>
      </c>
      <c r="T103" s="272"/>
      <c r="U103" s="268"/>
      <c r="V103" s="272">
        <v>42487</v>
      </c>
      <c r="W103" s="272">
        <v>42487</v>
      </c>
      <c r="X103" s="267" t="s">
        <v>1041</v>
      </c>
      <c r="Y103" s="270">
        <v>424200.22</v>
      </c>
      <c r="Z103" s="268" t="s">
        <v>561</v>
      </c>
      <c r="AA103" s="271">
        <v>4217148426</v>
      </c>
    </row>
    <row r="104" spans="1:27" ht="236.25">
      <c r="A104" s="475" t="s">
        <v>25768</v>
      </c>
      <c r="B104" s="1157" t="s">
        <v>963</v>
      </c>
      <c r="C104" s="267" t="s">
        <v>964</v>
      </c>
      <c r="D104" s="268" t="s">
        <v>272</v>
      </c>
      <c r="E104" s="273" t="s">
        <v>1042</v>
      </c>
      <c r="F104" s="267" t="s">
        <v>1043</v>
      </c>
      <c r="G104" s="267" t="s">
        <v>1027</v>
      </c>
      <c r="H104" s="267" t="s">
        <v>1044</v>
      </c>
      <c r="I104" s="267" t="s">
        <v>1045</v>
      </c>
      <c r="J104" s="269">
        <v>1</v>
      </c>
      <c r="K104" s="268">
        <v>1</v>
      </c>
      <c r="L104" s="268"/>
      <c r="M104" s="270">
        <v>11589840</v>
      </c>
      <c r="N104" s="270">
        <v>11403114.800000001</v>
      </c>
      <c r="O104" s="270">
        <f t="shared" si="0"/>
        <v>186725.19999999925</v>
      </c>
      <c r="P104" s="270">
        <f t="shared" si="2"/>
        <v>1.6111111111111049</v>
      </c>
      <c r="Q104" s="268" t="s">
        <v>1046</v>
      </c>
      <c r="R104" s="271">
        <v>4253024987</v>
      </c>
      <c r="S104" s="268" t="s">
        <v>3317</v>
      </c>
      <c r="T104" s="272">
        <v>42478</v>
      </c>
      <c r="U104" s="268"/>
      <c r="V104" s="272">
        <v>42489</v>
      </c>
      <c r="W104" s="272">
        <v>42489</v>
      </c>
      <c r="X104" s="267" t="s">
        <v>1048</v>
      </c>
      <c r="Y104" s="270">
        <v>11403114.800000001</v>
      </c>
      <c r="Z104" s="268" t="s">
        <v>1046</v>
      </c>
      <c r="AA104" s="271">
        <v>4253024987</v>
      </c>
    </row>
    <row r="105" spans="1:27" ht="67.5">
      <c r="A105" s="475" t="s">
        <v>25769</v>
      </c>
      <c r="B105" s="1157" t="s">
        <v>963</v>
      </c>
      <c r="C105" s="267" t="s">
        <v>964</v>
      </c>
      <c r="D105" s="45" t="s">
        <v>261</v>
      </c>
      <c r="E105" s="267" t="s">
        <v>1049</v>
      </c>
      <c r="F105" s="267" t="s">
        <v>714</v>
      </c>
      <c r="G105" s="267" t="s">
        <v>1027</v>
      </c>
      <c r="H105" s="267" t="s">
        <v>1050</v>
      </c>
      <c r="I105" s="267" t="s">
        <v>1051</v>
      </c>
      <c r="J105" s="269">
        <v>4</v>
      </c>
      <c r="K105" s="268">
        <v>4</v>
      </c>
      <c r="L105" s="268"/>
      <c r="M105" s="270">
        <v>508103.8</v>
      </c>
      <c r="N105" s="270">
        <v>421297.38</v>
      </c>
      <c r="O105" s="270">
        <f t="shared" si="0"/>
        <v>86806.419999999984</v>
      </c>
      <c r="P105" s="270">
        <f t="shared" si="2"/>
        <v>17.0843870878352</v>
      </c>
      <c r="Q105" s="268" t="s">
        <v>1052</v>
      </c>
      <c r="R105" s="271">
        <v>4205071659</v>
      </c>
      <c r="S105" s="268" t="s">
        <v>1053</v>
      </c>
      <c r="T105" s="272">
        <v>42479</v>
      </c>
      <c r="U105" s="268"/>
      <c r="V105" s="272">
        <v>42494</v>
      </c>
      <c r="W105" s="272">
        <v>42494</v>
      </c>
      <c r="X105" s="267" t="s">
        <v>1054</v>
      </c>
      <c r="Y105" s="270">
        <v>421297.38</v>
      </c>
      <c r="Z105" s="268" t="s">
        <v>1052</v>
      </c>
      <c r="AA105" s="271">
        <v>4205071659</v>
      </c>
    </row>
    <row r="106" spans="1:27" ht="112.5">
      <c r="A106" s="475" t="s">
        <v>25770</v>
      </c>
      <c r="B106" s="1157" t="s">
        <v>963</v>
      </c>
      <c r="C106" s="267" t="s">
        <v>964</v>
      </c>
      <c r="D106" s="45" t="s">
        <v>261</v>
      </c>
      <c r="E106" s="267" t="s">
        <v>1055</v>
      </c>
      <c r="F106" s="267" t="s">
        <v>1015</v>
      </c>
      <c r="G106" s="267" t="s">
        <v>1027</v>
      </c>
      <c r="H106" s="267" t="s">
        <v>1056</v>
      </c>
      <c r="I106" s="267" t="s">
        <v>1057</v>
      </c>
      <c r="J106" s="269">
        <v>9</v>
      </c>
      <c r="K106" s="268">
        <v>6</v>
      </c>
      <c r="L106" s="268">
        <v>3</v>
      </c>
      <c r="M106" s="270">
        <v>1128372.75</v>
      </c>
      <c r="N106" s="270">
        <v>834358</v>
      </c>
      <c r="O106" s="270">
        <f t="shared" ref="O106:O169" si="3">M106-N106</f>
        <v>294014.75</v>
      </c>
      <c r="P106" s="270">
        <f t="shared" si="2"/>
        <v>26.056526976568691</v>
      </c>
      <c r="Q106" s="268" t="s">
        <v>1058</v>
      </c>
      <c r="R106" s="271">
        <v>2465287173</v>
      </c>
      <c r="S106" s="268" t="s">
        <v>1059</v>
      </c>
      <c r="T106" s="272">
        <v>42481</v>
      </c>
      <c r="U106" s="268"/>
      <c r="V106" s="272">
        <v>42495</v>
      </c>
      <c r="W106" s="272">
        <v>42496</v>
      </c>
      <c r="X106" s="267" t="s">
        <v>1060</v>
      </c>
      <c r="Y106" s="270">
        <v>834358</v>
      </c>
      <c r="Z106" s="268" t="s">
        <v>1058</v>
      </c>
      <c r="AA106" s="271">
        <v>2465287173</v>
      </c>
    </row>
    <row r="107" spans="1:27" ht="78.75">
      <c r="A107" s="475" t="s">
        <v>25771</v>
      </c>
      <c r="B107" s="1157" t="s">
        <v>963</v>
      </c>
      <c r="C107" s="267" t="s">
        <v>964</v>
      </c>
      <c r="D107" s="45" t="s">
        <v>261</v>
      </c>
      <c r="E107" s="267" t="s">
        <v>1061</v>
      </c>
      <c r="F107" s="267" t="s">
        <v>714</v>
      </c>
      <c r="G107" s="267" t="s">
        <v>1027</v>
      </c>
      <c r="H107" s="267" t="s">
        <v>1062</v>
      </c>
      <c r="I107" s="267" t="s">
        <v>1063</v>
      </c>
      <c r="J107" s="269">
        <v>5</v>
      </c>
      <c r="K107" s="268">
        <v>5</v>
      </c>
      <c r="L107" s="268">
        <v>0</v>
      </c>
      <c r="M107" s="270">
        <v>204916.67</v>
      </c>
      <c r="N107" s="270">
        <v>55123.18</v>
      </c>
      <c r="O107" s="270">
        <f t="shared" si="3"/>
        <v>149793.49000000002</v>
      </c>
      <c r="P107" s="270">
        <f t="shared" si="2"/>
        <v>73.099709262306476</v>
      </c>
      <c r="Q107" s="268" t="s">
        <v>1064</v>
      </c>
      <c r="R107" s="271">
        <v>4205307706</v>
      </c>
      <c r="S107" s="268" t="s">
        <v>1065</v>
      </c>
      <c r="T107" s="272">
        <v>42481</v>
      </c>
      <c r="U107" s="268"/>
      <c r="V107" s="272">
        <v>42502</v>
      </c>
      <c r="W107" s="272">
        <v>42503</v>
      </c>
      <c r="X107" s="267" t="s">
        <v>1066</v>
      </c>
      <c r="Y107" s="270">
        <v>55123.18</v>
      </c>
      <c r="Z107" s="268" t="s">
        <v>1064</v>
      </c>
      <c r="AA107" s="271">
        <v>4205307706</v>
      </c>
    </row>
    <row r="108" spans="1:27" ht="67.5">
      <c r="A108" s="475" t="s">
        <v>25772</v>
      </c>
      <c r="B108" s="1157" t="s">
        <v>963</v>
      </c>
      <c r="C108" s="267" t="s">
        <v>964</v>
      </c>
      <c r="D108" s="45" t="s">
        <v>261</v>
      </c>
      <c r="E108" s="273" t="s">
        <v>1067</v>
      </c>
      <c r="F108" s="267" t="s">
        <v>1068</v>
      </c>
      <c r="G108" s="267" t="s">
        <v>679</v>
      </c>
      <c r="H108" s="267" t="s">
        <v>1069</v>
      </c>
      <c r="I108" s="267" t="s">
        <v>1070</v>
      </c>
      <c r="J108" s="269">
        <v>3</v>
      </c>
      <c r="K108" s="268">
        <v>3</v>
      </c>
      <c r="L108" s="268">
        <v>0</v>
      </c>
      <c r="M108" s="270">
        <v>41464.49</v>
      </c>
      <c r="N108" s="270">
        <v>29430.68</v>
      </c>
      <c r="O108" s="270">
        <f t="shared" si="3"/>
        <v>12033.809999999998</v>
      </c>
      <c r="P108" s="270">
        <f t="shared" si="2"/>
        <v>29.021965542081908</v>
      </c>
      <c r="Q108" s="268" t="s">
        <v>1071</v>
      </c>
      <c r="R108" s="271">
        <v>4205185159</v>
      </c>
      <c r="S108" s="268" t="s">
        <v>1072</v>
      </c>
      <c r="T108" s="272">
        <v>42502</v>
      </c>
      <c r="U108" s="268"/>
      <c r="V108" s="272">
        <v>42514</v>
      </c>
      <c r="W108" s="272">
        <v>42514</v>
      </c>
      <c r="X108" s="267" t="s">
        <v>1073</v>
      </c>
      <c r="Y108" s="270">
        <v>29430.68</v>
      </c>
      <c r="Z108" s="268" t="s">
        <v>1071</v>
      </c>
      <c r="AA108" s="271">
        <v>4205185159</v>
      </c>
    </row>
    <row r="109" spans="1:27" ht="123.75">
      <c r="A109" s="475" t="s">
        <v>25773</v>
      </c>
      <c r="B109" s="1157" t="s">
        <v>963</v>
      </c>
      <c r="C109" s="267" t="s">
        <v>964</v>
      </c>
      <c r="D109" s="268" t="s">
        <v>272</v>
      </c>
      <c r="E109" s="273" t="s">
        <v>1074</v>
      </c>
      <c r="F109" s="267" t="s">
        <v>1075</v>
      </c>
      <c r="G109" s="267" t="s">
        <v>860</v>
      </c>
      <c r="H109" s="267" t="s">
        <v>1076</v>
      </c>
      <c r="I109" s="267" t="s">
        <v>1077</v>
      </c>
      <c r="J109" s="269">
        <v>1</v>
      </c>
      <c r="K109" s="268">
        <v>1</v>
      </c>
      <c r="L109" s="268"/>
      <c r="M109" s="270">
        <v>3398882</v>
      </c>
      <c r="N109" s="270">
        <v>3398882</v>
      </c>
      <c r="O109" s="270">
        <f t="shared" si="3"/>
        <v>0</v>
      </c>
      <c r="P109" s="270">
        <f t="shared" si="2"/>
        <v>0</v>
      </c>
      <c r="Q109" s="268" t="s">
        <v>1078</v>
      </c>
      <c r="R109" s="271">
        <v>4218027199</v>
      </c>
      <c r="S109" s="268" t="s">
        <v>1030</v>
      </c>
      <c r="T109" s="272">
        <v>42552</v>
      </c>
      <c r="U109" s="268"/>
      <c r="V109" s="272">
        <v>42564</v>
      </c>
      <c r="W109" s="272">
        <v>42566</v>
      </c>
      <c r="X109" s="267" t="s">
        <v>1079</v>
      </c>
      <c r="Y109" s="270">
        <v>3398882</v>
      </c>
      <c r="Z109" s="268" t="s">
        <v>1078</v>
      </c>
      <c r="AA109" s="271">
        <v>4218027199</v>
      </c>
    </row>
    <row r="110" spans="1:27" ht="146.25">
      <c r="A110" s="475" t="s">
        <v>25774</v>
      </c>
      <c r="B110" s="1157" t="s">
        <v>963</v>
      </c>
      <c r="C110" s="267" t="s">
        <v>964</v>
      </c>
      <c r="D110" s="268" t="s">
        <v>272</v>
      </c>
      <c r="E110" s="273" t="s">
        <v>1080</v>
      </c>
      <c r="F110" s="267" t="s">
        <v>1075</v>
      </c>
      <c r="G110" s="267" t="s">
        <v>860</v>
      </c>
      <c r="H110" s="267" t="s">
        <v>1081</v>
      </c>
      <c r="I110" s="267" t="s">
        <v>1082</v>
      </c>
      <c r="J110" s="269">
        <v>1</v>
      </c>
      <c r="K110" s="268">
        <v>1</v>
      </c>
      <c r="L110" s="268"/>
      <c r="M110" s="270">
        <v>5248200</v>
      </c>
      <c r="N110" s="270">
        <v>5248200</v>
      </c>
      <c r="O110" s="270">
        <f t="shared" si="3"/>
        <v>0</v>
      </c>
      <c r="P110" s="270">
        <f t="shared" si="2"/>
        <v>0</v>
      </c>
      <c r="Q110" s="268" t="s">
        <v>1083</v>
      </c>
      <c r="R110" s="271">
        <v>4220031996</v>
      </c>
      <c r="S110" s="268" t="s">
        <v>1084</v>
      </c>
      <c r="T110" s="272" t="s">
        <v>1085</v>
      </c>
      <c r="U110" s="268"/>
      <c r="V110" s="272">
        <v>42569</v>
      </c>
      <c r="W110" s="272">
        <v>42570</v>
      </c>
      <c r="X110" s="267" t="s">
        <v>1086</v>
      </c>
      <c r="Y110" s="270">
        <v>5248200</v>
      </c>
      <c r="Z110" s="268" t="s">
        <v>1083</v>
      </c>
      <c r="AA110" s="271">
        <v>4220031996</v>
      </c>
    </row>
    <row r="111" spans="1:27" ht="123.75">
      <c r="A111" s="475" t="s">
        <v>25775</v>
      </c>
      <c r="B111" s="1157" t="s">
        <v>963</v>
      </c>
      <c r="C111" s="267" t="s">
        <v>964</v>
      </c>
      <c r="D111" s="268" t="s">
        <v>272</v>
      </c>
      <c r="E111" s="273" t="s">
        <v>1074</v>
      </c>
      <c r="F111" s="267" t="s">
        <v>1075</v>
      </c>
      <c r="G111" s="267" t="s">
        <v>860</v>
      </c>
      <c r="H111" s="267" t="s">
        <v>1087</v>
      </c>
      <c r="I111" s="267" t="s">
        <v>1077</v>
      </c>
      <c r="J111" s="269">
        <v>1</v>
      </c>
      <c r="K111" s="268">
        <v>1</v>
      </c>
      <c r="L111" s="268"/>
      <c r="M111" s="270">
        <v>4653976</v>
      </c>
      <c r="N111" s="270">
        <v>4653976</v>
      </c>
      <c r="O111" s="270">
        <f t="shared" si="3"/>
        <v>0</v>
      </c>
      <c r="P111" s="270">
        <f t="shared" si="2"/>
        <v>0</v>
      </c>
      <c r="Q111" s="268" t="s">
        <v>1078</v>
      </c>
      <c r="R111" s="271">
        <v>4218027199</v>
      </c>
      <c r="S111" s="268" t="s">
        <v>1030</v>
      </c>
      <c r="T111" s="272">
        <v>42555</v>
      </c>
      <c r="U111" s="268"/>
      <c r="V111" s="272">
        <v>42569</v>
      </c>
      <c r="W111" s="272">
        <v>42570</v>
      </c>
      <c r="X111" s="267" t="s">
        <v>1088</v>
      </c>
      <c r="Y111" s="270">
        <v>4653976</v>
      </c>
      <c r="Z111" s="268" t="s">
        <v>1078</v>
      </c>
      <c r="AA111" s="271">
        <v>4218027199</v>
      </c>
    </row>
    <row r="112" spans="1:27" ht="123.75">
      <c r="A112" s="475" t="s">
        <v>25776</v>
      </c>
      <c r="B112" s="1157" t="s">
        <v>963</v>
      </c>
      <c r="C112" s="267" t="s">
        <v>964</v>
      </c>
      <c r="D112" s="268" t="s">
        <v>272</v>
      </c>
      <c r="E112" s="273" t="s">
        <v>1074</v>
      </c>
      <c r="F112" s="267" t="s">
        <v>1075</v>
      </c>
      <c r="G112" s="267" t="s">
        <v>860</v>
      </c>
      <c r="H112" s="267" t="s">
        <v>1089</v>
      </c>
      <c r="I112" s="267" t="s">
        <v>1077</v>
      </c>
      <c r="J112" s="269">
        <v>1</v>
      </c>
      <c r="K112" s="268">
        <v>1</v>
      </c>
      <c r="L112" s="268"/>
      <c r="M112" s="270">
        <v>6279580</v>
      </c>
      <c r="N112" s="270">
        <v>6279580</v>
      </c>
      <c r="O112" s="270">
        <f t="shared" si="3"/>
        <v>0</v>
      </c>
      <c r="P112" s="270">
        <f t="shared" si="2"/>
        <v>0</v>
      </c>
      <c r="Q112" s="268" t="s">
        <v>1090</v>
      </c>
      <c r="R112" s="271">
        <v>4220031996</v>
      </c>
      <c r="S112" s="268" t="s">
        <v>1084</v>
      </c>
      <c r="T112" s="272">
        <v>42555</v>
      </c>
      <c r="U112" s="268"/>
      <c r="V112" s="272">
        <v>42569</v>
      </c>
      <c r="W112" s="272">
        <v>42570</v>
      </c>
      <c r="X112" s="267" t="s">
        <v>1091</v>
      </c>
      <c r="Y112" s="270">
        <v>6279580</v>
      </c>
      <c r="Z112" s="268" t="s">
        <v>1090</v>
      </c>
      <c r="AA112" s="271">
        <v>4220031996</v>
      </c>
    </row>
    <row r="113" spans="1:27" ht="90">
      <c r="A113" s="475" t="s">
        <v>25777</v>
      </c>
      <c r="B113" s="1157" t="s">
        <v>963</v>
      </c>
      <c r="C113" s="267" t="s">
        <v>964</v>
      </c>
      <c r="D113" s="268" t="s">
        <v>272</v>
      </c>
      <c r="E113" s="273" t="s">
        <v>1092</v>
      </c>
      <c r="F113" s="267" t="s">
        <v>1075</v>
      </c>
      <c r="G113" s="267" t="s">
        <v>1093</v>
      </c>
      <c r="H113" s="267" t="s">
        <v>1094</v>
      </c>
      <c r="I113" s="267" t="s">
        <v>1095</v>
      </c>
      <c r="J113" s="269">
        <v>1</v>
      </c>
      <c r="K113" s="268">
        <v>1</v>
      </c>
      <c r="L113" s="268"/>
      <c r="M113" s="270">
        <v>11306568</v>
      </c>
      <c r="N113" s="270">
        <v>11306568</v>
      </c>
      <c r="O113" s="270">
        <f t="shared" si="3"/>
        <v>0</v>
      </c>
      <c r="P113" s="270">
        <f t="shared" si="2"/>
        <v>0</v>
      </c>
      <c r="Q113" s="268" t="s">
        <v>1096</v>
      </c>
      <c r="R113" s="271">
        <v>4216000191</v>
      </c>
      <c r="S113" s="268" t="s">
        <v>1097</v>
      </c>
      <c r="T113" s="272">
        <v>42555</v>
      </c>
      <c r="U113" s="268"/>
      <c r="V113" s="272">
        <v>42569</v>
      </c>
      <c r="W113" s="272">
        <v>42571</v>
      </c>
      <c r="X113" s="267" t="s">
        <v>1098</v>
      </c>
      <c r="Y113" s="270">
        <v>11306568</v>
      </c>
      <c r="Z113" s="268" t="s">
        <v>1096</v>
      </c>
      <c r="AA113" s="271">
        <v>4216000191</v>
      </c>
    </row>
    <row r="114" spans="1:27" ht="135">
      <c r="A114" s="475" t="s">
        <v>25778</v>
      </c>
      <c r="B114" s="1157" t="s">
        <v>963</v>
      </c>
      <c r="C114" s="267" t="s">
        <v>964</v>
      </c>
      <c r="D114" s="268" t="s">
        <v>272</v>
      </c>
      <c r="E114" s="273" t="s">
        <v>1099</v>
      </c>
      <c r="F114" s="267" t="s">
        <v>1075</v>
      </c>
      <c r="G114" s="267" t="s">
        <v>1093</v>
      </c>
      <c r="H114" s="267" t="s">
        <v>1100</v>
      </c>
      <c r="I114" s="267" t="s">
        <v>1077</v>
      </c>
      <c r="J114" s="269">
        <v>1</v>
      </c>
      <c r="K114" s="268">
        <v>1</v>
      </c>
      <c r="L114" s="268"/>
      <c r="M114" s="270">
        <v>10069493</v>
      </c>
      <c r="N114" s="270">
        <v>10069493</v>
      </c>
      <c r="O114" s="270">
        <f t="shared" si="3"/>
        <v>0</v>
      </c>
      <c r="P114" s="270">
        <f t="shared" si="2"/>
        <v>0</v>
      </c>
      <c r="Q114" s="268" t="s">
        <v>1090</v>
      </c>
      <c r="R114" s="271">
        <v>4220031996</v>
      </c>
      <c r="S114" s="268" t="s">
        <v>1084</v>
      </c>
      <c r="T114" s="272">
        <v>42555</v>
      </c>
      <c r="U114" s="268"/>
      <c r="V114" s="272">
        <v>42569</v>
      </c>
      <c r="W114" s="272">
        <v>42571</v>
      </c>
      <c r="X114" s="267" t="s">
        <v>1101</v>
      </c>
      <c r="Y114" s="270">
        <v>10069493</v>
      </c>
      <c r="Z114" s="268" t="s">
        <v>1090</v>
      </c>
      <c r="AA114" s="271">
        <v>4220031996</v>
      </c>
    </row>
    <row r="115" spans="1:27" ht="135">
      <c r="A115" s="475" t="s">
        <v>25779</v>
      </c>
      <c r="B115" s="1157" t="s">
        <v>963</v>
      </c>
      <c r="C115" s="267" t="s">
        <v>964</v>
      </c>
      <c r="D115" s="268" t="s">
        <v>272</v>
      </c>
      <c r="E115" s="273" t="s">
        <v>1099</v>
      </c>
      <c r="F115" s="267" t="s">
        <v>1075</v>
      </c>
      <c r="G115" s="267" t="s">
        <v>1093</v>
      </c>
      <c r="H115" s="267" t="s">
        <v>1102</v>
      </c>
      <c r="I115" s="267" t="s">
        <v>1077</v>
      </c>
      <c r="J115" s="269">
        <v>1</v>
      </c>
      <c r="K115" s="268">
        <v>1</v>
      </c>
      <c r="L115" s="268"/>
      <c r="M115" s="270">
        <v>6440210</v>
      </c>
      <c r="N115" s="270">
        <v>6440210</v>
      </c>
      <c r="O115" s="270">
        <f t="shared" si="3"/>
        <v>0</v>
      </c>
      <c r="P115" s="270">
        <f t="shared" si="2"/>
        <v>0</v>
      </c>
      <c r="Q115" s="268" t="s">
        <v>1078</v>
      </c>
      <c r="R115" s="271">
        <v>4218027199</v>
      </c>
      <c r="S115" s="268" t="s">
        <v>1030</v>
      </c>
      <c r="T115" s="272">
        <v>42555</v>
      </c>
      <c r="U115" s="268"/>
      <c r="V115" s="272">
        <v>42569</v>
      </c>
      <c r="W115" s="272">
        <v>42571</v>
      </c>
      <c r="X115" s="267" t="s">
        <v>1103</v>
      </c>
      <c r="Y115" s="270">
        <v>6440210</v>
      </c>
      <c r="Z115" s="268" t="s">
        <v>1078</v>
      </c>
      <c r="AA115" s="271">
        <v>4218027199</v>
      </c>
    </row>
    <row r="116" spans="1:27" ht="135">
      <c r="A116" s="475" t="s">
        <v>25780</v>
      </c>
      <c r="B116" s="1157" t="s">
        <v>963</v>
      </c>
      <c r="C116" s="267" t="s">
        <v>964</v>
      </c>
      <c r="D116" s="268" t="s">
        <v>272</v>
      </c>
      <c r="E116" s="273" t="s">
        <v>1099</v>
      </c>
      <c r="F116" s="267" t="s">
        <v>1075</v>
      </c>
      <c r="G116" s="267" t="s">
        <v>1093</v>
      </c>
      <c r="H116" s="267" t="s">
        <v>1104</v>
      </c>
      <c r="I116" s="267" t="s">
        <v>1077</v>
      </c>
      <c r="J116" s="269">
        <v>1</v>
      </c>
      <c r="K116" s="268">
        <v>1</v>
      </c>
      <c r="L116" s="268"/>
      <c r="M116" s="270">
        <v>3515755</v>
      </c>
      <c r="N116" s="270">
        <v>3515755</v>
      </c>
      <c r="O116" s="270">
        <f t="shared" si="3"/>
        <v>0</v>
      </c>
      <c r="P116" s="270">
        <f t="shared" si="2"/>
        <v>0</v>
      </c>
      <c r="Q116" s="268" t="s">
        <v>1105</v>
      </c>
      <c r="R116" s="271">
        <v>4222009202</v>
      </c>
      <c r="S116" s="268" t="s">
        <v>1106</v>
      </c>
      <c r="T116" s="272">
        <v>42555</v>
      </c>
      <c r="U116" s="268"/>
      <c r="V116" s="272">
        <v>42569</v>
      </c>
      <c r="W116" s="272">
        <v>42571</v>
      </c>
      <c r="X116" s="267" t="s">
        <v>1107</v>
      </c>
      <c r="Y116" s="270">
        <v>3515755</v>
      </c>
      <c r="Z116" s="268" t="s">
        <v>1105</v>
      </c>
      <c r="AA116" s="271">
        <v>4222009202</v>
      </c>
    </row>
    <row r="117" spans="1:27" ht="123.75">
      <c r="A117" s="475" t="s">
        <v>25781</v>
      </c>
      <c r="B117" s="1157" t="s">
        <v>963</v>
      </c>
      <c r="C117" s="267" t="s">
        <v>964</v>
      </c>
      <c r="D117" s="268" t="s">
        <v>272</v>
      </c>
      <c r="E117" s="273" t="s">
        <v>1074</v>
      </c>
      <c r="F117" s="267" t="s">
        <v>1075</v>
      </c>
      <c r="G117" s="267" t="s">
        <v>860</v>
      </c>
      <c r="H117" s="267" t="s">
        <v>1108</v>
      </c>
      <c r="I117" s="267" t="s">
        <v>1077</v>
      </c>
      <c r="J117" s="269">
        <v>1</v>
      </c>
      <c r="K117" s="268">
        <v>1</v>
      </c>
      <c r="L117" s="268"/>
      <c r="M117" s="270">
        <v>4763243</v>
      </c>
      <c r="N117" s="270">
        <v>4763243</v>
      </c>
      <c r="O117" s="270">
        <f t="shared" si="3"/>
        <v>0</v>
      </c>
      <c r="P117" s="270">
        <f t="shared" si="2"/>
        <v>0</v>
      </c>
      <c r="Q117" s="268" t="s">
        <v>1078</v>
      </c>
      <c r="R117" s="271">
        <v>4218027199</v>
      </c>
      <c r="S117" s="268" t="s">
        <v>1030</v>
      </c>
      <c r="T117" s="272">
        <v>42556</v>
      </c>
      <c r="U117" s="268"/>
      <c r="V117" s="272">
        <v>42572</v>
      </c>
      <c r="W117" s="272">
        <v>42573</v>
      </c>
      <c r="X117" s="267" t="s">
        <v>1109</v>
      </c>
      <c r="Y117" s="270">
        <v>4763243</v>
      </c>
      <c r="Z117" s="268" t="s">
        <v>1078</v>
      </c>
      <c r="AA117" s="271">
        <v>4218027199</v>
      </c>
    </row>
    <row r="118" spans="1:27" ht="123.75">
      <c r="A118" s="475" t="s">
        <v>25782</v>
      </c>
      <c r="B118" s="1157" t="s">
        <v>963</v>
      </c>
      <c r="C118" s="267" t="s">
        <v>964</v>
      </c>
      <c r="D118" s="268" t="s">
        <v>272</v>
      </c>
      <c r="E118" s="273" t="s">
        <v>1074</v>
      </c>
      <c r="F118" s="267" t="s">
        <v>1075</v>
      </c>
      <c r="G118" s="267" t="s">
        <v>860</v>
      </c>
      <c r="H118" s="267" t="s">
        <v>1110</v>
      </c>
      <c r="I118" s="267" t="s">
        <v>1077</v>
      </c>
      <c r="J118" s="269">
        <v>1</v>
      </c>
      <c r="K118" s="268">
        <v>1</v>
      </c>
      <c r="L118" s="268"/>
      <c r="M118" s="270">
        <v>4226919</v>
      </c>
      <c r="N118" s="270">
        <v>4226919</v>
      </c>
      <c r="O118" s="270">
        <f t="shared" si="3"/>
        <v>0</v>
      </c>
      <c r="P118" s="270">
        <f t="shared" si="2"/>
        <v>0</v>
      </c>
      <c r="Q118" s="268" t="s">
        <v>1078</v>
      </c>
      <c r="R118" s="271">
        <v>4218027199</v>
      </c>
      <c r="S118" s="268" t="s">
        <v>1030</v>
      </c>
      <c r="T118" s="272">
        <v>42556</v>
      </c>
      <c r="U118" s="268"/>
      <c r="V118" s="272">
        <v>42572</v>
      </c>
      <c r="W118" s="272">
        <v>42573</v>
      </c>
      <c r="X118" s="267" t="s">
        <v>1111</v>
      </c>
      <c r="Y118" s="270">
        <v>4226919</v>
      </c>
      <c r="Z118" s="268" t="s">
        <v>1078</v>
      </c>
      <c r="AA118" s="271">
        <v>4218027199</v>
      </c>
    </row>
    <row r="119" spans="1:27" ht="146.25">
      <c r="A119" s="475" t="s">
        <v>25783</v>
      </c>
      <c r="B119" s="1157" t="s">
        <v>963</v>
      </c>
      <c r="C119" s="267" t="s">
        <v>964</v>
      </c>
      <c r="D119" s="268" t="s">
        <v>272</v>
      </c>
      <c r="E119" s="273" t="s">
        <v>1080</v>
      </c>
      <c r="F119" s="267" t="s">
        <v>1075</v>
      </c>
      <c r="G119" s="267" t="s">
        <v>866</v>
      </c>
      <c r="H119" s="267" t="s">
        <v>1112</v>
      </c>
      <c r="I119" s="267" t="s">
        <v>1082</v>
      </c>
      <c r="J119" s="269">
        <v>1</v>
      </c>
      <c r="K119" s="268">
        <v>1</v>
      </c>
      <c r="L119" s="268"/>
      <c r="M119" s="270">
        <v>1769059</v>
      </c>
      <c r="N119" s="270">
        <v>1769059</v>
      </c>
      <c r="O119" s="270">
        <f t="shared" si="3"/>
        <v>0</v>
      </c>
      <c r="P119" s="270">
        <f t="shared" si="2"/>
        <v>0</v>
      </c>
      <c r="Q119" s="268" t="s">
        <v>1078</v>
      </c>
      <c r="R119" s="271">
        <v>4218027199</v>
      </c>
      <c r="S119" s="268" t="s">
        <v>1030</v>
      </c>
      <c r="T119" s="272">
        <v>42559</v>
      </c>
      <c r="U119" s="268"/>
      <c r="V119" s="272">
        <v>42572</v>
      </c>
      <c r="W119" s="272">
        <v>42573</v>
      </c>
      <c r="X119" s="267" t="s">
        <v>1113</v>
      </c>
      <c r="Y119" s="270">
        <v>1769059</v>
      </c>
      <c r="Z119" s="268" t="s">
        <v>1078</v>
      </c>
      <c r="AA119" s="271">
        <v>4218027199</v>
      </c>
    </row>
    <row r="120" spans="1:27" ht="90">
      <c r="A120" s="475" t="s">
        <v>25784</v>
      </c>
      <c r="B120" s="1157" t="s">
        <v>963</v>
      </c>
      <c r="C120" s="267" t="s">
        <v>964</v>
      </c>
      <c r="D120" s="268" t="s">
        <v>272</v>
      </c>
      <c r="E120" s="273" t="s">
        <v>1092</v>
      </c>
      <c r="F120" s="267" t="s">
        <v>1075</v>
      </c>
      <c r="G120" s="267" t="s">
        <v>1093</v>
      </c>
      <c r="H120" s="267" t="s">
        <v>1114</v>
      </c>
      <c r="I120" s="267" t="s">
        <v>1115</v>
      </c>
      <c r="J120" s="269">
        <v>1</v>
      </c>
      <c r="K120" s="268">
        <v>1</v>
      </c>
      <c r="L120" s="268"/>
      <c r="M120" s="270">
        <v>3332524</v>
      </c>
      <c r="N120" s="270">
        <v>3332524</v>
      </c>
      <c r="O120" s="270">
        <f t="shared" si="3"/>
        <v>0</v>
      </c>
      <c r="P120" s="270">
        <f t="shared" si="2"/>
        <v>0</v>
      </c>
      <c r="Q120" s="268" t="s">
        <v>1096</v>
      </c>
      <c r="R120" s="271">
        <v>4216000191</v>
      </c>
      <c r="S120" s="268" t="s">
        <v>1097</v>
      </c>
      <c r="T120" s="272">
        <v>42557</v>
      </c>
      <c r="U120" s="268"/>
      <c r="V120" s="272">
        <v>42572</v>
      </c>
      <c r="W120" s="272">
        <v>42576</v>
      </c>
      <c r="X120" s="267" t="s">
        <v>1116</v>
      </c>
      <c r="Y120" s="270">
        <v>3332524</v>
      </c>
      <c r="Z120" s="268" t="s">
        <v>1096</v>
      </c>
      <c r="AA120" s="271">
        <v>4216000191</v>
      </c>
    </row>
    <row r="121" spans="1:27" ht="90">
      <c r="A121" s="475" t="s">
        <v>25785</v>
      </c>
      <c r="B121" s="1157" t="s">
        <v>963</v>
      </c>
      <c r="C121" s="267" t="s">
        <v>964</v>
      </c>
      <c r="D121" s="268" t="s">
        <v>272</v>
      </c>
      <c r="E121" s="273" t="s">
        <v>1092</v>
      </c>
      <c r="F121" s="267" t="s">
        <v>1075</v>
      </c>
      <c r="G121" s="267" t="s">
        <v>1093</v>
      </c>
      <c r="H121" s="267" t="s">
        <v>1117</v>
      </c>
      <c r="I121" s="267" t="s">
        <v>1115</v>
      </c>
      <c r="J121" s="269">
        <v>1</v>
      </c>
      <c r="K121" s="268">
        <v>1</v>
      </c>
      <c r="L121" s="268"/>
      <c r="M121" s="270">
        <v>5797878</v>
      </c>
      <c r="N121" s="270">
        <v>5797878</v>
      </c>
      <c r="O121" s="270">
        <f t="shared" si="3"/>
        <v>0</v>
      </c>
      <c r="P121" s="270">
        <f t="shared" si="2"/>
        <v>0</v>
      </c>
      <c r="Q121" s="268" t="s">
        <v>1096</v>
      </c>
      <c r="R121" s="271">
        <v>4216000191</v>
      </c>
      <c r="S121" s="268" t="s">
        <v>1097</v>
      </c>
      <c r="T121" s="272">
        <v>42557</v>
      </c>
      <c r="U121" s="268"/>
      <c r="V121" s="272">
        <v>42572</v>
      </c>
      <c r="W121" s="272">
        <v>42576</v>
      </c>
      <c r="X121" s="267" t="s">
        <v>1118</v>
      </c>
      <c r="Y121" s="270">
        <v>5797878</v>
      </c>
      <c r="Z121" s="268" t="s">
        <v>1096</v>
      </c>
      <c r="AA121" s="271">
        <v>4216000191</v>
      </c>
    </row>
    <row r="122" spans="1:27" ht="90">
      <c r="A122" s="475" t="s">
        <v>25786</v>
      </c>
      <c r="B122" s="1157" t="s">
        <v>963</v>
      </c>
      <c r="C122" s="267" t="s">
        <v>964</v>
      </c>
      <c r="D122" s="268" t="s">
        <v>272</v>
      </c>
      <c r="E122" s="273" t="s">
        <v>1092</v>
      </c>
      <c r="F122" s="267" t="s">
        <v>1075</v>
      </c>
      <c r="G122" s="267" t="s">
        <v>1093</v>
      </c>
      <c r="H122" s="267" t="s">
        <v>1119</v>
      </c>
      <c r="I122" s="267" t="s">
        <v>1115</v>
      </c>
      <c r="J122" s="269">
        <v>1</v>
      </c>
      <c r="K122" s="268">
        <v>1</v>
      </c>
      <c r="L122" s="268"/>
      <c r="M122" s="270">
        <v>13617707</v>
      </c>
      <c r="N122" s="270">
        <v>13617707</v>
      </c>
      <c r="O122" s="270">
        <f t="shared" si="3"/>
        <v>0</v>
      </c>
      <c r="P122" s="270">
        <f t="shared" si="2"/>
        <v>0</v>
      </c>
      <c r="Q122" s="268" t="s">
        <v>1096</v>
      </c>
      <c r="R122" s="271">
        <v>4216000191</v>
      </c>
      <c r="S122" s="268" t="s">
        <v>1097</v>
      </c>
      <c r="T122" s="272">
        <v>42557</v>
      </c>
      <c r="U122" s="268"/>
      <c r="V122" s="272">
        <v>42572</v>
      </c>
      <c r="W122" s="272">
        <v>42576</v>
      </c>
      <c r="X122" s="267" t="s">
        <v>1120</v>
      </c>
      <c r="Y122" s="270">
        <v>13617707</v>
      </c>
      <c r="Z122" s="268" t="s">
        <v>1096</v>
      </c>
      <c r="AA122" s="271">
        <v>4216000191</v>
      </c>
    </row>
    <row r="123" spans="1:27" ht="78.75">
      <c r="A123" s="475" t="s">
        <v>25787</v>
      </c>
      <c r="B123" s="1157" t="s">
        <v>963</v>
      </c>
      <c r="C123" s="267" t="s">
        <v>964</v>
      </c>
      <c r="D123" s="45" t="s">
        <v>261</v>
      </c>
      <c r="E123" s="273" t="s">
        <v>1121</v>
      </c>
      <c r="F123" s="267" t="s">
        <v>1075</v>
      </c>
      <c r="G123" s="267" t="s">
        <v>1122</v>
      </c>
      <c r="H123" s="267" t="s">
        <v>1123</v>
      </c>
      <c r="I123" s="267" t="s">
        <v>1124</v>
      </c>
      <c r="J123" s="269">
        <v>5</v>
      </c>
      <c r="K123" s="268">
        <v>3</v>
      </c>
      <c r="L123" s="268">
        <v>2</v>
      </c>
      <c r="M123" s="270">
        <v>535162.13</v>
      </c>
      <c r="N123" s="270">
        <v>422769.42</v>
      </c>
      <c r="O123" s="270">
        <f t="shared" si="3"/>
        <v>112392.71000000002</v>
      </c>
      <c r="P123" s="270">
        <f t="shared" si="2"/>
        <v>21.001618705718215</v>
      </c>
      <c r="Q123" s="268" t="s">
        <v>1125</v>
      </c>
      <c r="R123" s="271">
        <v>2460246751</v>
      </c>
      <c r="S123" s="268" t="s">
        <v>1126</v>
      </c>
      <c r="T123" s="272">
        <v>42558</v>
      </c>
      <c r="U123" s="268"/>
      <c r="V123" s="272">
        <v>42578</v>
      </c>
      <c r="W123" s="272">
        <v>42578</v>
      </c>
      <c r="X123" s="267" t="s">
        <v>1127</v>
      </c>
      <c r="Y123" s="270">
        <v>422769.42</v>
      </c>
      <c r="Z123" s="268" t="s">
        <v>1125</v>
      </c>
      <c r="AA123" s="271">
        <v>2460246751</v>
      </c>
    </row>
    <row r="124" spans="1:27" ht="56.25">
      <c r="A124" s="475" t="s">
        <v>25788</v>
      </c>
      <c r="B124" s="1157" t="s">
        <v>963</v>
      </c>
      <c r="C124" s="267" t="s">
        <v>964</v>
      </c>
      <c r="D124" s="268" t="s">
        <v>272</v>
      </c>
      <c r="E124" s="273" t="s">
        <v>1128</v>
      </c>
      <c r="F124" s="267" t="s">
        <v>1129</v>
      </c>
      <c r="G124" s="267" t="s">
        <v>651</v>
      </c>
      <c r="H124" s="267" t="s">
        <v>1130</v>
      </c>
      <c r="I124" s="267" t="s">
        <v>594</v>
      </c>
      <c r="J124" s="269">
        <v>1</v>
      </c>
      <c r="K124" s="268">
        <v>1</v>
      </c>
      <c r="L124" s="268"/>
      <c r="M124" s="270">
        <v>90004.5</v>
      </c>
      <c r="N124" s="270">
        <v>90004.5</v>
      </c>
      <c r="O124" s="270">
        <f t="shared" si="3"/>
        <v>0</v>
      </c>
      <c r="P124" s="270">
        <f t="shared" si="2"/>
        <v>0</v>
      </c>
      <c r="Q124" s="268" t="s">
        <v>1017</v>
      </c>
      <c r="R124" s="271">
        <v>4205086172</v>
      </c>
      <c r="S124" s="268" t="s">
        <v>1018</v>
      </c>
      <c r="T124" s="272">
        <v>42632</v>
      </c>
      <c r="U124" s="118"/>
      <c r="V124" s="274">
        <v>42643</v>
      </c>
      <c r="W124" s="274">
        <v>42643</v>
      </c>
      <c r="X124" s="267" t="s">
        <v>1131</v>
      </c>
      <c r="Y124" s="118">
        <v>90004.5</v>
      </c>
      <c r="Z124" s="268" t="s">
        <v>1017</v>
      </c>
      <c r="AA124" s="271">
        <v>4205086172</v>
      </c>
    </row>
    <row r="125" spans="1:27" ht="56.25">
      <c r="A125" s="475" t="s">
        <v>25789</v>
      </c>
      <c r="B125" s="1157" t="s">
        <v>963</v>
      </c>
      <c r="C125" s="267" t="s">
        <v>964</v>
      </c>
      <c r="D125" s="268" t="s">
        <v>272</v>
      </c>
      <c r="E125" s="273" t="s">
        <v>3318</v>
      </c>
      <c r="F125" s="267" t="s">
        <v>1332</v>
      </c>
      <c r="G125" s="267" t="s">
        <v>1323</v>
      </c>
      <c r="H125" s="267" t="s">
        <v>3319</v>
      </c>
      <c r="I125" s="267" t="s">
        <v>3320</v>
      </c>
      <c r="J125" s="269">
        <v>1</v>
      </c>
      <c r="K125" s="268">
        <v>1</v>
      </c>
      <c r="L125" s="268"/>
      <c r="M125" s="270">
        <v>309300</v>
      </c>
      <c r="N125" s="270">
        <v>309300</v>
      </c>
      <c r="O125" s="270">
        <f t="shared" si="3"/>
        <v>0</v>
      </c>
      <c r="P125" s="270">
        <f t="shared" si="2"/>
        <v>0</v>
      </c>
      <c r="Q125" s="268" t="s">
        <v>836</v>
      </c>
      <c r="R125" s="271">
        <v>4217146362</v>
      </c>
      <c r="S125" s="268" t="s">
        <v>3321</v>
      </c>
      <c r="T125" s="272">
        <v>42635</v>
      </c>
      <c r="U125" s="118"/>
      <c r="V125" s="274">
        <v>42644</v>
      </c>
      <c r="W125" s="274">
        <v>42646</v>
      </c>
      <c r="X125" s="267" t="s">
        <v>3322</v>
      </c>
      <c r="Y125" s="275">
        <v>309300</v>
      </c>
      <c r="Z125" s="268" t="s">
        <v>836</v>
      </c>
      <c r="AA125" s="271">
        <v>4217146362</v>
      </c>
    </row>
    <row r="126" spans="1:27" ht="45">
      <c r="A126" s="475" t="s">
        <v>25790</v>
      </c>
      <c r="B126" s="1157" t="s">
        <v>963</v>
      </c>
      <c r="C126" s="267" t="s">
        <v>964</v>
      </c>
      <c r="D126" s="268" t="s">
        <v>272</v>
      </c>
      <c r="E126" s="273" t="s">
        <v>2992</v>
      </c>
      <c r="F126" s="267" t="s">
        <v>1455</v>
      </c>
      <c r="G126" s="267" t="s">
        <v>3323</v>
      </c>
      <c r="H126" s="267" t="s">
        <v>3324</v>
      </c>
      <c r="I126" s="267" t="s">
        <v>3325</v>
      </c>
      <c r="J126" s="269">
        <v>1</v>
      </c>
      <c r="K126" s="268">
        <v>1</v>
      </c>
      <c r="L126" s="268"/>
      <c r="M126" s="270">
        <v>499000</v>
      </c>
      <c r="N126" s="270">
        <v>499000</v>
      </c>
      <c r="O126" s="270">
        <f t="shared" si="3"/>
        <v>0</v>
      </c>
      <c r="P126" s="270">
        <f t="shared" si="2"/>
        <v>0</v>
      </c>
      <c r="Q126" s="268" t="s">
        <v>3326</v>
      </c>
      <c r="R126" s="271">
        <v>4217151098</v>
      </c>
      <c r="S126" s="268" t="s">
        <v>3327</v>
      </c>
      <c r="T126" s="272">
        <v>42648</v>
      </c>
      <c r="U126" s="118"/>
      <c r="V126" s="274">
        <v>42660</v>
      </c>
      <c r="W126" s="274">
        <v>42660</v>
      </c>
      <c r="X126" s="267" t="s">
        <v>3328</v>
      </c>
      <c r="Y126" s="270">
        <v>499000</v>
      </c>
      <c r="Z126" s="268" t="s">
        <v>3326</v>
      </c>
      <c r="AA126" s="271">
        <v>4217151098</v>
      </c>
    </row>
    <row r="127" spans="1:27" ht="236.25">
      <c r="A127" s="475" t="s">
        <v>25791</v>
      </c>
      <c r="B127" s="1157" t="s">
        <v>963</v>
      </c>
      <c r="C127" s="267" t="s">
        <v>964</v>
      </c>
      <c r="D127" s="268" t="s">
        <v>272</v>
      </c>
      <c r="E127" s="273" t="s">
        <v>3329</v>
      </c>
      <c r="F127" s="267" t="s">
        <v>2188</v>
      </c>
      <c r="G127" s="267" t="s">
        <v>3323</v>
      </c>
      <c r="H127" s="267" t="s">
        <v>3330</v>
      </c>
      <c r="I127" s="267" t="s">
        <v>1045</v>
      </c>
      <c r="J127" s="269">
        <v>1</v>
      </c>
      <c r="K127" s="268">
        <v>1</v>
      </c>
      <c r="L127" s="268"/>
      <c r="M127" s="270">
        <v>11589840</v>
      </c>
      <c r="N127" s="270">
        <v>11335507.4</v>
      </c>
      <c r="O127" s="270">
        <f t="shared" si="3"/>
        <v>254332.59999999963</v>
      </c>
      <c r="P127" s="270">
        <f t="shared" si="2"/>
        <v>2.1944444444444411</v>
      </c>
      <c r="Q127" s="268" t="s">
        <v>1046</v>
      </c>
      <c r="R127" s="271">
        <v>4253024987</v>
      </c>
      <c r="S127" s="268" t="s">
        <v>1047</v>
      </c>
      <c r="T127" s="272">
        <v>42655</v>
      </c>
      <c r="U127" s="118"/>
      <c r="V127" s="274">
        <v>42667</v>
      </c>
      <c r="W127" s="274">
        <v>42667</v>
      </c>
      <c r="X127" s="267" t="s">
        <v>3331</v>
      </c>
      <c r="Y127" s="270">
        <v>11335507.4</v>
      </c>
      <c r="Z127" s="268" t="s">
        <v>1046</v>
      </c>
      <c r="AA127" s="271">
        <v>4253024987</v>
      </c>
    </row>
    <row r="128" spans="1:27" ht="78.75">
      <c r="A128" s="475" t="s">
        <v>25792</v>
      </c>
      <c r="B128" s="1157" t="s">
        <v>963</v>
      </c>
      <c r="C128" s="267" t="s">
        <v>964</v>
      </c>
      <c r="D128" s="118" t="s">
        <v>269</v>
      </c>
      <c r="E128" s="273" t="s">
        <v>3332</v>
      </c>
      <c r="F128" s="267" t="s">
        <v>3333</v>
      </c>
      <c r="G128" s="267" t="s">
        <v>3201</v>
      </c>
      <c r="H128" s="267" t="s">
        <v>3334</v>
      </c>
      <c r="I128" s="267" t="s">
        <v>1001</v>
      </c>
      <c r="J128" s="269"/>
      <c r="K128" s="268"/>
      <c r="L128" s="268"/>
      <c r="M128" s="270">
        <v>92652.28</v>
      </c>
      <c r="N128" s="270">
        <v>92652.28</v>
      </c>
      <c r="O128" s="270">
        <f t="shared" si="3"/>
        <v>0</v>
      </c>
      <c r="P128" s="270">
        <f t="shared" si="2"/>
        <v>0</v>
      </c>
      <c r="Q128" s="268" t="s">
        <v>561</v>
      </c>
      <c r="R128" s="271">
        <v>4217148426</v>
      </c>
      <c r="S128" s="268" t="s">
        <v>3335</v>
      </c>
      <c r="T128" s="272"/>
      <c r="U128" s="118"/>
      <c r="V128" s="274">
        <v>42703</v>
      </c>
      <c r="W128" s="274">
        <v>42703</v>
      </c>
      <c r="X128" s="267" t="s">
        <v>3336</v>
      </c>
      <c r="Y128" s="270">
        <v>92652.28</v>
      </c>
      <c r="Z128" s="268" t="s">
        <v>561</v>
      </c>
      <c r="AA128" s="271">
        <v>4217148426</v>
      </c>
    </row>
    <row r="129" spans="1:27" ht="78.75">
      <c r="A129" s="475" t="s">
        <v>25793</v>
      </c>
      <c r="B129" s="1157" t="s">
        <v>963</v>
      </c>
      <c r="C129" s="267" t="s">
        <v>964</v>
      </c>
      <c r="D129" s="118" t="s">
        <v>269</v>
      </c>
      <c r="E129" s="273" t="s">
        <v>3337</v>
      </c>
      <c r="F129" s="267" t="s">
        <v>3338</v>
      </c>
      <c r="G129" s="267" t="s">
        <v>3339</v>
      </c>
      <c r="H129" s="267" t="s">
        <v>3340</v>
      </c>
      <c r="I129" s="267" t="s">
        <v>1001</v>
      </c>
      <c r="J129" s="269"/>
      <c r="K129" s="268"/>
      <c r="L129" s="268"/>
      <c r="M129" s="270">
        <v>76910.14</v>
      </c>
      <c r="N129" s="270">
        <v>76910.14</v>
      </c>
      <c r="O129" s="270">
        <f t="shared" si="3"/>
        <v>0</v>
      </c>
      <c r="P129" s="270">
        <f t="shared" si="2"/>
        <v>0</v>
      </c>
      <c r="Q129" s="268" t="s">
        <v>1002</v>
      </c>
      <c r="R129" s="271">
        <v>4217146884</v>
      </c>
      <c r="S129" s="268" t="s">
        <v>1003</v>
      </c>
      <c r="T129" s="272"/>
      <c r="U129" s="118"/>
      <c r="V129" s="274">
        <v>42709</v>
      </c>
      <c r="W129" s="274">
        <v>42709</v>
      </c>
      <c r="X129" s="267" t="s">
        <v>3341</v>
      </c>
      <c r="Y129" s="270">
        <v>76910.14</v>
      </c>
      <c r="Z129" s="268" t="s">
        <v>1002</v>
      </c>
      <c r="AA129" s="271">
        <v>4217146884</v>
      </c>
    </row>
    <row r="130" spans="1:27" ht="56.25">
      <c r="A130" s="475" t="s">
        <v>25794</v>
      </c>
      <c r="B130" s="1157" t="s">
        <v>963</v>
      </c>
      <c r="C130" s="267" t="s">
        <v>964</v>
      </c>
      <c r="D130" s="268" t="s">
        <v>272</v>
      </c>
      <c r="E130" s="273" t="s">
        <v>3342</v>
      </c>
      <c r="F130" s="267" t="s">
        <v>3343</v>
      </c>
      <c r="G130" s="267" t="s">
        <v>3344</v>
      </c>
      <c r="H130" s="267" t="s">
        <v>3345</v>
      </c>
      <c r="I130" s="267" t="s">
        <v>594</v>
      </c>
      <c r="J130" s="269">
        <v>3</v>
      </c>
      <c r="K130" s="268">
        <v>1</v>
      </c>
      <c r="L130" s="268">
        <v>2</v>
      </c>
      <c r="M130" s="270">
        <v>90402.75</v>
      </c>
      <c r="N130" s="270">
        <v>89498.72</v>
      </c>
      <c r="O130" s="270">
        <f t="shared" si="3"/>
        <v>904.02999999999884</v>
      </c>
      <c r="P130" s="270">
        <f t="shared" si="2"/>
        <v>1.0000027654025998</v>
      </c>
      <c r="Q130" s="268" t="s">
        <v>1017</v>
      </c>
      <c r="R130" s="271">
        <v>4205086172</v>
      </c>
      <c r="S130" s="268" t="s">
        <v>1018</v>
      </c>
      <c r="T130" s="272">
        <v>42704</v>
      </c>
      <c r="U130" s="118"/>
      <c r="V130" s="274">
        <v>42719</v>
      </c>
      <c r="W130" s="274">
        <v>42720</v>
      </c>
      <c r="X130" s="267" t="s">
        <v>3346</v>
      </c>
      <c r="Y130" s="270">
        <v>89498.72</v>
      </c>
      <c r="Z130" s="268" t="s">
        <v>1017</v>
      </c>
      <c r="AA130" s="271">
        <v>4205086172</v>
      </c>
    </row>
    <row r="131" spans="1:27" ht="56.25">
      <c r="A131" s="475" t="s">
        <v>25795</v>
      </c>
      <c r="B131" s="1157" t="s">
        <v>963</v>
      </c>
      <c r="C131" s="267" t="s">
        <v>964</v>
      </c>
      <c r="D131" s="45" t="s">
        <v>268</v>
      </c>
      <c r="E131" s="273" t="s">
        <v>3347</v>
      </c>
      <c r="F131" s="267" t="s">
        <v>3348</v>
      </c>
      <c r="G131" s="267"/>
      <c r="H131" s="267"/>
      <c r="I131" s="267" t="s">
        <v>564</v>
      </c>
      <c r="J131" s="269"/>
      <c r="K131" s="268"/>
      <c r="L131" s="268"/>
      <c r="M131" s="270">
        <v>757491</v>
      </c>
      <c r="N131" s="270">
        <v>757491</v>
      </c>
      <c r="O131" s="270">
        <f t="shared" si="3"/>
        <v>0</v>
      </c>
      <c r="P131" s="270">
        <f t="shared" si="2"/>
        <v>0</v>
      </c>
      <c r="Q131" s="268" t="s">
        <v>1148</v>
      </c>
      <c r="R131" s="271">
        <v>4205109214</v>
      </c>
      <c r="S131" s="268" t="s">
        <v>3349</v>
      </c>
      <c r="T131" s="272"/>
      <c r="U131" s="118"/>
      <c r="V131" s="274">
        <v>42723</v>
      </c>
      <c r="W131" s="274">
        <v>42724</v>
      </c>
      <c r="X131" s="267" t="s">
        <v>3350</v>
      </c>
      <c r="Y131" s="270">
        <v>757491</v>
      </c>
      <c r="Z131" s="268" t="s">
        <v>1148</v>
      </c>
      <c r="AA131" s="271">
        <v>4205109214</v>
      </c>
    </row>
    <row r="132" spans="1:27" ht="45">
      <c r="A132" s="475" t="s">
        <v>25796</v>
      </c>
      <c r="B132" s="1157" t="s">
        <v>963</v>
      </c>
      <c r="C132" s="267" t="s">
        <v>964</v>
      </c>
      <c r="D132" s="45" t="s">
        <v>830</v>
      </c>
      <c r="E132" s="273" t="s">
        <v>3351</v>
      </c>
      <c r="F132" s="267" t="s">
        <v>3348</v>
      </c>
      <c r="G132" s="267"/>
      <c r="H132" s="267"/>
      <c r="I132" s="267" t="s">
        <v>992</v>
      </c>
      <c r="J132" s="269"/>
      <c r="K132" s="268"/>
      <c r="L132" s="268"/>
      <c r="M132" s="270">
        <v>86810.04</v>
      </c>
      <c r="N132" s="270">
        <v>86810.04</v>
      </c>
      <c r="O132" s="270">
        <f t="shared" si="3"/>
        <v>0</v>
      </c>
      <c r="P132" s="270">
        <f t="shared" si="2"/>
        <v>0</v>
      </c>
      <c r="Q132" s="268" t="s">
        <v>993</v>
      </c>
      <c r="R132" s="271">
        <v>4217054545</v>
      </c>
      <c r="S132" s="268" t="s">
        <v>994</v>
      </c>
      <c r="T132" s="272"/>
      <c r="U132" s="118"/>
      <c r="V132" s="274">
        <v>42724</v>
      </c>
      <c r="W132" s="274">
        <v>42724</v>
      </c>
      <c r="X132" s="267" t="s">
        <v>3352</v>
      </c>
      <c r="Y132" s="270">
        <v>86810.04</v>
      </c>
      <c r="Z132" s="268" t="s">
        <v>993</v>
      </c>
      <c r="AA132" s="271">
        <v>4217054545</v>
      </c>
    </row>
    <row r="133" spans="1:27" ht="78.75">
      <c r="A133" s="475" t="s">
        <v>25797</v>
      </c>
      <c r="B133" s="1157" t="s">
        <v>963</v>
      </c>
      <c r="C133" s="267" t="s">
        <v>964</v>
      </c>
      <c r="D133" s="45" t="s">
        <v>830</v>
      </c>
      <c r="E133" s="273" t="s">
        <v>3353</v>
      </c>
      <c r="F133" s="267" t="s">
        <v>3348</v>
      </c>
      <c r="G133" s="267"/>
      <c r="H133" s="267"/>
      <c r="I133" s="267" t="s">
        <v>992</v>
      </c>
      <c r="J133" s="269"/>
      <c r="K133" s="268"/>
      <c r="L133" s="268"/>
      <c r="M133" s="270">
        <v>147113.76</v>
      </c>
      <c r="N133" s="270">
        <v>147113.76</v>
      </c>
      <c r="O133" s="270">
        <f t="shared" si="3"/>
        <v>0</v>
      </c>
      <c r="P133" s="270">
        <f t="shared" si="2"/>
        <v>0</v>
      </c>
      <c r="Q133" s="268" t="s">
        <v>3354</v>
      </c>
      <c r="R133" s="271">
        <v>4217097115</v>
      </c>
      <c r="S133" s="268" t="s">
        <v>3355</v>
      </c>
      <c r="T133" s="272"/>
      <c r="U133" s="118"/>
      <c r="V133" s="274">
        <v>42724</v>
      </c>
      <c r="W133" s="274">
        <v>42724</v>
      </c>
      <c r="X133" s="267" t="s">
        <v>3356</v>
      </c>
      <c r="Y133" s="270">
        <v>147113.76</v>
      </c>
      <c r="Z133" s="268" t="s">
        <v>3354</v>
      </c>
      <c r="AA133" s="271">
        <v>4217097115</v>
      </c>
    </row>
    <row r="134" spans="1:27" ht="78.75">
      <c r="A134" s="475" t="s">
        <v>25798</v>
      </c>
      <c r="B134" s="1157" t="s">
        <v>963</v>
      </c>
      <c r="C134" s="267" t="s">
        <v>964</v>
      </c>
      <c r="D134" s="45" t="s">
        <v>830</v>
      </c>
      <c r="E134" s="273" t="s">
        <v>3357</v>
      </c>
      <c r="F134" s="267" t="s">
        <v>3358</v>
      </c>
      <c r="G134" s="267"/>
      <c r="H134" s="267"/>
      <c r="I134" s="267" t="s">
        <v>992</v>
      </c>
      <c r="J134" s="269"/>
      <c r="K134" s="268"/>
      <c r="L134" s="268"/>
      <c r="M134" s="270">
        <v>109276.56</v>
      </c>
      <c r="N134" s="270">
        <v>109276.56</v>
      </c>
      <c r="O134" s="270">
        <f t="shared" si="3"/>
        <v>0</v>
      </c>
      <c r="P134" s="270">
        <f t="shared" si="2"/>
        <v>0</v>
      </c>
      <c r="Q134" s="268" t="s">
        <v>3359</v>
      </c>
      <c r="R134" s="271">
        <v>4221028474</v>
      </c>
      <c r="S134" s="268" t="s">
        <v>3360</v>
      </c>
      <c r="T134" s="272"/>
      <c r="U134" s="118"/>
      <c r="V134" s="274">
        <v>42732</v>
      </c>
      <c r="W134" s="274">
        <v>42732</v>
      </c>
      <c r="X134" s="267" t="s">
        <v>3361</v>
      </c>
      <c r="Y134" s="270">
        <v>109276.56</v>
      </c>
      <c r="Z134" s="268" t="s">
        <v>3359</v>
      </c>
      <c r="AA134" s="271">
        <v>4221028474</v>
      </c>
    </row>
    <row r="135" spans="1:27" ht="78.75">
      <c r="A135" s="475" t="s">
        <v>25799</v>
      </c>
      <c r="B135" s="1157" t="s">
        <v>963</v>
      </c>
      <c r="C135" s="267" t="s">
        <v>964</v>
      </c>
      <c r="D135" s="45" t="s">
        <v>830</v>
      </c>
      <c r="E135" s="273" t="s">
        <v>3362</v>
      </c>
      <c r="F135" s="267" t="s">
        <v>3358</v>
      </c>
      <c r="G135" s="267"/>
      <c r="H135" s="267"/>
      <c r="I135" s="267" t="s">
        <v>992</v>
      </c>
      <c r="J135" s="269"/>
      <c r="K135" s="268"/>
      <c r="L135" s="268"/>
      <c r="M135" s="270">
        <v>29512.32</v>
      </c>
      <c r="N135" s="270">
        <v>29512.32</v>
      </c>
      <c r="O135" s="270">
        <f t="shared" si="3"/>
        <v>0</v>
      </c>
      <c r="P135" s="270">
        <f t="shared" si="2"/>
        <v>0</v>
      </c>
      <c r="Q135" s="268" t="s">
        <v>1022</v>
      </c>
      <c r="R135" s="271">
        <v>4218001240</v>
      </c>
      <c r="S135" s="268" t="s">
        <v>3363</v>
      </c>
      <c r="T135" s="272"/>
      <c r="U135" s="118"/>
      <c r="V135" s="274">
        <v>42732</v>
      </c>
      <c r="W135" s="274">
        <v>42733</v>
      </c>
      <c r="X135" s="267" t="s">
        <v>3364</v>
      </c>
      <c r="Y135" s="270">
        <v>29512.32</v>
      </c>
      <c r="Z135" s="268" t="s">
        <v>1022</v>
      </c>
      <c r="AA135" s="271">
        <v>4218001240</v>
      </c>
    </row>
    <row r="136" spans="1:27" ht="78.75">
      <c r="A136" s="475" t="s">
        <v>25800</v>
      </c>
      <c r="B136" s="311" t="s">
        <v>1132</v>
      </c>
      <c r="C136" s="45" t="s">
        <v>879</v>
      </c>
      <c r="D136" s="45" t="s">
        <v>261</v>
      </c>
      <c r="E136" s="118" t="s">
        <v>1133</v>
      </c>
      <c r="F136" s="45" t="s">
        <v>1134</v>
      </c>
      <c r="G136" s="45" t="s">
        <v>1135</v>
      </c>
      <c r="H136" s="45" t="s">
        <v>1136</v>
      </c>
      <c r="I136" s="45" t="s">
        <v>1137</v>
      </c>
      <c r="J136" s="276">
        <v>3</v>
      </c>
      <c r="K136" s="468">
        <v>2</v>
      </c>
      <c r="L136" s="468">
        <v>1</v>
      </c>
      <c r="M136" s="117">
        <v>88328</v>
      </c>
      <c r="N136" s="117">
        <v>34233.440000000002</v>
      </c>
      <c r="O136" s="270">
        <f t="shared" si="3"/>
        <v>54094.559999999998</v>
      </c>
      <c r="P136" s="270">
        <f t="shared" si="2"/>
        <v>61.242822208133319</v>
      </c>
      <c r="Q136" s="117" t="s">
        <v>1138</v>
      </c>
      <c r="R136" s="45">
        <v>4253022764</v>
      </c>
      <c r="S136" s="117" t="s">
        <v>1139</v>
      </c>
      <c r="T136" s="45" t="s">
        <v>1140</v>
      </c>
      <c r="U136" s="117"/>
      <c r="V136" s="45" t="s">
        <v>840</v>
      </c>
      <c r="W136" s="45" t="s">
        <v>840</v>
      </c>
      <c r="X136" s="45" t="s">
        <v>1141</v>
      </c>
      <c r="Y136" s="117">
        <v>34233.440000000002</v>
      </c>
      <c r="Z136" s="117" t="s">
        <v>1138</v>
      </c>
      <c r="AA136" s="45">
        <v>4253022764</v>
      </c>
    </row>
    <row r="137" spans="1:27" ht="56.25">
      <c r="A137" s="475" t="s">
        <v>25801</v>
      </c>
      <c r="B137" s="311" t="s">
        <v>1132</v>
      </c>
      <c r="C137" s="45" t="s">
        <v>879</v>
      </c>
      <c r="D137" s="118" t="s">
        <v>269</v>
      </c>
      <c r="E137" s="118" t="s">
        <v>1142</v>
      </c>
      <c r="F137" s="45" t="s">
        <v>641</v>
      </c>
      <c r="G137" s="277">
        <v>42424</v>
      </c>
      <c r="H137" s="278" t="s">
        <v>1143</v>
      </c>
      <c r="I137" s="468" t="s">
        <v>1144</v>
      </c>
      <c r="J137" s="276"/>
      <c r="K137" s="468"/>
      <c r="L137" s="468"/>
      <c r="M137" s="279">
        <v>71143.199999999997</v>
      </c>
      <c r="N137" s="279">
        <v>71143.199999999997</v>
      </c>
      <c r="O137" s="270">
        <f t="shared" si="3"/>
        <v>0</v>
      </c>
      <c r="P137" s="270">
        <f t="shared" si="2"/>
        <v>0</v>
      </c>
      <c r="Q137" s="117" t="s">
        <v>563</v>
      </c>
      <c r="R137" s="280">
        <v>4217166136</v>
      </c>
      <c r="S137" s="117" t="s">
        <v>1145</v>
      </c>
      <c r="T137" s="274"/>
      <c r="U137" s="274"/>
      <c r="V137" s="274">
        <v>42429</v>
      </c>
      <c r="W137" s="274">
        <v>42429</v>
      </c>
      <c r="X137" s="45" t="s">
        <v>1146</v>
      </c>
      <c r="Y137" s="279">
        <v>71143.199999999997</v>
      </c>
      <c r="Z137" s="117" t="s">
        <v>563</v>
      </c>
      <c r="AA137" s="280">
        <v>4217166136</v>
      </c>
    </row>
    <row r="138" spans="1:27" ht="45">
      <c r="A138" s="475" t="s">
        <v>25802</v>
      </c>
      <c r="B138" s="311" t="s">
        <v>1132</v>
      </c>
      <c r="C138" s="45" t="s">
        <v>879</v>
      </c>
      <c r="D138" s="45" t="s">
        <v>268</v>
      </c>
      <c r="E138" s="118" t="s">
        <v>1147</v>
      </c>
      <c r="F138" s="45" t="s">
        <v>641</v>
      </c>
      <c r="G138" s="45"/>
      <c r="H138" s="45"/>
      <c r="I138" s="45" t="s">
        <v>564</v>
      </c>
      <c r="J138" s="276"/>
      <c r="K138" s="468"/>
      <c r="L138" s="468"/>
      <c r="M138" s="117">
        <v>356963.86</v>
      </c>
      <c r="N138" s="117">
        <v>356963.86</v>
      </c>
      <c r="O138" s="270">
        <f t="shared" si="3"/>
        <v>0</v>
      </c>
      <c r="P138" s="270">
        <f t="shared" si="2"/>
        <v>0</v>
      </c>
      <c r="Q138" s="117" t="s">
        <v>1148</v>
      </c>
      <c r="R138" s="45">
        <v>4205109214</v>
      </c>
      <c r="S138" s="117" t="s">
        <v>1149</v>
      </c>
      <c r="T138" s="117"/>
      <c r="U138" s="117"/>
      <c r="V138" s="45" t="s">
        <v>847</v>
      </c>
      <c r="W138" s="45" t="s">
        <v>848</v>
      </c>
      <c r="X138" s="45" t="s">
        <v>1150</v>
      </c>
      <c r="Y138" s="276">
        <v>356963.86</v>
      </c>
      <c r="Z138" s="117" t="s">
        <v>1148</v>
      </c>
      <c r="AA138" s="45">
        <v>4205109214</v>
      </c>
    </row>
    <row r="139" spans="1:27" ht="67.5">
      <c r="A139" s="475" t="s">
        <v>25803</v>
      </c>
      <c r="B139" s="311" t="s">
        <v>1132</v>
      </c>
      <c r="C139" s="45" t="s">
        <v>879</v>
      </c>
      <c r="D139" s="45" t="s">
        <v>830</v>
      </c>
      <c r="E139" s="118" t="s">
        <v>1151</v>
      </c>
      <c r="F139" s="45" t="s">
        <v>641</v>
      </c>
      <c r="G139" s="45"/>
      <c r="H139" s="45"/>
      <c r="I139" s="45" t="s">
        <v>992</v>
      </c>
      <c r="J139" s="276"/>
      <c r="K139" s="468"/>
      <c r="L139" s="468"/>
      <c r="M139" s="117">
        <v>154067.76</v>
      </c>
      <c r="N139" s="117">
        <v>154067.76</v>
      </c>
      <c r="O139" s="270">
        <f t="shared" si="3"/>
        <v>0</v>
      </c>
      <c r="P139" s="270">
        <f t="shared" si="2"/>
        <v>0</v>
      </c>
      <c r="Q139" s="117" t="s">
        <v>1152</v>
      </c>
      <c r="R139" s="45">
        <v>4217097115</v>
      </c>
      <c r="S139" s="45" t="s">
        <v>1153</v>
      </c>
      <c r="T139" s="45"/>
      <c r="U139" s="45"/>
      <c r="V139" s="45" t="s">
        <v>713</v>
      </c>
      <c r="W139" s="45" t="s">
        <v>713</v>
      </c>
      <c r="X139" s="45" t="s">
        <v>1154</v>
      </c>
      <c r="Y139" s="276">
        <v>154067.76</v>
      </c>
      <c r="Z139" s="117" t="s">
        <v>1152</v>
      </c>
      <c r="AA139" s="45">
        <v>4217097115</v>
      </c>
    </row>
    <row r="140" spans="1:27" ht="67.5">
      <c r="A140" s="475" t="s">
        <v>25804</v>
      </c>
      <c r="B140" s="311" t="s">
        <v>1132</v>
      </c>
      <c r="C140" s="45" t="s">
        <v>879</v>
      </c>
      <c r="D140" s="45" t="s">
        <v>830</v>
      </c>
      <c r="E140" s="118" t="s">
        <v>1151</v>
      </c>
      <c r="F140" s="45" t="s">
        <v>641</v>
      </c>
      <c r="G140" s="45"/>
      <c r="H140" s="45"/>
      <c r="I140" s="45" t="s">
        <v>992</v>
      </c>
      <c r="J140" s="276"/>
      <c r="K140" s="468"/>
      <c r="L140" s="468"/>
      <c r="M140" s="117">
        <v>41726.519999999997</v>
      </c>
      <c r="N140" s="117">
        <v>41726.519999999997</v>
      </c>
      <c r="O140" s="270">
        <f t="shared" si="3"/>
        <v>0</v>
      </c>
      <c r="P140" s="270">
        <f t="shared" si="2"/>
        <v>0</v>
      </c>
      <c r="Q140" s="117" t="s">
        <v>1155</v>
      </c>
      <c r="R140" s="45">
        <v>4253026737</v>
      </c>
      <c r="S140" s="117" t="s">
        <v>1156</v>
      </c>
      <c r="T140" s="117"/>
      <c r="U140" s="117"/>
      <c r="V140" s="45" t="s">
        <v>713</v>
      </c>
      <c r="W140" s="45" t="s">
        <v>713</v>
      </c>
      <c r="X140" s="45" t="s">
        <v>1157</v>
      </c>
      <c r="Y140" s="117">
        <v>41726.519999999997</v>
      </c>
      <c r="Z140" s="117" t="s">
        <v>1155</v>
      </c>
      <c r="AA140" s="45">
        <v>4253026737</v>
      </c>
    </row>
    <row r="141" spans="1:27" ht="67.5">
      <c r="A141" s="475" t="s">
        <v>25805</v>
      </c>
      <c r="B141" s="311" t="s">
        <v>1132</v>
      </c>
      <c r="C141" s="45" t="s">
        <v>879</v>
      </c>
      <c r="D141" s="45" t="s">
        <v>830</v>
      </c>
      <c r="E141" s="118" t="s">
        <v>1151</v>
      </c>
      <c r="F141" s="45" t="s">
        <v>641</v>
      </c>
      <c r="G141" s="45"/>
      <c r="H141" s="45"/>
      <c r="I141" s="45" t="s">
        <v>992</v>
      </c>
      <c r="J141" s="276"/>
      <c r="K141" s="468"/>
      <c r="L141" s="468"/>
      <c r="M141" s="117">
        <v>62520</v>
      </c>
      <c r="N141" s="117">
        <v>62520</v>
      </c>
      <c r="O141" s="270">
        <f t="shared" si="3"/>
        <v>0</v>
      </c>
      <c r="P141" s="270">
        <f t="shared" si="2"/>
        <v>0</v>
      </c>
      <c r="Q141" s="117" t="s">
        <v>1158</v>
      </c>
      <c r="R141" s="45" t="s">
        <v>855</v>
      </c>
      <c r="S141" s="45" t="s">
        <v>1159</v>
      </c>
      <c r="T141" s="45"/>
      <c r="U141" s="45"/>
      <c r="V141" s="45" t="s">
        <v>713</v>
      </c>
      <c r="W141" s="45" t="s">
        <v>713</v>
      </c>
      <c r="X141" s="45" t="s">
        <v>1160</v>
      </c>
      <c r="Y141" s="117">
        <v>62520</v>
      </c>
      <c r="Z141" s="117" t="s">
        <v>1158</v>
      </c>
      <c r="AA141" s="45" t="s">
        <v>855</v>
      </c>
    </row>
    <row r="142" spans="1:27" ht="56.25">
      <c r="A142" s="475" t="s">
        <v>25806</v>
      </c>
      <c r="B142" s="311" t="s">
        <v>1132</v>
      </c>
      <c r="C142" s="45" t="s">
        <v>879</v>
      </c>
      <c r="D142" s="118" t="s">
        <v>269</v>
      </c>
      <c r="E142" s="281" t="s">
        <v>1161</v>
      </c>
      <c r="F142" s="45" t="s">
        <v>1043</v>
      </c>
      <c r="G142" s="45" t="s">
        <v>1162</v>
      </c>
      <c r="H142" s="282" t="s">
        <v>1163</v>
      </c>
      <c r="I142" s="45" t="s">
        <v>1164</v>
      </c>
      <c r="J142" s="276"/>
      <c r="K142" s="468"/>
      <c r="L142" s="468"/>
      <c r="M142" s="117">
        <v>446075.49</v>
      </c>
      <c r="N142" s="117">
        <v>446075.49</v>
      </c>
      <c r="O142" s="270">
        <f t="shared" si="3"/>
        <v>0</v>
      </c>
      <c r="P142" s="270">
        <f t="shared" si="2"/>
        <v>0</v>
      </c>
      <c r="Q142" s="45" t="s">
        <v>561</v>
      </c>
      <c r="R142" s="45" t="s">
        <v>1165</v>
      </c>
      <c r="S142" s="45" t="s">
        <v>1166</v>
      </c>
      <c r="T142" s="45"/>
      <c r="U142" s="45"/>
      <c r="V142" s="45" t="s">
        <v>845</v>
      </c>
      <c r="W142" s="45" t="s">
        <v>845</v>
      </c>
      <c r="X142" s="45" t="s">
        <v>1167</v>
      </c>
      <c r="Y142" s="117">
        <v>446075.49</v>
      </c>
      <c r="Z142" s="45" t="s">
        <v>561</v>
      </c>
      <c r="AA142" s="45" t="s">
        <v>1165</v>
      </c>
    </row>
    <row r="143" spans="1:27" ht="56.25">
      <c r="A143" s="475" t="s">
        <v>25807</v>
      </c>
      <c r="B143" s="311" t="s">
        <v>1132</v>
      </c>
      <c r="C143" s="45" t="s">
        <v>879</v>
      </c>
      <c r="D143" s="45" t="s">
        <v>265</v>
      </c>
      <c r="E143" s="118" t="s">
        <v>1168</v>
      </c>
      <c r="F143" s="45" t="s">
        <v>1043</v>
      </c>
      <c r="G143" s="45" t="s">
        <v>1162</v>
      </c>
      <c r="H143" s="282" t="s">
        <v>1169</v>
      </c>
      <c r="I143" s="45" t="s">
        <v>541</v>
      </c>
      <c r="J143" s="276"/>
      <c r="K143" s="468"/>
      <c r="L143" s="468"/>
      <c r="M143" s="117">
        <v>85000</v>
      </c>
      <c r="N143" s="117">
        <v>85000</v>
      </c>
      <c r="O143" s="270">
        <f t="shared" si="3"/>
        <v>0</v>
      </c>
      <c r="P143" s="270">
        <f t="shared" si="2"/>
        <v>0</v>
      </c>
      <c r="Q143" s="117" t="s">
        <v>262</v>
      </c>
      <c r="R143" s="45">
        <v>7707049388</v>
      </c>
      <c r="S143" s="45" t="s">
        <v>1170</v>
      </c>
      <c r="T143" s="45"/>
      <c r="U143" s="45"/>
      <c r="V143" s="45" t="s">
        <v>845</v>
      </c>
      <c r="W143" s="45" t="s">
        <v>845</v>
      </c>
      <c r="X143" s="45" t="s">
        <v>1171</v>
      </c>
      <c r="Y143" s="117">
        <v>85000</v>
      </c>
      <c r="Z143" s="117" t="s">
        <v>262</v>
      </c>
      <c r="AA143" s="45">
        <v>7707049388</v>
      </c>
    </row>
    <row r="144" spans="1:27" ht="90">
      <c r="A144" s="475" t="s">
        <v>25808</v>
      </c>
      <c r="B144" s="311" t="s">
        <v>1132</v>
      </c>
      <c r="C144" s="45" t="s">
        <v>879</v>
      </c>
      <c r="D144" s="45" t="s">
        <v>272</v>
      </c>
      <c r="E144" s="281" t="s">
        <v>1172</v>
      </c>
      <c r="F144" s="45" t="s">
        <v>678</v>
      </c>
      <c r="G144" s="45" t="s">
        <v>1173</v>
      </c>
      <c r="H144" s="282" t="s">
        <v>1174</v>
      </c>
      <c r="I144" s="45" t="s">
        <v>1077</v>
      </c>
      <c r="J144" s="276">
        <v>1</v>
      </c>
      <c r="K144" s="468">
        <v>1</v>
      </c>
      <c r="L144" s="468">
        <v>0</v>
      </c>
      <c r="M144" s="117">
        <v>322800</v>
      </c>
      <c r="N144" s="117">
        <v>322800</v>
      </c>
      <c r="O144" s="270">
        <f t="shared" si="3"/>
        <v>0</v>
      </c>
      <c r="P144" s="270">
        <f t="shared" si="2"/>
        <v>0</v>
      </c>
      <c r="Q144" s="117" t="s">
        <v>1175</v>
      </c>
      <c r="R144" s="45" t="s">
        <v>1176</v>
      </c>
      <c r="S144" s="117" t="s">
        <v>1177</v>
      </c>
      <c r="T144" s="45" t="s">
        <v>647</v>
      </c>
      <c r="U144" s="45"/>
      <c r="V144" s="45" t="s">
        <v>1075</v>
      </c>
      <c r="W144" s="45" t="s">
        <v>1075</v>
      </c>
      <c r="X144" s="45" t="s">
        <v>1178</v>
      </c>
      <c r="Y144" s="117">
        <v>322800</v>
      </c>
      <c r="Z144" s="117" t="s">
        <v>1175</v>
      </c>
      <c r="AA144" s="45" t="s">
        <v>1176</v>
      </c>
    </row>
    <row r="145" spans="1:27" ht="56.25">
      <c r="A145" s="475" t="s">
        <v>25809</v>
      </c>
      <c r="B145" s="311" t="s">
        <v>1132</v>
      </c>
      <c r="C145" s="45" t="s">
        <v>879</v>
      </c>
      <c r="D145" s="45" t="s">
        <v>261</v>
      </c>
      <c r="E145" s="118" t="s">
        <v>1179</v>
      </c>
      <c r="F145" s="45" t="s">
        <v>1043</v>
      </c>
      <c r="G145" s="45" t="s">
        <v>856</v>
      </c>
      <c r="H145" s="282" t="s">
        <v>1180</v>
      </c>
      <c r="I145" s="45" t="s">
        <v>1181</v>
      </c>
      <c r="J145" s="276">
        <v>3</v>
      </c>
      <c r="K145" s="468">
        <v>3</v>
      </c>
      <c r="L145" s="468">
        <v>0</v>
      </c>
      <c r="M145" s="117">
        <v>27000</v>
      </c>
      <c r="N145" s="117">
        <v>22275</v>
      </c>
      <c r="O145" s="270">
        <f t="shared" si="3"/>
        <v>4725</v>
      </c>
      <c r="P145" s="270">
        <f t="shared" si="2"/>
        <v>17.5</v>
      </c>
      <c r="Q145" s="117" t="s">
        <v>1182</v>
      </c>
      <c r="R145" s="45" t="s">
        <v>1183</v>
      </c>
      <c r="S145" s="45" t="s">
        <v>1184</v>
      </c>
      <c r="T145" s="45" t="s">
        <v>1185</v>
      </c>
      <c r="U145" s="45"/>
      <c r="V145" s="45" t="s">
        <v>858</v>
      </c>
      <c r="W145" s="45" t="s">
        <v>858</v>
      </c>
      <c r="X145" s="45" t="s">
        <v>1186</v>
      </c>
      <c r="Y145" s="117">
        <v>22275</v>
      </c>
      <c r="Z145" s="117" t="s">
        <v>1182</v>
      </c>
      <c r="AA145" s="45" t="s">
        <v>1183</v>
      </c>
    </row>
    <row r="146" spans="1:27" ht="45">
      <c r="A146" s="475" t="s">
        <v>25810</v>
      </c>
      <c r="B146" s="311" t="s">
        <v>1132</v>
      </c>
      <c r="C146" s="45" t="s">
        <v>879</v>
      </c>
      <c r="D146" s="45" t="s">
        <v>261</v>
      </c>
      <c r="E146" s="118" t="s">
        <v>1187</v>
      </c>
      <c r="F146" s="45" t="s">
        <v>1043</v>
      </c>
      <c r="G146" s="45" t="s">
        <v>1068</v>
      </c>
      <c r="H146" s="282" t="s">
        <v>1188</v>
      </c>
      <c r="I146" s="45" t="s">
        <v>1189</v>
      </c>
      <c r="J146" s="276">
        <v>4</v>
      </c>
      <c r="K146" s="468">
        <v>4</v>
      </c>
      <c r="L146" s="468">
        <v>0</v>
      </c>
      <c r="M146" s="117">
        <v>152064</v>
      </c>
      <c r="N146" s="117">
        <v>48660.480000000003</v>
      </c>
      <c r="O146" s="270">
        <f t="shared" si="3"/>
        <v>103403.51999999999</v>
      </c>
      <c r="P146" s="270">
        <f t="shared" si="2"/>
        <v>68</v>
      </c>
      <c r="Q146" s="117" t="s">
        <v>1190</v>
      </c>
      <c r="R146" s="45" t="s">
        <v>1191</v>
      </c>
      <c r="S146" s="45" t="s">
        <v>1192</v>
      </c>
      <c r="T146" s="45" t="s">
        <v>1193</v>
      </c>
      <c r="U146" s="45"/>
      <c r="V146" s="45" t="s">
        <v>1194</v>
      </c>
      <c r="W146" s="45" t="s">
        <v>1173</v>
      </c>
      <c r="X146" s="45" t="s">
        <v>1195</v>
      </c>
      <c r="Y146" s="117">
        <v>48660.480000000003</v>
      </c>
      <c r="Z146" s="117" t="s">
        <v>1190</v>
      </c>
      <c r="AA146" s="45" t="s">
        <v>1191</v>
      </c>
    </row>
    <row r="147" spans="1:27" ht="67.5">
      <c r="A147" s="475" t="s">
        <v>25811</v>
      </c>
      <c r="B147" s="311" t="s">
        <v>1132</v>
      </c>
      <c r="C147" s="45" t="s">
        <v>879</v>
      </c>
      <c r="D147" s="45" t="s">
        <v>589</v>
      </c>
      <c r="E147" s="118" t="s">
        <v>1196</v>
      </c>
      <c r="F147" s="45" t="s">
        <v>1043</v>
      </c>
      <c r="G147" s="45" t="s">
        <v>845</v>
      </c>
      <c r="H147" s="282" t="s">
        <v>1197</v>
      </c>
      <c r="I147" s="45" t="s">
        <v>1198</v>
      </c>
      <c r="J147" s="276">
        <v>2</v>
      </c>
      <c r="K147" s="468">
        <v>2</v>
      </c>
      <c r="L147" s="468">
        <v>0</v>
      </c>
      <c r="M147" s="117">
        <v>63510.57</v>
      </c>
      <c r="N147" s="117">
        <v>46426.91</v>
      </c>
      <c r="O147" s="270">
        <f t="shared" si="3"/>
        <v>17083.659999999996</v>
      </c>
      <c r="P147" s="270">
        <f t="shared" si="2"/>
        <v>26.898924068859714</v>
      </c>
      <c r="Q147" s="117" t="s">
        <v>1199</v>
      </c>
      <c r="R147" s="45" t="s">
        <v>1200</v>
      </c>
      <c r="S147" s="45" t="s">
        <v>1201</v>
      </c>
      <c r="T147" s="45" t="s">
        <v>693</v>
      </c>
      <c r="U147" s="45"/>
      <c r="V147" s="45" t="s">
        <v>1202</v>
      </c>
      <c r="W147" s="45" t="s">
        <v>1203</v>
      </c>
      <c r="X147" s="45" t="s">
        <v>1204</v>
      </c>
      <c r="Y147" s="117">
        <v>46426.91</v>
      </c>
      <c r="Z147" s="117" t="s">
        <v>1199</v>
      </c>
      <c r="AA147" s="45" t="s">
        <v>1200</v>
      </c>
    </row>
    <row r="148" spans="1:27" ht="56.25">
      <c r="A148" s="475" t="s">
        <v>25812</v>
      </c>
      <c r="B148" s="311" t="s">
        <v>1132</v>
      </c>
      <c r="C148" s="45" t="s">
        <v>879</v>
      </c>
      <c r="D148" s="45" t="s">
        <v>589</v>
      </c>
      <c r="E148" s="118" t="s">
        <v>1205</v>
      </c>
      <c r="F148" s="45" t="s">
        <v>1043</v>
      </c>
      <c r="G148" s="45" t="s">
        <v>1015</v>
      </c>
      <c r="H148" s="282" t="s">
        <v>1206</v>
      </c>
      <c r="I148" s="45" t="s">
        <v>1207</v>
      </c>
      <c r="J148" s="276">
        <v>4</v>
      </c>
      <c r="K148" s="468">
        <v>4</v>
      </c>
      <c r="L148" s="468">
        <v>0</v>
      </c>
      <c r="M148" s="117">
        <v>55457.75</v>
      </c>
      <c r="N148" s="117">
        <v>49080.11</v>
      </c>
      <c r="O148" s="270">
        <f t="shared" si="3"/>
        <v>6377.6399999999994</v>
      </c>
      <c r="P148" s="270">
        <f t="shared" si="2"/>
        <v>11.499997746031889</v>
      </c>
      <c r="Q148" s="117" t="s">
        <v>1208</v>
      </c>
      <c r="R148" s="45" t="s">
        <v>1209</v>
      </c>
      <c r="S148" s="45" t="s">
        <v>1210</v>
      </c>
      <c r="T148" s="45" t="s">
        <v>693</v>
      </c>
      <c r="U148" s="45"/>
      <c r="V148" s="45" t="s">
        <v>1202</v>
      </c>
      <c r="W148" s="45" t="s">
        <v>1203</v>
      </c>
      <c r="X148" s="45" t="s">
        <v>1211</v>
      </c>
      <c r="Y148" s="117">
        <v>49080.11</v>
      </c>
      <c r="Z148" s="117" t="s">
        <v>1208</v>
      </c>
      <c r="AA148" s="45" t="s">
        <v>1209</v>
      </c>
    </row>
    <row r="149" spans="1:27" ht="56.25">
      <c r="A149" s="475" t="s">
        <v>25813</v>
      </c>
      <c r="B149" s="311" t="s">
        <v>1132</v>
      </c>
      <c r="C149" s="45" t="s">
        <v>879</v>
      </c>
      <c r="D149" s="45" t="s">
        <v>589</v>
      </c>
      <c r="E149" s="118" t="s">
        <v>1212</v>
      </c>
      <c r="F149" s="45" t="s">
        <v>1043</v>
      </c>
      <c r="G149" s="45" t="s">
        <v>845</v>
      </c>
      <c r="H149" s="282" t="s">
        <v>1213</v>
      </c>
      <c r="I149" s="45" t="s">
        <v>1214</v>
      </c>
      <c r="J149" s="276">
        <v>4</v>
      </c>
      <c r="K149" s="468">
        <v>4</v>
      </c>
      <c r="L149" s="468">
        <v>0</v>
      </c>
      <c r="M149" s="117">
        <v>53869.4</v>
      </c>
      <c r="N149" s="117">
        <v>53600.05</v>
      </c>
      <c r="O149" s="270">
        <f t="shared" si="3"/>
        <v>269.34999999999854</v>
      </c>
      <c r="P149" s="270">
        <f t="shared" si="2"/>
        <v>0.50000556902434135</v>
      </c>
      <c r="Q149" s="117" t="s">
        <v>1208</v>
      </c>
      <c r="R149" s="45" t="s">
        <v>1209</v>
      </c>
      <c r="S149" s="45" t="s">
        <v>1210</v>
      </c>
      <c r="T149" s="45" t="s">
        <v>1021</v>
      </c>
      <c r="U149" s="45"/>
      <c r="V149" s="45" t="s">
        <v>1202</v>
      </c>
      <c r="W149" s="45" t="s">
        <v>1203</v>
      </c>
      <c r="X149" s="45" t="s">
        <v>1215</v>
      </c>
      <c r="Y149" s="117">
        <v>53600.05</v>
      </c>
      <c r="Z149" s="117" t="s">
        <v>1208</v>
      </c>
      <c r="AA149" s="45" t="s">
        <v>1209</v>
      </c>
    </row>
    <row r="150" spans="1:27" ht="78.75">
      <c r="A150" s="475" t="s">
        <v>25814</v>
      </c>
      <c r="B150" s="311" t="s">
        <v>1132</v>
      </c>
      <c r="C150" s="45" t="s">
        <v>879</v>
      </c>
      <c r="D150" s="45" t="s">
        <v>589</v>
      </c>
      <c r="E150" s="118" t="s">
        <v>1216</v>
      </c>
      <c r="F150" s="45" t="s">
        <v>1014</v>
      </c>
      <c r="G150" s="45" t="s">
        <v>1015</v>
      </c>
      <c r="H150" s="282" t="s">
        <v>1217</v>
      </c>
      <c r="I150" s="45" t="s">
        <v>1218</v>
      </c>
      <c r="J150" s="276">
        <v>6</v>
      </c>
      <c r="K150" s="468">
        <v>5</v>
      </c>
      <c r="L150" s="468">
        <v>1</v>
      </c>
      <c r="M150" s="117">
        <v>206135.2</v>
      </c>
      <c r="N150" s="117">
        <v>155632.04999999999</v>
      </c>
      <c r="O150" s="270">
        <f t="shared" si="3"/>
        <v>50503.150000000023</v>
      </c>
      <c r="P150" s="270">
        <f t="shared" si="2"/>
        <v>24.500012613081136</v>
      </c>
      <c r="Q150" s="117" t="s">
        <v>1219</v>
      </c>
      <c r="R150" s="45" t="s">
        <v>1220</v>
      </c>
      <c r="S150" s="45" t="s">
        <v>1221</v>
      </c>
      <c r="T150" s="45" t="s">
        <v>1027</v>
      </c>
      <c r="U150" s="45"/>
      <c r="V150" s="45" t="s">
        <v>1202</v>
      </c>
      <c r="W150" s="45" t="s">
        <v>1203</v>
      </c>
      <c r="X150" s="45" t="s">
        <v>1222</v>
      </c>
      <c r="Y150" s="117">
        <v>155632.04999999999</v>
      </c>
      <c r="Z150" s="117" t="s">
        <v>1219</v>
      </c>
      <c r="AA150" s="45" t="s">
        <v>1220</v>
      </c>
    </row>
    <row r="151" spans="1:27" ht="101.25">
      <c r="A151" s="475" t="s">
        <v>25815</v>
      </c>
      <c r="B151" s="311" t="s">
        <v>1132</v>
      </c>
      <c r="C151" s="45" t="s">
        <v>879</v>
      </c>
      <c r="D151" s="45" t="s">
        <v>272</v>
      </c>
      <c r="E151" s="118" t="s">
        <v>1223</v>
      </c>
      <c r="F151" s="45" t="s">
        <v>1224</v>
      </c>
      <c r="G151" s="45" t="s">
        <v>1225</v>
      </c>
      <c r="H151" s="282" t="s">
        <v>1226</v>
      </c>
      <c r="I151" s="45" t="s">
        <v>1227</v>
      </c>
      <c r="J151" s="276">
        <v>1</v>
      </c>
      <c r="K151" s="468">
        <v>1</v>
      </c>
      <c r="L151" s="468">
        <v>0</v>
      </c>
      <c r="M151" s="117">
        <v>24682.35</v>
      </c>
      <c r="N151" s="117">
        <v>24682.35</v>
      </c>
      <c r="O151" s="270">
        <f t="shared" si="3"/>
        <v>0</v>
      </c>
      <c r="P151" s="270">
        <f t="shared" si="2"/>
        <v>0</v>
      </c>
      <c r="Q151" s="117" t="s">
        <v>1228</v>
      </c>
      <c r="R151" s="45" t="s">
        <v>1229</v>
      </c>
      <c r="S151" s="45" t="s">
        <v>1230</v>
      </c>
      <c r="T151" s="45" t="s">
        <v>1231</v>
      </c>
      <c r="U151" s="45"/>
      <c r="V151" s="45" t="s">
        <v>680</v>
      </c>
      <c r="W151" s="45" t="s">
        <v>680</v>
      </c>
      <c r="X151" s="45" t="s">
        <v>1232</v>
      </c>
      <c r="Y151" s="117">
        <v>24682.35</v>
      </c>
      <c r="Z151" s="117" t="s">
        <v>1228</v>
      </c>
      <c r="AA151" s="45" t="s">
        <v>1229</v>
      </c>
    </row>
    <row r="152" spans="1:27" ht="45">
      <c r="A152" s="475" t="s">
        <v>25816</v>
      </c>
      <c r="B152" s="311" t="s">
        <v>1132</v>
      </c>
      <c r="C152" s="45" t="s">
        <v>879</v>
      </c>
      <c r="D152" s="45" t="s">
        <v>589</v>
      </c>
      <c r="E152" s="118" t="s">
        <v>1233</v>
      </c>
      <c r="F152" s="45" t="s">
        <v>1014</v>
      </c>
      <c r="G152" s="45" t="s">
        <v>1224</v>
      </c>
      <c r="H152" s="282" t="s">
        <v>1234</v>
      </c>
      <c r="I152" s="45" t="s">
        <v>1235</v>
      </c>
      <c r="J152" s="276">
        <v>5</v>
      </c>
      <c r="K152" s="468">
        <v>5</v>
      </c>
      <c r="L152" s="468">
        <v>0</v>
      </c>
      <c r="M152" s="117">
        <v>18501</v>
      </c>
      <c r="N152" s="117">
        <v>15078.31</v>
      </c>
      <c r="O152" s="270">
        <f t="shared" si="3"/>
        <v>3422.6900000000005</v>
      </c>
      <c r="P152" s="270">
        <f t="shared" si="2"/>
        <v>18.500027025566187</v>
      </c>
      <c r="Q152" s="117" t="s">
        <v>1236</v>
      </c>
      <c r="R152" s="45" t="s">
        <v>1237</v>
      </c>
      <c r="S152" s="45" t="s">
        <v>1238</v>
      </c>
      <c r="T152" s="45" t="s">
        <v>1225</v>
      </c>
      <c r="U152" s="45"/>
      <c r="V152" s="45" t="s">
        <v>1239</v>
      </c>
      <c r="W152" s="45" t="s">
        <v>1239</v>
      </c>
      <c r="X152" s="45" t="s">
        <v>1240</v>
      </c>
      <c r="Y152" s="117">
        <v>15078.31</v>
      </c>
      <c r="Z152" s="117" t="s">
        <v>1236</v>
      </c>
      <c r="AA152" s="45" t="s">
        <v>1237</v>
      </c>
    </row>
    <row r="153" spans="1:27" ht="45">
      <c r="A153" s="475" t="s">
        <v>25817</v>
      </c>
      <c r="B153" s="311" t="s">
        <v>1132</v>
      </c>
      <c r="C153" s="45" t="s">
        <v>879</v>
      </c>
      <c r="D153" s="45" t="s">
        <v>589</v>
      </c>
      <c r="E153" s="118" t="s">
        <v>1241</v>
      </c>
      <c r="F153" s="45" t="s">
        <v>1014</v>
      </c>
      <c r="G153" s="45" t="s">
        <v>645</v>
      </c>
      <c r="H153" s="282" t="s">
        <v>1242</v>
      </c>
      <c r="I153" s="45" t="s">
        <v>1243</v>
      </c>
      <c r="J153" s="276">
        <v>8</v>
      </c>
      <c r="K153" s="468">
        <v>8</v>
      </c>
      <c r="L153" s="468">
        <v>0</v>
      </c>
      <c r="M153" s="117">
        <v>77735.100000000006</v>
      </c>
      <c r="N153" s="117">
        <v>56357.94</v>
      </c>
      <c r="O153" s="270">
        <f t="shared" si="3"/>
        <v>21377.160000000003</v>
      </c>
      <c r="P153" s="270">
        <f t="shared" si="2"/>
        <v>27.500009648151224</v>
      </c>
      <c r="Q153" s="117" t="s">
        <v>1236</v>
      </c>
      <c r="R153" s="45" t="s">
        <v>1237</v>
      </c>
      <c r="S153" s="45" t="s">
        <v>1238</v>
      </c>
      <c r="T153" s="45" t="s">
        <v>857</v>
      </c>
      <c r="U153" s="45"/>
      <c r="V153" s="45" t="s">
        <v>1203</v>
      </c>
      <c r="W153" s="45" t="s">
        <v>1244</v>
      </c>
      <c r="X153" s="45" t="s">
        <v>1245</v>
      </c>
      <c r="Y153" s="117">
        <v>56357.94</v>
      </c>
      <c r="Z153" s="117" t="s">
        <v>1236</v>
      </c>
      <c r="AA153" s="45" t="s">
        <v>1237</v>
      </c>
    </row>
    <row r="154" spans="1:27" ht="56.25">
      <c r="A154" s="475" t="s">
        <v>25818</v>
      </c>
      <c r="B154" s="311" t="s">
        <v>1132</v>
      </c>
      <c r="C154" s="45" t="s">
        <v>879</v>
      </c>
      <c r="D154" s="45" t="s">
        <v>589</v>
      </c>
      <c r="E154" s="118" t="s">
        <v>1246</v>
      </c>
      <c r="F154" s="45" t="s">
        <v>1014</v>
      </c>
      <c r="G154" s="45" t="s">
        <v>1224</v>
      </c>
      <c r="H154" s="282" t="s">
        <v>1247</v>
      </c>
      <c r="I154" s="45" t="s">
        <v>1248</v>
      </c>
      <c r="J154" s="276">
        <v>4</v>
      </c>
      <c r="K154" s="468">
        <v>3</v>
      </c>
      <c r="L154" s="468">
        <v>1</v>
      </c>
      <c r="M154" s="117">
        <v>14273.5</v>
      </c>
      <c r="N154" s="117">
        <v>12087.96</v>
      </c>
      <c r="O154" s="270">
        <f t="shared" si="3"/>
        <v>2185.5400000000009</v>
      </c>
      <c r="P154" s="270">
        <f t="shared" ref="P154:P217" si="4">O154/M154*100</f>
        <v>15.311871650260981</v>
      </c>
      <c r="Q154" s="117" t="s">
        <v>1249</v>
      </c>
      <c r="R154" s="45" t="s">
        <v>1250</v>
      </c>
      <c r="S154" s="45" t="s">
        <v>1251</v>
      </c>
      <c r="T154" s="45" t="s">
        <v>854</v>
      </c>
      <c r="U154" s="45"/>
      <c r="V154" s="45" t="s">
        <v>1231</v>
      </c>
      <c r="W154" s="45" t="s">
        <v>1252</v>
      </c>
      <c r="X154" s="45" t="s">
        <v>1253</v>
      </c>
      <c r="Y154" s="117">
        <v>12087.96</v>
      </c>
      <c r="Z154" s="117" t="s">
        <v>1249</v>
      </c>
      <c r="AA154" s="45" t="s">
        <v>1250</v>
      </c>
    </row>
    <row r="155" spans="1:27" ht="45">
      <c r="A155" s="475" t="s">
        <v>25819</v>
      </c>
      <c r="B155" s="311" t="s">
        <v>1132</v>
      </c>
      <c r="C155" s="45" t="s">
        <v>879</v>
      </c>
      <c r="D155" s="45" t="s">
        <v>272</v>
      </c>
      <c r="E155" s="118" t="s">
        <v>1254</v>
      </c>
      <c r="F155" s="45" t="s">
        <v>1224</v>
      </c>
      <c r="G155" s="45" t="s">
        <v>714</v>
      </c>
      <c r="H155" s="282" t="s">
        <v>1255</v>
      </c>
      <c r="I155" s="45" t="s">
        <v>1256</v>
      </c>
      <c r="J155" s="276">
        <v>1</v>
      </c>
      <c r="K155" s="468">
        <v>1</v>
      </c>
      <c r="L155" s="468">
        <v>0</v>
      </c>
      <c r="M155" s="117">
        <v>115080</v>
      </c>
      <c r="N155" s="117">
        <v>115080</v>
      </c>
      <c r="O155" s="270">
        <f t="shared" si="3"/>
        <v>0</v>
      </c>
      <c r="P155" s="270">
        <f t="shared" si="4"/>
        <v>0</v>
      </c>
      <c r="Q155" s="117" t="s">
        <v>565</v>
      </c>
      <c r="R155" s="45" t="s">
        <v>865</v>
      </c>
      <c r="S155" s="45" t="s">
        <v>1257</v>
      </c>
      <c r="T155" s="45" t="s">
        <v>693</v>
      </c>
      <c r="U155" s="45"/>
      <c r="V155" s="45" t="s">
        <v>1203</v>
      </c>
      <c r="W155" s="45" t="s">
        <v>1244</v>
      </c>
      <c r="X155" s="45" t="s">
        <v>1258</v>
      </c>
      <c r="Y155" s="117">
        <v>115080</v>
      </c>
      <c r="Z155" s="117" t="s">
        <v>565</v>
      </c>
      <c r="AA155" s="45" t="s">
        <v>865</v>
      </c>
    </row>
    <row r="156" spans="1:27" ht="56.25">
      <c r="A156" s="475" t="s">
        <v>25820</v>
      </c>
      <c r="B156" s="311" t="s">
        <v>1132</v>
      </c>
      <c r="C156" s="45" t="s">
        <v>879</v>
      </c>
      <c r="D156" s="45" t="s">
        <v>272</v>
      </c>
      <c r="E156" s="118" t="s">
        <v>1259</v>
      </c>
      <c r="F156" s="45" t="s">
        <v>1014</v>
      </c>
      <c r="G156" s="45" t="s">
        <v>1162</v>
      </c>
      <c r="H156" s="282" t="s">
        <v>1260</v>
      </c>
      <c r="I156" s="45" t="s">
        <v>1261</v>
      </c>
      <c r="J156" s="276">
        <v>2</v>
      </c>
      <c r="K156" s="468">
        <v>1</v>
      </c>
      <c r="L156" s="468">
        <v>1</v>
      </c>
      <c r="M156" s="117">
        <v>3945</v>
      </c>
      <c r="N156" s="117">
        <v>3945</v>
      </c>
      <c r="O156" s="270">
        <f t="shared" si="3"/>
        <v>0</v>
      </c>
      <c r="P156" s="270">
        <f t="shared" si="4"/>
        <v>0</v>
      </c>
      <c r="Q156" s="117" t="s">
        <v>1262</v>
      </c>
      <c r="R156" s="45" t="s">
        <v>1263</v>
      </c>
      <c r="S156" s="45" t="s">
        <v>1264</v>
      </c>
      <c r="T156" s="45" t="s">
        <v>854</v>
      </c>
      <c r="U156" s="45"/>
      <c r="V156" s="45" t="s">
        <v>1231</v>
      </c>
      <c r="W156" s="45" t="s">
        <v>1252</v>
      </c>
      <c r="X156" s="45" t="s">
        <v>1265</v>
      </c>
      <c r="Y156" s="117">
        <v>3945</v>
      </c>
      <c r="Z156" s="117" t="s">
        <v>1262</v>
      </c>
      <c r="AA156" s="45" t="s">
        <v>1263</v>
      </c>
    </row>
    <row r="157" spans="1:27" ht="45">
      <c r="A157" s="475" t="s">
        <v>25821</v>
      </c>
      <c r="B157" s="311" t="s">
        <v>1132</v>
      </c>
      <c r="C157" s="45" t="s">
        <v>879</v>
      </c>
      <c r="D157" s="45" t="s">
        <v>589</v>
      </c>
      <c r="E157" s="118" t="s">
        <v>1266</v>
      </c>
      <c r="F157" s="45" t="s">
        <v>695</v>
      </c>
      <c r="G157" s="45" t="s">
        <v>861</v>
      </c>
      <c r="H157" s="282" t="s">
        <v>1267</v>
      </c>
      <c r="I157" s="45" t="s">
        <v>1268</v>
      </c>
      <c r="J157" s="276">
        <v>7</v>
      </c>
      <c r="K157" s="468">
        <v>7</v>
      </c>
      <c r="L157" s="468">
        <v>0</v>
      </c>
      <c r="M157" s="117">
        <v>4900.05</v>
      </c>
      <c r="N157" s="117">
        <v>1679.27</v>
      </c>
      <c r="O157" s="270">
        <f t="shared" si="3"/>
        <v>3220.78</v>
      </c>
      <c r="P157" s="270">
        <f t="shared" si="4"/>
        <v>65.729533372108449</v>
      </c>
      <c r="Q157" s="117" t="s">
        <v>1236</v>
      </c>
      <c r="R157" s="45" t="s">
        <v>1237</v>
      </c>
      <c r="S157" s="45" t="s">
        <v>1238</v>
      </c>
      <c r="T157" s="45" t="s">
        <v>1269</v>
      </c>
      <c r="U157" s="45"/>
      <c r="V157" s="45" t="s">
        <v>1270</v>
      </c>
      <c r="W157" s="45" t="s">
        <v>1270</v>
      </c>
      <c r="X157" s="45" t="s">
        <v>1271</v>
      </c>
      <c r="Y157" s="117">
        <v>1679.27</v>
      </c>
      <c r="Z157" s="117" t="s">
        <v>1236</v>
      </c>
      <c r="AA157" s="45" t="s">
        <v>1237</v>
      </c>
    </row>
    <row r="158" spans="1:27" ht="56.25">
      <c r="A158" s="475" t="s">
        <v>25822</v>
      </c>
      <c r="B158" s="311" t="s">
        <v>1132</v>
      </c>
      <c r="C158" s="45" t="s">
        <v>879</v>
      </c>
      <c r="D158" s="45" t="s">
        <v>589</v>
      </c>
      <c r="E158" s="118" t="s">
        <v>1272</v>
      </c>
      <c r="F158" s="45" t="s">
        <v>1273</v>
      </c>
      <c r="G158" s="45" t="s">
        <v>1075</v>
      </c>
      <c r="H158" s="282" t="s">
        <v>1274</v>
      </c>
      <c r="I158" s="45" t="s">
        <v>1275</v>
      </c>
      <c r="J158" s="276">
        <v>3</v>
      </c>
      <c r="K158" s="468">
        <v>3</v>
      </c>
      <c r="L158" s="468">
        <v>0</v>
      </c>
      <c r="M158" s="117">
        <v>3494.26</v>
      </c>
      <c r="N158" s="117">
        <v>3476.79</v>
      </c>
      <c r="O158" s="270">
        <f t="shared" si="3"/>
        <v>17.470000000000255</v>
      </c>
      <c r="P158" s="270">
        <f t="shared" si="4"/>
        <v>0.49996279612851519</v>
      </c>
      <c r="Q158" s="117" t="s">
        <v>1208</v>
      </c>
      <c r="R158" s="45" t="s">
        <v>1209</v>
      </c>
      <c r="S158" s="45" t="s">
        <v>1210</v>
      </c>
      <c r="T158" s="45" t="s">
        <v>1276</v>
      </c>
      <c r="U158" s="45"/>
      <c r="V158" s="45" t="s">
        <v>1270</v>
      </c>
      <c r="W158" s="45" t="s">
        <v>1270</v>
      </c>
      <c r="X158" s="45" t="s">
        <v>1277</v>
      </c>
      <c r="Y158" s="117">
        <v>3476.79</v>
      </c>
      <c r="Z158" s="117" t="s">
        <v>1208</v>
      </c>
      <c r="AA158" s="45" t="s">
        <v>1209</v>
      </c>
    </row>
    <row r="159" spans="1:27" ht="56.25">
      <c r="A159" s="475" t="s">
        <v>25823</v>
      </c>
      <c r="B159" s="311" t="s">
        <v>1132</v>
      </c>
      <c r="C159" s="45" t="s">
        <v>879</v>
      </c>
      <c r="D159" s="45" t="s">
        <v>272</v>
      </c>
      <c r="E159" s="118" t="s">
        <v>862</v>
      </c>
      <c r="F159" s="45" t="s">
        <v>612</v>
      </c>
      <c r="G159" s="45" t="s">
        <v>863</v>
      </c>
      <c r="H159" s="282" t="s">
        <v>864</v>
      </c>
      <c r="I159" s="45" t="s">
        <v>1256</v>
      </c>
      <c r="J159" s="276">
        <v>1</v>
      </c>
      <c r="K159" s="468">
        <v>1</v>
      </c>
      <c r="L159" s="468">
        <v>0</v>
      </c>
      <c r="M159" s="117">
        <v>134280</v>
      </c>
      <c r="N159" s="117">
        <v>134280</v>
      </c>
      <c r="O159" s="270">
        <f t="shared" si="3"/>
        <v>0</v>
      </c>
      <c r="P159" s="270">
        <f t="shared" si="4"/>
        <v>0</v>
      </c>
      <c r="Q159" s="117" t="s">
        <v>565</v>
      </c>
      <c r="R159" s="45" t="s">
        <v>865</v>
      </c>
      <c r="S159" s="45" t="s">
        <v>1257</v>
      </c>
      <c r="T159" s="45" t="s">
        <v>1278</v>
      </c>
      <c r="U159" s="45"/>
      <c r="V159" s="45" t="s">
        <v>1279</v>
      </c>
      <c r="W159" s="45" t="s">
        <v>1279</v>
      </c>
      <c r="X159" s="45" t="s">
        <v>1280</v>
      </c>
      <c r="Y159" s="117">
        <v>134280</v>
      </c>
      <c r="Z159" s="117" t="s">
        <v>565</v>
      </c>
      <c r="AA159" s="45" t="s">
        <v>865</v>
      </c>
    </row>
    <row r="160" spans="1:27" ht="78.75">
      <c r="A160" s="475" t="s">
        <v>25824</v>
      </c>
      <c r="B160" s="311" t="s">
        <v>1132</v>
      </c>
      <c r="C160" s="45" t="s">
        <v>879</v>
      </c>
      <c r="D160" s="45" t="s">
        <v>261</v>
      </c>
      <c r="E160" s="118" t="s">
        <v>1281</v>
      </c>
      <c r="F160" s="45" t="s">
        <v>612</v>
      </c>
      <c r="G160" s="45" t="s">
        <v>1282</v>
      </c>
      <c r="H160" s="282" t="s">
        <v>1283</v>
      </c>
      <c r="I160" s="45" t="s">
        <v>1284</v>
      </c>
      <c r="J160" s="276">
        <v>5</v>
      </c>
      <c r="K160" s="468">
        <v>5</v>
      </c>
      <c r="L160" s="468">
        <v>0</v>
      </c>
      <c r="M160" s="117">
        <v>382779.76</v>
      </c>
      <c r="N160" s="117">
        <v>290912.62</v>
      </c>
      <c r="O160" s="270">
        <f t="shared" si="3"/>
        <v>91867.140000000014</v>
      </c>
      <c r="P160" s="270">
        <f t="shared" si="4"/>
        <v>23.999999373007604</v>
      </c>
      <c r="Q160" s="117" t="s">
        <v>1285</v>
      </c>
      <c r="R160" s="45" t="s">
        <v>1286</v>
      </c>
      <c r="S160" s="45" t="s">
        <v>1287</v>
      </c>
      <c r="T160" s="45" t="s">
        <v>1276</v>
      </c>
      <c r="U160" s="45"/>
      <c r="V160" s="45" t="s">
        <v>1288</v>
      </c>
      <c r="W160" s="45" t="s">
        <v>1288</v>
      </c>
      <c r="X160" s="45" t="s">
        <v>1289</v>
      </c>
      <c r="Y160" s="117">
        <v>290912.62</v>
      </c>
      <c r="Z160" s="117" t="s">
        <v>1285</v>
      </c>
      <c r="AA160" s="45" t="s">
        <v>1286</v>
      </c>
    </row>
    <row r="161" spans="1:27" ht="67.5">
      <c r="A161" s="475" t="s">
        <v>25825</v>
      </c>
      <c r="B161" s="311" t="s">
        <v>1132</v>
      </c>
      <c r="C161" s="45" t="s">
        <v>879</v>
      </c>
      <c r="D161" s="45" t="s">
        <v>261</v>
      </c>
      <c r="E161" s="118" t="s">
        <v>1290</v>
      </c>
      <c r="F161" s="45" t="s">
        <v>681</v>
      </c>
      <c r="G161" s="45" t="s">
        <v>716</v>
      </c>
      <c r="H161" s="282" t="s">
        <v>1291</v>
      </c>
      <c r="I161" s="45" t="s">
        <v>1292</v>
      </c>
      <c r="J161" s="276">
        <v>3</v>
      </c>
      <c r="K161" s="468">
        <v>2</v>
      </c>
      <c r="L161" s="468">
        <v>1</v>
      </c>
      <c r="M161" s="117">
        <v>121883.08</v>
      </c>
      <c r="N161" s="117">
        <v>106038.21</v>
      </c>
      <c r="O161" s="270">
        <f t="shared" si="3"/>
        <v>15844.869999999995</v>
      </c>
      <c r="P161" s="270">
        <f t="shared" si="4"/>
        <v>13.000057103906462</v>
      </c>
      <c r="Q161" s="117" t="s">
        <v>1293</v>
      </c>
      <c r="R161" s="283" t="s">
        <v>1294</v>
      </c>
      <c r="S161" s="284" t="s">
        <v>1295</v>
      </c>
      <c r="T161" s="45" t="s">
        <v>1296</v>
      </c>
      <c r="U161" s="45"/>
      <c r="V161" s="45" t="s">
        <v>1297</v>
      </c>
      <c r="W161" s="45" t="s">
        <v>1297</v>
      </c>
      <c r="X161" s="45" t="s">
        <v>1298</v>
      </c>
      <c r="Y161" s="117">
        <v>106038.21</v>
      </c>
      <c r="Z161" s="117" t="s">
        <v>1293</v>
      </c>
      <c r="AA161" s="285" t="s">
        <v>1294</v>
      </c>
    </row>
    <row r="162" spans="1:27" ht="56.25">
      <c r="A162" s="475" t="s">
        <v>25826</v>
      </c>
      <c r="B162" s="311" t="s">
        <v>1132</v>
      </c>
      <c r="C162" s="45" t="s">
        <v>879</v>
      </c>
      <c r="D162" s="45" t="s">
        <v>589</v>
      </c>
      <c r="E162" s="118" t="s">
        <v>1299</v>
      </c>
      <c r="F162" s="45" t="s">
        <v>612</v>
      </c>
      <c r="G162" s="45" t="s">
        <v>1075</v>
      </c>
      <c r="H162" s="282" t="s">
        <v>1300</v>
      </c>
      <c r="I162" s="45" t="s">
        <v>1301</v>
      </c>
      <c r="J162" s="276">
        <v>5</v>
      </c>
      <c r="K162" s="468">
        <v>5</v>
      </c>
      <c r="L162" s="468">
        <v>0</v>
      </c>
      <c r="M162" s="117">
        <v>17173.2</v>
      </c>
      <c r="N162" s="117">
        <v>16915.599999999999</v>
      </c>
      <c r="O162" s="270">
        <f t="shared" si="3"/>
        <v>257.60000000000218</v>
      </c>
      <c r="P162" s="270">
        <f t="shared" si="4"/>
        <v>1.5000116460531652</v>
      </c>
      <c r="Q162" s="117" t="s">
        <v>1302</v>
      </c>
      <c r="R162" s="45" t="s">
        <v>1303</v>
      </c>
      <c r="S162" s="45" t="s">
        <v>1304</v>
      </c>
      <c r="T162" s="45" t="s">
        <v>1305</v>
      </c>
      <c r="U162" s="45"/>
      <c r="V162" s="45" t="s">
        <v>867</v>
      </c>
      <c r="W162" s="45" t="s">
        <v>867</v>
      </c>
      <c r="X162" s="45" t="s">
        <v>1306</v>
      </c>
      <c r="Y162" s="117">
        <v>16915.599999999999</v>
      </c>
      <c r="Z162" s="117" t="s">
        <v>1302</v>
      </c>
      <c r="AA162" s="45" t="s">
        <v>1303</v>
      </c>
    </row>
    <row r="163" spans="1:27" ht="67.5">
      <c r="A163" s="475" t="s">
        <v>25827</v>
      </c>
      <c r="B163" s="311" t="s">
        <v>1132</v>
      </c>
      <c r="C163" s="45" t="s">
        <v>879</v>
      </c>
      <c r="D163" s="45" t="s">
        <v>830</v>
      </c>
      <c r="E163" s="118" t="s">
        <v>1151</v>
      </c>
      <c r="F163" s="45" t="s">
        <v>1307</v>
      </c>
      <c r="G163" s="45"/>
      <c r="H163" s="282"/>
      <c r="I163" s="45" t="s">
        <v>992</v>
      </c>
      <c r="J163" s="276"/>
      <c r="K163" s="468"/>
      <c r="L163" s="468"/>
      <c r="M163" s="117">
        <v>32268.959999999999</v>
      </c>
      <c r="N163" s="117">
        <v>32268.959999999999</v>
      </c>
      <c r="O163" s="270">
        <f t="shared" si="3"/>
        <v>0</v>
      </c>
      <c r="P163" s="270">
        <f t="shared" si="4"/>
        <v>0</v>
      </c>
      <c r="Q163" s="117" t="s">
        <v>1155</v>
      </c>
      <c r="R163" s="45">
        <v>4253026737</v>
      </c>
      <c r="S163" s="117" t="s">
        <v>1156</v>
      </c>
      <c r="T163" s="45"/>
      <c r="U163" s="45"/>
      <c r="V163" s="45" t="s">
        <v>1308</v>
      </c>
      <c r="W163" s="45" t="s">
        <v>868</v>
      </c>
      <c r="X163" s="45" t="s">
        <v>1309</v>
      </c>
      <c r="Y163" s="117">
        <v>32268.959999999999</v>
      </c>
      <c r="Z163" s="117" t="s">
        <v>1155</v>
      </c>
      <c r="AA163" s="45">
        <v>4253026737</v>
      </c>
    </row>
    <row r="164" spans="1:27" ht="56.25">
      <c r="A164" s="475" t="s">
        <v>25828</v>
      </c>
      <c r="B164" s="311" t="s">
        <v>1132</v>
      </c>
      <c r="C164" s="45" t="s">
        <v>879</v>
      </c>
      <c r="D164" s="45" t="s">
        <v>589</v>
      </c>
      <c r="E164" s="118" t="s">
        <v>1310</v>
      </c>
      <c r="F164" s="45" t="s">
        <v>1311</v>
      </c>
      <c r="G164" s="45" t="s">
        <v>1312</v>
      </c>
      <c r="H164" s="282" t="s">
        <v>1313</v>
      </c>
      <c r="I164" s="45" t="s">
        <v>1314</v>
      </c>
      <c r="J164" s="276">
        <v>3</v>
      </c>
      <c r="K164" s="468">
        <v>3</v>
      </c>
      <c r="L164" s="468">
        <v>0</v>
      </c>
      <c r="M164" s="117">
        <v>18740</v>
      </c>
      <c r="N164" s="117">
        <v>15273.1</v>
      </c>
      <c r="O164" s="270">
        <f t="shared" si="3"/>
        <v>3466.8999999999996</v>
      </c>
      <c r="P164" s="270">
        <f t="shared" si="4"/>
        <v>18.499999999999996</v>
      </c>
      <c r="Q164" s="117" t="s">
        <v>1315</v>
      </c>
      <c r="R164" s="45" t="s">
        <v>1316</v>
      </c>
      <c r="S164" s="45" t="s">
        <v>1210</v>
      </c>
      <c r="T164" s="45" t="s">
        <v>1317</v>
      </c>
      <c r="U164" s="45"/>
      <c r="V164" s="45" t="s">
        <v>1318</v>
      </c>
      <c r="W164" s="45" t="s">
        <v>1318</v>
      </c>
      <c r="X164" s="45" t="s">
        <v>1319</v>
      </c>
      <c r="Y164" s="117">
        <v>15273.1</v>
      </c>
      <c r="Z164" s="117" t="s">
        <v>1315</v>
      </c>
      <c r="AA164" s="45" t="s">
        <v>1316</v>
      </c>
    </row>
    <row r="165" spans="1:27" ht="45">
      <c r="A165" s="475" t="s">
        <v>25829</v>
      </c>
      <c r="B165" s="311" t="s">
        <v>1132</v>
      </c>
      <c r="C165" s="45" t="s">
        <v>879</v>
      </c>
      <c r="D165" s="45" t="s">
        <v>589</v>
      </c>
      <c r="E165" s="118" t="s">
        <v>1320</v>
      </c>
      <c r="F165" s="45" t="s">
        <v>1311</v>
      </c>
      <c r="G165" s="45" t="s">
        <v>650</v>
      </c>
      <c r="H165" s="282" t="s">
        <v>1321</v>
      </c>
      <c r="I165" s="45" t="s">
        <v>1268</v>
      </c>
      <c r="J165" s="276">
        <v>4</v>
      </c>
      <c r="K165" s="468">
        <v>4</v>
      </c>
      <c r="L165" s="468">
        <v>0</v>
      </c>
      <c r="M165" s="117">
        <v>4742.8500000000004</v>
      </c>
      <c r="N165" s="117">
        <v>1612.57</v>
      </c>
      <c r="O165" s="270">
        <f t="shared" si="3"/>
        <v>3130.2800000000007</v>
      </c>
      <c r="P165" s="270">
        <f t="shared" si="4"/>
        <v>65.999978915630905</v>
      </c>
      <c r="Q165" s="117" t="s">
        <v>1236</v>
      </c>
      <c r="R165" s="45" t="s">
        <v>1237</v>
      </c>
      <c r="S165" s="45" t="s">
        <v>1322</v>
      </c>
      <c r="T165" s="45" t="s">
        <v>1323</v>
      </c>
      <c r="U165" s="45"/>
      <c r="V165" s="45" t="s">
        <v>1318</v>
      </c>
      <c r="W165" s="45" t="s">
        <v>1318</v>
      </c>
      <c r="X165" s="45" t="s">
        <v>1324</v>
      </c>
      <c r="Y165" s="117">
        <v>1612.57</v>
      </c>
      <c r="Z165" s="117" t="s">
        <v>1236</v>
      </c>
      <c r="AA165" s="45" t="s">
        <v>1237</v>
      </c>
    </row>
    <row r="166" spans="1:27" ht="56.25">
      <c r="A166" s="475" t="s">
        <v>25830</v>
      </c>
      <c r="B166" s="311" t="s">
        <v>1132</v>
      </c>
      <c r="C166" s="45" t="s">
        <v>879</v>
      </c>
      <c r="D166" s="45" t="s">
        <v>589</v>
      </c>
      <c r="E166" s="118" t="s">
        <v>1325</v>
      </c>
      <c r="F166" s="45" t="s">
        <v>1311</v>
      </c>
      <c r="G166" s="45" t="s">
        <v>1326</v>
      </c>
      <c r="H166" s="282" t="s">
        <v>1327</v>
      </c>
      <c r="I166" s="45" t="s">
        <v>1328</v>
      </c>
      <c r="J166" s="276">
        <v>4</v>
      </c>
      <c r="K166" s="468">
        <v>4</v>
      </c>
      <c r="L166" s="468">
        <v>0</v>
      </c>
      <c r="M166" s="117">
        <v>13227.3</v>
      </c>
      <c r="N166" s="117">
        <v>9060.69</v>
      </c>
      <c r="O166" s="270">
        <f t="shared" si="3"/>
        <v>4166.6099999999988</v>
      </c>
      <c r="P166" s="270">
        <f t="shared" si="4"/>
        <v>31.500079381279615</v>
      </c>
      <c r="Q166" s="117" t="s">
        <v>1315</v>
      </c>
      <c r="R166" s="45" t="s">
        <v>1316</v>
      </c>
      <c r="S166" s="45" t="s">
        <v>1210</v>
      </c>
      <c r="T166" s="45" t="s">
        <v>1329</v>
      </c>
      <c r="U166" s="45"/>
      <c r="V166" s="45" t="s">
        <v>1318</v>
      </c>
      <c r="W166" s="45" t="s">
        <v>1318</v>
      </c>
      <c r="X166" s="45" t="s">
        <v>1330</v>
      </c>
      <c r="Y166" s="117">
        <v>9060.69</v>
      </c>
      <c r="Z166" s="117" t="s">
        <v>1315</v>
      </c>
      <c r="AA166" s="45" t="s">
        <v>1316</v>
      </c>
    </row>
    <row r="167" spans="1:27" ht="56.25">
      <c r="A167" s="475" t="s">
        <v>25831</v>
      </c>
      <c r="B167" s="311" t="s">
        <v>1132</v>
      </c>
      <c r="C167" s="45" t="s">
        <v>879</v>
      </c>
      <c r="D167" s="45" t="s">
        <v>589</v>
      </c>
      <c r="E167" s="118" t="s">
        <v>1331</v>
      </c>
      <c r="F167" s="45" t="s">
        <v>1311</v>
      </c>
      <c r="G167" s="45" t="s">
        <v>1332</v>
      </c>
      <c r="H167" s="282" t="s">
        <v>1333</v>
      </c>
      <c r="I167" s="45" t="s">
        <v>1334</v>
      </c>
      <c r="J167" s="276">
        <v>4</v>
      </c>
      <c r="K167" s="468">
        <v>4</v>
      </c>
      <c r="L167" s="468">
        <v>0</v>
      </c>
      <c r="M167" s="117">
        <v>6780</v>
      </c>
      <c r="N167" s="117">
        <v>5254.5</v>
      </c>
      <c r="O167" s="270">
        <f t="shared" si="3"/>
        <v>1525.5</v>
      </c>
      <c r="P167" s="270">
        <f t="shared" si="4"/>
        <v>22.5</v>
      </c>
      <c r="Q167" s="117" t="s">
        <v>1302</v>
      </c>
      <c r="R167" s="45" t="s">
        <v>1303</v>
      </c>
      <c r="S167" s="45" t="s">
        <v>1304</v>
      </c>
      <c r="T167" s="45" t="s">
        <v>1317</v>
      </c>
      <c r="U167" s="45"/>
      <c r="V167" s="45" t="s">
        <v>1318</v>
      </c>
      <c r="W167" s="45" t="s">
        <v>1318</v>
      </c>
      <c r="X167" s="45" t="s">
        <v>1335</v>
      </c>
      <c r="Y167" s="117">
        <v>5254.5</v>
      </c>
      <c r="Z167" s="117" t="s">
        <v>1302</v>
      </c>
      <c r="AA167" s="45" t="s">
        <v>1303</v>
      </c>
    </row>
    <row r="168" spans="1:27" ht="56.25">
      <c r="A168" s="475" t="s">
        <v>25832</v>
      </c>
      <c r="B168" s="311" t="s">
        <v>1132</v>
      </c>
      <c r="C168" s="45" t="s">
        <v>879</v>
      </c>
      <c r="D168" s="45" t="s">
        <v>272</v>
      </c>
      <c r="E168" s="118" t="s">
        <v>1453</v>
      </c>
      <c r="F168" s="45" t="s">
        <v>619</v>
      </c>
      <c r="G168" s="45" t="s">
        <v>1455</v>
      </c>
      <c r="H168" s="282" t="s">
        <v>1130</v>
      </c>
      <c r="I168" s="45" t="s">
        <v>594</v>
      </c>
      <c r="J168" s="276">
        <v>1</v>
      </c>
      <c r="K168" s="468">
        <v>1</v>
      </c>
      <c r="L168" s="468">
        <v>0</v>
      </c>
      <c r="M168" s="117">
        <v>135600</v>
      </c>
      <c r="N168" s="117">
        <v>135600</v>
      </c>
      <c r="O168" s="270">
        <f t="shared" si="3"/>
        <v>0</v>
      </c>
      <c r="P168" s="270">
        <f t="shared" si="4"/>
        <v>0</v>
      </c>
      <c r="Q168" s="117" t="s">
        <v>565</v>
      </c>
      <c r="R168" s="45" t="s">
        <v>865</v>
      </c>
      <c r="S168" s="45" t="s">
        <v>3365</v>
      </c>
      <c r="T168" s="45" t="s">
        <v>2103</v>
      </c>
      <c r="U168" s="45"/>
      <c r="V168" s="45" t="s">
        <v>3017</v>
      </c>
      <c r="W168" s="45" t="s">
        <v>3366</v>
      </c>
      <c r="X168" s="45" t="s">
        <v>3367</v>
      </c>
      <c r="Y168" s="117">
        <v>135600</v>
      </c>
      <c r="Z168" s="117" t="s">
        <v>565</v>
      </c>
      <c r="AA168" s="45" t="s">
        <v>865</v>
      </c>
    </row>
    <row r="169" spans="1:27" ht="56.25">
      <c r="A169" s="475" t="s">
        <v>25833</v>
      </c>
      <c r="B169" s="311" t="s">
        <v>1132</v>
      </c>
      <c r="C169" s="45" t="s">
        <v>879</v>
      </c>
      <c r="D169" s="45" t="s">
        <v>589</v>
      </c>
      <c r="E169" s="118" t="s">
        <v>3368</v>
      </c>
      <c r="F169" s="45" t="s">
        <v>1311</v>
      </c>
      <c r="G169" s="45" t="s">
        <v>1449</v>
      </c>
      <c r="H169" s="282" t="s">
        <v>3369</v>
      </c>
      <c r="I169" s="45" t="s">
        <v>3370</v>
      </c>
      <c r="J169" s="276">
        <v>12</v>
      </c>
      <c r="K169" s="468">
        <v>12</v>
      </c>
      <c r="L169" s="468">
        <v>0</v>
      </c>
      <c r="M169" s="117">
        <v>12503.3</v>
      </c>
      <c r="N169" s="117">
        <v>6263.6</v>
      </c>
      <c r="O169" s="270">
        <f t="shared" si="3"/>
        <v>6239.6999999999989</v>
      </c>
      <c r="P169" s="270">
        <f t="shared" si="4"/>
        <v>49.904425231738813</v>
      </c>
      <c r="Q169" s="117" t="s">
        <v>1552</v>
      </c>
      <c r="R169" s="45" t="s">
        <v>1561</v>
      </c>
      <c r="S169" s="45" t="s">
        <v>3371</v>
      </c>
      <c r="T169" s="45" t="s">
        <v>3372</v>
      </c>
      <c r="U169" s="45"/>
      <c r="V169" s="45" t="s">
        <v>3366</v>
      </c>
      <c r="W169" s="45" t="s">
        <v>3373</v>
      </c>
      <c r="X169" s="45" t="s">
        <v>3374</v>
      </c>
      <c r="Y169" s="117">
        <v>6263.6</v>
      </c>
      <c r="Z169" s="117" t="s">
        <v>1552</v>
      </c>
      <c r="AA169" s="45" t="s">
        <v>1561</v>
      </c>
    </row>
    <row r="170" spans="1:27" ht="56.25">
      <c r="A170" s="475" t="s">
        <v>25834</v>
      </c>
      <c r="B170" s="311" t="s">
        <v>1132</v>
      </c>
      <c r="C170" s="45" t="s">
        <v>879</v>
      </c>
      <c r="D170" s="45" t="s">
        <v>589</v>
      </c>
      <c r="E170" s="118" t="s">
        <v>3375</v>
      </c>
      <c r="F170" s="45" t="s">
        <v>1311</v>
      </c>
      <c r="G170" s="45" t="s">
        <v>1449</v>
      </c>
      <c r="H170" s="282" t="s">
        <v>3376</v>
      </c>
      <c r="I170" s="45" t="s">
        <v>1235</v>
      </c>
      <c r="J170" s="276">
        <v>5</v>
      </c>
      <c r="K170" s="468">
        <v>5</v>
      </c>
      <c r="L170" s="468">
        <v>0</v>
      </c>
      <c r="M170" s="117">
        <v>2850</v>
      </c>
      <c r="N170" s="117">
        <v>2365.5</v>
      </c>
      <c r="O170" s="270">
        <f t="shared" ref="O170:O233" si="5">M170-N170</f>
        <v>484.5</v>
      </c>
      <c r="P170" s="270">
        <f t="shared" si="4"/>
        <v>17</v>
      </c>
      <c r="Q170" s="117" t="s">
        <v>1315</v>
      </c>
      <c r="R170" s="45" t="s">
        <v>1316</v>
      </c>
      <c r="S170" s="45" t="s">
        <v>3377</v>
      </c>
      <c r="T170" s="45" t="s">
        <v>3016</v>
      </c>
      <c r="U170" s="45"/>
      <c r="V170" s="45" t="s">
        <v>3378</v>
      </c>
      <c r="W170" s="45" t="s">
        <v>3378</v>
      </c>
      <c r="X170" s="45" t="s">
        <v>3379</v>
      </c>
      <c r="Y170" s="117">
        <v>2365.5</v>
      </c>
      <c r="Z170" s="117" t="s">
        <v>1315</v>
      </c>
      <c r="AA170" s="45" t="s">
        <v>1316</v>
      </c>
    </row>
    <row r="171" spans="1:27" ht="45">
      <c r="A171" s="475" t="s">
        <v>25835</v>
      </c>
      <c r="B171" s="311" t="s">
        <v>1132</v>
      </c>
      <c r="C171" s="45" t="s">
        <v>879</v>
      </c>
      <c r="D171" s="45" t="s">
        <v>272</v>
      </c>
      <c r="E171" s="118" t="s">
        <v>3380</v>
      </c>
      <c r="F171" s="45" t="s">
        <v>3032</v>
      </c>
      <c r="G171" s="45" t="s">
        <v>3381</v>
      </c>
      <c r="H171" s="282" t="s">
        <v>3382</v>
      </c>
      <c r="I171" s="45" t="s">
        <v>3383</v>
      </c>
      <c r="J171" s="276">
        <v>1</v>
      </c>
      <c r="K171" s="468">
        <v>1</v>
      </c>
      <c r="L171" s="468">
        <v>0</v>
      </c>
      <c r="M171" s="117">
        <v>22736.33</v>
      </c>
      <c r="N171" s="117">
        <v>22736.33</v>
      </c>
      <c r="O171" s="270">
        <f t="shared" si="5"/>
        <v>0</v>
      </c>
      <c r="P171" s="270">
        <f t="shared" si="4"/>
        <v>0</v>
      </c>
      <c r="Q171" s="117" t="s">
        <v>3384</v>
      </c>
      <c r="R171" s="45" t="s">
        <v>3385</v>
      </c>
      <c r="S171" s="45" t="s">
        <v>3386</v>
      </c>
      <c r="T171" s="45" t="s">
        <v>3387</v>
      </c>
      <c r="U171" s="45"/>
      <c r="V171" s="45" t="s">
        <v>3388</v>
      </c>
      <c r="W171" s="45" t="s">
        <v>3388</v>
      </c>
      <c r="X171" s="45" t="s">
        <v>3389</v>
      </c>
      <c r="Y171" s="117">
        <v>22736.33</v>
      </c>
      <c r="Z171" s="117" t="s">
        <v>3384</v>
      </c>
      <c r="AA171" s="45" t="s">
        <v>3385</v>
      </c>
    </row>
    <row r="172" spans="1:27" ht="78.75">
      <c r="A172" s="475" t="s">
        <v>25836</v>
      </c>
      <c r="B172" s="311" t="s">
        <v>1132</v>
      </c>
      <c r="C172" s="45" t="s">
        <v>879</v>
      </c>
      <c r="D172" s="45" t="s">
        <v>261</v>
      </c>
      <c r="E172" s="118" t="s">
        <v>3390</v>
      </c>
      <c r="F172" s="45" t="s">
        <v>3391</v>
      </c>
      <c r="G172" s="45" t="s">
        <v>3392</v>
      </c>
      <c r="H172" s="282" t="s">
        <v>3393</v>
      </c>
      <c r="I172" s="45" t="s">
        <v>3394</v>
      </c>
      <c r="J172" s="276">
        <v>4</v>
      </c>
      <c r="K172" s="468">
        <v>4</v>
      </c>
      <c r="L172" s="468">
        <v>0</v>
      </c>
      <c r="M172" s="117">
        <v>103230.5</v>
      </c>
      <c r="N172" s="117">
        <v>70193.759999999995</v>
      </c>
      <c r="O172" s="270">
        <f t="shared" si="5"/>
        <v>33036.740000000005</v>
      </c>
      <c r="P172" s="270">
        <f t="shared" si="4"/>
        <v>32.002886743743375</v>
      </c>
      <c r="Q172" s="117" t="s">
        <v>3395</v>
      </c>
      <c r="R172" s="45" t="s">
        <v>3396</v>
      </c>
      <c r="S172" s="45" t="s">
        <v>3397</v>
      </c>
      <c r="T172" s="45" t="s">
        <v>3398</v>
      </c>
      <c r="U172" s="45"/>
      <c r="V172" s="45" t="s">
        <v>3399</v>
      </c>
      <c r="W172" s="45" t="s">
        <v>3399</v>
      </c>
      <c r="X172" s="45" t="s">
        <v>3400</v>
      </c>
      <c r="Y172" s="117">
        <v>70193.759999999995</v>
      </c>
      <c r="Z172" s="117" t="s">
        <v>3395</v>
      </c>
      <c r="AA172" s="45" t="s">
        <v>3396</v>
      </c>
    </row>
    <row r="173" spans="1:27" ht="56.25">
      <c r="A173" s="475" t="s">
        <v>25837</v>
      </c>
      <c r="B173" s="311" t="s">
        <v>1132</v>
      </c>
      <c r="C173" s="45" t="s">
        <v>879</v>
      </c>
      <c r="D173" s="45" t="s">
        <v>589</v>
      </c>
      <c r="E173" s="118" t="s">
        <v>3401</v>
      </c>
      <c r="F173" s="45" t="s">
        <v>3402</v>
      </c>
      <c r="G173" s="45" t="s">
        <v>3333</v>
      </c>
      <c r="H173" s="282" t="s">
        <v>3403</v>
      </c>
      <c r="I173" s="45" t="s">
        <v>1340</v>
      </c>
      <c r="J173" s="276">
        <v>2</v>
      </c>
      <c r="K173" s="468">
        <v>2</v>
      </c>
      <c r="L173" s="468">
        <v>0</v>
      </c>
      <c r="M173" s="117">
        <v>14832</v>
      </c>
      <c r="N173" s="117">
        <v>14757.84</v>
      </c>
      <c r="O173" s="270">
        <f t="shared" si="5"/>
        <v>74.159999999999854</v>
      </c>
      <c r="P173" s="270">
        <f t="shared" si="4"/>
        <v>0.49999999999999906</v>
      </c>
      <c r="Q173" s="117" t="s">
        <v>3404</v>
      </c>
      <c r="R173" s="45" t="s">
        <v>2994</v>
      </c>
      <c r="S173" s="45" t="s">
        <v>3405</v>
      </c>
      <c r="T173" s="45" t="s">
        <v>3406</v>
      </c>
      <c r="U173" s="45"/>
      <c r="V173" s="45" t="s">
        <v>3407</v>
      </c>
      <c r="W173" s="45" t="s">
        <v>3407</v>
      </c>
      <c r="X173" s="45" t="s">
        <v>3408</v>
      </c>
      <c r="Y173" s="117">
        <v>14757.84</v>
      </c>
      <c r="Z173" s="117" t="s">
        <v>3404</v>
      </c>
      <c r="AA173" s="45" t="s">
        <v>2994</v>
      </c>
    </row>
    <row r="174" spans="1:27" ht="56.25">
      <c r="A174" s="475" t="s">
        <v>25838</v>
      </c>
      <c r="B174" s="311" t="s">
        <v>1132</v>
      </c>
      <c r="C174" s="45" t="s">
        <v>879</v>
      </c>
      <c r="D174" s="45" t="s">
        <v>589</v>
      </c>
      <c r="E174" s="118" t="s">
        <v>3409</v>
      </c>
      <c r="F174" s="45" t="s">
        <v>3402</v>
      </c>
      <c r="G174" s="45" t="s">
        <v>3388</v>
      </c>
      <c r="H174" s="282" t="s">
        <v>3410</v>
      </c>
      <c r="I174" s="45" t="s">
        <v>1268</v>
      </c>
      <c r="J174" s="276">
        <v>5</v>
      </c>
      <c r="K174" s="468">
        <v>5</v>
      </c>
      <c r="L174" s="468">
        <v>0</v>
      </c>
      <c r="M174" s="117">
        <v>20299.8</v>
      </c>
      <c r="N174" s="117">
        <v>16138.34</v>
      </c>
      <c r="O174" s="270">
        <f t="shared" si="5"/>
        <v>4161.4599999999991</v>
      </c>
      <c r="P174" s="270">
        <f t="shared" si="4"/>
        <v>20.500004926156905</v>
      </c>
      <c r="Q174" s="117" t="s">
        <v>3404</v>
      </c>
      <c r="R174" s="45" t="s">
        <v>2994</v>
      </c>
      <c r="S174" s="45" t="s">
        <v>3377</v>
      </c>
      <c r="T174" s="45" t="s">
        <v>3411</v>
      </c>
      <c r="U174" s="45"/>
      <c r="V174" s="45" t="s">
        <v>3412</v>
      </c>
      <c r="W174" s="45" t="s">
        <v>3412</v>
      </c>
      <c r="X174" s="45" t="s">
        <v>3413</v>
      </c>
      <c r="Y174" s="117">
        <v>16138.34</v>
      </c>
      <c r="Z174" s="117" t="s">
        <v>3404</v>
      </c>
      <c r="AA174" s="45" t="s">
        <v>2994</v>
      </c>
    </row>
    <row r="175" spans="1:27" ht="56.25">
      <c r="A175" s="475" t="s">
        <v>25839</v>
      </c>
      <c r="B175" s="311" t="s">
        <v>1132</v>
      </c>
      <c r="C175" s="45" t="s">
        <v>879</v>
      </c>
      <c r="D175" s="45" t="s">
        <v>589</v>
      </c>
      <c r="E175" s="118" t="s">
        <v>3414</v>
      </c>
      <c r="F175" s="45" t="s">
        <v>3343</v>
      </c>
      <c r="G175" s="45" t="s">
        <v>3344</v>
      </c>
      <c r="H175" s="282" t="s">
        <v>3415</v>
      </c>
      <c r="I175" s="45" t="s">
        <v>3416</v>
      </c>
      <c r="J175" s="276">
        <v>5</v>
      </c>
      <c r="K175" s="468">
        <v>5</v>
      </c>
      <c r="L175" s="468">
        <v>0</v>
      </c>
      <c r="M175" s="117">
        <v>4011.7</v>
      </c>
      <c r="N175" s="117">
        <v>2922.55</v>
      </c>
      <c r="O175" s="270">
        <f t="shared" si="5"/>
        <v>1089.1499999999996</v>
      </c>
      <c r="P175" s="270">
        <f t="shared" si="4"/>
        <v>27.14933818580651</v>
      </c>
      <c r="Q175" s="117" t="s">
        <v>1228</v>
      </c>
      <c r="R175" s="45" t="s">
        <v>1229</v>
      </c>
      <c r="S175" s="45" t="s">
        <v>1230</v>
      </c>
      <c r="T175" s="45" t="s">
        <v>3417</v>
      </c>
      <c r="U175" s="45"/>
      <c r="V175" s="45" t="s">
        <v>3418</v>
      </c>
      <c r="W175" s="45" t="s">
        <v>3358</v>
      </c>
      <c r="X175" s="45" t="s">
        <v>3419</v>
      </c>
      <c r="Y175" s="117">
        <v>2922.55</v>
      </c>
      <c r="Z175" s="117" t="s">
        <v>1228</v>
      </c>
      <c r="AA175" s="45" t="s">
        <v>1229</v>
      </c>
    </row>
    <row r="176" spans="1:27" ht="56.25">
      <c r="A176" s="475" t="s">
        <v>25840</v>
      </c>
      <c r="B176" s="311" t="s">
        <v>1132</v>
      </c>
      <c r="C176" s="45" t="s">
        <v>879</v>
      </c>
      <c r="D176" s="45" t="s">
        <v>589</v>
      </c>
      <c r="E176" s="118" t="s">
        <v>3420</v>
      </c>
      <c r="F176" s="45" t="s">
        <v>3343</v>
      </c>
      <c r="G176" s="45" t="s">
        <v>3333</v>
      </c>
      <c r="H176" s="282" t="s">
        <v>3421</v>
      </c>
      <c r="I176" s="45" t="s">
        <v>3422</v>
      </c>
      <c r="J176" s="276">
        <v>8</v>
      </c>
      <c r="K176" s="468">
        <v>8</v>
      </c>
      <c r="L176" s="468">
        <v>0</v>
      </c>
      <c r="M176" s="117">
        <v>7857.9</v>
      </c>
      <c r="N176" s="117">
        <v>5854.14</v>
      </c>
      <c r="O176" s="270">
        <f t="shared" si="5"/>
        <v>2003.7599999999993</v>
      </c>
      <c r="P176" s="270">
        <f t="shared" si="4"/>
        <v>25.499942732791197</v>
      </c>
      <c r="Q176" s="117" t="s">
        <v>1262</v>
      </c>
      <c r="R176" s="45" t="s">
        <v>1263</v>
      </c>
      <c r="S176" s="45" t="s">
        <v>3423</v>
      </c>
      <c r="T176" s="45" t="s">
        <v>3424</v>
      </c>
      <c r="U176" s="45"/>
      <c r="V176" s="45" t="s">
        <v>3418</v>
      </c>
      <c r="W176" s="45" t="s">
        <v>3358</v>
      </c>
      <c r="X176" s="45" t="s">
        <v>3425</v>
      </c>
      <c r="Y176" s="117">
        <v>5854.14</v>
      </c>
      <c r="Z176" s="117" t="s">
        <v>1262</v>
      </c>
      <c r="AA176" s="45" t="s">
        <v>1263</v>
      </c>
    </row>
    <row r="177" spans="1:27" ht="56.25">
      <c r="A177" s="475" t="s">
        <v>25841</v>
      </c>
      <c r="B177" s="311" t="s">
        <v>1132</v>
      </c>
      <c r="C177" s="45" t="s">
        <v>879</v>
      </c>
      <c r="D177" s="45" t="s">
        <v>589</v>
      </c>
      <c r="E177" s="118" t="s">
        <v>3194</v>
      </c>
      <c r="F177" s="45" t="s">
        <v>3343</v>
      </c>
      <c r="G177" s="45" t="s">
        <v>3344</v>
      </c>
      <c r="H177" s="282" t="s">
        <v>3345</v>
      </c>
      <c r="I177" s="45" t="s">
        <v>594</v>
      </c>
      <c r="J177" s="276">
        <v>3</v>
      </c>
      <c r="K177" s="468">
        <v>3</v>
      </c>
      <c r="L177" s="468">
        <v>0</v>
      </c>
      <c r="M177" s="117">
        <v>153225</v>
      </c>
      <c r="N177" s="117">
        <v>151692.75</v>
      </c>
      <c r="O177" s="270">
        <f t="shared" si="5"/>
        <v>1532.25</v>
      </c>
      <c r="P177" s="270">
        <f t="shared" si="4"/>
        <v>1</v>
      </c>
      <c r="Q177" s="117" t="s">
        <v>565</v>
      </c>
      <c r="R177" s="45" t="s">
        <v>865</v>
      </c>
      <c r="S177" s="45" t="s">
        <v>1257</v>
      </c>
      <c r="T177" s="45" t="s">
        <v>3417</v>
      </c>
      <c r="U177" s="45"/>
      <c r="V177" s="45" t="s">
        <v>3418</v>
      </c>
      <c r="W177" s="45" t="s">
        <v>3358</v>
      </c>
      <c r="X177" s="45" t="s">
        <v>3426</v>
      </c>
      <c r="Y177" s="117">
        <v>151692.75</v>
      </c>
      <c r="Z177" s="117" t="s">
        <v>565</v>
      </c>
      <c r="AA177" s="45" t="s">
        <v>865</v>
      </c>
    </row>
    <row r="178" spans="1:27" ht="78.75">
      <c r="A178" s="475" t="s">
        <v>25842</v>
      </c>
      <c r="B178" s="311" t="s">
        <v>1132</v>
      </c>
      <c r="C178" s="45" t="s">
        <v>879</v>
      </c>
      <c r="D178" s="45" t="s">
        <v>589</v>
      </c>
      <c r="E178" s="118" t="s">
        <v>3427</v>
      </c>
      <c r="F178" s="45" t="s">
        <v>3343</v>
      </c>
      <c r="G178" s="45" t="s">
        <v>3333</v>
      </c>
      <c r="H178" s="282" t="s">
        <v>3428</v>
      </c>
      <c r="I178" s="45" t="s">
        <v>3429</v>
      </c>
      <c r="J178" s="276">
        <v>3</v>
      </c>
      <c r="K178" s="468">
        <v>3</v>
      </c>
      <c r="L178" s="468">
        <v>0</v>
      </c>
      <c r="M178" s="117">
        <v>55800</v>
      </c>
      <c r="N178" s="117">
        <v>44640</v>
      </c>
      <c r="O178" s="270">
        <f t="shared" si="5"/>
        <v>11160</v>
      </c>
      <c r="P178" s="270">
        <f t="shared" si="4"/>
        <v>20</v>
      </c>
      <c r="Q178" s="117" t="s">
        <v>1219</v>
      </c>
      <c r="R178" s="45" t="s">
        <v>1220</v>
      </c>
      <c r="S178" s="45" t="s">
        <v>1221</v>
      </c>
      <c r="T178" s="45" t="s">
        <v>3339</v>
      </c>
      <c r="U178" s="45"/>
      <c r="V178" s="45" t="s">
        <v>3418</v>
      </c>
      <c r="W178" s="45" t="s">
        <v>3358</v>
      </c>
      <c r="X178" s="45" t="s">
        <v>3430</v>
      </c>
      <c r="Y178" s="117">
        <v>44640</v>
      </c>
      <c r="Z178" s="117" t="s">
        <v>1219</v>
      </c>
      <c r="AA178" s="45" t="s">
        <v>1220</v>
      </c>
    </row>
    <row r="179" spans="1:27" ht="56.25">
      <c r="A179" s="475" t="s">
        <v>25843</v>
      </c>
      <c r="B179" s="311" t="s">
        <v>1132</v>
      </c>
      <c r="C179" s="45" t="s">
        <v>879</v>
      </c>
      <c r="D179" s="45" t="s">
        <v>589</v>
      </c>
      <c r="E179" s="118" t="s">
        <v>3431</v>
      </c>
      <c r="F179" s="45" t="s">
        <v>3402</v>
      </c>
      <c r="G179" s="45" t="s">
        <v>3432</v>
      </c>
      <c r="H179" s="282" t="s">
        <v>3433</v>
      </c>
      <c r="I179" s="45" t="s">
        <v>1198</v>
      </c>
      <c r="J179" s="276">
        <v>2</v>
      </c>
      <c r="K179" s="468">
        <v>2</v>
      </c>
      <c r="L179" s="468">
        <v>0</v>
      </c>
      <c r="M179" s="117">
        <v>57339.88</v>
      </c>
      <c r="N179" s="117">
        <v>49581.79</v>
      </c>
      <c r="O179" s="270">
        <f t="shared" si="5"/>
        <v>7758.0899999999965</v>
      </c>
      <c r="P179" s="270">
        <f t="shared" si="4"/>
        <v>13.530007387528533</v>
      </c>
      <c r="Q179" s="117" t="s">
        <v>1433</v>
      </c>
      <c r="R179" s="45" t="s">
        <v>3434</v>
      </c>
      <c r="S179" s="45" t="s">
        <v>3435</v>
      </c>
      <c r="T179" s="45" t="s">
        <v>3411</v>
      </c>
      <c r="U179" s="45"/>
      <c r="V179" s="45" t="s">
        <v>3418</v>
      </c>
      <c r="W179" s="45" t="s">
        <v>3358</v>
      </c>
      <c r="X179" s="45" t="s">
        <v>3436</v>
      </c>
      <c r="Y179" s="117">
        <v>49581.79</v>
      </c>
      <c r="Z179" s="117" t="s">
        <v>1433</v>
      </c>
      <c r="AA179" s="45" t="s">
        <v>3434</v>
      </c>
    </row>
    <row r="180" spans="1:27" ht="45">
      <c r="A180" s="475" t="s">
        <v>25844</v>
      </c>
      <c r="B180" s="311" t="s">
        <v>1132</v>
      </c>
      <c r="C180" s="45" t="s">
        <v>879</v>
      </c>
      <c r="D180" s="45" t="s">
        <v>589</v>
      </c>
      <c r="E180" s="118" t="s">
        <v>3437</v>
      </c>
      <c r="F180" s="45" t="s">
        <v>3402</v>
      </c>
      <c r="G180" s="45" t="s">
        <v>3344</v>
      </c>
      <c r="H180" s="282" t="s">
        <v>3438</v>
      </c>
      <c r="I180" s="45" t="s">
        <v>1243</v>
      </c>
      <c r="J180" s="276">
        <v>3</v>
      </c>
      <c r="K180" s="468">
        <v>2</v>
      </c>
      <c r="L180" s="468">
        <v>1</v>
      </c>
      <c r="M180" s="117">
        <v>77918.5</v>
      </c>
      <c r="N180" s="117">
        <v>68957.87</v>
      </c>
      <c r="O180" s="270">
        <f t="shared" si="5"/>
        <v>8960.6300000000047</v>
      </c>
      <c r="P180" s="270">
        <f t="shared" si="4"/>
        <v>11.500003208480662</v>
      </c>
      <c r="Q180" s="117" t="s">
        <v>1236</v>
      </c>
      <c r="R180" s="45" t="s">
        <v>1237</v>
      </c>
      <c r="S180" s="45" t="s">
        <v>1238</v>
      </c>
      <c r="T180" s="45" t="s">
        <v>3417</v>
      </c>
      <c r="U180" s="45"/>
      <c r="V180" s="45" t="s">
        <v>3418</v>
      </c>
      <c r="W180" s="45" t="s">
        <v>3358</v>
      </c>
      <c r="X180" s="45" t="s">
        <v>3439</v>
      </c>
      <c r="Y180" s="117">
        <v>68957.87</v>
      </c>
      <c r="Z180" s="117" t="s">
        <v>1236</v>
      </c>
      <c r="AA180" s="45" t="s">
        <v>1237</v>
      </c>
    </row>
    <row r="181" spans="1:27" ht="56.25">
      <c r="A181" s="475" t="s">
        <v>25845</v>
      </c>
      <c r="B181" s="311" t="s">
        <v>1132</v>
      </c>
      <c r="C181" s="45" t="s">
        <v>879</v>
      </c>
      <c r="D181" s="45" t="s">
        <v>589</v>
      </c>
      <c r="E181" s="118" t="s">
        <v>3440</v>
      </c>
      <c r="F181" s="45" t="s">
        <v>3402</v>
      </c>
      <c r="G181" s="45" t="s">
        <v>3398</v>
      </c>
      <c r="H181" s="282" t="s">
        <v>3441</v>
      </c>
      <c r="I181" s="45" t="s">
        <v>3442</v>
      </c>
      <c r="J181" s="276">
        <v>4</v>
      </c>
      <c r="K181" s="468">
        <v>4</v>
      </c>
      <c r="L181" s="468">
        <v>0</v>
      </c>
      <c r="M181" s="117">
        <v>5751.35</v>
      </c>
      <c r="N181" s="117">
        <v>5176.21</v>
      </c>
      <c r="O181" s="270">
        <f t="shared" si="5"/>
        <v>575.14000000000033</v>
      </c>
      <c r="P181" s="270">
        <f t="shared" si="4"/>
        <v>10.000086936110657</v>
      </c>
      <c r="Q181" s="117" t="s">
        <v>3404</v>
      </c>
      <c r="R181" s="45" t="s">
        <v>2994</v>
      </c>
      <c r="S181" s="45" t="s">
        <v>3377</v>
      </c>
      <c r="T181" s="45" t="s">
        <v>3443</v>
      </c>
      <c r="U181" s="45"/>
      <c r="V181" s="45" t="s">
        <v>3444</v>
      </c>
      <c r="W181" s="45" t="s">
        <v>3445</v>
      </c>
      <c r="X181" s="45" t="s">
        <v>3446</v>
      </c>
      <c r="Y181" s="117">
        <v>5176.21</v>
      </c>
      <c r="Z181" s="117" t="s">
        <v>3404</v>
      </c>
      <c r="AA181" s="45" t="s">
        <v>2994</v>
      </c>
    </row>
    <row r="182" spans="1:27" ht="78.75">
      <c r="A182" s="475" t="s">
        <v>25846</v>
      </c>
      <c r="B182" s="311" t="s">
        <v>1132</v>
      </c>
      <c r="C182" s="45" t="s">
        <v>879</v>
      </c>
      <c r="D182" s="45" t="s">
        <v>589</v>
      </c>
      <c r="E182" s="118" t="s">
        <v>3447</v>
      </c>
      <c r="F182" s="45" t="s">
        <v>3448</v>
      </c>
      <c r="G182" s="45" t="s">
        <v>3338</v>
      </c>
      <c r="H182" s="282" t="s">
        <v>3449</v>
      </c>
      <c r="I182" s="45" t="s">
        <v>3450</v>
      </c>
      <c r="J182" s="276">
        <v>4</v>
      </c>
      <c r="K182" s="468">
        <v>4</v>
      </c>
      <c r="L182" s="468">
        <v>0</v>
      </c>
      <c r="M182" s="117">
        <v>6964.4</v>
      </c>
      <c r="N182" s="117">
        <v>4691.63</v>
      </c>
      <c r="O182" s="270">
        <f t="shared" si="5"/>
        <v>2272.7699999999995</v>
      </c>
      <c r="P182" s="270">
        <f t="shared" si="4"/>
        <v>32.63411061972316</v>
      </c>
      <c r="Q182" s="117" t="s">
        <v>1433</v>
      </c>
      <c r="R182" s="45" t="s">
        <v>3434</v>
      </c>
      <c r="S182" s="45" t="s">
        <v>3435</v>
      </c>
      <c r="T182" s="45" t="s">
        <v>3417</v>
      </c>
      <c r="U182" s="45"/>
      <c r="V182" s="45" t="s">
        <v>3444</v>
      </c>
      <c r="W182" s="45" t="s">
        <v>3451</v>
      </c>
      <c r="X182" s="45" t="s">
        <v>3452</v>
      </c>
      <c r="Y182" s="117">
        <v>4691.63</v>
      </c>
      <c r="Z182" s="117" t="s">
        <v>1433</v>
      </c>
      <c r="AA182" s="45" t="s">
        <v>3434</v>
      </c>
    </row>
    <row r="183" spans="1:27" ht="45">
      <c r="A183" s="475" t="s">
        <v>25847</v>
      </c>
      <c r="B183" s="311" t="s">
        <v>1132</v>
      </c>
      <c r="C183" s="45" t="s">
        <v>879</v>
      </c>
      <c r="D183" s="45" t="s">
        <v>589</v>
      </c>
      <c r="E183" s="118" t="s">
        <v>3453</v>
      </c>
      <c r="F183" s="45" t="s">
        <v>3402</v>
      </c>
      <c r="G183" s="45" t="s">
        <v>3432</v>
      </c>
      <c r="H183" s="282" t="s">
        <v>3454</v>
      </c>
      <c r="I183" s="45" t="s">
        <v>1235</v>
      </c>
      <c r="J183" s="276">
        <v>7</v>
      </c>
      <c r="K183" s="468">
        <v>7</v>
      </c>
      <c r="L183" s="468">
        <v>0</v>
      </c>
      <c r="M183" s="117">
        <v>8850</v>
      </c>
      <c r="N183" s="117">
        <v>7078.88</v>
      </c>
      <c r="O183" s="270">
        <f t="shared" si="5"/>
        <v>1771.12</v>
      </c>
      <c r="P183" s="270">
        <f t="shared" si="4"/>
        <v>20.012655367231638</v>
      </c>
      <c r="Q183" s="117" t="s">
        <v>3404</v>
      </c>
      <c r="R183" s="45" t="s">
        <v>2994</v>
      </c>
      <c r="S183" s="45" t="s">
        <v>3455</v>
      </c>
      <c r="T183" s="45" t="s">
        <v>3456</v>
      </c>
      <c r="U183" s="45"/>
      <c r="V183" s="45" t="s">
        <v>3445</v>
      </c>
      <c r="W183" s="45" t="s">
        <v>3445</v>
      </c>
      <c r="X183" s="45" t="s">
        <v>3457</v>
      </c>
      <c r="Y183" s="117">
        <v>7078.88</v>
      </c>
      <c r="Z183" s="117" t="s">
        <v>3404</v>
      </c>
      <c r="AA183" s="45" t="s">
        <v>2994</v>
      </c>
    </row>
    <row r="184" spans="1:27" ht="56.25">
      <c r="A184" s="475" t="s">
        <v>25848</v>
      </c>
      <c r="B184" s="311" t="s">
        <v>1132</v>
      </c>
      <c r="C184" s="45" t="s">
        <v>879</v>
      </c>
      <c r="D184" s="45" t="s">
        <v>589</v>
      </c>
      <c r="E184" s="118" t="s">
        <v>3458</v>
      </c>
      <c r="F184" s="45" t="s">
        <v>3343</v>
      </c>
      <c r="G184" s="45" t="s">
        <v>3459</v>
      </c>
      <c r="H184" s="282" t="s">
        <v>3460</v>
      </c>
      <c r="I184" s="45" t="s">
        <v>3461</v>
      </c>
      <c r="J184" s="276">
        <v>4</v>
      </c>
      <c r="K184" s="468">
        <v>4</v>
      </c>
      <c r="L184" s="468">
        <v>0</v>
      </c>
      <c r="M184" s="117">
        <v>24556.799999999999</v>
      </c>
      <c r="N184" s="117">
        <v>20259.36</v>
      </c>
      <c r="O184" s="270">
        <f t="shared" si="5"/>
        <v>4297.4399999999987</v>
      </c>
      <c r="P184" s="270">
        <f t="shared" si="4"/>
        <v>17.499999999999996</v>
      </c>
      <c r="Q184" s="117" t="s">
        <v>3404</v>
      </c>
      <c r="R184" s="45" t="s">
        <v>2994</v>
      </c>
      <c r="S184" s="45" t="s">
        <v>3455</v>
      </c>
      <c r="T184" s="45" t="s">
        <v>3456</v>
      </c>
      <c r="U184" s="45"/>
      <c r="V184" s="45" t="s">
        <v>3445</v>
      </c>
      <c r="W184" s="45" t="s">
        <v>3445</v>
      </c>
      <c r="X184" s="45" t="s">
        <v>3462</v>
      </c>
      <c r="Y184" s="117">
        <v>20259.36</v>
      </c>
      <c r="Z184" s="117" t="s">
        <v>3404</v>
      </c>
      <c r="AA184" s="45" t="s">
        <v>2994</v>
      </c>
    </row>
    <row r="185" spans="1:27" ht="45">
      <c r="A185" s="475" t="s">
        <v>25849</v>
      </c>
      <c r="B185" s="311" t="s">
        <v>1132</v>
      </c>
      <c r="C185" s="45" t="s">
        <v>879</v>
      </c>
      <c r="D185" s="45" t="s">
        <v>589</v>
      </c>
      <c r="E185" s="118" t="s">
        <v>3463</v>
      </c>
      <c r="F185" s="45" t="s">
        <v>3402</v>
      </c>
      <c r="G185" s="45" t="s">
        <v>3464</v>
      </c>
      <c r="H185" s="282" t="s">
        <v>3465</v>
      </c>
      <c r="I185" s="45" t="s">
        <v>3466</v>
      </c>
      <c r="J185" s="276">
        <v>5</v>
      </c>
      <c r="K185" s="468">
        <v>5</v>
      </c>
      <c r="L185" s="468">
        <v>0</v>
      </c>
      <c r="M185" s="117">
        <v>48617.7</v>
      </c>
      <c r="N185" s="117">
        <v>48374.61</v>
      </c>
      <c r="O185" s="270">
        <f t="shared" si="5"/>
        <v>243.08999999999651</v>
      </c>
      <c r="P185" s="270">
        <f t="shared" si="4"/>
        <v>0.50000308529608872</v>
      </c>
      <c r="Q185" s="117" t="s">
        <v>3404</v>
      </c>
      <c r="R185" s="45" t="s">
        <v>2994</v>
      </c>
      <c r="S185" s="45" t="s">
        <v>3455</v>
      </c>
      <c r="T185" s="45" t="s">
        <v>3348</v>
      </c>
      <c r="U185" s="45"/>
      <c r="V185" s="45" t="s">
        <v>3467</v>
      </c>
      <c r="W185" s="45" t="s">
        <v>3467</v>
      </c>
      <c r="X185" s="45" t="s">
        <v>3468</v>
      </c>
      <c r="Y185" s="117">
        <v>48374.61</v>
      </c>
      <c r="Z185" s="117" t="s">
        <v>3404</v>
      </c>
      <c r="AA185" s="45" t="s">
        <v>2994</v>
      </c>
    </row>
    <row r="186" spans="1:27" ht="45">
      <c r="A186" s="475" t="s">
        <v>25850</v>
      </c>
      <c r="B186" s="311" t="s">
        <v>1132</v>
      </c>
      <c r="C186" s="45" t="s">
        <v>879</v>
      </c>
      <c r="D186" s="45" t="s">
        <v>589</v>
      </c>
      <c r="E186" s="118" t="s">
        <v>3469</v>
      </c>
      <c r="F186" s="45" t="s">
        <v>3343</v>
      </c>
      <c r="G186" s="45" t="s">
        <v>3333</v>
      </c>
      <c r="H186" s="282" t="s">
        <v>3470</v>
      </c>
      <c r="I186" s="45" t="s">
        <v>2646</v>
      </c>
      <c r="J186" s="276">
        <v>3</v>
      </c>
      <c r="K186" s="468">
        <v>3</v>
      </c>
      <c r="L186" s="468">
        <v>0</v>
      </c>
      <c r="M186" s="117">
        <v>125160</v>
      </c>
      <c r="N186" s="117">
        <v>86986.2</v>
      </c>
      <c r="O186" s="270">
        <f t="shared" si="5"/>
        <v>38173.800000000003</v>
      </c>
      <c r="P186" s="270">
        <f t="shared" si="4"/>
        <v>30.500000000000004</v>
      </c>
      <c r="Q186" s="117" t="s">
        <v>3471</v>
      </c>
      <c r="R186" s="45" t="s">
        <v>3472</v>
      </c>
      <c r="S186" s="45" t="s">
        <v>3473</v>
      </c>
      <c r="T186" s="45" t="s">
        <v>3456</v>
      </c>
      <c r="U186" s="45"/>
      <c r="V186" s="45" t="s">
        <v>3474</v>
      </c>
      <c r="W186" s="45" t="s">
        <v>3474</v>
      </c>
      <c r="X186" s="45" t="s">
        <v>3475</v>
      </c>
      <c r="Y186" s="117">
        <v>86986.2</v>
      </c>
      <c r="Z186" s="117" t="s">
        <v>3471</v>
      </c>
      <c r="AA186" s="45" t="s">
        <v>3472</v>
      </c>
    </row>
    <row r="187" spans="1:27" ht="56.25">
      <c r="A187" s="475" t="s">
        <v>25851</v>
      </c>
      <c r="B187" s="311" t="s">
        <v>1132</v>
      </c>
      <c r="C187" s="45" t="s">
        <v>879</v>
      </c>
      <c r="D187" s="45" t="s">
        <v>589</v>
      </c>
      <c r="E187" s="118" t="s">
        <v>3476</v>
      </c>
      <c r="F187" s="45" t="s">
        <v>3448</v>
      </c>
      <c r="G187" s="45" t="s">
        <v>3459</v>
      </c>
      <c r="H187" s="282" t="s">
        <v>3477</v>
      </c>
      <c r="I187" s="45" t="s">
        <v>2180</v>
      </c>
      <c r="J187" s="276">
        <v>8</v>
      </c>
      <c r="K187" s="468">
        <v>8</v>
      </c>
      <c r="L187" s="468">
        <v>0</v>
      </c>
      <c r="M187" s="117">
        <v>14547.5</v>
      </c>
      <c r="N187" s="117">
        <v>9746.82</v>
      </c>
      <c r="O187" s="270">
        <f t="shared" si="5"/>
        <v>4800.68</v>
      </c>
      <c r="P187" s="270">
        <f t="shared" si="4"/>
        <v>33.000034370166695</v>
      </c>
      <c r="Q187" s="117" t="s">
        <v>3478</v>
      </c>
      <c r="R187" s="45" t="s">
        <v>2464</v>
      </c>
      <c r="S187" s="45" t="s">
        <v>3479</v>
      </c>
      <c r="T187" s="45" t="s">
        <v>3418</v>
      </c>
      <c r="U187" s="45"/>
      <c r="V187" s="45" t="s">
        <v>3243</v>
      </c>
      <c r="W187" s="45" t="s">
        <v>3480</v>
      </c>
      <c r="X187" s="45" t="s">
        <v>3481</v>
      </c>
      <c r="Y187" s="117">
        <v>9746.82</v>
      </c>
      <c r="Z187" s="117" t="s">
        <v>3478</v>
      </c>
      <c r="AA187" s="45" t="s">
        <v>2464</v>
      </c>
    </row>
    <row r="188" spans="1:27" ht="67.5">
      <c r="A188" s="475" t="s">
        <v>25852</v>
      </c>
      <c r="B188" s="311" t="s">
        <v>1132</v>
      </c>
      <c r="C188" s="45" t="s">
        <v>879</v>
      </c>
      <c r="D188" s="45" t="s">
        <v>830</v>
      </c>
      <c r="E188" s="118" t="s">
        <v>1151</v>
      </c>
      <c r="F188" s="45" t="s">
        <v>3358</v>
      </c>
      <c r="G188" s="45"/>
      <c r="H188" s="282"/>
      <c r="I188" s="45" t="s">
        <v>992</v>
      </c>
      <c r="J188" s="276"/>
      <c r="K188" s="468"/>
      <c r="L188" s="468"/>
      <c r="M188" s="117">
        <v>48403.44</v>
      </c>
      <c r="N188" s="117">
        <v>48403.33</v>
      </c>
      <c r="O188" s="270">
        <f t="shared" si="5"/>
        <v>0.11000000000058208</v>
      </c>
      <c r="P188" s="270">
        <f t="shared" si="4"/>
        <v>2.2725657515371234E-4</v>
      </c>
      <c r="Q188" s="117" t="s">
        <v>1155</v>
      </c>
      <c r="R188" s="45" t="s">
        <v>3482</v>
      </c>
      <c r="S188" s="45" t="s">
        <v>3483</v>
      </c>
      <c r="T188" s="45"/>
      <c r="U188" s="45"/>
      <c r="V188" s="45" t="s">
        <v>3484</v>
      </c>
      <c r="W188" s="45" t="s">
        <v>3484</v>
      </c>
      <c r="X188" s="45" t="s">
        <v>3485</v>
      </c>
      <c r="Y188" s="117">
        <v>48403.33</v>
      </c>
      <c r="Z188" s="117" t="s">
        <v>1155</v>
      </c>
      <c r="AA188" s="45" t="s">
        <v>3482</v>
      </c>
    </row>
    <row r="189" spans="1:27" ht="45">
      <c r="A189" s="475" t="s">
        <v>25853</v>
      </c>
      <c r="B189" s="311" t="s">
        <v>1132</v>
      </c>
      <c r="C189" s="45" t="s">
        <v>879</v>
      </c>
      <c r="D189" s="45" t="s">
        <v>268</v>
      </c>
      <c r="E189" s="118" t="s">
        <v>1147</v>
      </c>
      <c r="F189" s="45" t="s">
        <v>3486</v>
      </c>
      <c r="G189" s="45"/>
      <c r="H189" s="282"/>
      <c r="I189" s="45" t="s">
        <v>564</v>
      </c>
      <c r="J189" s="276"/>
      <c r="K189" s="468"/>
      <c r="L189" s="468"/>
      <c r="M189" s="117">
        <v>374006.55</v>
      </c>
      <c r="N189" s="117">
        <v>374006.55</v>
      </c>
      <c r="O189" s="270">
        <f t="shared" si="5"/>
        <v>0</v>
      </c>
      <c r="P189" s="270">
        <f t="shared" si="4"/>
        <v>0</v>
      </c>
      <c r="Q189" s="117" t="s">
        <v>1148</v>
      </c>
      <c r="R189" s="45" t="s">
        <v>834</v>
      </c>
      <c r="S189" s="45" t="s">
        <v>3487</v>
      </c>
      <c r="T189" s="45"/>
      <c r="U189" s="45"/>
      <c r="V189" s="45" t="s">
        <v>3484</v>
      </c>
      <c r="W189" s="45" t="s">
        <v>3484</v>
      </c>
      <c r="X189" s="45" t="s">
        <v>3488</v>
      </c>
      <c r="Y189" s="117">
        <v>374006.55</v>
      </c>
      <c r="Z189" s="117" t="s">
        <v>1148</v>
      </c>
      <c r="AA189" s="45" t="s">
        <v>834</v>
      </c>
    </row>
    <row r="190" spans="1:27" ht="90">
      <c r="A190" s="475" t="s">
        <v>25854</v>
      </c>
      <c r="B190" s="311" t="s">
        <v>887</v>
      </c>
      <c r="C190" s="45" t="s">
        <v>1336</v>
      </c>
      <c r="D190" s="45" t="s">
        <v>272</v>
      </c>
      <c r="E190" s="45" t="s">
        <v>1337</v>
      </c>
      <c r="F190" s="45" t="s">
        <v>1134</v>
      </c>
      <c r="G190" s="45" t="s">
        <v>1338</v>
      </c>
      <c r="H190" s="45" t="s">
        <v>1339</v>
      </c>
      <c r="I190" s="45" t="s">
        <v>1340</v>
      </c>
      <c r="J190" s="276">
        <v>1</v>
      </c>
      <c r="K190" s="276">
        <v>1</v>
      </c>
      <c r="L190" s="276">
        <v>0</v>
      </c>
      <c r="M190" s="275">
        <v>12312</v>
      </c>
      <c r="N190" s="275">
        <v>12312</v>
      </c>
      <c r="O190" s="270">
        <f t="shared" si="5"/>
        <v>0</v>
      </c>
      <c r="P190" s="270">
        <f t="shared" si="4"/>
        <v>0</v>
      </c>
      <c r="Q190" s="45" t="s">
        <v>1315</v>
      </c>
      <c r="R190" s="45" t="s">
        <v>1316</v>
      </c>
      <c r="S190" s="45" t="s">
        <v>1341</v>
      </c>
      <c r="T190" s="45" t="s">
        <v>1338</v>
      </c>
      <c r="U190" s="45"/>
      <c r="V190" s="45" t="s">
        <v>828</v>
      </c>
      <c r="W190" s="45" t="s">
        <v>829</v>
      </c>
      <c r="X190" s="45" t="s">
        <v>1342</v>
      </c>
      <c r="Y190" s="275">
        <v>12312</v>
      </c>
      <c r="Z190" s="45" t="s">
        <v>1315</v>
      </c>
      <c r="AA190" s="45" t="s">
        <v>1316</v>
      </c>
    </row>
    <row r="191" spans="1:27" ht="56.25">
      <c r="A191" s="475" t="s">
        <v>25855</v>
      </c>
      <c r="B191" s="311" t="s">
        <v>887</v>
      </c>
      <c r="C191" s="45" t="s">
        <v>1336</v>
      </c>
      <c r="D191" s="45" t="s">
        <v>261</v>
      </c>
      <c r="E191" s="45" t="s">
        <v>1343</v>
      </c>
      <c r="F191" s="45" t="s">
        <v>1344</v>
      </c>
      <c r="G191" s="45" t="s">
        <v>709</v>
      </c>
      <c r="H191" s="45" t="s">
        <v>1345</v>
      </c>
      <c r="I191" s="45" t="s">
        <v>1346</v>
      </c>
      <c r="J191" s="276">
        <v>2</v>
      </c>
      <c r="K191" s="276">
        <v>2</v>
      </c>
      <c r="L191" s="276">
        <v>0</v>
      </c>
      <c r="M191" s="275">
        <v>44656</v>
      </c>
      <c r="N191" s="275">
        <v>16522.32</v>
      </c>
      <c r="O191" s="270">
        <f t="shared" si="5"/>
        <v>28133.68</v>
      </c>
      <c r="P191" s="270">
        <f t="shared" si="4"/>
        <v>63.000895736295234</v>
      </c>
      <c r="Q191" s="45" t="s">
        <v>1347</v>
      </c>
      <c r="R191" s="45" t="s">
        <v>1348</v>
      </c>
      <c r="S191" s="45" t="s">
        <v>1349</v>
      </c>
      <c r="T191" s="45" t="s">
        <v>643</v>
      </c>
      <c r="U191" s="45"/>
      <c r="V191" s="45" t="s">
        <v>832</v>
      </c>
      <c r="W191" s="45" t="s">
        <v>1350</v>
      </c>
      <c r="X191" s="45" t="s">
        <v>1351</v>
      </c>
      <c r="Y191" s="275">
        <v>16522.32</v>
      </c>
      <c r="Z191" s="45" t="s">
        <v>1347</v>
      </c>
      <c r="AA191" s="45" t="s">
        <v>1348</v>
      </c>
    </row>
    <row r="192" spans="1:27" ht="78.75">
      <c r="A192" s="475" t="s">
        <v>25856</v>
      </c>
      <c r="B192" s="311" t="s">
        <v>887</v>
      </c>
      <c r="C192" s="45" t="s">
        <v>1336</v>
      </c>
      <c r="D192" s="118" t="s">
        <v>269</v>
      </c>
      <c r="E192" s="45" t="s">
        <v>267</v>
      </c>
      <c r="F192" s="45" t="s">
        <v>641</v>
      </c>
      <c r="G192" s="45" t="s">
        <v>692</v>
      </c>
      <c r="H192" s="45" t="s">
        <v>1352</v>
      </c>
      <c r="I192" s="45" t="s">
        <v>1353</v>
      </c>
      <c r="J192" s="276"/>
      <c r="K192" s="276"/>
      <c r="L192" s="276"/>
      <c r="M192" s="275">
        <v>36503.71</v>
      </c>
      <c r="N192" s="275">
        <v>36503.71</v>
      </c>
      <c r="O192" s="270">
        <f t="shared" si="5"/>
        <v>0</v>
      </c>
      <c r="P192" s="270">
        <f t="shared" si="4"/>
        <v>0</v>
      </c>
      <c r="Q192" s="45" t="s">
        <v>563</v>
      </c>
      <c r="R192" s="45" t="s">
        <v>1354</v>
      </c>
      <c r="S192" s="45" t="s">
        <v>1355</v>
      </c>
      <c r="T192" s="45"/>
      <c r="U192" s="45"/>
      <c r="V192" s="274">
        <v>42418</v>
      </c>
      <c r="W192" s="45" t="s">
        <v>1014</v>
      </c>
      <c r="X192" s="45" t="s">
        <v>1356</v>
      </c>
      <c r="Y192" s="275">
        <v>36503.71</v>
      </c>
      <c r="Z192" s="45" t="s">
        <v>563</v>
      </c>
      <c r="AA192" s="45" t="s">
        <v>1354</v>
      </c>
    </row>
    <row r="193" spans="1:27" ht="67.5">
      <c r="A193" s="475" t="s">
        <v>25857</v>
      </c>
      <c r="B193" s="311" t="s">
        <v>887</v>
      </c>
      <c r="C193" s="45" t="s">
        <v>1336</v>
      </c>
      <c r="D193" s="118" t="s">
        <v>269</v>
      </c>
      <c r="E193" s="45" t="s">
        <v>560</v>
      </c>
      <c r="F193" s="45" t="s">
        <v>641</v>
      </c>
      <c r="G193" s="45" t="s">
        <v>692</v>
      </c>
      <c r="H193" s="45" t="s">
        <v>1357</v>
      </c>
      <c r="I193" s="45" t="s">
        <v>835</v>
      </c>
      <c r="J193" s="276"/>
      <c r="K193" s="276"/>
      <c r="L193" s="276"/>
      <c r="M193" s="275">
        <v>247408.4</v>
      </c>
      <c r="N193" s="275">
        <v>247408.4</v>
      </c>
      <c r="O193" s="270">
        <f t="shared" si="5"/>
        <v>0</v>
      </c>
      <c r="P193" s="270">
        <f t="shared" si="4"/>
        <v>0</v>
      </c>
      <c r="Q193" s="45" t="s">
        <v>282</v>
      </c>
      <c r="R193" s="45" t="s">
        <v>1358</v>
      </c>
      <c r="S193" s="45" t="s">
        <v>1359</v>
      </c>
      <c r="T193" s="45"/>
      <c r="U193" s="45"/>
      <c r="V193" s="274">
        <v>42418</v>
      </c>
      <c r="W193" s="45" t="s">
        <v>1014</v>
      </c>
      <c r="X193" s="45" t="s">
        <v>1360</v>
      </c>
      <c r="Y193" s="275">
        <v>247408.4</v>
      </c>
      <c r="Z193" s="45" t="s">
        <v>282</v>
      </c>
      <c r="AA193" s="45" t="s">
        <v>1358</v>
      </c>
    </row>
    <row r="194" spans="1:27" ht="67.5">
      <c r="A194" s="475" t="s">
        <v>25858</v>
      </c>
      <c r="B194" s="311" t="s">
        <v>887</v>
      </c>
      <c r="C194" s="45" t="s">
        <v>1336</v>
      </c>
      <c r="D194" s="45" t="s">
        <v>265</v>
      </c>
      <c r="E194" s="45" t="s">
        <v>1361</v>
      </c>
      <c r="F194" s="45" t="s">
        <v>641</v>
      </c>
      <c r="G194" s="45" t="s">
        <v>692</v>
      </c>
      <c r="H194" s="45" t="s">
        <v>1362</v>
      </c>
      <c r="I194" s="45" t="s">
        <v>541</v>
      </c>
      <c r="J194" s="276"/>
      <c r="K194" s="276"/>
      <c r="L194" s="276"/>
      <c r="M194" s="275">
        <v>84000</v>
      </c>
      <c r="N194" s="275">
        <v>84000</v>
      </c>
      <c r="O194" s="270">
        <f t="shared" si="5"/>
        <v>0</v>
      </c>
      <c r="P194" s="270">
        <f t="shared" si="4"/>
        <v>0</v>
      </c>
      <c r="Q194" s="45" t="s">
        <v>262</v>
      </c>
      <c r="R194" s="45" t="s">
        <v>1363</v>
      </c>
      <c r="S194" s="45" t="s">
        <v>1364</v>
      </c>
      <c r="T194" s="45"/>
      <c r="U194" s="45"/>
      <c r="V194" s="274">
        <v>42418</v>
      </c>
      <c r="W194" s="45" t="s">
        <v>1014</v>
      </c>
      <c r="X194" s="45" t="s">
        <v>1365</v>
      </c>
      <c r="Y194" s="275">
        <v>84000</v>
      </c>
      <c r="Z194" s="45" t="s">
        <v>262</v>
      </c>
      <c r="AA194" s="45" t="s">
        <v>1363</v>
      </c>
    </row>
    <row r="195" spans="1:27" ht="56.25">
      <c r="A195" s="475" t="s">
        <v>25859</v>
      </c>
      <c r="B195" s="311" t="s">
        <v>887</v>
      </c>
      <c r="C195" s="45" t="s">
        <v>1336</v>
      </c>
      <c r="D195" s="45" t="s">
        <v>268</v>
      </c>
      <c r="E195" s="45" t="s">
        <v>1366</v>
      </c>
      <c r="F195" s="45" t="s">
        <v>641</v>
      </c>
      <c r="G195" s="45"/>
      <c r="H195" s="45"/>
      <c r="I195" s="45" t="s">
        <v>1367</v>
      </c>
      <c r="J195" s="276"/>
      <c r="K195" s="276"/>
      <c r="L195" s="276"/>
      <c r="M195" s="275">
        <v>145328.25</v>
      </c>
      <c r="N195" s="275">
        <v>145328.25</v>
      </c>
      <c r="O195" s="270">
        <f t="shared" si="5"/>
        <v>0</v>
      </c>
      <c r="P195" s="270">
        <f t="shared" si="4"/>
        <v>0</v>
      </c>
      <c r="Q195" s="45" t="s">
        <v>1148</v>
      </c>
      <c r="R195" s="45" t="s">
        <v>834</v>
      </c>
      <c r="S195" s="45" t="s">
        <v>1368</v>
      </c>
      <c r="T195" s="45"/>
      <c r="U195" s="45"/>
      <c r="V195" s="274">
        <v>42418</v>
      </c>
      <c r="W195" s="45" t="s">
        <v>1014</v>
      </c>
      <c r="X195" s="45" t="s">
        <v>1369</v>
      </c>
      <c r="Y195" s="275">
        <v>145328.25</v>
      </c>
      <c r="Z195" s="45" t="s">
        <v>1148</v>
      </c>
      <c r="AA195" s="45" t="s">
        <v>834</v>
      </c>
    </row>
    <row r="196" spans="1:27" ht="123.75">
      <c r="A196" s="475" t="s">
        <v>25860</v>
      </c>
      <c r="B196" s="311" t="s">
        <v>887</v>
      </c>
      <c r="C196" s="45" t="s">
        <v>1336</v>
      </c>
      <c r="D196" s="45" t="s">
        <v>830</v>
      </c>
      <c r="E196" s="45" t="s">
        <v>1370</v>
      </c>
      <c r="F196" s="45" t="s">
        <v>641</v>
      </c>
      <c r="G196" s="45"/>
      <c r="H196" s="45"/>
      <c r="I196" s="45" t="s">
        <v>992</v>
      </c>
      <c r="J196" s="276"/>
      <c r="K196" s="276"/>
      <c r="L196" s="276"/>
      <c r="M196" s="275">
        <v>108516.48</v>
      </c>
      <c r="N196" s="275">
        <v>108516.48</v>
      </c>
      <c r="O196" s="270">
        <f t="shared" si="5"/>
        <v>0</v>
      </c>
      <c r="P196" s="270">
        <f t="shared" si="4"/>
        <v>0</v>
      </c>
      <c r="Q196" s="45" t="s">
        <v>1371</v>
      </c>
      <c r="R196" s="45" t="s">
        <v>1372</v>
      </c>
      <c r="S196" s="45" t="s">
        <v>1373</v>
      </c>
      <c r="T196" s="45"/>
      <c r="U196" s="45"/>
      <c r="V196" s="274">
        <v>42429</v>
      </c>
      <c r="W196" s="45" t="s">
        <v>713</v>
      </c>
      <c r="X196" s="45" t="s">
        <v>1374</v>
      </c>
      <c r="Y196" s="275">
        <v>108516.48</v>
      </c>
      <c r="Z196" s="45" t="s">
        <v>1371</v>
      </c>
      <c r="AA196" s="45" t="s">
        <v>1372</v>
      </c>
    </row>
    <row r="197" spans="1:27" ht="123.75">
      <c r="A197" s="475" t="s">
        <v>25861</v>
      </c>
      <c r="B197" s="311" t="s">
        <v>887</v>
      </c>
      <c r="C197" s="45" t="s">
        <v>1336</v>
      </c>
      <c r="D197" s="45" t="s">
        <v>830</v>
      </c>
      <c r="E197" s="45" t="s">
        <v>1370</v>
      </c>
      <c r="F197" s="45" t="s">
        <v>641</v>
      </c>
      <c r="G197" s="45"/>
      <c r="H197" s="45"/>
      <c r="I197" s="45" t="s">
        <v>992</v>
      </c>
      <c r="J197" s="276"/>
      <c r="K197" s="276"/>
      <c r="L197" s="276"/>
      <c r="M197" s="275">
        <v>101051.76</v>
      </c>
      <c r="N197" s="275">
        <v>101051.76</v>
      </c>
      <c r="O197" s="270">
        <f t="shared" si="5"/>
        <v>0</v>
      </c>
      <c r="P197" s="270">
        <f t="shared" si="4"/>
        <v>0</v>
      </c>
      <c r="Q197" s="45" t="s">
        <v>1371</v>
      </c>
      <c r="R197" s="45" t="s">
        <v>1372</v>
      </c>
      <c r="S197" s="45" t="s">
        <v>1373</v>
      </c>
      <c r="T197" s="45"/>
      <c r="U197" s="45"/>
      <c r="V197" s="274">
        <v>42429</v>
      </c>
      <c r="W197" s="45" t="s">
        <v>713</v>
      </c>
      <c r="X197" s="45" t="s">
        <v>1375</v>
      </c>
      <c r="Y197" s="275">
        <v>101051.76</v>
      </c>
      <c r="Z197" s="45" t="s">
        <v>1371</v>
      </c>
      <c r="AA197" s="45" t="s">
        <v>1372</v>
      </c>
    </row>
    <row r="198" spans="1:27" ht="67.5">
      <c r="A198" s="475" t="s">
        <v>25862</v>
      </c>
      <c r="B198" s="311" t="s">
        <v>887</v>
      </c>
      <c r="C198" s="45" t="s">
        <v>1336</v>
      </c>
      <c r="D198" s="45" t="s">
        <v>272</v>
      </c>
      <c r="E198" s="45" t="s">
        <v>1376</v>
      </c>
      <c r="F198" s="45" t="s">
        <v>847</v>
      </c>
      <c r="G198" s="45" t="s">
        <v>1377</v>
      </c>
      <c r="H198" s="45" t="s">
        <v>1378</v>
      </c>
      <c r="I198" s="118" t="s">
        <v>1340</v>
      </c>
      <c r="J198" s="276">
        <v>2</v>
      </c>
      <c r="K198" s="276">
        <v>1</v>
      </c>
      <c r="L198" s="280">
        <v>1</v>
      </c>
      <c r="M198" s="275">
        <v>11901.6</v>
      </c>
      <c r="N198" s="275">
        <v>11901.6</v>
      </c>
      <c r="O198" s="270">
        <f t="shared" si="5"/>
        <v>0</v>
      </c>
      <c r="P198" s="270">
        <f t="shared" si="4"/>
        <v>0</v>
      </c>
      <c r="Q198" s="45" t="s">
        <v>1379</v>
      </c>
      <c r="R198" s="45" t="s">
        <v>1380</v>
      </c>
      <c r="S198" s="45" t="s">
        <v>1381</v>
      </c>
      <c r="T198" s="45" t="s">
        <v>856</v>
      </c>
      <c r="U198" s="45"/>
      <c r="V198" s="274">
        <v>42461</v>
      </c>
      <c r="W198" s="45" t="s">
        <v>1033</v>
      </c>
      <c r="X198" s="45" t="s">
        <v>1382</v>
      </c>
      <c r="Y198" s="275">
        <v>11901.6</v>
      </c>
      <c r="Z198" s="45" t="s">
        <v>1379</v>
      </c>
      <c r="AA198" s="45" t="s">
        <v>1380</v>
      </c>
    </row>
    <row r="199" spans="1:27" ht="67.5">
      <c r="A199" s="475" t="s">
        <v>25863</v>
      </c>
      <c r="B199" s="311" t="s">
        <v>887</v>
      </c>
      <c r="C199" s="45" t="s">
        <v>1336</v>
      </c>
      <c r="D199" s="45" t="s">
        <v>589</v>
      </c>
      <c r="E199" s="45" t="s">
        <v>1246</v>
      </c>
      <c r="F199" s="45" t="s">
        <v>847</v>
      </c>
      <c r="G199" s="45" t="s">
        <v>1224</v>
      </c>
      <c r="H199" s="45" t="s">
        <v>1247</v>
      </c>
      <c r="I199" s="286" t="s">
        <v>1383</v>
      </c>
      <c r="J199" s="276">
        <v>4</v>
      </c>
      <c r="K199" s="118">
        <v>3</v>
      </c>
      <c r="L199" s="280">
        <v>1</v>
      </c>
      <c r="M199" s="117">
        <v>11080.7</v>
      </c>
      <c r="N199" s="117">
        <v>9384.0300000000007</v>
      </c>
      <c r="O199" s="270">
        <f t="shared" si="5"/>
        <v>1696.67</v>
      </c>
      <c r="P199" s="270">
        <f t="shared" si="4"/>
        <v>15.311938776431091</v>
      </c>
      <c r="Q199" s="117" t="s">
        <v>1384</v>
      </c>
      <c r="R199" s="276">
        <v>4205261120</v>
      </c>
      <c r="S199" s="117" t="s">
        <v>1385</v>
      </c>
      <c r="T199" s="274">
        <v>42452</v>
      </c>
      <c r="U199" s="276"/>
      <c r="V199" s="274">
        <v>42464</v>
      </c>
      <c r="W199" s="274">
        <v>42464</v>
      </c>
      <c r="X199" s="45" t="s">
        <v>1386</v>
      </c>
      <c r="Y199" s="276">
        <v>9384.0300000000007</v>
      </c>
      <c r="Z199" s="117" t="s">
        <v>1384</v>
      </c>
      <c r="AA199" s="276">
        <v>4205261120</v>
      </c>
    </row>
    <row r="200" spans="1:27" ht="78.75">
      <c r="A200" s="475" t="s">
        <v>25864</v>
      </c>
      <c r="B200" s="311" t="s">
        <v>887</v>
      </c>
      <c r="C200" s="45" t="s">
        <v>1336</v>
      </c>
      <c r="D200" s="45" t="s">
        <v>589</v>
      </c>
      <c r="E200" s="45" t="s">
        <v>1233</v>
      </c>
      <c r="F200" s="45" t="s">
        <v>847</v>
      </c>
      <c r="G200" s="45" t="s">
        <v>1224</v>
      </c>
      <c r="H200" s="287" t="s">
        <v>1234</v>
      </c>
      <c r="I200" s="118" t="s">
        <v>1235</v>
      </c>
      <c r="J200" s="288">
        <v>5</v>
      </c>
      <c r="K200" s="118">
        <v>5</v>
      </c>
      <c r="L200" s="280">
        <v>0</v>
      </c>
      <c r="M200" s="117">
        <v>11100.6</v>
      </c>
      <c r="N200" s="117">
        <v>9046.99</v>
      </c>
      <c r="O200" s="270">
        <f t="shared" si="5"/>
        <v>2053.6100000000006</v>
      </c>
      <c r="P200" s="270">
        <f t="shared" si="4"/>
        <v>18.499990991477944</v>
      </c>
      <c r="Q200" s="276" t="s">
        <v>1387</v>
      </c>
      <c r="R200" s="276">
        <v>4205307431</v>
      </c>
      <c r="S200" s="276" t="s">
        <v>1388</v>
      </c>
      <c r="T200" s="274">
        <v>42453</v>
      </c>
      <c r="U200" s="276"/>
      <c r="V200" s="274">
        <v>42464</v>
      </c>
      <c r="W200" s="274">
        <v>42465</v>
      </c>
      <c r="X200" s="45" t="s">
        <v>1389</v>
      </c>
      <c r="Y200" s="276">
        <v>9046.99</v>
      </c>
      <c r="Z200" s="276" t="s">
        <v>1387</v>
      </c>
      <c r="AA200" s="276">
        <v>4205307431</v>
      </c>
    </row>
    <row r="201" spans="1:27" ht="67.5">
      <c r="A201" s="475" t="s">
        <v>25865</v>
      </c>
      <c r="B201" s="311" t="s">
        <v>887</v>
      </c>
      <c r="C201" s="45" t="s">
        <v>1336</v>
      </c>
      <c r="D201" s="45" t="s">
        <v>272</v>
      </c>
      <c r="E201" s="45" t="s">
        <v>1390</v>
      </c>
      <c r="F201" s="45" t="s">
        <v>645</v>
      </c>
      <c r="G201" s="45" t="s">
        <v>714</v>
      </c>
      <c r="H201" s="287" t="s">
        <v>593</v>
      </c>
      <c r="I201" s="118" t="s">
        <v>594</v>
      </c>
      <c r="J201" s="288">
        <v>1</v>
      </c>
      <c r="K201" s="276">
        <v>1</v>
      </c>
      <c r="L201" s="280">
        <v>0</v>
      </c>
      <c r="M201" s="275">
        <v>55471</v>
      </c>
      <c r="N201" s="275">
        <v>55471</v>
      </c>
      <c r="O201" s="270">
        <f t="shared" si="5"/>
        <v>0</v>
      </c>
      <c r="P201" s="270">
        <f t="shared" si="4"/>
        <v>0</v>
      </c>
      <c r="Q201" s="45" t="s">
        <v>1391</v>
      </c>
      <c r="R201" s="45" t="s">
        <v>865</v>
      </c>
      <c r="S201" s="45" t="s">
        <v>1392</v>
      </c>
      <c r="T201" s="45" t="s">
        <v>693</v>
      </c>
      <c r="U201" s="45"/>
      <c r="V201" s="274">
        <v>42482</v>
      </c>
      <c r="W201" s="45" t="s">
        <v>1244</v>
      </c>
      <c r="X201" s="45" t="s">
        <v>1393</v>
      </c>
      <c r="Y201" s="275">
        <v>55471</v>
      </c>
      <c r="Z201" s="45" t="s">
        <v>1391</v>
      </c>
      <c r="AA201" s="45" t="s">
        <v>865</v>
      </c>
    </row>
    <row r="202" spans="1:27" ht="101.25">
      <c r="A202" s="475" t="s">
        <v>25866</v>
      </c>
      <c r="B202" s="311" t="s">
        <v>887</v>
      </c>
      <c r="C202" s="45" t="s">
        <v>1336</v>
      </c>
      <c r="D202" s="45" t="s">
        <v>589</v>
      </c>
      <c r="E202" s="45" t="s">
        <v>1196</v>
      </c>
      <c r="F202" s="45" t="s">
        <v>1043</v>
      </c>
      <c r="G202" s="45" t="s">
        <v>845</v>
      </c>
      <c r="H202" s="287" t="s">
        <v>1197</v>
      </c>
      <c r="I202" s="118" t="s">
        <v>1394</v>
      </c>
      <c r="J202" s="288">
        <v>2</v>
      </c>
      <c r="K202" s="276">
        <v>2</v>
      </c>
      <c r="L202" s="280">
        <v>0</v>
      </c>
      <c r="M202" s="275">
        <v>44613.9</v>
      </c>
      <c r="N202" s="276">
        <v>32613.24</v>
      </c>
      <c r="O202" s="270">
        <f t="shared" si="5"/>
        <v>12000.66</v>
      </c>
      <c r="P202" s="270">
        <f t="shared" si="4"/>
        <v>26.898926119438109</v>
      </c>
      <c r="Q202" s="45" t="s">
        <v>1199</v>
      </c>
      <c r="R202" s="45" t="s">
        <v>1200</v>
      </c>
      <c r="S202" s="45" t="s">
        <v>1395</v>
      </c>
      <c r="T202" s="45" t="s">
        <v>693</v>
      </c>
      <c r="U202" s="45"/>
      <c r="V202" s="274">
        <v>42472</v>
      </c>
      <c r="W202" s="45" t="s">
        <v>1244</v>
      </c>
      <c r="X202" s="45" t="s">
        <v>1396</v>
      </c>
      <c r="Y202" s="275">
        <v>32613.24</v>
      </c>
      <c r="Z202" s="45" t="s">
        <v>1199</v>
      </c>
      <c r="AA202" s="45" t="s">
        <v>1200</v>
      </c>
    </row>
    <row r="203" spans="1:27" ht="112.5">
      <c r="A203" s="475" t="s">
        <v>25867</v>
      </c>
      <c r="B203" s="311" t="s">
        <v>887</v>
      </c>
      <c r="C203" s="45" t="s">
        <v>1336</v>
      </c>
      <c r="D203" s="45" t="s">
        <v>272</v>
      </c>
      <c r="E203" s="45" t="s">
        <v>1223</v>
      </c>
      <c r="F203" s="45" t="s">
        <v>1397</v>
      </c>
      <c r="G203" s="45" t="s">
        <v>1225</v>
      </c>
      <c r="H203" s="287" t="s">
        <v>1226</v>
      </c>
      <c r="I203" s="118" t="s">
        <v>3489</v>
      </c>
      <c r="J203" s="288">
        <v>1</v>
      </c>
      <c r="K203" s="276">
        <v>1</v>
      </c>
      <c r="L203" s="275">
        <v>0</v>
      </c>
      <c r="M203" s="275">
        <v>13361.2</v>
      </c>
      <c r="N203" s="276">
        <v>13361.2</v>
      </c>
      <c r="O203" s="270">
        <f t="shared" si="5"/>
        <v>0</v>
      </c>
      <c r="P203" s="270">
        <f t="shared" si="4"/>
        <v>0</v>
      </c>
      <c r="Q203" s="45" t="s">
        <v>1398</v>
      </c>
      <c r="R203" s="45" t="s">
        <v>1229</v>
      </c>
      <c r="S203" s="45" t="s">
        <v>1399</v>
      </c>
      <c r="T203" s="45" t="s">
        <v>1033</v>
      </c>
      <c r="U203" s="45"/>
      <c r="V203" s="274">
        <v>42479</v>
      </c>
      <c r="W203" s="45" t="s">
        <v>1400</v>
      </c>
      <c r="X203" s="45" t="s">
        <v>1401</v>
      </c>
      <c r="Y203" s="275">
        <v>13361.2</v>
      </c>
      <c r="Z203" s="45" t="s">
        <v>1398</v>
      </c>
      <c r="AA203" s="45" t="s">
        <v>1229</v>
      </c>
    </row>
    <row r="204" spans="1:27" ht="67.5">
      <c r="A204" s="475" t="s">
        <v>25868</v>
      </c>
      <c r="B204" s="311" t="s">
        <v>887</v>
      </c>
      <c r="C204" s="45" t="s">
        <v>1336</v>
      </c>
      <c r="D204" s="45" t="s">
        <v>261</v>
      </c>
      <c r="E204" s="45" t="s">
        <v>1402</v>
      </c>
      <c r="F204" s="45" t="s">
        <v>1403</v>
      </c>
      <c r="G204" s="45" t="s">
        <v>1404</v>
      </c>
      <c r="H204" s="287" t="s">
        <v>1405</v>
      </c>
      <c r="I204" s="118" t="s">
        <v>1406</v>
      </c>
      <c r="J204" s="288">
        <v>4</v>
      </c>
      <c r="K204" s="276">
        <v>4</v>
      </c>
      <c r="L204" s="280">
        <v>0</v>
      </c>
      <c r="M204" s="275">
        <v>59100</v>
      </c>
      <c r="N204" s="275">
        <v>51417</v>
      </c>
      <c r="O204" s="270">
        <f t="shared" si="5"/>
        <v>7683</v>
      </c>
      <c r="P204" s="270">
        <f t="shared" si="4"/>
        <v>13</v>
      </c>
      <c r="Q204" s="45" t="s">
        <v>1379</v>
      </c>
      <c r="R204" s="45" t="s">
        <v>1380</v>
      </c>
      <c r="S204" s="45" t="s">
        <v>1407</v>
      </c>
      <c r="T204" s="45" t="s">
        <v>648</v>
      </c>
      <c r="U204" s="45"/>
      <c r="V204" s="274">
        <v>42544</v>
      </c>
      <c r="W204" s="45" t="s">
        <v>1305</v>
      </c>
      <c r="X204" s="45" t="s">
        <v>1409</v>
      </c>
      <c r="Y204" s="275">
        <v>51417</v>
      </c>
      <c r="Z204" s="45" t="s">
        <v>1379</v>
      </c>
      <c r="AA204" s="45" t="s">
        <v>1380</v>
      </c>
    </row>
    <row r="205" spans="1:27" ht="67.5">
      <c r="A205" s="475" t="s">
        <v>25869</v>
      </c>
      <c r="B205" s="311" t="s">
        <v>887</v>
      </c>
      <c r="C205" s="45" t="s">
        <v>1336</v>
      </c>
      <c r="D205" s="45" t="s">
        <v>272</v>
      </c>
      <c r="E205" s="45" t="s">
        <v>862</v>
      </c>
      <c r="F205" s="45" t="s">
        <v>1403</v>
      </c>
      <c r="G205" s="45" t="s">
        <v>1410</v>
      </c>
      <c r="H205" s="287" t="s">
        <v>1411</v>
      </c>
      <c r="I205" s="118" t="s">
        <v>594</v>
      </c>
      <c r="J205" s="288">
        <v>1</v>
      </c>
      <c r="K205" s="276">
        <v>1</v>
      </c>
      <c r="L205" s="280">
        <v>0</v>
      </c>
      <c r="M205" s="275">
        <v>57069</v>
      </c>
      <c r="N205" s="275">
        <v>57069</v>
      </c>
      <c r="O205" s="270">
        <f t="shared" si="5"/>
        <v>0</v>
      </c>
      <c r="P205" s="270">
        <f t="shared" si="4"/>
        <v>0</v>
      </c>
      <c r="Q205" s="45" t="s">
        <v>1391</v>
      </c>
      <c r="R205" s="45" t="s">
        <v>865</v>
      </c>
      <c r="S205" s="45" t="s">
        <v>1392</v>
      </c>
      <c r="T205" s="45" t="s">
        <v>1278</v>
      </c>
      <c r="U205" s="45"/>
      <c r="V205" s="274">
        <v>42544</v>
      </c>
      <c r="W205" s="45" t="s">
        <v>1305</v>
      </c>
      <c r="X205" s="45" t="s">
        <v>1412</v>
      </c>
      <c r="Y205" s="275">
        <v>57069</v>
      </c>
      <c r="Z205" s="45" t="s">
        <v>1391</v>
      </c>
      <c r="AA205" s="45" t="s">
        <v>865</v>
      </c>
    </row>
    <row r="206" spans="1:27" ht="67.5">
      <c r="A206" s="475" t="s">
        <v>25870</v>
      </c>
      <c r="B206" s="311" t="s">
        <v>887</v>
      </c>
      <c r="C206" s="45" t="s">
        <v>1336</v>
      </c>
      <c r="D206" s="45" t="s">
        <v>261</v>
      </c>
      <c r="E206" s="45" t="s">
        <v>1413</v>
      </c>
      <c r="F206" s="45" t="s">
        <v>1403</v>
      </c>
      <c r="G206" s="45" t="s">
        <v>859</v>
      </c>
      <c r="H206" s="287" t="s">
        <v>1414</v>
      </c>
      <c r="I206" s="118" t="s">
        <v>1415</v>
      </c>
      <c r="J206" s="288">
        <v>5</v>
      </c>
      <c r="K206" s="276">
        <v>5</v>
      </c>
      <c r="L206" s="280">
        <v>0</v>
      </c>
      <c r="M206" s="275">
        <v>49600</v>
      </c>
      <c r="N206" s="275">
        <v>37292</v>
      </c>
      <c r="O206" s="270">
        <f t="shared" si="5"/>
        <v>12308</v>
      </c>
      <c r="P206" s="270">
        <f t="shared" si="4"/>
        <v>24.814516129032256</v>
      </c>
      <c r="Q206" s="45" t="s">
        <v>1416</v>
      </c>
      <c r="R206" s="45" t="s">
        <v>1417</v>
      </c>
      <c r="S206" s="118" t="s">
        <v>1418</v>
      </c>
      <c r="T206" s="274">
        <v>42535</v>
      </c>
      <c r="U206" s="118"/>
      <c r="V206" s="274">
        <v>42551</v>
      </c>
      <c r="W206" s="274">
        <v>42552</v>
      </c>
      <c r="X206" s="45" t="s">
        <v>1419</v>
      </c>
      <c r="Y206" s="275">
        <v>37292</v>
      </c>
      <c r="Z206" s="45" t="s">
        <v>1416</v>
      </c>
      <c r="AA206" s="45" t="s">
        <v>1417</v>
      </c>
    </row>
    <row r="207" spans="1:27" ht="90">
      <c r="A207" s="475" t="s">
        <v>25871</v>
      </c>
      <c r="B207" s="311" t="s">
        <v>887</v>
      </c>
      <c r="C207" s="45" t="s">
        <v>1336</v>
      </c>
      <c r="D207" s="45" t="s">
        <v>589</v>
      </c>
      <c r="E207" s="45" t="s">
        <v>1420</v>
      </c>
      <c r="F207" s="45" t="s">
        <v>1421</v>
      </c>
      <c r="G207" s="45" t="s">
        <v>859</v>
      </c>
      <c r="H207" s="287" t="s">
        <v>1422</v>
      </c>
      <c r="I207" s="118" t="s">
        <v>1340</v>
      </c>
      <c r="J207" s="288">
        <v>4</v>
      </c>
      <c r="K207" s="276">
        <v>4</v>
      </c>
      <c r="L207" s="280">
        <v>0</v>
      </c>
      <c r="M207" s="275">
        <v>11728.8</v>
      </c>
      <c r="N207" s="276">
        <v>9265.75</v>
      </c>
      <c r="O207" s="270">
        <f t="shared" si="5"/>
        <v>2463.0499999999993</v>
      </c>
      <c r="P207" s="270">
        <f t="shared" si="4"/>
        <v>21.000017052042828</v>
      </c>
      <c r="Q207" s="45" t="s">
        <v>1208</v>
      </c>
      <c r="R207" s="45" t="s">
        <v>1209</v>
      </c>
      <c r="S207" s="45" t="s">
        <v>1341</v>
      </c>
      <c r="T207" s="45" t="s">
        <v>860</v>
      </c>
      <c r="U207" s="45"/>
      <c r="V207" s="274">
        <v>42551</v>
      </c>
      <c r="W207" s="45" t="s">
        <v>1297</v>
      </c>
      <c r="X207" s="45" t="s">
        <v>1424</v>
      </c>
      <c r="Y207" s="275">
        <v>9265.75</v>
      </c>
      <c r="Z207" s="45" t="s">
        <v>1208</v>
      </c>
      <c r="AA207" s="45" t="s">
        <v>1209</v>
      </c>
    </row>
    <row r="208" spans="1:27" ht="135">
      <c r="A208" s="475" t="s">
        <v>25872</v>
      </c>
      <c r="B208" s="311" t="s">
        <v>887</v>
      </c>
      <c r="C208" s="45" t="s">
        <v>1336</v>
      </c>
      <c r="D208" s="45" t="s">
        <v>272</v>
      </c>
      <c r="E208" s="45" t="s">
        <v>1425</v>
      </c>
      <c r="F208" s="45" t="s">
        <v>863</v>
      </c>
      <c r="G208" s="45" t="s">
        <v>1276</v>
      </c>
      <c r="H208" s="287" t="s">
        <v>1426</v>
      </c>
      <c r="I208" s="118" t="s">
        <v>1427</v>
      </c>
      <c r="J208" s="288">
        <v>2</v>
      </c>
      <c r="K208" s="118">
        <v>1</v>
      </c>
      <c r="L208" s="118">
        <v>1</v>
      </c>
      <c r="M208" s="118">
        <v>99167.039999999994</v>
      </c>
      <c r="N208" s="118">
        <v>99167.039999999994</v>
      </c>
      <c r="O208" s="270">
        <f t="shared" si="5"/>
        <v>0</v>
      </c>
      <c r="P208" s="270">
        <f t="shared" si="4"/>
        <v>0</v>
      </c>
      <c r="Q208" s="118" t="s">
        <v>1262</v>
      </c>
      <c r="R208" s="118">
        <v>4253012727</v>
      </c>
      <c r="S208" s="118" t="s">
        <v>1428</v>
      </c>
      <c r="T208" s="274">
        <v>42551</v>
      </c>
      <c r="U208" s="118"/>
      <c r="V208" s="274">
        <v>42564</v>
      </c>
      <c r="W208" s="274">
        <v>42564</v>
      </c>
      <c r="X208" s="45" t="s">
        <v>1429</v>
      </c>
      <c r="Y208" s="118">
        <v>99167.039999999994</v>
      </c>
      <c r="Z208" s="118" t="s">
        <v>1262</v>
      </c>
      <c r="AA208" s="118">
        <v>4253012727</v>
      </c>
    </row>
    <row r="209" spans="1:27" ht="90">
      <c r="A209" s="475" t="s">
        <v>25873</v>
      </c>
      <c r="B209" s="311" t="s">
        <v>887</v>
      </c>
      <c r="C209" s="45" t="s">
        <v>1336</v>
      </c>
      <c r="D209" s="45" t="s">
        <v>261</v>
      </c>
      <c r="E209" s="45" t="s">
        <v>1430</v>
      </c>
      <c r="F209" s="45" t="s">
        <v>863</v>
      </c>
      <c r="G209" s="45" t="s">
        <v>1276</v>
      </c>
      <c r="H209" s="45" t="s">
        <v>1431</v>
      </c>
      <c r="I209" s="118" t="s">
        <v>1432</v>
      </c>
      <c r="J209" s="276">
        <v>5</v>
      </c>
      <c r="K209" s="118">
        <v>4</v>
      </c>
      <c r="L209" s="118">
        <v>1</v>
      </c>
      <c r="M209" s="118">
        <v>145479.18</v>
      </c>
      <c r="N209" s="118">
        <v>89469.43</v>
      </c>
      <c r="O209" s="270">
        <f t="shared" si="5"/>
        <v>56009.75</v>
      </c>
      <c r="P209" s="270">
        <f t="shared" si="4"/>
        <v>38.500182637818</v>
      </c>
      <c r="Q209" s="118" t="s">
        <v>1433</v>
      </c>
      <c r="R209" s="118">
        <v>4252000077</v>
      </c>
      <c r="S209" s="118" t="s">
        <v>1434</v>
      </c>
      <c r="T209" s="274" t="s">
        <v>1435</v>
      </c>
      <c r="U209" s="118"/>
      <c r="V209" s="274">
        <v>42569</v>
      </c>
      <c r="W209" s="274">
        <v>42571</v>
      </c>
      <c r="X209" s="45" t="s">
        <v>1436</v>
      </c>
      <c r="Y209" s="118">
        <v>89469.43</v>
      </c>
      <c r="Z209" s="118" t="s">
        <v>1433</v>
      </c>
      <c r="AA209" s="118">
        <v>4252000077</v>
      </c>
    </row>
    <row r="210" spans="1:27" ht="78.75">
      <c r="A210" s="475" t="s">
        <v>25874</v>
      </c>
      <c r="B210" s="311" t="s">
        <v>887</v>
      </c>
      <c r="C210" s="45" t="s">
        <v>1336</v>
      </c>
      <c r="D210" s="45" t="s">
        <v>261</v>
      </c>
      <c r="E210" s="45" t="s">
        <v>1437</v>
      </c>
      <c r="F210" s="45" t="s">
        <v>649</v>
      </c>
      <c r="G210" s="45" t="s">
        <v>1438</v>
      </c>
      <c r="H210" s="45" t="s">
        <v>1439</v>
      </c>
      <c r="I210" s="118" t="s">
        <v>1440</v>
      </c>
      <c r="J210" s="276">
        <v>4</v>
      </c>
      <c r="K210" s="118">
        <v>4</v>
      </c>
      <c r="L210" s="118">
        <v>0</v>
      </c>
      <c r="M210" s="275">
        <v>168336</v>
      </c>
      <c r="N210" s="275">
        <v>129158.32</v>
      </c>
      <c r="O210" s="270">
        <f t="shared" si="5"/>
        <v>39177.679999999993</v>
      </c>
      <c r="P210" s="270">
        <f t="shared" si="4"/>
        <v>23.27350061781199</v>
      </c>
      <c r="Q210" s="118" t="s">
        <v>1384</v>
      </c>
      <c r="R210" s="118">
        <v>4205261120</v>
      </c>
      <c r="S210" s="117" t="s">
        <v>1385</v>
      </c>
      <c r="T210" s="274">
        <v>42557</v>
      </c>
      <c r="U210" s="118"/>
      <c r="V210" s="274">
        <v>42569</v>
      </c>
      <c r="W210" s="274">
        <v>42571</v>
      </c>
      <c r="X210" s="45" t="s">
        <v>1441</v>
      </c>
      <c r="Y210" s="118">
        <v>129158.32</v>
      </c>
      <c r="Z210" s="117" t="s">
        <v>1385</v>
      </c>
      <c r="AA210" s="118">
        <v>4205261120</v>
      </c>
    </row>
    <row r="211" spans="1:27" ht="78.75">
      <c r="A211" s="475" t="s">
        <v>25875</v>
      </c>
      <c r="B211" s="311" t="s">
        <v>887</v>
      </c>
      <c r="C211" s="45" t="s">
        <v>1336</v>
      </c>
      <c r="D211" s="45" t="s">
        <v>272</v>
      </c>
      <c r="E211" s="45" t="s">
        <v>1442</v>
      </c>
      <c r="F211" s="45" t="s">
        <v>1308</v>
      </c>
      <c r="G211" s="45" t="s">
        <v>1443</v>
      </c>
      <c r="H211" s="45" t="s">
        <v>1444</v>
      </c>
      <c r="I211" s="118" t="s">
        <v>1077</v>
      </c>
      <c r="J211" s="276">
        <v>1</v>
      </c>
      <c r="K211" s="118">
        <v>1</v>
      </c>
      <c r="L211" s="118">
        <v>0</v>
      </c>
      <c r="M211" s="275">
        <v>106524</v>
      </c>
      <c r="N211" s="275">
        <v>106524</v>
      </c>
      <c r="O211" s="270">
        <f t="shared" si="5"/>
        <v>0</v>
      </c>
      <c r="P211" s="270">
        <f t="shared" si="4"/>
        <v>0</v>
      </c>
      <c r="Q211" s="118" t="s">
        <v>1445</v>
      </c>
      <c r="R211" s="118">
        <v>4217170774</v>
      </c>
      <c r="S211" s="118" t="s">
        <v>1446</v>
      </c>
      <c r="T211" s="274">
        <v>42621</v>
      </c>
      <c r="U211" s="118"/>
      <c r="V211" s="274">
        <v>42635</v>
      </c>
      <c r="W211" s="274">
        <v>42635</v>
      </c>
      <c r="X211" s="45" t="s">
        <v>1447</v>
      </c>
      <c r="Y211" s="275">
        <v>106524</v>
      </c>
      <c r="Z211" s="118" t="s">
        <v>1445</v>
      </c>
      <c r="AA211" s="118">
        <v>4217170774</v>
      </c>
    </row>
    <row r="212" spans="1:27" ht="112.5">
      <c r="A212" s="475" t="s">
        <v>25876</v>
      </c>
      <c r="B212" s="311" t="s">
        <v>887</v>
      </c>
      <c r="C212" s="45" t="s">
        <v>1336</v>
      </c>
      <c r="D212" s="45" t="s">
        <v>589</v>
      </c>
      <c r="E212" s="45" t="s">
        <v>1448</v>
      </c>
      <c r="F212" s="45" t="s">
        <v>1311</v>
      </c>
      <c r="G212" s="45" t="s">
        <v>1449</v>
      </c>
      <c r="H212" s="45" t="s">
        <v>1450</v>
      </c>
      <c r="I212" s="118" t="s">
        <v>1451</v>
      </c>
      <c r="J212" s="276">
        <v>4</v>
      </c>
      <c r="K212" s="118">
        <v>4</v>
      </c>
      <c r="L212" s="118">
        <v>0</v>
      </c>
      <c r="M212" s="275">
        <v>8035.61</v>
      </c>
      <c r="N212" s="275">
        <v>5949.39</v>
      </c>
      <c r="O212" s="270">
        <f t="shared" si="5"/>
        <v>2086.2199999999993</v>
      </c>
      <c r="P212" s="270">
        <f t="shared" si="4"/>
        <v>25.962185820367083</v>
      </c>
      <c r="Q212" s="118" t="s">
        <v>1398</v>
      </c>
      <c r="R212" s="45" t="s">
        <v>1229</v>
      </c>
      <c r="S212" s="45" t="s">
        <v>1399</v>
      </c>
      <c r="T212" s="274">
        <v>42627</v>
      </c>
      <c r="U212" s="274"/>
      <c r="V212" s="274">
        <v>42641</v>
      </c>
      <c r="W212" s="274">
        <v>42641</v>
      </c>
      <c r="X212" s="45" t="s">
        <v>1452</v>
      </c>
      <c r="Y212" s="118">
        <v>5949.39</v>
      </c>
      <c r="Z212" s="118" t="s">
        <v>1398</v>
      </c>
      <c r="AA212" s="45" t="s">
        <v>1229</v>
      </c>
    </row>
    <row r="213" spans="1:27" ht="67.5">
      <c r="A213" s="475" t="s">
        <v>25877</v>
      </c>
      <c r="B213" s="311" t="s">
        <v>887</v>
      </c>
      <c r="C213" s="45" t="s">
        <v>1336</v>
      </c>
      <c r="D213" s="45" t="s">
        <v>272</v>
      </c>
      <c r="E213" s="45" t="s">
        <v>1453</v>
      </c>
      <c r="F213" s="45" t="s">
        <v>1454</v>
      </c>
      <c r="G213" s="45" t="s">
        <v>1455</v>
      </c>
      <c r="H213" s="45" t="s">
        <v>1130</v>
      </c>
      <c r="I213" s="118" t="s">
        <v>594</v>
      </c>
      <c r="J213" s="276">
        <v>1</v>
      </c>
      <c r="K213" s="118">
        <v>1</v>
      </c>
      <c r="L213" s="118">
        <v>0</v>
      </c>
      <c r="M213" s="275">
        <v>57630</v>
      </c>
      <c r="N213" s="275">
        <v>57630</v>
      </c>
      <c r="O213" s="270">
        <f t="shared" si="5"/>
        <v>0</v>
      </c>
      <c r="P213" s="270">
        <f t="shared" si="4"/>
        <v>0</v>
      </c>
      <c r="Q213" s="118" t="s">
        <v>1391</v>
      </c>
      <c r="R213" s="45" t="s">
        <v>865</v>
      </c>
      <c r="S213" s="45" t="s">
        <v>1392</v>
      </c>
      <c r="T213" s="274">
        <v>42632</v>
      </c>
      <c r="U213" s="118"/>
      <c r="V213" s="274">
        <v>42643</v>
      </c>
      <c r="W213" s="274">
        <v>42643</v>
      </c>
      <c r="X213" s="45" t="s">
        <v>1456</v>
      </c>
      <c r="Y213" s="275">
        <v>57690</v>
      </c>
      <c r="Z213" s="118" t="s">
        <v>1391</v>
      </c>
      <c r="AA213" s="45" t="s">
        <v>865</v>
      </c>
    </row>
    <row r="214" spans="1:27" ht="90">
      <c r="A214" s="475" t="s">
        <v>25878</v>
      </c>
      <c r="B214" s="311" t="s">
        <v>887</v>
      </c>
      <c r="C214" s="45" t="s">
        <v>1336</v>
      </c>
      <c r="D214" s="45" t="s">
        <v>589</v>
      </c>
      <c r="E214" s="45" t="s">
        <v>3490</v>
      </c>
      <c r="F214" s="45" t="s">
        <v>1454</v>
      </c>
      <c r="G214" s="45" t="s">
        <v>1443</v>
      </c>
      <c r="H214" s="45" t="s">
        <v>3491</v>
      </c>
      <c r="I214" s="118" t="s">
        <v>1340</v>
      </c>
      <c r="J214" s="276">
        <v>4</v>
      </c>
      <c r="K214" s="118">
        <v>3</v>
      </c>
      <c r="L214" s="118">
        <v>1</v>
      </c>
      <c r="M214" s="275">
        <v>10519.2</v>
      </c>
      <c r="N214" s="275">
        <v>9730.26</v>
      </c>
      <c r="O214" s="270">
        <f t="shared" si="5"/>
        <v>788.94000000000051</v>
      </c>
      <c r="P214" s="270">
        <f t="shared" si="4"/>
        <v>7.5000000000000036</v>
      </c>
      <c r="Q214" s="118" t="s">
        <v>1315</v>
      </c>
      <c r="R214" s="45" t="s">
        <v>1316</v>
      </c>
      <c r="S214" s="45" t="s">
        <v>1341</v>
      </c>
      <c r="T214" s="274">
        <v>42635</v>
      </c>
      <c r="U214" s="118"/>
      <c r="V214" s="274">
        <v>42648</v>
      </c>
      <c r="W214" s="274">
        <v>42649</v>
      </c>
      <c r="X214" s="45" t="s">
        <v>3492</v>
      </c>
      <c r="Y214" s="275">
        <v>9730.26</v>
      </c>
      <c r="Z214" s="118" t="s">
        <v>1315</v>
      </c>
      <c r="AA214" s="45" t="s">
        <v>1316</v>
      </c>
    </row>
    <row r="215" spans="1:27" ht="90">
      <c r="A215" s="475" t="s">
        <v>25879</v>
      </c>
      <c r="B215" s="311" t="s">
        <v>887</v>
      </c>
      <c r="C215" s="45" t="s">
        <v>1336</v>
      </c>
      <c r="D215" s="45" t="s">
        <v>589</v>
      </c>
      <c r="E215" s="45" t="s">
        <v>3493</v>
      </c>
      <c r="F215" s="45" t="s">
        <v>1454</v>
      </c>
      <c r="G215" s="45" t="s">
        <v>1449</v>
      </c>
      <c r="H215" s="45" t="s">
        <v>3376</v>
      </c>
      <c r="I215" s="118" t="s">
        <v>1235</v>
      </c>
      <c r="J215" s="276">
        <v>5</v>
      </c>
      <c r="K215" s="118">
        <v>5</v>
      </c>
      <c r="L215" s="118">
        <v>0</v>
      </c>
      <c r="M215" s="275">
        <v>5130</v>
      </c>
      <c r="N215" s="275">
        <v>4257.8999999999996</v>
      </c>
      <c r="O215" s="270">
        <f t="shared" si="5"/>
        <v>872.10000000000036</v>
      </c>
      <c r="P215" s="270">
        <f t="shared" si="4"/>
        <v>17.000000000000007</v>
      </c>
      <c r="Q215" s="118" t="s">
        <v>1315</v>
      </c>
      <c r="R215" s="45" t="s">
        <v>1316</v>
      </c>
      <c r="S215" s="45" t="s">
        <v>1341</v>
      </c>
      <c r="T215" s="274">
        <v>42640</v>
      </c>
      <c r="U215" s="118"/>
      <c r="V215" s="274">
        <v>42653</v>
      </c>
      <c r="W215" s="274">
        <v>42653</v>
      </c>
      <c r="X215" s="45" t="s">
        <v>3494</v>
      </c>
      <c r="Y215" s="275">
        <v>4257.8999999999996</v>
      </c>
      <c r="Z215" s="118" t="s">
        <v>1315</v>
      </c>
      <c r="AA215" s="45" t="s">
        <v>1316</v>
      </c>
    </row>
    <row r="216" spans="1:27" ht="101.25">
      <c r="A216" s="475" t="s">
        <v>25880</v>
      </c>
      <c r="B216" s="311" t="s">
        <v>887</v>
      </c>
      <c r="C216" s="45" t="s">
        <v>1336</v>
      </c>
      <c r="D216" s="45" t="s">
        <v>272</v>
      </c>
      <c r="E216" s="45" t="s">
        <v>3401</v>
      </c>
      <c r="F216" s="45" t="s">
        <v>3402</v>
      </c>
      <c r="G216" s="45" t="s">
        <v>3333</v>
      </c>
      <c r="H216" s="45" t="s">
        <v>3403</v>
      </c>
      <c r="I216" s="284" t="s">
        <v>1340</v>
      </c>
      <c r="J216" s="276">
        <v>2</v>
      </c>
      <c r="K216" s="118">
        <v>1</v>
      </c>
      <c r="L216" s="118">
        <v>1</v>
      </c>
      <c r="M216" s="275">
        <v>44496</v>
      </c>
      <c r="N216" s="275">
        <v>44273.52</v>
      </c>
      <c r="O216" s="270">
        <f t="shared" si="5"/>
        <v>222.4800000000032</v>
      </c>
      <c r="P216" s="270">
        <f t="shared" si="4"/>
        <v>0.50000000000000722</v>
      </c>
      <c r="Q216" s="118" t="s">
        <v>3404</v>
      </c>
      <c r="R216" s="45" t="s">
        <v>2994</v>
      </c>
      <c r="S216" s="45" t="s">
        <v>3495</v>
      </c>
      <c r="T216" s="274">
        <v>42699</v>
      </c>
      <c r="U216" s="118"/>
      <c r="V216" s="274">
        <v>42712</v>
      </c>
      <c r="W216" s="274">
        <v>42713</v>
      </c>
      <c r="X216" s="45" t="s">
        <v>3496</v>
      </c>
      <c r="Y216" s="275">
        <v>44273.52</v>
      </c>
      <c r="Z216" s="118" t="s">
        <v>3404</v>
      </c>
      <c r="AA216" s="45" t="s">
        <v>2994</v>
      </c>
    </row>
    <row r="217" spans="1:27" ht="101.25">
      <c r="A217" s="475" t="s">
        <v>25881</v>
      </c>
      <c r="B217" s="311" t="s">
        <v>887</v>
      </c>
      <c r="C217" s="45" t="s">
        <v>1336</v>
      </c>
      <c r="D217" s="45" t="s">
        <v>589</v>
      </c>
      <c r="E217" s="45" t="s">
        <v>3409</v>
      </c>
      <c r="F217" s="45" t="s">
        <v>3402</v>
      </c>
      <c r="G217" s="45" t="s">
        <v>3388</v>
      </c>
      <c r="H217" s="45" t="s">
        <v>3410</v>
      </c>
      <c r="I217" s="118" t="s">
        <v>1268</v>
      </c>
      <c r="J217" s="276">
        <v>5</v>
      </c>
      <c r="K217" s="118">
        <v>5</v>
      </c>
      <c r="L217" s="118">
        <v>0</v>
      </c>
      <c r="M217" s="275">
        <v>40599.599999999999</v>
      </c>
      <c r="N217" s="275">
        <v>32276.67</v>
      </c>
      <c r="O217" s="270">
        <f t="shared" si="5"/>
        <v>8322.93</v>
      </c>
      <c r="P217" s="270">
        <f t="shared" si="4"/>
        <v>20.500029556941449</v>
      </c>
      <c r="Q217" s="118" t="s">
        <v>3404</v>
      </c>
      <c r="R217" s="45" t="s">
        <v>2994</v>
      </c>
      <c r="S217" s="45" t="s">
        <v>3495</v>
      </c>
      <c r="T217" s="274">
        <v>42702</v>
      </c>
      <c r="U217" s="118"/>
      <c r="V217" s="274">
        <v>42717</v>
      </c>
      <c r="W217" s="274">
        <v>42717</v>
      </c>
      <c r="X217" s="45" t="s">
        <v>3497</v>
      </c>
      <c r="Y217" s="275">
        <v>32276.67</v>
      </c>
      <c r="Z217" s="118" t="s">
        <v>3404</v>
      </c>
      <c r="AA217" s="45" t="s">
        <v>2994</v>
      </c>
    </row>
    <row r="218" spans="1:27" ht="90">
      <c r="A218" s="475" t="s">
        <v>25882</v>
      </c>
      <c r="B218" s="311" t="s">
        <v>887</v>
      </c>
      <c r="C218" s="45" t="s">
        <v>1336</v>
      </c>
      <c r="D218" s="45" t="s">
        <v>589</v>
      </c>
      <c r="E218" s="45" t="s">
        <v>3431</v>
      </c>
      <c r="F218" s="45" t="s">
        <v>3402</v>
      </c>
      <c r="G218" s="45" t="s">
        <v>3432</v>
      </c>
      <c r="H218" s="45" t="s">
        <v>3433</v>
      </c>
      <c r="I218" s="118" t="s">
        <v>1198</v>
      </c>
      <c r="J218" s="276">
        <v>2</v>
      </c>
      <c r="K218" s="118">
        <v>2</v>
      </c>
      <c r="L218" s="118">
        <v>0</v>
      </c>
      <c r="M218" s="275">
        <v>62056</v>
      </c>
      <c r="N218" s="275">
        <v>53659.82</v>
      </c>
      <c r="O218" s="270">
        <f t="shared" si="5"/>
        <v>8396.18</v>
      </c>
      <c r="P218" s="270">
        <f t="shared" ref="P218:P281" si="6">O218/M218*100</f>
        <v>13.530005156632718</v>
      </c>
      <c r="Q218" s="118" t="s">
        <v>1433</v>
      </c>
      <c r="R218" s="118">
        <v>4252000077</v>
      </c>
      <c r="S218" s="118" t="s">
        <v>1434</v>
      </c>
      <c r="T218" s="274">
        <v>42702</v>
      </c>
      <c r="U218" s="118"/>
      <c r="V218" s="274">
        <v>42719</v>
      </c>
      <c r="W218" s="274">
        <v>42720</v>
      </c>
      <c r="X218" s="45" t="s">
        <v>3498</v>
      </c>
      <c r="Y218" s="275">
        <v>53659.82</v>
      </c>
      <c r="Z218" s="118" t="s">
        <v>1433</v>
      </c>
      <c r="AA218" s="118">
        <v>4252000077</v>
      </c>
    </row>
    <row r="219" spans="1:27" ht="90">
      <c r="A219" s="475" t="s">
        <v>25883</v>
      </c>
      <c r="B219" s="311" t="s">
        <v>887</v>
      </c>
      <c r="C219" s="45" t="s">
        <v>1336</v>
      </c>
      <c r="D219" s="45" t="s">
        <v>589</v>
      </c>
      <c r="E219" s="45" t="s">
        <v>3427</v>
      </c>
      <c r="F219" s="45" t="s">
        <v>3343</v>
      </c>
      <c r="G219" s="45" t="s">
        <v>3333</v>
      </c>
      <c r="H219" s="45" t="s">
        <v>3428</v>
      </c>
      <c r="I219" s="118" t="s">
        <v>3429</v>
      </c>
      <c r="J219" s="276">
        <v>3</v>
      </c>
      <c r="K219" s="118">
        <v>3</v>
      </c>
      <c r="L219" s="118">
        <v>0</v>
      </c>
      <c r="M219" s="275">
        <v>46500</v>
      </c>
      <c r="N219" s="275">
        <v>37200</v>
      </c>
      <c r="O219" s="270">
        <f t="shared" si="5"/>
        <v>9300</v>
      </c>
      <c r="P219" s="270">
        <f t="shared" si="6"/>
        <v>20</v>
      </c>
      <c r="Q219" s="118" t="s">
        <v>1219</v>
      </c>
      <c r="R219" s="45" t="s">
        <v>1220</v>
      </c>
      <c r="S219" s="45" t="s">
        <v>3499</v>
      </c>
      <c r="T219" s="274">
        <v>42703</v>
      </c>
      <c r="U219" s="118"/>
      <c r="V219" s="274">
        <v>42719</v>
      </c>
      <c r="W219" s="274">
        <v>42720</v>
      </c>
      <c r="X219" s="45" t="s">
        <v>3500</v>
      </c>
      <c r="Y219" s="275">
        <v>37200</v>
      </c>
      <c r="Z219" s="118" t="s">
        <v>1219</v>
      </c>
      <c r="AA219" s="45" t="s">
        <v>1220</v>
      </c>
    </row>
    <row r="220" spans="1:27" ht="78.75">
      <c r="A220" s="475" t="s">
        <v>25884</v>
      </c>
      <c r="B220" s="311" t="s">
        <v>887</v>
      </c>
      <c r="C220" s="45" t="s">
        <v>1336</v>
      </c>
      <c r="D220" s="45" t="s">
        <v>589</v>
      </c>
      <c r="E220" s="45" t="s">
        <v>3501</v>
      </c>
      <c r="F220" s="45" t="s">
        <v>3343</v>
      </c>
      <c r="G220" s="45" t="s">
        <v>3344</v>
      </c>
      <c r="H220" s="45" t="s">
        <v>3415</v>
      </c>
      <c r="I220" s="118" t="s">
        <v>3416</v>
      </c>
      <c r="J220" s="276">
        <v>5</v>
      </c>
      <c r="K220" s="118">
        <v>5</v>
      </c>
      <c r="L220" s="118">
        <v>0</v>
      </c>
      <c r="M220" s="275">
        <v>27045</v>
      </c>
      <c r="N220" s="275">
        <v>19702.48</v>
      </c>
      <c r="O220" s="270">
        <f t="shared" si="5"/>
        <v>7342.52</v>
      </c>
      <c r="P220" s="270">
        <f t="shared" si="6"/>
        <v>27.149269735625808</v>
      </c>
      <c r="Q220" s="118" t="s">
        <v>1398</v>
      </c>
      <c r="R220" s="45" t="s">
        <v>1229</v>
      </c>
      <c r="S220" s="45" t="s">
        <v>1399</v>
      </c>
      <c r="T220" s="274">
        <v>42704</v>
      </c>
      <c r="U220" s="118"/>
      <c r="V220" s="274">
        <v>42719</v>
      </c>
      <c r="W220" s="274">
        <v>42720</v>
      </c>
      <c r="X220" s="45" t="s">
        <v>3502</v>
      </c>
      <c r="Y220" s="275">
        <v>19702.48</v>
      </c>
      <c r="Z220" s="118" t="s">
        <v>1398</v>
      </c>
      <c r="AA220" s="45" t="s">
        <v>1229</v>
      </c>
    </row>
    <row r="221" spans="1:27" ht="78.75">
      <c r="A221" s="475" t="s">
        <v>25885</v>
      </c>
      <c r="B221" s="311" t="s">
        <v>887</v>
      </c>
      <c r="C221" s="45" t="s">
        <v>1336</v>
      </c>
      <c r="D221" s="45" t="s">
        <v>589</v>
      </c>
      <c r="E221" s="45" t="s">
        <v>3437</v>
      </c>
      <c r="F221" s="45" t="s">
        <v>3503</v>
      </c>
      <c r="G221" s="45" t="s">
        <v>3344</v>
      </c>
      <c r="H221" s="45" t="s">
        <v>3438</v>
      </c>
      <c r="I221" s="118" t="s">
        <v>1243</v>
      </c>
      <c r="J221" s="276">
        <v>3</v>
      </c>
      <c r="K221" s="118">
        <v>2</v>
      </c>
      <c r="L221" s="118">
        <v>1</v>
      </c>
      <c r="M221" s="275">
        <v>86802</v>
      </c>
      <c r="N221" s="275">
        <v>76819.759999999995</v>
      </c>
      <c r="O221" s="270">
        <f t="shared" si="5"/>
        <v>9982.2400000000052</v>
      </c>
      <c r="P221" s="270">
        <f t="shared" si="6"/>
        <v>11.500011520471883</v>
      </c>
      <c r="Q221" s="276" t="s">
        <v>1387</v>
      </c>
      <c r="R221" s="276">
        <v>4205307431</v>
      </c>
      <c r="S221" s="276" t="s">
        <v>1388</v>
      </c>
      <c r="T221" s="274">
        <v>42704</v>
      </c>
      <c r="U221" s="118"/>
      <c r="V221" s="274">
        <v>42719</v>
      </c>
      <c r="W221" s="274">
        <v>42720</v>
      </c>
      <c r="X221" s="45" t="s">
        <v>3504</v>
      </c>
      <c r="Y221" s="275">
        <v>76819.759999999995</v>
      </c>
      <c r="Z221" s="276" t="s">
        <v>1387</v>
      </c>
      <c r="AA221" s="276">
        <v>4205307431</v>
      </c>
    </row>
    <row r="222" spans="1:27" ht="78.75">
      <c r="A222" s="475" t="s">
        <v>25886</v>
      </c>
      <c r="B222" s="311" t="s">
        <v>887</v>
      </c>
      <c r="C222" s="45" t="s">
        <v>1336</v>
      </c>
      <c r="D222" s="45" t="s">
        <v>589</v>
      </c>
      <c r="E222" s="45" t="s">
        <v>3420</v>
      </c>
      <c r="F222" s="45" t="s">
        <v>3505</v>
      </c>
      <c r="G222" s="45" t="s">
        <v>3333</v>
      </c>
      <c r="H222" s="45" t="s">
        <v>3421</v>
      </c>
      <c r="I222" s="118" t="s">
        <v>3506</v>
      </c>
      <c r="J222" s="276">
        <v>8</v>
      </c>
      <c r="K222" s="118">
        <v>8</v>
      </c>
      <c r="L222" s="118">
        <v>0</v>
      </c>
      <c r="M222" s="275">
        <v>15613.8</v>
      </c>
      <c r="N222" s="275">
        <v>11632.28</v>
      </c>
      <c r="O222" s="270">
        <f t="shared" si="5"/>
        <v>3981.5199999999986</v>
      </c>
      <c r="P222" s="270">
        <f t="shared" si="6"/>
        <v>25.500006404590803</v>
      </c>
      <c r="Q222" s="118" t="s">
        <v>1262</v>
      </c>
      <c r="R222" s="118">
        <v>4253012727</v>
      </c>
      <c r="S222" s="118" t="s">
        <v>1428</v>
      </c>
      <c r="T222" s="274">
        <v>42706</v>
      </c>
      <c r="U222" s="118"/>
      <c r="V222" s="274">
        <v>42719</v>
      </c>
      <c r="W222" s="274">
        <v>42720</v>
      </c>
      <c r="X222" s="45" t="s">
        <v>3507</v>
      </c>
      <c r="Y222" s="275">
        <v>11632.28</v>
      </c>
      <c r="Z222" s="118" t="s">
        <v>1262</v>
      </c>
      <c r="AA222" s="118">
        <v>4253012727</v>
      </c>
    </row>
    <row r="223" spans="1:27" ht="112.5">
      <c r="A223" s="475" t="s">
        <v>25887</v>
      </c>
      <c r="B223" s="311" t="s">
        <v>887</v>
      </c>
      <c r="C223" s="45" t="s">
        <v>1336</v>
      </c>
      <c r="D223" s="45" t="s">
        <v>589</v>
      </c>
      <c r="E223" s="45" t="s">
        <v>3508</v>
      </c>
      <c r="F223" s="45" t="s">
        <v>3448</v>
      </c>
      <c r="G223" s="45" t="s">
        <v>3417</v>
      </c>
      <c r="H223" s="45" t="s">
        <v>3449</v>
      </c>
      <c r="I223" s="118" t="s">
        <v>1451</v>
      </c>
      <c r="J223" s="276">
        <v>4</v>
      </c>
      <c r="K223" s="118">
        <v>4</v>
      </c>
      <c r="L223" s="118">
        <v>0</v>
      </c>
      <c r="M223" s="275">
        <v>11203.08</v>
      </c>
      <c r="N223" s="275">
        <v>7547.06</v>
      </c>
      <c r="O223" s="270">
        <f t="shared" si="5"/>
        <v>3656.0199999999995</v>
      </c>
      <c r="P223" s="270">
        <f t="shared" si="6"/>
        <v>32.63406134741517</v>
      </c>
      <c r="Q223" s="118" t="s">
        <v>1433</v>
      </c>
      <c r="R223" s="118">
        <v>4252000077</v>
      </c>
      <c r="S223" s="118" t="s">
        <v>1434</v>
      </c>
      <c r="T223" s="274">
        <v>42704</v>
      </c>
      <c r="U223" s="118"/>
      <c r="V223" s="274">
        <v>42719</v>
      </c>
      <c r="W223" s="274">
        <v>42720</v>
      </c>
      <c r="X223" s="45" t="s">
        <v>3509</v>
      </c>
      <c r="Y223" s="275">
        <v>7547.06</v>
      </c>
      <c r="Z223" s="118" t="s">
        <v>1433</v>
      </c>
      <c r="AA223" s="118">
        <v>4252000077</v>
      </c>
    </row>
    <row r="224" spans="1:27" ht="67.5">
      <c r="A224" s="475" t="s">
        <v>25888</v>
      </c>
      <c r="B224" s="311" t="s">
        <v>887</v>
      </c>
      <c r="C224" s="45" t="s">
        <v>1336</v>
      </c>
      <c r="D224" s="45" t="s">
        <v>272</v>
      </c>
      <c r="E224" s="45" t="s">
        <v>3194</v>
      </c>
      <c r="F224" s="45" t="s">
        <v>3343</v>
      </c>
      <c r="G224" s="45" t="s">
        <v>3344</v>
      </c>
      <c r="H224" s="45" t="s">
        <v>3345</v>
      </c>
      <c r="I224" s="118" t="s">
        <v>594</v>
      </c>
      <c r="J224" s="276">
        <v>3</v>
      </c>
      <c r="K224" s="118">
        <v>1</v>
      </c>
      <c r="L224" s="118">
        <v>2</v>
      </c>
      <c r="M224" s="275">
        <v>57885</v>
      </c>
      <c r="N224" s="275">
        <v>57290</v>
      </c>
      <c r="O224" s="270">
        <f t="shared" si="5"/>
        <v>595</v>
      </c>
      <c r="P224" s="270">
        <f t="shared" si="6"/>
        <v>1.0279001468428781</v>
      </c>
      <c r="Q224" s="118" t="s">
        <v>1391</v>
      </c>
      <c r="R224" s="45" t="s">
        <v>865</v>
      </c>
      <c r="S224" s="45" t="s">
        <v>1392</v>
      </c>
      <c r="T224" s="274">
        <v>42704</v>
      </c>
      <c r="U224" s="118"/>
      <c r="V224" s="274">
        <v>42720</v>
      </c>
      <c r="W224" s="274">
        <v>42720</v>
      </c>
      <c r="X224" s="45" t="s">
        <v>3510</v>
      </c>
      <c r="Y224" s="275">
        <v>57290</v>
      </c>
      <c r="Z224" s="118" t="s">
        <v>1391</v>
      </c>
      <c r="AA224" s="45" t="s">
        <v>865</v>
      </c>
    </row>
    <row r="225" spans="1:27" ht="101.25">
      <c r="A225" s="475" t="s">
        <v>25889</v>
      </c>
      <c r="B225" s="311" t="s">
        <v>887</v>
      </c>
      <c r="C225" s="45" t="s">
        <v>1336</v>
      </c>
      <c r="D225" s="45" t="s">
        <v>589</v>
      </c>
      <c r="E225" s="45" t="s">
        <v>3440</v>
      </c>
      <c r="F225" s="45" t="s">
        <v>3402</v>
      </c>
      <c r="G225" s="45" t="s">
        <v>3398</v>
      </c>
      <c r="H225" s="45" t="s">
        <v>3441</v>
      </c>
      <c r="I225" s="118" t="s">
        <v>3442</v>
      </c>
      <c r="J225" s="276">
        <v>4</v>
      </c>
      <c r="K225" s="118">
        <v>4</v>
      </c>
      <c r="L225" s="118">
        <v>0</v>
      </c>
      <c r="M225" s="275">
        <v>3764.52</v>
      </c>
      <c r="N225" s="275">
        <v>3388.07</v>
      </c>
      <c r="O225" s="270">
        <f t="shared" si="5"/>
        <v>376.44999999999982</v>
      </c>
      <c r="P225" s="270">
        <f t="shared" si="6"/>
        <v>9.9999468723768192</v>
      </c>
      <c r="Q225" s="118" t="s">
        <v>3404</v>
      </c>
      <c r="R225" s="45" t="s">
        <v>2994</v>
      </c>
      <c r="S225" s="45" t="s">
        <v>3495</v>
      </c>
      <c r="T225" s="274">
        <v>42709</v>
      </c>
      <c r="U225" s="118"/>
      <c r="V225" s="274">
        <v>42724</v>
      </c>
      <c r="W225" s="274">
        <v>42725</v>
      </c>
      <c r="X225" s="45" t="s">
        <v>3511</v>
      </c>
      <c r="Y225" s="275">
        <v>3388.07</v>
      </c>
      <c r="Z225" s="118" t="s">
        <v>3404</v>
      </c>
      <c r="AA225" s="45" t="s">
        <v>2994</v>
      </c>
    </row>
    <row r="226" spans="1:27" ht="101.25">
      <c r="A226" s="475" t="s">
        <v>25890</v>
      </c>
      <c r="B226" s="311" t="s">
        <v>887</v>
      </c>
      <c r="C226" s="45" t="s">
        <v>1336</v>
      </c>
      <c r="D226" s="45" t="s">
        <v>272</v>
      </c>
      <c r="E226" s="45" t="s">
        <v>3453</v>
      </c>
      <c r="F226" s="45" t="s">
        <v>3503</v>
      </c>
      <c r="G226" s="45" t="s">
        <v>3432</v>
      </c>
      <c r="H226" s="45" t="s">
        <v>3454</v>
      </c>
      <c r="I226" s="118" t="s">
        <v>1235</v>
      </c>
      <c r="J226" s="289">
        <v>7</v>
      </c>
      <c r="K226" s="290">
        <v>5</v>
      </c>
      <c r="L226" s="290">
        <v>2</v>
      </c>
      <c r="M226" s="275">
        <v>10620</v>
      </c>
      <c r="N226" s="275">
        <v>8494.65</v>
      </c>
      <c r="O226" s="270">
        <f t="shared" si="5"/>
        <v>2125.3500000000004</v>
      </c>
      <c r="P226" s="270">
        <f t="shared" si="6"/>
        <v>20.012711864406782</v>
      </c>
      <c r="Q226" s="118" t="s">
        <v>3404</v>
      </c>
      <c r="R226" s="45" t="s">
        <v>2994</v>
      </c>
      <c r="S226" s="45" t="s">
        <v>3495</v>
      </c>
      <c r="T226" s="274">
        <v>42712</v>
      </c>
      <c r="U226" s="118"/>
      <c r="V226" s="274">
        <v>42725</v>
      </c>
      <c r="W226" s="274">
        <v>42725</v>
      </c>
      <c r="X226" s="45" t="s">
        <v>3512</v>
      </c>
      <c r="Y226" s="275">
        <v>8494.65</v>
      </c>
      <c r="Z226" s="118" t="s">
        <v>3404</v>
      </c>
      <c r="AA226" s="45" t="s">
        <v>2994</v>
      </c>
    </row>
    <row r="227" spans="1:27" ht="101.25">
      <c r="A227" s="475" t="s">
        <v>25891</v>
      </c>
      <c r="B227" s="311" t="s">
        <v>887</v>
      </c>
      <c r="C227" s="45" t="s">
        <v>1336</v>
      </c>
      <c r="D227" s="45" t="s">
        <v>589</v>
      </c>
      <c r="E227" s="45" t="s">
        <v>3458</v>
      </c>
      <c r="F227" s="45" t="s">
        <v>3343</v>
      </c>
      <c r="G227" s="45" t="s">
        <v>3459</v>
      </c>
      <c r="H227" s="45" t="s">
        <v>3460</v>
      </c>
      <c r="I227" s="118" t="s">
        <v>3513</v>
      </c>
      <c r="J227" s="276">
        <v>4</v>
      </c>
      <c r="K227" s="118">
        <v>4</v>
      </c>
      <c r="L227" s="118">
        <v>0</v>
      </c>
      <c r="M227" s="275">
        <v>58075.199999999997</v>
      </c>
      <c r="N227" s="275">
        <v>47912.03</v>
      </c>
      <c r="O227" s="270">
        <f t="shared" si="5"/>
        <v>10163.169999999998</v>
      </c>
      <c r="P227" s="270">
        <f t="shared" si="6"/>
        <v>17.500017219053916</v>
      </c>
      <c r="Q227" s="118" t="s">
        <v>3404</v>
      </c>
      <c r="R227" s="45" t="s">
        <v>2994</v>
      </c>
      <c r="S227" s="45" t="s">
        <v>3495</v>
      </c>
      <c r="T227" s="274">
        <v>42712</v>
      </c>
      <c r="U227" s="118"/>
      <c r="V227" s="274">
        <v>42725</v>
      </c>
      <c r="W227" s="274">
        <v>42725</v>
      </c>
      <c r="X227" s="45" t="s">
        <v>3514</v>
      </c>
      <c r="Y227" s="275">
        <v>47912.03</v>
      </c>
      <c r="Z227" s="118" t="s">
        <v>3404</v>
      </c>
      <c r="AA227" s="45" t="s">
        <v>2994</v>
      </c>
    </row>
    <row r="228" spans="1:27" ht="101.25">
      <c r="A228" s="475" t="s">
        <v>25892</v>
      </c>
      <c r="B228" s="311" t="s">
        <v>887</v>
      </c>
      <c r="C228" s="45" t="s">
        <v>1336</v>
      </c>
      <c r="D228" s="45" t="s">
        <v>272</v>
      </c>
      <c r="E228" s="45" t="s">
        <v>3515</v>
      </c>
      <c r="F228" s="45" t="s">
        <v>3402</v>
      </c>
      <c r="G228" s="45" t="s">
        <v>3398</v>
      </c>
      <c r="H228" s="45" t="s">
        <v>3516</v>
      </c>
      <c r="I228" s="118" t="s">
        <v>3517</v>
      </c>
      <c r="J228" s="276">
        <v>3</v>
      </c>
      <c r="K228" s="118">
        <v>1</v>
      </c>
      <c r="L228" s="118">
        <v>2</v>
      </c>
      <c r="M228" s="275">
        <v>699</v>
      </c>
      <c r="N228" s="275">
        <v>699</v>
      </c>
      <c r="O228" s="270">
        <f t="shared" si="5"/>
        <v>0</v>
      </c>
      <c r="P228" s="270">
        <f t="shared" si="6"/>
        <v>0</v>
      </c>
      <c r="Q228" s="118" t="s">
        <v>3404</v>
      </c>
      <c r="R228" s="45" t="s">
        <v>2994</v>
      </c>
      <c r="S228" s="45" t="s">
        <v>3495</v>
      </c>
      <c r="T228" s="274">
        <v>42710</v>
      </c>
      <c r="U228" s="118"/>
      <c r="V228" s="274">
        <v>42726</v>
      </c>
      <c r="W228" s="274">
        <v>42727</v>
      </c>
      <c r="X228" s="45" t="s">
        <v>3518</v>
      </c>
      <c r="Y228" s="275">
        <v>699</v>
      </c>
      <c r="Z228" s="118" t="s">
        <v>3404</v>
      </c>
      <c r="AA228" s="45" t="s">
        <v>2994</v>
      </c>
    </row>
    <row r="229" spans="1:27" ht="101.25">
      <c r="A229" s="475" t="s">
        <v>25893</v>
      </c>
      <c r="B229" s="311" t="s">
        <v>887</v>
      </c>
      <c r="C229" s="45" t="s">
        <v>1336</v>
      </c>
      <c r="D229" s="45" t="s">
        <v>272</v>
      </c>
      <c r="E229" s="45" t="s">
        <v>3463</v>
      </c>
      <c r="F229" s="45" t="s">
        <v>3402</v>
      </c>
      <c r="G229" s="45" t="s">
        <v>3464</v>
      </c>
      <c r="H229" s="45" t="s">
        <v>3465</v>
      </c>
      <c r="I229" s="118" t="s">
        <v>3466</v>
      </c>
      <c r="J229" s="289">
        <v>5</v>
      </c>
      <c r="K229" s="290">
        <v>5</v>
      </c>
      <c r="L229" s="290">
        <v>0</v>
      </c>
      <c r="M229" s="275">
        <v>62212.5</v>
      </c>
      <c r="N229" s="275">
        <v>61901.440000000002</v>
      </c>
      <c r="O229" s="270">
        <f t="shared" si="5"/>
        <v>311.05999999999767</v>
      </c>
      <c r="P229" s="270">
        <f t="shared" si="6"/>
        <v>0.4999959815149651</v>
      </c>
      <c r="Q229" s="118" t="s">
        <v>3404</v>
      </c>
      <c r="R229" s="45" t="s">
        <v>2994</v>
      </c>
      <c r="S229" s="45" t="s">
        <v>3495</v>
      </c>
      <c r="T229" s="274">
        <v>42711</v>
      </c>
      <c r="U229" s="118"/>
      <c r="V229" s="274">
        <v>42726</v>
      </c>
      <c r="W229" s="274">
        <v>42727</v>
      </c>
      <c r="X229" s="45" t="s">
        <v>3519</v>
      </c>
      <c r="Y229" s="275">
        <v>61901.440000000002</v>
      </c>
      <c r="Z229" s="118" t="s">
        <v>3404</v>
      </c>
      <c r="AA229" s="45" t="s">
        <v>2994</v>
      </c>
    </row>
    <row r="230" spans="1:27" ht="101.25">
      <c r="A230" s="475" t="s">
        <v>25894</v>
      </c>
      <c r="B230" s="311" t="s">
        <v>887</v>
      </c>
      <c r="C230" s="45" t="s">
        <v>1336</v>
      </c>
      <c r="D230" s="45" t="s">
        <v>589</v>
      </c>
      <c r="E230" s="45" t="s">
        <v>3520</v>
      </c>
      <c r="F230" s="45" t="s">
        <v>3343</v>
      </c>
      <c r="G230" s="45" t="s">
        <v>3333</v>
      </c>
      <c r="H230" s="45" t="s">
        <v>3470</v>
      </c>
      <c r="I230" s="118" t="s">
        <v>2646</v>
      </c>
      <c r="J230" s="276">
        <v>3</v>
      </c>
      <c r="K230" s="118">
        <v>3</v>
      </c>
      <c r="L230" s="118">
        <v>0</v>
      </c>
      <c r="M230" s="275">
        <v>104300</v>
      </c>
      <c r="N230" s="275">
        <v>72488.5</v>
      </c>
      <c r="O230" s="270">
        <f t="shared" si="5"/>
        <v>31811.5</v>
      </c>
      <c r="P230" s="270">
        <f t="shared" si="6"/>
        <v>30.5</v>
      </c>
      <c r="Q230" s="118" t="s">
        <v>3471</v>
      </c>
      <c r="R230" s="45" t="s">
        <v>3472</v>
      </c>
      <c r="S230" s="45" t="s">
        <v>3521</v>
      </c>
      <c r="T230" s="274">
        <v>42712</v>
      </c>
      <c r="U230" s="118"/>
      <c r="V230" s="274">
        <v>42727</v>
      </c>
      <c r="W230" s="274">
        <v>42727</v>
      </c>
      <c r="X230" s="45" t="s">
        <v>3522</v>
      </c>
      <c r="Y230" s="275">
        <v>72488.5</v>
      </c>
      <c r="Z230" s="118" t="s">
        <v>3471</v>
      </c>
      <c r="AA230" s="45" t="s">
        <v>3472</v>
      </c>
    </row>
    <row r="231" spans="1:27" ht="101.25">
      <c r="A231" s="475" t="s">
        <v>25895</v>
      </c>
      <c r="B231" s="311" t="s">
        <v>887</v>
      </c>
      <c r="C231" s="45" t="s">
        <v>1336</v>
      </c>
      <c r="D231" s="45" t="s">
        <v>589</v>
      </c>
      <c r="E231" s="45" t="s">
        <v>3523</v>
      </c>
      <c r="F231" s="45" t="s">
        <v>3503</v>
      </c>
      <c r="G231" s="45" t="s">
        <v>3459</v>
      </c>
      <c r="H231" s="45" t="s">
        <v>3477</v>
      </c>
      <c r="I231" s="118" t="s">
        <v>3524</v>
      </c>
      <c r="J231" s="276">
        <v>8</v>
      </c>
      <c r="K231" s="118">
        <v>8</v>
      </c>
      <c r="L231" s="118">
        <v>0</v>
      </c>
      <c r="M231" s="275">
        <v>17805</v>
      </c>
      <c r="N231" s="275">
        <v>11929.35</v>
      </c>
      <c r="O231" s="270">
        <f t="shared" si="5"/>
        <v>5875.65</v>
      </c>
      <c r="P231" s="270">
        <f t="shared" si="6"/>
        <v>32.999999999999993</v>
      </c>
      <c r="Q231" s="118" t="s">
        <v>3478</v>
      </c>
      <c r="R231" s="45" t="s">
        <v>2464</v>
      </c>
      <c r="S231" s="45" t="s">
        <v>3525</v>
      </c>
      <c r="T231" s="274">
        <v>42719</v>
      </c>
      <c r="U231" s="118"/>
      <c r="V231" s="274">
        <v>42731</v>
      </c>
      <c r="W231" s="274">
        <v>42732</v>
      </c>
      <c r="X231" s="45" t="s">
        <v>3526</v>
      </c>
      <c r="Y231" s="275">
        <v>11929.35</v>
      </c>
      <c r="Z231" s="118" t="s">
        <v>3478</v>
      </c>
      <c r="AA231" s="45" t="s">
        <v>2464</v>
      </c>
    </row>
    <row r="232" spans="1:27" ht="56.25">
      <c r="A232" s="475" t="s">
        <v>25896</v>
      </c>
      <c r="B232" s="311" t="s">
        <v>887</v>
      </c>
      <c r="C232" s="45" t="s">
        <v>1336</v>
      </c>
      <c r="D232" s="45" t="s">
        <v>261</v>
      </c>
      <c r="E232" s="45" t="s">
        <v>3527</v>
      </c>
      <c r="F232" s="45" t="s">
        <v>3503</v>
      </c>
      <c r="G232" s="45" t="s">
        <v>3339</v>
      </c>
      <c r="H232" s="45" t="s">
        <v>3528</v>
      </c>
      <c r="I232" s="118" t="s">
        <v>2989</v>
      </c>
      <c r="J232" s="276">
        <v>3</v>
      </c>
      <c r="K232" s="118">
        <v>3</v>
      </c>
      <c r="L232" s="118">
        <v>0</v>
      </c>
      <c r="M232" s="275">
        <v>66000</v>
      </c>
      <c r="N232" s="275">
        <v>35760</v>
      </c>
      <c r="O232" s="270">
        <f t="shared" si="5"/>
        <v>30240</v>
      </c>
      <c r="P232" s="270">
        <f t="shared" si="6"/>
        <v>45.81818181818182</v>
      </c>
      <c r="Q232" s="45" t="s">
        <v>1347</v>
      </c>
      <c r="R232" s="45" t="s">
        <v>1348</v>
      </c>
      <c r="S232" s="45" t="s">
        <v>1349</v>
      </c>
      <c r="T232" s="274">
        <v>42719</v>
      </c>
      <c r="U232" s="118"/>
      <c r="V232" s="274">
        <v>42732</v>
      </c>
      <c r="W232" s="274">
        <v>42732</v>
      </c>
      <c r="X232" s="45" t="s">
        <v>3529</v>
      </c>
      <c r="Y232" s="275">
        <v>35760</v>
      </c>
      <c r="Z232" s="45" t="s">
        <v>1347</v>
      </c>
      <c r="AA232" s="45" t="s">
        <v>1348</v>
      </c>
    </row>
    <row r="233" spans="1:27" ht="146.25">
      <c r="A233" s="475" t="s">
        <v>25897</v>
      </c>
      <c r="B233" s="311" t="s">
        <v>887</v>
      </c>
      <c r="C233" s="45" t="s">
        <v>1336</v>
      </c>
      <c r="D233" s="45" t="s">
        <v>268</v>
      </c>
      <c r="E233" s="45" t="s">
        <v>1366</v>
      </c>
      <c r="F233" s="45" t="s">
        <v>3418</v>
      </c>
      <c r="G233" s="45"/>
      <c r="H233" s="45"/>
      <c r="I233" s="118" t="s">
        <v>1367</v>
      </c>
      <c r="J233" s="45"/>
      <c r="K233" s="118"/>
      <c r="L233" s="118"/>
      <c r="M233" s="275">
        <v>187144.52</v>
      </c>
      <c r="N233" s="275">
        <v>187144.52</v>
      </c>
      <c r="O233" s="270">
        <f t="shared" si="5"/>
        <v>0</v>
      </c>
      <c r="P233" s="270">
        <f t="shared" si="6"/>
        <v>0</v>
      </c>
      <c r="Q233" s="118" t="s">
        <v>1148</v>
      </c>
      <c r="R233" s="45" t="s">
        <v>834</v>
      </c>
      <c r="S233" s="45" t="s">
        <v>3530</v>
      </c>
      <c r="T233" s="274"/>
      <c r="U233" s="118"/>
      <c r="V233" s="274">
        <v>42733</v>
      </c>
      <c r="W233" s="274">
        <v>42733</v>
      </c>
      <c r="X233" s="45" t="s">
        <v>3531</v>
      </c>
      <c r="Y233" s="275">
        <v>187144.52</v>
      </c>
      <c r="Z233" s="118" t="s">
        <v>1148</v>
      </c>
      <c r="AA233" s="45" t="s">
        <v>834</v>
      </c>
    </row>
    <row r="234" spans="1:27" ht="78.75">
      <c r="A234" s="475" t="s">
        <v>25898</v>
      </c>
      <c r="B234" s="311" t="s">
        <v>887</v>
      </c>
      <c r="C234" s="45" t="s">
        <v>1336</v>
      </c>
      <c r="D234" s="45" t="s">
        <v>830</v>
      </c>
      <c r="E234" s="45" t="s">
        <v>3532</v>
      </c>
      <c r="F234" s="45" t="s">
        <v>3418</v>
      </c>
      <c r="G234" s="45"/>
      <c r="H234" s="45"/>
      <c r="I234" s="118" t="s">
        <v>992</v>
      </c>
      <c r="J234" s="45"/>
      <c r="K234" s="118"/>
      <c r="L234" s="118"/>
      <c r="M234" s="275">
        <v>133516.44</v>
      </c>
      <c r="N234" s="275">
        <v>133516.44</v>
      </c>
      <c r="O234" s="270">
        <f t="shared" ref="O234:O297" si="7">M234-N234</f>
        <v>0</v>
      </c>
      <c r="P234" s="270">
        <f t="shared" si="6"/>
        <v>0</v>
      </c>
      <c r="Q234" s="118" t="s">
        <v>3533</v>
      </c>
      <c r="R234" s="118">
        <v>4253997880</v>
      </c>
      <c r="S234" s="45" t="s">
        <v>3534</v>
      </c>
      <c r="T234" s="274"/>
      <c r="U234" s="118"/>
      <c r="V234" s="274">
        <v>42733</v>
      </c>
      <c r="W234" s="274">
        <v>42733</v>
      </c>
      <c r="X234" s="45" t="s">
        <v>3535</v>
      </c>
      <c r="Y234" s="275">
        <v>133516.44</v>
      </c>
      <c r="Z234" s="118" t="s">
        <v>3533</v>
      </c>
      <c r="AA234" s="118">
        <v>4253997880</v>
      </c>
    </row>
    <row r="235" spans="1:27" ht="78.75">
      <c r="A235" s="475" t="s">
        <v>25899</v>
      </c>
      <c r="B235" s="311" t="s">
        <v>887</v>
      </c>
      <c r="C235" s="45" t="s">
        <v>1336</v>
      </c>
      <c r="D235" s="45" t="s">
        <v>830</v>
      </c>
      <c r="E235" s="45" t="s">
        <v>3536</v>
      </c>
      <c r="F235" s="45" t="s">
        <v>3418</v>
      </c>
      <c r="G235" s="45"/>
      <c r="H235" s="45"/>
      <c r="I235" s="118" t="s">
        <v>992</v>
      </c>
      <c r="J235" s="45"/>
      <c r="K235" s="118"/>
      <c r="L235" s="118"/>
      <c r="M235" s="275">
        <v>126051.72</v>
      </c>
      <c r="N235" s="275">
        <v>126051.72</v>
      </c>
      <c r="O235" s="270">
        <f t="shared" si="7"/>
        <v>0</v>
      </c>
      <c r="P235" s="270">
        <f t="shared" si="6"/>
        <v>0</v>
      </c>
      <c r="Q235" s="118" t="s">
        <v>3533</v>
      </c>
      <c r="R235" s="118">
        <v>4253997880</v>
      </c>
      <c r="S235" s="45" t="s">
        <v>3534</v>
      </c>
      <c r="T235" s="274"/>
      <c r="U235" s="118"/>
      <c r="V235" s="274">
        <v>42733</v>
      </c>
      <c r="W235" s="274">
        <v>42733</v>
      </c>
      <c r="X235" s="45" t="s">
        <v>3537</v>
      </c>
      <c r="Y235" s="275">
        <v>126051.72</v>
      </c>
      <c r="Z235" s="118" t="s">
        <v>3533</v>
      </c>
      <c r="AA235" s="118">
        <v>4253997880</v>
      </c>
    </row>
    <row r="236" spans="1:27" ht="157.5">
      <c r="A236" s="475" t="s">
        <v>25900</v>
      </c>
      <c r="B236" s="311" t="s">
        <v>892</v>
      </c>
      <c r="C236" s="45" t="s">
        <v>2580</v>
      </c>
      <c r="D236" s="118" t="s">
        <v>272</v>
      </c>
      <c r="E236" s="118" t="s">
        <v>2581</v>
      </c>
      <c r="F236" s="45" t="s">
        <v>2582</v>
      </c>
      <c r="G236" s="45" t="s">
        <v>2583</v>
      </c>
      <c r="H236" s="45" t="s">
        <v>2584</v>
      </c>
      <c r="I236" s="118" t="s">
        <v>2585</v>
      </c>
      <c r="J236" s="45" t="s">
        <v>10</v>
      </c>
      <c r="K236" s="468">
        <v>1</v>
      </c>
      <c r="L236" s="468">
        <v>0</v>
      </c>
      <c r="M236" s="117">
        <v>123471</v>
      </c>
      <c r="N236" s="117">
        <v>123471</v>
      </c>
      <c r="O236" s="270">
        <f t="shared" si="7"/>
        <v>0</v>
      </c>
      <c r="P236" s="270">
        <f t="shared" si="6"/>
        <v>0</v>
      </c>
      <c r="Q236" s="118" t="s">
        <v>2586</v>
      </c>
      <c r="R236" s="286">
        <v>4217135917</v>
      </c>
      <c r="S236" s="118" t="s">
        <v>2587</v>
      </c>
      <c r="T236" s="117" t="s">
        <v>2588</v>
      </c>
      <c r="U236" s="117"/>
      <c r="V236" s="117" t="s">
        <v>2589</v>
      </c>
      <c r="W236" s="117" t="s">
        <v>2590</v>
      </c>
      <c r="X236" s="45" t="s">
        <v>2591</v>
      </c>
      <c r="Y236" s="117">
        <v>123471</v>
      </c>
      <c r="Z236" s="118" t="s">
        <v>2586</v>
      </c>
      <c r="AA236" s="286">
        <v>4217135917</v>
      </c>
    </row>
    <row r="237" spans="1:27" ht="101.25">
      <c r="A237" s="475" t="s">
        <v>25901</v>
      </c>
      <c r="B237" s="311" t="s">
        <v>892</v>
      </c>
      <c r="C237" s="45" t="s">
        <v>2580</v>
      </c>
      <c r="D237" s="118" t="s">
        <v>269</v>
      </c>
      <c r="E237" s="45" t="s">
        <v>2592</v>
      </c>
      <c r="F237" s="45" t="s">
        <v>838</v>
      </c>
      <c r="G237" s="118" t="s">
        <v>2593</v>
      </c>
      <c r="H237" s="45" t="s">
        <v>2594</v>
      </c>
      <c r="I237" s="45" t="s">
        <v>2595</v>
      </c>
      <c r="J237" s="45"/>
      <c r="K237" s="468"/>
      <c r="L237" s="468"/>
      <c r="M237" s="118">
        <v>28066.880000000001</v>
      </c>
      <c r="N237" s="118">
        <v>28066.880000000001</v>
      </c>
      <c r="O237" s="270">
        <f t="shared" si="7"/>
        <v>0</v>
      </c>
      <c r="P237" s="270">
        <f t="shared" si="6"/>
        <v>0</v>
      </c>
      <c r="Q237" s="118" t="s">
        <v>2596</v>
      </c>
      <c r="R237" s="286">
        <v>4216002311</v>
      </c>
      <c r="S237" s="118" t="s">
        <v>273</v>
      </c>
      <c r="T237" s="117"/>
      <c r="U237" s="117"/>
      <c r="V237" s="45" t="s">
        <v>2597</v>
      </c>
      <c r="W237" s="117" t="s">
        <v>2597</v>
      </c>
      <c r="X237" s="45" t="s">
        <v>2594</v>
      </c>
      <c r="Y237" s="118">
        <v>28066.880000000001</v>
      </c>
      <c r="Z237" s="118" t="s">
        <v>2598</v>
      </c>
      <c r="AA237" s="286">
        <v>4216002311</v>
      </c>
    </row>
    <row r="238" spans="1:27" ht="78.75">
      <c r="A238" s="475" t="s">
        <v>25902</v>
      </c>
      <c r="B238" s="311" t="s">
        <v>892</v>
      </c>
      <c r="C238" s="45" t="s">
        <v>2580</v>
      </c>
      <c r="D238" s="118" t="s">
        <v>269</v>
      </c>
      <c r="E238" s="45" t="s">
        <v>2599</v>
      </c>
      <c r="F238" s="45" t="s">
        <v>2600</v>
      </c>
      <c r="G238" s="118" t="s">
        <v>2601</v>
      </c>
      <c r="H238" s="45" t="s">
        <v>2602</v>
      </c>
      <c r="I238" s="45" t="s">
        <v>1164</v>
      </c>
      <c r="J238" s="45"/>
      <c r="K238" s="468"/>
      <c r="L238" s="468"/>
      <c r="M238" s="118">
        <v>294615.37</v>
      </c>
      <c r="N238" s="118">
        <v>294615.37</v>
      </c>
      <c r="O238" s="270">
        <f t="shared" si="7"/>
        <v>0</v>
      </c>
      <c r="P238" s="270">
        <f t="shared" si="6"/>
        <v>0</v>
      </c>
      <c r="Q238" s="291" t="s">
        <v>2603</v>
      </c>
      <c r="R238" s="118">
        <v>4217146362</v>
      </c>
      <c r="S238" s="118" t="s">
        <v>2604</v>
      </c>
      <c r="T238" s="292"/>
      <c r="U238" s="117"/>
      <c r="V238" s="45" t="s">
        <v>852</v>
      </c>
      <c r="W238" s="45" t="s">
        <v>852</v>
      </c>
      <c r="X238" s="45" t="s">
        <v>2602</v>
      </c>
      <c r="Y238" s="118">
        <v>294615.37</v>
      </c>
      <c r="Z238" s="291" t="s">
        <v>2603</v>
      </c>
      <c r="AA238" s="118">
        <v>4217146362</v>
      </c>
    </row>
    <row r="239" spans="1:27" ht="56.25">
      <c r="A239" s="475" t="s">
        <v>25903</v>
      </c>
      <c r="B239" s="311" t="s">
        <v>892</v>
      </c>
      <c r="C239" s="45" t="s">
        <v>2580</v>
      </c>
      <c r="D239" s="45" t="s">
        <v>589</v>
      </c>
      <c r="E239" s="286" t="s">
        <v>1686</v>
      </c>
      <c r="F239" s="281" t="s">
        <v>2600</v>
      </c>
      <c r="G239" s="293" t="s">
        <v>2605</v>
      </c>
      <c r="H239" s="281" t="s">
        <v>1597</v>
      </c>
      <c r="I239" s="281" t="s">
        <v>2606</v>
      </c>
      <c r="J239" s="281" t="s">
        <v>16</v>
      </c>
      <c r="K239" s="467">
        <v>4</v>
      </c>
      <c r="L239" s="467">
        <v>0</v>
      </c>
      <c r="M239" s="294">
        <v>26667</v>
      </c>
      <c r="N239" s="294">
        <v>20266.91</v>
      </c>
      <c r="O239" s="270">
        <f t="shared" si="7"/>
        <v>6400.09</v>
      </c>
      <c r="P239" s="270">
        <f t="shared" si="6"/>
        <v>24.000037499531256</v>
      </c>
      <c r="Q239" s="286" t="s">
        <v>1687</v>
      </c>
      <c r="R239" s="286">
        <v>4205307431</v>
      </c>
      <c r="S239" s="286" t="s">
        <v>2607</v>
      </c>
      <c r="T239" s="294" t="s">
        <v>646</v>
      </c>
      <c r="U239" s="294"/>
      <c r="V239" s="294" t="s">
        <v>2608</v>
      </c>
      <c r="W239" s="294" t="s">
        <v>2609</v>
      </c>
      <c r="X239" s="281" t="s">
        <v>2610</v>
      </c>
      <c r="Y239" s="294">
        <v>20266.91</v>
      </c>
      <c r="Z239" s="286" t="s">
        <v>1687</v>
      </c>
      <c r="AA239" s="286">
        <v>4205307431</v>
      </c>
    </row>
    <row r="240" spans="1:27" ht="56.25">
      <c r="A240" s="475" t="s">
        <v>25904</v>
      </c>
      <c r="B240" s="308" t="s">
        <v>892</v>
      </c>
      <c r="C240" s="281" t="s">
        <v>2580</v>
      </c>
      <c r="D240" s="118" t="s">
        <v>272</v>
      </c>
      <c r="E240" s="295" t="s">
        <v>1376</v>
      </c>
      <c r="F240" s="118" t="s">
        <v>2600</v>
      </c>
      <c r="G240" s="45" t="s">
        <v>2605</v>
      </c>
      <c r="H240" s="45" t="s">
        <v>1378</v>
      </c>
      <c r="I240" s="45" t="s">
        <v>1340</v>
      </c>
      <c r="J240" s="296" t="s">
        <v>11</v>
      </c>
      <c r="K240" s="297">
        <v>2</v>
      </c>
      <c r="L240" s="297">
        <v>0</v>
      </c>
      <c r="M240" s="117">
        <v>4297.8</v>
      </c>
      <c r="N240" s="117">
        <v>4297.8</v>
      </c>
      <c r="O240" s="270">
        <f t="shared" si="7"/>
        <v>0</v>
      </c>
      <c r="P240" s="270">
        <f t="shared" si="6"/>
        <v>0</v>
      </c>
      <c r="Q240" s="118" t="s">
        <v>1379</v>
      </c>
      <c r="R240" s="118">
        <v>4205266930</v>
      </c>
      <c r="S240" s="118" t="s">
        <v>2611</v>
      </c>
      <c r="T240" s="117" t="s">
        <v>2612</v>
      </c>
      <c r="U240" s="117"/>
      <c r="V240" s="274">
        <v>42461</v>
      </c>
      <c r="W240" s="117" t="s">
        <v>2613</v>
      </c>
      <c r="X240" s="118" t="s">
        <v>2614</v>
      </c>
      <c r="Y240" s="117">
        <v>4297.8</v>
      </c>
      <c r="Z240" s="118" t="s">
        <v>1379</v>
      </c>
      <c r="AA240" s="118">
        <v>4205266930</v>
      </c>
    </row>
    <row r="241" spans="1:27" ht="56.25">
      <c r="A241" s="475" t="s">
        <v>25905</v>
      </c>
      <c r="B241" s="311" t="s">
        <v>892</v>
      </c>
      <c r="C241" s="45" t="s">
        <v>2580</v>
      </c>
      <c r="D241" s="45" t="s">
        <v>589</v>
      </c>
      <c r="E241" s="298" t="s">
        <v>1233</v>
      </c>
      <c r="F241" s="45" t="s">
        <v>2615</v>
      </c>
      <c r="G241" s="274" t="s">
        <v>2616</v>
      </c>
      <c r="H241" s="45" t="s">
        <v>1234</v>
      </c>
      <c r="I241" s="45" t="s">
        <v>1235</v>
      </c>
      <c r="J241" s="45" t="s">
        <v>34</v>
      </c>
      <c r="K241" s="468">
        <v>5</v>
      </c>
      <c r="L241" s="468">
        <v>0</v>
      </c>
      <c r="M241" s="117">
        <v>10175.549999999999</v>
      </c>
      <c r="N241" s="117">
        <v>8293.07</v>
      </c>
      <c r="O241" s="270">
        <f t="shared" si="7"/>
        <v>1882.4799999999996</v>
      </c>
      <c r="P241" s="270">
        <f t="shared" si="6"/>
        <v>18.50003193930549</v>
      </c>
      <c r="Q241" s="118" t="s">
        <v>1687</v>
      </c>
      <c r="R241" s="118">
        <v>4205307431</v>
      </c>
      <c r="S241" s="118" t="s">
        <v>2607</v>
      </c>
      <c r="T241" s="117" t="s">
        <v>2617</v>
      </c>
      <c r="U241" s="117"/>
      <c r="V241" s="274">
        <v>42465</v>
      </c>
      <c r="W241" s="117" t="s">
        <v>2618</v>
      </c>
      <c r="X241" s="118" t="s">
        <v>2619</v>
      </c>
      <c r="Y241" s="117">
        <v>8293.07</v>
      </c>
      <c r="Z241" s="118" t="s">
        <v>1687</v>
      </c>
      <c r="AA241" s="118">
        <v>4205307431</v>
      </c>
    </row>
    <row r="242" spans="1:27" ht="56.25">
      <c r="A242" s="475" t="s">
        <v>25906</v>
      </c>
      <c r="B242" s="311" t="s">
        <v>892</v>
      </c>
      <c r="C242" s="45" t="s">
        <v>2580</v>
      </c>
      <c r="D242" s="118" t="s">
        <v>272</v>
      </c>
      <c r="E242" s="295" t="s">
        <v>1259</v>
      </c>
      <c r="F242" s="118" t="s">
        <v>2615</v>
      </c>
      <c r="G242" s="45" t="s">
        <v>851</v>
      </c>
      <c r="H242" s="45" t="s">
        <v>1260</v>
      </c>
      <c r="I242" s="45" t="s">
        <v>1261</v>
      </c>
      <c r="J242" s="45" t="s">
        <v>11</v>
      </c>
      <c r="K242" s="468">
        <v>1</v>
      </c>
      <c r="L242" s="468">
        <v>1</v>
      </c>
      <c r="M242" s="117">
        <v>3287.5</v>
      </c>
      <c r="N242" s="117">
        <v>3287.5</v>
      </c>
      <c r="O242" s="270">
        <f t="shared" si="7"/>
        <v>0</v>
      </c>
      <c r="P242" s="270">
        <f t="shared" si="6"/>
        <v>0</v>
      </c>
      <c r="Q242" s="118" t="s">
        <v>2620</v>
      </c>
      <c r="R242" s="118">
        <v>4253012727</v>
      </c>
      <c r="S242" s="118" t="s">
        <v>2621</v>
      </c>
      <c r="T242" s="117" t="s">
        <v>2622</v>
      </c>
      <c r="U242" s="117"/>
      <c r="V242" s="274">
        <v>42465</v>
      </c>
      <c r="W242" s="117" t="s">
        <v>2618</v>
      </c>
      <c r="X242" s="118" t="s">
        <v>2623</v>
      </c>
      <c r="Y242" s="117">
        <v>3287.5</v>
      </c>
      <c r="Z242" s="118" t="s">
        <v>2620</v>
      </c>
      <c r="AA242" s="118">
        <v>4253012727</v>
      </c>
    </row>
    <row r="243" spans="1:27" ht="101.25">
      <c r="A243" s="475" t="s">
        <v>25907</v>
      </c>
      <c r="B243" s="311" t="s">
        <v>892</v>
      </c>
      <c r="C243" s="45" t="s">
        <v>2580</v>
      </c>
      <c r="D243" s="45" t="s">
        <v>589</v>
      </c>
      <c r="E243" s="295" t="s">
        <v>1223</v>
      </c>
      <c r="F243" s="45" t="s">
        <v>2600</v>
      </c>
      <c r="G243" s="274" t="s">
        <v>2616</v>
      </c>
      <c r="H243" s="45" t="s">
        <v>1603</v>
      </c>
      <c r="I243" s="45" t="s">
        <v>1227</v>
      </c>
      <c r="J243" s="45" t="s">
        <v>16</v>
      </c>
      <c r="K243" s="468">
        <v>3</v>
      </c>
      <c r="L243" s="468">
        <v>1</v>
      </c>
      <c r="M243" s="117">
        <v>6912.45</v>
      </c>
      <c r="N243" s="117">
        <v>5525.81</v>
      </c>
      <c r="O243" s="270">
        <f t="shared" si="7"/>
        <v>1386.6399999999994</v>
      </c>
      <c r="P243" s="270">
        <f t="shared" si="6"/>
        <v>20.0600366006264</v>
      </c>
      <c r="Q243" s="118" t="s">
        <v>2624</v>
      </c>
      <c r="R243" s="118">
        <v>4238013927</v>
      </c>
      <c r="S243" s="118" t="s">
        <v>2625</v>
      </c>
      <c r="T243" s="117" t="s">
        <v>2622</v>
      </c>
      <c r="U243" s="117"/>
      <c r="V243" s="274">
        <v>42465</v>
      </c>
      <c r="W243" s="117" t="s">
        <v>2618</v>
      </c>
      <c r="X243" s="118" t="s">
        <v>2626</v>
      </c>
      <c r="Y243" s="117">
        <v>5525.81</v>
      </c>
      <c r="Z243" s="118" t="s">
        <v>2624</v>
      </c>
      <c r="AA243" s="118">
        <v>4238013927</v>
      </c>
    </row>
    <row r="244" spans="1:27" ht="56.25">
      <c r="A244" s="475" t="s">
        <v>25908</v>
      </c>
      <c r="B244" s="311" t="s">
        <v>892</v>
      </c>
      <c r="C244" s="45" t="s">
        <v>2580</v>
      </c>
      <c r="D244" s="45" t="s">
        <v>589</v>
      </c>
      <c r="E244" s="295" t="s">
        <v>1246</v>
      </c>
      <c r="F244" s="45" t="s">
        <v>2615</v>
      </c>
      <c r="G244" s="274" t="s">
        <v>2616</v>
      </c>
      <c r="H244" s="45" t="s">
        <v>1247</v>
      </c>
      <c r="I244" s="45" t="s">
        <v>1248</v>
      </c>
      <c r="J244" s="45" t="s">
        <v>16</v>
      </c>
      <c r="K244" s="468">
        <v>3</v>
      </c>
      <c r="L244" s="468">
        <v>1</v>
      </c>
      <c r="M244" s="117">
        <v>3922.05</v>
      </c>
      <c r="N244" s="117">
        <v>3321.51</v>
      </c>
      <c r="O244" s="270">
        <f t="shared" si="7"/>
        <v>600.54</v>
      </c>
      <c r="P244" s="270">
        <f t="shared" si="6"/>
        <v>15.311890465445366</v>
      </c>
      <c r="Q244" s="118" t="s">
        <v>1515</v>
      </c>
      <c r="R244" s="118">
        <v>4205261120</v>
      </c>
      <c r="S244" s="118" t="s">
        <v>2627</v>
      </c>
      <c r="T244" s="117" t="s">
        <v>2622</v>
      </c>
      <c r="U244" s="117"/>
      <c r="V244" s="274">
        <v>42465</v>
      </c>
      <c r="W244" s="117" t="s">
        <v>2618</v>
      </c>
      <c r="X244" s="118" t="s">
        <v>2628</v>
      </c>
      <c r="Y244" s="117">
        <v>3321.51</v>
      </c>
      <c r="Z244" s="118" t="s">
        <v>1515</v>
      </c>
      <c r="AA244" s="118">
        <v>4205261120</v>
      </c>
    </row>
    <row r="245" spans="1:27" ht="67.5">
      <c r="A245" s="475" t="s">
        <v>25909</v>
      </c>
      <c r="B245" s="311" t="s">
        <v>892</v>
      </c>
      <c r="C245" s="45" t="s">
        <v>2580</v>
      </c>
      <c r="D245" s="118" t="s">
        <v>272</v>
      </c>
      <c r="E245" s="295" t="s">
        <v>2629</v>
      </c>
      <c r="F245" s="118" t="s">
        <v>2630</v>
      </c>
      <c r="G245" s="118" t="s">
        <v>2631</v>
      </c>
      <c r="H245" s="45" t="s">
        <v>1213</v>
      </c>
      <c r="I245" s="292" t="s">
        <v>2632</v>
      </c>
      <c r="J245" s="45" t="s">
        <v>16</v>
      </c>
      <c r="K245" s="468">
        <v>1</v>
      </c>
      <c r="L245" s="468">
        <v>3</v>
      </c>
      <c r="M245" s="117">
        <v>41911.29</v>
      </c>
      <c r="N245" s="117">
        <v>41701.730000000003</v>
      </c>
      <c r="O245" s="270">
        <f t="shared" si="7"/>
        <v>209.55999999999767</v>
      </c>
      <c r="P245" s="270">
        <f t="shared" si="6"/>
        <v>0.50000847027136996</v>
      </c>
      <c r="Q245" s="118" t="s">
        <v>1208</v>
      </c>
      <c r="R245" s="118">
        <v>4252007178</v>
      </c>
      <c r="S245" s="118" t="s">
        <v>2633</v>
      </c>
      <c r="T245" s="117" t="s">
        <v>2634</v>
      </c>
      <c r="U245" s="117"/>
      <c r="V245" s="281" t="s">
        <v>1252</v>
      </c>
      <c r="W245" s="117" t="s">
        <v>2635</v>
      </c>
      <c r="X245" s="292" t="s">
        <v>2636</v>
      </c>
      <c r="Y245" s="117">
        <v>41701.730000000003</v>
      </c>
      <c r="Z245" s="118" t="s">
        <v>1208</v>
      </c>
      <c r="AA245" s="118">
        <v>4252007178</v>
      </c>
    </row>
    <row r="246" spans="1:27" ht="56.25">
      <c r="A246" s="475" t="s">
        <v>25910</v>
      </c>
      <c r="B246" s="311" t="s">
        <v>892</v>
      </c>
      <c r="C246" s="45" t="s">
        <v>2580</v>
      </c>
      <c r="D246" s="45" t="s">
        <v>589</v>
      </c>
      <c r="E246" s="295" t="s">
        <v>1889</v>
      </c>
      <c r="F246" s="118" t="s">
        <v>2615</v>
      </c>
      <c r="G246" s="299" t="s">
        <v>2637</v>
      </c>
      <c r="H246" s="45" t="s">
        <v>1668</v>
      </c>
      <c r="I246" s="45" t="s">
        <v>2037</v>
      </c>
      <c r="J246" s="45" t="s">
        <v>16</v>
      </c>
      <c r="K246" s="468">
        <v>4</v>
      </c>
      <c r="L246" s="468">
        <v>0</v>
      </c>
      <c r="M246" s="117">
        <v>28065.46</v>
      </c>
      <c r="N246" s="117">
        <v>21891.06</v>
      </c>
      <c r="O246" s="270">
        <f t="shared" si="7"/>
        <v>6174.3999999999978</v>
      </c>
      <c r="P246" s="270">
        <f t="shared" si="6"/>
        <v>21.999995724281725</v>
      </c>
      <c r="Q246" s="118" t="s">
        <v>2620</v>
      </c>
      <c r="R246" s="118">
        <v>4253012727</v>
      </c>
      <c r="S246" s="118" t="s">
        <v>2621</v>
      </c>
      <c r="T246" s="117" t="s">
        <v>2634</v>
      </c>
      <c r="U246" s="117"/>
      <c r="V246" s="274">
        <v>42468</v>
      </c>
      <c r="W246" s="117" t="s">
        <v>2635</v>
      </c>
      <c r="X246" s="118" t="s">
        <v>2638</v>
      </c>
      <c r="Y246" s="117">
        <v>21891.06</v>
      </c>
      <c r="Z246" s="118" t="s">
        <v>2620</v>
      </c>
      <c r="AA246" s="118">
        <v>4253012727</v>
      </c>
    </row>
    <row r="247" spans="1:27" ht="56.25">
      <c r="A247" s="475" t="s">
        <v>25911</v>
      </c>
      <c r="B247" s="311" t="s">
        <v>892</v>
      </c>
      <c r="C247" s="45" t="s">
        <v>2580</v>
      </c>
      <c r="D247" s="45" t="s">
        <v>589</v>
      </c>
      <c r="E247" s="295" t="s">
        <v>1880</v>
      </c>
      <c r="F247" s="118" t="s">
        <v>2615</v>
      </c>
      <c r="G247" s="300" t="s">
        <v>2637</v>
      </c>
      <c r="H247" s="45" t="s">
        <v>1559</v>
      </c>
      <c r="I247" s="292" t="s">
        <v>2639</v>
      </c>
      <c r="J247" s="45" t="s">
        <v>16</v>
      </c>
      <c r="K247" s="468">
        <v>3</v>
      </c>
      <c r="L247" s="468">
        <v>1</v>
      </c>
      <c r="M247" s="117">
        <v>29115.919999999998</v>
      </c>
      <c r="N247" s="117">
        <v>24334.05</v>
      </c>
      <c r="O247" s="270">
        <f t="shared" si="7"/>
        <v>4781.869999999999</v>
      </c>
      <c r="P247" s="270">
        <f t="shared" si="6"/>
        <v>16.423557971034398</v>
      </c>
      <c r="Q247" s="118" t="s">
        <v>2620</v>
      </c>
      <c r="R247" s="118">
        <v>4253012727</v>
      </c>
      <c r="S247" s="118" t="s">
        <v>2621</v>
      </c>
      <c r="T247" s="117" t="s">
        <v>2634</v>
      </c>
      <c r="U247" s="117"/>
      <c r="V247" s="274">
        <v>42468</v>
      </c>
      <c r="W247" s="301" t="s">
        <v>2640</v>
      </c>
      <c r="X247" s="118" t="s">
        <v>2641</v>
      </c>
      <c r="Y247" s="117">
        <v>24334.05</v>
      </c>
      <c r="Z247" s="118" t="s">
        <v>2620</v>
      </c>
      <c r="AA247" s="118">
        <v>4253012727</v>
      </c>
    </row>
    <row r="248" spans="1:27" ht="56.25">
      <c r="A248" s="475" t="s">
        <v>25912</v>
      </c>
      <c r="B248" s="311" t="s">
        <v>892</v>
      </c>
      <c r="C248" s="45" t="s">
        <v>2580</v>
      </c>
      <c r="D248" s="45" t="s">
        <v>589</v>
      </c>
      <c r="E248" s="295" t="s">
        <v>1196</v>
      </c>
      <c r="F248" s="118" t="s">
        <v>2630</v>
      </c>
      <c r="G248" s="300" t="s">
        <v>2631</v>
      </c>
      <c r="H248" s="45" t="s">
        <v>1197</v>
      </c>
      <c r="I248" s="45" t="s">
        <v>2642</v>
      </c>
      <c r="J248" s="45" t="s">
        <v>11</v>
      </c>
      <c r="K248" s="468">
        <v>2</v>
      </c>
      <c r="L248" s="468">
        <v>0</v>
      </c>
      <c r="M248" s="117">
        <v>41633.620000000003</v>
      </c>
      <c r="N248" s="117">
        <v>30434.63</v>
      </c>
      <c r="O248" s="270">
        <f t="shared" si="7"/>
        <v>11198.990000000002</v>
      </c>
      <c r="P248" s="270">
        <f t="shared" si="6"/>
        <v>26.898910063549604</v>
      </c>
      <c r="Q248" s="118" t="s">
        <v>1199</v>
      </c>
      <c r="R248" s="118">
        <v>4238013927</v>
      </c>
      <c r="S248" s="118" t="s">
        <v>2625</v>
      </c>
      <c r="T248" s="117" t="s">
        <v>2643</v>
      </c>
      <c r="U248" s="117"/>
      <c r="V248" s="274">
        <v>42471</v>
      </c>
      <c r="W248" s="301" t="s">
        <v>2640</v>
      </c>
      <c r="X248" s="118" t="s">
        <v>2644</v>
      </c>
      <c r="Y248" s="117">
        <v>30434.63</v>
      </c>
      <c r="Z248" s="118" t="s">
        <v>1199</v>
      </c>
      <c r="AA248" s="118">
        <v>4238013927</v>
      </c>
    </row>
    <row r="249" spans="1:27" ht="67.5">
      <c r="A249" s="475" t="s">
        <v>25913</v>
      </c>
      <c r="B249" s="311" t="s">
        <v>892</v>
      </c>
      <c r="C249" s="45" t="s">
        <v>2580</v>
      </c>
      <c r="D249" s="45" t="s">
        <v>589</v>
      </c>
      <c r="E249" s="295" t="s">
        <v>2645</v>
      </c>
      <c r="F249" s="118" t="s">
        <v>2615</v>
      </c>
      <c r="G249" s="300" t="s">
        <v>2637</v>
      </c>
      <c r="H249" s="45" t="s">
        <v>1217</v>
      </c>
      <c r="I249" s="45" t="s">
        <v>2646</v>
      </c>
      <c r="J249" s="45" t="s">
        <v>128</v>
      </c>
      <c r="K249" s="468">
        <v>5</v>
      </c>
      <c r="L249" s="468">
        <v>1</v>
      </c>
      <c r="M249" s="117">
        <v>71576</v>
      </c>
      <c r="N249" s="294">
        <v>54039.87</v>
      </c>
      <c r="O249" s="270">
        <f t="shared" si="7"/>
        <v>17536.129999999997</v>
      </c>
      <c r="P249" s="270">
        <f t="shared" si="6"/>
        <v>24.500013971163515</v>
      </c>
      <c r="Q249" s="292" t="s">
        <v>1219</v>
      </c>
      <c r="R249" s="118">
        <v>7725294223</v>
      </c>
      <c r="S249" s="118" t="s">
        <v>2647</v>
      </c>
      <c r="T249" s="117" t="s">
        <v>2608</v>
      </c>
      <c r="U249" s="117"/>
      <c r="V249" s="293">
        <v>42471</v>
      </c>
      <c r="W249" s="301" t="s">
        <v>2640</v>
      </c>
      <c r="X249" s="292" t="s">
        <v>2648</v>
      </c>
      <c r="Y249" s="294">
        <v>54039.87</v>
      </c>
      <c r="Z249" s="292" t="s">
        <v>1219</v>
      </c>
      <c r="AA249" s="118">
        <v>7725294223</v>
      </c>
    </row>
    <row r="250" spans="1:27" ht="56.25">
      <c r="A250" s="475" t="s">
        <v>25914</v>
      </c>
      <c r="B250" s="311" t="s">
        <v>892</v>
      </c>
      <c r="C250" s="45" t="s">
        <v>2580</v>
      </c>
      <c r="D250" s="45" t="s">
        <v>589</v>
      </c>
      <c r="E250" s="292" t="s">
        <v>1750</v>
      </c>
      <c r="F250" s="45" t="s">
        <v>2615</v>
      </c>
      <c r="G250" s="274" t="s">
        <v>2649</v>
      </c>
      <c r="H250" s="45" t="s">
        <v>1242</v>
      </c>
      <c r="I250" s="45" t="s">
        <v>1243</v>
      </c>
      <c r="J250" s="45" t="s">
        <v>130</v>
      </c>
      <c r="K250" s="468">
        <v>8</v>
      </c>
      <c r="L250" s="468">
        <v>0</v>
      </c>
      <c r="M250" s="302">
        <v>22000.5</v>
      </c>
      <c r="N250" s="117">
        <v>15950.36</v>
      </c>
      <c r="O250" s="270">
        <f t="shared" si="7"/>
        <v>6050.1399999999994</v>
      </c>
      <c r="P250" s="270">
        <f t="shared" si="6"/>
        <v>27.500011363378103</v>
      </c>
      <c r="Q250" s="118" t="s">
        <v>1687</v>
      </c>
      <c r="R250" s="118">
        <v>4205307431</v>
      </c>
      <c r="S250" s="118" t="s">
        <v>2607</v>
      </c>
      <c r="T250" s="117" t="s">
        <v>2650</v>
      </c>
      <c r="U250" s="303"/>
      <c r="V250" s="118" t="s">
        <v>2635</v>
      </c>
      <c r="W250" s="301" t="s">
        <v>2640</v>
      </c>
      <c r="X250" s="45" t="s">
        <v>2651</v>
      </c>
      <c r="Y250" s="117">
        <v>15950.36</v>
      </c>
      <c r="Z250" s="118" t="s">
        <v>1687</v>
      </c>
      <c r="AA250" s="118">
        <v>4205307431</v>
      </c>
    </row>
    <row r="251" spans="1:27" ht="56.25">
      <c r="A251" s="475" t="s">
        <v>25915</v>
      </c>
      <c r="B251" s="311" t="s">
        <v>892</v>
      </c>
      <c r="C251" s="45" t="s">
        <v>2580</v>
      </c>
      <c r="D251" s="118" t="s">
        <v>272</v>
      </c>
      <c r="E251" s="118" t="s">
        <v>2652</v>
      </c>
      <c r="F251" s="45" t="s">
        <v>2649</v>
      </c>
      <c r="G251" s="274" t="s">
        <v>646</v>
      </c>
      <c r="H251" s="281" t="s">
        <v>593</v>
      </c>
      <c r="I251" s="292" t="s">
        <v>594</v>
      </c>
      <c r="J251" s="45" t="s">
        <v>10</v>
      </c>
      <c r="K251" s="468">
        <v>1</v>
      </c>
      <c r="L251" s="468">
        <v>0</v>
      </c>
      <c r="M251" s="118">
        <v>81575</v>
      </c>
      <c r="N251" s="118">
        <v>81575</v>
      </c>
      <c r="O251" s="270">
        <f t="shared" si="7"/>
        <v>0</v>
      </c>
      <c r="P251" s="270">
        <f t="shared" si="6"/>
        <v>0</v>
      </c>
      <c r="Q251" s="118" t="s">
        <v>2653</v>
      </c>
      <c r="R251" s="118">
        <v>4205086172</v>
      </c>
      <c r="S251" s="118" t="s">
        <v>2654</v>
      </c>
      <c r="T251" s="117" t="s">
        <v>2643</v>
      </c>
      <c r="U251" s="303"/>
      <c r="V251" s="118" t="s">
        <v>2655</v>
      </c>
      <c r="W251" s="301" t="s">
        <v>2655</v>
      </c>
      <c r="X251" s="45" t="s">
        <v>2656</v>
      </c>
      <c r="Y251" s="117">
        <v>81575</v>
      </c>
      <c r="Z251" s="118" t="s">
        <v>2653</v>
      </c>
      <c r="AA251" s="118">
        <v>4205086172</v>
      </c>
    </row>
    <row r="252" spans="1:27" ht="157.5">
      <c r="A252" s="475" t="s">
        <v>25916</v>
      </c>
      <c r="B252" s="311" t="s">
        <v>892</v>
      </c>
      <c r="C252" s="45" t="s">
        <v>2580</v>
      </c>
      <c r="D252" s="45" t="s">
        <v>272</v>
      </c>
      <c r="E252" s="304" t="s">
        <v>2657</v>
      </c>
      <c r="F252" s="45" t="s">
        <v>838</v>
      </c>
      <c r="G252" s="274" t="s">
        <v>2650</v>
      </c>
      <c r="H252" s="45" t="s">
        <v>2658</v>
      </c>
      <c r="I252" s="118" t="s">
        <v>2585</v>
      </c>
      <c r="J252" s="45" t="s">
        <v>10</v>
      </c>
      <c r="K252" s="468">
        <v>1</v>
      </c>
      <c r="L252" s="468">
        <v>0</v>
      </c>
      <c r="M252" s="117">
        <v>123471</v>
      </c>
      <c r="N252" s="305">
        <v>123471</v>
      </c>
      <c r="O252" s="270">
        <f t="shared" si="7"/>
        <v>0</v>
      </c>
      <c r="P252" s="270">
        <f t="shared" si="6"/>
        <v>0</v>
      </c>
      <c r="Q252" s="118" t="s">
        <v>2586</v>
      </c>
      <c r="R252" s="286">
        <v>4217135917</v>
      </c>
      <c r="S252" s="118" t="s">
        <v>2587</v>
      </c>
      <c r="T252" s="117" t="s">
        <v>2659</v>
      </c>
      <c r="U252" s="303"/>
      <c r="V252" s="274">
        <v>42478</v>
      </c>
      <c r="W252" s="301" t="s">
        <v>2660</v>
      </c>
      <c r="X252" s="45" t="s">
        <v>2661</v>
      </c>
      <c r="Y252" s="305">
        <v>123471</v>
      </c>
      <c r="Z252" s="118" t="s">
        <v>2586</v>
      </c>
      <c r="AA252" s="286">
        <v>4217135917</v>
      </c>
    </row>
    <row r="253" spans="1:27" ht="67.5">
      <c r="A253" s="475" t="s">
        <v>25917</v>
      </c>
      <c r="B253" s="311" t="s">
        <v>892</v>
      </c>
      <c r="C253" s="45" t="s">
        <v>2580</v>
      </c>
      <c r="D253" s="118" t="s">
        <v>272</v>
      </c>
      <c r="E253" s="286" t="s">
        <v>2662</v>
      </c>
      <c r="F253" s="281" t="s">
        <v>2612</v>
      </c>
      <c r="G253" s="293" t="s">
        <v>2609</v>
      </c>
      <c r="H253" s="45" t="s">
        <v>2663</v>
      </c>
      <c r="I253" s="292" t="s">
        <v>2664</v>
      </c>
      <c r="J253" s="281" t="s">
        <v>10</v>
      </c>
      <c r="K253" s="467">
        <v>1</v>
      </c>
      <c r="L253" s="467">
        <v>0</v>
      </c>
      <c r="M253" s="302">
        <v>56441.11</v>
      </c>
      <c r="N253" s="294">
        <v>56158.9</v>
      </c>
      <c r="O253" s="270">
        <f t="shared" si="7"/>
        <v>282.20999999999913</v>
      </c>
      <c r="P253" s="270">
        <f t="shared" si="6"/>
        <v>0.50000788432403109</v>
      </c>
      <c r="Q253" s="118" t="s">
        <v>1208</v>
      </c>
      <c r="R253" s="118">
        <v>4252007178</v>
      </c>
      <c r="S253" s="118" t="s">
        <v>2633</v>
      </c>
      <c r="T253" s="294" t="s">
        <v>2665</v>
      </c>
      <c r="U253" s="306"/>
      <c r="V253" s="286" t="s">
        <v>2666</v>
      </c>
      <c r="W253" s="307" t="s">
        <v>2666</v>
      </c>
      <c r="X253" s="281" t="s">
        <v>2667</v>
      </c>
      <c r="Y253" s="294">
        <v>56158.9</v>
      </c>
      <c r="Z253" s="118" t="s">
        <v>1208</v>
      </c>
      <c r="AA253" s="118">
        <v>4252007178</v>
      </c>
    </row>
    <row r="254" spans="1:27" ht="56.25">
      <c r="A254" s="475" t="s">
        <v>25918</v>
      </c>
      <c r="B254" s="311" t="s">
        <v>892</v>
      </c>
      <c r="C254" s="45" t="s">
        <v>2580</v>
      </c>
      <c r="D254" s="45" t="s">
        <v>589</v>
      </c>
      <c r="E254" s="304" t="s">
        <v>1266</v>
      </c>
      <c r="F254" s="308" t="s">
        <v>2668</v>
      </c>
      <c r="G254" s="293" t="s">
        <v>2669</v>
      </c>
      <c r="H254" s="45" t="s">
        <v>1267</v>
      </c>
      <c r="I254" s="281" t="s">
        <v>1268</v>
      </c>
      <c r="J254" s="281" t="s">
        <v>129</v>
      </c>
      <c r="K254" s="467">
        <v>7</v>
      </c>
      <c r="L254" s="467">
        <v>0</v>
      </c>
      <c r="M254" s="117">
        <v>5553.39</v>
      </c>
      <c r="N254" s="309">
        <v>1903.17</v>
      </c>
      <c r="O254" s="270">
        <f t="shared" si="7"/>
        <v>3650.2200000000003</v>
      </c>
      <c r="P254" s="270">
        <f t="shared" si="6"/>
        <v>65.729581390826141</v>
      </c>
      <c r="Q254" s="118" t="s">
        <v>1687</v>
      </c>
      <c r="R254" s="118">
        <v>4205307431</v>
      </c>
      <c r="S254" s="118" t="s">
        <v>2607</v>
      </c>
      <c r="T254" s="294" t="s">
        <v>2670</v>
      </c>
      <c r="U254" s="306"/>
      <c r="V254" s="304" t="s">
        <v>2671</v>
      </c>
      <c r="W254" s="307" t="s">
        <v>2672</v>
      </c>
      <c r="X254" s="281" t="s">
        <v>2673</v>
      </c>
      <c r="Y254" s="309">
        <v>1903.17</v>
      </c>
      <c r="Z254" s="118" t="s">
        <v>1687</v>
      </c>
      <c r="AA254" s="118">
        <v>4205307431</v>
      </c>
    </row>
    <row r="255" spans="1:27" ht="67.5">
      <c r="A255" s="475" t="s">
        <v>25919</v>
      </c>
      <c r="B255" s="311" t="s">
        <v>892</v>
      </c>
      <c r="C255" s="45" t="s">
        <v>2580</v>
      </c>
      <c r="D255" s="45" t="s">
        <v>589</v>
      </c>
      <c r="E255" s="304" t="s">
        <v>1420</v>
      </c>
      <c r="F255" s="308" t="s">
        <v>2668</v>
      </c>
      <c r="G255" s="293" t="s">
        <v>2674</v>
      </c>
      <c r="H255" s="310" t="s">
        <v>1422</v>
      </c>
      <c r="I255" s="281" t="s">
        <v>1340</v>
      </c>
      <c r="J255" s="281" t="s">
        <v>16</v>
      </c>
      <c r="K255" s="467">
        <v>4</v>
      </c>
      <c r="L255" s="467">
        <v>0</v>
      </c>
      <c r="M255" s="275">
        <v>4724.1000000000004</v>
      </c>
      <c r="N255" s="309">
        <v>3732.04</v>
      </c>
      <c r="O255" s="270">
        <f t="shared" si="7"/>
        <v>992.0600000000004</v>
      </c>
      <c r="P255" s="270">
        <f t="shared" si="6"/>
        <v>20.999978831946834</v>
      </c>
      <c r="Q255" s="118" t="s">
        <v>1208</v>
      </c>
      <c r="R255" s="118">
        <v>4252007178</v>
      </c>
      <c r="S255" s="118" t="s">
        <v>2633</v>
      </c>
      <c r="T255" s="294" t="s">
        <v>2675</v>
      </c>
      <c r="U255" s="306"/>
      <c r="V255" s="304" t="s">
        <v>2676</v>
      </c>
      <c r="W255" s="301" t="s">
        <v>2677</v>
      </c>
      <c r="X255" s="281" t="s">
        <v>2678</v>
      </c>
      <c r="Y255" s="309">
        <v>3732.04</v>
      </c>
      <c r="Z255" s="118" t="s">
        <v>1208</v>
      </c>
      <c r="AA255" s="118">
        <v>4252007178</v>
      </c>
    </row>
    <row r="256" spans="1:27" ht="67.5">
      <c r="A256" s="475" t="s">
        <v>25920</v>
      </c>
      <c r="B256" s="311" t="s">
        <v>892</v>
      </c>
      <c r="C256" s="45" t="s">
        <v>2580</v>
      </c>
      <c r="D256" s="45" t="s">
        <v>589</v>
      </c>
      <c r="E256" s="304" t="s">
        <v>1533</v>
      </c>
      <c r="F256" s="311" t="s">
        <v>2679</v>
      </c>
      <c r="G256" s="274" t="s">
        <v>2680</v>
      </c>
      <c r="H256" s="45" t="s">
        <v>1534</v>
      </c>
      <c r="I256" s="45" t="s">
        <v>1261</v>
      </c>
      <c r="J256" s="45" t="s">
        <v>15</v>
      </c>
      <c r="K256" s="468">
        <v>3</v>
      </c>
      <c r="L256" s="468">
        <v>0</v>
      </c>
      <c r="M256" s="303">
        <v>3920.1</v>
      </c>
      <c r="N256" s="309">
        <v>3096.86</v>
      </c>
      <c r="O256" s="270">
        <f t="shared" si="7"/>
        <v>823.23999999999978</v>
      </c>
      <c r="P256" s="270">
        <f t="shared" si="6"/>
        <v>21.000484681513221</v>
      </c>
      <c r="Q256" s="118" t="s">
        <v>1552</v>
      </c>
      <c r="R256" s="118">
        <v>4220035510</v>
      </c>
      <c r="S256" s="118" t="s">
        <v>2681</v>
      </c>
      <c r="T256" s="117" t="s">
        <v>2682</v>
      </c>
      <c r="U256" s="303"/>
      <c r="V256" s="304" t="s">
        <v>2676</v>
      </c>
      <c r="W256" s="301" t="s">
        <v>2677</v>
      </c>
      <c r="X256" s="45" t="s">
        <v>2683</v>
      </c>
      <c r="Y256" s="309">
        <v>3096.86</v>
      </c>
      <c r="Z256" s="118" t="s">
        <v>1552</v>
      </c>
      <c r="AA256" s="118">
        <v>4220035510</v>
      </c>
    </row>
    <row r="257" spans="1:27" ht="67.5">
      <c r="A257" s="475" t="s">
        <v>25921</v>
      </c>
      <c r="B257" s="311" t="s">
        <v>892</v>
      </c>
      <c r="C257" s="45" t="s">
        <v>2580</v>
      </c>
      <c r="D257" s="45" t="s">
        <v>589</v>
      </c>
      <c r="E257" s="304" t="s">
        <v>1548</v>
      </c>
      <c r="F257" s="311" t="s">
        <v>2668</v>
      </c>
      <c r="G257" s="274" t="s">
        <v>2684</v>
      </c>
      <c r="H257" s="45" t="s">
        <v>1668</v>
      </c>
      <c r="I257" s="45" t="s">
        <v>2037</v>
      </c>
      <c r="J257" s="45" t="s">
        <v>356</v>
      </c>
      <c r="K257" s="468">
        <v>12</v>
      </c>
      <c r="L257" s="468">
        <v>3</v>
      </c>
      <c r="M257" s="303">
        <v>29983</v>
      </c>
      <c r="N257" s="309">
        <v>19039.2</v>
      </c>
      <c r="O257" s="270">
        <f t="shared" si="7"/>
        <v>10943.8</v>
      </c>
      <c r="P257" s="270">
        <f t="shared" si="6"/>
        <v>36.500016676116466</v>
      </c>
      <c r="Q257" s="118" t="s">
        <v>1552</v>
      </c>
      <c r="R257" s="118">
        <v>4220035510</v>
      </c>
      <c r="S257" s="118" t="s">
        <v>2681</v>
      </c>
      <c r="T257" s="117" t="s">
        <v>2685</v>
      </c>
      <c r="U257" s="303"/>
      <c r="V257" s="304" t="s">
        <v>2686</v>
      </c>
      <c r="W257" s="301" t="s">
        <v>2677</v>
      </c>
      <c r="X257" s="45" t="s">
        <v>2687</v>
      </c>
      <c r="Y257" s="309">
        <v>19039.2</v>
      </c>
      <c r="Z257" s="118" t="s">
        <v>1552</v>
      </c>
      <c r="AA257" s="118">
        <v>4220035510</v>
      </c>
    </row>
    <row r="258" spans="1:27" ht="56.25">
      <c r="A258" s="475" t="s">
        <v>25922</v>
      </c>
      <c r="B258" s="311" t="s">
        <v>892</v>
      </c>
      <c r="C258" s="45" t="s">
        <v>2580</v>
      </c>
      <c r="D258" s="118" t="s">
        <v>272</v>
      </c>
      <c r="E258" s="304" t="s">
        <v>862</v>
      </c>
      <c r="F258" s="311" t="s">
        <v>2679</v>
      </c>
      <c r="G258" s="274" t="s">
        <v>2680</v>
      </c>
      <c r="H258" s="45" t="s">
        <v>864</v>
      </c>
      <c r="I258" s="292" t="s">
        <v>594</v>
      </c>
      <c r="J258" s="45" t="s">
        <v>10</v>
      </c>
      <c r="K258" s="468">
        <v>1</v>
      </c>
      <c r="L258" s="468">
        <v>0</v>
      </c>
      <c r="M258" s="309">
        <v>83925</v>
      </c>
      <c r="N258" s="312">
        <v>83925</v>
      </c>
      <c r="O258" s="270">
        <f t="shared" si="7"/>
        <v>0</v>
      </c>
      <c r="P258" s="270">
        <f t="shared" si="6"/>
        <v>0</v>
      </c>
      <c r="Q258" s="118" t="s">
        <v>2653</v>
      </c>
      <c r="R258" s="118">
        <v>4205086172</v>
      </c>
      <c r="S258" s="118" t="s">
        <v>2654</v>
      </c>
      <c r="T258" s="117" t="s">
        <v>2688</v>
      </c>
      <c r="U258" s="303"/>
      <c r="V258" s="304" t="s">
        <v>2689</v>
      </c>
      <c r="W258" s="301" t="s">
        <v>2672</v>
      </c>
      <c r="X258" s="45" t="s">
        <v>2690</v>
      </c>
      <c r="Y258" s="312">
        <v>83925</v>
      </c>
      <c r="Z258" s="286" t="s">
        <v>2653</v>
      </c>
      <c r="AA258" s="286">
        <v>4205086172</v>
      </c>
    </row>
    <row r="259" spans="1:27" ht="67.5">
      <c r="A259" s="475" t="s">
        <v>25923</v>
      </c>
      <c r="B259" s="311" t="s">
        <v>892</v>
      </c>
      <c r="C259" s="45" t="s">
        <v>2580</v>
      </c>
      <c r="D259" s="118" t="s">
        <v>272</v>
      </c>
      <c r="E259" s="304" t="s">
        <v>1272</v>
      </c>
      <c r="F259" s="311" t="s">
        <v>2668</v>
      </c>
      <c r="G259" s="274" t="s">
        <v>2691</v>
      </c>
      <c r="H259" s="45" t="s">
        <v>1274</v>
      </c>
      <c r="I259" s="118" t="s">
        <v>1275</v>
      </c>
      <c r="J259" s="45" t="s">
        <v>10</v>
      </c>
      <c r="K259" s="468">
        <v>1</v>
      </c>
      <c r="L259" s="468">
        <v>0</v>
      </c>
      <c r="M259" s="303">
        <v>31392.13</v>
      </c>
      <c r="N259" s="309">
        <v>31235.17</v>
      </c>
      <c r="O259" s="270">
        <f t="shared" si="7"/>
        <v>156.96000000000276</v>
      </c>
      <c r="P259" s="270">
        <f t="shared" si="6"/>
        <v>0.49999792941735005</v>
      </c>
      <c r="Q259" s="118" t="s">
        <v>1208</v>
      </c>
      <c r="R259" s="118">
        <v>4252007178</v>
      </c>
      <c r="S259" s="118" t="s">
        <v>2633</v>
      </c>
      <c r="T259" s="117" t="s">
        <v>1438</v>
      </c>
      <c r="U259" s="303"/>
      <c r="V259" s="304" t="s">
        <v>2676</v>
      </c>
      <c r="W259" s="301" t="s">
        <v>2677</v>
      </c>
      <c r="X259" s="287" t="s">
        <v>2692</v>
      </c>
      <c r="Y259" s="309">
        <v>31235.17</v>
      </c>
      <c r="Z259" s="118" t="s">
        <v>1208</v>
      </c>
      <c r="AA259" s="118">
        <v>4252007178</v>
      </c>
    </row>
    <row r="260" spans="1:27" ht="101.25">
      <c r="A260" s="475" t="s">
        <v>25924</v>
      </c>
      <c r="B260" s="311" t="s">
        <v>892</v>
      </c>
      <c r="C260" s="45" t="s">
        <v>2580</v>
      </c>
      <c r="D260" s="45" t="s">
        <v>589</v>
      </c>
      <c r="E260" s="304" t="s">
        <v>1299</v>
      </c>
      <c r="F260" s="311" t="s">
        <v>2679</v>
      </c>
      <c r="G260" s="274" t="s">
        <v>2691</v>
      </c>
      <c r="H260" s="45" t="s">
        <v>1300</v>
      </c>
      <c r="I260" s="118" t="s">
        <v>1334</v>
      </c>
      <c r="J260" s="45" t="s">
        <v>34</v>
      </c>
      <c r="K260" s="468">
        <v>5</v>
      </c>
      <c r="L260" s="468">
        <v>0</v>
      </c>
      <c r="M260" s="303">
        <v>26203.3</v>
      </c>
      <c r="N260" s="313">
        <v>25810.25</v>
      </c>
      <c r="O260" s="270">
        <f t="shared" si="7"/>
        <v>393.04999999999927</v>
      </c>
      <c r="P260" s="270">
        <f t="shared" si="6"/>
        <v>1.5000019081566034</v>
      </c>
      <c r="Q260" s="291" t="s">
        <v>1555</v>
      </c>
      <c r="R260" s="291" t="s">
        <v>1303</v>
      </c>
      <c r="S260" s="291" t="s">
        <v>1577</v>
      </c>
      <c r="T260" s="117" t="s">
        <v>2672</v>
      </c>
      <c r="U260" s="303"/>
      <c r="V260" s="304" t="s">
        <v>1435</v>
      </c>
      <c r="W260" s="301" t="s">
        <v>2693</v>
      </c>
      <c r="X260" s="287" t="s">
        <v>2694</v>
      </c>
      <c r="Y260" s="313">
        <v>25810.25</v>
      </c>
      <c r="Z260" s="468" t="s">
        <v>1555</v>
      </c>
      <c r="AA260" s="468" t="s">
        <v>1303</v>
      </c>
    </row>
    <row r="261" spans="1:27" ht="67.5">
      <c r="A261" s="475" t="s">
        <v>25925</v>
      </c>
      <c r="B261" s="311" t="s">
        <v>892</v>
      </c>
      <c r="C261" s="45" t="s">
        <v>2580</v>
      </c>
      <c r="D261" s="45" t="s">
        <v>589</v>
      </c>
      <c r="E261" s="304" t="s">
        <v>1558</v>
      </c>
      <c r="F261" s="311" t="s">
        <v>2668</v>
      </c>
      <c r="G261" s="274" t="s">
        <v>2680</v>
      </c>
      <c r="H261" s="45" t="s">
        <v>1559</v>
      </c>
      <c r="I261" s="118" t="s">
        <v>2695</v>
      </c>
      <c r="J261" s="45" t="s">
        <v>132</v>
      </c>
      <c r="K261" s="468">
        <v>9</v>
      </c>
      <c r="L261" s="468">
        <v>1</v>
      </c>
      <c r="M261" s="303">
        <v>37247.35</v>
      </c>
      <c r="N261" s="313">
        <v>28680.46</v>
      </c>
      <c r="O261" s="270">
        <f t="shared" si="7"/>
        <v>8566.89</v>
      </c>
      <c r="P261" s="270">
        <f t="shared" si="6"/>
        <v>22.999998657622623</v>
      </c>
      <c r="Q261" s="118" t="s">
        <v>1552</v>
      </c>
      <c r="R261" s="118">
        <v>4220035510</v>
      </c>
      <c r="S261" s="118" t="s">
        <v>2681</v>
      </c>
      <c r="T261" s="117" t="s">
        <v>2671</v>
      </c>
      <c r="U261" s="303"/>
      <c r="V261" s="304" t="s">
        <v>1435</v>
      </c>
      <c r="W261" s="301" t="s">
        <v>2693</v>
      </c>
      <c r="X261" s="287" t="s">
        <v>3538</v>
      </c>
      <c r="Y261" s="313">
        <v>28680.46</v>
      </c>
      <c r="Z261" s="118" t="s">
        <v>1552</v>
      </c>
      <c r="AA261" s="118">
        <v>4220035510</v>
      </c>
    </row>
    <row r="262" spans="1:27" ht="157.5">
      <c r="A262" s="475" t="s">
        <v>25926</v>
      </c>
      <c r="B262" s="311" t="s">
        <v>892</v>
      </c>
      <c r="C262" s="45" t="s">
        <v>2580</v>
      </c>
      <c r="D262" s="45" t="s">
        <v>272</v>
      </c>
      <c r="E262" s="304" t="s">
        <v>2696</v>
      </c>
      <c r="F262" s="45" t="s">
        <v>2670</v>
      </c>
      <c r="G262" s="274" t="s">
        <v>2672</v>
      </c>
      <c r="H262" s="45" t="s">
        <v>2658</v>
      </c>
      <c r="I262" s="118" t="s">
        <v>2585</v>
      </c>
      <c r="J262" s="45" t="s">
        <v>10</v>
      </c>
      <c r="K262" s="468">
        <v>1</v>
      </c>
      <c r="L262" s="468">
        <v>0</v>
      </c>
      <c r="M262" s="117">
        <v>123471</v>
      </c>
      <c r="N262" s="305">
        <v>123471</v>
      </c>
      <c r="O262" s="270">
        <f t="shared" si="7"/>
        <v>0</v>
      </c>
      <c r="P262" s="270">
        <f t="shared" si="6"/>
        <v>0</v>
      </c>
      <c r="Q262" s="118" t="s">
        <v>2586</v>
      </c>
      <c r="R262" s="286">
        <v>4217135917</v>
      </c>
      <c r="S262" s="118" t="s">
        <v>2587</v>
      </c>
      <c r="T262" s="274" t="s">
        <v>2697</v>
      </c>
      <c r="U262" s="303"/>
      <c r="V262" s="274" t="s">
        <v>2693</v>
      </c>
      <c r="W262" s="274" t="s">
        <v>2693</v>
      </c>
      <c r="X262" s="287" t="s">
        <v>2698</v>
      </c>
      <c r="Y262" s="305">
        <v>123471</v>
      </c>
      <c r="Z262" s="118" t="s">
        <v>2586</v>
      </c>
      <c r="AA262" s="118">
        <v>4217135917</v>
      </c>
    </row>
    <row r="263" spans="1:27" ht="78.75">
      <c r="A263" s="475" t="s">
        <v>25927</v>
      </c>
      <c r="B263" s="311" t="s">
        <v>892</v>
      </c>
      <c r="C263" s="45" t="s">
        <v>2580</v>
      </c>
      <c r="D263" s="118" t="s">
        <v>269</v>
      </c>
      <c r="E263" s="314" t="s">
        <v>2699</v>
      </c>
      <c r="F263" s="314" t="s">
        <v>2700</v>
      </c>
      <c r="G263" s="315">
        <v>42559.566666666666</v>
      </c>
      <c r="H263" s="316" t="s">
        <v>2701</v>
      </c>
      <c r="I263" s="314" t="s">
        <v>2702</v>
      </c>
      <c r="J263" s="317"/>
      <c r="K263" s="317"/>
      <c r="L263" s="317"/>
      <c r="M263" s="318">
        <v>224555.02</v>
      </c>
      <c r="N263" s="318">
        <v>224555.02</v>
      </c>
      <c r="O263" s="270">
        <f t="shared" si="7"/>
        <v>0</v>
      </c>
      <c r="P263" s="270">
        <f t="shared" si="6"/>
        <v>0</v>
      </c>
      <c r="Q263" s="319" t="s">
        <v>2603</v>
      </c>
      <c r="R263" s="468" t="s">
        <v>837</v>
      </c>
      <c r="S263" s="320" t="s">
        <v>2604</v>
      </c>
      <c r="T263" s="321"/>
      <c r="U263" s="314"/>
      <c r="V263" s="315">
        <v>42565</v>
      </c>
      <c r="W263" s="322">
        <v>42565.146527777775</v>
      </c>
      <c r="X263" s="319" t="s">
        <v>2703</v>
      </c>
      <c r="Y263" s="318">
        <v>224555.02</v>
      </c>
      <c r="Z263" s="468" t="s">
        <v>2603</v>
      </c>
      <c r="AA263" s="468" t="s">
        <v>837</v>
      </c>
    </row>
    <row r="264" spans="1:27" ht="112.5">
      <c r="A264" s="475" t="s">
        <v>25928</v>
      </c>
      <c r="B264" s="311" t="s">
        <v>892</v>
      </c>
      <c r="C264" s="45" t="s">
        <v>2580</v>
      </c>
      <c r="D264" s="118" t="s">
        <v>272</v>
      </c>
      <c r="E264" s="291" t="s">
        <v>2704</v>
      </c>
      <c r="F264" s="291" t="s">
        <v>2700</v>
      </c>
      <c r="G264" s="323">
        <v>42579</v>
      </c>
      <c r="H264" s="324" t="s">
        <v>2705</v>
      </c>
      <c r="I264" s="291" t="s">
        <v>2706</v>
      </c>
      <c r="J264" s="325">
        <v>2</v>
      </c>
      <c r="K264" s="325">
        <v>1</v>
      </c>
      <c r="L264" s="325">
        <v>1</v>
      </c>
      <c r="M264" s="326">
        <v>245368.46</v>
      </c>
      <c r="N264" s="327">
        <v>105000</v>
      </c>
      <c r="O264" s="270">
        <f t="shared" si="7"/>
        <v>140368.46</v>
      </c>
      <c r="P264" s="270">
        <f t="shared" si="6"/>
        <v>57.207213999712927</v>
      </c>
      <c r="Q264" s="291" t="s">
        <v>2707</v>
      </c>
      <c r="R264" s="314" t="s">
        <v>2708</v>
      </c>
      <c r="S264" s="291" t="s">
        <v>2709</v>
      </c>
      <c r="T264" s="323" t="s">
        <v>3074</v>
      </c>
      <c r="U264" s="291"/>
      <c r="V264" s="323">
        <v>42612</v>
      </c>
      <c r="W264" s="328">
        <v>42613.178472222222</v>
      </c>
      <c r="X264" s="329" t="s">
        <v>2710</v>
      </c>
      <c r="Y264" s="327">
        <v>105000</v>
      </c>
      <c r="Z264" s="468" t="s">
        <v>2707</v>
      </c>
      <c r="AA264" s="468" t="s">
        <v>2708</v>
      </c>
    </row>
    <row r="265" spans="1:27" ht="112.5">
      <c r="A265" s="475" t="s">
        <v>25929</v>
      </c>
      <c r="B265" s="311" t="s">
        <v>892</v>
      </c>
      <c r="C265" s="45" t="s">
        <v>2580</v>
      </c>
      <c r="D265" s="45" t="s">
        <v>589</v>
      </c>
      <c r="E265" s="330" t="s">
        <v>1310</v>
      </c>
      <c r="F265" s="291" t="s">
        <v>1988</v>
      </c>
      <c r="G265" s="323">
        <v>42605</v>
      </c>
      <c r="H265" s="324" t="s">
        <v>2711</v>
      </c>
      <c r="I265" s="291" t="s">
        <v>2712</v>
      </c>
      <c r="J265" s="325">
        <v>2</v>
      </c>
      <c r="K265" s="325">
        <v>2</v>
      </c>
      <c r="L265" s="325">
        <v>0</v>
      </c>
      <c r="M265" s="326">
        <v>31627.39</v>
      </c>
      <c r="N265" s="291">
        <v>25776.32</v>
      </c>
      <c r="O265" s="270">
        <f t="shared" si="7"/>
        <v>5851.07</v>
      </c>
      <c r="P265" s="270">
        <f t="shared" si="6"/>
        <v>18.500009011176704</v>
      </c>
      <c r="Q265" s="291" t="s">
        <v>1565</v>
      </c>
      <c r="R265" s="291" t="s">
        <v>1316</v>
      </c>
      <c r="S265" s="291" t="s">
        <v>1566</v>
      </c>
      <c r="T265" s="323" t="s">
        <v>3539</v>
      </c>
      <c r="U265" s="291"/>
      <c r="V265" s="323">
        <v>42641</v>
      </c>
      <c r="W265" s="328" t="s">
        <v>2713</v>
      </c>
      <c r="X265" s="329" t="s">
        <v>1319</v>
      </c>
      <c r="Y265" s="291">
        <v>25776.32</v>
      </c>
      <c r="Z265" s="468" t="s">
        <v>1568</v>
      </c>
      <c r="AA265" s="468" t="s">
        <v>1316</v>
      </c>
    </row>
    <row r="266" spans="1:27" ht="90">
      <c r="A266" s="475" t="s">
        <v>25930</v>
      </c>
      <c r="B266" s="311" t="s">
        <v>892</v>
      </c>
      <c r="C266" s="45" t="s">
        <v>2580</v>
      </c>
      <c r="D266" s="45" t="s">
        <v>589</v>
      </c>
      <c r="E266" s="330" t="s">
        <v>1320</v>
      </c>
      <c r="F266" s="291" t="s">
        <v>1992</v>
      </c>
      <c r="G266" s="323">
        <v>42607</v>
      </c>
      <c r="H266" s="324" t="s">
        <v>1802</v>
      </c>
      <c r="I266" s="291" t="s">
        <v>1993</v>
      </c>
      <c r="J266" s="325">
        <v>2</v>
      </c>
      <c r="K266" s="325">
        <v>2</v>
      </c>
      <c r="L266" s="325">
        <v>0</v>
      </c>
      <c r="M266" s="326">
        <v>5375.23</v>
      </c>
      <c r="N266" s="291">
        <v>1827.57</v>
      </c>
      <c r="O266" s="270">
        <f t="shared" si="7"/>
        <v>3547.66</v>
      </c>
      <c r="P266" s="270">
        <f t="shared" si="6"/>
        <v>66.000152551611748</v>
      </c>
      <c r="Q266" s="291" t="s">
        <v>1387</v>
      </c>
      <c r="R266" s="291" t="s">
        <v>1237</v>
      </c>
      <c r="S266" s="291" t="s">
        <v>2714</v>
      </c>
      <c r="T266" s="323" t="s">
        <v>3540</v>
      </c>
      <c r="U266" s="291"/>
      <c r="V266" s="323">
        <v>42639</v>
      </c>
      <c r="W266" s="328" t="s">
        <v>2715</v>
      </c>
      <c r="X266" s="329" t="s">
        <v>2547</v>
      </c>
      <c r="Y266" s="291">
        <v>1827.57</v>
      </c>
      <c r="Z266" s="468" t="s">
        <v>1387</v>
      </c>
      <c r="AA266" s="468" t="s">
        <v>1237</v>
      </c>
    </row>
    <row r="267" spans="1:27" ht="101.25">
      <c r="A267" s="475" t="s">
        <v>25931</v>
      </c>
      <c r="B267" s="311" t="s">
        <v>892</v>
      </c>
      <c r="C267" s="45" t="s">
        <v>2580</v>
      </c>
      <c r="D267" s="45" t="s">
        <v>589</v>
      </c>
      <c r="E267" s="291" t="s">
        <v>1331</v>
      </c>
      <c r="F267" s="291" t="s">
        <v>1988</v>
      </c>
      <c r="G267" s="323">
        <v>42611</v>
      </c>
      <c r="H267" s="324" t="s">
        <v>1333</v>
      </c>
      <c r="I267" s="291" t="s">
        <v>1576</v>
      </c>
      <c r="J267" s="325">
        <v>2</v>
      </c>
      <c r="K267" s="325">
        <v>2</v>
      </c>
      <c r="L267" s="325">
        <v>0</v>
      </c>
      <c r="M267" s="326">
        <v>25530</v>
      </c>
      <c r="N267" s="331">
        <v>19785.75</v>
      </c>
      <c r="O267" s="270">
        <f t="shared" si="7"/>
        <v>5744.25</v>
      </c>
      <c r="P267" s="270">
        <f t="shared" si="6"/>
        <v>22.5</v>
      </c>
      <c r="Q267" s="291" t="s">
        <v>1555</v>
      </c>
      <c r="R267" s="291" t="s">
        <v>1303</v>
      </c>
      <c r="S267" s="291" t="s">
        <v>1577</v>
      </c>
      <c r="T267" s="323" t="s">
        <v>3541</v>
      </c>
      <c r="U267" s="291"/>
      <c r="V267" s="323">
        <v>42641</v>
      </c>
      <c r="W267" s="328" t="s">
        <v>2713</v>
      </c>
      <c r="X267" s="329" t="s">
        <v>1335</v>
      </c>
      <c r="Y267" s="331">
        <v>19785.75</v>
      </c>
      <c r="Z267" s="468" t="s">
        <v>1555</v>
      </c>
      <c r="AA267" s="468" t="s">
        <v>1303</v>
      </c>
    </row>
    <row r="268" spans="1:27" ht="90">
      <c r="A268" s="475" t="s">
        <v>25932</v>
      </c>
      <c r="B268" s="311" t="s">
        <v>892</v>
      </c>
      <c r="C268" s="45" t="s">
        <v>2580</v>
      </c>
      <c r="D268" s="45" t="s">
        <v>589</v>
      </c>
      <c r="E268" s="291" t="s">
        <v>1579</v>
      </c>
      <c r="F268" s="291" t="s">
        <v>1998</v>
      </c>
      <c r="G268" s="323">
        <v>42611</v>
      </c>
      <c r="H268" s="324" t="s">
        <v>1580</v>
      </c>
      <c r="I268" s="291" t="s">
        <v>1581</v>
      </c>
      <c r="J268" s="325">
        <v>5</v>
      </c>
      <c r="K268" s="325">
        <v>5</v>
      </c>
      <c r="L268" s="325">
        <v>0</v>
      </c>
      <c r="M268" s="326">
        <v>3717.5</v>
      </c>
      <c r="N268" s="291">
        <v>1914.51</v>
      </c>
      <c r="O268" s="270">
        <f t="shared" si="7"/>
        <v>1802.99</v>
      </c>
      <c r="P268" s="270">
        <f t="shared" si="6"/>
        <v>48.500067249495629</v>
      </c>
      <c r="Q268" s="291" t="s">
        <v>1582</v>
      </c>
      <c r="R268" s="291" t="s">
        <v>1583</v>
      </c>
      <c r="S268" s="291" t="s">
        <v>1999</v>
      </c>
      <c r="T268" s="323">
        <v>42628.694140590276</v>
      </c>
      <c r="U268" s="291"/>
      <c r="V268" s="323">
        <v>42641</v>
      </c>
      <c r="W268" s="328" t="s">
        <v>2713</v>
      </c>
      <c r="X268" s="332" t="s">
        <v>1585</v>
      </c>
      <c r="Y268" s="333">
        <v>1914.51</v>
      </c>
      <c r="Z268" s="468" t="s">
        <v>1582</v>
      </c>
      <c r="AA268" s="468" t="s">
        <v>1583</v>
      </c>
    </row>
    <row r="269" spans="1:27" ht="112.5">
      <c r="A269" s="475" t="s">
        <v>25933</v>
      </c>
      <c r="B269" s="311" t="s">
        <v>892</v>
      </c>
      <c r="C269" s="45" t="s">
        <v>2580</v>
      </c>
      <c r="D269" s="45" t="s">
        <v>589</v>
      </c>
      <c r="E269" s="291" t="s">
        <v>1325</v>
      </c>
      <c r="F269" s="291" t="s">
        <v>2002</v>
      </c>
      <c r="G269" s="323">
        <v>42612</v>
      </c>
      <c r="H269" s="324" t="s">
        <v>1327</v>
      </c>
      <c r="I269" s="291" t="s">
        <v>1569</v>
      </c>
      <c r="J269" s="325">
        <v>2</v>
      </c>
      <c r="K269" s="325">
        <v>2</v>
      </c>
      <c r="L269" s="325">
        <v>0</v>
      </c>
      <c r="M269" s="326">
        <v>22396.95</v>
      </c>
      <c r="N269" s="302">
        <v>15341.89</v>
      </c>
      <c r="O269" s="270">
        <f t="shared" si="7"/>
        <v>7055.0600000000013</v>
      </c>
      <c r="P269" s="270">
        <f t="shared" si="6"/>
        <v>31.500092646543397</v>
      </c>
      <c r="Q269" s="291" t="s">
        <v>1565</v>
      </c>
      <c r="R269" s="291" t="s">
        <v>1316</v>
      </c>
      <c r="S269" s="291" t="s">
        <v>1566</v>
      </c>
      <c r="T269" s="323" t="s">
        <v>3542</v>
      </c>
      <c r="U269" s="291"/>
      <c r="V269" s="323">
        <v>42641</v>
      </c>
      <c r="W269" s="334" t="s">
        <v>2713</v>
      </c>
      <c r="X269" s="468" t="s">
        <v>2716</v>
      </c>
      <c r="Y269" s="117">
        <v>15341.89</v>
      </c>
      <c r="Z269" s="468" t="s">
        <v>1568</v>
      </c>
      <c r="AA269" s="468" t="s">
        <v>1316</v>
      </c>
    </row>
    <row r="270" spans="1:27" ht="112.5">
      <c r="A270" s="475" t="s">
        <v>25934</v>
      </c>
      <c r="B270" s="311" t="s">
        <v>892</v>
      </c>
      <c r="C270" s="45" t="s">
        <v>2580</v>
      </c>
      <c r="D270" s="45" t="s">
        <v>589</v>
      </c>
      <c r="E270" s="291" t="s">
        <v>2717</v>
      </c>
      <c r="F270" s="291" t="s">
        <v>1988</v>
      </c>
      <c r="G270" s="323">
        <v>42613</v>
      </c>
      <c r="H270" s="324" t="s">
        <v>1450</v>
      </c>
      <c r="I270" s="291" t="s">
        <v>2718</v>
      </c>
      <c r="J270" s="325">
        <v>2</v>
      </c>
      <c r="K270" s="325">
        <v>2</v>
      </c>
      <c r="L270" s="325">
        <v>0</v>
      </c>
      <c r="M270" s="326">
        <v>4344.87</v>
      </c>
      <c r="N270" s="291">
        <v>3253.78</v>
      </c>
      <c r="O270" s="270">
        <f t="shared" si="7"/>
        <v>1091.0899999999997</v>
      </c>
      <c r="P270" s="270">
        <f t="shared" si="6"/>
        <v>25.11214374653326</v>
      </c>
      <c r="Q270" s="291" t="s">
        <v>1572</v>
      </c>
      <c r="R270" s="291" t="s">
        <v>1229</v>
      </c>
      <c r="S270" s="291" t="s">
        <v>1573</v>
      </c>
      <c r="T270" s="323" t="s">
        <v>3543</v>
      </c>
      <c r="U270" s="291"/>
      <c r="V270" s="323">
        <v>42641</v>
      </c>
      <c r="W270" s="328" t="s">
        <v>2713</v>
      </c>
      <c r="X270" s="319" t="s">
        <v>2719</v>
      </c>
      <c r="Y270" s="314">
        <v>3253.78</v>
      </c>
      <c r="Z270" s="468" t="s">
        <v>1575</v>
      </c>
      <c r="AA270" s="468" t="s">
        <v>1229</v>
      </c>
    </row>
    <row r="271" spans="1:27" ht="90">
      <c r="A271" s="475" t="s">
        <v>25935</v>
      </c>
      <c r="B271" s="308" t="s">
        <v>892</v>
      </c>
      <c r="C271" s="281" t="s">
        <v>2580</v>
      </c>
      <c r="D271" s="286" t="s">
        <v>272</v>
      </c>
      <c r="E271" s="333" t="s">
        <v>2720</v>
      </c>
      <c r="F271" s="333" t="s">
        <v>2721</v>
      </c>
      <c r="G271" s="335">
        <v>42619</v>
      </c>
      <c r="H271" s="336" t="s">
        <v>2102</v>
      </c>
      <c r="I271" s="333" t="s">
        <v>2722</v>
      </c>
      <c r="J271" s="337">
        <v>1</v>
      </c>
      <c r="K271" s="337">
        <v>1</v>
      </c>
      <c r="L271" s="337">
        <v>0</v>
      </c>
      <c r="M271" s="338">
        <v>84750</v>
      </c>
      <c r="N271" s="338">
        <v>84750</v>
      </c>
      <c r="O271" s="270">
        <f t="shared" si="7"/>
        <v>0</v>
      </c>
      <c r="P271" s="270">
        <f t="shared" si="6"/>
        <v>0</v>
      </c>
      <c r="Q271" s="333" t="s">
        <v>2653</v>
      </c>
      <c r="R271" s="333" t="s">
        <v>865</v>
      </c>
      <c r="S271" s="333" t="s">
        <v>715</v>
      </c>
      <c r="T271" s="335" t="s">
        <v>3544</v>
      </c>
      <c r="U271" s="333"/>
      <c r="V271" s="335">
        <v>42643</v>
      </c>
      <c r="W271" s="339" t="s">
        <v>2713</v>
      </c>
      <c r="X271" s="340" t="s">
        <v>1131</v>
      </c>
      <c r="Y271" s="338">
        <v>84750</v>
      </c>
      <c r="Z271" s="467" t="s">
        <v>2723</v>
      </c>
      <c r="AA271" s="467" t="s">
        <v>865</v>
      </c>
    </row>
    <row r="272" spans="1:27" ht="67.5">
      <c r="A272" s="475" t="s">
        <v>25936</v>
      </c>
      <c r="B272" s="308" t="s">
        <v>892</v>
      </c>
      <c r="C272" s="281" t="s">
        <v>2580</v>
      </c>
      <c r="D272" s="45" t="s">
        <v>589</v>
      </c>
      <c r="E272" s="118" t="s">
        <v>3368</v>
      </c>
      <c r="F272" s="118" t="s">
        <v>3545</v>
      </c>
      <c r="G272" s="341" t="s">
        <v>3546</v>
      </c>
      <c r="H272" s="45" t="s">
        <v>3369</v>
      </c>
      <c r="I272" s="45" t="s">
        <v>2037</v>
      </c>
      <c r="J272" s="342">
        <v>12</v>
      </c>
      <c r="K272" s="342">
        <v>12</v>
      </c>
      <c r="L272" s="342">
        <v>0</v>
      </c>
      <c r="M272" s="343">
        <v>23801</v>
      </c>
      <c r="N272" s="343">
        <v>11923.25</v>
      </c>
      <c r="O272" s="270">
        <f t="shared" si="7"/>
        <v>11877.75</v>
      </c>
      <c r="P272" s="270">
        <f t="shared" si="6"/>
        <v>49.90441578084954</v>
      </c>
      <c r="Q272" s="118" t="s">
        <v>1535</v>
      </c>
      <c r="R272" s="118">
        <v>4220035510</v>
      </c>
      <c r="S272" s="118" t="s">
        <v>2681</v>
      </c>
      <c r="T272" s="341">
        <v>42633</v>
      </c>
      <c r="U272" s="118"/>
      <c r="V272" s="341" t="s">
        <v>3547</v>
      </c>
      <c r="W272" s="341" t="s">
        <v>3548</v>
      </c>
      <c r="X272" s="45" t="s">
        <v>3549</v>
      </c>
      <c r="Y272" s="343">
        <v>11923.25</v>
      </c>
      <c r="Z272" s="118" t="s">
        <v>1535</v>
      </c>
      <c r="AA272" s="118">
        <v>4220035510</v>
      </c>
    </row>
    <row r="273" spans="1:27" ht="101.25">
      <c r="A273" s="475" t="s">
        <v>25937</v>
      </c>
      <c r="B273" s="308" t="s">
        <v>892</v>
      </c>
      <c r="C273" s="281" t="s">
        <v>2580</v>
      </c>
      <c r="D273" s="45" t="s">
        <v>589</v>
      </c>
      <c r="E273" s="118" t="s">
        <v>3490</v>
      </c>
      <c r="F273" s="118" t="s">
        <v>3545</v>
      </c>
      <c r="G273" s="341" t="s">
        <v>3550</v>
      </c>
      <c r="H273" s="45" t="s">
        <v>3491</v>
      </c>
      <c r="I273" s="281" t="s">
        <v>1340</v>
      </c>
      <c r="J273" s="342">
        <v>4</v>
      </c>
      <c r="K273" s="342">
        <v>4</v>
      </c>
      <c r="L273" s="342">
        <v>0</v>
      </c>
      <c r="M273" s="343">
        <v>4236.8999999999996</v>
      </c>
      <c r="N273" s="343">
        <v>3919.13</v>
      </c>
      <c r="O273" s="270">
        <f t="shared" si="7"/>
        <v>317.76999999999953</v>
      </c>
      <c r="P273" s="270">
        <f t="shared" si="6"/>
        <v>7.5000590054048839</v>
      </c>
      <c r="Q273" s="344" t="s">
        <v>3551</v>
      </c>
      <c r="R273" s="118">
        <v>4252003790</v>
      </c>
      <c r="S273" s="118" t="s">
        <v>2997</v>
      </c>
      <c r="T273" s="341" t="s">
        <v>3552</v>
      </c>
      <c r="U273" s="118"/>
      <c r="V273" s="341" t="s">
        <v>3547</v>
      </c>
      <c r="W273" s="341" t="s">
        <v>3548</v>
      </c>
      <c r="X273" s="45" t="s">
        <v>3553</v>
      </c>
      <c r="Y273" s="343">
        <v>3919.13</v>
      </c>
      <c r="Z273" s="344" t="s">
        <v>3551</v>
      </c>
      <c r="AA273" s="118">
        <v>4252003790</v>
      </c>
    </row>
    <row r="274" spans="1:27" ht="101.25">
      <c r="A274" s="475" t="s">
        <v>25938</v>
      </c>
      <c r="B274" s="308" t="s">
        <v>892</v>
      </c>
      <c r="C274" s="281" t="s">
        <v>2580</v>
      </c>
      <c r="D274" s="286" t="s">
        <v>272</v>
      </c>
      <c r="E274" s="118" t="s">
        <v>3554</v>
      </c>
      <c r="F274" s="118" t="s">
        <v>3545</v>
      </c>
      <c r="G274" s="292" t="s">
        <v>3550</v>
      </c>
      <c r="H274" s="45" t="s">
        <v>3555</v>
      </c>
      <c r="I274" s="45" t="s">
        <v>1243</v>
      </c>
      <c r="J274" s="342">
        <v>1</v>
      </c>
      <c r="K274" s="342">
        <v>1</v>
      </c>
      <c r="L274" s="342">
        <v>0</v>
      </c>
      <c r="M274" s="343">
        <v>10320</v>
      </c>
      <c r="N274" s="343">
        <v>10320</v>
      </c>
      <c r="O274" s="270">
        <f t="shared" si="7"/>
        <v>0</v>
      </c>
      <c r="P274" s="270">
        <f t="shared" si="6"/>
        <v>0</v>
      </c>
      <c r="Q274" s="118" t="s">
        <v>3556</v>
      </c>
      <c r="R274" s="118">
        <v>4205269419</v>
      </c>
      <c r="S274" s="118" t="s">
        <v>3557</v>
      </c>
      <c r="T274" s="118" t="s">
        <v>3552</v>
      </c>
      <c r="U274" s="292"/>
      <c r="V274" s="341" t="s">
        <v>3547</v>
      </c>
      <c r="W274" s="341" t="s">
        <v>3548</v>
      </c>
      <c r="X274" s="310" t="s">
        <v>3558</v>
      </c>
      <c r="Y274" s="343">
        <v>10320</v>
      </c>
      <c r="Z274" s="118" t="s">
        <v>3556</v>
      </c>
      <c r="AA274" s="118">
        <v>4205269419</v>
      </c>
    </row>
    <row r="275" spans="1:27" ht="157.5">
      <c r="A275" s="475" t="s">
        <v>25939</v>
      </c>
      <c r="B275" s="311" t="s">
        <v>892</v>
      </c>
      <c r="C275" s="45" t="s">
        <v>2580</v>
      </c>
      <c r="D275" s="118" t="s">
        <v>272</v>
      </c>
      <c r="E275" s="118" t="s">
        <v>3559</v>
      </c>
      <c r="F275" s="118" t="s">
        <v>3560</v>
      </c>
      <c r="G275" s="341" t="s">
        <v>3561</v>
      </c>
      <c r="H275" s="45" t="s">
        <v>3562</v>
      </c>
      <c r="I275" s="118" t="s">
        <v>2585</v>
      </c>
      <c r="J275" s="342">
        <v>1</v>
      </c>
      <c r="K275" s="342">
        <v>1</v>
      </c>
      <c r="L275" s="342">
        <v>0</v>
      </c>
      <c r="M275" s="343">
        <v>83928</v>
      </c>
      <c r="N275" s="343">
        <v>83928</v>
      </c>
      <c r="O275" s="270">
        <f t="shared" si="7"/>
        <v>0</v>
      </c>
      <c r="P275" s="270">
        <f t="shared" si="6"/>
        <v>0</v>
      </c>
      <c r="Q275" s="118" t="s">
        <v>2586</v>
      </c>
      <c r="R275" s="118">
        <v>4217135917</v>
      </c>
      <c r="S275" s="118" t="s">
        <v>2587</v>
      </c>
      <c r="T275" s="341" t="s">
        <v>3563</v>
      </c>
      <c r="U275" s="118"/>
      <c r="V275" s="341" t="s">
        <v>3564</v>
      </c>
      <c r="W275" s="341" t="s">
        <v>3565</v>
      </c>
      <c r="X275" s="45" t="s">
        <v>3566</v>
      </c>
      <c r="Y275" s="343">
        <v>83928</v>
      </c>
      <c r="Z275" s="118" t="s">
        <v>2586</v>
      </c>
      <c r="AA275" s="118">
        <v>4217135917</v>
      </c>
    </row>
    <row r="276" spans="1:27" ht="90">
      <c r="A276" s="475" t="s">
        <v>25940</v>
      </c>
      <c r="B276" s="311" t="s">
        <v>892</v>
      </c>
      <c r="C276" s="45" t="s">
        <v>2580</v>
      </c>
      <c r="D276" s="45" t="s">
        <v>268</v>
      </c>
      <c r="E276" s="118" t="s">
        <v>3567</v>
      </c>
      <c r="F276" s="118" t="s">
        <v>3568</v>
      </c>
      <c r="G276" s="341" t="s">
        <v>3569</v>
      </c>
      <c r="H276" s="45" t="s">
        <v>3570</v>
      </c>
      <c r="I276" s="118" t="s">
        <v>3571</v>
      </c>
      <c r="J276" s="342"/>
      <c r="K276" s="342"/>
      <c r="L276" s="342"/>
      <c r="M276" s="343">
        <v>35700</v>
      </c>
      <c r="N276" s="343">
        <v>35700</v>
      </c>
      <c r="O276" s="270">
        <f t="shared" si="7"/>
        <v>0</v>
      </c>
      <c r="P276" s="270">
        <f t="shared" si="6"/>
        <v>0</v>
      </c>
      <c r="Q276" s="118" t="s">
        <v>2996</v>
      </c>
      <c r="R276" s="118">
        <v>4205109214</v>
      </c>
      <c r="S276" s="118" t="s">
        <v>3572</v>
      </c>
      <c r="T276" s="341"/>
      <c r="U276" s="118"/>
      <c r="V276" s="341" t="s">
        <v>3569</v>
      </c>
      <c r="W276" s="341" t="s">
        <v>3569</v>
      </c>
      <c r="X276" s="45" t="s">
        <v>3570</v>
      </c>
      <c r="Y276" s="343">
        <v>35700</v>
      </c>
      <c r="Z276" s="118" t="s">
        <v>2996</v>
      </c>
      <c r="AA276" s="118">
        <v>4205109214</v>
      </c>
    </row>
    <row r="277" spans="1:27" ht="101.25">
      <c r="A277" s="475" t="s">
        <v>25941</v>
      </c>
      <c r="B277" s="311" t="s">
        <v>892</v>
      </c>
      <c r="C277" s="45" t="s">
        <v>2580</v>
      </c>
      <c r="D277" s="286" t="s">
        <v>272</v>
      </c>
      <c r="E277" s="118" t="s">
        <v>3453</v>
      </c>
      <c r="F277" s="118" t="s">
        <v>3573</v>
      </c>
      <c r="G277" s="341" t="s">
        <v>3574</v>
      </c>
      <c r="H277" s="310" t="s">
        <v>3454</v>
      </c>
      <c r="I277" s="118" t="s">
        <v>1235</v>
      </c>
      <c r="J277" s="342">
        <v>1</v>
      </c>
      <c r="K277" s="342">
        <v>1</v>
      </c>
      <c r="L277" s="342">
        <v>0</v>
      </c>
      <c r="M277" s="343">
        <v>9145</v>
      </c>
      <c r="N277" s="343">
        <v>7314.84</v>
      </c>
      <c r="O277" s="270">
        <f t="shared" si="7"/>
        <v>1830.1599999999999</v>
      </c>
      <c r="P277" s="270">
        <f t="shared" si="6"/>
        <v>20.012684527063968</v>
      </c>
      <c r="Q277" s="118" t="s">
        <v>3575</v>
      </c>
      <c r="R277" s="118">
        <v>4252007160</v>
      </c>
      <c r="S277" s="118" t="s">
        <v>3576</v>
      </c>
      <c r="T277" s="341" t="s">
        <v>3577</v>
      </c>
      <c r="U277" s="118"/>
      <c r="V277" s="341" t="s">
        <v>3578</v>
      </c>
      <c r="W277" s="341" t="s">
        <v>3579</v>
      </c>
      <c r="X277" s="310" t="s">
        <v>3580</v>
      </c>
      <c r="Y277" s="343">
        <v>7314.84</v>
      </c>
      <c r="Z277" s="118" t="s">
        <v>3575</v>
      </c>
      <c r="AA277" s="118">
        <v>4252007160</v>
      </c>
    </row>
    <row r="278" spans="1:27" ht="101.25">
      <c r="A278" s="475" t="s">
        <v>25942</v>
      </c>
      <c r="B278" s="308" t="s">
        <v>892</v>
      </c>
      <c r="C278" s="281" t="s">
        <v>2580</v>
      </c>
      <c r="D278" s="286" t="s">
        <v>272</v>
      </c>
      <c r="E278" s="118" t="s">
        <v>3515</v>
      </c>
      <c r="F278" s="118" t="s">
        <v>3561</v>
      </c>
      <c r="G278" s="341" t="s">
        <v>3581</v>
      </c>
      <c r="H278" s="45" t="s">
        <v>3582</v>
      </c>
      <c r="I278" s="118" t="s">
        <v>3583</v>
      </c>
      <c r="J278" s="342">
        <v>1</v>
      </c>
      <c r="K278" s="342">
        <v>1</v>
      </c>
      <c r="L278" s="342">
        <v>0</v>
      </c>
      <c r="M278" s="343">
        <v>509.2</v>
      </c>
      <c r="N278" s="343">
        <v>509.2</v>
      </c>
      <c r="O278" s="270">
        <f t="shared" si="7"/>
        <v>0</v>
      </c>
      <c r="P278" s="270">
        <f t="shared" si="6"/>
        <v>0</v>
      </c>
      <c r="Q278" s="118" t="s">
        <v>3575</v>
      </c>
      <c r="R278" s="118">
        <v>4252007160</v>
      </c>
      <c r="S278" s="118" t="s">
        <v>3576</v>
      </c>
      <c r="T278" s="341" t="s">
        <v>3584</v>
      </c>
      <c r="U278" s="118"/>
      <c r="V278" s="341" t="s">
        <v>3579</v>
      </c>
      <c r="W278" s="341" t="s">
        <v>3585</v>
      </c>
      <c r="X278" s="45" t="s">
        <v>3586</v>
      </c>
      <c r="Y278" s="343">
        <v>509.2</v>
      </c>
      <c r="Z278" s="118" t="s">
        <v>3575</v>
      </c>
      <c r="AA278" s="118">
        <v>4252007160</v>
      </c>
    </row>
    <row r="279" spans="1:27" ht="56.25">
      <c r="A279" s="475" t="s">
        <v>25943</v>
      </c>
      <c r="B279" s="308" t="s">
        <v>892</v>
      </c>
      <c r="C279" s="281" t="s">
        <v>2580</v>
      </c>
      <c r="D279" s="45" t="s">
        <v>589</v>
      </c>
      <c r="E279" s="118" t="s">
        <v>3420</v>
      </c>
      <c r="F279" s="118" t="s">
        <v>3587</v>
      </c>
      <c r="G279" s="341" t="s">
        <v>3588</v>
      </c>
      <c r="H279" s="45" t="s">
        <v>3421</v>
      </c>
      <c r="I279" s="342" t="s">
        <v>3589</v>
      </c>
      <c r="J279" s="292">
        <v>8</v>
      </c>
      <c r="K279" s="342">
        <v>8</v>
      </c>
      <c r="L279" s="342">
        <v>0</v>
      </c>
      <c r="M279" s="118">
        <v>26910.57</v>
      </c>
      <c r="N279" s="343">
        <v>20048.37</v>
      </c>
      <c r="O279" s="270">
        <f t="shared" si="7"/>
        <v>6862.2000000000007</v>
      </c>
      <c r="P279" s="270">
        <f t="shared" si="6"/>
        <v>25.500017279455623</v>
      </c>
      <c r="Q279" s="118" t="s">
        <v>2620</v>
      </c>
      <c r="R279" s="118">
        <v>4253012727</v>
      </c>
      <c r="S279" s="118" t="s">
        <v>2621</v>
      </c>
      <c r="T279" s="341" t="s">
        <v>3590</v>
      </c>
      <c r="U279" s="118"/>
      <c r="V279" s="341" t="s">
        <v>3591</v>
      </c>
      <c r="W279" s="341" t="s">
        <v>3592</v>
      </c>
      <c r="X279" s="45" t="s">
        <v>3593</v>
      </c>
      <c r="Y279" s="343">
        <v>20048.37</v>
      </c>
      <c r="Z279" s="118" t="s">
        <v>2620</v>
      </c>
      <c r="AA279" s="118">
        <v>4253012727</v>
      </c>
    </row>
    <row r="280" spans="1:27" ht="90">
      <c r="A280" s="475" t="s">
        <v>25944</v>
      </c>
      <c r="B280" s="311" t="s">
        <v>892</v>
      </c>
      <c r="C280" s="45" t="s">
        <v>2580</v>
      </c>
      <c r="D280" s="45" t="s">
        <v>589</v>
      </c>
      <c r="E280" s="118" t="s">
        <v>3431</v>
      </c>
      <c r="F280" s="118" t="s">
        <v>3561</v>
      </c>
      <c r="G280" s="341" t="s">
        <v>3574</v>
      </c>
      <c r="H280" s="45" t="s">
        <v>3433</v>
      </c>
      <c r="I280" s="118" t="s">
        <v>1198</v>
      </c>
      <c r="J280" s="342">
        <v>2</v>
      </c>
      <c r="K280" s="342">
        <v>2</v>
      </c>
      <c r="L280" s="342">
        <v>0</v>
      </c>
      <c r="M280" s="343">
        <v>55311.66</v>
      </c>
      <c r="N280" s="343">
        <v>47827.99</v>
      </c>
      <c r="O280" s="270">
        <f t="shared" si="7"/>
        <v>7483.6700000000055</v>
      </c>
      <c r="P280" s="270">
        <f t="shared" si="6"/>
        <v>13.530004342664828</v>
      </c>
      <c r="Q280" s="118" t="s">
        <v>3594</v>
      </c>
      <c r="R280" s="118">
        <v>4252000077</v>
      </c>
      <c r="S280" s="118" t="s">
        <v>3595</v>
      </c>
      <c r="T280" s="341" t="s">
        <v>3596</v>
      </c>
      <c r="U280" s="118"/>
      <c r="V280" s="341" t="s">
        <v>3591</v>
      </c>
      <c r="W280" s="341" t="s">
        <v>3592</v>
      </c>
      <c r="X280" s="45" t="s">
        <v>3597</v>
      </c>
      <c r="Y280" s="343">
        <v>47827.99</v>
      </c>
      <c r="Z280" s="118" t="s">
        <v>3594</v>
      </c>
      <c r="AA280" s="118">
        <v>4252000077</v>
      </c>
    </row>
    <row r="281" spans="1:27" ht="101.25">
      <c r="A281" s="475" t="s">
        <v>25945</v>
      </c>
      <c r="B281" s="311" t="s">
        <v>892</v>
      </c>
      <c r="C281" s="45" t="s">
        <v>2580</v>
      </c>
      <c r="D281" s="286" t="s">
        <v>272</v>
      </c>
      <c r="E281" s="118" t="s">
        <v>3401</v>
      </c>
      <c r="F281" s="118" t="s">
        <v>3561</v>
      </c>
      <c r="G281" s="341" t="s">
        <v>3588</v>
      </c>
      <c r="H281" s="45" t="s">
        <v>3403</v>
      </c>
      <c r="I281" s="118" t="s">
        <v>1340</v>
      </c>
      <c r="J281" s="342">
        <v>1</v>
      </c>
      <c r="K281" s="342">
        <v>1</v>
      </c>
      <c r="L281" s="342">
        <v>0</v>
      </c>
      <c r="M281" s="343">
        <v>16531.5</v>
      </c>
      <c r="N281" s="343">
        <v>16448.84</v>
      </c>
      <c r="O281" s="270">
        <f t="shared" si="7"/>
        <v>82.659999999999854</v>
      </c>
      <c r="P281" s="270">
        <f t="shared" si="6"/>
        <v>0.5000151226446472</v>
      </c>
      <c r="Q281" s="118" t="s">
        <v>3575</v>
      </c>
      <c r="R281" s="118">
        <v>4252007160</v>
      </c>
      <c r="S281" s="118" t="s">
        <v>3576</v>
      </c>
      <c r="T281" s="341" t="s">
        <v>3598</v>
      </c>
      <c r="U281" s="118"/>
      <c r="V281" s="341" t="s">
        <v>3577</v>
      </c>
      <c r="W281" s="341" t="s">
        <v>3599</v>
      </c>
      <c r="X281" s="45" t="s">
        <v>3600</v>
      </c>
      <c r="Y281" s="343">
        <v>16448.84</v>
      </c>
      <c r="Z281" s="118" t="s">
        <v>3575</v>
      </c>
      <c r="AA281" s="118">
        <v>4252007160</v>
      </c>
    </row>
    <row r="282" spans="1:27" ht="78.75">
      <c r="A282" s="475" t="s">
        <v>25946</v>
      </c>
      <c r="B282" s="308" t="s">
        <v>892</v>
      </c>
      <c r="C282" s="281" t="s">
        <v>2580</v>
      </c>
      <c r="D282" s="45" t="s">
        <v>589</v>
      </c>
      <c r="E282" s="118" t="s">
        <v>3523</v>
      </c>
      <c r="F282" s="118" t="s">
        <v>3573</v>
      </c>
      <c r="G282" s="341" t="s">
        <v>3565</v>
      </c>
      <c r="H282" s="45" t="s">
        <v>3477</v>
      </c>
      <c r="I282" s="45" t="s">
        <v>2037</v>
      </c>
      <c r="J282" s="342">
        <v>8</v>
      </c>
      <c r="K282" s="342">
        <v>8</v>
      </c>
      <c r="L282" s="342">
        <v>0</v>
      </c>
      <c r="M282" s="343">
        <v>23590</v>
      </c>
      <c r="N282" s="343">
        <v>15805.3</v>
      </c>
      <c r="O282" s="270">
        <f t="shared" si="7"/>
        <v>7784.7000000000007</v>
      </c>
      <c r="P282" s="270">
        <f t="shared" ref="P282:P345" si="8">O282/M282*100</f>
        <v>33</v>
      </c>
      <c r="Q282" s="118" t="s">
        <v>3601</v>
      </c>
      <c r="R282" s="45" t="s">
        <v>2464</v>
      </c>
      <c r="S282" s="118" t="s">
        <v>3602</v>
      </c>
      <c r="T282" s="341" t="s">
        <v>3603</v>
      </c>
      <c r="U282" s="118"/>
      <c r="V282" s="341" t="s">
        <v>3585</v>
      </c>
      <c r="W282" s="341" t="s">
        <v>3604</v>
      </c>
      <c r="X282" s="45" t="s">
        <v>3605</v>
      </c>
      <c r="Y282" s="343">
        <v>15805.3</v>
      </c>
      <c r="Z282" s="118" t="s">
        <v>3601</v>
      </c>
      <c r="AA282" s="45" t="s">
        <v>2464</v>
      </c>
    </row>
    <row r="283" spans="1:27" ht="56.25">
      <c r="A283" s="475" t="s">
        <v>25947</v>
      </c>
      <c r="B283" s="308" t="s">
        <v>892</v>
      </c>
      <c r="C283" s="281" t="s">
        <v>2580</v>
      </c>
      <c r="D283" s="45" t="s">
        <v>589</v>
      </c>
      <c r="E283" s="118" t="s">
        <v>3606</v>
      </c>
      <c r="F283" s="118" t="s">
        <v>3573</v>
      </c>
      <c r="G283" s="341" t="s">
        <v>3564</v>
      </c>
      <c r="H283" s="45" t="s">
        <v>3438</v>
      </c>
      <c r="I283" s="45" t="s">
        <v>1243</v>
      </c>
      <c r="J283" s="342">
        <v>3</v>
      </c>
      <c r="K283" s="342">
        <v>2</v>
      </c>
      <c r="L283" s="342">
        <v>1</v>
      </c>
      <c r="M283" s="343">
        <v>48876.15</v>
      </c>
      <c r="N283" s="343">
        <v>43255.39</v>
      </c>
      <c r="O283" s="270">
        <f t="shared" si="7"/>
        <v>5620.760000000002</v>
      </c>
      <c r="P283" s="270">
        <f t="shared" si="8"/>
        <v>11.500005626466082</v>
      </c>
      <c r="Q283" s="118" t="s">
        <v>1687</v>
      </c>
      <c r="R283" s="118">
        <v>4205307431</v>
      </c>
      <c r="S283" s="118" t="s">
        <v>2607</v>
      </c>
      <c r="T283" s="341" t="s">
        <v>3607</v>
      </c>
      <c r="U283" s="118"/>
      <c r="V283" s="341" t="s">
        <v>3591</v>
      </c>
      <c r="W283" s="341" t="s">
        <v>3592</v>
      </c>
      <c r="X283" s="45" t="s">
        <v>3608</v>
      </c>
      <c r="Y283" s="343">
        <v>43255.39</v>
      </c>
      <c r="Z283" s="118" t="s">
        <v>1687</v>
      </c>
      <c r="AA283" s="118">
        <v>4205307431</v>
      </c>
    </row>
    <row r="284" spans="1:27" ht="78.75">
      <c r="A284" s="475" t="s">
        <v>25948</v>
      </c>
      <c r="B284" s="311" t="s">
        <v>892</v>
      </c>
      <c r="C284" s="45" t="s">
        <v>2580</v>
      </c>
      <c r="D284" s="45" t="s">
        <v>589</v>
      </c>
      <c r="E284" s="118" t="s">
        <v>3520</v>
      </c>
      <c r="F284" s="118" t="s">
        <v>3587</v>
      </c>
      <c r="G284" s="341" t="s">
        <v>3588</v>
      </c>
      <c r="H284" s="45" t="s">
        <v>3470</v>
      </c>
      <c r="I284" s="45" t="s">
        <v>2646</v>
      </c>
      <c r="J284" s="342">
        <v>3</v>
      </c>
      <c r="K284" s="342">
        <v>3</v>
      </c>
      <c r="L284" s="342">
        <v>0</v>
      </c>
      <c r="M284" s="343">
        <v>125160</v>
      </c>
      <c r="N284" s="343">
        <v>86986.2</v>
      </c>
      <c r="O284" s="270">
        <f t="shared" si="7"/>
        <v>38173.800000000003</v>
      </c>
      <c r="P284" s="270">
        <f t="shared" si="8"/>
        <v>30.500000000000004</v>
      </c>
      <c r="Q284" s="118" t="s">
        <v>3609</v>
      </c>
      <c r="R284" s="118">
        <v>2222789894</v>
      </c>
      <c r="S284" s="118" t="s">
        <v>3610</v>
      </c>
      <c r="T284" s="341" t="s">
        <v>3577</v>
      </c>
      <c r="U284" s="118"/>
      <c r="V284" s="341" t="s">
        <v>3611</v>
      </c>
      <c r="W284" s="341" t="s">
        <v>3585</v>
      </c>
      <c r="X284" s="45" t="s">
        <v>3612</v>
      </c>
      <c r="Y284" s="343">
        <v>86986.2</v>
      </c>
      <c r="Z284" s="118" t="s">
        <v>3609</v>
      </c>
      <c r="AA284" s="118">
        <v>2222789894</v>
      </c>
    </row>
    <row r="285" spans="1:27" ht="101.25">
      <c r="A285" s="475" t="s">
        <v>25949</v>
      </c>
      <c r="B285" s="311" t="s">
        <v>892</v>
      </c>
      <c r="C285" s="45" t="s">
        <v>2580</v>
      </c>
      <c r="D285" s="45" t="s">
        <v>589</v>
      </c>
      <c r="E285" s="118" t="s">
        <v>3613</v>
      </c>
      <c r="F285" s="118" t="s">
        <v>3587</v>
      </c>
      <c r="G285" s="341" t="s">
        <v>3564</v>
      </c>
      <c r="H285" s="45" t="s">
        <v>3614</v>
      </c>
      <c r="I285" s="45" t="s">
        <v>3615</v>
      </c>
      <c r="J285" s="342">
        <v>5</v>
      </c>
      <c r="K285" s="342">
        <v>5</v>
      </c>
      <c r="L285" s="342">
        <v>0</v>
      </c>
      <c r="M285" s="343">
        <v>5492.1</v>
      </c>
      <c r="N285" s="343">
        <v>4001.04</v>
      </c>
      <c r="O285" s="270">
        <f t="shared" si="7"/>
        <v>1491.0600000000004</v>
      </c>
      <c r="P285" s="270">
        <f t="shared" si="8"/>
        <v>27.149177910089044</v>
      </c>
      <c r="Q285" s="118" t="s">
        <v>3616</v>
      </c>
      <c r="R285" s="45" t="s">
        <v>3617</v>
      </c>
      <c r="S285" s="118" t="s">
        <v>3618</v>
      </c>
      <c r="T285" s="341" t="s">
        <v>3607</v>
      </c>
      <c r="U285" s="118"/>
      <c r="V285" s="341" t="s">
        <v>3591</v>
      </c>
      <c r="W285" s="341" t="s">
        <v>3592</v>
      </c>
      <c r="X285" s="45" t="s">
        <v>3619</v>
      </c>
      <c r="Y285" s="343">
        <v>4001.04</v>
      </c>
      <c r="Z285" s="118" t="s">
        <v>3616</v>
      </c>
      <c r="AA285" s="45" t="s">
        <v>3617</v>
      </c>
    </row>
    <row r="286" spans="1:27" ht="101.25">
      <c r="A286" s="475" t="s">
        <v>25950</v>
      </c>
      <c r="B286" s="308" t="s">
        <v>892</v>
      </c>
      <c r="C286" s="281" t="s">
        <v>2580</v>
      </c>
      <c r="D286" s="286" t="s">
        <v>272</v>
      </c>
      <c r="E286" s="118" t="s">
        <v>3463</v>
      </c>
      <c r="F286" s="118" t="s">
        <v>3561</v>
      </c>
      <c r="G286" s="341" t="s">
        <v>3620</v>
      </c>
      <c r="H286" s="45" t="s">
        <v>3621</v>
      </c>
      <c r="I286" s="45" t="s">
        <v>3622</v>
      </c>
      <c r="J286" s="342">
        <v>1</v>
      </c>
      <c r="K286" s="342">
        <v>1</v>
      </c>
      <c r="L286" s="342">
        <v>0</v>
      </c>
      <c r="M286" s="343">
        <v>48663.09</v>
      </c>
      <c r="N286" s="343">
        <v>48419.77</v>
      </c>
      <c r="O286" s="270">
        <f t="shared" si="7"/>
        <v>243.31999999999971</v>
      </c>
      <c r="P286" s="270">
        <f t="shared" si="8"/>
        <v>0.50000935000222901</v>
      </c>
      <c r="Q286" s="118" t="s">
        <v>3575</v>
      </c>
      <c r="R286" s="118">
        <v>4252007160</v>
      </c>
      <c r="S286" s="118" t="s">
        <v>3576</v>
      </c>
      <c r="T286" s="341" t="s">
        <v>3623</v>
      </c>
      <c r="U286" s="118"/>
      <c r="V286" s="341" t="s">
        <v>3579</v>
      </c>
      <c r="W286" s="341" t="s">
        <v>3585</v>
      </c>
      <c r="X286" s="45" t="s">
        <v>3624</v>
      </c>
      <c r="Y286" s="343">
        <v>48419.77</v>
      </c>
      <c r="Z286" s="118" t="s">
        <v>3575</v>
      </c>
      <c r="AA286" s="118">
        <v>4252007160</v>
      </c>
    </row>
    <row r="287" spans="1:27" ht="101.25">
      <c r="A287" s="475" t="s">
        <v>25951</v>
      </c>
      <c r="B287" s="308" t="s">
        <v>892</v>
      </c>
      <c r="C287" s="281" t="s">
        <v>2580</v>
      </c>
      <c r="D287" s="45" t="s">
        <v>589</v>
      </c>
      <c r="E287" s="118" t="s">
        <v>3458</v>
      </c>
      <c r="F287" s="118" t="s">
        <v>3561</v>
      </c>
      <c r="G287" s="341" t="s">
        <v>3565</v>
      </c>
      <c r="H287" s="45" t="s">
        <v>3460</v>
      </c>
      <c r="I287" s="118" t="s">
        <v>1657</v>
      </c>
      <c r="J287" s="342">
        <v>4</v>
      </c>
      <c r="K287" s="342">
        <v>4</v>
      </c>
      <c r="L287" s="342">
        <v>0</v>
      </c>
      <c r="M287" s="343">
        <v>69650.320000000007</v>
      </c>
      <c r="N287" s="343">
        <v>57461.5</v>
      </c>
      <c r="O287" s="270">
        <f t="shared" si="7"/>
        <v>12188.820000000007</v>
      </c>
      <c r="P287" s="270">
        <f t="shared" si="8"/>
        <v>17.500020100410172</v>
      </c>
      <c r="Q287" s="118" t="s">
        <v>3575</v>
      </c>
      <c r="R287" s="118">
        <v>4252007160</v>
      </c>
      <c r="S287" s="118" t="s">
        <v>3576</v>
      </c>
      <c r="T287" s="341" t="s">
        <v>3577</v>
      </c>
      <c r="U287" s="118"/>
      <c r="V287" s="341" t="s">
        <v>3578</v>
      </c>
      <c r="W287" s="341" t="s">
        <v>3579</v>
      </c>
      <c r="X287" s="45" t="s">
        <v>3625</v>
      </c>
      <c r="Y287" s="343">
        <v>57461.5</v>
      </c>
      <c r="Z287" s="118" t="s">
        <v>3575</v>
      </c>
      <c r="AA287" s="118">
        <v>4252007160</v>
      </c>
    </row>
    <row r="288" spans="1:27" ht="101.25">
      <c r="A288" s="475" t="s">
        <v>25952</v>
      </c>
      <c r="B288" s="311" t="s">
        <v>892</v>
      </c>
      <c r="C288" s="45" t="s">
        <v>2580</v>
      </c>
      <c r="D288" s="45" t="s">
        <v>589</v>
      </c>
      <c r="E288" s="118" t="s">
        <v>3409</v>
      </c>
      <c r="F288" s="118" t="s">
        <v>3573</v>
      </c>
      <c r="G288" s="341" t="s">
        <v>3626</v>
      </c>
      <c r="H288" s="45" t="s">
        <v>3410</v>
      </c>
      <c r="I288" s="118" t="s">
        <v>1268</v>
      </c>
      <c r="J288" s="342">
        <v>5</v>
      </c>
      <c r="K288" s="342">
        <v>5</v>
      </c>
      <c r="L288" s="342">
        <v>0</v>
      </c>
      <c r="M288" s="343">
        <v>10488.23</v>
      </c>
      <c r="N288" s="343">
        <v>8338.14</v>
      </c>
      <c r="O288" s="270">
        <f t="shared" si="7"/>
        <v>2150.09</v>
      </c>
      <c r="P288" s="270">
        <f t="shared" si="8"/>
        <v>20.50002717331714</v>
      </c>
      <c r="Q288" s="118" t="s">
        <v>3575</v>
      </c>
      <c r="R288" s="118">
        <v>4252007160</v>
      </c>
      <c r="S288" s="118" t="s">
        <v>3576</v>
      </c>
      <c r="T288" s="341" t="s">
        <v>3596</v>
      </c>
      <c r="U288" s="118"/>
      <c r="V288" s="341" t="s">
        <v>3627</v>
      </c>
      <c r="W288" s="341" t="s">
        <v>3603</v>
      </c>
      <c r="X288" s="45" t="s">
        <v>3628</v>
      </c>
      <c r="Y288" s="343">
        <v>8338.14</v>
      </c>
      <c r="Z288" s="118" t="s">
        <v>3575</v>
      </c>
      <c r="AA288" s="118">
        <v>4252007160</v>
      </c>
    </row>
    <row r="289" spans="1:27" ht="112.5">
      <c r="A289" s="475" t="s">
        <v>25953</v>
      </c>
      <c r="B289" s="311" t="s">
        <v>892</v>
      </c>
      <c r="C289" s="45" t="s">
        <v>2580</v>
      </c>
      <c r="D289" s="45" t="s">
        <v>589</v>
      </c>
      <c r="E289" s="118" t="s">
        <v>3629</v>
      </c>
      <c r="F289" s="118" t="s">
        <v>3569</v>
      </c>
      <c r="G289" s="341" t="s">
        <v>3630</v>
      </c>
      <c r="H289" s="45" t="s">
        <v>3631</v>
      </c>
      <c r="I289" s="344" t="s">
        <v>2718</v>
      </c>
      <c r="J289" s="342">
        <v>4</v>
      </c>
      <c r="K289" s="342">
        <v>4</v>
      </c>
      <c r="L289" s="342">
        <v>0</v>
      </c>
      <c r="M289" s="343">
        <v>6925.35</v>
      </c>
      <c r="N289" s="343">
        <v>4665.32</v>
      </c>
      <c r="O289" s="270">
        <f t="shared" si="7"/>
        <v>2260.0300000000007</v>
      </c>
      <c r="P289" s="270">
        <f t="shared" si="8"/>
        <v>32.634162894294164</v>
      </c>
      <c r="Q289" s="118" t="s">
        <v>3594</v>
      </c>
      <c r="R289" s="118">
        <v>4252000077</v>
      </c>
      <c r="S289" s="118" t="s">
        <v>3595</v>
      </c>
      <c r="T289" s="341" t="s">
        <v>3632</v>
      </c>
      <c r="U289" s="118"/>
      <c r="V289" s="341" t="s">
        <v>3591</v>
      </c>
      <c r="W289" s="341" t="s">
        <v>3592</v>
      </c>
      <c r="X289" s="45" t="s">
        <v>3633</v>
      </c>
      <c r="Y289" s="343">
        <v>4665.32</v>
      </c>
      <c r="Z289" s="118" t="s">
        <v>3594</v>
      </c>
      <c r="AA289" s="118">
        <v>4252000077</v>
      </c>
    </row>
    <row r="290" spans="1:27" ht="90">
      <c r="A290" s="475" t="s">
        <v>25954</v>
      </c>
      <c r="B290" s="311" t="s">
        <v>892</v>
      </c>
      <c r="C290" s="45" t="s">
        <v>2580</v>
      </c>
      <c r="D290" s="286" t="s">
        <v>272</v>
      </c>
      <c r="E290" s="118" t="s">
        <v>3194</v>
      </c>
      <c r="F290" s="118" t="s">
        <v>3587</v>
      </c>
      <c r="G290" s="341" t="s">
        <v>3564</v>
      </c>
      <c r="H290" s="45" t="s">
        <v>3634</v>
      </c>
      <c r="I290" s="118" t="s">
        <v>594</v>
      </c>
      <c r="J290" s="342">
        <v>1</v>
      </c>
      <c r="K290" s="342">
        <v>1</v>
      </c>
      <c r="L290" s="342">
        <v>0</v>
      </c>
      <c r="M290" s="343">
        <v>85125</v>
      </c>
      <c r="N290" s="343">
        <v>84273.75</v>
      </c>
      <c r="O290" s="270">
        <f t="shared" si="7"/>
        <v>851.25</v>
      </c>
      <c r="P290" s="270">
        <f t="shared" si="8"/>
        <v>1</v>
      </c>
      <c r="Q290" s="345" t="s">
        <v>2653</v>
      </c>
      <c r="R290" s="345" t="s">
        <v>865</v>
      </c>
      <c r="S290" s="345" t="s">
        <v>715</v>
      </c>
      <c r="T290" s="341" t="s">
        <v>3607</v>
      </c>
      <c r="U290" s="118"/>
      <c r="V290" s="341" t="s">
        <v>3592</v>
      </c>
      <c r="W290" s="341" t="s">
        <v>3578</v>
      </c>
      <c r="X290" s="45" t="s">
        <v>3635</v>
      </c>
      <c r="Y290" s="343">
        <v>84273.75</v>
      </c>
      <c r="Z290" s="345" t="s">
        <v>2653</v>
      </c>
      <c r="AA290" s="345" t="s">
        <v>865</v>
      </c>
    </row>
    <row r="291" spans="1:27" ht="90">
      <c r="A291" s="475" t="s">
        <v>25955</v>
      </c>
      <c r="B291" s="311" t="s">
        <v>892</v>
      </c>
      <c r="C291" s="45" t="s">
        <v>2580</v>
      </c>
      <c r="D291" s="45" t="s">
        <v>268</v>
      </c>
      <c r="E291" s="118" t="s">
        <v>3636</v>
      </c>
      <c r="F291" s="118" t="s">
        <v>3599</v>
      </c>
      <c r="G291" s="341" t="s">
        <v>3637</v>
      </c>
      <c r="H291" s="45" t="s">
        <v>3638</v>
      </c>
      <c r="I291" s="118" t="s">
        <v>3571</v>
      </c>
      <c r="J291" s="342"/>
      <c r="K291" s="342"/>
      <c r="L291" s="342"/>
      <c r="M291" s="343">
        <v>171508.28</v>
      </c>
      <c r="N291" s="343">
        <v>171508.28</v>
      </c>
      <c r="O291" s="270">
        <f t="shared" si="7"/>
        <v>0</v>
      </c>
      <c r="P291" s="270">
        <f t="shared" si="8"/>
        <v>0</v>
      </c>
      <c r="Q291" s="118" t="s">
        <v>2996</v>
      </c>
      <c r="R291" s="118">
        <v>4205109214</v>
      </c>
      <c r="S291" s="118" t="s">
        <v>3572</v>
      </c>
      <c r="T291" s="341"/>
      <c r="U291" s="118"/>
      <c r="V291" s="341" t="s">
        <v>3637</v>
      </c>
      <c r="W291" s="341" t="s">
        <v>3637</v>
      </c>
      <c r="X291" s="45" t="s">
        <v>3638</v>
      </c>
      <c r="Y291" s="343">
        <v>171508.28</v>
      </c>
      <c r="Z291" s="118" t="s">
        <v>2996</v>
      </c>
      <c r="AA291" s="118">
        <v>4205109214</v>
      </c>
    </row>
    <row r="292" spans="1:27" ht="123.75">
      <c r="A292" s="475" t="s">
        <v>25956</v>
      </c>
      <c r="B292" s="311" t="s">
        <v>899</v>
      </c>
      <c r="C292" s="45" t="s">
        <v>1457</v>
      </c>
      <c r="D292" s="45" t="s">
        <v>268</v>
      </c>
      <c r="E292" s="45" t="s">
        <v>1458</v>
      </c>
      <c r="F292" s="45" t="s">
        <v>641</v>
      </c>
      <c r="G292" s="45"/>
      <c r="H292" s="45"/>
      <c r="I292" s="45" t="s">
        <v>841</v>
      </c>
      <c r="J292" s="45"/>
      <c r="K292" s="468"/>
      <c r="L292" s="468"/>
      <c r="M292" s="117">
        <v>604720.37</v>
      </c>
      <c r="N292" s="275">
        <v>604720.37</v>
      </c>
      <c r="O292" s="270">
        <f t="shared" si="7"/>
        <v>0</v>
      </c>
      <c r="P292" s="270">
        <f t="shared" si="8"/>
        <v>0</v>
      </c>
      <c r="Q292" s="117" t="s">
        <v>1460</v>
      </c>
      <c r="R292" s="276">
        <v>4205109214</v>
      </c>
      <c r="S292" s="117" t="s">
        <v>1461</v>
      </c>
      <c r="T292" s="117"/>
      <c r="U292" s="117"/>
      <c r="V292" s="274">
        <v>42408</v>
      </c>
      <c r="W292" s="274">
        <v>42411</v>
      </c>
      <c r="X292" s="117" t="s">
        <v>1462</v>
      </c>
      <c r="Y292" s="275">
        <v>604720.37</v>
      </c>
      <c r="Z292" s="117" t="s">
        <v>1460</v>
      </c>
      <c r="AA292" s="276">
        <v>4205109214</v>
      </c>
    </row>
    <row r="293" spans="1:27" ht="78.75">
      <c r="A293" s="475" t="s">
        <v>25957</v>
      </c>
      <c r="B293" s="311" t="s">
        <v>899</v>
      </c>
      <c r="C293" s="45" t="s">
        <v>1457</v>
      </c>
      <c r="D293" s="45" t="s">
        <v>269</v>
      </c>
      <c r="E293" s="118" t="s">
        <v>1463</v>
      </c>
      <c r="F293" s="45" t="s">
        <v>641</v>
      </c>
      <c r="G293" s="45" t="s">
        <v>842</v>
      </c>
      <c r="H293" s="45" t="s">
        <v>1464</v>
      </c>
      <c r="I293" s="45" t="s">
        <v>841</v>
      </c>
      <c r="J293" s="45"/>
      <c r="K293" s="468"/>
      <c r="L293" s="468"/>
      <c r="M293" s="117">
        <v>3919.37</v>
      </c>
      <c r="N293" s="275">
        <v>3919.37</v>
      </c>
      <c r="O293" s="270">
        <f t="shared" si="7"/>
        <v>0</v>
      </c>
      <c r="P293" s="270">
        <f t="shared" si="8"/>
        <v>0</v>
      </c>
      <c r="Q293" s="117" t="s">
        <v>1465</v>
      </c>
      <c r="R293" s="276">
        <v>4217065924</v>
      </c>
      <c r="S293" s="117" t="s">
        <v>1466</v>
      </c>
      <c r="T293" s="117"/>
      <c r="U293" s="117"/>
      <c r="V293" s="274">
        <v>42415</v>
      </c>
      <c r="W293" s="274">
        <v>42418</v>
      </c>
      <c r="X293" s="117" t="s">
        <v>1467</v>
      </c>
      <c r="Y293" s="275">
        <v>3919.37</v>
      </c>
      <c r="Z293" s="117" t="s">
        <v>1465</v>
      </c>
      <c r="AA293" s="276">
        <v>4217065924</v>
      </c>
    </row>
    <row r="294" spans="1:27" ht="78.75">
      <c r="A294" s="475" t="s">
        <v>25958</v>
      </c>
      <c r="B294" s="311" t="s">
        <v>899</v>
      </c>
      <c r="C294" s="45" t="s">
        <v>1457</v>
      </c>
      <c r="D294" s="118" t="s">
        <v>269</v>
      </c>
      <c r="E294" s="292" t="s">
        <v>1468</v>
      </c>
      <c r="F294" s="45" t="s">
        <v>641</v>
      </c>
      <c r="G294" s="45" t="s">
        <v>842</v>
      </c>
      <c r="H294" s="45" t="s">
        <v>1469</v>
      </c>
      <c r="I294" s="45" t="s">
        <v>1470</v>
      </c>
      <c r="J294" s="45"/>
      <c r="K294" s="468"/>
      <c r="L294" s="468"/>
      <c r="M294" s="117">
        <v>45662.8</v>
      </c>
      <c r="N294" s="275">
        <v>45662.8</v>
      </c>
      <c r="O294" s="270">
        <f t="shared" si="7"/>
        <v>0</v>
      </c>
      <c r="P294" s="270">
        <f t="shared" si="8"/>
        <v>0</v>
      </c>
      <c r="Q294" s="117" t="s">
        <v>1471</v>
      </c>
      <c r="R294" s="276">
        <v>4217166136</v>
      </c>
      <c r="S294" s="117" t="s">
        <v>273</v>
      </c>
      <c r="T294" s="117"/>
      <c r="U294" s="117"/>
      <c r="V294" s="274">
        <v>42415</v>
      </c>
      <c r="W294" s="274">
        <v>42418</v>
      </c>
      <c r="X294" s="117" t="s">
        <v>1472</v>
      </c>
      <c r="Y294" s="275">
        <v>45662.8</v>
      </c>
      <c r="Z294" s="117" t="s">
        <v>1471</v>
      </c>
      <c r="AA294" s="276">
        <v>4217166136</v>
      </c>
    </row>
    <row r="295" spans="1:27" ht="123.75">
      <c r="A295" s="475" t="s">
        <v>25959</v>
      </c>
      <c r="B295" s="311" t="s">
        <v>899</v>
      </c>
      <c r="C295" s="45" t="s">
        <v>1457</v>
      </c>
      <c r="D295" s="45" t="s">
        <v>265</v>
      </c>
      <c r="E295" s="45" t="s">
        <v>559</v>
      </c>
      <c r="F295" s="45" t="s">
        <v>641</v>
      </c>
      <c r="G295" s="45" t="s">
        <v>1473</v>
      </c>
      <c r="H295" s="45" t="s">
        <v>1474</v>
      </c>
      <c r="I295" s="45" t="s">
        <v>541</v>
      </c>
      <c r="J295" s="45"/>
      <c r="K295" s="468"/>
      <c r="L295" s="468"/>
      <c r="M295" s="117">
        <v>49000</v>
      </c>
      <c r="N295" s="275">
        <v>49000</v>
      </c>
      <c r="O295" s="270">
        <f t="shared" si="7"/>
        <v>0</v>
      </c>
      <c r="P295" s="270">
        <f t="shared" si="8"/>
        <v>0</v>
      </c>
      <c r="Q295" s="117" t="s">
        <v>1475</v>
      </c>
      <c r="R295" s="276">
        <v>7707049388</v>
      </c>
      <c r="S295" s="117" t="s">
        <v>1476</v>
      </c>
      <c r="T295" s="117"/>
      <c r="U295" s="117"/>
      <c r="V295" s="274">
        <v>42415</v>
      </c>
      <c r="W295" s="274">
        <v>42418</v>
      </c>
      <c r="X295" s="117" t="s">
        <v>1477</v>
      </c>
      <c r="Y295" s="275">
        <v>49000</v>
      </c>
      <c r="Z295" s="117" t="s">
        <v>1475</v>
      </c>
      <c r="AA295" s="276">
        <v>7707049388</v>
      </c>
    </row>
    <row r="296" spans="1:27" ht="78.75">
      <c r="A296" s="475" t="s">
        <v>25960</v>
      </c>
      <c r="B296" s="311" t="s">
        <v>899</v>
      </c>
      <c r="C296" s="45" t="s">
        <v>1457</v>
      </c>
      <c r="D296" s="45" t="s">
        <v>830</v>
      </c>
      <c r="E296" s="45" t="s">
        <v>1478</v>
      </c>
      <c r="F296" s="45" t="s">
        <v>641</v>
      </c>
      <c r="G296" s="45"/>
      <c r="H296" s="45" t="s">
        <v>1459</v>
      </c>
      <c r="I296" s="45" t="s">
        <v>992</v>
      </c>
      <c r="J296" s="45"/>
      <c r="K296" s="468"/>
      <c r="L296" s="468"/>
      <c r="M296" s="117">
        <v>143565.22</v>
      </c>
      <c r="N296" s="275">
        <v>143565.22</v>
      </c>
      <c r="O296" s="270">
        <f t="shared" si="7"/>
        <v>0</v>
      </c>
      <c r="P296" s="270">
        <f t="shared" si="8"/>
        <v>0</v>
      </c>
      <c r="Q296" s="117" t="s">
        <v>1479</v>
      </c>
      <c r="R296" s="276">
        <v>4217158262</v>
      </c>
      <c r="S296" s="117" t="s">
        <v>1480</v>
      </c>
      <c r="T296" s="117"/>
      <c r="U296" s="117"/>
      <c r="V296" s="274">
        <v>42425</v>
      </c>
      <c r="W296" s="274">
        <v>42429</v>
      </c>
      <c r="X296" s="117" t="s">
        <v>1481</v>
      </c>
      <c r="Y296" s="275">
        <v>143565.22</v>
      </c>
      <c r="Z296" s="117" t="s">
        <v>1479</v>
      </c>
      <c r="AA296" s="276">
        <v>4217158262</v>
      </c>
    </row>
    <row r="297" spans="1:27" ht="78.75">
      <c r="A297" s="475" t="s">
        <v>25961</v>
      </c>
      <c r="B297" s="311" t="s">
        <v>899</v>
      </c>
      <c r="C297" s="45" t="s">
        <v>1457</v>
      </c>
      <c r="D297" s="118" t="s">
        <v>269</v>
      </c>
      <c r="E297" s="292" t="s">
        <v>1482</v>
      </c>
      <c r="F297" s="45" t="s">
        <v>641</v>
      </c>
      <c r="G297" s="45" t="s">
        <v>1483</v>
      </c>
      <c r="H297" s="45" t="s">
        <v>1484</v>
      </c>
      <c r="I297" s="45" t="s">
        <v>1485</v>
      </c>
      <c r="J297" s="45"/>
      <c r="K297" s="468"/>
      <c r="L297" s="468"/>
      <c r="M297" s="117">
        <v>236880.29</v>
      </c>
      <c r="N297" s="275">
        <v>236880.29</v>
      </c>
      <c r="O297" s="270">
        <f t="shared" si="7"/>
        <v>0</v>
      </c>
      <c r="P297" s="270">
        <f t="shared" si="8"/>
        <v>0</v>
      </c>
      <c r="Q297" s="117" t="s">
        <v>1486</v>
      </c>
      <c r="R297" s="276">
        <v>4217148426</v>
      </c>
      <c r="S297" s="117" t="s">
        <v>1487</v>
      </c>
      <c r="T297" s="117"/>
      <c r="U297" s="117"/>
      <c r="V297" s="274">
        <v>42425</v>
      </c>
      <c r="W297" s="274">
        <v>42429</v>
      </c>
      <c r="X297" s="117" t="s">
        <v>1488</v>
      </c>
      <c r="Y297" s="275">
        <v>236880.29</v>
      </c>
      <c r="Z297" s="117" t="s">
        <v>1486</v>
      </c>
      <c r="AA297" s="276">
        <v>4217148426</v>
      </c>
    </row>
    <row r="298" spans="1:27" ht="146.25">
      <c r="A298" s="475" t="s">
        <v>25962</v>
      </c>
      <c r="B298" s="311" t="s">
        <v>899</v>
      </c>
      <c r="C298" s="45" t="s">
        <v>1457</v>
      </c>
      <c r="D298" s="118" t="s">
        <v>269</v>
      </c>
      <c r="E298" s="45" t="s">
        <v>1489</v>
      </c>
      <c r="F298" s="45" t="s">
        <v>641</v>
      </c>
      <c r="G298" s="45" t="s">
        <v>842</v>
      </c>
      <c r="H298" s="45" t="s">
        <v>1490</v>
      </c>
      <c r="I298" s="45" t="s">
        <v>483</v>
      </c>
      <c r="J298" s="45"/>
      <c r="K298" s="468"/>
      <c r="L298" s="468"/>
      <c r="M298" s="117">
        <v>100025.47</v>
      </c>
      <c r="N298" s="275">
        <v>100025.47</v>
      </c>
      <c r="O298" s="270">
        <f t="shared" ref="O298:O361" si="9">M298-N298</f>
        <v>0</v>
      </c>
      <c r="P298" s="270">
        <f t="shared" si="8"/>
        <v>0</v>
      </c>
      <c r="Q298" s="117" t="s">
        <v>1491</v>
      </c>
      <c r="R298" s="276">
        <v>4217146362</v>
      </c>
      <c r="S298" s="117" t="s">
        <v>1492</v>
      </c>
      <c r="T298" s="117"/>
      <c r="U298" s="117"/>
      <c r="V298" s="346">
        <v>42415</v>
      </c>
      <c r="W298" s="274">
        <v>42418</v>
      </c>
      <c r="X298" s="117" t="s">
        <v>1477</v>
      </c>
      <c r="Y298" s="275">
        <v>100025.47</v>
      </c>
      <c r="Z298" s="117" t="s">
        <v>1491</v>
      </c>
      <c r="AA298" s="276">
        <v>4217146362</v>
      </c>
    </row>
    <row r="299" spans="1:27" ht="90">
      <c r="A299" s="475" t="s">
        <v>25963</v>
      </c>
      <c r="B299" s="311" t="s">
        <v>899</v>
      </c>
      <c r="C299" s="45" t="s">
        <v>1457</v>
      </c>
      <c r="D299" s="118" t="s">
        <v>269</v>
      </c>
      <c r="E299" s="45" t="s">
        <v>1482</v>
      </c>
      <c r="F299" s="45" t="s">
        <v>641</v>
      </c>
      <c r="G299" s="45" t="s">
        <v>1493</v>
      </c>
      <c r="H299" s="45" t="s">
        <v>1494</v>
      </c>
      <c r="I299" s="45" t="s">
        <v>1495</v>
      </c>
      <c r="J299" s="45"/>
      <c r="K299" s="468"/>
      <c r="L299" s="468"/>
      <c r="M299" s="117">
        <v>654921</v>
      </c>
      <c r="N299" s="275">
        <v>654921</v>
      </c>
      <c r="O299" s="270">
        <f t="shared" si="9"/>
        <v>0</v>
      </c>
      <c r="P299" s="270">
        <f t="shared" si="8"/>
        <v>0</v>
      </c>
      <c r="Q299" s="117" t="s">
        <v>1496</v>
      </c>
      <c r="R299" s="276">
        <v>4205243178</v>
      </c>
      <c r="S299" s="117" t="s">
        <v>1497</v>
      </c>
      <c r="T299" s="117"/>
      <c r="U299" s="117"/>
      <c r="V299" s="274">
        <v>42425</v>
      </c>
      <c r="W299" s="274">
        <v>42429</v>
      </c>
      <c r="X299" s="117" t="s">
        <v>1498</v>
      </c>
      <c r="Y299" s="275">
        <v>654921</v>
      </c>
      <c r="Z299" s="117" t="s">
        <v>1496</v>
      </c>
      <c r="AA299" s="276">
        <v>4205243178</v>
      </c>
    </row>
    <row r="300" spans="1:27" ht="90">
      <c r="A300" s="475" t="s">
        <v>25964</v>
      </c>
      <c r="B300" s="311" t="s">
        <v>899</v>
      </c>
      <c r="C300" s="45" t="s">
        <v>1457</v>
      </c>
      <c r="D300" s="45" t="s">
        <v>272</v>
      </c>
      <c r="E300" s="45" t="s">
        <v>1499</v>
      </c>
      <c r="F300" s="45" t="s">
        <v>850</v>
      </c>
      <c r="G300" s="45" t="s">
        <v>1162</v>
      </c>
      <c r="H300" s="45" t="s">
        <v>1500</v>
      </c>
      <c r="I300" s="45" t="s">
        <v>1501</v>
      </c>
      <c r="J300" s="45" t="s">
        <v>10</v>
      </c>
      <c r="K300" s="118">
        <v>1</v>
      </c>
      <c r="L300" s="118">
        <v>0</v>
      </c>
      <c r="M300" s="117">
        <v>13628.2</v>
      </c>
      <c r="N300" s="275">
        <v>13628.2</v>
      </c>
      <c r="O300" s="270">
        <f t="shared" si="9"/>
        <v>0</v>
      </c>
      <c r="P300" s="270">
        <f t="shared" si="8"/>
        <v>0</v>
      </c>
      <c r="Q300" s="117" t="s">
        <v>1262</v>
      </c>
      <c r="R300" s="276">
        <v>4253012727</v>
      </c>
      <c r="S300" s="117" t="s">
        <v>1502</v>
      </c>
      <c r="T300" s="274">
        <v>42450</v>
      </c>
      <c r="U300" s="117"/>
      <c r="V300" s="274">
        <v>42461</v>
      </c>
      <c r="W300" s="274">
        <v>42464</v>
      </c>
      <c r="X300" s="117" t="s">
        <v>1503</v>
      </c>
      <c r="Y300" s="275">
        <v>13628.2</v>
      </c>
      <c r="Z300" s="117" t="s">
        <v>1262</v>
      </c>
      <c r="AA300" s="276">
        <v>4253012727</v>
      </c>
    </row>
    <row r="301" spans="1:27" ht="90">
      <c r="A301" s="475" t="s">
        <v>25965</v>
      </c>
      <c r="B301" s="311" t="s">
        <v>899</v>
      </c>
      <c r="C301" s="45" t="s">
        <v>1457</v>
      </c>
      <c r="D301" s="45" t="s">
        <v>589</v>
      </c>
      <c r="E301" s="292" t="s">
        <v>1504</v>
      </c>
      <c r="F301" s="45" t="s">
        <v>1014</v>
      </c>
      <c r="G301" s="45" t="s">
        <v>1015</v>
      </c>
      <c r="H301" s="45" t="s">
        <v>1217</v>
      </c>
      <c r="I301" s="45" t="s">
        <v>1505</v>
      </c>
      <c r="J301" s="45" t="s">
        <v>128</v>
      </c>
      <c r="K301" s="118">
        <v>5</v>
      </c>
      <c r="L301" s="118">
        <v>1</v>
      </c>
      <c r="M301" s="117">
        <v>183328.4</v>
      </c>
      <c r="N301" s="275">
        <v>138412.91</v>
      </c>
      <c r="O301" s="270">
        <f t="shared" si="9"/>
        <v>44915.489999999991</v>
      </c>
      <c r="P301" s="270">
        <f t="shared" si="8"/>
        <v>24.500017455015151</v>
      </c>
      <c r="Q301" s="117" t="s">
        <v>1219</v>
      </c>
      <c r="R301" s="276">
        <v>7725294223</v>
      </c>
      <c r="S301" s="117" t="s">
        <v>1506</v>
      </c>
      <c r="T301" s="274">
        <v>42459</v>
      </c>
      <c r="U301" s="117"/>
      <c r="V301" s="274">
        <v>42471</v>
      </c>
      <c r="W301" s="274">
        <v>42473</v>
      </c>
      <c r="X301" s="117" t="s">
        <v>1507</v>
      </c>
      <c r="Y301" s="275">
        <v>138412.91</v>
      </c>
      <c r="Z301" s="117" t="s">
        <v>1219</v>
      </c>
      <c r="AA301" s="276">
        <v>7725294223</v>
      </c>
    </row>
    <row r="302" spans="1:27" ht="90">
      <c r="A302" s="475" t="s">
        <v>25966</v>
      </c>
      <c r="B302" s="311" t="s">
        <v>899</v>
      </c>
      <c r="C302" s="45" t="s">
        <v>1457</v>
      </c>
      <c r="D302" s="45" t="s">
        <v>272</v>
      </c>
      <c r="E302" s="45" t="s">
        <v>1223</v>
      </c>
      <c r="F302" s="45" t="s">
        <v>850</v>
      </c>
      <c r="G302" s="45" t="s">
        <v>1508</v>
      </c>
      <c r="H302" s="45" t="s">
        <v>1509</v>
      </c>
      <c r="I302" s="45" t="s">
        <v>1510</v>
      </c>
      <c r="J302" s="45" t="s">
        <v>10</v>
      </c>
      <c r="K302" s="118">
        <v>1</v>
      </c>
      <c r="L302" s="118">
        <v>0</v>
      </c>
      <c r="M302" s="117">
        <v>14505.5</v>
      </c>
      <c r="N302" s="275">
        <v>14505.5</v>
      </c>
      <c r="O302" s="270">
        <f t="shared" si="9"/>
        <v>0</v>
      </c>
      <c r="P302" s="270">
        <f t="shared" si="8"/>
        <v>0</v>
      </c>
      <c r="Q302" s="117" t="s">
        <v>1511</v>
      </c>
      <c r="R302" s="280">
        <v>420700098563</v>
      </c>
      <c r="S302" s="117" t="s">
        <v>1512</v>
      </c>
      <c r="T302" s="346">
        <v>42457</v>
      </c>
      <c r="U302" s="117"/>
      <c r="V302" s="274">
        <v>42468</v>
      </c>
      <c r="W302" s="274">
        <v>42470</v>
      </c>
      <c r="X302" s="118" t="s">
        <v>1513</v>
      </c>
      <c r="Y302" s="275">
        <v>14505.5</v>
      </c>
      <c r="Z302" s="117" t="s">
        <v>1511</v>
      </c>
      <c r="AA302" s="280">
        <v>420700098563</v>
      </c>
    </row>
    <row r="303" spans="1:27" ht="90">
      <c r="A303" s="475" t="s">
        <v>25967</v>
      </c>
      <c r="B303" s="311" t="s">
        <v>899</v>
      </c>
      <c r="C303" s="45" t="s">
        <v>1457</v>
      </c>
      <c r="D303" s="45" t="s">
        <v>589</v>
      </c>
      <c r="E303" s="45" t="s">
        <v>1246</v>
      </c>
      <c r="F303" s="45" t="s">
        <v>1014</v>
      </c>
      <c r="G303" s="45" t="s">
        <v>1224</v>
      </c>
      <c r="H303" s="45" t="s">
        <v>1247</v>
      </c>
      <c r="I303" s="45" t="s">
        <v>1514</v>
      </c>
      <c r="J303" s="45" t="s">
        <v>16</v>
      </c>
      <c r="K303" s="118">
        <v>3</v>
      </c>
      <c r="L303" s="118">
        <v>1</v>
      </c>
      <c r="M303" s="117">
        <v>2505.25</v>
      </c>
      <c r="N303" s="275">
        <v>2121.65</v>
      </c>
      <c r="O303" s="270">
        <f t="shared" si="9"/>
        <v>383.59999999999991</v>
      </c>
      <c r="P303" s="270">
        <f t="shared" si="8"/>
        <v>15.311845125236998</v>
      </c>
      <c r="Q303" s="117" t="s">
        <v>1515</v>
      </c>
      <c r="R303" s="276">
        <v>4205261120</v>
      </c>
      <c r="S303" s="117" t="s">
        <v>1516</v>
      </c>
      <c r="T303" s="274">
        <v>42452</v>
      </c>
      <c r="U303" s="117"/>
      <c r="V303" s="274">
        <v>42466</v>
      </c>
      <c r="W303" s="274">
        <v>42468</v>
      </c>
      <c r="X303" s="117" t="s">
        <v>1517</v>
      </c>
      <c r="Y303" s="275">
        <v>2121.65</v>
      </c>
      <c r="Z303" s="117" t="s">
        <v>1515</v>
      </c>
      <c r="AA303" s="276">
        <v>4205261120</v>
      </c>
    </row>
    <row r="304" spans="1:27" ht="78.75">
      <c r="A304" s="475" t="s">
        <v>25968</v>
      </c>
      <c r="B304" s="311" t="s">
        <v>899</v>
      </c>
      <c r="C304" s="45" t="s">
        <v>1457</v>
      </c>
      <c r="D304" s="45" t="s">
        <v>272</v>
      </c>
      <c r="E304" s="45" t="s">
        <v>1518</v>
      </c>
      <c r="F304" s="45" t="s">
        <v>850</v>
      </c>
      <c r="G304" s="45" t="s">
        <v>854</v>
      </c>
      <c r="H304" s="45" t="s">
        <v>1519</v>
      </c>
      <c r="I304" s="45" t="s">
        <v>1520</v>
      </c>
      <c r="J304" s="45" t="s">
        <v>11</v>
      </c>
      <c r="K304" s="118">
        <v>1</v>
      </c>
      <c r="L304" s="118">
        <v>1</v>
      </c>
      <c r="M304" s="117">
        <v>16516.8</v>
      </c>
      <c r="N304" s="275">
        <v>12139.94</v>
      </c>
      <c r="O304" s="270">
        <f t="shared" si="9"/>
        <v>4376.8599999999988</v>
      </c>
      <c r="P304" s="270">
        <f t="shared" si="8"/>
        <v>26.499442991378469</v>
      </c>
      <c r="Q304" s="117" t="s">
        <v>1387</v>
      </c>
      <c r="R304" s="276">
        <v>4205307431</v>
      </c>
      <c r="S304" s="117" t="s">
        <v>1521</v>
      </c>
      <c r="T304" s="274">
        <v>42468</v>
      </c>
      <c r="U304" s="117"/>
      <c r="V304" s="274">
        <v>42479</v>
      </c>
      <c r="W304" s="346">
        <v>42480</v>
      </c>
      <c r="X304" s="117" t="s">
        <v>1522</v>
      </c>
      <c r="Y304" s="275">
        <v>12139.94</v>
      </c>
      <c r="Z304" s="117" t="s">
        <v>1387</v>
      </c>
      <c r="AA304" s="276">
        <v>4205307431</v>
      </c>
    </row>
    <row r="305" spans="1:27" ht="90">
      <c r="A305" s="475" t="s">
        <v>25969</v>
      </c>
      <c r="B305" s="311" t="s">
        <v>899</v>
      </c>
      <c r="C305" s="45" t="s">
        <v>1457</v>
      </c>
      <c r="D305" s="45" t="s">
        <v>589</v>
      </c>
      <c r="E305" s="45" t="s">
        <v>1205</v>
      </c>
      <c r="F305" s="45" t="s">
        <v>850</v>
      </c>
      <c r="G305" s="45" t="s">
        <v>1015</v>
      </c>
      <c r="H305" s="45" t="s">
        <v>1523</v>
      </c>
      <c r="I305" s="45" t="s">
        <v>1524</v>
      </c>
      <c r="J305" s="45" t="s">
        <v>16</v>
      </c>
      <c r="K305" s="118">
        <v>4</v>
      </c>
      <c r="L305" s="118">
        <v>0</v>
      </c>
      <c r="M305" s="117">
        <v>33224.85</v>
      </c>
      <c r="N305" s="275">
        <v>29403.99</v>
      </c>
      <c r="O305" s="270">
        <f t="shared" si="9"/>
        <v>3820.8599999999969</v>
      </c>
      <c r="P305" s="270">
        <f t="shared" si="8"/>
        <v>11.500006772039594</v>
      </c>
      <c r="Q305" s="117" t="s">
        <v>1208</v>
      </c>
      <c r="R305" s="276">
        <v>4252007178</v>
      </c>
      <c r="S305" s="117" t="s">
        <v>1525</v>
      </c>
      <c r="T305" s="274">
        <v>42458</v>
      </c>
      <c r="U305" s="117"/>
      <c r="V305" s="274">
        <v>42471</v>
      </c>
      <c r="W305" s="274">
        <v>42473</v>
      </c>
      <c r="X305" s="117" t="s">
        <v>1526</v>
      </c>
      <c r="Y305" s="275">
        <v>29403.99</v>
      </c>
      <c r="Z305" s="117" t="s">
        <v>1208</v>
      </c>
      <c r="AA305" s="276">
        <v>4252007178</v>
      </c>
    </row>
    <row r="306" spans="1:27" ht="146.25">
      <c r="A306" s="475" t="s">
        <v>25970</v>
      </c>
      <c r="B306" s="311" t="s">
        <v>899</v>
      </c>
      <c r="C306" s="45" t="s">
        <v>1457</v>
      </c>
      <c r="D306" s="45" t="s">
        <v>272</v>
      </c>
      <c r="E306" s="45" t="s">
        <v>1527</v>
      </c>
      <c r="F306" s="45" t="s">
        <v>850</v>
      </c>
      <c r="G306" s="45" t="s">
        <v>1528</v>
      </c>
      <c r="H306" s="45" t="s">
        <v>1529</v>
      </c>
      <c r="I306" s="45" t="s">
        <v>1077</v>
      </c>
      <c r="J306" s="45" t="s">
        <v>10</v>
      </c>
      <c r="K306" s="118">
        <v>1</v>
      </c>
      <c r="L306" s="118">
        <v>0</v>
      </c>
      <c r="M306" s="117">
        <v>324414</v>
      </c>
      <c r="N306" s="347">
        <v>324414</v>
      </c>
      <c r="O306" s="270">
        <f t="shared" si="9"/>
        <v>0</v>
      </c>
      <c r="P306" s="270">
        <f t="shared" si="8"/>
        <v>0</v>
      </c>
      <c r="Q306" s="117" t="s">
        <v>1530</v>
      </c>
      <c r="R306" s="276">
        <v>4217170774</v>
      </c>
      <c r="S306" s="117" t="s">
        <v>1531</v>
      </c>
      <c r="T306" s="274">
        <v>42459</v>
      </c>
      <c r="U306" s="117"/>
      <c r="V306" s="274">
        <v>42468</v>
      </c>
      <c r="W306" s="274">
        <v>42472</v>
      </c>
      <c r="X306" s="117" t="s">
        <v>1532</v>
      </c>
      <c r="Y306" s="275">
        <v>324414</v>
      </c>
      <c r="Z306" s="117" t="s">
        <v>1530</v>
      </c>
      <c r="AA306" s="276">
        <v>4217170774</v>
      </c>
    </row>
    <row r="307" spans="1:27" ht="90">
      <c r="A307" s="475" t="s">
        <v>25971</v>
      </c>
      <c r="B307" s="311" t="s">
        <v>899</v>
      </c>
      <c r="C307" s="45" t="s">
        <v>1457</v>
      </c>
      <c r="D307" s="45" t="s">
        <v>589</v>
      </c>
      <c r="E307" s="45" t="s">
        <v>1533</v>
      </c>
      <c r="F307" s="45" t="s">
        <v>1403</v>
      </c>
      <c r="G307" s="45" t="s">
        <v>649</v>
      </c>
      <c r="H307" s="45" t="s">
        <v>1534</v>
      </c>
      <c r="I307" s="45" t="s">
        <v>1261</v>
      </c>
      <c r="J307" s="45" t="s">
        <v>15</v>
      </c>
      <c r="K307" s="468">
        <v>3</v>
      </c>
      <c r="L307" s="468">
        <v>0</v>
      </c>
      <c r="M307" s="117">
        <v>3266.75</v>
      </c>
      <c r="N307" s="275">
        <v>2580.7199999999998</v>
      </c>
      <c r="O307" s="270">
        <f t="shared" si="9"/>
        <v>686.0300000000002</v>
      </c>
      <c r="P307" s="270">
        <f t="shared" si="8"/>
        <v>21.000382643299922</v>
      </c>
      <c r="Q307" s="117" t="s">
        <v>1535</v>
      </c>
      <c r="R307" s="276">
        <v>4220035510</v>
      </c>
      <c r="S307" s="117" t="s">
        <v>1536</v>
      </c>
      <c r="T307" s="274">
        <v>42535</v>
      </c>
      <c r="U307" s="117"/>
      <c r="V307" s="274">
        <v>42548</v>
      </c>
      <c r="W307" s="274">
        <v>42551</v>
      </c>
      <c r="X307" s="117" t="s">
        <v>1537</v>
      </c>
      <c r="Y307" s="275">
        <v>2580.7199999999998</v>
      </c>
      <c r="Z307" s="117" t="s">
        <v>1535</v>
      </c>
      <c r="AA307" s="276">
        <v>4220035510</v>
      </c>
    </row>
    <row r="308" spans="1:27" ht="67.5">
      <c r="A308" s="475" t="s">
        <v>25972</v>
      </c>
      <c r="B308" s="311" t="s">
        <v>899</v>
      </c>
      <c r="C308" s="45" t="s">
        <v>1457</v>
      </c>
      <c r="D308" s="45" t="s">
        <v>589</v>
      </c>
      <c r="E308" s="45" t="s">
        <v>1538</v>
      </c>
      <c r="F308" s="45" t="s">
        <v>1539</v>
      </c>
      <c r="G308" s="45" t="s">
        <v>1540</v>
      </c>
      <c r="H308" s="45" t="s">
        <v>1541</v>
      </c>
      <c r="I308" s="45" t="s">
        <v>1268</v>
      </c>
      <c r="J308" s="45" t="s">
        <v>129</v>
      </c>
      <c r="K308" s="468">
        <v>7</v>
      </c>
      <c r="L308" s="468">
        <v>0</v>
      </c>
      <c r="M308" s="117">
        <v>8166.75</v>
      </c>
      <c r="N308" s="275">
        <v>2798.78</v>
      </c>
      <c r="O308" s="270">
        <f t="shared" si="9"/>
        <v>5367.9699999999993</v>
      </c>
      <c r="P308" s="270">
        <f t="shared" si="8"/>
        <v>65.729574188018475</v>
      </c>
      <c r="Q308" s="117" t="s">
        <v>1236</v>
      </c>
      <c r="R308" s="276">
        <v>4205307431</v>
      </c>
      <c r="S308" s="117" t="s">
        <v>1542</v>
      </c>
      <c r="T308" s="274">
        <v>42529</v>
      </c>
      <c r="U308" s="117"/>
      <c r="V308" s="274">
        <v>42541</v>
      </c>
      <c r="W308" s="274">
        <v>42544</v>
      </c>
      <c r="X308" s="117" t="s">
        <v>1543</v>
      </c>
      <c r="Y308" s="275">
        <v>2798.78</v>
      </c>
      <c r="Z308" s="117" t="s">
        <v>1236</v>
      </c>
      <c r="AA308" s="276">
        <v>4205307431</v>
      </c>
    </row>
    <row r="309" spans="1:27" ht="90">
      <c r="A309" s="475" t="s">
        <v>25973</v>
      </c>
      <c r="B309" s="311" t="s">
        <v>899</v>
      </c>
      <c r="C309" s="45" t="s">
        <v>1457</v>
      </c>
      <c r="D309" s="45" t="s">
        <v>589</v>
      </c>
      <c r="E309" s="45" t="s">
        <v>1544</v>
      </c>
      <c r="F309" s="45" t="s">
        <v>1539</v>
      </c>
      <c r="G309" s="45" t="s">
        <v>1075</v>
      </c>
      <c r="H309" s="45" t="s">
        <v>1545</v>
      </c>
      <c r="I309" s="45" t="s">
        <v>1546</v>
      </c>
      <c r="J309" s="45" t="s">
        <v>15</v>
      </c>
      <c r="K309" s="468">
        <v>3</v>
      </c>
      <c r="L309" s="468">
        <v>0</v>
      </c>
      <c r="M309" s="117">
        <v>8460</v>
      </c>
      <c r="N309" s="275">
        <v>8417.7000000000007</v>
      </c>
      <c r="O309" s="270">
        <f t="shared" si="9"/>
        <v>42.299999999999272</v>
      </c>
      <c r="P309" s="270">
        <f t="shared" si="8"/>
        <v>0.49999999999999145</v>
      </c>
      <c r="Q309" s="117" t="s">
        <v>1208</v>
      </c>
      <c r="R309" s="276">
        <v>4252007178</v>
      </c>
      <c r="S309" s="117" t="s">
        <v>1525</v>
      </c>
      <c r="T309" s="274">
        <v>42537</v>
      </c>
      <c r="U309" s="117"/>
      <c r="V309" s="274">
        <v>42548</v>
      </c>
      <c r="W309" s="274">
        <v>42551</v>
      </c>
      <c r="X309" s="117" t="s">
        <v>1547</v>
      </c>
      <c r="Y309" s="275">
        <v>8417.7000000000007</v>
      </c>
      <c r="Z309" s="117" t="s">
        <v>1208</v>
      </c>
      <c r="AA309" s="276">
        <v>4252007178</v>
      </c>
    </row>
    <row r="310" spans="1:27" ht="90">
      <c r="A310" s="475" t="s">
        <v>25974</v>
      </c>
      <c r="B310" s="311" t="s">
        <v>899</v>
      </c>
      <c r="C310" s="45" t="s">
        <v>1457</v>
      </c>
      <c r="D310" s="45" t="s">
        <v>589</v>
      </c>
      <c r="E310" s="118" t="s">
        <v>1548</v>
      </c>
      <c r="F310" s="45" t="s">
        <v>1539</v>
      </c>
      <c r="G310" s="45" t="s">
        <v>1549</v>
      </c>
      <c r="H310" s="45" t="s">
        <v>1550</v>
      </c>
      <c r="I310" s="45" t="s">
        <v>1551</v>
      </c>
      <c r="J310" s="45" t="s">
        <v>356</v>
      </c>
      <c r="K310" s="468">
        <v>12</v>
      </c>
      <c r="L310" s="468">
        <v>3</v>
      </c>
      <c r="M310" s="117">
        <v>19904.3</v>
      </c>
      <c r="N310" s="275">
        <v>12639.23</v>
      </c>
      <c r="O310" s="270">
        <f t="shared" si="9"/>
        <v>7265.07</v>
      </c>
      <c r="P310" s="270">
        <f t="shared" si="8"/>
        <v>36.500002512020011</v>
      </c>
      <c r="Q310" s="117" t="s">
        <v>1552</v>
      </c>
      <c r="R310" s="276">
        <v>4220035510</v>
      </c>
      <c r="S310" s="117" t="s">
        <v>1553</v>
      </c>
      <c r="T310" s="274">
        <v>42538</v>
      </c>
      <c r="U310" s="117"/>
      <c r="V310" s="274">
        <v>42551</v>
      </c>
      <c r="W310" s="274">
        <v>42555</v>
      </c>
      <c r="X310" s="117" t="s">
        <v>1554</v>
      </c>
      <c r="Y310" s="275">
        <v>12639.23</v>
      </c>
      <c r="Z310" s="117" t="s">
        <v>1552</v>
      </c>
      <c r="AA310" s="276">
        <v>4220035510</v>
      </c>
    </row>
    <row r="311" spans="1:27" ht="101.25">
      <c r="A311" s="475" t="s">
        <v>25975</v>
      </c>
      <c r="B311" s="311" t="s">
        <v>899</v>
      </c>
      <c r="C311" s="45" t="s">
        <v>1457</v>
      </c>
      <c r="D311" s="45" t="s">
        <v>589</v>
      </c>
      <c r="E311" s="118" t="s">
        <v>1299</v>
      </c>
      <c r="F311" s="45" t="s">
        <v>1403</v>
      </c>
      <c r="G311" s="45" t="s">
        <v>1075</v>
      </c>
      <c r="H311" s="45" t="s">
        <v>1300</v>
      </c>
      <c r="I311" s="45" t="s">
        <v>1334</v>
      </c>
      <c r="J311" s="325">
        <v>5</v>
      </c>
      <c r="K311" s="325">
        <v>5</v>
      </c>
      <c r="L311" s="325">
        <v>0</v>
      </c>
      <c r="M311" s="117">
        <v>43820</v>
      </c>
      <c r="N311" s="275">
        <v>43162.7</v>
      </c>
      <c r="O311" s="270">
        <f t="shared" si="9"/>
        <v>657.30000000000291</v>
      </c>
      <c r="P311" s="270">
        <f t="shared" si="8"/>
        <v>1.5000000000000067</v>
      </c>
      <c r="Q311" s="117" t="s">
        <v>1555</v>
      </c>
      <c r="R311" s="276">
        <v>5406600343</v>
      </c>
      <c r="S311" s="117" t="s">
        <v>1556</v>
      </c>
      <c r="T311" s="274">
        <v>42545</v>
      </c>
      <c r="U311" s="117"/>
      <c r="V311" s="323">
        <v>42557</v>
      </c>
      <c r="W311" s="323">
        <v>42557.338888888888</v>
      </c>
      <c r="X311" s="291" t="s">
        <v>1557</v>
      </c>
      <c r="Y311" s="327">
        <v>43162.7</v>
      </c>
      <c r="Z311" s="291" t="s">
        <v>1555</v>
      </c>
      <c r="AA311" s="348" t="s">
        <v>1303</v>
      </c>
    </row>
    <row r="312" spans="1:27" ht="123.75">
      <c r="A312" s="475" t="s">
        <v>25976</v>
      </c>
      <c r="B312" s="311" t="s">
        <v>899</v>
      </c>
      <c r="C312" s="45" t="s">
        <v>1457</v>
      </c>
      <c r="D312" s="45" t="s">
        <v>589</v>
      </c>
      <c r="E312" s="118" t="s">
        <v>1558</v>
      </c>
      <c r="F312" s="45" t="s">
        <v>1539</v>
      </c>
      <c r="G312" s="323">
        <v>42517</v>
      </c>
      <c r="H312" s="45" t="s">
        <v>1559</v>
      </c>
      <c r="I312" s="291" t="s">
        <v>1560</v>
      </c>
      <c r="J312" s="325">
        <v>10</v>
      </c>
      <c r="K312" s="325">
        <v>9</v>
      </c>
      <c r="L312" s="325">
        <v>1</v>
      </c>
      <c r="M312" s="326">
        <v>21229</v>
      </c>
      <c r="N312" s="327">
        <v>16346.33</v>
      </c>
      <c r="O312" s="270">
        <f t="shared" si="9"/>
        <v>4882.67</v>
      </c>
      <c r="P312" s="270">
        <f t="shared" si="8"/>
        <v>23</v>
      </c>
      <c r="Q312" s="291" t="s">
        <v>1535</v>
      </c>
      <c r="R312" s="291" t="s">
        <v>1561</v>
      </c>
      <c r="S312" s="291" t="s">
        <v>1562</v>
      </c>
      <c r="T312" s="323">
        <v>42543.695138888885</v>
      </c>
      <c r="U312" s="291"/>
      <c r="V312" s="323">
        <v>42555</v>
      </c>
      <c r="W312" s="323">
        <v>42558</v>
      </c>
      <c r="X312" s="349" t="s">
        <v>1563</v>
      </c>
      <c r="Y312" s="327">
        <v>16346.33</v>
      </c>
      <c r="Z312" s="291" t="s">
        <v>1535</v>
      </c>
      <c r="AA312" s="348" t="s">
        <v>1561</v>
      </c>
    </row>
    <row r="313" spans="1:27" ht="112.5">
      <c r="A313" s="475" t="s">
        <v>25977</v>
      </c>
      <c r="B313" s="311" t="s">
        <v>899</v>
      </c>
      <c r="C313" s="45" t="s">
        <v>1457</v>
      </c>
      <c r="D313" s="45" t="s">
        <v>589</v>
      </c>
      <c r="E313" s="118" t="s">
        <v>1310</v>
      </c>
      <c r="F313" s="45" t="s">
        <v>1311</v>
      </c>
      <c r="G313" s="323">
        <v>42605</v>
      </c>
      <c r="H313" s="45" t="s">
        <v>1313</v>
      </c>
      <c r="I313" s="291" t="s">
        <v>1564</v>
      </c>
      <c r="J313" s="325">
        <v>3</v>
      </c>
      <c r="K313" s="325">
        <v>3</v>
      </c>
      <c r="L313" s="325">
        <v>0</v>
      </c>
      <c r="M313" s="326">
        <v>7749</v>
      </c>
      <c r="N313" s="327">
        <v>6315.43</v>
      </c>
      <c r="O313" s="270">
        <f t="shared" si="9"/>
        <v>1433.5699999999997</v>
      </c>
      <c r="P313" s="270">
        <f t="shared" si="8"/>
        <v>18.500064524454764</v>
      </c>
      <c r="Q313" s="291" t="s">
        <v>1565</v>
      </c>
      <c r="R313" s="291" t="s">
        <v>1316</v>
      </c>
      <c r="S313" s="291" t="s">
        <v>1566</v>
      </c>
      <c r="T313" s="323">
        <v>42627.703472222223</v>
      </c>
      <c r="U313" s="291"/>
      <c r="V313" s="323">
        <v>42642</v>
      </c>
      <c r="W313" s="323">
        <v>42643</v>
      </c>
      <c r="X313" s="291" t="s">
        <v>1567</v>
      </c>
      <c r="Y313" s="327">
        <v>6315.43</v>
      </c>
      <c r="Z313" s="291" t="s">
        <v>1568</v>
      </c>
      <c r="AA313" s="348" t="s">
        <v>1316</v>
      </c>
    </row>
    <row r="314" spans="1:27" ht="112.5">
      <c r="A314" s="475" t="s">
        <v>25978</v>
      </c>
      <c r="B314" s="311" t="s">
        <v>899</v>
      </c>
      <c r="C314" s="45" t="s">
        <v>1457</v>
      </c>
      <c r="D314" s="45" t="s">
        <v>589</v>
      </c>
      <c r="E314" s="118" t="s">
        <v>1325</v>
      </c>
      <c r="F314" s="45" t="s">
        <v>1129</v>
      </c>
      <c r="G314" s="323">
        <v>42612</v>
      </c>
      <c r="H314" s="45" t="s">
        <v>1327</v>
      </c>
      <c r="I314" s="291" t="s">
        <v>1569</v>
      </c>
      <c r="J314" s="325">
        <v>4</v>
      </c>
      <c r="K314" s="325">
        <v>4</v>
      </c>
      <c r="L314" s="325">
        <v>0</v>
      </c>
      <c r="M314" s="326">
        <v>15707.48</v>
      </c>
      <c r="N314" s="327">
        <v>10759.61</v>
      </c>
      <c r="O314" s="270">
        <f t="shared" si="9"/>
        <v>4947.869999999999</v>
      </c>
      <c r="P314" s="270">
        <f t="shared" si="8"/>
        <v>31.500087856231545</v>
      </c>
      <c r="Q314" s="291" t="s">
        <v>1565</v>
      </c>
      <c r="R314" s="291" t="s">
        <v>1316</v>
      </c>
      <c r="S314" s="291" t="s">
        <v>1566</v>
      </c>
      <c r="T314" s="323">
        <v>42626.524837500001</v>
      </c>
      <c r="U314" s="291"/>
      <c r="V314" s="323">
        <v>42642</v>
      </c>
      <c r="W314" s="323">
        <v>42643</v>
      </c>
      <c r="X314" s="291" t="s">
        <v>1570</v>
      </c>
      <c r="Y314" s="327">
        <v>10759.61</v>
      </c>
      <c r="Z314" s="291" t="s">
        <v>1568</v>
      </c>
      <c r="AA314" s="348" t="s">
        <v>1316</v>
      </c>
    </row>
    <row r="315" spans="1:27" ht="101.25">
      <c r="A315" s="475" t="s">
        <v>25979</v>
      </c>
      <c r="B315" s="311" t="s">
        <v>899</v>
      </c>
      <c r="C315" s="45" t="s">
        <v>1457</v>
      </c>
      <c r="D315" s="45" t="s">
        <v>589</v>
      </c>
      <c r="E315" s="118" t="s">
        <v>1448</v>
      </c>
      <c r="F315" s="45" t="s">
        <v>1129</v>
      </c>
      <c r="G315" s="323">
        <v>42613</v>
      </c>
      <c r="H315" s="45" t="s">
        <v>1450</v>
      </c>
      <c r="I315" s="291" t="s">
        <v>1571</v>
      </c>
      <c r="J315" s="325">
        <v>4</v>
      </c>
      <c r="K315" s="325">
        <v>4</v>
      </c>
      <c r="L315" s="325">
        <v>0</v>
      </c>
      <c r="M315" s="326">
        <v>8321.6200000000008</v>
      </c>
      <c r="N315" s="327">
        <v>6231.88</v>
      </c>
      <c r="O315" s="270">
        <f t="shared" si="9"/>
        <v>2089.7400000000007</v>
      </c>
      <c r="P315" s="270">
        <f t="shared" si="8"/>
        <v>25.112177676942714</v>
      </c>
      <c r="Q315" s="291" t="s">
        <v>1572</v>
      </c>
      <c r="R315" s="291" t="s">
        <v>1229</v>
      </c>
      <c r="S315" s="291" t="s">
        <v>1573</v>
      </c>
      <c r="T315" s="323">
        <v>42628.549305555556</v>
      </c>
      <c r="U315" s="291"/>
      <c r="V315" s="323">
        <v>42641</v>
      </c>
      <c r="W315" s="323">
        <v>42642.345833333333</v>
      </c>
      <c r="X315" s="291" t="s">
        <v>1574</v>
      </c>
      <c r="Y315" s="327">
        <v>6231.88</v>
      </c>
      <c r="Z315" s="291" t="s">
        <v>1575</v>
      </c>
      <c r="AA315" s="348" t="s">
        <v>1229</v>
      </c>
    </row>
    <row r="316" spans="1:27" ht="101.25">
      <c r="A316" s="475" t="s">
        <v>25980</v>
      </c>
      <c r="B316" s="311" t="s">
        <v>899</v>
      </c>
      <c r="C316" s="45" t="s">
        <v>1457</v>
      </c>
      <c r="D316" s="45" t="s">
        <v>589</v>
      </c>
      <c r="E316" s="118" t="s">
        <v>1331</v>
      </c>
      <c r="F316" s="45" t="s">
        <v>1311</v>
      </c>
      <c r="G316" s="323">
        <v>42611</v>
      </c>
      <c r="H316" s="45" t="s">
        <v>1333</v>
      </c>
      <c r="I316" s="291" t="s">
        <v>1576</v>
      </c>
      <c r="J316" s="325">
        <v>4</v>
      </c>
      <c r="K316" s="325">
        <v>4</v>
      </c>
      <c r="L316" s="325">
        <v>0</v>
      </c>
      <c r="M316" s="326">
        <v>18300</v>
      </c>
      <c r="N316" s="327">
        <v>14182.5</v>
      </c>
      <c r="O316" s="270">
        <f t="shared" si="9"/>
        <v>4117.5</v>
      </c>
      <c r="P316" s="270">
        <f t="shared" si="8"/>
        <v>22.5</v>
      </c>
      <c r="Q316" s="291" t="s">
        <v>1555</v>
      </c>
      <c r="R316" s="291" t="s">
        <v>1303</v>
      </c>
      <c r="S316" s="291" t="s">
        <v>1577</v>
      </c>
      <c r="T316" s="323">
        <v>42627.747916666667</v>
      </c>
      <c r="U316" s="291"/>
      <c r="V316" s="323">
        <v>42642</v>
      </c>
      <c r="W316" s="323">
        <v>42646</v>
      </c>
      <c r="X316" s="291" t="s">
        <v>1578</v>
      </c>
      <c r="Y316" s="327">
        <v>14182.5</v>
      </c>
      <c r="Z316" s="291" t="s">
        <v>1555</v>
      </c>
      <c r="AA316" s="348" t="s">
        <v>1303</v>
      </c>
    </row>
    <row r="317" spans="1:27" ht="90">
      <c r="A317" s="475" t="s">
        <v>25981</v>
      </c>
      <c r="B317" s="308" t="s">
        <v>899</v>
      </c>
      <c r="C317" s="281" t="s">
        <v>1457</v>
      </c>
      <c r="D317" s="45" t="s">
        <v>589</v>
      </c>
      <c r="E317" s="281" t="s">
        <v>1579</v>
      </c>
      <c r="F317" s="281" t="s">
        <v>1311</v>
      </c>
      <c r="G317" s="335">
        <v>42611</v>
      </c>
      <c r="H317" s="281" t="s">
        <v>1580</v>
      </c>
      <c r="I317" s="333" t="s">
        <v>1581</v>
      </c>
      <c r="J317" s="337">
        <v>10</v>
      </c>
      <c r="K317" s="337">
        <v>10</v>
      </c>
      <c r="L317" s="337">
        <v>0</v>
      </c>
      <c r="M317" s="338">
        <v>3899</v>
      </c>
      <c r="N317" s="350">
        <v>2007.99</v>
      </c>
      <c r="O317" s="270">
        <f t="shared" si="9"/>
        <v>1891.01</v>
      </c>
      <c r="P317" s="270">
        <f t="shared" si="8"/>
        <v>48.499871761990256</v>
      </c>
      <c r="Q317" s="333" t="s">
        <v>1582</v>
      </c>
      <c r="R317" s="333" t="s">
        <v>1583</v>
      </c>
      <c r="S317" s="333" t="s">
        <v>1584</v>
      </c>
      <c r="T317" s="335">
        <v>42628.694140590276</v>
      </c>
      <c r="U317" s="333"/>
      <c r="V317" s="335">
        <v>42642</v>
      </c>
      <c r="W317" s="335">
        <v>42646</v>
      </c>
      <c r="X317" s="333" t="s">
        <v>1585</v>
      </c>
      <c r="Y317" s="350">
        <v>2007.99</v>
      </c>
      <c r="Z317" s="333" t="s">
        <v>1582</v>
      </c>
      <c r="AA317" s="351" t="s">
        <v>1583</v>
      </c>
    </row>
    <row r="318" spans="1:27" ht="90">
      <c r="A318" s="475" t="s">
        <v>25982</v>
      </c>
      <c r="B318" s="308" t="s">
        <v>899</v>
      </c>
      <c r="C318" s="281" t="s">
        <v>1457</v>
      </c>
      <c r="D318" s="45" t="s">
        <v>589</v>
      </c>
      <c r="E318" s="281" t="s">
        <v>3368</v>
      </c>
      <c r="F318" s="45" t="s">
        <v>1311</v>
      </c>
      <c r="G318" s="335">
        <v>42613</v>
      </c>
      <c r="H318" s="45" t="s">
        <v>3369</v>
      </c>
      <c r="I318" s="45" t="s">
        <v>3639</v>
      </c>
      <c r="J318" s="45" t="s">
        <v>134</v>
      </c>
      <c r="K318" s="118">
        <v>12</v>
      </c>
      <c r="L318" s="118">
        <v>0</v>
      </c>
      <c r="M318" s="118">
        <v>13268.05</v>
      </c>
      <c r="N318" s="275">
        <v>6646.71</v>
      </c>
      <c r="O318" s="270">
        <f t="shared" si="9"/>
        <v>6621.3399999999992</v>
      </c>
      <c r="P318" s="270">
        <f t="shared" si="8"/>
        <v>49.904394391037108</v>
      </c>
      <c r="Q318" s="117" t="s">
        <v>1552</v>
      </c>
      <c r="R318" s="276">
        <v>4220035510</v>
      </c>
      <c r="S318" s="117" t="s">
        <v>1553</v>
      </c>
      <c r="T318" s="274">
        <v>42633</v>
      </c>
      <c r="U318" s="118"/>
      <c r="V318" s="274">
        <v>42647</v>
      </c>
      <c r="W318" s="274">
        <v>42649</v>
      </c>
      <c r="X318" s="118" t="s">
        <v>3640</v>
      </c>
      <c r="Y318" s="275">
        <v>6646.71</v>
      </c>
      <c r="Z318" s="117" t="s">
        <v>1552</v>
      </c>
      <c r="AA318" s="276">
        <v>4220035510</v>
      </c>
    </row>
    <row r="319" spans="1:27" ht="67.5">
      <c r="A319" s="475" t="s">
        <v>25983</v>
      </c>
      <c r="B319" s="308" t="s">
        <v>899</v>
      </c>
      <c r="C319" s="281" t="s">
        <v>1457</v>
      </c>
      <c r="D319" s="45" t="s">
        <v>589</v>
      </c>
      <c r="E319" s="281" t="s">
        <v>3641</v>
      </c>
      <c r="F319" s="45" t="s">
        <v>650</v>
      </c>
      <c r="G319" s="352">
        <v>42619</v>
      </c>
      <c r="H319" s="281" t="s">
        <v>3642</v>
      </c>
      <c r="I319" s="467" t="s">
        <v>3643</v>
      </c>
      <c r="J319" s="353">
        <v>4</v>
      </c>
      <c r="K319" s="353">
        <v>4</v>
      </c>
      <c r="L319" s="353">
        <v>0</v>
      </c>
      <c r="M319" s="354">
        <v>10777.5</v>
      </c>
      <c r="N319" s="355">
        <v>5658.18</v>
      </c>
      <c r="O319" s="270">
        <f t="shared" si="9"/>
        <v>5119.32</v>
      </c>
      <c r="P319" s="270">
        <f t="shared" si="8"/>
        <v>47.500069589422402</v>
      </c>
      <c r="Q319" s="467" t="s">
        <v>3644</v>
      </c>
      <c r="R319" s="467">
        <v>4205311798</v>
      </c>
      <c r="S319" s="467" t="s">
        <v>3645</v>
      </c>
      <c r="T319" s="352">
        <v>42635</v>
      </c>
      <c r="U319" s="467"/>
      <c r="V319" s="352">
        <v>42649</v>
      </c>
      <c r="W319" s="352">
        <v>42650</v>
      </c>
      <c r="X319" s="467" t="s">
        <v>3646</v>
      </c>
      <c r="Y319" s="355">
        <v>5658.18</v>
      </c>
      <c r="Z319" s="467" t="s">
        <v>3644</v>
      </c>
      <c r="AA319" s="467">
        <v>4205311798</v>
      </c>
    </row>
    <row r="320" spans="1:27" ht="90">
      <c r="A320" s="475" t="s">
        <v>25984</v>
      </c>
      <c r="B320" s="311" t="s">
        <v>899</v>
      </c>
      <c r="C320" s="45" t="s">
        <v>1457</v>
      </c>
      <c r="D320" s="45" t="s">
        <v>272</v>
      </c>
      <c r="E320" s="45" t="s">
        <v>3554</v>
      </c>
      <c r="F320" s="45" t="s">
        <v>1311</v>
      </c>
      <c r="G320" s="45" t="s">
        <v>1443</v>
      </c>
      <c r="H320" s="45" t="s">
        <v>3555</v>
      </c>
      <c r="I320" s="45" t="s">
        <v>1243</v>
      </c>
      <c r="J320" s="296" t="s">
        <v>34</v>
      </c>
      <c r="K320" s="290">
        <v>5</v>
      </c>
      <c r="L320" s="290">
        <v>0</v>
      </c>
      <c r="M320" s="118">
        <v>6555.15</v>
      </c>
      <c r="N320" s="275">
        <v>6555.15</v>
      </c>
      <c r="O320" s="270">
        <f t="shared" si="9"/>
        <v>0</v>
      </c>
      <c r="P320" s="270">
        <f t="shared" si="8"/>
        <v>0</v>
      </c>
      <c r="Q320" s="118" t="s">
        <v>3556</v>
      </c>
      <c r="R320" s="118">
        <v>4205269419</v>
      </c>
      <c r="S320" s="118" t="s">
        <v>3647</v>
      </c>
      <c r="T320" s="356">
        <v>42635</v>
      </c>
      <c r="U320" s="118"/>
      <c r="V320" s="356">
        <v>42648</v>
      </c>
      <c r="W320" s="356">
        <v>42650</v>
      </c>
      <c r="X320" s="118" t="s">
        <v>3648</v>
      </c>
      <c r="Y320" s="275">
        <v>6555.15</v>
      </c>
      <c r="Z320" s="118" t="s">
        <v>3556</v>
      </c>
      <c r="AA320" s="118">
        <v>4205269419</v>
      </c>
    </row>
    <row r="321" spans="1:27" ht="101.25">
      <c r="A321" s="475" t="s">
        <v>25985</v>
      </c>
      <c r="B321" s="311" t="s">
        <v>899</v>
      </c>
      <c r="C321" s="45" t="s">
        <v>1457</v>
      </c>
      <c r="D321" s="45" t="s">
        <v>589</v>
      </c>
      <c r="E321" s="281" t="s">
        <v>3409</v>
      </c>
      <c r="F321" s="281" t="s">
        <v>3402</v>
      </c>
      <c r="G321" s="281" t="s">
        <v>3388</v>
      </c>
      <c r="H321" s="281" t="s">
        <v>3649</v>
      </c>
      <c r="I321" s="281" t="s">
        <v>1268</v>
      </c>
      <c r="J321" s="45" t="s">
        <v>34</v>
      </c>
      <c r="K321" s="118">
        <v>5</v>
      </c>
      <c r="L321" s="118">
        <v>0</v>
      </c>
      <c r="M321" s="357">
        <v>10149</v>
      </c>
      <c r="N321" s="357">
        <v>8069.17</v>
      </c>
      <c r="O321" s="270">
        <f t="shared" si="9"/>
        <v>2079.83</v>
      </c>
      <c r="P321" s="270">
        <f t="shared" si="8"/>
        <v>20.492954970933098</v>
      </c>
      <c r="Q321" s="286" t="s">
        <v>3404</v>
      </c>
      <c r="R321" s="286">
        <v>4252007160</v>
      </c>
      <c r="S321" s="286" t="s">
        <v>3010</v>
      </c>
      <c r="T321" s="352">
        <v>42702</v>
      </c>
      <c r="U321" s="286"/>
      <c r="V321" s="352">
        <v>42717</v>
      </c>
      <c r="W321" s="352">
        <v>42720</v>
      </c>
      <c r="X321" s="286" t="s">
        <v>3650</v>
      </c>
      <c r="Y321" s="357">
        <v>8069.17</v>
      </c>
      <c r="Z321" s="286" t="s">
        <v>3404</v>
      </c>
      <c r="AA321" s="286">
        <v>4252007160</v>
      </c>
    </row>
    <row r="322" spans="1:27" ht="67.5">
      <c r="A322" s="475" t="s">
        <v>25986</v>
      </c>
      <c r="B322" s="311" t="s">
        <v>899</v>
      </c>
      <c r="C322" s="45" t="s">
        <v>1457</v>
      </c>
      <c r="D322" s="45" t="s">
        <v>589</v>
      </c>
      <c r="E322" s="281" t="s">
        <v>3427</v>
      </c>
      <c r="F322" s="281" t="s">
        <v>3343</v>
      </c>
      <c r="G322" s="281" t="s">
        <v>3333</v>
      </c>
      <c r="H322" s="281" t="s">
        <v>3651</v>
      </c>
      <c r="I322" s="281" t="s">
        <v>3429</v>
      </c>
      <c r="J322" s="281" t="s">
        <v>15</v>
      </c>
      <c r="K322" s="286">
        <v>3</v>
      </c>
      <c r="L322" s="286">
        <v>0</v>
      </c>
      <c r="M322" s="357">
        <v>17670</v>
      </c>
      <c r="N322" s="357">
        <v>14136</v>
      </c>
      <c r="O322" s="270">
        <f t="shared" si="9"/>
        <v>3534</v>
      </c>
      <c r="P322" s="270">
        <f t="shared" si="8"/>
        <v>20</v>
      </c>
      <c r="Q322" s="286" t="s">
        <v>1219</v>
      </c>
      <c r="R322" s="286">
        <v>7725294223</v>
      </c>
      <c r="S322" s="286" t="s">
        <v>3652</v>
      </c>
      <c r="T322" s="352">
        <v>42703</v>
      </c>
      <c r="U322" s="286"/>
      <c r="V322" s="352">
        <v>42719</v>
      </c>
      <c r="W322" s="352">
        <v>42723</v>
      </c>
      <c r="X322" s="286" t="s">
        <v>3653</v>
      </c>
      <c r="Y322" s="357">
        <v>14136</v>
      </c>
      <c r="Z322" s="286" t="s">
        <v>1219</v>
      </c>
      <c r="AA322" s="286">
        <v>7725294223</v>
      </c>
    </row>
    <row r="323" spans="1:27" ht="56.25">
      <c r="A323" s="475" t="s">
        <v>26045</v>
      </c>
      <c r="B323" s="311" t="s">
        <v>899</v>
      </c>
      <c r="C323" s="45" t="s">
        <v>1457</v>
      </c>
      <c r="D323" s="45" t="s">
        <v>589</v>
      </c>
      <c r="E323" s="281" t="s">
        <v>3437</v>
      </c>
      <c r="F323" s="281" t="s">
        <v>3448</v>
      </c>
      <c r="G323" s="281" t="s">
        <v>3344</v>
      </c>
      <c r="H323" s="281" t="s">
        <v>3438</v>
      </c>
      <c r="I323" s="281" t="s">
        <v>1243</v>
      </c>
      <c r="J323" s="281" t="s">
        <v>15</v>
      </c>
      <c r="K323" s="286">
        <v>2</v>
      </c>
      <c r="L323" s="286">
        <v>1</v>
      </c>
      <c r="M323" s="286">
        <v>26400.6</v>
      </c>
      <c r="N323" s="357">
        <v>23364.53</v>
      </c>
      <c r="O323" s="270">
        <f t="shared" si="9"/>
        <v>3036.0699999999997</v>
      </c>
      <c r="P323" s="270">
        <f t="shared" si="8"/>
        <v>11.5000037877927</v>
      </c>
      <c r="Q323" s="286" t="s">
        <v>1236</v>
      </c>
      <c r="R323" s="286">
        <v>4205307431</v>
      </c>
      <c r="S323" s="286" t="s">
        <v>3654</v>
      </c>
      <c r="T323" s="352">
        <v>42704</v>
      </c>
      <c r="U323" s="286"/>
      <c r="V323" s="352">
        <v>42719</v>
      </c>
      <c r="W323" s="352">
        <v>42724</v>
      </c>
      <c r="X323" s="286" t="s">
        <v>3655</v>
      </c>
      <c r="Y323" s="357">
        <v>23364.53</v>
      </c>
      <c r="Z323" s="286" t="s">
        <v>1236</v>
      </c>
      <c r="AA323" s="286">
        <v>4205307431</v>
      </c>
    </row>
    <row r="324" spans="1:27" ht="56.25">
      <c r="A324" s="475" t="s">
        <v>26046</v>
      </c>
      <c r="B324" s="311" t="s">
        <v>899</v>
      </c>
      <c r="C324" s="45" t="s">
        <v>1457</v>
      </c>
      <c r="D324" s="45" t="s">
        <v>589</v>
      </c>
      <c r="E324" s="281" t="s">
        <v>3656</v>
      </c>
      <c r="F324" s="281" t="s">
        <v>3343</v>
      </c>
      <c r="G324" s="281" t="s">
        <v>3344</v>
      </c>
      <c r="H324" s="281" t="s">
        <v>3415</v>
      </c>
      <c r="I324" s="467" t="s">
        <v>3657</v>
      </c>
      <c r="J324" s="353">
        <v>5</v>
      </c>
      <c r="K324" s="353">
        <v>5</v>
      </c>
      <c r="L324" s="353">
        <v>0</v>
      </c>
      <c r="M324" s="354">
        <v>8793.25</v>
      </c>
      <c r="N324" s="355">
        <v>6405.95</v>
      </c>
      <c r="O324" s="270">
        <f t="shared" si="9"/>
        <v>2387.3000000000002</v>
      </c>
      <c r="P324" s="270">
        <f t="shared" si="8"/>
        <v>27.149233787280018</v>
      </c>
      <c r="Q324" s="467" t="s">
        <v>1398</v>
      </c>
      <c r="R324" s="358">
        <v>420700098563</v>
      </c>
      <c r="S324" s="467" t="s">
        <v>3658</v>
      </c>
      <c r="T324" s="352">
        <v>42704</v>
      </c>
      <c r="U324" s="467"/>
      <c r="V324" s="352">
        <v>42719</v>
      </c>
      <c r="W324" s="352">
        <v>42724</v>
      </c>
      <c r="X324" s="467" t="s">
        <v>3659</v>
      </c>
      <c r="Y324" s="355">
        <v>6405.95</v>
      </c>
      <c r="Z324" s="467" t="s">
        <v>1398</v>
      </c>
      <c r="AA324" s="358">
        <v>420700098563</v>
      </c>
    </row>
    <row r="325" spans="1:27" ht="101.25">
      <c r="A325" s="475" t="s">
        <v>26047</v>
      </c>
      <c r="B325" s="311" t="s">
        <v>899</v>
      </c>
      <c r="C325" s="45" t="s">
        <v>1457</v>
      </c>
      <c r="D325" s="45" t="s">
        <v>589</v>
      </c>
      <c r="E325" s="45" t="s">
        <v>3629</v>
      </c>
      <c r="F325" s="281" t="s">
        <v>3448</v>
      </c>
      <c r="G325" s="281" t="s">
        <v>3338</v>
      </c>
      <c r="H325" s="45" t="s">
        <v>3449</v>
      </c>
      <c r="I325" s="468" t="s">
        <v>3660</v>
      </c>
      <c r="J325" s="359">
        <v>4</v>
      </c>
      <c r="K325" s="359">
        <v>4</v>
      </c>
      <c r="L325" s="359">
        <v>0</v>
      </c>
      <c r="M325" s="360">
        <v>12568.64</v>
      </c>
      <c r="N325" s="361">
        <v>8466.98</v>
      </c>
      <c r="O325" s="270">
        <f t="shared" si="9"/>
        <v>4101.66</v>
      </c>
      <c r="P325" s="270">
        <f t="shared" si="8"/>
        <v>32.634079741324442</v>
      </c>
      <c r="Q325" s="468" t="s">
        <v>3661</v>
      </c>
      <c r="R325" s="468">
        <v>4252000077</v>
      </c>
      <c r="S325" s="468" t="s">
        <v>3662</v>
      </c>
      <c r="T325" s="356">
        <v>42704</v>
      </c>
      <c r="U325" s="468"/>
      <c r="V325" s="352">
        <v>42719</v>
      </c>
      <c r="W325" s="352">
        <v>42724</v>
      </c>
      <c r="X325" s="468" t="s">
        <v>3663</v>
      </c>
      <c r="Y325" s="361">
        <v>8466.98</v>
      </c>
      <c r="Z325" s="468" t="s">
        <v>3661</v>
      </c>
      <c r="AA325" s="468">
        <v>4252000077</v>
      </c>
    </row>
    <row r="326" spans="1:27" ht="56.25">
      <c r="A326" s="475" t="s">
        <v>26048</v>
      </c>
      <c r="B326" s="311" t="s">
        <v>899</v>
      </c>
      <c r="C326" s="45" t="s">
        <v>1457</v>
      </c>
      <c r="D326" s="45" t="s">
        <v>589</v>
      </c>
      <c r="E326" s="45" t="s">
        <v>3420</v>
      </c>
      <c r="F326" s="281" t="s">
        <v>3343</v>
      </c>
      <c r="G326" s="281" t="s">
        <v>3333</v>
      </c>
      <c r="H326" s="45" t="s">
        <v>3664</v>
      </c>
      <c r="I326" s="468" t="s">
        <v>3665</v>
      </c>
      <c r="J326" s="359">
        <v>8</v>
      </c>
      <c r="K326" s="359">
        <v>8</v>
      </c>
      <c r="L326" s="359">
        <v>0</v>
      </c>
      <c r="M326" s="360">
        <v>4715.25</v>
      </c>
      <c r="N326" s="361">
        <v>3512.86</v>
      </c>
      <c r="O326" s="270">
        <f t="shared" si="9"/>
        <v>1202.3899999999999</v>
      </c>
      <c r="P326" s="270">
        <f t="shared" si="8"/>
        <v>25.500026509729068</v>
      </c>
      <c r="Q326" s="468" t="s">
        <v>3020</v>
      </c>
      <c r="R326" s="468">
        <v>4253012727</v>
      </c>
      <c r="S326" s="468" t="s">
        <v>3666</v>
      </c>
      <c r="T326" s="356">
        <v>42706</v>
      </c>
      <c r="U326" s="468"/>
      <c r="V326" s="352">
        <v>42719</v>
      </c>
      <c r="W326" s="352">
        <v>42724</v>
      </c>
      <c r="X326" s="468" t="s">
        <v>3667</v>
      </c>
      <c r="Y326" s="361">
        <v>3512.86</v>
      </c>
      <c r="Z326" s="468" t="s">
        <v>3020</v>
      </c>
      <c r="AA326" s="468">
        <v>4253012727</v>
      </c>
    </row>
    <row r="327" spans="1:27" ht="101.25">
      <c r="A327" s="475" t="s">
        <v>26049</v>
      </c>
      <c r="B327" s="311" t="s">
        <v>899</v>
      </c>
      <c r="C327" s="45" t="s">
        <v>1457</v>
      </c>
      <c r="D327" s="45" t="s">
        <v>589</v>
      </c>
      <c r="E327" s="45" t="s">
        <v>3440</v>
      </c>
      <c r="F327" s="281" t="s">
        <v>3402</v>
      </c>
      <c r="G327" s="281" t="s">
        <v>3398</v>
      </c>
      <c r="H327" s="45" t="s">
        <v>3441</v>
      </c>
      <c r="I327" s="468" t="s">
        <v>3442</v>
      </c>
      <c r="J327" s="359">
        <v>4</v>
      </c>
      <c r="K327" s="359">
        <v>4</v>
      </c>
      <c r="L327" s="359">
        <v>0</v>
      </c>
      <c r="M327" s="360">
        <v>2405.11</v>
      </c>
      <c r="N327" s="361">
        <v>2164.6</v>
      </c>
      <c r="O327" s="270">
        <f t="shared" si="9"/>
        <v>240.51000000000022</v>
      </c>
      <c r="P327" s="270">
        <f t="shared" si="8"/>
        <v>9.9999584218601321</v>
      </c>
      <c r="Q327" s="468" t="s">
        <v>3668</v>
      </c>
      <c r="R327" s="468">
        <v>4252007160</v>
      </c>
      <c r="S327" s="468" t="s">
        <v>3010</v>
      </c>
      <c r="T327" s="356">
        <v>42709</v>
      </c>
      <c r="U327" s="468"/>
      <c r="V327" s="352">
        <v>42724</v>
      </c>
      <c r="W327" s="352">
        <v>42727</v>
      </c>
      <c r="X327" s="468" t="s">
        <v>3669</v>
      </c>
      <c r="Y327" s="361">
        <v>2164.6</v>
      </c>
      <c r="Z327" s="468" t="s">
        <v>3668</v>
      </c>
      <c r="AA327" s="468">
        <v>4252007160</v>
      </c>
    </row>
    <row r="328" spans="1:27" ht="101.25">
      <c r="A328" s="475" t="s">
        <v>26050</v>
      </c>
      <c r="B328" s="311" t="s">
        <v>899</v>
      </c>
      <c r="C328" s="45" t="s">
        <v>1457</v>
      </c>
      <c r="D328" s="45" t="s">
        <v>272</v>
      </c>
      <c r="E328" s="45" t="s">
        <v>3515</v>
      </c>
      <c r="F328" s="281" t="s">
        <v>3402</v>
      </c>
      <c r="G328" s="281" t="s">
        <v>3398</v>
      </c>
      <c r="H328" s="45" t="s">
        <v>3516</v>
      </c>
      <c r="I328" s="468" t="s">
        <v>3670</v>
      </c>
      <c r="J328" s="359">
        <v>3</v>
      </c>
      <c r="K328" s="359">
        <v>1</v>
      </c>
      <c r="L328" s="359">
        <v>2</v>
      </c>
      <c r="M328" s="360">
        <v>666.6</v>
      </c>
      <c r="N328" s="361">
        <v>666.6</v>
      </c>
      <c r="O328" s="270">
        <f t="shared" si="9"/>
        <v>0</v>
      </c>
      <c r="P328" s="270">
        <f t="shared" si="8"/>
        <v>0</v>
      </c>
      <c r="Q328" s="468" t="s">
        <v>3668</v>
      </c>
      <c r="R328" s="468">
        <v>4252007160</v>
      </c>
      <c r="S328" s="468" t="s">
        <v>3010</v>
      </c>
      <c r="T328" s="356">
        <v>42710</v>
      </c>
      <c r="U328" s="468"/>
      <c r="V328" s="356">
        <v>42726</v>
      </c>
      <c r="W328" s="352">
        <v>42731</v>
      </c>
      <c r="X328" s="468" t="s">
        <v>3671</v>
      </c>
      <c r="Y328" s="361">
        <v>666.6</v>
      </c>
      <c r="Z328" s="468" t="s">
        <v>3668</v>
      </c>
      <c r="AA328" s="468">
        <v>4252007160</v>
      </c>
    </row>
    <row r="329" spans="1:27" ht="101.25">
      <c r="A329" s="475" t="s">
        <v>26051</v>
      </c>
      <c r="B329" s="311" t="s">
        <v>899</v>
      </c>
      <c r="C329" s="45" t="s">
        <v>1457</v>
      </c>
      <c r="D329" s="45" t="s">
        <v>272</v>
      </c>
      <c r="E329" s="45" t="s">
        <v>3463</v>
      </c>
      <c r="F329" s="281" t="s">
        <v>3402</v>
      </c>
      <c r="G329" s="281" t="s">
        <v>3464</v>
      </c>
      <c r="H329" s="45" t="s">
        <v>3465</v>
      </c>
      <c r="I329" s="468" t="s">
        <v>3672</v>
      </c>
      <c r="J329" s="359">
        <v>5</v>
      </c>
      <c r="K329" s="359">
        <v>1</v>
      </c>
      <c r="L329" s="359">
        <v>0</v>
      </c>
      <c r="M329" s="360">
        <v>25533.83</v>
      </c>
      <c r="N329" s="361">
        <v>25406.16</v>
      </c>
      <c r="O329" s="270">
        <f t="shared" si="9"/>
        <v>127.67000000000189</v>
      </c>
      <c r="P329" s="270">
        <f t="shared" si="8"/>
        <v>0.50000332891697752</v>
      </c>
      <c r="Q329" s="468" t="s">
        <v>3668</v>
      </c>
      <c r="R329" s="468">
        <v>4252007160</v>
      </c>
      <c r="S329" s="468" t="s">
        <v>3010</v>
      </c>
      <c r="T329" s="356">
        <v>42711</v>
      </c>
      <c r="U329" s="468"/>
      <c r="V329" s="356">
        <v>42726</v>
      </c>
      <c r="W329" s="352">
        <v>42731</v>
      </c>
      <c r="X329" s="468" t="s">
        <v>3673</v>
      </c>
      <c r="Y329" s="361">
        <v>25406.16</v>
      </c>
      <c r="Z329" s="468" t="s">
        <v>3668</v>
      </c>
      <c r="AA329" s="468">
        <v>4252007160</v>
      </c>
    </row>
    <row r="330" spans="1:27" ht="101.25">
      <c r="A330" s="475" t="s">
        <v>26052</v>
      </c>
      <c r="B330" s="311" t="s">
        <v>899</v>
      </c>
      <c r="C330" s="45" t="s">
        <v>1457</v>
      </c>
      <c r="D330" s="45" t="s">
        <v>589</v>
      </c>
      <c r="E330" s="45" t="s">
        <v>3458</v>
      </c>
      <c r="F330" s="281" t="s">
        <v>3343</v>
      </c>
      <c r="G330" s="281" t="s">
        <v>3459</v>
      </c>
      <c r="H330" s="45" t="s">
        <v>3460</v>
      </c>
      <c r="I330" s="468" t="s">
        <v>1546</v>
      </c>
      <c r="J330" s="359">
        <v>4</v>
      </c>
      <c r="K330" s="359">
        <v>4</v>
      </c>
      <c r="L330" s="359">
        <v>0</v>
      </c>
      <c r="M330" s="360">
        <v>4166.3999999999996</v>
      </c>
      <c r="N330" s="361">
        <v>3437.28</v>
      </c>
      <c r="O330" s="270">
        <f t="shared" si="9"/>
        <v>729.11999999999944</v>
      </c>
      <c r="P330" s="270">
        <f t="shared" si="8"/>
        <v>17.499999999999989</v>
      </c>
      <c r="Q330" s="468" t="s">
        <v>3668</v>
      </c>
      <c r="R330" s="468">
        <v>4252007160</v>
      </c>
      <c r="S330" s="468" t="s">
        <v>3010</v>
      </c>
      <c r="T330" s="356">
        <v>42712</v>
      </c>
      <c r="U330" s="468"/>
      <c r="V330" s="356">
        <v>42725</v>
      </c>
      <c r="W330" s="352">
        <v>42730</v>
      </c>
      <c r="X330" s="468" t="s">
        <v>3674</v>
      </c>
      <c r="Y330" s="361">
        <v>3437.28</v>
      </c>
      <c r="Z330" s="468" t="s">
        <v>3668</v>
      </c>
      <c r="AA330" s="468">
        <v>4252007160</v>
      </c>
    </row>
    <row r="331" spans="1:27" ht="78.75">
      <c r="A331" s="475" t="s">
        <v>26053</v>
      </c>
      <c r="B331" s="311" t="s">
        <v>899</v>
      </c>
      <c r="C331" s="45" t="s">
        <v>1457</v>
      </c>
      <c r="D331" s="45" t="s">
        <v>589</v>
      </c>
      <c r="E331" s="45" t="s">
        <v>3520</v>
      </c>
      <c r="F331" s="281" t="s">
        <v>3343</v>
      </c>
      <c r="G331" s="281" t="s">
        <v>3333</v>
      </c>
      <c r="H331" s="45" t="s">
        <v>3470</v>
      </c>
      <c r="I331" s="468" t="s">
        <v>2646</v>
      </c>
      <c r="J331" s="359">
        <v>3</v>
      </c>
      <c r="K331" s="359">
        <v>3</v>
      </c>
      <c r="L331" s="359">
        <v>0</v>
      </c>
      <c r="M331" s="360">
        <v>250320</v>
      </c>
      <c r="N331" s="361">
        <v>173972.4</v>
      </c>
      <c r="O331" s="270">
        <f t="shared" si="9"/>
        <v>76347.600000000006</v>
      </c>
      <c r="P331" s="270">
        <f t="shared" si="8"/>
        <v>30.500000000000004</v>
      </c>
      <c r="Q331" s="468" t="s">
        <v>3675</v>
      </c>
      <c r="R331" s="468">
        <v>2222789894</v>
      </c>
      <c r="S331" s="468" t="s">
        <v>3676</v>
      </c>
      <c r="T331" s="356">
        <v>42712</v>
      </c>
      <c r="U331" s="468"/>
      <c r="V331" s="356">
        <v>42727</v>
      </c>
      <c r="W331" s="352">
        <v>42732</v>
      </c>
      <c r="X331" s="468" t="s">
        <v>3677</v>
      </c>
      <c r="Y331" s="361">
        <v>173972.4</v>
      </c>
      <c r="Z331" s="468" t="s">
        <v>3675</v>
      </c>
      <c r="AA331" s="468">
        <v>2222789894</v>
      </c>
    </row>
    <row r="332" spans="1:27" ht="56.25">
      <c r="A332" s="475" t="s">
        <v>26054</v>
      </c>
      <c r="B332" s="311" t="s">
        <v>899</v>
      </c>
      <c r="C332" s="45" t="s">
        <v>1457</v>
      </c>
      <c r="D332" s="45" t="s">
        <v>589</v>
      </c>
      <c r="E332" s="45" t="s">
        <v>3523</v>
      </c>
      <c r="F332" s="281" t="s">
        <v>3448</v>
      </c>
      <c r="G332" s="281" t="s">
        <v>3459</v>
      </c>
      <c r="H332" s="45" t="s">
        <v>3477</v>
      </c>
      <c r="I332" s="468" t="s">
        <v>3678</v>
      </c>
      <c r="J332" s="359">
        <v>8</v>
      </c>
      <c r="K332" s="359">
        <v>8</v>
      </c>
      <c r="L332" s="359">
        <v>0</v>
      </c>
      <c r="M332" s="360">
        <v>11166.5</v>
      </c>
      <c r="N332" s="361">
        <v>7481.55</v>
      </c>
      <c r="O332" s="270">
        <f t="shared" si="9"/>
        <v>3684.95</v>
      </c>
      <c r="P332" s="270">
        <f t="shared" si="8"/>
        <v>33.000044776787711</v>
      </c>
      <c r="Q332" s="468" t="s">
        <v>3478</v>
      </c>
      <c r="R332" s="362">
        <v>421712715928</v>
      </c>
      <c r="S332" s="468" t="s">
        <v>3679</v>
      </c>
      <c r="T332" s="356">
        <v>42719</v>
      </c>
      <c r="U332" s="468"/>
      <c r="V332" s="352">
        <v>42732</v>
      </c>
      <c r="W332" s="356"/>
      <c r="X332" s="468"/>
      <c r="Y332" s="361">
        <v>7481.55</v>
      </c>
      <c r="Z332" s="468" t="s">
        <v>3478</v>
      </c>
      <c r="AA332" s="362">
        <v>421712715928</v>
      </c>
    </row>
    <row r="333" spans="1:27" ht="146.25">
      <c r="A333" s="475" t="s">
        <v>26055</v>
      </c>
      <c r="B333" s="311" t="s">
        <v>899</v>
      </c>
      <c r="C333" s="45" t="s">
        <v>1457</v>
      </c>
      <c r="D333" s="45" t="s">
        <v>272</v>
      </c>
      <c r="E333" s="45" t="s">
        <v>1527</v>
      </c>
      <c r="F333" s="274">
        <v>42691</v>
      </c>
      <c r="G333" s="274">
        <v>42706</v>
      </c>
      <c r="H333" s="45" t="s">
        <v>3680</v>
      </c>
      <c r="I333" s="118" t="s">
        <v>1077</v>
      </c>
      <c r="J333" s="118">
        <v>1</v>
      </c>
      <c r="K333" s="118">
        <v>1</v>
      </c>
      <c r="L333" s="118">
        <v>0</v>
      </c>
      <c r="M333" s="118">
        <v>484200</v>
      </c>
      <c r="N333" s="275">
        <v>484200</v>
      </c>
      <c r="O333" s="270">
        <f t="shared" si="9"/>
        <v>0</v>
      </c>
      <c r="P333" s="270">
        <f t="shared" si="8"/>
        <v>0</v>
      </c>
      <c r="Q333" s="117" t="s">
        <v>1530</v>
      </c>
      <c r="R333" s="276">
        <v>4217170774</v>
      </c>
      <c r="S333" s="117" t="s">
        <v>1531</v>
      </c>
      <c r="T333" s="356">
        <v>42719</v>
      </c>
      <c r="U333" s="118"/>
      <c r="V333" s="356">
        <v>42732</v>
      </c>
      <c r="W333" s="118"/>
      <c r="X333" s="118"/>
      <c r="Y333" s="275">
        <v>484200</v>
      </c>
      <c r="Z333" s="117" t="s">
        <v>1530</v>
      </c>
      <c r="AA333" s="276">
        <v>4217170774</v>
      </c>
    </row>
    <row r="334" spans="1:27" ht="33.75">
      <c r="A334" s="475" t="s">
        <v>26056</v>
      </c>
      <c r="B334" s="311" t="s">
        <v>1586</v>
      </c>
      <c r="C334" s="45" t="s">
        <v>1587</v>
      </c>
      <c r="D334" s="45" t="s">
        <v>268</v>
      </c>
      <c r="E334" s="45" t="s">
        <v>1588</v>
      </c>
      <c r="F334" s="45" t="s">
        <v>839</v>
      </c>
      <c r="G334" s="45" t="s">
        <v>839</v>
      </c>
      <c r="H334" s="45" t="s">
        <v>3681</v>
      </c>
      <c r="I334" s="45" t="s">
        <v>564</v>
      </c>
      <c r="J334" s="276"/>
      <c r="K334" s="276"/>
      <c r="L334" s="276"/>
      <c r="M334" s="275">
        <v>396000</v>
      </c>
      <c r="N334" s="275">
        <v>396000</v>
      </c>
      <c r="O334" s="270">
        <f t="shared" si="9"/>
        <v>0</v>
      </c>
      <c r="P334" s="270">
        <f t="shared" si="8"/>
        <v>0</v>
      </c>
      <c r="Q334" s="45" t="s">
        <v>1148</v>
      </c>
      <c r="R334" s="304">
        <v>4205109214</v>
      </c>
      <c r="S334" s="45" t="s">
        <v>1589</v>
      </c>
      <c r="T334" s="45"/>
      <c r="U334" s="45"/>
      <c r="V334" s="45" t="s">
        <v>839</v>
      </c>
      <c r="W334" s="45" t="s">
        <v>839</v>
      </c>
      <c r="X334" s="45" t="s">
        <v>1590</v>
      </c>
      <c r="Y334" s="275">
        <v>396000</v>
      </c>
      <c r="Z334" s="45" t="s">
        <v>1148</v>
      </c>
      <c r="AA334" s="304">
        <v>4205109214</v>
      </c>
    </row>
    <row r="335" spans="1:27" ht="33.75">
      <c r="A335" s="475" t="s">
        <v>26057</v>
      </c>
      <c r="B335" s="311" t="s">
        <v>1586</v>
      </c>
      <c r="C335" s="45" t="s">
        <v>1587</v>
      </c>
      <c r="D335" s="118" t="s">
        <v>269</v>
      </c>
      <c r="E335" s="45" t="s">
        <v>1591</v>
      </c>
      <c r="F335" s="45" t="s">
        <v>839</v>
      </c>
      <c r="G335" s="45" t="s">
        <v>839</v>
      </c>
      <c r="H335" s="45" t="s">
        <v>3682</v>
      </c>
      <c r="I335" s="45" t="s">
        <v>1592</v>
      </c>
      <c r="J335" s="276"/>
      <c r="K335" s="276"/>
      <c r="L335" s="276"/>
      <c r="M335" s="275">
        <v>505351</v>
      </c>
      <c r="N335" s="275">
        <v>505351</v>
      </c>
      <c r="O335" s="270">
        <f t="shared" si="9"/>
        <v>0</v>
      </c>
      <c r="P335" s="270">
        <f t="shared" si="8"/>
        <v>0</v>
      </c>
      <c r="Q335" s="45" t="s">
        <v>1593</v>
      </c>
      <c r="R335" s="304">
        <v>4217146884</v>
      </c>
      <c r="S335" s="45" t="s">
        <v>1594</v>
      </c>
      <c r="T335" s="45"/>
      <c r="U335" s="45"/>
      <c r="V335" s="45" t="s">
        <v>603</v>
      </c>
      <c r="W335" s="45" t="s">
        <v>844</v>
      </c>
      <c r="X335" s="45" t="s">
        <v>1595</v>
      </c>
      <c r="Y335" s="275">
        <v>505351</v>
      </c>
      <c r="Z335" s="45" t="s">
        <v>1593</v>
      </c>
      <c r="AA335" s="304">
        <v>4217146884</v>
      </c>
    </row>
    <row r="336" spans="1:27" ht="45">
      <c r="A336" s="475" t="s">
        <v>26058</v>
      </c>
      <c r="B336" s="311" t="s">
        <v>1586</v>
      </c>
      <c r="C336" s="45" t="s">
        <v>1587</v>
      </c>
      <c r="D336" s="45" t="s">
        <v>589</v>
      </c>
      <c r="E336" s="45" t="s">
        <v>1596</v>
      </c>
      <c r="F336" s="45" t="s">
        <v>848</v>
      </c>
      <c r="G336" s="45" t="s">
        <v>1377</v>
      </c>
      <c r="H336" s="363" t="s">
        <v>1597</v>
      </c>
      <c r="I336" s="45" t="s">
        <v>1598</v>
      </c>
      <c r="J336" s="364">
        <v>4</v>
      </c>
      <c r="K336" s="364">
        <v>4</v>
      </c>
      <c r="L336" s="364">
        <v>0</v>
      </c>
      <c r="M336" s="364">
        <v>14640.12</v>
      </c>
      <c r="N336" s="364">
        <v>11126.49</v>
      </c>
      <c r="O336" s="270">
        <f t="shared" si="9"/>
        <v>3513.630000000001</v>
      </c>
      <c r="P336" s="270">
        <f t="shared" si="8"/>
        <v>24.000008196654132</v>
      </c>
      <c r="Q336" s="45" t="s">
        <v>1236</v>
      </c>
      <c r="R336" s="304">
        <v>4205307431</v>
      </c>
      <c r="S336" s="45" t="s">
        <v>1599</v>
      </c>
      <c r="T336" s="45" t="s">
        <v>714</v>
      </c>
      <c r="U336" s="45"/>
      <c r="V336" s="45" t="s">
        <v>1027</v>
      </c>
      <c r="W336" s="45" t="s">
        <v>857</v>
      </c>
      <c r="X336" s="45" t="s">
        <v>1611</v>
      </c>
      <c r="Y336" s="276">
        <v>11126.49</v>
      </c>
      <c r="Z336" s="45" t="s">
        <v>1236</v>
      </c>
      <c r="AA336" s="304">
        <v>4205307431</v>
      </c>
    </row>
    <row r="337" spans="1:27" ht="45">
      <c r="A337" s="475" t="s">
        <v>26059</v>
      </c>
      <c r="B337" s="311" t="s">
        <v>1586</v>
      </c>
      <c r="C337" s="45" t="s">
        <v>1587</v>
      </c>
      <c r="D337" s="45" t="s">
        <v>589</v>
      </c>
      <c r="E337" s="45" t="s">
        <v>1600</v>
      </c>
      <c r="F337" s="45" t="s">
        <v>848</v>
      </c>
      <c r="G337" s="45" t="s">
        <v>1224</v>
      </c>
      <c r="H337" s="363" t="s">
        <v>1234</v>
      </c>
      <c r="I337" s="45" t="s">
        <v>1235</v>
      </c>
      <c r="J337" s="276">
        <v>5</v>
      </c>
      <c r="K337" s="276">
        <v>2</v>
      </c>
      <c r="L337" s="276">
        <v>3</v>
      </c>
      <c r="M337" s="275">
        <v>3083.5</v>
      </c>
      <c r="N337" s="275">
        <v>2513.0500000000002</v>
      </c>
      <c r="O337" s="270">
        <f t="shared" si="9"/>
        <v>570.44999999999982</v>
      </c>
      <c r="P337" s="270">
        <f t="shared" si="8"/>
        <v>18.500081076698553</v>
      </c>
      <c r="Q337" s="45" t="s">
        <v>1236</v>
      </c>
      <c r="R337" s="304">
        <v>4205307431</v>
      </c>
      <c r="S337" s="45" t="s">
        <v>1599</v>
      </c>
      <c r="T337" s="45" t="s">
        <v>1225</v>
      </c>
      <c r="U337" s="45"/>
      <c r="V337" s="45" t="s">
        <v>1033</v>
      </c>
      <c r="W337" s="45" t="s">
        <v>1239</v>
      </c>
      <c r="X337" s="45" t="s">
        <v>1601</v>
      </c>
      <c r="Y337" s="275">
        <v>2513.0500000000002</v>
      </c>
      <c r="Z337" s="45" t="s">
        <v>1236</v>
      </c>
      <c r="AA337" s="304">
        <v>4205307431</v>
      </c>
    </row>
    <row r="338" spans="1:27" ht="56.25">
      <c r="A338" s="475" t="s">
        <v>26060</v>
      </c>
      <c r="B338" s="311" t="s">
        <v>1586</v>
      </c>
      <c r="C338" s="45" t="s">
        <v>1587</v>
      </c>
      <c r="D338" s="45" t="s">
        <v>589</v>
      </c>
      <c r="E338" s="45" t="s">
        <v>1602</v>
      </c>
      <c r="F338" s="45" t="s">
        <v>848</v>
      </c>
      <c r="G338" s="45" t="s">
        <v>1224</v>
      </c>
      <c r="H338" s="363" t="s">
        <v>1603</v>
      </c>
      <c r="I338" s="45" t="s">
        <v>1604</v>
      </c>
      <c r="J338" s="276">
        <v>4</v>
      </c>
      <c r="K338" s="276">
        <v>2</v>
      </c>
      <c r="L338" s="276">
        <v>2</v>
      </c>
      <c r="M338" s="275">
        <v>6421.55</v>
      </c>
      <c r="N338" s="275">
        <v>5133.3900000000003</v>
      </c>
      <c r="O338" s="270">
        <f t="shared" si="9"/>
        <v>1288.1599999999999</v>
      </c>
      <c r="P338" s="270">
        <f t="shared" si="8"/>
        <v>20.059954372386727</v>
      </c>
      <c r="Q338" s="45" t="s">
        <v>1199</v>
      </c>
      <c r="R338" s="304">
        <v>4238013927</v>
      </c>
      <c r="S338" s="45" t="s">
        <v>1605</v>
      </c>
      <c r="T338" s="45" t="s">
        <v>854</v>
      </c>
      <c r="U338" s="45"/>
      <c r="V338" s="45" t="s">
        <v>1033</v>
      </c>
      <c r="W338" s="45" t="s">
        <v>1239</v>
      </c>
      <c r="X338" s="45" t="s">
        <v>1606</v>
      </c>
      <c r="Y338" s="275">
        <v>5133.3900000000003</v>
      </c>
      <c r="Z338" s="45" t="s">
        <v>1199</v>
      </c>
      <c r="AA338" s="304">
        <v>4238013927</v>
      </c>
    </row>
    <row r="339" spans="1:27" ht="45">
      <c r="A339" s="475" t="s">
        <v>26061</v>
      </c>
      <c r="B339" s="311" t="s">
        <v>1586</v>
      </c>
      <c r="C339" s="45" t="s">
        <v>1587</v>
      </c>
      <c r="D339" s="45" t="s">
        <v>589</v>
      </c>
      <c r="E339" s="45" t="s">
        <v>1607</v>
      </c>
      <c r="F339" s="45" t="s">
        <v>848</v>
      </c>
      <c r="G339" s="45" t="s">
        <v>1224</v>
      </c>
      <c r="H339" s="363" t="s">
        <v>1247</v>
      </c>
      <c r="I339" s="45" t="s">
        <v>1608</v>
      </c>
      <c r="J339" s="276">
        <v>4</v>
      </c>
      <c r="K339" s="276">
        <v>2</v>
      </c>
      <c r="L339" s="276">
        <v>2</v>
      </c>
      <c r="M339" s="275">
        <v>1495</v>
      </c>
      <c r="N339" s="275">
        <v>1266.0899999999999</v>
      </c>
      <c r="O339" s="270">
        <f t="shared" si="9"/>
        <v>228.91000000000008</v>
      </c>
      <c r="P339" s="270">
        <f t="shared" si="8"/>
        <v>15.311705685618735</v>
      </c>
      <c r="Q339" s="45" t="s">
        <v>1609</v>
      </c>
      <c r="R339" s="304">
        <v>4205261120</v>
      </c>
      <c r="S339" s="45" t="s">
        <v>1610</v>
      </c>
      <c r="T339" s="45" t="s">
        <v>854</v>
      </c>
      <c r="U339" s="45"/>
      <c r="V339" s="45" t="s">
        <v>1033</v>
      </c>
      <c r="W339" s="45" t="s">
        <v>1185</v>
      </c>
      <c r="X339" s="45" t="s">
        <v>1611</v>
      </c>
      <c r="Y339" s="275">
        <v>1266.0899999999999</v>
      </c>
      <c r="Z339" s="45" t="s">
        <v>1609</v>
      </c>
      <c r="AA339" s="304">
        <v>4205261120</v>
      </c>
    </row>
    <row r="340" spans="1:27" ht="45">
      <c r="A340" s="475" t="s">
        <v>26062</v>
      </c>
      <c r="B340" s="311" t="s">
        <v>1586</v>
      </c>
      <c r="C340" s="45" t="s">
        <v>1587</v>
      </c>
      <c r="D340" s="45" t="s">
        <v>589</v>
      </c>
      <c r="E340" s="45" t="s">
        <v>1612</v>
      </c>
      <c r="F340" s="45" t="s">
        <v>848</v>
      </c>
      <c r="G340" s="45" t="s">
        <v>645</v>
      </c>
      <c r="H340" s="363" t="s">
        <v>1242</v>
      </c>
      <c r="I340" s="45" t="s">
        <v>1243</v>
      </c>
      <c r="J340" s="276">
        <v>8</v>
      </c>
      <c r="K340" s="276">
        <v>3</v>
      </c>
      <c r="L340" s="276">
        <v>5</v>
      </c>
      <c r="M340" s="275">
        <v>16867.05</v>
      </c>
      <c r="N340" s="275">
        <v>12228.61</v>
      </c>
      <c r="O340" s="270">
        <f t="shared" si="9"/>
        <v>4638.4399999999987</v>
      </c>
      <c r="P340" s="270">
        <f t="shared" si="8"/>
        <v>27.500007410898757</v>
      </c>
      <c r="Q340" s="45" t="s">
        <v>1236</v>
      </c>
      <c r="R340" s="304">
        <v>4205307431</v>
      </c>
      <c r="S340" s="45" t="s">
        <v>1599</v>
      </c>
      <c r="T340" s="45" t="s">
        <v>857</v>
      </c>
      <c r="U340" s="45"/>
      <c r="V340" s="45" t="s">
        <v>1202</v>
      </c>
      <c r="W340" s="45" t="s">
        <v>1202</v>
      </c>
      <c r="X340" s="45" t="s">
        <v>1613</v>
      </c>
      <c r="Y340" s="275">
        <v>12228.61</v>
      </c>
      <c r="Z340" s="45" t="s">
        <v>1236</v>
      </c>
      <c r="AA340" s="304">
        <v>4205307431</v>
      </c>
    </row>
    <row r="341" spans="1:27" ht="45">
      <c r="A341" s="475" t="s">
        <v>26063</v>
      </c>
      <c r="B341" s="311" t="s">
        <v>1586</v>
      </c>
      <c r="C341" s="45" t="s">
        <v>1587</v>
      </c>
      <c r="D341" s="45" t="s">
        <v>589</v>
      </c>
      <c r="E341" s="45" t="s">
        <v>1614</v>
      </c>
      <c r="F341" s="45" t="s">
        <v>848</v>
      </c>
      <c r="G341" s="45" t="s">
        <v>1015</v>
      </c>
      <c r="H341" s="363" t="s">
        <v>1615</v>
      </c>
      <c r="I341" s="45" t="s">
        <v>1616</v>
      </c>
      <c r="J341" s="276">
        <v>4</v>
      </c>
      <c r="K341" s="276">
        <v>2</v>
      </c>
      <c r="L341" s="276">
        <v>2</v>
      </c>
      <c r="M341" s="275">
        <v>11305.8</v>
      </c>
      <c r="N341" s="275">
        <v>10356</v>
      </c>
      <c r="O341" s="270">
        <f t="shared" si="9"/>
        <v>949.79999999999927</v>
      </c>
      <c r="P341" s="270">
        <f t="shared" si="8"/>
        <v>8.4009977179854527</v>
      </c>
      <c r="Q341" s="45" t="s">
        <v>1262</v>
      </c>
      <c r="R341" s="304">
        <v>4253012727</v>
      </c>
      <c r="S341" s="45" t="s">
        <v>1617</v>
      </c>
      <c r="T341" s="45" t="s">
        <v>1021</v>
      </c>
      <c r="U341" s="45"/>
      <c r="V341" s="45" t="s">
        <v>1202</v>
      </c>
      <c r="W341" s="45" t="s">
        <v>1203</v>
      </c>
      <c r="X341" s="45" t="s">
        <v>1618</v>
      </c>
      <c r="Y341" s="275">
        <v>9448.99</v>
      </c>
      <c r="Z341" s="45" t="s">
        <v>1262</v>
      </c>
      <c r="AA341" s="304">
        <v>4253012727</v>
      </c>
    </row>
    <row r="342" spans="1:27" ht="56.25">
      <c r="A342" s="475" t="s">
        <v>26064</v>
      </c>
      <c r="B342" s="311" t="s">
        <v>1586</v>
      </c>
      <c r="C342" s="45" t="s">
        <v>1587</v>
      </c>
      <c r="D342" s="45" t="s">
        <v>589</v>
      </c>
      <c r="E342" s="45" t="s">
        <v>1619</v>
      </c>
      <c r="F342" s="45" t="s">
        <v>848</v>
      </c>
      <c r="G342" s="45" t="s">
        <v>1015</v>
      </c>
      <c r="H342" s="363" t="s">
        <v>1620</v>
      </c>
      <c r="I342" s="45" t="s">
        <v>1621</v>
      </c>
      <c r="J342" s="276">
        <v>4</v>
      </c>
      <c r="K342" s="276">
        <v>2</v>
      </c>
      <c r="L342" s="276">
        <v>2</v>
      </c>
      <c r="M342" s="275">
        <v>12361.8</v>
      </c>
      <c r="N342" s="275">
        <v>9642.2000000000007</v>
      </c>
      <c r="O342" s="270">
        <f t="shared" si="9"/>
        <v>2719.5999999999985</v>
      </c>
      <c r="P342" s="270">
        <f t="shared" si="8"/>
        <v>22.000032357747244</v>
      </c>
      <c r="Q342" s="45" t="s">
        <v>1262</v>
      </c>
      <c r="R342" s="304">
        <v>4253012727</v>
      </c>
      <c r="S342" s="45" t="s">
        <v>1617</v>
      </c>
      <c r="T342" s="45" t="s">
        <v>1021</v>
      </c>
      <c r="U342" s="45"/>
      <c r="V342" s="45" t="s">
        <v>1202</v>
      </c>
      <c r="W342" s="45" t="s">
        <v>1203</v>
      </c>
      <c r="X342" s="45" t="s">
        <v>1622</v>
      </c>
      <c r="Y342" s="275">
        <v>9642.2000000000007</v>
      </c>
      <c r="Z342" s="45" t="s">
        <v>1262</v>
      </c>
      <c r="AA342" s="304">
        <v>4253012727</v>
      </c>
    </row>
    <row r="343" spans="1:27" ht="90">
      <c r="A343" s="475" t="s">
        <v>26065</v>
      </c>
      <c r="B343" s="311" t="s">
        <v>1586</v>
      </c>
      <c r="C343" s="45" t="s">
        <v>1587</v>
      </c>
      <c r="D343" s="45" t="s">
        <v>589</v>
      </c>
      <c r="E343" s="45" t="s">
        <v>1623</v>
      </c>
      <c r="F343" s="45" t="s">
        <v>848</v>
      </c>
      <c r="G343" s="45" t="s">
        <v>1015</v>
      </c>
      <c r="H343" s="363" t="s">
        <v>1217</v>
      </c>
      <c r="I343" s="45" t="s">
        <v>1624</v>
      </c>
      <c r="J343" s="276">
        <v>6</v>
      </c>
      <c r="K343" s="276">
        <v>3</v>
      </c>
      <c r="L343" s="276">
        <v>3</v>
      </c>
      <c r="M343" s="275">
        <v>82869</v>
      </c>
      <c r="N343" s="275">
        <v>62566.080000000002</v>
      </c>
      <c r="O343" s="270">
        <f t="shared" si="9"/>
        <v>20302.919999999998</v>
      </c>
      <c r="P343" s="270">
        <f t="shared" si="8"/>
        <v>24.500018100857979</v>
      </c>
      <c r="Q343" s="45" t="s">
        <v>1219</v>
      </c>
      <c r="R343" s="304">
        <v>7725294223</v>
      </c>
      <c r="S343" s="45" t="s">
        <v>1625</v>
      </c>
      <c r="T343" s="45" t="s">
        <v>1027</v>
      </c>
      <c r="U343" s="45"/>
      <c r="V343" s="45" t="s">
        <v>1202</v>
      </c>
      <c r="W343" s="45" t="s">
        <v>1202</v>
      </c>
      <c r="X343" s="45" t="s">
        <v>1626</v>
      </c>
      <c r="Y343" s="275">
        <v>62566.080000000002</v>
      </c>
      <c r="Z343" s="45" t="s">
        <v>1219</v>
      </c>
      <c r="AA343" s="304">
        <v>7725294223</v>
      </c>
    </row>
    <row r="344" spans="1:27" ht="56.25">
      <c r="A344" s="475" t="s">
        <v>26066</v>
      </c>
      <c r="B344" s="311" t="s">
        <v>1586</v>
      </c>
      <c r="C344" s="45" t="s">
        <v>1587</v>
      </c>
      <c r="D344" s="45" t="s">
        <v>272</v>
      </c>
      <c r="E344" s="45" t="s">
        <v>1627</v>
      </c>
      <c r="F344" s="45" t="s">
        <v>850</v>
      </c>
      <c r="G344" s="45" t="s">
        <v>845</v>
      </c>
      <c r="H344" s="363" t="s">
        <v>1213</v>
      </c>
      <c r="I344" s="45" t="s">
        <v>1628</v>
      </c>
      <c r="J344" s="276">
        <v>4</v>
      </c>
      <c r="K344" s="276">
        <v>1</v>
      </c>
      <c r="L344" s="276">
        <v>3</v>
      </c>
      <c r="M344" s="275">
        <v>15859.2</v>
      </c>
      <c r="N344" s="275">
        <v>15779.9</v>
      </c>
      <c r="O344" s="270">
        <f t="shared" si="9"/>
        <v>79.300000000001091</v>
      </c>
      <c r="P344" s="270">
        <f t="shared" si="8"/>
        <v>0.50002522195319488</v>
      </c>
      <c r="Q344" s="45" t="s">
        <v>1208</v>
      </c>
      <c r="R344" s="304">
        <v>4252007178</v>
      </c>
      <c r="S344" s="45" t="s">
        <v>1629</v>
      </c>
      <c r="T344" s="45" t="s">
        <v>1021</v>
      </c>
      <c r="U344" s="45"/>
      <c r="V344" s="45" t="s">
        <v>1252</v>
      </c>
      <c r="W344" s="45" t="s">
        <v>1252</v>
      </c>
      <c r="X344" s="45" t="s">
        <v>1630</v>
      </c>
      <c r="Y344" s="275">
        <v>15779.9</v>
      </c>
      <c r="Z344" s="45" t="s">
        <v>1208</v>
      </c>
      <c r="AA344" s="304">
        <v>4252007178</v>
      </c>
    </row>
    <row r="345" spans="1:27" ht="56.25">
      <c r="A345" s="475" t="s">
        <v>26067</v>
      </c>
      <c r="B345" s="311" t="s">
        <v>1586</v>
      </c>
      <c r="C345" s="45" t="s">
        <v>1587</v>
      </c>
      <c r="D345" s="45" t="s">
        <v>589</v>
      </c>
      <c r="E345" s="45" t="s">
        <v>1631</v>
      </c>
      <c r="F345" s="45" t="s">
        <v>850</v>
      </c>
      <c r="G345" s="45" t="s">
        <v>1015</v>
      </c>
      <c r="H345" s="363" t="s">
        <v>1206</v>
      </c>
      <c r="I345" s="45" t="s">
        <v>1632</v>
      </c>
      <c r="J345" s="276">
        <v>4</v>
      </c>
      <c r="K345" s="276">
        <v>2</v>
      </c>
      <c r="L345" s="276">
        <v>2</v>
      </c>
      <c r="M345" s="275">
        <v>5955.83</v>
      </c>
      <c r="N345" s="275">
        <v>5270.9</v>
      </c>
      <c r="O345" s="270">
        <f t="shared" si="9"/>
        <v>684.93000000000029</v>
      </c>
      <c r="P345" s="270">
        <f t="shared" si="8"/>
        <v>11.500160347088489</v>
      </c>
      <c r="Q345" s="45" t="s">
        <v>1208</v>
      </c>
      <c r="R345" s="304">
        <v>4252007178</v>
      </c>
      <c r="S345" s="45" t="s">
        <v>1629</v>
      </c>
      <c r="T345" s="45" t="s">
        <v>693</v>
      </c>
      <c r="U345" s="45"/>
      <c r="V345" s="45" t="s">
        <v>1202</v>
      </c>
      <c r="W345" s="45" t="s">
        <v>1203</v>
      </c>
      <c r="X345" s="45" t="s">
        <v>1633</v>
      </c>
      <c r="Y345" s="275">
        <v>5270.9</v>
      </c>
      <c r="Z345" s="45" t="s">
        <v>1208</v>
      </c>
      <c r="AA345" s="304">
        <v>4252007178</v>
      </c>
    </row>
    <row r="346" spans="1:27" ht="56.25">
      <c r="A346" s="475" t="s">
        <v>26068</v>
      </c>
      <c r="B346" s="311" t="s">
        <v>1586</v>
      </c>
      <c r="C346" s="45" t="s">
        <v>1587</v>
      </c>
      <c r="D346" s="45" t="s">
        <v>589</v>
      </c>
      <c r="E346" s="45" t="s">
        <v>1634</v>
      </c>
      <c r="F346" s="45" t="s">
        <v>850</v>
      </c>
      <c r="G346" s="45" t="s">
        <v>845</v>
      </c>
      <c r="H346" s="363" t="s">
        <v>1197</v>
      </c>
      <c r="I346" s="45" t="s">
        <v>1198</v>
      </c>
      <c r="J346" s="276">
        <v>2</v>
      </c>
      <c r="K346" s="276">
        <v>2</v>
      </c>
      <c r="L346" s="276">
        <v>0</v>
      </c>
      <c r="M346" s="275">
        <v>19475.39</v>
      </c>
      <c r="N346" s="275">
        <v>14236.72</v>
      </c>
      <c r="O346" s="270">
        <f t="shared" si="9"/>
        <v>5238.67</v>
      </c>
      <c r="P346" s="270">
        <f t="shared" ref="P346:P409" si="10">O346/M346*100</f>
        <v>26.89892217819515</v>
      </c>
      <c r="Q346" s="45" t="s">
        <v>1199</v>
      </c>
      <c r="R346" s="304">
        <v>4238013927</v>
      </c>
      <c r="S346" s="45" t="s">
        <v>1605</v>
      </c>
      <c r="T346" s="45" t="s">
        <v>693</v>
      </c>
      <c r="U346" s="45"/>
      <c r="V346" s="45" t="s">
        <v>1202</v>
      </c>
      <c r="W346" s="45" t="s">
        <v>1202</v>
      </c>
      <c r="X346" s="45" t="s">
        <v>1635</v>
      </c>
      <c r="Y346" s="275">
        <v>14236.72</v>
      </c>
      <c r="Z346" s="45" t="s">
        <v>1199</v>
      </c>
      <c r="AA346" s="304">
        <v>4238013927</v>
      </c>
    </row>
    <row r="347" spans="1:27" ht="45">
      <c r="A347" s="475" t="s">
        <v>26069</v>
      </c>
      <c r="B347" s="311" t="s">
        <v>1586</v>
      </c>
      <c r="C347" s="45" t="s">
        <v>1587</v>
      </c>
      <c r="D347" s="45" t="s">
        <v>272</v>
      </c>
      <c r="E347" s="45" t="s">
        <v>1636</v>
      </c>
      <c r="F347" s="45" t="s">
        <v>1397</v>
      </c>
      <c r="G347" s="45" t="s">
        <v>1508</v>
      </c>
      <c r="H347" s="363" t="s">
        <v>1637</v>
      </c>
      <c r="I347" s="45" t="s">
        <v>1638</v>
      </c>
      <c r="J347" s="276">
        <v>2</v>
      </c>
      <c r="K347" s="276">
        <v>1</v>
      </c>
      <c r="L347" s="276">
        <v>1</v>
      </c>
      <c r="M347" s="275">
        <v>2500</v>
      </c>
      <c r="N347" s="275">
        <v>2487.5</v>
      </c>
      <c r="O347" s="270">
        <f t="shared" si="9"/>
        <v>12.5</v>
      </c>
      <c r="P347" s="270">
        <f t="shared" si="10"/>
        <v>0.5</v>
      </c>
      <c r="Q347" s="45" t="s">
        <v>1236</v>
      </c>
      <c r="R347" s="304">
        <v>4205307431</v>
      </c>
      <c r="S347" s="45" t="s">
        <v>1599</v>
      </c>
      <c r="T347" s="45" t="s">
        <v>677</v>
      </c>
      <c r="U347" s="45"/>
      <c r="V347" s="45" t="s">
        <v>1203</v>
      </c>
      <c r="W347" s="45" t="s">
        <v>1244</v>
      </c>
      <c r="X347" s="45" t="s">
        <v>1639</v>
      </c>
      <c r="Y347" s="275">
        <v>2487.5</v>
      </c>
      <c r="Z347" s="45" t="s">
        <v>1236</v>
      </c>
      <c r="AA347" s="304">
        <v>4205307431</v>
      </c>
    </row>
    <row r="348" spans="1:27" ht="90">
      <c r="A348" s="475" t="s">
        <v>26070</v>
      </c>
      <c r="B348" s="311" t="s">
        <v>1586</v>
      </c>
      <c r="C348" s="45" t="s">
        <v>1587</v>
      </c>
      <c r="D348" s="45" t="s">
        <v>261</v>
      </c>
      <c r="E348" s="45" t="s">
        <v>1640</v>
      </c>
      <c r="F348" s="45" t="s">
        <v>1027</v>
      </c>
      <c r="G348" s="45" t="s">
        <v>1202</v>
      </c>
      <c r="H348" s="363" t="s">
        <v>1641</v>
      </c>
      <c r="I348" s="45" t="s">
        <v>1642</v>
      </c>
      <c r="J348" s="276">
        <v>7</v>
      </c>
      <c r="K348" s="276">
        <v>5</v>
      </c>
      <c r="L348" s="276">
        <v>2</v>
      </c>
      <c r="M348" s="275">
        <v>52733.02</v>
      </c>
      <c r="N348" s="275">
        <v>15548</v>
      </c>
      <c r="O348" s="270">
        <f t="shared" si="9"/>
        <v>37185.019999999997</v>
      </c>
      <c r="P348" s="270">
        <f t="shared" si="10"/>
        <v>70.515627589696166</v>
      </c>
      <c r="Q348" s="45" t="s">
        <v>3683</v>
      </c>
      <c r="R348" s="304">
        <v>1903016290</v>
      </c>
      <c r="S348" s="45" t="s">
        <v>1643</v>
      </c>
      <c r="T348" s="45" t="s">
        <v>1194</v>
      </c>
      <c r="U348" s="45"/>
      <c r="V348" s="45" t="s">
        <v>1421</v>
      </c>
      <c r="W348" s="45" t="s">
        <v>1421</v>
      </c>
      <c r="X348" s="45" t="s">
        <v>1644</v>
      </c>
      <c r="Y348" s="275">
        <v>15548</v>
      </c>
      <c r="Z348" s="45" t="s">
        <v>3683</v>
      </c>
      <c r="AA348" s="304">
        <v>1903016290</v>
      </c>
    </row>
    <row r="349" spans="1:27" ht="56.25">
      <c r="A349" s="475" t="s">
        <v>26071</v>
      </c>
      <c r="B349" s="311" t="s">
        <v>1586</v>
      </c>
      <c r="C349" s="45" t="s">
        <v>1587</v>
      </c>
      <c r="D349" s="45" t="s">
        <v>261</v>
      </c>
      <c r="E349" s="45" t="s">
        <v>1645</v>
      </c>
      <c r="F349" s="45" t="s">
        <v>857</v>
      </c>
      <c r="G349" s="45" t="s">
        <v>1244</v>
      </c>
      <c r="H349" s="363" t="s">
        <v>1646</v>
      </c>
      <c r="I349" s="45" t="s">
        <v>1647</v>
      </c>
      <c r="J349" s="276">
        <v>10</v>
      </c>
      <c r="K349" s="276">
        <v>5</v>
      </c>
      <c r="L349" s="276">
        <v>5</v>
      </c>
      <c r="M349" s="275">
        <v>947326</v>
      </c>
      <c r="N349" s="275">
        <v>430000</v>
      </c>
      <c r="O349" s="270">
        <f t="shared" si="9"/>
        <v>517326</v>
      </c>
      <c r="P349" s="270">
        <f t="shared" si="10"/>
        <v>54.609078606519823</v>
      </c>
      <c r="Q349" s="45" t="s">
        <v>1648</v>
      </c>
      <c r="R349" s="304">
        <v>4217160102</v>
      </c>
      <c r="S349" s="45" t="s">
        <v>1649</v>
      </c>
      <c r="T349" s="45" t="s">
        <v>695</v>
      </c>
      <c r="U349" s="45"/>
      <c r="V349" s="45" t="s">
        <v>647</v>
      </c>
      <c r="W349" s="45" t="s">
        <v>1282</v>
      </c>
      <c r="X349" s="45" t="s">
        <v>1650</v>
      </c>
      <c r="Y349" s="275">
        <v>430000</v>
      </c>
      <c r="Z349" s="45" t="s">
        <v>1648</v>
      </c>
      <c r="AA349" s="304">
        <v>4217160102</v>
      </c>
    </row>
    <row r="350" spans="1:27" ht="45">
      <c r="A350" s="475" t="s">
        <v>26072</v>
      </c>
      <c r="B350" s="311" t="s">
        <v>1586</v>
      </c>
      <c r="C350" s="45" t="s">
        <v>1587</v>
      </c>
      <c r="D350" s="45" t="s">
        <v>589</v>
      </c>
      <c r="E350" s="45" t="s">
        <v>1651</v>
      </c>
      <c r="F350" s="45" t="s">
        <v>1539</v>
      </c>
      <c r="G350" s="45" t="s">
        <v>861</v>
      </c>
      <c r="H350" s="363" t="s">
        <v>1267</v>
      </c>
      <c r="I350" s="45" t="s">
        <v>1268</v>
      </c>
      <c r="J350" s="276">
        <v>7</v>
      </c>
      <c r="K350" s="276">
        <v>4</v>
      </c>
      <c r="L350" s="276">
        <v>3</v>
      </c>
      <c r="M350" s="275">
        <v>4900.05</v>
      </c>
      <c r="N350" s="275">
        <v>1679.27</v>
      </c>
      <c r="O350" s="270">
        <f t="shared" si="9"/>
        <v>3220.78</v>
      </c>
      <c r="P350" s="270">
        <f t="shared" si="10"/>
        <v>65.729533372108449</v>
      </c>
      <c r="Q350" s="45" t="s">
        <v>1236</v>
      </c>
      <c r="R350" s="304">
        <v>4205307431</v>
      </c>
      <c r="S350" s="45" t="s">
        <v>1599</v>
      </c>
      <c r="T350" s="45" t="s">
        <v>1269</v>
      </c>
      <c r="U350" s="45"/>
      <c r="V350" s="45" t="s">
        <v>1296</v>
      </c>
      <c r="W350" s="45" t="s">
        <v>1296</v>
      </c>
      <c r="X350" s="45" t="s">
        <v>1652</v>
      </c>
      <c r="Y350" s="275">
        <v>1679.27</v>
      </c>
      <c r="Z350" s="45" t="s">
        <v>1236</v>
      </c>
      <c r="AA350" s="304">
        <v>4205307431</v>
      </c>
    </row>
    <row r="351" spans="1:27" ht="56.25">
      <c r="A351" s="475" t="s">
        <v>26073</v>
      </c>
      <c r="B351" s="311" t="s">
        <v>1586</v>
      </c>
      <c r="C351" s="45" t="s">
        <v>1587</v>
      </c>
      <c r="D351" s="45" t="s">
        <v>589</v>
      </c>
      <c r="E351" s="45" t="s">
        <v>1653</v>
      </c>
      <c r="F351" s="45" t="s">
        <v>1539</v>
      </c>
      <c r="G351" s="45" t="s">
        <v>1404</v>
      </c>
      <c r="H351" s="363" t="s">
        <v>1422</v>
      </c>
      <c r="I351" s="45" t="s">
        <v>1340</v>
      </c>
      <c r="J351" s="276">
        <v>4</v>
      </c>
      <c r="K351" s="276">
        <v>3</v>
      </c>
      <c r="L351" s="276">
        <v>1</v>
      </c>
      <c r="M351" s="275">
        <v>1954.8</v>
      </c>
      <c r="N351" s="275">
        <v>1544.29</v>
      </c>
      <c r="O351" s="270">
        <f t="shared" si="9"/>
        <v>410.51</v>
      </c>
      <c r="P351" s="270">
        <f t="shared" si="10"/>
        <v>21.000102312257006</v>
      </c>
      <c r="Q351" s="45" t="s">
        <v>1208</v>
      </c>
      <c r="R351" s="304">
        <v>4252007178</v>
      </c>
      <c r="S351" s="45" t="s">
        <v>1629</v>
      </c>
      <c r="T351" s="45" t="s">
        <v>860</v>
      </c>
      <c r="U351" s="45"/>
      <c r="V351" s="45" t="s">
        <v>1270</v>
      </c>
      <c r="W351" s="45" t="s">
        <v>1270</v>
      </c>
      <c r="X351" s="45" t="s">
        <v>1654</v>
      </c>
      <c r="Y351" s="275">
        <v>1544.29</v>
      </c>
      <c r="Z351" s="45" t="s">
        <v>1208</v>
      </c>
      <c r="AA351" s="304">
        <v>4252007178</v>
      </c>
    </row>
    <row r="352" spans="1:27" ht="56.25">
      <c r="A352" s="475" t="s">
        <v>26074</v>
      </c>
      <c r="B352" s="311" t="s">
        <v>1586</v>
      </c>
      <c r="C352" s="45" t="s">
        <v>1587</v>
      </c>
      <c r="D352" s="45" t="s">
        <v>272</v>
      </c>
      <c r="E352" s="45" t="s">
        <v>1655</v>
      </c>
      <c r="F352" s="45" t="s">
        <v>1539</v>
      </c>
      <c r="G352" s="45" t="s">
        <v>1656</v>
      </c>
      <c r="H352" s="363" t="s">
        <v>1274</v>
      </c>
      <c r="I352" s="45" t="s">
        <v>1657</v>
      </c>
      <c r="J352" s="276">
        <v>3</v>
      </c>
      <c r="K352" s="276">
        <v>1</v>
      </c>
      <c r="L352" s="276">
        <v>2</v>
      </c>
      <c r="M352" s="275">
        <v>9691.32</v>
      </c>
      <c r="N352" s="275">
        <v>9642.86</v>
      </c>
      <c r="O352" s="270">
        <f t="shared" si="9"/>
        <v>48.459999999999127</v>
      </c>
      <c r="P352" s="270">
        <f t="shared" si="10"/>
        <v>0.50003508294018906</v>
      </c>
      <c r="Q352" s="45" t="s">
        <v>1208</v>
      </c>
      <c r="R352" s="304">
        <v>4252007178</v>
      </c>
      <c r="S352" s="45" t="s">
        <v>1629</v>
      </c>
      <c r="T352" s="45" t="s">
        <v>1276</v>
      </c>
      <c r="U352" s="45"/>
      <c r="V352" s="45" t="s">
        <v>1270</v>
      </c>
      <c r="W352" s="45" t="s">
        <v>1270</v>
      </c>
      <c r="X352" s="45" t="s">
        <v>1658</v>
      </c>
      <c r="Y352" s="275">
        <v>9642.86</v>
      </c>
      <c r="Z352" s="45" t="s">
        <v>1208</v>
      </c>
      <c r="AA352" s="304">
        <v>4252007178</v>
      </c>
    </row>
    <row r="353" spans="1:27" ht="45">
      <c r="A353" s="475" t="s">
        <v>26075</v>
      </c>
      <c r="B353" s="311" t="s">
        <v>1586</v>
      </c>
      <c r="C353" s="45" t="s">
        <v>1587</v>
      </c>
      <c r="D353" s="45" t="s">
        <v>589</v>
      </c>
      <c r="E353" s="45" t="s">
        <v>1659</v>
      </c>
      <c r="F353" s="45" t="s">
        <v>612</v>
      </c>
      <c r="G353" s="45" t="s">
        <v>649</v>
      </c>
      <c r="H353" s="363" t="s">
        <v>1534</v>
      </c>
      <c r="I353" s="45" t="s">
        <v>1261</v>
      </c>
      <c r="J353" s="276">
        <v>3</v>
      </c>
      <c r="K353" s="276">
        <v>3</v>
      </c>
      <c r="L353" s="276">
        <v>0</v>
      </c>
      <c r="M353" s="275">
        <v>1960.05</v>
      </c>
      <c r="N353" s="275">
        <v>1548.43</v>
      </c>
      <c r="O353" s="270">
        <f t="shared" si="9"/>
        <v>411.61999999999989</v>
      </c>
      <c r="P353" s="270">
        <f t="shared" si="10"/>
        <v>21.000484681513221</v>
      </c>
      <c r="Q353" s="45" t="s">
        <v>1552</v>
      </c>
      <c r="R353" s="304">
        <v>4220035510</v>
      </c>
      <c r="S353" s="45" t="s">
        <v>1660</v>
      </c>
      <c r="T353" s="45" t="s">
        <v>860</v>
      </c>
      <c r="U353" s="45"/>
      <c r="V353" s="45" t="s">
        <v>1288</v>
      </c>
      <c r="W353" s="45" t="s">
        <v>1288</v>
      </c>
      <c r="X353" s="45" t="s">
        <v>1661</v>
      </c>
      <c r="Y353" s="275">
        <v>1548.43</v>
      </c>
      <c r="Z353" s="45" t="s">
        <v>1552</v>
      </c>
      <c r="AA353" s="304">
        <v>4220035510</v>
      </c>
    </row>
    <row r="354" spans="1:27" ht="33.75">
      <c r="A354" s="475" t="s">
        <v>26076</v>
      </c>
      <c r="B354" s="311" t="s">
        <v>1586</v>
      </c>
      <c r="C354" s="45" t="s">
        <v>1587</v>
      </c>
      <c r="D354" s="45" t="s">
        <v>589</v>
      </c>
      <c r="E354" s="45" t="s">
        <v>1662</v>
      </c>
      <c r="F354" s="45" t="s">
        <v>612</v>
      </c>
      <c r="G354" s="45" t="s">
        <v>863</v>
      </c>
      <c r="H354" s="363" t="s">
        <v>1663</v>
      </c>
      <c r="I354" s="45" t="s">
        <v>1638</v>
      </c>
      <c r="J354" s="276">
        <v>6</v>
      </c>
      <c r="K354" s="276">
        <v>2</v>
      </c>
      <c r="L354" s="276">
        <v>4</v>
      </c>
      <c r="M354" s="275">
        <v>1450</v>
      </c>
      <c r="N354" s="275">
        <v>1022.25</v>
      </c>
      <c r="O354" s="270">
        <f t="shared" si="9"/>
        <v>427.75</v>
      </c>
      <c r="P354" s="270">
        <f t="shared" si="10"/>
        <v>29.5</v>
      </c>
      <c r="Q354" s="45" t="s">
        <v>1664</v>
      </c>
      <c r="R354" s="304">
        <v>4205314100</v>
      </c>
      <c r="S354" s="45" t="s">
        <v>1665</v>
      </c>
      <c r="T354" s="45" t="s">
        <v>1122</v>
      </c>
      <c r="U354" s="45"/>
      <c r="V354" s="45" t="s">
        <v>1288</v>
      </c>
      <c r="W354" s="45" t="s">
        <v>1288</v>
      </c>
      <c r="X354" s="45" t="s">
        <v>1669</v>
      </c>
      <c r="Y354" s="275">
        <v>1022.25</v>
      </c>
      <c r="Z354" s="45" t="s">
        <v>1664</v>
      </c>
      <c r="AA354" s="304">
        <v>4205314100</v>
      </c>
    </row>
    <row r="355" spans="1:27" ht="56.25">
      <c r="A355" s="475" t="s">
        <v>26077</v>
      </c>
      <c r="B355" s="311" t="s">
        <v>1586</v>
      </c>
      <c r="C355" s="45" t="s">
        <v>1587</v>
      </c>
      <c r="D355" s="45" t="s">
        <v>589</v>
      </c>
      <c r="E355" s="45" t="s">
        <v>1667</v>
      </c>
      <c r="F355" s="45" t="s">
        <v>1403</v>
      </c>
      <c r="G355" s="45" t="s">
        <v>649</v>
      </c>
      <c r="H355" s="363" t="s">
        <v>1668</v>
      </c>
      <c r="I355" s="45" t="s">
        <v>1621</v>
      </c>
      <c r="J355" s="276">
        <v>15</v>
      </c>
      <c r="K355" s="276">
        <v>4</v>
      </c>
      <c r="L355" s="276">
        <v>11</v>
      </c>
      <c r="M355" s="275">
        <v>13764.5</v>
      </c>
      <c r="N355" s="275">
        <v>8740.4599999999991</v>
      </c>
      <c r="O355" s="270">
        <f t="shared" si="9"/>
        <v>5024.0400000000009</v>
      </c>
      <c r="P355" s="270">
        <f t="shared" si="10"/>
        <v>36.499981837335184</v>
      </c>
      <c r="Q355" s="45" t="s">
        <v>1552</v>
      </c>
      <c r="R355" s="304">
        <v>4220035510</v>
      </c>
      <c r="S355" s="45" t="s">
        <v>1660</v>
      </c>
      <c r="T355" s="45" t="s">
        <v>1122</v>
      </c>
      <c r="U355" s="45"/>
      <c r="V355" s="45" t="s">
        <v>1288</v>
      </c>
      <c r="W355" s="45" t="s">
        <v>1288</v>
      </c>
      <c r="X355" s="45" t="s">
        <v>1666</v>
      </c>
      <c r="Y355" s="275">
        <v>8740.4599999999991</v>
      </c>
      <c r="Z355" s="45" t="s">
        <v>1552</v>
      </c>
      <c r="AA355" s="304">
        <v>4220035510</v>
      </c>
    </row>
    <row r="356" spans="1:27" ht="56.25">
      <c r="A356" s="475" t="s">
        <v>26078</v>
      </c>
      <c r="B356" s="311" t="s">
        <v>1586</v>
      </c>
      <c r="C356" s="45" t="s">
        <v>1587</v>
      </c>
      <c r="D356" s="45" t="s">
        <v>272</v>
      </c>
      <c r="E356" s="118" t="s">
        <v>1670</v>
      </c>
      <c r="F356" s="45" t="s">
        <v>1671</v>
      </c>
      <c r="G356" s="45" t="s">
        <v>1672</v>
      </c>
      <c r="H356" s="365" t="s">
        <v>1673</v>
      </c>
      <c r="I356" s="45" t="s">
        <v>1674</v>
      </c>
      <c r="J356" s="276">
        <v>1</v>
      </c>
      <c r="K356" s="276">
        <v>1</v>
      </c>
      <c r="L356" s="276">
        <v>0</v>
      </c>
      <c r="M356" s="275">
        <v>6156</v>
      </c>
      <c r="N356" s="275">
        <v>6156</v>
      </c>
      <c r="O356" s="270">
        <f t="shared" si="9"/>
        <v>0</v>
      </c>
      <c r="P356" s="270">
        <f t="shared" si="10"/>
        <v>0</v>
      </c>
      <c r="Q356" s="45" t="s">
        <v>1315</v>
      </c>
      <c r="R356" s="304">
        <v>4252003790</v>
      </c>
      <c r="S356" s="117" t="s">
        <v>1675</v>
      </c>
      <c r="T356" s="45" t="s">
        <v>1338</v>
      </c>
      <c r="U356" s="45"/>
      <c r="V356" s="45" t="s">
        <v>1676</v>
      </c>
      <c r="W356" s="45" t="s">
        <v>1676</v>
      </c>
      <c r="X356" s="45" t="s">
        <v>1677</v>
      </c>
      <c r="Y356" s="275">
        <v>6156</v>
      </c>
      <c r="Z356" s="45" t="s">
        <v>1315</v>
      </c>
      <c r="AA356" s="304">
        <v>4252003790</v>
      </c>
    </row>
    <row r="357" spans="1:27" ht="33.75">
      <c r="A357" s="475" t="s">
        <v>26079</v>
      </c>
      <c r="B357" s="311" t="s">
        <v>1586</v>
      </c>
      <c r="C357" s="45" t="s">
        <v>1678</v>
      </c>
      <c r="D357" s="45" t="s">
        <v>589</v>
      </c>
      <c r="E357" s="45" t="s">
        <v>1679</v>
      </c>
      <c r="F357" s="45" t="s">
        <v>1403</v>
      </c>
      <c r="G357" s="45" t="s">
        <v>1075</v>
      </c>
      <c r="H357" s="365" t="s">
        <v>1300</v>
      </c>
      <c r="I357" s="45" t="s">
        <v>1598</v>
      </c>
      <c r="J357" s="276">
        <v>5</v>
      </c>
      <c r="K357" s="276">
        <v>4</v>
      </c>
      <c r="L357" s="276">
        <v>1</v>
      </c>
      <c r="M357" s="275">
        <v>12841.36</v>
      </c>
      <c r="N357" s="275">
        <v>12648.74</v>
      </c>
      <c r="O357" s="270">
        <f t="shared" si="9"/>
        <v>192.6200000000008</v>
      </c>
      <c r="P357" s="270">
        <f t="shared" si="10"/>
        <v>1.4999968850651393</v>
      </c>
      <c r="Q357" s="45" t="s">
        <v>1302</v>
      </c>
      <c r="R357" s="304">
        <v>5406600343</v>
      </c>
      <c r="S357" s="117" t="s">
        <v>1680</v>
      </c>
      <c r="T357" s="45" t="s">
        <v>1305</v>
      </c>
      <c r="U357" s="45"/>
      <c r="V357" s="45" t="s">
        <v>1681</v>
      </c>
      <c r="W357" s="45" t="s">
        <v>1681</v>
      </c>
      <c r="X357" s="45" t="s">
        <v>3684</v>
      </c>
      <c r="Y357" s="275">
        <v>12648.74</v>
      </c>
      <c r="Z357" s="45" t="s">
        <v>1302</v>
      </c>
      <c r="AA357" s="304">
        <v>5406600343</v>
      </c>
    </row>
    <row r="358" spans="1:27" ht="45">
      <c r="A358" s="475" t="s">
        <v>26080</v>
      </c>
      <c r="B358" s="311" t="s">
        <v>1586</v>
      </c>
      <c r="C358" s="45" t="s">
        <v>1682</v>
      </c>
      <c r="D358" s="45" t="s">
        <v>589</v>
      </c>
      <c r="E358" s="45" t="s">
        <v>3685</v>
      </c>
      <c r="F358" s="45" t="s">
        <v>1683</v>
      </c>
      <c r="G358" s="45" t="s">
        <v>863</v>
      </c>
      <c r="H358" s="365" t="s">
        <v>1559</v>
      </c>
      <c r="I358" s="45" t="s">
        <v>1616</v>
      </c>
      <c r="J358" s="276">
        <v>10</v>
      </c>
      <c r="K358" s="276">
        <v>5</v>
      </c>
      <c r="L358" s="276">
        <v>5</v>
      </c>
      <c r="M358" s="275">
        <v>19106.099999999999</v>
      </c>
      <c r="N358" s="275">
        <v>14711.7</v>
      </c>
      <c r="O358" s="270">
        <f t="shared" si="9"/>
        <v>4394.3999999999978</v>
      </c>
      <c r="P358" s="270">
        <f t="shared" si="10"/>
        <v>22.999984298208414</v>
      </c>
      <c r="Q358" s="45" t="s">
        <v>1552</v>
      </c>
      <c r="R358" s="304">
        <v>4220035510</v>
      </c>
      <c r="S358" s="117" t="s">
        <v>1684</v>
      </c>
      <c r="T358" s="45" t="s">
        <v>1279</v>
      </c>
      <c r="U358" s="45"/>
      <c r="V358" s="45" t="s">
        <v>1681</v>
      </c>
      <c r="W358" s="45" t="s">
        <v>1681</v>
      </c>
      <c r="X358" s="45" t="s">
        <v>3686</v>
      </c>
      <c r="Y358" s="275">
        <v>14711.7</v>
      </c>
      <c r="Z358" s="45" t="s">
        <v>1552</v>
      </c>
      <c r="AA358" s="304">
        <v>4220035510</v>
      </c>
    </row>
    <row r="359" spans="1:27" ht="33.75">
      <c r="A359" s="475" t="s">
        <v>26081</v>
      </c>
      <c r="B359" s="311" t="s">
        <v>1586</v>
      </c>
      <c r="C359" s="45" t="s">
        <v>3687</v>
      </c>
      <c r="D359" s="45" t="s">
        <v>272</v>
      </c>
      <c r="E359" s="45" t="s">
        <v>3688</v>
      </c>
      <c r="F359" s="45" t="s">
        <v>3689</v>
      </c>
      <c r="G359" s="45" t="s">
        <v>3387</v>
      </c>
      <c r="H359" s="365" t="s">
        <v>3690</v>
      </c>
      <c r="I359" s="45" t="s">
        <v>1063</v>
      </c>
      <c r="J359" s="276">
        <v>1</v>
      </c>
      <c r="K359" s="276">
        <v>1</v>
      </c>
      <c r="L359" s="276">
        <v>0</v>
      </c>
      <c r="M359" s="275">
        <v>47825.98</v>
      </c>
      <c r="N359" s="275">
        <v>47825.98</v>
      </c>
      <c r="O359" s="270">
        <f t="shared" si="9"/>
        <v>0</v>
      </c>
      <c r="P359" s="270">
        <f t="shared" si="10"/>
        <v>0</v>
      </c>
      <c r="Q359" s="45" t="s">
        <v>3384</v>
      </c>
      <c r="R359" s="304">
        <v>4205307706</v>
      </c>
      <c r="S359" s="117" t="s">
        <v>3691</v>
      </c>
      <c r="T359" s="45" t="s">
        <v>3333</v>
      </c>
      <c r="U359" s="45"/>
      <c r="V359" s="45" t="s">
        <v>3201</v>
      </c>
      <c r="W359" s="45" t="s">
        <v>3692</v>
      </c>
      <c r="X359" s="45" t="s">
        <v>3693</v>
      </c>
      <c r="Y359" s="275">
        <v>47825.98</v>
      </c>
      <c r="Z359" s="45" t="s">
        <v>3384</v>
      </c>
      <c r="AA359" s="304">
        <v>4205307706</v>
      </c>
    </row>
    <row r="360" spans="1:27" ht="33.75">
      <c r="A360" s="475" t="s">
        <v>26082</v>
      </c>
      <c r="B360" s="311" t="s">
        <v>1586</v>
      </c>
      <c r="C360" s="45" t="s">
        <v>3694</v>
      </c>
      <c r="D360" s="45" t="s">
        <v>268</v>
      </c>
      <c r="E360" s="45" t="s">
        <v>3695</v>
      </c>
      <c r="F360" s="45" t="s">
        <v>3333</v>
      </c>
      <c r="G360" s="45" t="s">
        <v>3696</v>
      </c>
      <c r="H360" s="45" t="s">
        <v>3697</v>
      </c>
      <c r="I360" s="45" t="s">
        <v>564</v>
      </c>
      <c r="J360" s="276"/>
      <c r="K360" s="276"/>
      <c r="L360" s="276"/>
      <c r="M360" s="275">
        <v>264735.59999999998</v>
      </c>
      <c r="N360" s="275">
        <v>264735.59999999998</v>
      </c>
      <c r="O360" s="270">
        <f t="shared" si="9"/>
        <v>0</v>
      </c>
      <c r="P360" s="270">
        <f t="shared" si="10"/>
        <v>0</v>
      </c>
      <c r="Q360" s="45" t="s">
        <v>1148</v>
      </c>
      <c r="R360" s="304">
        <v>4205109214</v>
      </c>
      <c r="S360" s="45" t="s">
        <v>1589</v>
      </c>
      <c r="T360" s="45"/>
      <c r="U360" s="45"/>
      <c r="V360" s="45" t="s">
        <v>3339</v>
      </c>
      <c r="W360" s="45" t="s">
        <v>3339</v>
      </c>
      <c r="X360" s="45" t="s">
        <v>3698</v>
      </c>
      <c r="Y360" s="275">
        <v>264735.59999999998</v>
      </c>
      <c r="Z360" s="45" t="s">
        <v>1148</v>
      </c>
      <c r="AA360" s="304">
        <v>4205109214</v>
      </c>
    </row>
    <row r="361" spans="1:27" ht="56.25">
      <c r="A361" s="475" t="s">
        <v>26083</v>
      </c>
      <c r="B361" s="311" t="s">
        <v>1586</v>
      </c>
      <c r="C361" s="45" t="s">
        <v>3694</v>
      </c>
      <c r="D361" s="45" t="s">
        <v>589</v>
      </c>
      <c r="E361" s="45" t="s">
        <v>3699</v>
      </c>
      <c r="F361" s="45" t="s">
        <v>3505</v>
      </c>
      <c r="G361" s="45" t="s">
        <v>3388</v>
      </c>
      <c r="H361" s="45" t="s">
        <v>3410</v>
      </c>
      <c r="I361" s="45" t="s">
        <v>1268</v>
      </c>
      <c r="J361" s="276" t="s">
        <v>34</v>
      </c>
      <c r="K361" s="276" t="s">
        <v>11</v>
      </c>
      <c r="L361" s="276" t="s">
        <v>15</v>
      </c>
      <c r="M361" s="275">
        <v>6428.27</v>
      </c>
      <c r="N361" s="275">
        <v>5110.47</v>
      </c>
      <c r="O361" s="270">
        <f t="shared" si="9"/>
        <v>1317.8000000000002</v>
      </c>
      <c r="P361" s="270">
        <f t="shared" si="10"/>
        <v>20.500072336725122</v>
      </c>
      <c r="Q361" s="45" t="s">
        <v>3404</v>
      </c>
      <c r="R361" s="304">
        <v>4252007160</v>
      </c>
      <c r="S361" s="45" t="s">
        <v>3700</v>
      </c>
      <c r="T361" s="45" t="s">
        <v>3411</v>
      </c>
      <c r="U361" s="45"/>
      <c r="V361" s="45" t="s">
        <v>3701</v>
      </c>
      <c r="W361" s="45" t="s">
        <v>3412</v>
      </c>
      <c r="X361" s="45" t="s">
        <v>3702</v>
      </c>
      <c r="Y361" s="275">
        <v>5110.47</v>
      </c>
      <c r="Z361" s="45" t="s">
        <v>3404</v>
      </c>
      <c r="AA361" s="304">
        <v>4252007160</v>
      </c>
    </row>
    <row r="362" spans="1:27" ht="56.25">
      <c r="A362" s="475" t="s">
        <v>26084</v>
      </c>
      <c r="B362" s="311" t="s">
        <v>1586</v>
      </c>
      <c r="C362" s="45" t="s">
        <v>3694</v>
      </c>
      <c r="D362" s="45" t="s">
        <v>272</v>
      </c>
      <c r="E362" s="45" t="s">
        <v>3194</v>
      </c>
      <c r="F362" s="45" t="s">
        <v>3343</v>
      </c>
      <c r="G362" s="45" t="s">
        <v>3344</v>
      </c>
      <c r="H362" s="45" t="s">
        <v>3345</v>
      </c>
      <c r="I362" s="45" t="s">
        <v>594</v>
      </c>
      <c r="J362" s="276" t="s">
        <v>15</v>
      </c>
      <c r="K362" s="45" t="s">
        <v>10</v>
      </c>
      <c r="L362" s="45" t="s">
        <v>11</v>
      </c>
      <c r="M362" s="275">
        <v>73888.5</v>
      </c>
      <c r="N362" s="275">
        <v>73149.61</v>
      </c>
      <c r="O362" s="270">
        <f t="shared" ref="O362:O425" si="11">M362-N362</f>
        <v>738.88999999999942</v>
      </c>
      <c r="P362" s="270">
        <f t="shared" si="10"/>
        <v>1.000006766952908</v>
      </c>
      <c r="Q362" s="45" t="s">
        <v>565</v>
      </c>
      <c r="R362" s="304">
        <v>4205086172</v>
      </c>
      <c r="S362" s="45" t="s">
        <v>3703</v>
      </c>
      <c r="T362" s="45" t="s">
        <v>3417</v>
      </c>
      <c r="U362" s="45"/>
      <c r="V362" s="45" t="s">
        <v>1833</v>
      </c>
      <c r="W362" s="45" t="s">
        <v>1833</v>
      </c>
      <c r="X362" s="45" t="s">
        <v>3704</v>
      </c>
      <c r="Y362" s="275">
        <v>73149.61</v>
      </c>
      <c r="Z362" s="45" t="s">
        <v>565</v>
      </c>
      <c r="AA362" s="304">
        <v>4205086172</v>
      </c>
    </row>
    <row r="363" spans="1:27" ht="56.25">
      <c r="A363" s="475" t="s">
        <v>26085</v>
      </c>
      <c r="B363" s="311" t="s">
        <v>1586</v>
      </c>
      <c r="C363" s="45" t="s">
        <v>3694</v>
      </c>
      <c r="D363" s="45" t="s">
        <v>272</v>
      </c>
      <c r="E363" s="45" t="s">
        <v>3523</v>
      </c>
      <c r="F363" s="45" t="s">
        <v>3705</v>
      </c>
      <c r="G363" s="45" t="s">
        <v>3443</v>
      </c>
      <c r="H363" s="45" t="s">
        <v>3706</v>
      </c>
      <c r="I363" s="45" t="s">
        <v>1621</v>
      </c>
      <c r="J363" s="276" t="s">
        <v>10</v>
      </c>
      <c r="K363" s="45" t="s">
        <v>10</v>
      </c>
      <c r="L363" s="45" t="s">
        <v>3029</v>
      </c>
      <c r="M363" s="275">
        <v>13415</v>
      </c>
      <c r="N363" s="275">
        <v>13415</v>
      </c>
      <c r="O363" s="270">
        <f t="shared" si="11"/>
        <v>0</v>
      </c>
      <c r="P363" s="270">
        <f t="shared" si="10"/>
        <v>0</v>
      </c>
      <c r="Q363" s="45" t="s">
        <v>1262</v>
      </c>
      <c r="R363" s="304">
        <v>4253012727</v>
      </c>
      <c r="S363" s="45" t="s">
        <v>3707</v>
      </c>
      <c r="T363" s="45" t="s">
        <v>3338</v>
      </c>
      <c r="U363" s="45"/>
      <c r="V363" s="45" t="s">
        <v>3708</v>
      </c>
      <c r="W363" s="45" t="s">
        <v>3709</v>
      </c>
      <c r="X363" s="45" t="s">
        <v>3710</v>
      </c>
      <c r="Y363" s="275">
        <v>13415</v>
      </c>
      <c r="Z363" s="45" t="s">
        <v>1262</v>
      </c>
      <c r="AA363" s="304">
        <v>4253012727</v>
      </c>
    </row>
    <row r="364" spans="1:27" ht="56.25">
      <c r="A364" s="475" t="s">
        <v>26086</v>
      </c>
      <c r="B364" s="311" t="s">
        <v>1586</v>
      </c>
      <c r="C364" s="45" t="s">
        <v>3694</v>
      </c>
      <c r="D364" s="45" t="s">
        <v>589</v>
      </c>
      <c r="E364" s="45" t="s">
        <v>3711</v>
      </c>
      <c r="F364" s="45" t="s">
        <v>3503</v>
      </c>
      <c r="G364" s="45" t="s">
        <v>3417</v>
      </c>
      <c r="H364" s="45" t="s">
        <v>3712</v>
      </c>
      <c r="I364" s="45" t="s">
        <v>3713</v>
      </c>
      <c r="J364" s="276" t="s">
        <v>16</v>
      </c>
      <c r="K364" s="45" t="s">
        <v>16</v>
      </c>
      <c r="L364" s="45" t="s">
        <v>3029</v>
      </c>
      <c r="M364" s="275">
        <v>27275.29</v>
      </c>
      <c r="N364" s="275">
        <v>5082.96</v>
      </c>
      <c r="O364" s="270">
        <f t="shared" si="11"/>
        <v>22192.33</v>
      </c>
      <c r="P364" s="270">
        <f t="shared" si="10"/>
        <v>81.364231141080438</v>
      </c>
      <c r="Q364" s="45" t="s">
        <v>3012</v>
      </c>
      <c r="R364" s="304">
        <v>4221017810</v>
      </c>
      <c r="S364" s="45" t="s">
        <v>3714</v>
      </c>
      <c r="T364" s="45" t="s">
        <v>3418</v>
      </c>
      <c r="U364" s="45"/>
      <c r="V364" s="45" t="s">
        <v>3708</v>
      </c>
      <c r="W364" s="45" t="s">
        <v>3709</v>
      </c>
      <c r="X364" s="45" t="s">
        <v>3715</v>
      </c>
      <c r="Y364" s="275">
        <v>5082.96</v>
      </c>
      <c r="Z364" s="45" t="s">
        <v>3012</v>
      </c>
      <c r="AA364" s="304">
        <v>4221017810</v>
      </c>
    </row>
    <row r="365" spans="1:27" ht="33.75">
      <c r="A365" s="475" t="s">
        <v>26087</v>
      </c>
      <c r="B365" s="311" t="s">
        <v>1586</v>
      </c>
      <c r="C365" s="45" t="s">
        <v>3694</v>
      </c>
      <c r="D365" s="45" t="s">
        <v>261</v>
      </c>
      <c r="E365" s="45" t="s">
        <v>3716</v>
      </c>
      <c r="F365" s="45" t="s">
        <v>3505</v>
      </c>
      <c r="G365" s="45" t="s">
        <v>3339</v>
      </c>
      <c r="H365" s="45" t="s">
        <v>3717</v>
      </c>
      <c r="I365" s="45" t="s">
        <v>2985</v>
      </c>
      <c r="J365" s="276" t="s">
        <v>128</v>
      </c>
      <c r="K365" s="45" t="s">
        <v>34</v>
      </c>
      <c r="L365" s="45" t="s">
        <v>10</v>
      </c>
      <c r="M365" s="275">
        <v>72283.11</v>
      </c>
      <c r="N365" s="275">
        <v>19877.650000000001</v>
      </c>
      <c r="O365" s="270">
        <f t="shared" si="11"/>
        <v>52405.46</v>
      </c>
      <c r="P365" s="270">
        <f t="shared" si="10"/>
        <v>72.500283952917911</v>
      </c>
      <c r="Q365" s="45" t="s">
        <v>3718</v>
      </c>
      <c r="R365" s="285" t="s">
        <v>3719</v>
      </c>
      <c r="S365" s="45" t="s">
        <v>3720</v>
      </c>
      <c r="T365" s="45" t="s">
        <v>3486</v>
      </c>
      <c r="U365" s="45"/>
      <c r="V365" s="45" t="s">
        <v>3484</v>
      </c>
      <c r="W365" s="45" t="s">
        <v>3484</v>
      </c>
      <c r="X365" s="45" t="s">
        <v>3721</v>
      </c>
      <c r="Y365" s="275">
        <v>19877.650000000001</v>
      </c>
      <c r="Z365" s="45" t="s">
        <v>3718</v>
      </c>
      <c r="AA365" s="285" t="s">
        <v>3719</v>
      </c>
    </row>
    <row r="366" spans="1:27" ht="33.75">
      <c r="A366" s="475" t="s">
        <v>26088</v>
      </c>
      <c r="B366" s="311" t="s">
        <v>1586</v>
      </c>
      <c r="C366" s="45" t="s">
        <v>3694</v>
      </c>
      <c r="D366" s="118" t="s">
        <v>269</v>
      </c>
      <c r="E366" s="45" t="s">
        <v>3722</v>
      </c>
      <c r="F366" s="45" t="s">
        <v>1833</v>
      </c>
      <c r="G366" s="45" t="s">
        <v>3723</v>
      </c>
      <c r="H366" s="45" t="s">
        <v>3724</v>
      </c>
      <c r="I366" s="286" t="s">
        <v>3725</v>
      </c>
      <c r="J366" s="276"/>
      <c r="K366" s="45"/>
      <c r="L366" s="45"/>
      <c r="M366" s="275">
        <v>474795.6</v>
      </c>
      <c r="N366" s="275">
        <v>474795.6</v>
      </c>
      <c r="O366" s="270">
        <f t="shared" si="11"/>
        <v>0</v>
      </c>
      <c r="P366" s="270">
        <f t="shared" si="10"/>
        <v>0</v>
      </c>
      <c r="Q366" s="45" t="s">
        <v>1593</v>
      </c>
      <c r="R366" s="304">
        <v>4217146884</v>
      </c>
      <c r="S366" s="45" t="s">
        <v>1594</v>
      </c>
      <c r="T366" s="45"/>
      <c r="U366" s="45"/>
      <c r="V366" s="45" t="s">
        <v>2986</v>
      </c>
      <c r="W366" s="45" t="s">
        <v>2986</v>
      </c>
      <c r="X366" s="45" t="s">
        <v>3726</v>
      </c>
      <c r="Y366" s="275">
        <v>474795.6</v>
      </c>
      <c r="Z366" s="45" t="s">
        <v>1593</v>
      </c>
      <c r="AA366" s="304">
        <v>4217146884</v>
      </c>
    </row>
    <row r="367" spans="1:27" ht="45">
      <c r="A367" s="475" t="s">
        <v>26089</v>
      </c>
      <c r="B367" s="311" t="s">
        <v>1586</v>
      </c>
      <c r="C367" s="45" t="s">
        <v>3694</v>
      </c>
      <c r="D367" s="118" t="s">
        <v>269</v>
      </c>
      <c r="E367" s="45" t="s">
        <v>3727</v>
      </c>
      <c r="F367" s="45" t="s">
        <v>1833</v>
      </c>
      <c r="G367" s="45" t="s">
        <v>3723</v>
      </c>
      <c r="H367" s="45" t="s">
        <v>3728</v>
      </c>
      <c r="I367" s="45" t="s">
        <v>3729</v>
      </c>
      <c r="J367" s="276"/>
      <c r="K367" s="45"/>
      <c r="L367" s="45"/>
      <c r="M367" s="275">
        <v>37894.699999999997</v>
      </c>
      <c r="N367" s="275">
        <v>37894.699999999997</v>
      </c>
      <c r="O367" s="270">
        <f t="shared" si="11"/>
        <v>0</v>
      </c>
      <c r="P367" s="270">
        <f t="shared" si="10"/>
        <v>0</v>
      </c>
      <c r="Q367" s="45" t="s">
        <v>563</v>
      </c>
      <c r="R367" s="304">
        <v>4217166136</v>
      </c>
      <c r="S367" s="45" t="s">
        <v>3730</v>
      </c>
      <c r="T367" s="45"/>
      <c r="U367" s="45"/>
      <c r="V367" s="45" t="s">
        <v>2986</v>
      </c>
      <c r="W367" s="45" t="s">
        <v>2986</v>
      </c>
      <c r="X367" s="45" t="s">
        <v>3731</v>
      </c>
      <c r="Y367" s="275">
        <v>37894.699999999997</v>
      </c>
      <c r="Z367" s="45" t="s">
        <v>563</v>
      </c>
      <c r="AA367" s="304">
        <v>4217166136</v>
      </c>
    </row>
    <row r="368" spans="1:27" ht="33.75">
      <c r="A368" s="475" t="s">
        <v>26090</v>
      </c>
      <c r="B368" s="311" t="s">
        <v>1586</v>
      </c>
      <c r="C368" s="45" t="s">
        <v>3694</v>
      </c>
      <c r="D368" s="45" t="s">
        <v>265</v>
      </c>
      <c r="E368" s="45" t="s">
        <v>3732</v>
      </c>
      <c r="F368" s="45" t="s">
        <v>1833</v>
      </c>
      <c r="G368" s="45" t="s">
        <v>3723</v>
      </c>
      <c r="H368" s="45" t="s">
        <v>3733</v>
      </c>
      <c r="I368" s="45" t="s">
        <v>541</v>
      </c>
      <c r="J368" s="276"/>
      <c r="K368" s="45"/>
      <c r="L368" s="45"/>
      <c r="M368" s="275">
        <v>96000</v>
      </c>
      <c r="N368" s="275">
        <v>96000</v>
      </c>
      <c r="O368" s="270">
        <f t="shared" si="11"/>
        <v>0</v>
      </c>
      <c r="P368" s="270">
        <f t="shared" si="10"/>
        <v>0</v>
      </c>
      <c r="Q368" s="45" t="s">
        <v>262</v>
      </c>
      <c r="R368" s="304">
        <v>7707049388</v>
      </c>
      <c r="S368" s="45" t="s">
        <v>3734</v>
      </c>
      <c r="T368" s="45"/>
      <c r="U368" s="45"/>
      <c r="V368" s="45" t="s">
        <v>2986</v>
      </c>
      <c r="W368" s="45" t="s">
        <v>2986</v>
      </c>
      <c r="X368" s="45" t="s">
        <v>3735</v>
      </c>
      <c r="Y368" s="275">
        <v>96000</v>
      </c>
      <c r="Z368" s="45" t="s">
        <v>262</v>
      </c>
      <c r="AA368" s="304">
        <v>7707049388</v>
      </c>
    </row>
    <row r="369" spans="1:27" ht="56.25">
      <c r="A369" s="475" t="s">
        <v>26091</v>
      </c>
      <c r="B369" s="311" t="s">
        <v>1586</v>
      </c>
      <c r="C369" s="45" t="s">
        <v>3694</v>
      </c>
      <c r="D369" s="45" t="s">
        <v>272</v>
      </c>
      <c r="E369" s="45" t="s">
        <v>3736</v>
      </c>
      <c r="F369" s="45" t="s">
        <v>3705</v>
      </c>
      <c r="G369" s="45" t="s">
        <v>3443</v>
      </c>
      <c r="H369" s="45" t="s">
        <v>3737</v>
      </c>
      <c r="I369" s="45" t="s">
        <v>2331</v>
      </c>
      <c r="J369" s="276" t="s">
        <v>10</v>
      </c>
      <c r="K369" s="45" t="s">
        <v>10</v>
      </c>
      <c r="L369" s="45" t="s">
        <v>3029</v>
      </c>
      <c r="M369" s="275">
        <v>19650.349999999999</v>
      </c>
      <c r="N369" s="275">
        <v>19650.349999999999</v>
      </c>
      <c r="O369" s="270">
        <f t="shared" si="11"/>
        <v>0</v>
      </c>
      <c r="P369" s="270">
        <f t="shared" si="10"/>
        <v>0</v>
      </c>
      <c r="Q369" s="45" t="s">
        <v>1262</v>
      </c>
      <c r="R369" s="304">
        <v>4253012727</v>
      </c>
      <c r="S369" s="45" t="s">
        <v>3707</v>
      </c>
      <c r="T369" s="45" t="s">
        <v>1833</v>
      </c>
      <c r="U369" s="45"/>
      <c r="V369" s="45" t="s">
        <v>3708</v>
      </c>
      <c r="W369" s="45" t="s">
        <v>3243</v>
      </c>
      <c r="X369" s="45" t="s">
        <v>3738</v>
      </c>
      <c r="Y369" s="275">
        <v>19650.349999999999</v>
      </c>
      <c r="Z369" s="45" t="s">
        <v>1262</v>
      </c>
      <c r="AA369" s="304">
        <v>4253012727</v>
      </c>
    </row>
    <row r="370" spans="1:27" ht="56.25">
      <c r="A370" s="475" t="s">
        <v>26092</v>
      </c>
      <c r="B370" s="1158" t="s">
        <v>916</v>
      </c>
      <c r="C370" s="366" t="s">
        <v>1685</v>
      </c>
      <c r="D370" s="45" t="s">
        <v>589</v>
      </c>
      <c r="E370" s="344" t="s">
        <v>1686</v>
      </c>
      <c r="F370" s="367">
        <v>42417</v>
      </c>
      <c r="G370" s="366" t="s">
        <v>1377</v>
      </c>
      <c r="H370" s="366" t="s">
        <v>1597</v>
      </c>
      <c r="I370" s="366" t="s">
        <v>1334</v>
      </c>
      <c r="J370" s="366" t="s">
        <v>16</v>
      </c>
      <c r="K370" s="291">
        <v>4</v>
      </c>
      <c r="L370" s="291">
        <v>0</v>
      </c>
      <c r="M370" s="368">
        <v>24916.7</v>
      </c>
      <c r="N370" s="368">
        <v>18937</v>
      </c>
      <c r="O370" s="270">
        <f t="shared" si="11"/>
        <v>5979.7000000000007</v>
      </c>
      <c r="P370" s="270">
        <f t="shared" si="10"/>
        <v>23.998763881252337</v>
      </c>
      <c r="Q370" s="368" t="s">
        <v>1687</v>
      </c>
      <c r="R370" s="366">
        <v>4205307431</v>
      </c>
      <c r="S370" s="344" t="s">
        <v>1688</v>
      </c>
      <c r="T370" s="369">
        <v>42447</v>
      </c>
      <c r="U370" s="369"/>
      <c r="V370" s="369">
        <v>42460</v>
      </c>
      <c r="W370" s="369">
        <v>42461</v>
      </c>
      <c r="X370" s="366" t="s">
        <v>1689</v>
      </c>
      <c r="Y370" s="368">
        <v>18936.68</v>
      </c>
      <c r="Z370" s="368" t="s">
        <v>1687</v>
      </c>
      <c r="AA370" s="366">
        <v>4205307431</v>
      </c>
    </row>
    <row r="371" spans="1:27" ht="45">
      <c r="A371" s="475" t="s">
        <v>26093</v>
      </c>
      <c r="B371" s="1158" t="s">
        <v>916</v>
      </c>
      <c r="C371" s="366" t="s">
        <v>1685</v>
      </c>
      <c r="D371" s="366" t="s">
        <v>272</v>
      </c>
      <c r="E371" s="344" t="s">
        <v>1376</v>
      </c>
      <c r="F371" s="367">
        <v>42417</v>
      </c>
      <c r="G371" s="366" t="s">
        <v>1377</v>
      </c>
      <c r="H371" s="366" t="s">
        <v>1378</v>
      </c>
      <c r="I371" s="366" t="s">
        <v>1340</v>
      </c>
      <c r="J371" s="370" t="s">
        <v>11</v>
      </c>
      <c r="K371" s="371">
        <v>2</v>
      </c>
      <c r="L371" s="371">
        <v>0</v>
      </c>
      <c r="M371" s="368">
        <v>1653</v>
      </c>
      <c r="N371" s="368">
        <v>1653</v>
      </c>
      <c r="O371" s="270">
        <f t="shared" si="11"/>
        <v>0</v>
      </c>
      <c r="P371" s="270">
        <f t="shared" si="10"/>
        <v>0</v>
      </c>
      <c r="Q371" s="368" t="s">
        <v>1379</v>
      </c>
      <c r="R371" s="366" t="s">
        <v>1380</v>
      </c>
      <c r="S371" s="344" t="s">
        <v>1690</v>
      </c>
      <c r="T371" s="369">
        <v>42450</v>
      </c>
      <c r="U371" s="369"/>
      <c r="V371" s="369">
        <v>42465</v>
      </c>
      <c r="W371" s="369">
        <v>42467</v>
      </c>
      <c r="X371" s="366" t="s">
        <v>1691</v>
      </c>
      <c r="Y371" s="368">
        <v>1653</v>
      </c>
      <c r="Z371" s="368" t="s">
        <v>1379</v>
      </c>
      <c r="AA371" s="366" t="s">
        <v>1380</v>
      </c>
    </row>
    <row r="372" spans="1:27" ht="56.25">
      <c r="A372" s="475" t="s">
        <v>26094</v>
      </c>
      <c r="B372" s="1158" t="s">
        <v>916</v>
      </c>
      <c r="C372" s="366" t="s">
        <v>1685</v>
      </c>
      <c r="D372" s="366" t="s">
        <v>272</v>
      </c>
      <c r="E372" s="344" t="s">
        <v>1692</v>
      </c>
      <c r="F372" s="367">
        <v>42444</v>
      </c>
      <c r="G372" s="366" t="s">
        <v>714</v>
      </c>
      <c r="H372" s="366" t="s">
        <v>593</v>
      </c>
      <c r="I372" s="366" t="s">
        <v>594</v>
      </c>
      <c r="J372" s="366" t="s">
        <v>10</v>
      </c>
      <c r="K372" s="291">
        <v>1</v>
      </c>
      <c r="L372" s="291">
        <v>0</v>
      </c>
      <c r="M372" s="372">
        <v>81575</v>
      </c>
      <c r="N372" s="368">
        <v>81575</v>
      </c>
      <c r="O372" s="270">
        <f t="shared" si="11"/>
        <v>0</v>
      </c>
      <c r="P372" s="270">
        <f t="shared" si="10"/>
        <v>0</v>
      </c>
      <c r="Q372" s="368" t="s">
        <v>565</v>
      </c>
      <c r="R372" s="366" t="s">
        <v>865</v>
      </c>
      <c r="S372" s="344" t="s">
        <v>1693</v>
      </c>
      <c r="T372" s="369">
        <v>42458</v>
      </c>
      <c r="U372" s="369"/>
      <c r="V372" s="369">
        <v>42471</v>
      </c>
      <c r="W372" s="369">
        <v>42472</v>
      </c>
      <c r="X372" s="366" t="s">
        <v>1694</v>
      </c>
      <c r="Y372" s="368">
        <v>81575</v>
      </c>
      <c r="Z372" s="368" t="s">
        <v>565</v>
      </c>
      <c r="AA372" s="366" t="s">
        <v>865</v>
      </c>
    </row>
    <row r="373" spans="1:27" ht="56.25">
      <c r="A373" s="475" t="s">
        <v>26095</v>
      </c>
      <c r="B373" s="1158" t="s">
        <v>916</v>
      </c>
      <c r="C373" s="366" t="s">
        <v>1685</v>
      </c>
      <c r="D373" s="366" t="s">
        <v>272</v>
      </c>
      <c r="E373" s="344" t="s">
        <v>1695</v>
      </c>
      <c r="F373" s="366" t="s">
        <v>1403</v>
      </c>
      <c r="G373" s="366" t="s">
        <v>863</v>
      </c>
      <c r="H373" s="366" t="s">
        <v>864</v>
      </c>
      <c r="I373" s="366" t="s">
        <v>594</v>
      </c>
      <c r="J373" s="366" t="s">
        <v>10</v>
      </c>
      <c r="K373" s="344">
        <v>1</v>
      </c>
      <c r="L373" s="344">
        <v>0</v>
      </c>
      <c r="M373" s="372">
        <v>77211</v>
      </c>
      <c r="N373" s="368">
        <v>77211</v>
      </c>
      <c r="O373" s="270">
        <f t="shared" si="11"/>
        <v>0</v>
      </c>
      <c r="P373" s="270">
        <f t="shared" si="10"/>
        <v>0</v>
      </c>
      <c r="Q373" s="368" t="s">
        <v>565</v>
      </c>
      <c r="R373" s="366" t="s">
        <v>865</v>
      </c>
      <c r="S373" s="344" t="s">
        <v>1693</v>
      </c>
      <c r="T373" s="369">
        <v>42530</v>
      </c>
      <c r="U373" s="344"/>
      <c r="V373" s="369">
        <v>42543</v>
      </c>
      <c r="W373" s="369">
        <v>42544</v>
      </c>
      <c r="X373" s="366" t="s">
        <v>1696</v>
      </c>
      <c r="Y373" s="368">
        <v>77211</v>
      </c>
      <c r="Z373" s="368" t="s">
        <v>565</v>
      </c>
      <c r="AA373" s="366" t="s">
        <v>865</v>
      </c>
    </row>
    <row r="374" spans="1:27" ht="56.25">
      <c r="A374" s="475" t="s">
        <v>26096</v>
      </c>
      <c r="B374" s="1158" t="s">
        <v>916</v>
      </c>
      <c r="C374" s="366" t="s">
        <v>1685</v>
      </c>
      <c r="D374" s="45" t="s">
        <v>589</v>
      </c>
      <c r="E374" s="344" t="s">
        <v>1548</v>
      </c>
      <c r="F374" s="366" t="s">
        <v>1539</v>
      </c>
      <c r="G374" s="366" t="s">
        <v>649</v>
      </c>
      <c r="H374" s="366" t="s">
        <v>1668</v>
      </c>
      <c r="I374" s="366" t="s">
        <v>1621</v>
      </c>
      <c r="J374" s="366" t="s">
        <v>356</v>
      </c>
      <c r="K374" s="344">
        <v>12</v>
      </c>
      <c r="L374" s="344">
        <v>3</v>
      </c>
      <c r="M374" s="372">
        <v>9376</v>
      </c>
      <c r="N374" s="368">
        <v>5954</v>
      </c>
      <c r="O374" s="270">
        <f t="shared" si="11"/>
        <v>3422</v>
      </c>
      <c r="P374" s="270">
        <f t="shared" si="10"/>
        <v>36.49744027303754</v>
      </c>
      <c r="Q374" s="344" t="s">
        <v>1552</v>
      </c>
      <c r="R374" s="344">
        <v>4220035510</v>
      </c>
      <c r="S374" s="344" t="s">
        <v>1697</v>
      </c>
      <c r="T374" s="369">
        <v>42538</v>
      </c>
      <c r="U374" s="344"/>
      <c r="V374" s="369">
        <v>42549</v>
      </c>
      <c r="W374" s="369">
        <v>42550</v>
      </c>
      <c r="X374" s="366" t="s">
        <v>1698</v>
      </c>
      <c r="Y374" s="368">
        <v>5954</v>
      </c>
      <c r="Z374" s="344" t="s">
        <v>1552</v>
      </c>
      <c r="AA374" s="344">
        <v>4220035510</v>
      </c>
    </row>
    <row r="375" spans="1:27" ht="56.25">
      <c r="A375" s="475" t="s">
        <v>26097</v>
      </c>
      <c r="B375" s="1158" t="s">
        <v>916</v>
      </c>
      <c r="C375" s="366" t="s">
        <v>1685</v>
      </c>
      <c r="D375" s="45" t="s">
        <v>589</v>
      </c>
      <c r="E375" s="344" t="s">
        <v>1299</v>
      </c>
      <c r="F375" s="366" t="s">
        <v>1403</v>
      </c>
      <c r="G375" s="366" t="s">
        <v>1075</v>
      </c>
      <c r="H375" s="366" t="s">
        <v>1300</v>
      </c>
      <c r="I375" s="366" t="s">
        <v>1699</v>
      </c>
      <c r="J375" s="366" t="s">
        <v>34</v>
      </c>
      <c r="K375" s="344">
        <v>5</v>
      </c>
      <c r="L375" s="344">
        <v>0</v>
      </c>
      <c r="M375" s="372">
        <v>19858.599999999999</v>
      </c>
      <c r="N375" s="368">
        <v>19560.72</v>
      </c>
      <c r="O375" s="270">
        <f t="shared" si="11"/>
        <v>297.87999999999738</v>
      </c>
      <c r="P375" s="270">
        <f t="shared" si="10"/>
        <v>1.500005035601691</v>
      </c>
      <c r="Q375" s="368" t="s">
        <v>1700</v>
      </c>
      <c r="R375" s="366" t="s">
        <v>1303</v>
      </c>
      <c r="S375" s="344" t="s">
        <v>1701</v>
      </c>
      <c r="T375" s="369">
        <v>42545</v>
      </c>
      <c r="U375" s="344"/>
      <c r="V375" s="369">
        <v>42556</v>
      </c>
      <c r="W375" s="369">
        <v>42557</v>
      </c>
      <c r="X375" s="366" t="s">
        <v>1702</v>
      </c>
      <c r="Y375" s="368">
        <v>19560.72</v>
      </c>
      <c r="Z375" s="368" t="s">
        <v>1700</v>
      </c>
      <c r="AA375" s="366" t="s">
        <v>1303</v>
      </c>
    </row>
    <row r="376" spans="1:27" ht="56.25">
      <c r="A376" s="475" t="s">
        <v>26098</v>
      </c>
      <c r="B376" s="1158" t="s">
        <v>916</v>
      </c>
      <c r="C376" s="366" t="s">
        <v>1685</v>
      </c>
      <c r="D376" s="45" t="s">
        <v>589</v>
      </c>
      <c r="E376" s="344" t="s">
        <v>1558</v>
      </c>
      <c r="F376" s="366" t="s">
        <v>1539</v>
      </c>
      <c r="G376" s="366" t="s">
        <v>863</v>
      </c>
      <c r="H376" s="366" t="s">
        <v>1559</v>
      </c>
      <c r="I376" s="366" t="s">
        <v>1703</v>
      </c>
      <c r="J376" s="366" t="s">
        <v>132</v>
      </c>
      <c r="K376" s="344">
        <v>9</v>
      </c>
      <c r="L376" s="344">
        <v>1</v>
      </c>
      <c r="M376" s="372">
        <v>19053.400000000001</v>
      </c>
      <c r="N376" s="368">
        <v>14671.12</v>
      </c>
      <c r="O376" s="270">
        <f t="shared" si="11"/>
        <v>4382.2800000000007</v>
      </c>
      <c r="P376" s="270">
        <f t="shared" si="10"/>
        <v>22.999989503185787</v>
      </c>
      <c r="Q376" s="344" t="s">
        <v>1552</v>
      </c>
      <c r="R376" s="366" t="s">
        <v>1561</v>
      </c>
      <c r="S376" s="344" t="s">
        <v>1697</v>
      </c>
      <c r="T376" s="369">
        <v>42543</v>
      </c>
      <c r="U376" s="344"/>
      <c r="V376" s="369">
        <v>42555</v>
      </c>
      <c r="W376" s="369">
        <v>42557</v>
      </c>
      <c r="X376" s="366" t="s">
        <v>1704</v>
      </c>
      <c r="Y376" s="368">
        <v>14671.12</v>
      </c>
      <c r="Z376" s="344" t="s">
        <v>1552</v>
      </c>
      <c r="AA376" s="344">
        <v>4220035510</v>
      </c>
    </row>
    <row r="377" spans="1:27" ht="56.25">
      <c r="A377" s="475" t="s">
        <v>26099</v>
      </c>
      <c r="B377" s="1158" t="s">
        <v>916</v>
      </c>
      <c r="C377" s="366" t="s">
        <v>1685</v>
      </c>
      <c r="D377" s="45" t="s">
        <v>589</v>
      </c>
      <c r="E377" s="344" t="s">
        <v>1331</v>
      </c>
      <c r="F377" s="366" t="s">
        <v>1454</v>
      </c>
      <c r="G377" s="366" t="s">
        <v>1332</v>
      </c>
      <c r="H377" s="366" t="s">
        <v>1333</v>
      </c>
      <c r="I377" s="366" t="s">
        <v>1699</v>
      </c>
      <c r="J377" s="366" t="s">
        <v>16</v>
      </c>
      <c r="K377" s="344">
        <v>4</v>
      </c>
      <c r="L377" s="344">
        <v>0</v>
      </c>
      <c r="M377" s="372">
        <v>20544</v>
      </c>
      <c r="N377" s="368">
        <v>15921.6</v>
      </c>
      <c r="O377" s="270">
        <f t="shared" si="11"/>
        <v>4622.3999999999996</v>
      </c>
      <c r="P377" s="270">
        <f t="shared" si="10"/>
        <v>22.499999999999996</v>
      </c>
      <c r="Q377" s="368" t="s">
        <v>1700</v>
      </c>
      <c r="R377" s="366" t="s">
        <v>1303</v>
      </c>
      <c r="S377" s="344" t="s">
        <v>1701</v>
      </c>
      <c r="T377" s="369">
        <v>42627</v>
      </c>
      <c r="U377" s="344"/>
      <c r="V377" s="369">
        <v>42640</v>
      </c>
      <c r="W377" s="369">
        <v>42643</v>
      </c>
      <c r="X377" s="366" t="s">
        <v>1705</v>
      </c>
      <c r="Y377" s="368">
        <v>15921.6</v>
      </c>
      <c r="Z377" s="368" t="s">
        <v>1700</v>
      </c>
      <c r="AA377" s="366" t="s">
        <v>1303</v>
      </c>
    </row>
    <row r="378" spans="1:27" ht="56.25">
      <c r="A378" s="475" t="s">
        <v>26100</v>
      </c>
      <c r="B378" s="1159" t="s">
        <v>916</v>
      </c>
      <c r="C378" s="373" t="s">
        <v>1685</v>
      </c>
      <c r="D378" s="373" t="s">
        <v>272</v>
      </c>
      <c r="E378" s="345" t="s">
        <v>1706</v>
      </c>
      <c r="F378" s="373" t="s">
        <v>619</v>
      </c>
      <c r="G378" s="373" t="s">
        <v>651</v>
      </c>
      <c r="H378" s="373" t="s">
        <v>1130</v>
      </c>
      <c r="I378" s="373" t="s">
        <v>594</v>
      </c>
      <c r="J378" s="373" t="s">
        <v>10</v>
      </c>
      <c r="K378" s="345">
        <v>1</v>
      </c>
      <c r="L378" s="345">
        <v>0</v>
      </c>
      <c r="M378" s="374">
        <v>77970</v>
      </c>
      <c r="N378" s="375">
        <v>77970</v>
      </c>
      <c r="O378" s="270">
        <f t="shared" si="11"/>
        <v>0</v>
      </c>
      <c r="P378" s="270">
        <f t="shared" si="10"/>
        <v>0</v>
      </c>
      <c r="Q378" s="375" t="s">
        <v>565</v>
      </c>
      <c r="R378" s="373" t="s">
        <v>865</v>
      </c>
      <c r="S378" s="345" t="s">
        <v>1693</v>
      </c>
      <c r="T378" s="376">
        <v>42632</v>
      </c>
      <c r="U378" s="345"/>
      <c r="V378" s="376">
        <v>42643</v>
      </c>
      <c r="W378" s="376">
        <v>42646</v>
      </c>
      <c r="X378" s="373" t="s">
        <v>1707</v>
      </c>
      <c r="Y378" s="375">
        <v>77970</v>
      </c>
      <c r="Z378" s="375" t="s">
        <v>565</v>
      </c>
      <c r="AA378" s="373" t="s">
        <v>865</v>
      </c>
    </row>
    <row r="379" spans="1:27" ht="56.25">
      <c r="A379" s="475" t="s">
        <v>26101</v>
      </c>
      <c r="B379" s="1159" t="s">
        <v>916</v>
      </c>
      <c r="C379" s="373" t="s">
        <v>1685</v>
      </c>
      <c r="D379" s="45" t="s">
        <v>589</v>
      </c>
      <c r="E379" s="344" t="s">
        <v>3368</v>
      </c>
      <c r="F379" s="45" t="s">
        <v>1454</v>
      </c>
      <c r="G379" s="45" t="s">
        <v>1449</v>
      </c>
      <c r="H379" s="45" t="s">
        <v>3369</v>
      </c>
      <c r="I379" s="45" t="s">
        <v>1621</v>
      </c>
      <c r="J379" s="45" t="s">
        <v>134</v>
      </c>
      <c r="K379" s="118">
        <v>12</v>
      </c>
      <c r="L379" s="118">
        <v>0</v>
      </c>
      <c r="M379" s="275">
        <v>17693.599999999999</v>
      </c>
      <c r="N379" s="117">
        <v>8863.7099999999991</v>
      </c>
      <c r="O379" s="270">
        <f t="shared" si="11"/>
        <v>8829.89</v>
      </c>
      <c r="P379" s="270">
        <f t="shared" si="10"/>
        <v>49.904428719989149</v>
      </c>
      <c r="Q379" s="117" t="s">
        <v>1552</v>
      </c>
      <c r="R379" s="45" t="s">
        <v>1561</v>
      </c>
      <c r="S379" s="344" t="s">
        <v>1697</v>
      </c>
      <c r="T379" s="274">
        <v>42633</v>
      </c>
      <c r="U379" s="118"/>
      <c r="V379" s="274">
        <v>42646</v>
      </c>
      <c r="W379" s="274">
        <v>42647</v>
      </c>
      <c r="X379" s="373" t="s">
        <v>3739</v>
      </c>
      <c r="Y379" s="117">
        <v>8863.7099999999991</v>
      </c>
      <c r="Z379" s="117" t="s">
        <v>1552</v>
      </c>
      <c r="AA379" s="45" t="s">
        <v>1561</v>
      </c>
    </row>
    <row r="380" spans="1:27" ht="45">
      <c r="A380" s="475" t="s">
        <v>26102</v>
      </c>
      <c r="B380" s="1160" t="s">
        <v>916</v>
      </c>
      <c r="C380" s="377" t="s">
        <v>1685</v>
      </c>
      <c r="D380" s="45" t="s">
        <v>589</v>
      </c>
      <c r="E380" s="344" t="s">
        <v>3641</v>
      </c>
      <c r="F380" s="378" t="s">
        <v>650</v>
      </c>
      <c r="G380" s="378" t="s">
        <v>651</v>
      </c>
      <c r="H380" s="45" t="s">
        <v>3642</v>
      </c>
      <c r="I380" s="378" t="s">
        <v>3740</v>
      </c>
      <c r="J380" s="378" t="s">
        <v>16</v>
      </c>
      <c r="K380" s="379">
        <v>4</v>
      </c>
      <c r="L380" s="379">
        <v>0</v>
      </c>
      <c r="M380" s="380">
        <v>23875</v>
      </c>
      <c r="N380" s="305">
        <v>12534.35</v>
      </c>
      <c r="O380" s="270">
        <f t="shared" si="11"/>
        <v>11340.65</v>
      </c>
      <c r="P380" s="270">
        <f t="shared" si="10"/>
        <v>47.500104712041882</v>
      </c>
      <c r="Q380" s="305" t="s">
        <v>3644</v>
      </c>
      <c r="R380" s="378" t="s">
        <v>3741</v>
      </c>
      <c r="S380" s="379" t="s">
        <v>3742</v>
      </c>
      <c r="T380" s="381">
        <v>42635</v>
      </c>
      <c r="U380" s="379"/>
      <c r="V380" s="381">
        <v>42647</v>
      </c>
      <c r="W380" s="381">
        <v>42648</v>
      </c>
      <c r="X380" s="382" t="s">
        <v>3743</v>
      </c>
      <c r="Y380" s="305">
        <v>12534.35</v>
      </c>
      <c r="Z380" s="305" t="s">
        <v>3644</v>
      </c>
      <c r="AA380" s="378" t="s">
        <v>3741</v>
      </c>
    </row>
    <row r="381" spans="1:27" ht="45">
      <c r="A381" s="475" t="s">
        <v>26103</v>
      </c>
      <c r="B381" s="1160" t="s">
        <v>916</v>
      </c>
      <c r="C381" s="377" t="s">
        <v>1685</v>
      </c>
      <c r="D381" s="45" t="s">
        <v>261</v>
      </c>
      <c r="E381" s="344" t="s">
        <v>1413</v>
      </c>
      <c r="F381" s="378" t="s">
        <v>3015</v>
      </c>
      <c r="G381" s="378" t="s">
        <v>3744</v>
      </c>
      <c r="H381" s="45" t="s">
        <v>3745</v>
      </c>
      <c r="I381" s="378" t="s">
        <v>3746</v>
      </c>
      <c r="J381" s="378" t="s">
        <v>128</v>
      </c>
      <c r="K381" s="379">
        <v>6</v>
      </c>
      <c r="L381" s="379">
        <v>0</v>
      </c>
      <c r="M381" s="380">
        <v>31210.5</v>
      </c>
      <c r="N381" s="305">
        <v>27593.94</v>
      </c>
      <c r="O381" s="270">
        <f t="shared" si="11"/>
        <v>3616.5600000000013</v>
      </c>
      <c r="P381" s="270">
        <f t="shared" si="10"/>
        <v>11.587638775412126</v>
      </c>
      <c r="Q381" s="305" t="s">
        <v>3747</v>
      </c>
      <c r="R381" s="378" t="s">
        <v>3748</v>
      </c>
      <c r="S381" s="379" t="s">
        <v>3749</v>
      </c>
      <c r="T381" s="381">
        <v>42667</v>
      </c>
      <c r="U381" s="379"/>
      <c r="V381" s="381">
        <v>42681</v>
      </c>
      <c r="W381" s="381">
        <v>42682</v>
      </c>
      <c r="X381" s="382" t="s">
        <v>3750</v>
      </c>
      <c r="Y381" s="305">
        <v>27593.94</v>
      </c>
      <c r="Z381" s="305" t="s">
        <v>3747</v>
      </c>
      <c r="AA381" s="378" t="s">
        <v>3748</v>
      </c>
    </row>
    <row r="382" spans="1:27" ht="45">
      <c r="A382" s="475" t="s">
        <v>26104</v>
      </c>
      <c r="B382" s="1160" t="s">
        <v>916</v>
      </c>
      <c r="C382" s="377" t="s">
        <v>1685</v>
      </c>
      <c r="D382" s="378" t="s">
        <v>272</v>
      </c>
      <c r="E382" s="284" t="s">
        <v>3401</v>
      </c>
      <c r="F382" s="378" t="s">
        <v>3751</v>
      </c>
      <c r="G382" s="378" t="s">
        <v>3333</v>
      </c>
      <c r="H382" s="45" t="s">
        <v>3403</v>
      </c>
      <c r="I382" s="378" t="s">
        <v>1340</v>
      </c>
      <c r="J382" s="383" t="s">
        <v>11</v>
      </c>
      <c r="K382" s="384">
        <v>2</v>
      </c>
      <c r="L382" s="384">
        <v>0</v>
      </c>
      <c r="M382" s="380">
        <v>7416</v>
      </c>
      <c r="N382" s="305">
        <v>7378.92</v>
      </c>
      <c r="O382" s="270">
        <f t="shared" si="11"/>
        <v>37.079999999999927</v>
      </c>
      <c r="P382" s="270">
        <f t="shared" si="10"/>
        <v>0.49999999999999906</v>
      </c>
      <c r="Q382" s="305" t="s">
        <v>3404</v>
      </c>
      <c r="R382" s="378" t="s">
        <v>2994</v>
      </c>
      <c r="S382" s="379" t="s">
        <v>3752</v>
      </c>
      <c r="T382" s="381">
        <v>42699</v>
      </c>
      <c r="U382" s="379"/>
      <c r="V382" s="381">
        <v>42712</v>
      </c>
      <c r="W382" s="381">
        <v>42713</v>
      </c>
      <c r="X382" s="382" t="s">
        <v>3753</v>
      </c>
      <c r="Y382" s="305">
        <v>7378.92</v>
      </c>
      <c r="Z382" s="305" t="s">
        <v>3404</v>
      </c>
      <c r="AA382" s="378" t="s">
        <v>2994</v>
      </c>
    </row>
    <row r="383" spans="1:27" ht="45">
      <c r="A383" s="475" t="s">
        <v>26105</v>
      </c>
      <c r="B383" s="1160" t="s">
        <v>916</v>
      </c>
      <c r="C383" s="377" t="s">
        <v>1685</v>
      </c>
      <c r="D383" s="45" t="s">
        <v>589</v>
      </c>
      <c r="E383" s="304" t="s">
        <v>3409</v>
      </c>
      <c r="F383" s="378" t="s">
        <v>3402</v>
      </c>
      <c r="G383" s="378" t="s">
        <v>3388</v>
      </c>
      <c r="H383" s="45" t="s">
        <v>3410</v>
      </c>
      <c r="I383" s="378" t="s">
        <v>1268</v>
      </c>
      <c r="J383" s="378" t="s">
        <v>34</v>
      </c>
      <c r="K383" s="379">
        <v>4</v>
      </c>
      <c r="L383" s="379">
        <v>1</v>
      </c>
      <c r="M383" s="380">
        <v>16239.84</v>
      </c>
      <c r="N383" s="305">
        <v>12910.67</v>
      </c>
      <c r="O383" s="270">
        <f t="shared" si="11"/>
        <v>3329.17</v>
      </c>
      <c r="P383" s="270">
        <f t="shared" si="10"/>
        <v>20.50001724154918</v>
      </c>
      <c r="Q383" s="305" t="s">
        <v>3404</v>
      </c>
      <c r="R383" s="378" t="s">
        <v>2994</v>
      </c>
      <c r="S383" s="379" t="s">
        <v>3752</v>
      </c>
      <c r="T383" s="381">
        <v>42702</v>
      </c>
      <c r="U383" s="379"/>
      <c r="V383" s="381">
        <v>42713</v>
      </c>
      <c r="W383" s="381">
        <v>42716</v>
      </c>
      <c r="X383" s="382" t="s">
        <v>3754</v>
      </c>
      <c r="Y383" s="305">
        <v>12910.67</v>
      </c>
      <c r="Z383" s="305" t="s">
        <v>3404</v>
      </c>
      <c r="AA383" s="378" t="s">
        <v>2994</v>
      </c>
    </row>
    <row r="384" spans="1:27" ht="56.25">
      <c r="A384" s="475" t="s">
        <v>26106</v>
      </c>
      <c r="B384" s="1160" t="s">
        <v>916</v>
      </c>
      <c r="C384" s="377" t="s">
        <v>1685</v>
      </c>
      <c r="D384" s="45" t="s">
        <v>589</v>
      </c>
      <c r="E384" s="385" t="s">
        <v>3613</v>
      </c>
      <c r="F384" s="378" t="s">
        <v>3755</v>
      </c>
      <c r="G384" s="378" t="s">
        <v>3344</v>
      </c>
      <c r="H384" s="45" t="s">
        <v>3415</v>
      </c>
      <c r="I384" s="386" t="s">
        <v>3756</v>
      </c>
      <c r="J384" s="386" t="s">
        <v>34</v>
      </c>
      <c r="K384" s="387">
        <v>5</v>
      </c>
      <c r="L384" s="387">
        <v>0</v>
      </c>
      <c r="M384" s="388">
        <v>9336.2000000000007</v>
      </c>
      <c r="N384" s="389">
        <v>6801.49</v>
      </c>
      <c r="O384" s="270">
        <f t="shared" si="11"/>
        <v>2534.7100000000009</v>
      </c>
      <c r="P384" s="270">
        <f t="shared" si="10"/>
        <v>27.149268438979462</v>
      </c>
      <c r="Q384" s="389" t="s">
        <v>2544</v>
      </c>
      <c r="R384" s="386" t="s">
        <v>1229</v>
      </c>
      <c r="S384" s="387" t="s">
        <v>3757</v>
      </c>
      <c r="T384" s="390">
        <v>42704</v>
      </c>
      <c r="U384" s="387"/>
      <c r="V384" s="390">
        <v>42718</v>
      </c>
      <c r="W384" s="390">
        <v>42719</v>
      </c>
      <c r="X384" s="391" t="s">
        <v>3758</v>
      </c>
      <c r="Y384" s="389">
        <v>6801.49</v>
      </c>
      <c r="Z384" s="389" t="s">
        <v>2544</v>
      </c>
      <c r="AA384" s="386" t="s">
        <v>1229</v>
      </c>
    </row>
    <row r="385" spans="1:27" ht="56.25">
      <c r="A385" s="475" t="s">
        <v>26107</v>
      </c>
      <c r="B385" s="1160" t="s">
        <v>916</v>
      </c>
      <c r="C385" s="377" t="s">
        <v>1685</v>
      </c>
      <c r="D385" s="378" t="s">
        <v>272</v>
      </c>
      <c r="E385" s="344" t="s">
        <v>3759</v>
      </c>
      <c r="F385" s="378" t="s">
        <v>3751</v>
      </c>
      <c r="G385" s="378" t="s">
        <v>3344</v>
      </c>
      <c r="H385" s="373" t="s">
        <v>3345</v>
      </c>
      <c r="I385" s="366" t="s">
        <v>594</v>
      </c>
      <c r="J385" s="366" t="s">
        <v>15</v>
      </c>
      <c r="K385" s="344">
        <v>1</v>
      </c>
      <c r="L385" s="344">
        <v>2</v>
      </c>
      <c r="M385" s="372">
        <v>78315</v>
      </c>
      <c r="N385" s="368">
        <v>77531.850000000006</v>
      </c>
      <c r="O385" s="270">
        <f t="shared" si="11"/>
        <v>783.14999999999418</v>
      </c>
      <c r="P385" s="270">
        <f t="shared" si="10"/>
        <v>0.99999999999999256</v>
      </c>
      <c r="Q385" s="368" t="s">
        <v>565</v>
      </c>
      <c r="R385" s="366" t="s">
        <v>865</v>
      </c>
      <c r="S385" s="344" t="s">
        <v>1693</v>
      </c>
      <c r="T385" s="369">
        <v>42704</v>
      </c>
      <c r="U385" s="344"/>
      <c r="V385" s="369">
        <v>42719</v>
      </c>
      <c r="W385" s="369">
        <v>42720</v>
      </c>
      <c r="X385" s="366" t="s">
        <v>3760</v>
      </c>
      <c r="Y385" s="368">
        <v>77531.850000000006</v>
      </c>
      <c r="Z385" s="368" t="s">
        <v>565</v>
      </c>
      <c r="AA385" s="366" t="s">
        <v>865</v>
      </c>
    </row>
    <row r="386" spans="1:27" ht="123.75">
      <c r="A386" s="475" t="s">
        <v>26108</v>
      </c>
      <c r="B386" s="1159" t="s">
        <v>916</v>
      </c>
      <c r="C386" s="392" t="s">
        <v>1685</v>
      </c>
      <c r="D386" s="45" t="s">
        <v>589</v>
      </c>
      <c r="E386" s="393" t="s">
        <v>3629</v>
      </c>
      <c r="F386" s="386" t="s">
        <v>3503</v>
      </c>
      <c r="G386" s="386" t="s">
        <v>3338</v>
      </c>
      <c r="H386" s="373" t="s">
        <v>3449</v>
      </c>
      <c r="I386" s="386" t="s">
        <v>3761</v>
      </c>
      <c r="J386" s="386" t="s">
        <v>16</v>
      </c>
      <c r="K386" s="387">
        <v>4</v>
      </c>
      <c r="L386" s="387">
        <v>0</v>
      </c>
      <c r="M386" s="388">
        <v>14229.58</v>
      </c>
      <c r="N386" s="389">
        <v>9585.89</v>
      </c>
      <c r="O386" s="270">
        <f t="shared" si="11"/>
        <v>4643.6900000000005</v>
      </c>
      <c r="P386" s="270">
        <f t="shared" si="10"/>
        <v>32.634062284340089</v>
      </c>
      <c r="Q386" s="389" t="s">
        <v>3762</v>
      </c>
      <c r="R386" s="386" t="s">
        <v>3434</v>
      </c>
      <c r="S386" s="387" t="s">
        <v>3763</v>
      </c>
      <c r="T386" s="390">
        <v>43069</v>
      </c>
      <c r="U386" s="387"/>
      <c r="V386" s="390">
        <v>42719</v>
      </c>
      <c r="W386" s="390">
        <v>42720</v>
      </c>
      <c r="X386" s="373" t="s">
        <v>3764</v>
      </c>
      <c r="Y386" s="389">
        <v>9585.89</v>
      </c>
      <c r="Z386" s="389" t="s">
        <v>3762</v>
      </c>
      <c r="AA386" s="386" t="s">
        <v>3434</v>
      </c>
    </row>
    <row r="387" spans="1:27" ht="56.25">
      <c r="A387" s="475" t="s">
        <v>26109</v>
      </c>
      <c r="B387" s="1159" t="s">
        <v>916</v>
      </c>
      <c r="C387" s="392" t="s">
        <v>1685</v>
      </c>
      <c r="D387" s="45" t="s">
        <v>589</v>
      </c>
      <c r="E387" s="393" t="s">
        <v>3420</v>
      </c>
      <c r="F387" s="281" t="s">
        <v>3751</v>
      </c>
      <c r="G387" s="281" t="s">
        <v>3333</v>
      </c>
      <c r="H387" s="373" t="s">
        <v>3421</v>
      </c>
      <c r="I387" s="281" t="s">
        <v>3765</v>
      </c>
      <c r="J387" s="281" t="s">
        <v>130</v>
      </c>
      <c r="K387" s="286">
        <v>8</v>
      </c>
      <c r="L387" s="286">
        <v>0</v>
      </c>
      <c r="M387" s="357">
        <v>19689.599999999999</v>
      </c>
      <c r="N387" s="294">
        <v>14668.75</v>
      </c>
      <c r="O387" s="270">
        <f t="shared" si="11"/>
        <v>5020.8499999999985</v>
      </c>
      <c r="P387" s="270">
        <f t="shared" si="10"/>
        <v>25.50001015764667</v>
      </c>
      <c r="Q387" s="294" t="s">
        <v>1262</v>
      </c>
      <c r="R387" s="281" t="s">
        <v>1263</v>
      </c>
      <c r="S387" s="286" t="s">
        <v>3766</v>
      </c>
      <c r="T387" s="293">
        <v>42706</v>
      </c>
      <c r="U387" s="286"/>
      <c r="V387" s="293">
        <v>42719</v>
      </c>
      <c r="W387" s="293">
        <v>42720</v>
      </c>
      <c r="X387" s="373" t="s">
        <v>3767</v>
      </c>
      <c r="Y387" s="294">
        <v>14668.75</v>
      </c>
      <c r="Z387" s="294" t="s">
        <v>1262</v>
      </c>
      <c r="AA387" s="281" t="s">
        <v>1263</v>
      </c>
    </row>
    <row r="388" spans="1:27" ht="45">
      <c r="A388" s="475" t="s">
        <v>26110</v>
      </c>
      <c r="B388" s="1160" t="s">
        <v>916</v>
      </c>
      <c r="C388" s="377" t="s">
        <v>1685</v>
      </c>
      <c r="D388" s="45" t="s">
        <v>589</v>
      </c>
      <c r="E388" s="304" t="s">
        <v>3440</v>
      </c>
      <c r="F388" s="45" t="s">
        <v>3402</v>
      </c>
      <c r="G388" s="45" t="s">
        <v>3398</v>
      </c>
      <c r="H388" s="373" t="s">
        <v>3441</v>
      </c>
      <c r="I388" s="45" t="s">
        <v>3442</v>
      </c>
      <c r="J388" s="45" t="s">
        <v>16</v>
      </c>
      <c r="K388" s="118">
        <v>4</v>
      </c>
      <c r="L388" s="118">
        <v>0</v>
      </c>
      <c r="M388" s="275">
        <v>3137.1</v>
      </c>
      <c r="N388" s="117">
        <v>2823.39</v>
      </c>
      <c r="O388" s="270">
        <f t="shared" si="11"/>
        <v>313.71000000000004</v>
      </c>
      <c r="P388" s="270">
        <f t="shared" si="10"/>
        <v>10.000000000000002</v>
      </c>
      <c r="Q388" s="117" t="s">
        <v>3404</v>
      </c>
      <c r="R388" s="45" t="s">
        <v>2994</v>
      </c>
      <c r="S388" s="118" t="s">
        <v>3752</v>
      </c>
      <c r="T388" s="274">
        <v>42709</v>
      </c>
      <c r="U388" s="118"/>
      <c r="V388" s="274">
        <v>42720</v>
      </c>
      <c r="W388" s="274">
        <v>42723</v>
      </c>
      <c r="X388" s="45" t="s">
        <v>3768</v>
      </c>
      <c r="Y388" s="117">
        <v>2823.39</v>
      </c>
      <c r="Z388" s="117" t="s">
        <v>3404</v>
      </c>
      <c r="AA388" s="45" t="s">
        <v>2994</v>
      </c>
    </row>
    <row r="389" spans="1:27" ht="45">
      <c r="A389" s="475" t="s">
        <v>26111</v>
      </c>
      <c r="B389" s="1159" t="s">
        <v>916</v>
      </c>
      <c r="C389" s="392" t="s">
        <v>1685</v>
      </c>
      <c r="D389" s="45" t="s">
        <v>272</v>
      </c>
      <c r="E389" s="393" t="s">
        <v>3769</v>
      </c>
      <c r="F389" s="45" t="s">
        <v>3503</v>
      </c>
      <c r="G389" s="45" t="s">
        <v>3432</v>
      </c>
      <c r="H389" s="373" t="s">
        <v>3454</v>
      </c>
      <c r="I389" s="45" t="s">
        <v>1235</v>
      </c>
      <c r="J389" s="296" t="s">
        <v>129</v>
      </c>
      <c r="K389" s="290">
        <v>5</v>
      </c>
      <c r="L389" s="290">
        <v>2</v>
      </c>
      <c r="M389" s="275">
        <v>11800</v>
      </c>
      <c r="N389" s="117">
        <v>9438.5</v>
      </c>
      <c r="O389" s="270">
        <f t="shared" si="11"/>
        <v>2361.5</v>
      </c>
      <c r="P389" s="270">
        <f t="shared" si="10"/>
        <v>20.012711864406779</v>
      </c>
      <c r="Q389" s="117" t="s">
        <v>3404</v>
      </c>
      <c r="R389" s="45" t="s">
        <v>2994</v>
      </c>
      <c r="S389" s="118" t="s">
        <v>3752</v>
      </c>
      <c r="T389" s="274">
        <v>42712</v>
      </c>
      <c r="U389" s="118"/>
      <c r="V389" s="274">
        <v>42723</v>
      </c>
      <c r="W389" s="274">
        <v>42724</v>
      </c>
      <c r="X389" s="45" t="s">
        <v>3770</v>
      </c>
      <c r="Y389" s="117">
        <v>9438.5</v>
      </c>
      <c r="Z389" s="117" t="s">
        <v>3404</v>
      </c>
      <c r="AA389" s="45" t="s">
        <v>2994</v>
      </c>
    </row>
    <row r="390" spans="1:27" ht="56.25">
      <c r="A390" s="475" t="s">
        <v>26112</v>
      </c>
      <c r="B390" s="1159" t="s">
        <v>916</v>
      </c>
      <c r="C390" s="392" t="s">
        <v>1685</v>
      </c>
      <c r="D390" s="45" t="s">
        <v>589</v>
      </c>
      <c r="E390" s="393" t="s">
        <v>3771</v>
      </c>
      <c r="F390" s="45" t="s">
        <v>3751</v>
      </c>
      <c r="G390" s="45" t="s">
        <v>3459</v>
      </c>
      <c r="H390" s="373" t="s">
        <v>3460</v>
      </c>
      <c r="I390" s="45" t="s">
        <v>3772</v>
      </c>
      <c r="J390" s="45" t="s">
        <v>16</v>
      </c>
      <c r="K390" s="118">
        <v>4</v>
      </c>
      <c r="L390" s="118">
        <v>0</v>
      </c>
      <c r="M390" s="275">
        <v>49891.199999999997</v>
      </c>
      <c r="N390" s="117">
        <v>41160.230000000003</v>
      </c>
      <c r="O390" s="270">
        <f t="shared" si="11"/>
        <v>8730.9699999999939</v>
      </c>
      <c r="P390" s="270">
        <f t="shared" si="10"/>
        <v>17.500020043614896</v>
      </c>
      <c r="Q390" s="117" t="s">
        <v>3404</v>
      </c>
      <c r="R390" s="45" t="s">
        <v>2994</v>
      </c>
      <c r="S390" s="118" t="s">
        <v>3752</v>
      </c>
      <c r="T390" s="274">
        <v>42712</v>
      </c>
      <c r="U390" s="118"/>
      <c r="V390" s="274">
        <v>42723</v>
      </c>
      <c r="W390" s="274">
        <v>42724</v>
      </c>
      <c r="X390" s="45" t="s">
        <v>3773</v>
      </c>
      <c r="Y390" s="117">
        <v>41160.230000000003</v>
      </c>
      <c r="Z390" s="117" t="s">
        <v>3404</v>
      </c>
      <c r="AA390" s="45" t="s">
        <v>2994</v>
      </c>
    </row>
    <row r="391" spans="1:27" ht="45">
      <c r="A391" s="475" t="s">
        <v>26113</v>
      </c>
      <c r="B391" s="1161" t="s">
        <v>916</v>
      </c>
      <c r="C391" s="394" t="s">
        <v>1685</v>
      </c>
      <c r="D391" s="281" t="s">
        <v>272</v>
      </c>
      <c r="E391" s="393" t="s">
        <v>3463</v>
      </c>
      <c r="F391" s="281" t="s">
        <v>3402</v>
      </c>
      <c r="G391" s="281" t="s">
        <v>3432</v>
      </c>
      <c r="H391" s="373" t="s">
        <v>3465</v>
      </c>
      <c r="I391" s="281" t="s">
        <v>3774</v>
      </c>
      <c r="J391" s="296" t="s">
        <v>34</v>
      </c>
      <c r="K391" s="395">
        <v>5</v>
      </c>
      <c r="L391" s="395">
        <v>0</v>
      </c>
      <c r="M391" s="357">
        <v>40126.379999999997</v>
      </c>
      <c r="N391" s="294">
        <v>39925.75</v>
      </c>
      <c r="O391" s="270">
        <f t="shared" si="11"/>
        <v>200.62999999999738</v>
      </c>
      <c r="P391" s="270">
        <f t="shared" si="10"/>
        <v>0.49999526496035129</v>
      </c>
      <c r="Q391" s="294" t="s">
        <v>3404</v>
      </c>
      <c r="R391" s="281" t="s">
        <v>2994</v>
      </c>
      <c r="S391" s="286" t="s">
        <v>3752</v>
      </c>
      <c r="T391" s="293">
        <v>42711</v>
      </c>
      <c r="U391" s="286"/>
      <c r="V391" s="293">
        <v>42724</v>
      </c>
      <c r="W391" s="293">
        <v>42725</v>
      </c>
      <c r="X391" s="281" t="s">
        <v>3775</v>
      </c>
      <c r="Y391" s="294">
        <v>39925.75</v>
      </c>
      <c r="Z391" s="294" t="s">
        <v>3404</v>
      </c>
      <c r="AA391" s="281" t="s">
        <v>2994</v>
      </c>
    </row>
    <row r="392" spans="1:27" ht="45">
      <c r="A392" s="475" t="s">
        <v>26114</v>
      </c>
      <c r="B392" s="1161" t="s">
        <v>916</v>
      </c>
      <c r="C392" s="394" t="s">
        <v>1685</v>
      </c>
      <c r="D392" s="45" t="s">
        <v>268</v>
      </c>
      <c r="E392" s="393" t="s">
        <v>3776</v>
      </c>
      <c r="F392" s="45" t="s">
        <v>3456</v>
      </c>
      <c r="G392" s="45"/>
      <c r="H392" s="45"/>
      <c r="I392" s="45" t="s">
        <v>2011</v>
      </c>
      <c r="J392" s="45"/>
      <c r="K392" s="118"/>
      <c r="L392" s="118"/>
      <c r="M392" s="275">
        <v>22259</v>
      </c>
      <c r="N392" s="117">
        <v>22259</v>
      </c>
      <c r="O392" s="270">
        <f t="shared" si="11"/>
        <v>0</v>
      </c>
      <c r="P392" s="270">
        <f t="shared" si="10"/>
        <v>0</v>
      </c>
      <c r="Q392" s="117" t="s">
        <v>1148</v>
      </c>
      <c r="R392" s="280">
        <v>4205109214</v>
      </c>
      <c r="S392" s="118" t="s">
        <v>3777</v>
      </c>
      <c r="T392" s="274"/>
      <c r="U392" s="118"/>
      <c r="V392" s="274">
        <v>42725</v>
      </c>
      <c r="W392" s="274">
        <v>42727</v>
      </c>
      <c r="X392" s="281" t="s">
        <v>3778</v>
      </c>
      <c r="Y392" s="117">
        <v>22259</v>
      </c>
      <c r="Z392" s="117" t="s">
        <v>1148</v>
      </c>
      <c r="AA392" s="280">
        <v>4205109214</v>
      </c>
    </row>
    <row r="393" spans="1:27" ht="67.5">
      <c r="A393" s="475" t="s">
        <v>26115</v>
      </c>
      <c r="B393" s="311" t="s">
        <v>916</v>
      </c>
      <c r="C393" s="45" t="s">
        <v>1685</v>
      </c>
      <c r="D393" s="45" t="s">
        <v>589</v>
      </c>
      <c r="E393" s="304" t="s">
        <v>3523</v>
      </c>
      <c r="F393" s="45" t="s">
        <v>3387</v>
      </c>
      <c r="G393" s="45" t="s">
        <v>3459</v>
      </c>
      <c r="H393" s="45" t="s">
        <v>3477</v>
      </c>
      <c r="I393" s="45" t="s">
        <v>3779</v>
      </c>
      <c r="J393" s="45" t="s">
        <v>130</v>
      </c>
      <c r="K393" s="118">
        <v>8</v>
      </c>
      <c r="L393" s="118">
        <v>0</v>
      </c>
      <c r="M393" s="275">
        <v>5460</v>
      </c>
      <c r="N393" s="117">
        <v>3658.2</v>
      </c>
      <c r="O393" s="270">
        <f t="shared" si="11"/>
        <v>1801.8000000000002</v>
      </c>
      <c r="P393" s="270">
        <f t="shared" si="10"/>
        <v>33</v>
      </c>
      <c r="Q393" s="117" t="s">
        <v>2463</v>
      </c>
      <c r="R393" s="45" t="s">
        <v>2464</v>
      </c>
      <c r="S393" s="118" t="s">
        <v>3780</v>
      </c>
      <c r="T393" s="274">
        <v>42719</v>
      </c>
      <c r="U393" s="118"/>
      <c r="V393" s="274">
        <v>42730</v>
      </c>
      <c r="W393" s="274">
        <v>42732</v>
      </c>
      <c r="X393" s="45" t="s">
        <v>3781</v>
      </c>
      <c r="Y393" s="117">
        <v>3658.2</v>
      </c>
      <c r="Z393" s="117" t="s">
        <v>2463</v>
      </c>
      <c r="AA393" s="45" t="s">
        <v>2464</v>
      </c>
    </row>
    <row r="394" spans="1:27" ht="56.25">
      <c r="A394" s="475" t="s">
        <v>26116</v>
      </c>
      <c r="B394" s="1162" t="s">
        <v>916</v>
      </c>
      <c r="C394" s="396" t="s">
        <v>1685</v>
      </c>
      <c r="D394" s="118" t="s">
        <v>269</v>
      </c>
      <c r="E394" s="304" t="s">
        <v>3782</v>
      </c>
      <c r="F394" s="45" t="s">
        <v>3456</v>
      </c>
      <c r="G394" s="45" t="s">
        <v>3445</v>
      </c>
      <c r="H394" s="45" t="s">
        <v>3783</v>
      </c>
      <c r="I394" s="45" t="s">
        <v>3784</v>
      </c>
      <c r="J394" s="45"/>
      <c r="K394" s="118"/>
      <c r="L394" s="118"/>
      <c r="M394" s="275">
        <v>2192.98</v>
      </c>
      <c r="N394" s="117">
        <v>2192.98</v>
      </c>
      <c r="O394" s="270">
        <f t="shared" si="11"/>
        <v>0</v>
      </c>
      <c r="P394" s="270">
        <f t="shared" si="10"/>
        <v>0</v>
      </c>
      <c r="Q394" s="117" t="s">
        <v>3785</v>
      </c>
      <c r="R394" s="280">
        <v>4217166136</v>
      </c>
      <c r="S394" s="118" t="s">
        <v>3786</v>
      </c>
      <c r="T394" s="274"/>
      <c r="U394" s="118"/>
      <c r="V394" s="274">
        <v>42731</v>
      </c>
      <c r="W394" s="274">
        <v>42733</v>
      </c>
      <c r="X394" s="45" t="s">
        <v>3787</v>
      </c>
      <c r="Y394" s="117">
        <v>2192.98</v>
      </c>
      <c r="Z394" s="117" t="s">
        <v>3785</v>
      </c>
      <c r="AA394" s="280">
        <v>4217166136</v>
      </c>
    </row>
    <row r="395" spans="1:27" ht="56.25">
      <c r="A395" s="475" t="s">
        <v>26117</v>
      </c>
      <c r="B395" s="1162" t="s">
        <v>916</v>
      </c>
      <c r="C395" s="396" t="s">
        <v>1685</v>
      </c>
      <c r="D395" s="45" t="s">
        <v>265</v>
      </c>
      <c r="E395" s="344" t="s">
        <v>3788</v>
      </c>
      <c r="F395" s="378" t="s">
        <v>3456</v>
      </c>
      <c r="G395" s="378" t="s">
        <v>3445</v>
      </c>
      <c r="H395" s="45" t="s">
        <v>3789</v>
      </c>
      <c r="I395" s="378" t="s">
        <v>541</v>
      </c>
      <c r="J395" s="378"/>
      <c r="K395" s="379"/>
      <c r="L395" s="379"/>
      <c r="M395" s="380">
        <v>24000</v>
      </c>
      <c r="N395" s="305">
        <v>24000</v>
      </c>
      <c r="O395" s="270">
        <f t="shared" si="11"/>
        <v>0</v>
      </c>
      <c r="P395" s="270">
        <f t="shared" si="10"/>
        <v>0</v>
      </c>
      <c r="Q395" s="305" t="s">
        <v>262</v>
      </c>
      <c r="R395" s="280">
        <v>7707049388</v>
      </c>
      <c r="S395" s="118" t="s">
        <v>3790</v>
      </c>
      <c r="T395" s="381"/>
      <c r="U395" s="379"/>
      <c r="V395" s="381">
        <v>42733</v>
      </c>
      <c r="W395" s="381">
        <v>42733</v>
      </c>
      <c r="X395" s="45" t="s">
        <v>3791</v>
      </c>
      <c r="Y395" s="305">
        <v>24000</v>
      </c>
      <c r="Z395" s="305" t="s">
        <v>262</v>
      </c>
      <c r="AA395" s="280">
        <v>7707049388</v>
      </c>
    </row>
    <row r="396" spans="1:27" ht="78.75">
      <c r="A396" s="475" t="s">
        <v>26118</v>
      </c>
      <c r="B396" s="1163" t="s">
        <v>916</v>
      </c>
      <c r="C396" s="397" t="s">
        <v>1685</v>
      </c>
      <c r="D396" s="118" t="s">
        <v>269</v>
      </c>
      <c r="E396" s="385" t="s">
        <v>3792</v>
      </c>
      <c r="F396" s="378" t="s">
        <v>3456</v>
      </c>
      <c r="G396" s="378" t="s">
        <v>3445</v>
      </c>
      <c r="H396" s="378" t="s">
        <v>3793</v>
      </c>
      <c r="I396" s="378" t="s">
        <v>3794</v>
      </c>
      <c r="J396" s="378"/>
      <c r="K396" s="379"/>
      <c r="L396" s="379"/>
      <c r="M396" s="380">
        <v>103392.16</v>
      </c>
      <c r="N396" s="305">
        <v>103392.16</v>
      </c>
      <c r="O396" s="270">
        <f t="shared" si="11"/>
        <v>0</v>
      </c>
      <c r="P396" s="270">
        <f t="shared" si="10"/>
        <v>0</v>
      </c>
      <c r="Q396" s="305" t="s">
        <v>1593</v>
      </c>
      <c r="R396" s="398">
        <v>4217146884</v>
      </c>
      <c r="S396" s="379" t="s">
        <v>3795</v>
      </c>
      <c r="T396" s="381"/>
      <c r="U396" s="379"/>
      <c r="V396" s="381">
        <v>42732</v>
      </c>
      <c r="W396" s="381">
        <v>42733</v>
      </c>
      <c r="X396" s="378" t="s">
        <v>3796</v>
      </c>
      <c r="Y396" s="305">
        <v>103392.16</v>
      </c>
      <c r="Z396" s="305" t="s">
        <v>1593</v>
      </c>
      <c r="AA396" s="398">
        <v>4217146884</v>
      </c>
    </row>
    <row r="397" spans="1:27" ht="78.75">
      <c r="A397" s="475" t="s">
        <v>26119</v>
      </c>
      <c r="B397" s="311" t="s">
        <v>924</v>
      </c>
      <c r="C397" s="45" t="s">
        <v>1708</v>
      </c>
      <c r="D397" s="118" t="s">
        <v>269</v>
      </c>
      <c r="E397" s="118" t="s">
        <v>1713</v>
      </c>
      <c r="F397" s="274">
        <v>42356</v>
      </c>
      <c r="G397" s="274">
        <v>42367</v>
      </c>
      <c r="H397" s="45" t="s">
        <v>1714</v>
      </c>
      <c r="I397" s="292" t="s">
        <v>1715</v>
      </c>
      <c r="J397" s="45"/>
      <c r="K397" s="45"/>
      <c r="L397" s="45"/>
      <c r="M397" s="117">
        <v>189617</v>
      </c>
      <c r="N397" s="117">
        <v>189617</v>
      </c>
      <c r="O397" s="270">
        <f t="shared" si="11"/>
        <v>0</v>
      </c>
      <c r="P397" s="270">
        <f t="shared" si="10"/>
        <v>0</v>
      </c>
      <c r="Q397" s="118" t="s">
        <v>563</v>
      </c>
      <c r="R397" s="379">
        <v>4217166136</v>
      </c>
      <c r="S397" s="118" t="s">
        <v>1716</v>
      </c>
      <c r="T397" s="45"/>
      <c r="U397" s="45"/>
      <c r="V397" s="274">
        <v>42383</v>
      </c>
      <c r="W397" s="274">
        <v>42383</v>
      </c>
      <c r="X397" s="274" t="s">
        <v>1717</v>
      </c>
      <c r="Y397" s="117">
        <v>189617</v>
      </c>
      <c r="Z397" s="118" t="s">
        <v>563</v>
      </c>
      <c r="AA397" s="118">
        <v>4217166136</v>
      </c>
    </row>
    <row r="398" spans="1:27" ht="78.75">
      <c r="A398" s="475" t="s">
        <v>26120</v>
      </c>
      <c r="B398" s="311" t="s">
        <v>924</v>
      </c>
      <c r="C398" s="45" t="s">
        <v>1708</v>
      </c>
      <c r="D398" s="118" t="s">
        <v>269</v>
      </c>
      <c r="E398" s="45" t="s">
        <v>1718</v>
      </c>
      <c r="F398" s="45" t="s">
        <v>1719</v>
      </c>
      <c r="G398" s="45" t="s">
        <v>643</v>
      </c>
      <c r="H398" s="45" t="s">
        <v>1720</v>
      </c>
      <c r="I398" s="118" t="s">
        <v>1721</v>
      </c>
      <c r="J398" s="45"/>
      <c r="K398" s="45"/>
      <c r="L398" s="45"/>
      <c r="M398" s="117">
        <v>335925.75</v>
      </c>
      <c r="N398" s="117">
        <v>335925.75</v>
      </c>
      <c r="O398" s="270">
        <f t="shared" si="11"/>
        <v>0</v>
      </c>
      <c r="P398" s="270">
        <f t="shared" si="10"/>
        <v>0</v>
      </c>
      <c r="Q398" s="399" t="s">
        <v>561</v>
      </c>
      <c r="R398" s="118">
        <v>4217148426</v>
      </c>
      <c r="S398" s="399" t="s">
        <v>1722</v>
      </c>
      <c r="T398" s="45"/>
      <c r="U398" s="45"/>
      <c r="V398" s="274">
        <v>42430</v>
      </c>
      <c r="W398" s="274">
        <v>42431</v>
      </c>
      <c r="X398" s="274" t="s">
        <v>1723</v>
      </c>
      <c r="Y398" s="117">
        <v>335925.75</v>
      </c>
      <c r="Z398" s="399" t="s">
        <v>561</v>
      </c>
      <c r="AA398" s="118">
        <v>4217148426</v>
      </c>
    </row>
    <row r="399" spans="1:27" ht="45">
      <c r="A399" s="475" t="s">
        <v>26121</v>
      </c>
      <c r="B399" s="311" t="s">
        <v>924</v>
      </c>
      <c r="C399" s="45" t="s">
        <v>1708</v>
      </c>
      <c r="D399" s="118" t="s">
        <v>269</v>
      </c>
      <c r="E399" s="45" t="s">
        <v>1718</v>
      </c>
      <c r="F399" s="45" t="s">
        <v>1719</v>
      </c>
      <c r="G399" s="45" t="s">
        <v>643</v>
      </c>
      <c r="H399" s="45" t="s">
        <v>1724</v>
      </c>
      <c r="I399" s="118" t="s">
        <v>1721</v>
      </c>
      <c r="J399" s="45"/>
      <c r="K399" s="45"/>
      <c r="L399" s="45"/>
      <c r="M399" s="117">
        <v>615967.29</v>
      </c>
      <c r="N399" s="117">
        <v>615967.29</v>
      </c>
      <c r="O399" s="270">
        <f t="shared" si="11"/>
        <v>0</v>
      </c>
      <c r="P399" s="270">
        <f t="shared" si="10"/>
        <v>0</v>
      </c>
      <c r="Q399" s="118" t="s">
        <v>282</v>
      </c>
      <c r="R399" s="118">
        <v>4205243178</v>
      </c>
      <c r="S399" s="118" t="s">
        <v>1725</v>
      </c>
      <c r="T399" s="45"/>
      <c r="U399" s="45"/>
      <c r="V399" s="274">
        <v>42433</v>
      </c>
      <c r="W399" s="274">
        <v>42438</v>
      </c>
      <c r="X399" s="274" t="s">
        <v>1726</v>
      </c>
      <c r="Y399" s="117">
        <v>615967.29</v>
      </c>
      <c r="Z399" s="118" t="s">
        <v>282</v>
      </c>
      <c r="AA399" s="118">
        <v>4205243178</v>
      </c>
    </row>
    <row r="400" spans="1:27" ht="101.25">
      <c r="A400" s="475" t="s">
        <v>26122</v>
      </c>
      <c r="B400" s="311" t="s">
        <v>924</v>
      </c>
      <c r="C400" s="45" t="s">
        <v>1708</v>
      </c>
      <c r="D400" s="45" t="s">
        <v>272</v>
      </c>
      <c r="E400" s="45" t="s">
        <v>1709</v>
      </c>
      <c r="F400" s="45" t="s">
        <v>1134</v>
      </c>
      <c r="G400" s="45" t="s">
        <v>1672</v>
      </c>
      <c r="H400" s="45" t="s">
        <v>1673</v>
      </c>
      <c r="I400" s="45" t="s">
        <v>1710</v>
      </c>
      <c r="J400" s="280">
        <v>1</v>
      </c>
      <c r="K400" s="280">
        <v>1</v>
      </c>
      <c r="L400" s="280"/>
      <c r="M400" s="117">
        <v>28500</v>
      </c>
      <c r="N400" s="117">
        <v>28500</v>
      </c>
      <c r="O400" s="270">
        <f t="shared" si="11"/>
        <v>0</v>
      </c>
      <c r="P400" s="270">
        <f t="shared" si="10"/>
        <v>0</v>
      </c>
      <c r="Q400" s="118" t="s">
        <v>1315</v>
      </c>
      <c r="R400" s="304">
        <v>4252003790</v>
      </c>
      <c r="S400" s="304" t="s">
        <v>1711</v>
      </c>
      <c r="T400" s="274">
        <v>42362</v>
      </c>
      <c r="U400" s="118"/>
      <c r="V400" s="274">
        <v>42380</v>
      </c>
      <c r="W400" s="274">
        <v>42383</v>
      </c>
      <c r="X400" s="118" t="s">
        <v>1712</v>
      </c>
      <c r="Y400" s="117">
        <f t="shared" ref="Y400:Y407" si="12">N400</f>
        <v>28500</v>
      </c>
      <c r="Z400" s="118" t="str">
        <f t="shared" ref="Z400:AA415" si="13">Q400</f>
        <v>ООО "Продукт"</v>
      </c>
      <c r="AA400" s="118">
        <f t="shared" si="13"/>
        <v>4252003790</v>
      </c>
    </row>
    <row r="401" spans="1:27" ht="78.75">
      <c r="A401" s="475" t="s">
        <v>26123</v>
      </c>
      <c r="B401" s="311" t="s">
        <v>924</v>
      </c>
      <c r="C401" s="45" t="s">
        <v>1708</v>
      </c>
      <c r="D401" s="45" t="s">
        <v>272</v>
      </c>
      <c r="E401" s="118" t="s">
        <v>1376</v>
      </c>
      <c r="F401" s="45" t="s">
        <v>539</v>
      </c>
      <c r="G401" s="400">
        <v>42432</v>
      </c>
      <c r="H401" s="45" t="s">
        <v>1378</v>
      </c>
      <c r="I401" s="45" t="s">
        <v>1340</v>
      </c>
      <c r="J401" s="280">
        <v>1</v>
      </c>
      <c r="K401" s="280">
        <v>1</v>
      </c>
      <c r="L401" s="280"/>
      <c r="M401" s="401">
        <v>31407</v>
      </c>
      <c r="N401" s="117">
        <v>31407</v>
      </c>
      <c r="O401" s="270">
        <f t="shared" si="11"/>
        <v>0</v>
      </c>
      <c r="P401" s="270">
        <f t="shared" si="10"/>
        <v>0</v>
      </c>
      <c r="Q401" s="118" t="s">
        <v>1379</v>
      </c>
      <c r="R401" s="118">
        <v>4205266930</v>
      </c>
      <c r="S401" s="304" t="s">
        <v>1730</v>
      </c>
      <c r="T401" s="274">
        <v>42450</v>
      </c>
      <c r="U401" s="118"/>
      <c r="V401" s="274">
        <v>42465</v>
      </c>
      <c r="W401" s="274">
        <v>42467</v>
      </c>
      <c r="X401" s="118" t="s">
        <v>1731</v>
      </c>
      <c r="Y401" s="117">
        <f>N401</f>
        <v>31407</v>
      </c>
      <c r="Z401" s="118" t="str">
        <f t="shared" si="13"/>
        <v>ООО "Алгоритм"</v>
      </c>
      <c r="AA401" s="118">
        <f t="shared" si="13"/>
        <v>4205266930</v>
      </c>
    </row>
    <row r="402" spans="1:27" ht="90">
      <c r="A402" s="475" t="s">
        <v>26124</v>
      </c>
      <c r="B402" s="311" t="s">
        <v>924</v>
      </c>
      <c r="C402" s="45" t="s">
        <v>1708</v>
      </c>
      <c r="D402" s="45" t="s">
        <v>272</v>
      </c>
      <c r="E402" s="118" t="s">
        <v>1752</v>
      </c>
      <c r="F402" s="45" t="s">
        <v>1014</v>
      </c>
      <c r="G402" s="400">
        <v>42438</v>
      </c>
      <c r="H402" s="45" t="s">
        <v>1260</v>
      </c>
      <c r="I402" s="45" t="s">
        <v>1261</v>
      </c>
      <c r="J402" s="280">
        <v>1</v>
      </c>
      <c r="K402" s="280">
        <v>1</v>
      </c>
      <c r="L402" s="280"/>
      <c r="M402" s="401">
        <v>7890</v>
      </c>
      <c r="N402" s="117">
        <v>7890</v>
      </c>
      <c r="O402" s="270">
        <f t="shared" si="11"/>
        <v>0</v>
      </c>
      <c r="P402" s="270">
        <f t="shared" si="10"/>
        <v>0</v>
      </c>
      <c r="Q402" s="118" t="s">
        <v>1262</v>
      </c>
      <c r="R402" s="304">
        <v>4253012727</v>
      </c>
      <c r="S402" s="304" t="s">
        <v>1745</v>
      </c>
      <c r="T402" s="274">
        <v>42452</v>
      </c>
      <c r="U402" s="118"/>
      <c r="V402" s="274">
        <v>42464</v>
      </c>
      <c r="W402" s="274">
        <v>42467</v>
      </c>
      <c r="X402" s="118" t="s">
        <v>1753</v>
      </c>
      <c r="Y402" s="117">
        <f>N402</f>
        <v>7890</v>
      </c>
      <c r="Z402" s="118" t="str">
        <f t="shared" si="13"/>
        <v>ООО "Агросервис"</v>
      </c>
      <c r="AA402" s="118">
        <f t="shared" si="13"/>
        <v>4253012727</v>
      </c>
    </row>
    <row r="403" spans="1:27" ht="78.75">
      <c r="A403" s="475" t="s">
        <v>26125</v>
      </c>
      <c r="B403" s="311" t="s">
        <v>924</v>
      </c>
      <c r="C403" s="45" t="s">
        <v>1708</v>
      </c>
      <c r="D403" s="45" t="s">
        <v>272</v>
      </c>
      <c r="E403" s="118" t="s">
        <v>644</v>
      </c>
      <c r="F403" s="45" t="s">
        <v>645</v>
      </c>
      <c r="G403" s="400">
        <v>42447</v>
      </c>
      <c r="H403" s="45" t="s">
        <v>593</v>
      </c>
      <c r="I403" s="45" t="s">
        <v>594</v>
      </c>
      <c r="J403" s="280">
        <v>1</v>
      </c>
      <c r="K403" s="280">
        <v>1</v>
      </c>
      <c r="L403" s="280"/>
      <c r="M403" s="401">
        <v>54818.400000000001</v>
      </c>
      <c r="N403" s="117">
        <v>54818.400000000001</v>
      </c>
      <c r="O403" s="270">
        <f t="shared" si="11"/>
        <v>0</v>
      </c>
      <c r="P403" s="270">
        <f t="shared" si="10"/>
        <v>0</v>
      </c>
      <c r="Q403" s="118" t="s">
        <v>565</v>
      </c>
      <c r="R403" s="118">
        <v>4205086172</v>
      </c>
      <c r="S403" s="118" t="s">
        <v>1754</v>
      </c>
      <c r="T403" s="274">
        <v>42458</v>
      </c>
      <c r="U403" s="118"/>
      <c r="V403" s="274">
        <v>42471</v>
      </c>
      <c r="W403" s="274">
        <v>42471</v>
      </c>
      <c r="X403" s="118" t="s">
        <v>1755</v>
      </c>
      <c r="Y403" s="117">
        <f>N403</f>
        <v>54818.400000000001</v>
      </c>
      <c r="Z403" s="118" t="str">
        <f t="shared" si="13"/>
        <v>ООО "Перекресток Ойл"</v>
      </c>
      <c r="AA403" s="118">
        <f t="shared" si="13"/>
        <v>4205086172</v>
      </c>
    </row>
    <row r="404" spans="1:27" ht="90">
      <c r="A404" s="475" t="s">
        <v>26126</v>
      </c>
      <c r="B404" s="311" t="s">
        <v>924</v>
      </c>
      <c r="C404" s="45" t="s">
        <v>1708</v>
      </c>
      <c r="D404" s="45" t="s">
        <v>272</v>
      </c>
      <c r="E404" s="45" t="s">
        <v>1756</v>
      </c>
      <c r="F404" s="45" t="s">
        <v>1068</v>
      </c>
      <c r="G404" s="45" t="s">
        <v>1231</v>
      </c>
      <c r="H404" s="45" t="s">
        <v>1757</v>
      </c>
      <c r="I404" s="304" t="s">
        <v>1758</v>
      </c>
      <c r="J404" s="280">
        <v>1</v>
      </c>
      <c r="K404" s="280">
        <v>1</v>
      </c>
      <c r="L404" s="280"/>
      <c r="M404" s="117">
        <v>53419.96</v>
      </c>
      <c r="N404" s="117">
        <v>53419.96</v>
      </c>
      <c r="O404" s="270">
        <f t="shared" si="11"/>
        <v>0</v>
      </c>
      <c r="P404" s="270">
        <f t="shared" si="10"/>
        <v>0</v>
      </c>
      <c r="Q404" s="118" t="s">
        <v>1208</v>
      </c>
      <c r="R404" s="118">
        <v>4252007178</v>
      </c>
      <c r="S404" s="118" t="s">
        <v>1759</v>
      </c>
      <c r="T404" s="274">
        <v>42480</v>
      </c>
      <c r="U404" s="118"/>
      <c r="V404" s="274">
        <v>42495</v>
      </c>
      <c r="W404" s="274">
        <v>42495</v>
      </c>
      <c r="X404" s="118" t="s">
        <v>1760</v>
      </c>
      <c r="Y404" s="117">
        <f t="shared" si="12"/>
        <v>53419.96</v>
      </c>
      <c r="Z404" s="118" t="str">
        <f t="shared" si="13"/>
        <v>ООО "Реализация"</v>
      </c>
      <c r="AA404" s="118">
        <f t="shared" si="13"/>
        <v>4252007178</v>
      </c>
    </row>
    <row r="405" spans="1:27" ht="90">
      <c r="A405" s="475" t="s">
        <v>26127</v>
      </c>
      <c r="B405" s="311" t="s">
        <v>924</v>
      </c>
      <c r="C405" s="45" t="s">
        <v>1708</v>
      </c>
      <c r="D405" s="45" t="s">
        <v>272</v>
      </c>
      <c r="E405" s="45" t="s">
        <v>1761</v>
      </c>
      <c r="F405" s="45" t="s">
        <v>1068</v>
      </c>
      <c r="G405" s="45" t="s">
        <v>1252</v>
      </c>
      <c r="H405" s="45" t="s">
        <v>1762</v>
      </c>
      <c r="I405" s="304" t="s">
        <v>1763</v>
      </c>
      <c r="J405" s="280">
        <v>1</v>
      </c>
      <c r="K405" s="280">
        <v>1</v>
      </c>
      <c r="L405" s="280"/>
      <c r="M405" s="117">
        <v>96359.6</v>
      </c>
      <c r="N405" s="117">
        <v>95877.8</v>
      </c>
      <c r="O405" s="270">
        <f t="shared" si="11"/>
        <v>481.80000000000291</v>
      </c>
      <c r="P405" s="270">
        <f t="shared" si="10"/>
        <v>0.50000207555863962</v>
      </c>
      <c r="Q405" s="118" t="s">
        <v>1208</v>
      </c>
      <c r="R405" s="118">
        <v>4252007178</v>
      </c>
      <c r="S405" s="118" t="s">
        <v>1764</v>
      </c>
      <c r="T405" s="274">
        <v>42488</v>
      </c>
      <c r="U405" s="118"/>
      <c r="V405" s="274">
        <v>42501</v>
      </c>
      <c r="W405" s="274">
        <v>42502</v>
      </c>
      <c r="X405" s="118" t="s">
        <v>1765</v>
      </c>
      <c r="Y405" s="117">
        <f t="shared" si="12"/>
        <v>95877.8</v>
      </c>
      <c r="Z405" s="118" t="str">
        <f t="shared" si="13"/>
        <v>ООО "Реализация"</v>
      </c>
      <c r="AA405" s="118">
        <f t="shared" si="13"/>
        <v>4252007178</v>
      </c>
    </row>
    <row r="406" spans="1:27" ht="78.75">
      <c r="A406" s="475" t="s">
        <v>26128</v>
      </c>
      <c r="B406" s="311" t="s">
        <v>924</v>
      </c>
      <c r="C406" s="45" t="s">
        <v>1708</v>
      </c>
      <c r="D406" s="45" t="s">
        <v>272</v>
      </c>
      <c r="E406" s="45" t="s">
        <v>1453</v>
      </c>
      <c r="F406" s="45" t="s">
        <v>619</v>
      </c>
      <c r="G406" s="45" t="s">
        <v>651</v>
      </c>
      <c r="H406" s="45" t="s">
        <v>1130</v>
      </c>
      <c r="I406" s="45" t="s">
        <v>594</v>
      </c>
      <c r="J406" s="280">
        <v>1</v>
      </c>
      <c r="K406" s="280">
        <v>1</v>
      </c>
      <c r="L406" s="280"/>
      <c r="M406" s="117">
        <v>54240</v>
      </c>
      <c r="N406" s="117">
        <v>54240</v>
      </c>
      <c r="O406" s="270">
        <f t="shared" si="11"/>
        <v>0</v>
      </c>
      <c r="P406" s="270">
        <f t="shared" si="10"/>
        <v>0</v>
      </c>
      <c r="Q406" s="118" t="s">
        <v>565</v>
      </c>
      <c r="R406" s="118">
        <v>4205086172</v>
      </c>
      <c r="S406" s="118" t="s">
        <v>1754</v>
      </c>
      <c r="T406" s="274">
        <v>42632</v>
      </c>
      <c r="U406" s="118"/>
      <c r="V406" s="274">
        <v>42646</v>
      </c>
      <c r="W406" s="274">
        <v>42649</v>
      </c>
      <c r="X406" s="118" t="s">
        <v>3797</v>
      </c>
      <c r="Y406" s="117">
        <f t="shared" si="12"/>
        <v>54240</v>
      </c>
      <c r="Z406" s="118" t="str">
        <f t="shared" si="13"/>
        <v>ООО "Перекресток Ойл"</v>
      </c>
      <c r="AA406" s="118">
        <f t="shared" si="13"/>
        <v>4205086172</v>
      </c>
    </row>
    <row r="407" spans="1:27" ht="90">
      <c r="A407" s="475" t="s">
        <v>26129</v>
      </c>
      <c r="B407" s="311" t="s">
        <v>924</v>
      </c>
      <c r="C407" s="45" t="s">
        <v>1708</v>
      </c>
      <c r="D407" s="45" t="s">
        <v>272</v>
      </c>
      <c r="E407" s="45" t="s">
        <v>3401</v>
      </c>
      <c r="F407" s="45" t="s">
        <v>3505</v>
      </c>
      <c r="G407" s="45" t="s">
        <v>3333</v>
      </c>
      <c r="H407" s="45" t="s">
        <v>3403</v>
      </c>
      <c r="I407" s="45" t="s">
        <v>1340</v>
      </c>
      <c r="J407" s="280">
        <v>1</v>
      </c>
      <c r="K407" s="280">
        <v>1</v>
      </c>
      <c r="L407" s="280"/>
      <c r="M407" s="117">
        <v>42642</v>
      </c>
      <c r="N407" s="117">
        <v>42428.79</v>
      </c>
      <c r="O407" s="270">
        <f t="shared" si="11"/>
        <v>213.20999999999913</v>
      </c>
      <c r="P407" s="270">
        <f t="shared" si="10"/>
        <v>0.49999999999999795</v>
      </c>
      <c r="Q407" s="118" t="s">
        <v>3404</v>
      </c>
      <c r="R407" s="118">
        <v>4252007160</v>
      </c>
      <c r="S407" s="118" t="s">
        <v>3798</v>
      </c>
      <c r="T407" s="274">
        <v>42699</v>
      </c>
      <c r="U407" s="118"/>
      <c r="V407" s="274">
        <v>42712</v>
      </c>
      <c r="W407" s="274">
        <v>42717</v>
      </c>
      <c r="X407" s="118" t="s">
        <v>3799</v>
      </c>
      <c r="Y407" s="117">
        <f t="shared" si="12"/>
        <v>42428.79</v>
      </c>
      <c r="Z407" s="118" t="str">
        <f t="shared" si="13"/>
        <v>ООО "Продажа"</v>
      </c>
      <c r="AA407" s="118">
        <f t="shared" si="13"/>
        <v>4252007160</v>
      </c>
    </row>
    <row r="408" spans="1:27" ht="90">
      <c r="A408" s="475" t="s">
        <v>26130</v>
      </c>
      <c r="B408" s="311" t="s">
        <v>924</v>
      </c>
      <c r="C408" s="45" t="s">
        <v>1708</v>
      </c>
      <c r="D408" s="45" t="s">
        <v>272</v>
      </c>
      <c r="E408" s="45" t="s">
        <v>3800</v>
      </c>
      <c r="F408" s="45" t="s">
        <v>3448</v>
      </c>
      <c r="G408" s="45" t="s">
        <v>3432</v>
      </c>
      <c r="H408" s="45" t="s">
        <v>3454</v>
      </c>
      <c r="I408" s="45" t="s">
        <v>1235</v>
      </c>
      <c r="J408" s="280">
        <v>1</v>
      </c>
      <c r="K408" s="280">
        <v>1</v>
      </c>
      <c r="L408" s="280"/>
      <c r="M408" s="117">
        <v>11210</v>
      </c>
      <c r="N408" s="117">
        <v>8966.58</v>
      </c>
      <c r="O408" s="270">
        <f t="shared" si="11"/>
        <v>2243.42</v>
      </c>
      <c r="P408" s="270">
        <f t="shared" si="10"/>
        <v>20.012667261373775</v>
      </c>
      <c r="Q408" s="118" t="s">
        <v>3404</v>
      </c>
      <c r="R408" s="118">
        <v>4252007160</v>
      </c>
      <c r="S408" s="118" t="s">
        <v>1775</v>
      </c>
      <c r="T408" s="274">
        <v>42712</v>
      </c>
      <c r="U408" s="118"/>
      <c r="V408" s="274">
        <v>42723</v>
      </c>
      <c r="W408" s="274">
        <v>42724</v>
      </c>
      <c r="X408" s="118" t="s">
        <v>3801</v>
      </c>
      <c r="Y408" s="117">
        <f>N408</f>
        <v>8966.58</v>
      </c>
      <c r="Z408" s="118" t="str">
        <f t="shared" si="13"/>
        <v>ООО "Продажа"</v>
      </c>
      <c r="AA408" s="118">
        <f t="shared" si="13"/>
        <v>4252007160</v>
      </c>
    </row>
    <row r="409" spans="1:27" ht="78.75">
      <c r="A409" s="475" t="s">
        <v>26131</v>
      </c>
      <c r="B409" s="311" t="s">
        <v>924</v>
      </c>
      <c r="C409" s="45" t="s">
        <v>1708</v>
      </c>
      <c r="D409" s="45" t="s">
        <v>272</v>
      </c>
      <c r="E409" s="45" t="s">
        <v>3194</v>
      </c>
      <c r="F409" s="45" t="s">
        <v>3505</v>
      </c>
      <c r="G409" s="45" t="s">
        <v>3344</v>
      </c>
      <c r="H409" s="45" t="s">
        <v>3345</v>
      </c>
      <c r="I409" s="45" t="s">
        <v>594</v>
      </c>
      <c r="J409" s="280">
        <v>1</v>
      </c>
      <c r="K409" s="280">
        <v>1</v>
      </c>
      <c r="L409" s="280"/>
      <c r="M409" s="117">
        <v>54480</v>
      </c>
      <c r="N409" s="117">
        <v>53935.199999999997</v>
      </c>
      <c r="O409" s="270">
        <f t="shared" si="11"/>
        <v>544.80000000000291</v>
      </c>
      <c r="P409" s="270">
        <f t="shared" si="10"/>
        <v>1.0000000000000053</v>
      </c>
      <c r="Q409" s="118" t="s">
        <v>565</v>
      </c>
      <c r="R409" s="118">
        <v>4205086172</v>
      </c>
      <c r="S409" s="118" t="s">
        <v>1754</v>
      </c>
      <c r="T409" s="274">
        <v>42704</v>
      </c>
      <c r="U409" s="118"/>
      <c r="V409" s="274">
        <v>42720</v>
      </c>
      <c r="W409" s="274">
        <v>42723</v>
      </c>
      <c r="X409" s="118" t="s">
        <v>3802</v>
      </c>
      <c r="Y409" s="117">
        <f>N409</f>
        <v>53935.199999999997</v>
      </c>
      <c r="Z409" s="118" t="str">
        <f t="shared" si="13"/>
        <v>ООО "Перекресток Ойл"</v>
      </c>
      <c r="AA409" s="118">
        <f t="shared" si="13"/>
        <v>4205086172</v>
      </c>
    </row>
    <row r="410" spans="1:27" ht="90">
      <c r="A410" s="475" t="s">
        <v>26132</v>
      </c>
      <c r="B410" s="311" t="s">
        <v>924</v>
      </c>
      <c r="C410" s="45" t="s">
        <v>1708</v>
      </c>
      <c r="D410" s="45" t="s">
        <v>272</v>
      </c>
      <c r="E410" s="45" t="s">
        <v>3803</v>
      </c>
      <c r="F410" s="45" t="s">
        <v>3505</v>
      </c>
      <c r="G410" s="45" t="s">
        <v>3464</v>
      </c>
      <c r="H410" s="45" t="s">
        <v>3465</v>
      </c>
      <c r="I410" s="45" t="s">
        <v>3804</v>
      </c>
      <c r="J410" s="280">
        <v>1</v>
      </c>
      <c r="K410" s="280">
        <v>1</v>
      </c>
      <c r="L410" s="280"/>
      <c r="M410" s="117">
        <v>59002.74</v>
      </c>
      <c r="N410" s="117">
        <v>58707.73</v>
      </c>
      <c r="O410" s="270">
        <f t="shared" si="11"/>
        <v>295.00999999999476</v>
      </c>
      <c r="P410" s="270">
        <f t="shared" ref="P410:P473" si="14">O410/M410*100</f>
        <v>0.49999372910477502</v>
      </c>
      <c r="Q410" s="118" t="s">
        <v>3404</v>
      </c>
      <c r="R410" s="118">
        <v>4252007160</v>
      </c>
      <c r="S410" s="118" t="s">
        <v>1775</v>
      </c>
      <c r="T410" s="274">
        <v>42711</v>
      </c>
      <c r="U410" s="118"/>
      <c r="V410" s="274">
        <v>42723</v>
      </c>
      <c r="W410" s="274">
        <v>42724</v>
      </c>
      <c r="X410" s="118" t="s">
        <v>3805</v>
      </c>
      <c r="Y410" s="117">
        <f>N410</f>
        <v>58707.73</v>
      </c>
      <c r="Z410" s="118" t="str">
        <f t="shared" si="13"/>
        <v>ООО "Продажа"</v>
      </c>
      <c r="AA410" s="118">
        <f t="shared" si="13"/>
        <v>4252007160</v>
      </c>
    </row>
    <row r="411" spans="1:27" ht="90">
      <c r="A411" s="475" t="s">
        <v>26133</v>
      </c>
      <c r="B411" s="311" t="s">
        <v>924</v>
      </c>
      <c r="C411" s="45" t="s">
        <v>1708</v>
      </c>
      <c r="D411" s="45" t="s">
        <v>589</v>
      </c>
      <c r="E411" s="118" t="s">
        <v>1727</v>
      </c>
      <c r="F411" s="45" t="s">
        <v>1014</v>
      </c>
      <c r="G411" s="400">
        <v>42433</v>
      </c>
      <c r="H411" s="45" t="s">
        <v>1597</v>
      </c>
      <c r="I411" s="45" t="s">
        <v>1334</v>
      </c>
      <c r="J411" s="280">
        <v>4</v>
      </c>
      <c r="K411" s="280">
        <v>4</v>
      </c>
      <c r="L411" s="280">
        <v>0</v>
      </c>
      <c r="M411" s="401">
        <v>38842.65</v>
      </c>
      <c r="N411" s="117">
        <v>29520.400000000001</v>
      </c>
      <c r="O411" s="270">
        <f t="shared" si="11"/>
        <v>9322.25</v>
      </c>
      <c r="P411" s="270">
        <f t="shared" si="14"/>
        <v>24.000036042854951</v>
      </c>
      <c r="Q411" s="118" t="s">
        <v>1236</v>
      </c>
      <c r="R411" s="118">
        <v>4205307431</v>
      </c>
      <c r="S411" s="118" t="s">
        <v>1728</v>
      </c>
      <c r="T411" s="274">
        <v>42447</v>
      </c>
      <c r="U411" s="118"/>
      <c r="V411" s="274">
        <v>42459</v>
      </c>
      <c r="W411" s="274">
        <v>42460</v>
      </c>
      <c r="X411" s="118" t="s">
        <v>1729</v>
      </c>
      <c r="Y411" s="117">
        <f t="shared" ref="Y411:Y422" si="15">N411</f>
        <v>29520.400000000001</v>
      </c>
      <c r="Z411" s="118" t="str">
        <f t="shared" si="13"/>
        <v>ООО "Марсо"</v>
      </c>
      <c r="AA411" s="118">
        <f t="shared" si="13"/>
        <v>4205307431</v>
      </c>
    </row>
    <row r="412" spans="1:27" ht="90">
      <c r="A412" s="475" t="s">
        <v>26134</v>
      </c>
      <c r="B412" s="311" t="s">
        <v>924</v>
      </c>
      <c r="C412" s="45" t="s">
        <v>1708</v>
      </c>
      <c r="D412" s="45" t="s">
        <v>589</v>
      </c>
      <c r="E412" s="118" t="s">
        <v>1736</v>
      </c>
      <c r="F412" s="45" t="s">
        <v>1014</v>
      </c>
      <c r="G412" s="400">
        <v>42433</v>
      </c>
      <c r="H412" s="45" t="s">
        <v>1234</v>
      </c>
      <c r="I412" s="45" t="s">
        <v>1235</v>
      </c>
      <c r="J412" s="280">
        <v>5</v>
      </c>
      <c r="K412" s="280">
        <v>5</v>
      </c>
      <c r="L412" s="280">
        <v>0</v>
      </c>
      <c r="M412" s="401">
        <v>37002</v>
      </c>
      <c r="N412" s="117">
        <v>30156.62</v>
      </c>
      <c r="O412" s="270">
        <f t="shared" si="11"/>
        <v>6845.380000000001</v>
      </c>
      <c r="P412" s="270">
        <f t="shared" si="14"/>
        <v>18.500027025566187</v>
      </c>
      <c r="Q412" s="118" t="s">
        <v>1236</v>
      </c>
      <c r="R412" s="118">
        <v>4205307431</v>
      </c>
      <c r="S412" s="118" t="s">
        <v>1728</v>
      </c>
      <c r="T412" s="274">
        <v>42453</v>
      </c>
      <c r="U412" s="118"/>
      <c r="V412" s="274">
        <v>42464</v>
      </c>
      <c r="W412" s="274">
        <v>42466</v>
      </c>
      <c r="X412" s="118" t="s">
        <v>1737</v>
      </c>
      <c r="Y412" s="117">
        <f t="shared" si="15"/>
        <v>30156.62</v>
      </c>
      <c r="Z412" s="118" t="str">
        <f t="shared" si="13"/>
        <v>ООО "Марсо"</v>
      </c>
      <c r="AA412" s="118">
        <f t="shared" si="13"/>
        <v>4205307431</v>
      </c>
    </row>
    <row r="413" spans="1:27" ht="112.5">
      <c r="A413" s="475" t="s">
        <v>26135</v>
      </c>
      <c r="B413" s="311" t="s">
        <v>924</v>
      </c>
      <c r="C413" s="45" t="s">
        <v>1708</v>
      </c>
      <c r="D413" s="45" t="s">
        <v>589</v>
      </c>
      <c r="E413" s="118" t="s">
        <v>1732</v>
      </c>
      <c r="F413" s="45" t="s">
        <v>847</v>
      </c>
      <c r="G413" s="400">
        <v>42433</v>
      </c>
      <c r="H413" s="45" t="s">
        <v>1603</v>
      </c>
      <c r="I413" s="45" t="s">
        <v>1733</v>
      </c>
      <c r="J413" s="280">
        <v>4</v>
      </c>
      <c r="K413" s="280">
        <v>3</v>
      </c>
      <c r="L413" s="280">
        <v>1</v>
      </c>
      <c r="M413" s="401">
        <v>23258.3</v>
      </c>
      <c r="N413" s="117">
        <v>18592.68</v>
      </c>
      <c r="O413" s="270">
        <f t="shared" si="11"/>
        <v>4665.619999999999</v>
      </c>
      <c r="P413" s="270">
        <f t="shared" si="14"/>
        <v>20.060021583692698</v>
      </c>
      <c r="Q413" s="118" t="s">
        <v>1199</v>
      </c>
      <c r="R413" s="304">
        <v>4238013927</v>
      </c>
      <c r="S413" s="304" t="s">
        <v>1734</v>
      </c>
      <c r="T413" s="274">
        <v>42452</v>
      </c>
      <c r="U413" s="118"/>
      <c r="V413" s="274">
        <v>42464</v>
      </c>
      <c r="W413" s="274">
        <v>42467</v>
      </c>
      <c r="X413" s="118" t="s">
        <v>1735</v>
      </c>
      <c r="Y413" s="117">
        <f t="shared" si="15"/>
        <v>18592.68</v>
      </c>
      <c r="Z413" s="118" t="str">
        <f t="shared" si="13"/>
        <v>ООО "Сибирский колос"</v>
      </c>
      <c r="AA413" s="118">
        <f t="shared" si="13"/>
        <v>4238013927</v>
      </c>
    </row>
    <row r="414" spans="1:27" ht="90">
      <c r="A414" s="475" t="s">
        <v>26136</v>
      </c>
      <c r="B414" s="311" t="s">
        <v>924</v>
      </c>
      <c r="C414" s="45" t="s">
        <v>1708</v>
      </c>
      <c r="D414" s="45" t="s">
        <v>589</v>
      </c>
      <c r="E414" s="118" t="s">
        <v>1738</v>
      </c>
      <c r="F414" s="45" t="s">
        <v>1014</v>
      </c>
      <c r="G414" s="400">
        <v>42433</v>
      </c>
      <c r="H414" s="45" t="s">
        <v>1247</v>
      </c>
      <c r="I414" s="45" t="s">
        <v>1739</v>
      </c>
      <c r="J414" s="280">
        <v>4</v>
      </c>
      <c r="K414" s="280">
        <v>3</v>
      </c>
      <c r="L414" s="280">
        <v>1</v>
      </c>
      <c r="M414" s="401">
        <v>20000.7</v>
      </c>
      <c r="N414" s="117">
        <v>16938.21</v>
      </c>
      <c r="O414" s="270">
        <f t="shared" si="11"/>
        <v>3062.4900000000016</v>
      </c>
      <c r="P414" s="270">
        <f t="shared" si="14"/>
        <v>15.311914083007103</v>
      </c>
      <c r="Q414" s="118" t="s">
        <v>1740</v>
      </c>
      <c r="R414" s="304">
        <v>4205261120</v>
      </c>
      <c r="S414" s="304" t="s">
        <v>1741</v>
      </c>
      <c r="T414" s="274">
        <v>42452</v>
      </c>
      <c r="U414" s="118"/>
      <c r="V414" s="274">
        <v>42464</v>
      </c>
      <c r="W414" s="274">
        <v>42467</v>
      </c>
      <c r="X414" s="118" t="s">
        <v>1742</v>
      </c>
      <c r="Y414" s="117">
        <f t="shared" si="15"/>
        <v>16938.21</v>
      </c>
      <c r="Z414" s="118" t="str">
        <f t="shared" si="13"/>
        <v>ООО "Флорин Торговая Компания"</v>
      </c>
      <c r="AA414" s="118">
        <f t="shared" si="13"/>
        <v>4205261120</v>
      </c>
    </row>
    <row r="415" spans="1:27" ht="90">
      <c r="A415" s="475" t="s">
        <v>26137</v>
      </c>
      <c r="B415" s="311" t="s">
        <v>924</v>
      </c>
      <c r="C415" s="45" t="s">
        <v>1708</v>
      </c>
      <c r="D415" s="45" t="s">
        <v>589</v>
      </c>
      <c r="E415" s="118" t="s">
        <v>1743</v>
      </c>
      <c r="F415" s="45" t="s">
        <v>1014</v>
      </c>
      <c r="G415" s="400">
        <v>42440</v>
      </c>
      <c r="H415" s="45" t="s">
        <v>1615</v>
      </c>
      <c r="I415" s="45" t="s">
        <v>1744</v>
      </c>
      <c r="J415" s="280">
        <v>4</v>
      </c>
      <c r="K415" s="280">
        <v>4</v>
      </c>
      <c r="L415" s="280">
        <v>0</v>
      </c>
      <c r="M415" s="401">
        <v>92863.06</v>
      </c>
      <c r="N415" s="117">
        <v>77611.649999999994</v>
      </c>
      <c r="O415" s="270">
        <f t="shared" si="11"/>
        <v>15251.410000000003</v>
      </c>
      <c r="P415" s="270">
        <f t="shared" si="14"/>
        <v>16.423548825550228</v>
      </c>
      <c r="Q415" s="118" t="s">
        <v>1262</v>
      </c>
      <c r="R415" s="304">
        <v>4253012727</v>
      </c>
      <c r="S415" s="304" t="s">
        <v>1745</v>
      </c>
      <c r="T415" s="274">
        <v>42457</v>
      </c>
      <c r="U415" s="118"/>
      <c r="V415" s="274">
        <v>42471</v>
      </c>
      <c r="W415" s="274">
        <v>42471</v>
      </c>
      <c r="X415" s="118" t="s">
        <v>1746</v>
      </c>
      <c r="Y415" s="117">
        <f t="shared" si="15"/>
        <v>77611.649999999994</v>
      </c>
      <c r="Z415" s="118" t="str">
        <f t="shared" si="13"/>
        <v>ООО "Агросервис"</v>
      </c>
      <c r="AA415" s="118">
        <f t="shared" si="13"/>
        <v>4253012727</v>
      </c>
    </row>
    <row r="416" spans="1:27" ht="90">
      <c r="A416" s="475" t="s">
        <v>26138</v>
      </c>
      <c r="B416" s="311" t="s">
        <v>924</v>
      </c>
      <c r="C416" s="45" t="s">
        <v>1708</v>
      </c>
      <c r="D416" s="45" t="s">
        <v>589</v>
      </c>
      <c r="E416" s="118" t="s">
        <v>1747</v>
      </c>
      <c r="F416" s="45" t="s">
        <v>1014</v>
      </c>
      <c r="G416" s="400">
        <v>42440</v>
      </c>
      <c r="H416" s="45" t="s">
        <v>1620</v>
      </c>
      <c r="I416" s="45" t="s">
        <v>1748</v>
      </c>
      <c r="J416" s="280">
        <v>4</v>
      </c>
      <c r="K416" s="280">
        <v>4</v>
      </c>
      <c r="L416" s="280">
        <v>0</v>
      </c>
      <c r="M416" s="401">
        <v>52082.8</v>
      </c>
      <c r="N416" s="117">
        <v>40624.58</v>
      </c>
      <c r="O416" s="270">
        <f t="shared" si="11"/>
        <v>11458.220000000001</v>
      </c>
      <c r="P416" s="270">
        <f t="shared" si="14"/>
        <v>22.000007680078646</v>
      </c>
      <c r="Q416" s="118" t="s">
        <v>1262</v>
      </c>
      <c r="R416" s="304">
        <v>4253012727</v>
      </c>
      <c r="S416" s="304" t="s">
        <v>1745</v>
      </c>
      <c r="T416" s="274">
        <v>42457</v>
      </c>
      <c r="U416" s="118"/>
      <c r="V416" s="274">
        <v>42471</v>
      </c>
      <c r="W416" s="274">
        <v>42471</v>
      </c>
      <c r="X416" s="118" t="s">
        <v>1749</v>
      </c>
      <c r="Y416" s="117">
        <f t="shared" si="15"/>
        <v>40624.58</v>
      </c>
      <c r="Z416" s="118" t="str">
        <f t="shared" ref="Z416:AA431" si="16">Q416</f>
        <v>ООО "Агросервис"</v>
      </c>
      <c r="AA416" s="118">
        <f t="shared" si="16"/>
        <v>4253012727</v>
      </c>
    </row>
    <row r="417" spans="1:27" ht="90">
      <c r="A417" s="475" t="s">
        <v>26139</v>
      </c>
      <c r="B417" s="311" t="s">
        <v>924</v>
      </c>
      <c r="C417" s="45" t="s">
        <v>1708</v>
      </c>
      <c r="D417" s="45" t="s">
        <v>589</v>
      </c>
      <c r="E417" s="118" t="s">
        <v>1750</v>
      </c>
      <c r="F417" s="45" t="s">
        <v>1014</v>
      </c>
      <c r="G417" s="400">
        <v>42444</v>
      </c>
      <c r="H417" s="45" t="s">
        <v>1242</v>
      </c>
      <c r="I417" s="45" t="s">
        <v>1243</v>
      </c>
      <c r="J417" s="280">
        <v>8</v>
      </c>
      <c r="K417" s="280">
        <v>8</v>
      </c>
      <c r="L417" s="280">
        <v>0</v>
      </c>
      <c r="M417" s="401">
        <v>52801.2</v>
      </c>
      <c r="N417" s="117">
        <v>38280.86</v>
      </c>
      <c r="O417" s="270">
        <f t="shared" si="11"/>
        <v>14520.339999999997</v>
      </c>
      <c r="P417" s="270">
        <f t="shared" si="14"/>
        <v>27.500018938963507</v>
      </c>
      <c r="Q417" s="118" t="s">
        <v>1236</v>
      </c>
      <c r="R417" s="118">
        <v>4205307431</v>
      </c>
      <c r="S417" s="118" t="s">
        <v>1728</v>
      </c>
      <c r="T417" s="274">
        <v>42460</v>
      </c>
      <c r="U417" s="118"/>
      <c r="V417" s="274">
        <v>42472</v>
      </c>
      <c r="W417" s="274">
        <v>42473</v>
      </c>
      <c r="X417" s="118" t="s">
        <v>1751</v>
      </c>
      <c r="Y417" s="117">
        <f t="shared" si="15"/>
        <v>38280.86</v>
      </c>
      <c r="Z417" s="118" t="str">
        <f t="shared" si="16"/>
        <v>ООО "Марсо"</v>
      </c>
      <c r="AA417" s="118">
        <f t="shared" si="16"/>
        <v>4205307431</v>
      </c>
    </row>
    <row r="418" spans="1:27" ht="90">
      <c r="A418" s="475" t="s">
        <v>26140</v>
      </c>
      <c r="B418" s="311" t="s">
        <v>924</v>
      </c>
      <c r="C418" s="45" t="s">
        <v>1708</v>
      </c>
      <c r="D418" s="45" t="s">
        <v>261</v>
      </c>
      <c r="E418" s="45" t="s">
        <v>1766</v>
      </c>
      <c r="F418" s="45" t="s">
        <v>1068</v>
      </c>
      <c r="G418" s="45" t="s">
        <v>1231</v>
      </c>
      <c r="H418" s="45" t="s">
        <v>1767</v>
      </c>
      <c r="I418" s="304" t="s">
        <v>1768</v>
      </c>
      <c r="J418" s="280">
        <v>6</v>
      </c>
      <c r="K418" s="280">
        <v>6</v>
      </c>
      <c r="L418" s="280">
        <v>0</v>
      </c>
      <c r="M418" s="117">
        <v>84913.96</v>
      </c>
      <c r="N418" s="117">
        <v>59575.43</v>
      </c>
      <c r="O418" s="270">
        <f t="shared" si="11"/>
        <v>25338.530000000006</v>
      </c>
      <c r="P418" s="270">
        <f t="shared" si="14"/>
        <v>29.840240638877287</v>
      </c>
      <c r="Q418" s="118" t="s">
        <v>1219</v>
      </c>
      <c r="R418" s="118">
        <v>7725294223</v>
      </c>
      <c r="S418" s="118" t="s">
        <v>1769</v>
      </c>
      <c r="T418" s="274">
        <v>42487</v>
      </c>
      <c r="U418" s="118"/>
      <c r="V418" s="274">
        <v>42501</v>
      </c>
      <c r="W418" s="274">
        <v>42502</v>
      </c>
      <c r="X418" s="118" t="s">
        <v>1770</v>
      </c>
      <c r="Y418" s="117">
        <f t="shared" si="15"/>
        <v>59575.43</v>
      </c>
      <c r="Z418" s="118" t="str">
        <f t="shared" si="16"/>
        <v>ООО "МКТ"</v>
      </c>
      <c r="AA418" s="118">
        <f t="shared" si="16"/>
        <v>7725294223</v>
      </c>
    </row>
    <row r="419" spans="1:27" ht="78.75">
      <c r="A419" s="475" t="s">
        <v>26141</v>
      </c>
      <c r="B419" s="311" t="s">
        <v>924</v>
      </c>
      <c r="C419" s="45" t="s">
        <v>1708</v>
      </c>
      <c r="D419" s="45" t="s">
        <v>589</v>
      </c>
      <c r="E419" s="45" t="s">
        <v>1771</v>
      </c>
      <c r="F419" s="45" t="s">
        <v>1539</v>
      </c>
      <c r="G419" s="45" t="s">
        <v>649</v>
      </c>
      <c r="H419" s="45" t="s">
        <v>1668</v>
      </c>
      <c r="I419" s="45" t="s">
        <v>1748</v>
      </c>
      <c r="J419" s="280">
        <v>15</v>
      </c>
      <c r="K419" s="280">
        <v>12</v>
      </c>
      <c r="L419" s="280">
        <v>3</v>
      </c>
      <c r="M419" s="117">
        <v>39255.06</v>
      </c>
      <c r="N419" s="117">
        <v>24926.959999999999</v>
      </c>
      <c r="O419" s="270">
        <f t="shared" si="11"/>
        <v>14328.099999999999</v>
      </c>
      <c r="P419" s="270">
        <f t="shared" si="14"/>
        <v>36.5000078970711</v>
      </c>
      <c r="Q419" s="118" t="s">
        <v>1552</v>
      </c>
      <c r="R419" s="118">
        <v>4220035510</v>
      </c>
      <c r="S419" s="118" t="s">
        <v>1772</v>
      </c>
      <c r="T419" s="274">
        <v>42538</v>
      </c>
      <c r="U419" s="118"/>
      <c r="V419" s="274">
        <v>42549</v>
      </c>
      <c r="W419" s="274">
        <v>42549</v>
      </c>
      <c r="X419" s="118" t="s">
        <v>1773</v>
      </c>
      <c r="Y419" s="117">
        <f t="shared" si="15"/>
        <v>24926.959999999999</v>
      </c>
      <c r="Z419" s="118" t="str">
        <f t="shared" si="16"/>
        <v>ООО "Фрутмастер"</v>
      </c>
      <c r="AA419" s="118">
        <f t="shared" si="16"/>
        <v>4220035510</v>
      </c>
    </row>
    <row r="420" spans="1:27" ht="90">
      <c r="A420" s="475" t="s">
        <v>26142</v>
      </c>
      <c r="B420" s="311" t="s">
        <v>924</v>
      </c>
      <c r="C420" s="45" t="s">
        <v>1708</v>
      </c>
      <c r="D420" s="45" t="s">
        <v>589</v>
      </c>
      <c r="E420" s="118" t="s">
        <v>1420</v>
      </c>
      <c r="F420" s="45" t="s">
        <v>1421</v>
      </c>
      <c r="G420" s="45" t="s">
        <v>1404</v>
      </c>
      <c r="H420" s="45" t="s">
        <v>1774</v>
      </c>
      <c r="I420" s="45" t="s">
        <v>1340</v>
      </c>
      <c r="J420" s="280">
        <v>4</v>
      </c>
      <c r="K420" s="280">
        <v>4</v>
      </c>
      <c r="L420" s="280"/>
      <c r="M420" s="117">
        <v>16724.400000000001</v>
      </c>
      <c r="N420" s="117">
        <v>13212.27</v>
      </c>
      <c r="O420" s="270">
        <f t="shared" si="11"/>
        <v>3512.130000000001</v>
      </c>
      <c r="P420" s="270">
        <f t="shared" si="14"/>
        <v>21.000035875726489</v>
      </c>
      <c r="Q420" s="118" t="s">
        <v>1208</v>
      </c>
      <c r="R420" s="118">
        <v>4252007178</v>
      </c>
      <c r="S420" s="118" t="s">
        <v>1775</v>
      </c>
      <c r="T420" s="274">
        <v>42535</v>
      </c>
      <c r="U420" s="118"/>
      <c r="V420" s="274">
        <v>42548</v>
      </c>
      <c r="W420" s="274">
        <v>42549</v>
      </c>
      <c r="X420" s="118" t="s">
        <v>1776</v>
      </c>
      <c r="Y420" s="117">
        <f t="shared" si="15"/>
        <v>13212.27</v>
      </c>
      <c r="Z420" s="118" t="str">
        <f t="shared" si="16"/>
        <v>ООО "Реализация"</v>
      </c>
      <c r="AA420" s="118">
        <f t="shared" si="16"/>
        <v>4252007178</v>
      </c>
    </row>
    <row r="421" spans="1:27" ht="78.75">
      <c r="A421" s="475" t="s">
        <v>26143</v>
      </c>
      <c r="B421" s="311" t="s">
        <v>924</v>
      </c>
      <c r="C421" s="45" t="s">
        <v>1708</v>
      </c>
      <c r="D421" s="45" t="s">
        <v>589</v>
      </c>
      <c r="E421" s="118" t="s">
        <v>1777</v>
      </c>
      <c r="F421" s="45" t="s">
        <v>1539</v>
      </c>
      <c r="G421" s="45" t="s">
        <v>863</v>
      </c>
      <c r="H421" s="45" t="s">
        <v>1559</v>
      </c>
      <c r="I421" s="45" t="s">
        <v>1744</v>
      </c>
      <c r="J421" s="280">
        <v>10</v>
      </c>
      <c r="K421" s="280">
        <v>9</v>
      </c>
      <c r="L421" s="280"/>
      <c r="M421" s="117">
        <v>59814.38</v>
      </c>
      <c r="N421" s="117">
        <v>46057.07</v>
      </c>
      <c r="O421" s="270">
        <f t="shared" si="11"/>
        <v>13757.309999999998</v>
      </c>
      <c r="P421" s="270">
        <f t="shared" si="14"/>
        <v>23.000004346780823</v>
      </c>
      <c r="Q421" s="118" t="s">
        <v>1552</v>
      </c>
      <c r="R421" s="118">
        <v>4220035510</v>
      </c>
      <c r="S421" s="118" t="s">
        <v>1778</v>
      </c>
      <c r="T421" s="274">
        <v>42543</v>
      </c>
      <c r="U421" s="118"/>
      <c r="V421" s="274">
        <v>42555</v>
      </c>
      <c r="W421" s="274">
        <v>42556</v>
      </c>
      <c r="X421" s="118" t="s">
        <v>1779</v>
      </c>
      <c r="Y421" s="117">
        <f>N421</f>
        <v>46057.07</v>
      </c>
      <c r="Z421" s="118" t="str">
        <f t="shared" si="16"/>
        <v>ООО "Фрутмастер"</v>
      </c>
      <c r="AA421" s="118">
        <f t="shared" si="16"/>
        <v>4220035510</v>
      </c>
    </row>
    <row r="422" spans="1:27" ht="78.75">
      <c r="A422" s="475" t="s">
        <v>26144</v>
      </c>
      <c r="B422" s="311" t="s">
        <v>924</v>
      </c>
      <c r="C422" s="45" t="s">
        <v>1708</v>
      </c>
      <c r="D422" s="45" t="s">
        <v>589</v>
      </c>
      <c r="E422" s="118" t="s">
        <v>1780</v>
      </c>
      <c r="F422" s="45" t="s">
        <v>1403</v>
      </c>
      <c r="G422" s="400">
        <v>42521</v>
      </c>
      <c r="H422" s="45" t="s">
        <v>1781</v>
      </c>
      <c r="I422" s="45" t="s">
        <v>1334</v>
      </c>
      <c r="J422" s="280">
        <v>5</v>
      </c>
      <c r="K422" s="280">
        <v>5</v>
      </c>
      <c r="L422" s="280"/>
      <c r="M422" s="117">
        <v>25243.61</v>
      </c>
      <c r="N422" s="117">
        <v>24864.959999999999</v>
      </c>
      <c r="O422" s="270">
        <f t="shared" si="11"/>
        <v>378.65000000000146</v>
      </c>
      <c r="P422" s="270">
        <f t="shared" si="14"/>
        <v>1.4999835601960316</v>
      </c>
      <c r="Q422" s="118" t="s">
        <v>1700</v>
      </c>
      <c r="R422" s="118">
        <v>5406600343</v>
      </c>
      <c r="S422" s="118" t="s">
        <v>1782</v>
      </c>
      <c r="T422" s="274">
        <v>42545</v>
      </c>
      <c r="U422" s="118"/>
      <c r="V422" s="274">
        <v>42556</v>
      </c>
      <c r="W422" s="274">
        <v>42556</v>
      </c>
      <c r="X422" s="118" t="s">
        <v>1783</v>
      </c>
      <c r="Y422" s="117">
        <f t="shared" si="15"/>
        <v>24864.959999999999</v>
      </c>
      <c r="Z422" s="118" t="str">
        <f t="shared" si="16"/>
        <v>ООО ПКФ "ЭЛИОТ"</v>
      </c>
      <c r="AA422" s="118">
        <f t="shared" si="16"/>
        <v>5406600343</v>
      </c>
    </row>
    <row r="423" spans="1:27" ht="101.25">
      <c r="A423" s="475" t="s">
        <v>26145</v>
      </c>
      <c r="B423" s="311" t="s">
        <v>924</v>
      </c>
      <c r="C423" s="45" t="s">
        <v>1708</v>
      </c>
      <c r="D423" s="45" t="s">
        <v>589</v>
      </c>
      <c r="E423" s="45" t="s">
        <v>1784</v>
      </c>
      <c r="F423" s="45" t="s">
        <v>1785</v>
      </c>
      <c r="G423" s="45" t="s">
        <v>1786</v>
      </c>
      <c r="H423" s="45" t="s">
        <v>1787</v>
      </c>
      <c r="I423" s="45" t="s">
        <v>1788</v>
      </c>
      <c r="J423" s="280">
        <v>4</v>
      </c>
      <c r="K423" s="280">
        <v>4</v>
      </c>
      <c r="L423" s="280"/>
      <c r="M423" s="117">
        <v>254400</v>
      </c>
      <c r="N423" s="117">
        <v>166049.75</v>
      </c>
      <c r="O423" s="270">
        <f t="shared" si="11"/>
        <v>88350.25</v>
      </c>
      <c r="P423" s="270">
        <f t="shared" si="14"/>
        <v>34.728871855345908</v>
      </c>
      <c r="Q423" s="118" t="s">
        <v>1789</v>
      </c>
      <c r="R423" s="118">
        <v>2225115156</v>
      </c>
      <c r="S423" s="118" t="s">
        <v>1790</v>
      </c>
      <c r="T423" s="274">
        <v>42594</v>
      </c>
      <c r="U423" s="118"/>
      <c r="V423" s="274">
        <v>42605</v>
      </c>
      <c r="W423" s="274">
        <v>42605</v>
      </c>
      <c r="X423" s="118" t="s">
        <v>1791</v>
      </c>
      <c r="Y423" s="117">
        <f>N423</f>
        <v>166049.75</v>
      </c>
      <c r="Z423" s="118" t="str">
        <f t="shared" si="16"/>
        <v>ООО "Фристайл"</v>
      </c>
      <c r="AA423" s="118">
        <f t="shared" si="16"/>
        <v>2225115156</v>
      </c>
    </row>
    <row r="424" spans="1:27" ht="101.25">
      <c r="A424" s="475" t="s">
        <v>26146</v>
      </c>
      <c r="B424" s="311" t="s">
        <v>924</v>
      </c>
      <c r="C424" s="45" t="s">
        <v>1708</v>
      </c>
      <c r="D424" s="45" t="s">
        <v>589</v>
      </c>
      <c r="E424" s="45" t="s">
        <v>1792</v>
      </c>
      <c r="F424" s="45" t="s">
        <v>1311</v>
      </c>
      <c r="G424" s="45" t="s">
        <v>1312</v>
      </c>
      <c r="H424" s="45" t="s">
        <v>1313</v>
      </c>
      <c r="I424" s="45" t="s">
        <v>1793</v>
      </c>
      <c r="J424" s="280">
        <v>3</v>
      </c>
      <c r="K424" s="280">
        <v>3</v>
      </c>
      <c r="L424" s="280"/>
      <c r="M424" s="117">
        <v>39589.040000000001</v>
      </c>
      <c r="N424" s="117">
        <v>32265.07</v>
      </c>
      <c r="O424" s="270">
        <f t="shared" si="11"/>
        <v>7323.9700000000012</v>
      </c>
      <c r="P424" s="270">
        <f t="shared" si="14"/>
        <v>18.499993937716098</v>
      </c>
      <c r="Q424" s="118" t="s">
        <v>1315</v>
      </c>
      <c r="R424" s="304">
        <v>4252003790</v>
      </c>
      <c r="S424" s="304" t="s">
        <v>1711</v>
      </c>
      <c r="T424" s="274">
        <v>42627</v>
      </c>
      <c r="U424" s="118"/>
      <c r="V424" s="274">
        <v>42640</v>
      </c>
      <c r="W424" s="274">
        <v>42642</v>
      </c>
      <c r="X424" s="118" t="s">
        <v>1794</v>
      </c>
      <c r="Y424" s="117">
        <f t="shared" ref="Y424:Y442" si="17">N424</f>
        <v>32265.07</v>
      </c>
      <c r="Z424" s="118" t="str">
        <f t="shared" si="16"/>
        <v>ООО "Продукт"</v>
      </c>
      <c r="AA424" s="118">
        <f t="shared" si="16"/>
        <v>4252003790</v>
      </c>
    </row>
    <row r="425" spans="1:27" ht="101.25">
      <c r="A425" s="475" t="s">
        <v>26147</v>
      </c>
      <c r="B425" s="311" t="s">
        <v>924</v>
      </c>
      <c r="C425" s="45" t="s">
        <v>1708</v>
      </c>
      <c r="D425" s="45" t="s">
        <v>589</v>
      </c>
      <c r="E425" s="45" t="s">
        <v>1795</v>
      </c>
      <c r="F425" s="45" t="s">
        <v>1311</v>
      </c>
      <c r="G425" s="45" t="s">
        <v>1326</v>
      </c>
      <c r="H425" s="45" t="s">
        <v>1327</v>
      </c>
      <c r="I425" s="45" t="s">
        <v>1796</v>
      </c>
      <c r="J425" s="280">
        <v>4</v>
      </c>
      <c r="K425" s="280">
        <v>4</v>
      </c>
      <c r="L425" s="280"/>
      <c r="M425" s="117">
        <v>35694.589999999997</v>
      </c>
      <c r="N425" s="117">
        <v>24450.75</v>
      </c>
      <c r="O425" s="270">
        <f t="shared" si="11"/>
        <v>11243.839999999997</v>
      </c>
      <c r="P425" s="270">
        <f t="shared" si="14"/>
        <v>31.500123688211566</v>
      </c>
      <c r="Q425" s="118" t="s">
        <v>1315</v>
      </c>
      <c r="R425" s="304">
        <v>4252003790</v>
      </c>
      <c r="S425" s="304" t="s">
        <v>1711</v>
      </c>
      <c r="T425" s="274">
        <v>42626</v>
      </c>
      <c r="U425" s="118"/>
      <c r="V425" s="274">
        <v>42640</v>
      </c>
      <c r="W425" s="274">
        <v>42642</v>
      </c>
      <c r="X425" s="118" t="s">
        <v>1797</v>
      </c>
      <c r="Y425" s="117">
        <f t="shared" si="17"/>
        <v>24450.75</v>
      </c>
      <c r="Z425" s="118" t="str">
        <f t="shared" si="16"/>
        <v>ООО "Продукт"</v>
      </c>
      <c r="AA425" s="118">
        <f t="shared" si="16"/>
        <v>4252003790</v>
      </c>
    </row>
    <row r="426" spans="1:27" ht="67.5">
      <c r="A426" s="475" t="s">
        <v>26148</v>
      </c>
      <c r="B426" s="311" t="s">
        <v>924</v>
      </c>
      <c r="C426" s="45" t="s">
        <v>1708</v>
      </c>
      <c r="D426" s="45" t="s">
        <v>589</v>
      </c>
      <c r="E426" s="45" t="s">
        <v>1798</v>
      </c>
      <c r="F426" s="45" t="s">
        <v>1311</v>
      </c>
      <c r="G426" s="45" t="s">
        <v>1332</v>
      </c>
      <c r="H426" s="45" t="s">
        <v>1580</v>
      </c>
      <c r="I426" s="45" t="s">
        <v>1261</v>
      </c>
      <c r="J426" s="280">
        <v>10</v>
      </c>
      <c r="K426" s="280">
        <v>10</v>
      </c>
      <c r="L426" s="280"/>
      <c r="M426" s="117">
        <v>4447.5</v>
      </c>
      <c r="N426" s="117">
        <v>2290.46</v>
      </c>
      <c r="O426" s="270">
        <f t="shared" ref="O426:O489" si="18">M426-N426</f>
        <v>2157.04</v>
      </c>
      <c r="P426" s="270">
        <f t="shared" si="14"/>
        <v>48.500056211354689</v>
      </c>
      <c r="Q426" s="118" t="s">
        <v>1799</v>
      </c>
      <c r="R426" s="118">
        <v>2221199437</v>
      </c>
      <c r="S426" s="118" t="s">
        <v>1800</v>
      </c>
      <c r="T426" s="274">
        <v>42628</v>
      </c>
      <c r="U426" s="118"/>
      <c r="V426" s="274">
        <v>42640</v>
      </c>
      <c r="W426" s="274">
        <v>42642</v>
      </c>
      <c r="X426" s="118" t="s">
        <v>1801</v>
      </c>
      <c r="Y426" s="117">
        <f t="shared" si="17"/>
        <v>2290.46</v>
      </c>
      <c r="Z426" s="118" t="str">
        <f t="shared" si="16"/>
        <v>ООО "Ривьера"</v>
      </c>
      <c r="AA426" s="118">
        <f t="shared" si="16"/>
        <v>2221199437</v>
      </c>
    </row>
    <row r="427" spans="1:27" ht="90">
      <c r="A427" s="475" t="s">
        <v>26149</v>
      </c>
      <c r="B427" s="311" t="s">
        <v>924</v>
      </c>
      <c r="C427" s="45" t="s">
        <v>1708</v>
      </c>
      <c r="D427" s="45" t="s">
        <v>589</v>
      </c>
      <c r="E427" s="45" t="s">
        <v>1320</v>
      </c>
      <c r="F427" s="45" t="s">
        <v>1311</v>
      </c>
      <c r="G427" s="45" t="s">
        <v>650</v>
      </c>
      <c r="H427" s="45" t="s">
        <v>1802</v>
      </c>
      <c r="I427" s="45" t="s">
        <v>1268</v>
      </c>
      <c r="J427" s="280">
        <v>4</v>
      </c>
      <c r="K427" s="280">
        <v>4</v>
      </c>
      <c r="L427" s="280"/>
      <c r="M427" s="117">
        <v>26876.15</v>
      </c>
      <c r="N427" s="117">
        <v>9137.8700000000008</v>
      </c>
      <c r="O427" s="270">
        <f t="shared" si="18"/>
        <v>17738.28</v>
      </c>
      <c r="P427" s="270">
        <f t="shared" si="14"/>
        <v>66.000078136191377</v>
      </c>
      <c r="Q427" s="118" t="s">
        <v>1236</v>
      </c>
      <c r="R427" s="118">
        <v>4205307431</v>
      </c>
      <c r="S427" s="118" t="s">
        <v>1728</v>
      </c>
      <c r="T427" s="274">
        <v>42625</v>
      </c>
      <c r="U427" s="118"/>
      <c r="V427" s="274">
        <v>42640</v>
      </c>
      <c r="W427" s="274">
        <v>42642</v>
      </c>
      <c r="X427" s="118" t="s">
        <v>1803</v>
      </c>
      <c r="Y427" s="117">
        <f t="shared" si="17"/>
        <v>9137.8700000000008</v>
      </c>
      <c r="Z427" s="118" t="str">
        <f t="shared" si="16"/>
        <v>ООО "Марсо"</v>
      </c>
      <c r="AA427" s="118">
        <f t="shared" si="16"/>
        <v>4205307431</v>
      </c>
    </row>
    <row r="428" spans="1:27" ht="78.75">
      <c r="A428" s="475" t="s">
        <v>26150</v>
      </c>
      <c r="B428" s="311" t="s">
        <v>924</v>
      </c>
      <c r="C428" s="45" t="s">
        <v>1708</v>
      </c>
      <c r="D428" s="45" t="s">
        <v>589</v>
      </c>
      <c r="E428" s="45" t="s">
        <v>3806</v>
      </c>
      <c r="F428" s="45" t="s">
        <v>1311</v>
      </c>
      <c r="G428" s="45" t="s">
        <v>1449</v>
      </c>
      <c r="H428" s="45" t="s">
        <v>3369</v>
      </c>
      <c r="I428" s="45" t="s">
        <v>1748</v>
      </c>
      <c r="J428" s="280">
        <v>12</v>
      </c>
      <c r="K428" s="280">
        <v>12</v>
      </c>
      <c r="L428" s="280"/>
      <c r="M428" s="117">
        <v>26910.799999999999</v>
      </c>
      <c r="N428" s="117">
        <v>13481.12</v>
      </c>
      <c r="O428" s="270">
        <f t="shared" si="18"/>
        <v>13429.679999999998</v>
      </c>
      <c r="P428" s="270">
        <f t="shared" si="14"/>
        <v>49.904424989223656</v>
      </c>
      <c r="Q428" s="118" t="s">
        <v>1552</v>
      </c>
      <c r="R428" s="118">
        <v>4220035510</v>
      </c>
      <c r="S428" s="118" t="s">
        <v>1778</v>
      </c>
      <c r="T428" s="274">
        <v>42633</v>
      </c>
      <c r="U428" s="118"/>
      <c r="V428" s="274">
        <v>42646</v>
      </c>
      <c r="W428" s="274">
        <v>42649</v>
      </c>
      <c r="X428" s="118" t="s">
        <v>3807</v>
      </c>
      <c r="Y428" s="117">
        <f>N428</f>
        <v>13481.12</v>
      </c>
      <c r="Z428" s="118" t="str">
        <f>Q428</f>
        <v>ООО "Фрутмастер"</v>
      </c>
      <c r="AA428" s="118">
        <f>R428</f>
        <v>4220035510</v>
      </c>
    </row>
    <row r="429" spans="1:27" ht="101.25">
      <c r="A429" s="475" t="s">
        <v>26151</v>
      </c>
      <c r="B429" s="311" t="s">
        <v>924</v>
      </c>
      <c r="C429" s="45" t="s">
        <v>1708</v>
      </c>
      <c r="D429" s="45" t="s">
        <v>589</v>
      </c>
      <c r="E429" s="45" t="s">
        <v>3490</v>
      </c>
      <c r="F429" s="45" t="s">
        <v>1311</v>
      </c>
      <c r="G429" s="45" t="s">
        <v>1443</v>
      </c>
      <c r="H429" s="45" t="s">
        <v>3491</v>
      </c>
      <c r="I429" s="45" t="s">
        <v>1340</v>
      </c>
      <c r="J429" s="280">
        <v>4</v>
      </c>
      <c r="K429" s="280">
        <v>4</v>
      </c>
      <c r="L429" s="280"/>
      <c r="M429" s="117">
        <v>12272.4</v>
      </c>
      <c r="N429" s="117">
        <v>11351.97</v>
      </c>
      <c r="O429" s="270">
        <f t="shared" si="18"/>
        <v>920.43000000000029</v>
      </c>
      <c r="P429" s="270">
        <f t="shared" si="14"/>
        <v>7.5000000000000027</v>
      </c>
      <c r="Q429" s="118" t="s">
        <v>1315</v>
      </c>
      <c r="R429" s="304">
        <v>4252003790</v>
      </c>
      <c r="S429" s="304" t="s">
        <v>1711</v>
      </c>
      <c r="T429" s="274">
        <v>42635</v>
      </c>
      <c r="U429" s="274"/>
      <c r="V429" s="274">
        <v>42646</v>
      </c>
      <c r="W429" s="274">
        <v>42649</v>
      </c>
      <c r="X429" s="118" t="s">
        <v>3808</v>
      </c>
      <c r="Y429" s="117">
        <f>N429</f>
        <v>11351.97</v>
      </c>
      <c r="Z429" s="118" t="str">
        <f>Q429</f>
        <v>ООО "Продукт"</v>
      </c>
      <c r="AA429" s="118">
        <f>R429</f>
        <v>4252003790</v>
      </c>
    </row>
    <row r="430" spans="1:27" ht="78.75">
      <c r="A430" s="475" t="s">
        <v>26152</v>
      </c>
      <c r="B430" s="311" t="s">
        <v>924</v>
      </c>
      <c r="C430" s="45" t="s">
        <v>1708</v>
      </c>
      <c r="D430" s="45" t="s">
        <v>589</v>
      </c>
      <c r="E430" s="45" t="s">
        <v>3809</v>
      </c>
      <c r="F430" s="45" t="s">
        <v>650</v>
      </c>
      <c r="G430" s="45" t="s">
        <v>651</v>
      </c>
      <c r="H430" s="45" t="s">
        <v>3642</v>
      </c>
      <c r="I430" s="45" t="s">
        <v>3810</v>
      </c>
      <c r="J430" s="280">
        <v>4</v>
      </c>
      <c r="K430" s="280">
        <v>4</v>
      </c>
      <c r="L430" s="280"/>
      <c r="M430" s="117">
        <v>60160</v>
      </c>
      <c r="N430" s="117">
        <v>31583.94</v>
      </c>
      <c r="O430" s="270">
        <f t="shared" si="18"/>
        <v>28576.06</v>
      </c>
      <c r="P430" s="270">
        <f t="shared" si="14"/>
        <v>47.500099734042557</v>
      </c>
      <c r="Q430" s="118" t="s">
        <v>3644</v>
      </c>
      <c r="R430" s="118">
        <v>4205311798</v>
      </c>
      <c r="S430" s="118" t="s">
        <v>3811</v>
      </c>
      <c r="T430" s="274">
        <v>42635</v>
      </c>
      <c r="U430" s="118"/>
      <c r="V430" s="274">
        <v>42646</v>
      </c>
      <c r="W430" s="274">
        <v>42649</v>
      </c>
      <c r="X430" s="118" t="s">
        <v>3812</v>
      </c>
      <c r="Y430" s="117">
        <f t="shared" si="17"/>
        <v>31583.94</v>
      </c>
      <c r="Z430" s="118" t="str">
        <f t="shared" si="16"/>
        <v>ООО "Райский сад"</v>
      </c>
      <c r="AA430" s="118">
        <f t="shared" si="16"/>
        <v>4205311798</v>
      </c>
    </row>
    <row r="431" spans="1:27" ht="101.25">
      <c r="A431" s="475" t="s">
        <v>26153</v>
      </c>
      <c r="B431" s="311" t="s">
        <v>924</v>
      </c>
      <c r="C431" s="45" t="s">
        <v>1708</v>
      </c>
      <c r="D431" s="45" t="s">
        <v>589</v>
      </c>
      <c r="E431" s="45" t="s">
        <v>3813</v>
      </c>
      <c r="F431" s="45" t="s">
        <v>3814</v>
      </c>
      <c r="G431" s="45" t="s">
        <v>3815</v>
      </c>
      <c r="H431" s="45" t="s">
        <v>3816</v>
      </c>
      <c r="I431" s="45" t="s">
        <v>3817</v>
      </c>
      <c r="J431" s="280">
        <v>4</v>
      </c>
      <c r="K431" s="280">
        <v>4</v>
      </c>
      <c r="L431" s="280"/>
      <c r="M431" s="117">
        <v>505500</v>
      </c>
      <c r="N431" s="117">
        <v>385419.8</v>
      </c>
      <c r="O431" s="270">
        <f t="shared" si="18"/>
        <v>120080.20000000001</v>
      </c>
      <c r="P431" s="270">
        <f t="shared" si="14"/>
        <v>23.75473788328388</v>
      </c>
      <c r="Q431" s="118" t="s">
        <v>3818</v>
      </c>
      <c r="R431" s="118">
        <v>5407496014</v>
      </c>
      <c r="S431" s="118" t="s">
        <v>3819</v>
      </c>
      <c r="T431" s="274">
        <v>42675</v>
      </c>
      <c r="U431" s="118"/>
      <c r="V431" s="274">
        <v>42688</v>
      </c>
      <c r="W431" s="274">
        <v>42689</v>
      </c>
      <c r="X431" s="118" t="s">
        <v>3820</v>
      </c>
      <c r="Y431" s="117">
        <f t="shared" si="17"/>
        <v>385419.8</v>
      </c>
      <c r="Z431" s="118" t="str">
        <f t="shared" si="16"/>
        <v>ООО "ТексПрофи"</v>
      </c>
      <c r="AA431" s="118">
        <f t="shared" si="16"/>
        <v>5407496014</v>
      </c>
    </row>
    <row r="432" spans="1:27" ht="90">
      <c r="A432" s="475" t="s">
        <v>26154</v>
      </c>
      <c r="B432" s="311" t="s">
        <v>924</v>
      </c>
      <c r="C432" s="45" t="s">
        <v>1708</v>
      </c>
      <c r="D432" s="45" t="s">
        <v>589</v>
      </c>
      <c r="E432" s="45" t="s">
        <v>3821</v>
      </c>
      <c r="F432" s="45" t="s">
        <v>3505</v>
      </c>
      <c r="G432" s="45" t="s">
        <v>3388</v>
      </c>
      <c r="H432" s="45" t="s">
        <v>3410</v>
      </c>
      <c r="I432" s="45" t="s">
        <v>1268</v>
      </c>
      <c r="J432" s="280">
        <v>5</v>
      </c>
      <c r="K432" s="280">
        <v>5</v>
      </c>
      <c r="L432" s="280"/>
      <c r="M432" s="117">
        <v>48550.36</v>
      </c>
      <c r="N432" s="117">
        <v>38597.519999999997</v>
      </c>
      <c r="O432" s="270">
        <f t="shared" si="18"/>
        <v>9952.8400000000038</v>
      </c>
      <c r="P432" s="270">
        <f t="shared" si="14"/>
        <v>20.50003336741479</v>
      </c>
      <c r="Q432" s="118" t="s">
        <v>3404</v>
      </c>
      <c r="R432" s="118">
        <v>4252007160</v>
      </c>
      <c r="S432" s="118" t="s">
        <v>1775</v>
      </c>
      <c r="T432" s="274">
        <v>42702</v>
      </c>
      <c r="U432" s="118"/>
      <c r="V432" s="274">
        <v>42717</v>
      </c>
      <c r="W432" s="274">
        <v>42719</v>
      </c>
      <c r="X432" s="118" t="s">
        <v>3822</v>
      </c>
      <c r="Y432" s="117">
        <f t="shared" si="17"/>
        <v>38597.519999999997</v>
      </c>
      <c r="Z432" s="118" t="str">
        <f t="shared" ref="Z432:AA442" si="19">Q432</f>
        <v>ООО "Продажа"</v>
      </c>
      <c r="AA432" s="118">
        <f t="shared" si="19"/>
        <v>4252007160</v>
      </c>
    </row>
    <row r="433" spans="1:27" ht="78.75">
      <c r="A433" s="475" t="s">
        <v>26155</v>
      </c>
      <c r="B433" s="311" t="s">
        <v>924</v>
      </c>
      <c r="C433" s="45" t="s">
        <v>1708</v>
      </c>
      <c r="D433" s="45" t="s">
        <v>589</v>
      </c>
      <c r="E433" s="45" t="s">
        <v>3823</v>
      </c>
      <c r="F433" s="45" t="s">
        <v>3505</v>
      </c>
      <c r="G433" s="45" t="s">
        <v>3333</v>
      </c>
      <c r="H433" s="45" t="s">
        <v>3470</v>
      </c>
      <c r="I433" s="45" t="s">
        <v>2646</v>
      </c>
      <c r="J433" s="280">
        <v>3</v>
      </c>
      <c r="K433" s="280">
        <v>3</v>
      </c>
      <c r="L433" s="280"/>
      <c r="M433" s="117">
        <v>187740</v>
      </c>
      <c r="N433" s="117">
        <v>130479.3</v>
      </c>
      <c r="O433" s="270">
        <f t="shared" si="18"/>
        <v>57260.7</v>
      </c>
      <c r="P433" s="270">
        <f t="shared" si="14"/>
        <v>30.5</v>
      </c>
      <c r="Q433" s="118" t="s">
        <v>3471</v>
      </c>
      <c r="R433" s="118">
        <v>2222789894</v>
      </c>
      <c r="S433" s="118" t="s">
        <v>3824</v>
      </c>
      <c r="T433" s="274">
        <v>42712</v>
      </c>
      <c r="U433" s="118"/>
      <c r="V433" s="274">
        <v>42730</v>
      </c>
      <c r="W433" s="274">
        <v>42732</v>
      </c>
      <c r="X433" s="118" t="s">
        <v>3825</v>
      </c>
      <c r="Y433" s="117">
        <f t="shared" si="17"/>
        <v>130479.3</v>
      </c>
      <c r="Z433" s="118" t="str">
        <f t="shared" si="19"/>
        <v>ООО "Мастер Мит"</v>
      </c>
      <c r="AA433" s="118">
        <f t="shared" si="19"/>
        <v>2222789894</v>
      </c>
    </row>
    <row r="434" spans="1:27" ht="67.5">
      <c r="A434" s="475" t="s">
        <v>26156</v>
      </c>
      <c r="B434" s="311" t="s">
        <v>924</v>
      </c>
      <c r="C434" s="45" t="s">
        <v>1708</v>
      </c>
      <c r="D434" s="45" t="s">
        <v>589</v>
      </c>
      <c r="E434" s="45" t="s">
        <v>3826</v>
      </c>
      <c r="F434" s="45" t="s">
        <v>3505</v>
      </c>
      <c r="G434" s="45" t="s">
        <v>3333</v>
      </c>
      <c r="H434" s="45" t="s">
        <v>3428</v>
      </c>
      <c r="I434" s="45" t="s">
        <v>3429</v>
      </c>
      <c r="J434" s="280">
        <v>3</v>
      </c>
      <c r="K434" s="280">
        <v>3</v>
      </c>
      <c r="L434" s="280"/>
      <c r="M434" s="117">
        <v>28458</v>
      </c>
      <c r="N434" s="117">
        <v>22766.400000000001</v>
      </c>
      <c r="O434" s="270">
        <f t="shared" si="18"/>
        <v>5691.5999999999985</v>
      </c>
      <c r="P434" s="270">
        <f t="shared" si="14"/>
        <v>19.999999999999996</v>
      </c>
      <c r="Q434" s="118" t="s">
        <v>1219</v>
      </c>
      <c r="R434" s="118">
        <v>7725294223</v>
      </c>
      <c r="S434" s="118" t="s">
        <v>3827</v>
      </c>
      <c r="T434" s="274">
        <v>42703</v>
      </c>
      <c r="U434" s="118"/>
      <c r="V434" s="274">
        <v>42718</v>
      </c>
      <c r="W434" s="274">
        <v>42720</v>
      </c>
      <c r="X434" s="118" t="s">
        <v>3828</v>
      </c>
      <c r="Y434" s="117">
        <f t="shared" si="17"/>
        <v>22766.400000000001</v>
      </c>
      <c r="Z434" s="118" t="str">
        <f t="shared" si="19"/>
        <v>ООО "МКТ"</v>
      </c>
      <c r="AA434" s="118">
        <f t="shared" si="19"/>
        <v>7725294223</v>
      </c>
    </row>
    <row r="435" spans="1:27" ht="78.75">
      <c r="A435" s="475" t="s">
        <v>26157</v>
      </c>
      <c r="B435" s="311" t="s">
        <v>924</v>
      </c>
      <c r="C435" s="45" t="s">
        <v>1708</v>
      </c>
      <c r="D435" s="45" t="s">
        <v>589</v>
      </c>
      <c r="E435" s="45" t="s">
        <v>3829</v>
      </c>
      <c r="F435" s="45" t="s">
        <v>3505</v>
      </c>
      <c r="G435" s="45" t="s">
        <v>3333</v>
      </c>
      <c r="H435" s="45" t="s">
        <v>3421</v>
      </c>
      <c r="I435" s="45" t="s">
        <v>2186</v>
      </c>
      <c r="J435" s="280">
        <v>8</v>
      </c>
      <c r="K435" s="280">
        <v>8</v>
      </c>
      <c r="L435" s="280"/>
      <c r="M435" s="117">
        <v>44425.32</v>
      </c>
      <c r="N435" s="117">
        <v>33096.86</v>
      </c>
      <c r="O435" s="270">
        <f t="shared" si="18"/>
        <v>11328.46</v>
      </c>
      <c r="P435" s="270">
        <f t="shared" si="14"/>
        <v>25.50000765329321</v>
      </c>
      <c r="Q435" s="118" t="s">
        <v>1262</v>
      </c>
      <c r="R435" s="118">
        <v>4253012727</v>
      </c>
      <c r="S435" s="118" t="s">
        <v>3830</v>
      </c>
      <c r="T435" s="274">
        <v>42706</v>
      </c>
      <c r="U435" s="118"/>
      <c r="V435" s="274">
        <v>42718</v>
      </c>
      <c r="W435" s="274">
        <v>42720</v>
      </c>
      <c r="X435" s="118" t="s">
        <v>3831</v>
      </c>
      <c r="Y435" s="117">
        <f t="shared" si="17"/>
        <v>33096.86</v>
      </c>
      <c r="Z435" s="118" t="str">
        <f t="shared" si="19"/>
        <v>ООО "Агросервис"</v>
      </c>
      <c r="AA435" s="118">
        <f t="shared" si="19"/>
        <v>4253012727</v>
      </c>
    </row>
    <row r="436" spans="1:27" ht="90">
      <c r="A436" s="475" t="s">
        <v>26158</v>
      </c>
      <c r="B436" s="311" t="s">
        <v>924</v>
      </c>
      <c r="C436" s="45" t="s">
        <v>1708</v>
      </c>
      <c r="D436" s="45" t="s">
        <v>589</v>
      </c>
      <c r="E436" s="45" t="s">
        <v>3832</v>
      </c>
      <c r="F436" s="45" t="s">
        <v>3505</v>
      </c>
      <c r="G436" s="45" t="s">
        <v>3432</v>
      </c>
      <c r="H436" s="45" t="s">
        <v>3433</v>
      </c>
      <c r="I436" s="45" t="s">
        <v>3833</v>
      </c>
      <c r="J436" s="280">
        <v>2</v>
      </c>
      <c r="K436" s="280">
        <v>2</v>
      </c>
      <c r="L436" s="280"/>
      <c r="M436" s="117">
        <v>68484.509999999995</v>
      </c>
      <c r="N436" s="117">
        <v>59218.55</v>
      </c>
      <c r="O436" s="270">
        <f t="shared" si="18"/>
        <v>9265.9599999999919</v>
      </c>
      <c r="P436" s="270">
        <f t="shared" si="14"/>
        <v>13.530008464687842</v>
      </c>
      <c r="Q436" s="118" t="s">
        <v>1433</v>
      </c>
      <c r="R436" s="118">
        <v>4252000077</v>
      </c>
      <c r="S436" s="118" t="s">
        <v>3834</v>
      </c>
      <c r="T436" s="274">
        <v>42702</v>
      </c>
      <c r="U436" s="118"/>
      <c r="V436" s="274">
        <v>42718</v>
      </c>
      <c r="W436" s="274">
        <v>42723</v>
      </c>
      <c r="X436" s="118" t="s">
        <v>3835</v>
      </c>
      <c r="Y436" s="117">
        <f t="shared" si="17"/>
        <v>59218.55</v>
      </c>
      <c r="Z436" s="118" t="str">
        <f t="shared" si="19"/>
        <v>ООО "КузнецкЗерноСервис"</v>
      </c>
      <c r="AA436" s="118">
        <f t="shared" si="19"/>
        <v>4252000077</v>
      </c>
    </row>
    <row r="437" spans="1:27" ht="78.75">
      <c r="A437" s="475" t="s">
        <v>26159</v>
      </c>
      <c r="B437" s="311" t="s">
        <v>924</v>
      </c>
      <c r="C437" s="45" t="s">
        <v>1708</v>
      </c>
      <c r="D437" s="45" t="s">
        <v>589</v>
      </c>
      <c r="E437" s="45" t="s">
        <v>3836</v>
      </c>
      <c r="F437" s="45" t="s">
        <v>3448</v>
      </c>
      <c r="G437" s="45" t="s">
        <v>3344</v>
      </c>
      <c r="H437" s="45" t="s">
        <v>3438</v>
      </c>
      <c r="I437" s="45" t="s">
        <v>1243</v>
      </c>
      <c r="J437" s="280">
        <v>3</v>
      </c>
      <c r="K437" s="280">
        <v>2</v>
      </c>
      <c r="L437" s="280">
        <v>1</v>
      </c>
      <c r="M437" s="117">
        <v>36975.870000000003</v>
      </c>
      <c r="N437" s="117">
        <v>32723.64</v>
      </c>
      <c r="O437" s="270">
        <f t="shared" si="18"/>
        <v>4252.2300000000032</v>
      </c>
      <c r="P437" s="270">
        <f t="shared" si="14"/>
        <v>11.500013387108952</v>
      </c>
      <c r="Q437" s="118" t="s">
        <v>1236</v>
      </c>
      <c r="R437" s="118">
        <v>4205307431</v>
      </c>
      <c r="S437" s="118" t="s">
        <v>3837</v>
      </c>
      <c r="T437" s="274">
        <v>42704</v>
      </c>
      <c r="U437" s="118"/>
      <c r="V437" s="274">
        <v>42718</v>
      </c>
      <c r="W437" s="274">
        <v>42720</v>
      </c>
      <c r="X437" s="118" t="s">
        <v>3838</v>
      </c>
      <c r="Y437" s="117">
        <f t="shared" si="17"/>
        <v>32723.64</v>
      </c>
      <c r="Z437" s="118" t="str">
        <f t="shared" si="19"/>
        <v>ООО "Марсо"</v>
      </c>
      <c r="AA437" s="118">
        <f t="shared" si="19"/>
        <v>4205307431</v>
      </c>
    </row>
    <row r="438" spans="1:27" ht="78.75">
      <c r="A438" s="475" t="s">
        <v>26160</v>
      </c>
      <c r="B438" s="311" t="s">
        <v>924</v>
      </c>
      <c r="C438" s="45" t="s">
        <v>1708</v>
      </c>
      <c r="D438" s="45" t="s">
        <v>589</v>
      </c>
      <c r="E438" s="45" t="s">
        <v>3839</v>
      </c>
      <c r="F438" s="45" t="s">
        <v>3505</v>
      </c>
      <c r="G438" s="45" t="s">
        <v>3344</v>
      </c>
      <c r="H438" s="45" t="s">
        <v>3415</v>
      </c>
      <c r="I438" s="45" t="s">
        <v>3416</v>
      </c>
      <c r="J438" s="280">
        <v>5</v>
      </c>
      <c r="K438" s="280">
        <v>5</v>
      </c>
      <c r="L438" s="280"/>
      <c r="M438" s="117">
        <v>10896.9</v>
      </c>
      <c r="N438" s="117">
        <v>7938.47</v>
      </c>
      <c r="O438" s="270">
        <f t="shared" si="18"/>
        <v>2958.4299999999994</v>
      </c>
      <c r="P438" s="270">
        <f t="shared" si="14"/>
        <v>27.149280988170943</v>
      </c>
      <c r="Q438" s="118" t="s">
        <v>1398</v>
      </c>
      <c r="R438" s="45" t="s">
        <v>1229</v>
      </c>
      <c r="S438" s="118" t="s">
        <v>3840</v>
      </c>
      <c r="T438" s="274">
        <v>42704</v>
      </c>
      <c r="U438" s="118"/>
      <c r="V438" s="274">
        <v>42718</v>
      </c>
      <c r="W438" s="274">
        <v>42720</v>
      </c>
      <c r="X438" s="118" t="s">
        <v>3841</v>
      </c>
      <c r="Y438" s="117">
        <f t="shared" si="17"/>
        <v>7938.47</v>
      </c>
      <c r="Z438" s="118" t="str">
        <f t="shared" si="19"/>
        <v>ИП Туболев Юрий Анатольевич</v>
      </c>
      <c r="AA438" s="118" t="str">
        <f t="shared" si="19"/>
        <v>420700098563</v>
      </c>
    </row>
    <row r="439" spans="1:27" ht="90">
      <c r="A439" s="475" t="s">
        <v>26161</v>
      </c>
      <c r="B439" s="311" t="s">
        <v>924</v>
      </c>
      <c r="C439" s="45" t="s">
        <v>1708</v>
      </c>
      <c r="D439" s="45" t="s">
        <v>589</v>
      </c>
      <c r="E439" s="45" t="s">
        <v>3842</v>
      </c>
      <c r="F439" s="45" t="s">
        <v>3448</v>
      </c>
      <c r="G439" s="45" t="s">
        <v>3338</v>
      </c>
      <c r="H439" s="45" t="s">
        <v>3449</v>
      </c>
      <c r="I439" s="45" t="s">
        <v>3843</v>
      </c>
      <c r="J439" s="280">
        <v>4</v>
      </c>
      <c r="K439" s="280">
        <v>4</v>
      </c>
      <c r="L439" s="280"/>
      <c r="M439" s="117">
        <v>9575.35</v>
      </c>
      <c r="N439" s="117">
        <v>6450.52</v>
      </c>
      <c r="O439" s="270">
        <f t="shared" si="18"/>
        <v>3124.83</v>
      </c>
      <c r="P439" s="270">
        <f t="shared" si="14"/>
        <v>32.634107369443413</v>
      </c>
      <c r="Q439" s="118" t="s">
        <v>1433</v>
      </c>
      <c r="R439" s="118">
        <v>4252000077</v>
      </c>
      <c r="S439" s="118" t="s">
        <v>3834</v>
      </c>
      <c r="T439" s="274">
        <v>42704</v>
      </c>
      <c r="U439" s="118"/>
      <c r="V439" s="274">
        <v>42718</v>
      </c>
      <c r="W439" s="274">
        <v>42719</v>
      </c>
      <c r="X439" s="118" t="s">
        <v>3844</v>
      </c>
      <c r="Y439" s="117">
        <f t="shared" si="17"/>
        <v>6450.52</v>
      </c>
      <c r="Z439" s="118" t="str">
        <f t="shared" si="19"/>
        <v>ООО "КузнецкЗерноСервис"</v>
      </c>
      <c r="AA439" s="118">
        <f t="shared" si="19"/>
        <v>4252000077</v>
      </c>
    </row>
    <row r="440" spans="1:27" ht="90">
      <c r="A440" s="475" t="s">
        <v>26162</v>
      </c>
      <c r="B440" s="311" t="s">
        <v>924</v>
      </c>
      <c r="C440" s="45" t="s">
        <v>1708</v>
      </c>
      <c r="D440" s="45" t="s">
        <v>589</v>
      </c>
      <c r="E440" s="45" t="s">
        <v>3845</v>
      </c>
      <c r="F440" s="45" t="s">
        <v>3448</v>
      </c>
      <c r="G440" s="45" t="s">
        <v>3398</v>
      </c>
      <c r="H440" s="45" t="s">
        <v>3441</v>
      </c>
      <c r="I440" s="45" t="s">
        <v>3846</v>
      </c>
      <c r="J440" s="280">
        <v>4</v>
      </c>
      <c r="K440" s="280">
        <v>4</v>
      </c>
      <c r="L440" s="280"/>
      <c r="M440" s="117">
        <v>3346.24</v>
      </c>
      <c r="N440" s="117">
        <v>3011.62</v>
      </c>
      <c r="O440" s="270">
        <f t="shared" si="18"/>
        <v>334.61999999999989</v>
      </c>
      <c r="P440" s="270">
        <f t="shared" si="14"/>
        <v>9.9998804628478499</v>
      </c>
      <c r="Q440" s="118" t="s">
        <v>3404</v>
      </c>
      <c r="R440" s="118">
        <v>4252007160</v>
      </c>
      <c r="S440" s="118" t="s">
        <v>1775</v>
      </c>
      <c r="T440" s="274">
        <v>42709</v>
      </c>
      <c r="U440" s="118"/>
      <c r="V440" s="274">
        <v>42723</v>
      </c>
      <c r="W440" s="274">
        <v>42723</v>
      </c>
      <c r="X440" s="118" t="s">
        <v>3847</v>
      </c>
      <c r="Y440" s="117">
        <f t="shared" si="17"/>
        <v>3011.62</v>
      </c>
      <c r="Z440" s="118" t="str">
        <f t="shared" si="19"/>
        <v>ООО "Продажа"</v>
      </c>
      <c r="AA440" s="118">
        <f t="shared" si="19"/>
        <v>4252007160</v>
      </c>
    </row>
    <row r="441" spans="1:27" ht="90">
      <c r="A441" s="475" t="s">
        <v>26163</v>
      </c>
      <c r="B441" s="311" t="s">
        <v>924</v>
      </c>
      <c r="C441" s="45" t="s">
        <v>1708</v>
      </c>
      <c r="D441" s="45" t="s">
        <v>589</v>
      </c>
      <c r="E441" s="45" t="s">
        <v>3458</v>
      </c>
      <c r="F441" s="45" t="s">
        <v>3505</v>
      </c>
      <c r="G441" s="45" t="s">
        <v>3459</v>
      </c>
      <c r="H441" s="45" t="s">
        <v>3460</v>
      </c>
      <c r="I441" s="45" t="s">
        <v>3848</v>
      </c>
      <c r="J441" s="280">
        <v>4</v>
      </c>
      <c r="K441" s="280">
        <v>4</v>
      </c>
      <c r="L441" s="280"/>
      <c r="M441" s="117">
        <v>54664.6</v>
      </c>
      <c r="N441" s="117">
        <v>45098.29</v>
      </c>
      <c r="O441" s="270">
        <f t="shared" si="18"/>
        <v>9566.3099999999977</v>
      </c>
      <c r="P441" s="270">
        <f t="shared" si="14"/>
        <v>17.500009146687248</v>
      </c>
      <c r="Q441" s="118" t="s">
        <v>3404</v>
      </c>
      <c r="R441" s="118">
        <v>4252007160</v>
      </c>
      <c r="S441" s="118" t="s">
        <v>1775</v>
      </c>
      <c r="T441" s="274">
        <v>42711</v>
      </c>
      <c r="U441" s="118"/>
      <c r="V441" s="274">
        <v>42723</v>
      </c>
      <c r="W441" s="274">
        <v>42724</v>
      </c>
      <c r="X441" s="118" t="s">
        <v>3849</v>
      </c>
      <c r="Y441" s="117">
        <f t="shared" si="17"/>
        <v>45098.29</v>
      </c>
      <c r="Z441" s="118" t="str">
        <f t="shared" si="19"/>
        <v>ООО "Продажа"</v>
      </c>
      <c r="AA441" s="118">
        <f t="shared" si="19"/>
        <v>4252007160</v>
      </c>
    </row>
    <row r="442" spans="1:27" ht="78.75">
      <c r="A442" s="475" t="s">
        <v>26164</v>
      </c>
      <c r="B442" s="311" t="s">
        <v>924</v>
      </c>
      <c r="C442" s="45" t="s">
        <v>1708</v>
      </c>
      <c r="D442" s="45" t="s">
        <v>589</v>
      </c>
      <c r="E442" s="45" t="s">
        <v>3850</v>
      </c>
      <c r="F442" s="45" t="s">
        <v>3448</v>
      </c>
      <c r="G442" s="45" t="s">
        <v>3459</v>
      </c>
      <c r="H442" s="45" t="s">
        <v>3477</v>
      </c>
      <c r="I442" s="45" t="s">
        <v>1748</v>
      </c>
      <c r="J442" s="280">
        <v>8</v>
      </c>
      <c r="K442" s="280">
        <v>8</v>
      </c>
      <c r="L442" s="280"/>
      <c r="M442" s="117">
        <v>26220</v>
      </c>
      <c r="N442" s="117">
        <v>17567.400000000001</v>
      </c>
      <c r="O442" s="270">
        <f t="shared" si="18"/>
        <v>8652.5999999999985</v>
      </c>
      <c r="P442" s="270">
        <f t="shared" si="14"/>
        <v>32.999999999999993</v>
      </c>
      <c r="Q442" s="118" t="s">
        <v>3478</v>
      </c>
      <c r="R442" s="45" t="s">
        <v>2464</v>
      </c>
      <c r="S442" s="118" t="s">
        <v>3851</v>
      </c>
      <c r="T442" s="274">
        <v>42719</v>
      </c>
      <c r="U442" s="118"/>
      <c r="V442" s="274">
        <v>42730</v>
      </c>
      <c r="W442" s="274">
        <v>42732</v>
      </c>
      <c r="X442" s="118" t="s">
        <v>3852</v>
      </c>
      <c r="Y442" s="117">
        <f t="shared" si="17"/>
        <v>17567.400000000001</v>
      </c>
      <c r="Z442" s="118" t="str">
        <f t="shared" si="19"/>
        <v>ИП Якубов Раджабали Ибдулоевич</v>
      </c>
      <c r="AA442" s="118" t="str">
        <f t="shared" si="19"/>
        <v>421712715928</v>
      </c>
    </row>
    <row r="443" spans="1:27" ht="90">
      <c r="A443" s="475" t="s">
        <v>26165</v>
      </c>
      <c r="B443" s="311" t="s">
        <v>1804</v>
      </c>
      <c r="C443" s="45" t="s">
        <v>1805</v>
      </c>
      <c r="D443" s="45" t="s">
        <v>272</v>
      </c>
      <c r="E443" s="45" t="s">
        <v>1806</v>
      </c>
      <c r="F443" s="45" t="s">
        <v>1134</v>
      </c>
      <c r="G443" s="45" t="s">
        <v>1672</v>
      </c>
      <c r="H443" s="45" t="s">
        <v>1673</v>
      </c>
      <c r="I443" s="45" t="s">
        <v>1340</v>
      </c>
      <c r="J443" s="276" t="s">
        <v>10</v>
      </c>
      <c r="K443" s="468">
        <v>1</v>
      </c>
      <c r="L443" s="468">
        <v>0</v>
      </c>
      <c r="M443" s="117">
        <v>34200</v>
      </c>
      <c r="N443" s="117">
        <v>34200</v>
      </c>
      <c r="O443" s="270">
        <f t="shared" si="18"/>
        <v>0</v>
      </c>
      <c r="P443" s="270">
        <f t="shared" si="14"/>
        <v>0</v>
      </c>
      <c r="Q443" s="118" t="s">
        <v>1315</v>
      </c>
      <c r="R443" s="276">
        <v>4252003790</v>
      </c>
      <c r="S443" s="118" t="s">
        <v>1807</v>
      </c>
      <c r="T443" s="274">
        <v>42362</v>
      </c>
      <c r="U443" s="117"/>
      <c r="V443" s="274">
        <v>42381</v>
      </c>
      <c r="W443" s="274">
        <v>42383</v>
      </c>
      <c r="X443" s="45" t="s">
        <v>1808</v>
      </c>
      <c r="Y443" s="117">
        <v>34200</v>
      </c>
      <c r="Z443" s="118" t="s">
        <v>1315</v>
      </c>
      <c r="AA443" s="276">
        <v>4252003790</v>
      </c>
    </row>
    <row r="444" spans="1:27" ht="67.5">
      <c r="A444" s="475" t="s">
        <v>26166</v>
      </c>
      <c r="B444" s="311" t="s">
        <v>1804</v>
      </c>
      <c r="C444" s="45" t="s">
        <v>1805</v>
      </c>
      <c r="D444" s="45" t="s">
        <v>261</v>
      </c>
      <c r="E444" s="45" t="s">
        <v>1809</v>
      </c>
      <c r="F444" s="45" t="s">
        <v>1810</v>
      </c>
      <c r="G444" s="45" t="s">
        <v>1672</v>
      </c>
      <c r="H444" s="45" t="s">
        <v>1811</v>
      </c>
      <c r="I444" s="45" t="s">
        <v>1812</v>
      </c>
      <c r="J444" s="276" t="s">
        <v>15</v>
      </c>
      <c r="K444" s="468">
        <v>3</v>
      </c>
      <c r="L444" s="468">
        <v>0</v>
      </c>
      <c r="M444" s="117">
        <v>58332.5</v>
      </c>
      <c r="N444" s="117">
        <v>41000</v>
      </c>
      <c r="O444" s="270">
        <f t="shared" si="18"/>
        <v>17332.5</v>
      </c>
      <c r="P444" s="270">
        <f t="shared" si="14"/>
        <v>29.713281618308834</v>
      </c>
      <c r="Q444" s="118" t="s">
        <v>1379</v>
      </c>
      <c r="R444" s="276">
        <v>4205266930</v>
      </c>
      <c r="S444" s="118" t="s">
        <v>1813</v>
      </c>
      <c r="T444" s="274">
        <v>42368</v>
      </c>
      <c r="U444" s="117"/>
      <c r="V444" s="274">
        <v>42387</v>
      </c>
      <c r="W444" s="274">
        <v>42389</v>
      </c>
      <c r="X444" s="45" t="s">
        <v>1814</v>
      </c>
      <c r="Y444" s="117">
        <v>41000</v>
      </c>
      <c r="Z444" s="118" t="s">
        <v>1379</v>
      </c>
      <c r="AA444" s="276">
        <v>4205266930</v>
      </c>
    </row>
    <row r="445" spans="1:27" ht="67.5">
      <c r="A445" s="475" t="s">
        <v>26167</v>
      </c>
      <c r="B445" s="311" t="s">
        <v>1804</v>
      </c>
      <c r="C445" s="45" t="s">
        <v>1805</v>
      </c>
      <c r="D445" s="45" t="s">
        <v>272</v>
      </c>
      <c r="E445" s="45" t="s">
        <v>1815</v>
      </c>
      <c r="F445" s="45" t="s">
        <v>1810</v>
      </c>
      <c r="G445" s="45" t="s">
        <v>709</v>
      </c>
      <c r="H445" s="45" t="s">
        <v>1816</v>
      </c>
      <c r="I445" s="45" t="s">
        <v>1817</v>
      </c>
      <c r="J445" s="276" t="s">
        <v>11</v>
      </c>
      <c r="K445" s="468">
        <v>1</v>
      </c>
      <c r="L445" s="468">
        <v>1</v>
      </c>
      <c r="M445" s="117">
        <v>36000</v>
      </c>
      <c r="N445" s="117">
        <v>27000</v>
      </c>
      <c r="O445" s="270">
        <f t="shared" si="18"/>
        <v>9000</v>
      </c>
      <c r="P445" s="270">
        <f t="shared" si="14"/>
        <v>25</v>
      </c>
      <c r="Q445" s="118" t="s">
        <v>1236</v>
      </c>
      <c r="R445" s="276">
        <v>4205307431</v>
      </c>
      <c r="S445" s="118" t="s">
        <v>1818</v>
      </c>
      <c r="T445" s="274">
        <v>42367</v>
      </c>
      <c r="U445" s="117"/>
      <c r="V445" s="274">
        <v>42387</v>
      </c>
      <c r="W445" s="274">
        <v>42389</v>
      </c>
      <c r="X445" s="45" t="s">
        <v>1819</v>
      </c>
      <c r="Y445" s="117">
        <v>27000</v>
      </c>
      <c r="Z445" s="118" t="s">
        <v>1236</v>
      </c>
      <c r="AA445" s="276">
        <v>4205307431</v>
      </c>
    </row>
    <row r="446" spans="1:27" ht="78.75">
      <c r="A446" s="475" t="s">
        <v>26168</v>
      </c>
      <c r="B446" s="311" t="s">
        <v>1804</v>
      </c>
      <c r="C446" s="45" t="s">
        <v>1805</v>
      </c>
      <c r="D446" s="45" t="s">
        <v>272</v>
      </c>
      <c r="E446" s="45" t="s">
        <v>1820</v>
      </c>
      <c r="F446" s="45" t="s">
        <v>1810</v>
      </c>
      <c r="G446" s="45" t="s">
        <v>967</v>
      </c>
      <c r="H446" s="45" t="s">
        <v>1821</v>
      </c>
      <c r="I446" s="45" t="s">
        <v>1822</v>
      </c>
      <c r="J446" s="276" t="s">
        <v>11</v>
      </c>
      <c r="K446" s="468">
        <v>1</v>
      </c>
      <c r="L446" s="468">
        <v>1</v>
      </c>
      <c r="M446" s="117">
        <v>55991.199999999997</v>
      </c>
      <c r="N446" s="117">
        <v>47032.56</v>
      </c>
      <c r="O446" s="270">
        <f t="shared" si="18"/>
        <v>8958.64</v>
      </c>
      <c r="P446" s="270">
        <f t="shared" si="14"/>
        <v>16.000085727757217</v>
      </c>
      <c r="Q446" s="118" t="s">
        <v>1823</v>
      </c>
      <c r="R446" s="276">
        <v>4205066024</v>
      </c>
      <c r="S446" s="118" t="s">
        <v>1824</v>
      </c>
      <c r="T446" s="274">
        <v>42367</v>
      </c>
      <c r="U446" s="117"/>
      <c r="V446" s="274">
        <v>42387</v>
      </c>
      <c r="W446" s="274">
        <v>42389</v>
      </c>
      <c r="X446" s="45" t="s">
        <v>1825</v>
      </c>
      <c r="Y446" s="117">
        <v>47032.56</v>
      </c>
      <c r="Z446" s="118" t="s">
        <v>1823</v>
      </c>
      <c r="AA446" s="276">
        <v>4205066024</v>
      </c>
    </row>
    <row r="447" spans="1:27" ht="67.5">
      <c r="A447" s="475" t="s">
        <v>26169</v>
      </c>
      <c r="B447" s="311" t="s">
        <v>1804</v>
      </c>
      <c r="C447" s="45" t="s">
        <v>1805</v>
      </c>
      <c r="D447" s="45" t="s">
        <v>272</v>
      </c>
      <c r="E447" s="45" t="s">
        <v>1826</v>
      </c>
      <c r="F447" s="45" t="s">
        <v>1810</v>
      </c>
      <c r="G447" s="45" t="s">
        <v>675</v>
      </c>
      <c r="H447" s="45" t="s">
        <v>1827</v>
      </c>
      <c r="I447" s="45" t="s">
        <v>1828</v>
      </c>
      <c r="J447" s="276" t="s">
        <v>11</v>
      </c>
      <c r="K447" s="468">
        <v>1</v>
      </c>
      <c r="L447" s="468">
        <v>1</v>
      </c>
      <c r="M447" s="117">
        <v>8738.02</v>
      </c>
      <c r="N447" s="117">
        <v>5972.14</v>
      </c>
      <c r="O447" s="270">
        <f t="shared" si="18"/>
        <v>2765.88</v>
      </c>
      <c r="P447" s="270">
        <f t="shared" si="14"/>
        <v>31.653395162748538</v>
      </c>
      <c r="Q447" s="118" t="s">
        <v>1236</v>
      </c>
      <c r="R447" s="276">
        <v>4205307431</v>
      </c>
      <c r="S447" s="118" t="s">
        <v>1818</v>
      </c>
      <c r="T447" s="274">
        <v>42381</v>
      </c>
      <c r="U447" s="117"/>
      <c r="V447" s="274">
        <v>42394</v>
      </c>
      <c r="W447" s="274">
        <v>42394</v>
      </c>
      <c r="X447" s="45" t="s">
        <v>1829</v>
      </c>
      <c r="Y447" s="117">
        <v>5972.14</v>
      </c>
      <c r="Z447" s="118" t="s">
        <v>1236</v>
      </c>
      <c r="AA447" s="276">
        <v>4205307431</v>
      </c>
    </row>
    <row r="448" spans="1:27" ht="67.5">
      <c r="A448" s="475" t="s">
        <v>26170</v>
      </c>
      <c r="B448" s="311" t="s">
        <v>1804</v>
      </c>
      <c r="C448" s="45" t="s">
        <v>1805</v>
      </c>
      <c r="D448" s="45" t="s">
        <v>589</v>
      </c>
      <c r="E448" s="118" t="s">
        <v>1830</v>
      </c>
      <c r="F448" s="45" t="s">
        <v>1014</v>
      </c>
      <c r="G448" s="274">
        <v>42432</v>
      </c>
      <c r="H448" s="118" t="s">
        <v>1597</v>
      </c>
      <c r="I448" s="45" t="s">
        <v>1334</v>
      </c>
      <c r="J448" s="276" t="s">
        <v>15</v>
      </c>
      <c r="K448" s="468">
        <v>3</v>
      </c>
      <c r="L448" s="468">
        <v>0</v>
      </c>
      <c r="M448" s="401">
        <v>42710.58</v>
      </c>
      <c r="N448" s="117">
        <v>32460.03</v>
      </c>
      <c r="O448" s="270">
        <f t="shared" si="18"/>
        <v>10250.550000000003</v>
      </c>
      <c r="P448" s="270">
        <f t="shared" si="14"/>
        <v>24.000025286474692</v>
      </c>
      <c r="Q448" s="118" t="s">
        <v>1236</v>
      </c>
      <c r="R448" s="276">
        <v>4205307431</v>
      </c>
      <c r="S448" s="118" t="s">
        <v>1818</v>
      </c>
      <c r="T448" s="274">
        <v>42447</v>
      </c>
      <c r="U448" s="117"/>
      <c r="V448" s="274">
        <v>42459</v>
      </c>
      <c r="W448" s="274">
        <v>42459</v>
      </c>
      <c r="X448" s="45" t="s">
        <v>1831</v>
      </c>
      <c r="Y448" s="117">
        <v>32460.03</v>
      </c>
      <c r="Z448" s="118" t="s">
        <v>1236</v>
      </c>
      <c r="AA448" s="276">
        <v>4205307431</v>
      </c>
    </row>
    <row r="449" spans="1:27" ht="45">
      <c r="A449" s="475" t="s">
        <v>26171</v>
      </c>
      <c r="B449" s="311" t="s">
        <v>1804</v>
      </c>
      <c r="C449" s="45" t="s">
        <v>1805</v>
      </c>
      <c r="D449" s="45" t="s">
        <v>268</v>
      </c>
      <c r="E449" s="45" t="s">
        <v>1832</v>
      </c>
      <c r="F449" s="45" t="s">
        <v>1833</v>
      </c>
      <c r="G449" s="45"/>
      <c r="H449" s="45"/>
      <c r="I449" s="45" t="s">
        <v>1834</v>
      </c>
      <c r="J449" s="276"/>
      <c r="K449" s="468"/>
      <c r="L449" s="468"/>
      <c r="M449" s="117">
        <v>709100.27</v>
      </c>
      <c r="N449" s="117">
        <v>709100.27</v>
      </c>
      <c r="O449" s="270">
        <f t="shared" si="18"/>
        <v>0</v>
      </c>
      <c r="P449" s="270">
        <f t="shared" si="14"/>
        <v>0</v>
      </c>
      <c r="Q449" s="117" t="s">
        <v>1835</v>
      </c>
      <c r="R449" s="276">
        <v>4205109214</v>
      </c>
      <c r="S449" s="117" t="s">
        <v>1836</v>
      </c>
      <c r="T449" s="274"/>
      <c r="U449" s="117"/>
      <c r="V449" s="274">
        <v>42383</v>
      </c>
      <c r="W449" s="274">
        <v>42383</v>
      </c>
      <c r="X449" s="45" t="s">
        <v>1837</v>
      </c>
      <c r="Y449" s="117">
        <v>709100.27</v>
      </c>
      <c r="Z449" s="117" t="s">
        <v>1835</v>
      </c>
      <c r="AA449" s="276">
        <v>4205109214</v>
      </c>
    </row>
    <row r="450" spans="1:27" ht="56.25">
      <c r="A450" s="475" t="s">
        <v>26172</v>
      </c>
      <c r="B450" s="311" t="s">
        <v>1804</v>
      </c>
      <c r="C450" s="45" t="s">
        <v>1805</v>
      </c>
      <c r="D450" s="45" t="s">
        <v>261</v>
      </c>
      <c r="E450" s="45" t="s">
        <v>1838</v>
      </c>
      <c r="F450" s="45" t="s">
        <v>839</v>
      </c>
      <c r="G450" s="45" t="s">
        <v>713</v>
      </c>
      <c r="H450" s="45" t="s">
        <v>1839</v>
      </c>
      <c r="I450" s="45" t="s">
        <v>1840</v>
      </c>
      <c r="J450" s="276" t="s">
        <v>15</v>
      </c>
      <c r="K450" s="468">
        <v>3</v>
      </c>
      <c r="L450" s="468">
        <v>0</v>
      </c>
      <c r="M450" s="117">
        <v>396165.8</v>
      </c>
      <c r="N450" s="117">
        <v>152374</v>
      </c>
      <c r="O450" s="270">
        <f t="shared" si="18"/>
        <v>243791.8</v>
      </c>
      <c r="P450" s="270">
        <f t="shared" si="14"/>
        <v>61.53782078109721</v>
      </c>
      <c r="Q450" s="117" t="s">
        <v>1841</v>
      </c>
      <c r="R450" s="276">
        <v>4218024649</v>
      </c>
      <c r="S450" s="117" t="s">
        <v>1842</v>
      </c>
      <c r="T450" s="274">
        <v>42450</v>
      </c>
      <c r="U450" s="117"/>
      <c r="V450" s="274">
        <v>42464</v>
      </c>
      <c r="W450" s="274">
        <v>42466</v>
      </c>
      <c r="X450" s="45" t="s">
        <v>1843</v>
      </c>
      <c r="Y450" s="117">
        <v>152374</v>
      </c>
      <c r="Z450" s="117" t="s">
        <v>1841</v>
      </c>
      <c r="AA450" s="276">
        <v>4218024649</v>
      </c>
    </row>
    <row r="451" spans="1:27" ht="67.5">
      <c r="A451" s="475" t="s">
        <v>26173</v>
      </c>
      <c r="B451" s="311" t="s">
        <v>1804</v>
      </c>
      <c r="C451" s="45" t="s">
        <v>1805</v>
      </c>
      <c r="D451" s="45" t="s">
        <v>589</v>
      </c>
      <c r="E451" s="45" t="s">
        <v>1844</v>
      </c>
      <c r="F451" s="45" t="s">
        <v>1014</v>
      </c>
      <c r="G451" s="45" t="s">
        <v>1224</v>
      </c>
      <c r="H451" s="45" t="s">
        <v>1845</v>
      </c>
      <c r="I451" s="45" t="s">
        <v>1846</v>
      </c>
      <c r="J451" s="276" t="s">
        <v>11</v>
      </c>
      <c r="K451" s="468">
        <v>2</v>
      </c>
      <c r="L451" s="468">
        <v>0</v>
      </c>
      <c r="M451" s="117">
        <v>31253.63</v>
      </c>
      <c r="N451" s="117">
        <v>26468.1</v>
      </c>
      <c r="O451" s="270">
        <f t="shared" si="18"/>
        <v>4785.5300000000025</v>
      </c>
      <c r="P451" s="270">
        <f t="shared" si="14"/>
        <v>15.311917367678578</v>
      </c>
      <c r="Q451" s="117" t="s">
        <v>1847</v>
      </c>
      <c r="R451" s="276">
        <v>4205261120</v>
      </c>
      <c r="S451" s="117" t="s">
        <v>1848</v>
      </c>
      <c r="T451" s="274">
        <v>42452</v>
      </c>
      <c r="U451" s="117"/>
      <c r="V451" s="274">
        <v>42464</v>
      </c>
      <c r="W451" s="274">
        <v>42466</v>
      </c>
      <c r="X451" s="45" t="s">
        <v>1843</v>
      </c>
      <c r="Y451" s="117">
        <v>26468.1</v>
      </c>
      <c r="Z451" s="117" t="s">
        <v>1847</v>
      </c>
      <c r="AA451" s="276">
        <v>4205261120</v>
      </c>
    </row>
    <row r="452" spans="1:27" ht="67.5">
      <c r="A452" s="475" t="s">
        <v>26174</v>
      </c>
      <c r="B452" s="311" t="s">
        <v>1804</v>
      </c>
      <c r="C452" s="45" t="s">
        <v>1805</v>
      </c>
      <c r="D452" s="45" t="s">
        <v>589</v>
      </c>
      <c r="E452" s="45" t="s">
        <v>1849</v>
      </c>
      <c r="F452" s="45" t="s">
        <v>1014</v>
      </c>
      <c r="G452" s="45" t="s">
        <v>1224</v>
      </c>
      <c r="H452" s="45" t="s">
        <v>1850</v>
      </c>
      <c r="I452" s="45" t="s">
        <v>1235</v>
      </c>
      <c r="J452" s="276" t="s">
        <v>11</v>
      </c>
      <c r="K452" s="468">
        <v>2</v>
      </c>
      <c r="L452" s="468">
        <v>0</v>
      </c>
      <c r="M452" s="117">
        <v>50939.42</v>
      </c>
      <c r="N452" s="117">
        <v>41515.620000000003</v>
      </c>
      <c r="O452" s="270">
        <f t="shared" si="18"/>
        <v>9423.7999999999956</v>
      </c>
      <c r="P452" s="270">
        <f t="shared" si="14"/>
        <v>18.500014330748161</v>
      </c>
      <c r="Q452" s="117" t="s">
        <v>1236</v>
      </c>
      <c r="R452" s="276">
        <v>4205307431</v>
      </c>
      <c r="S452" s="117" t="s">
        <v>1851</v>
      </c>
      <c r="T452" s="274">
        <v>42453</v>
      </c>
      <c r="U452" s="117"/>
      <c r="V452" s="274">
        <v>42464</v>
      </c>
      <c r="W452" s="274">
        <v>42466</v>
      </c>
      <c r="X452" s="45" t="s">
        <v>1852</v>
      </c>
      <c r="Y452" s="117">
        <v>41515.620000000003</v>
      </c>
      <c r="Z452" s="117" t="s">
        <v>1236</v>
      </c>
      <c r="AA452" s="276">
        <v>4205307431</v>
      </c>
    </row>
    <row r="453" spans="1:27" ht="67.5">
      <c r="A453" s="475" t="s">
        <v>26175</v>
      </c>
      <c r="B453" s="311" t="s">
        <v>1804</v>
      </c>
      <c r="C453" s="45" t="s">
        <v>1805</v>
      </c>
      <c r="D453" s="45" t="s">
        <v>272</v>
      </c>
      <c r="E453" s="45" t="s">
        <v>1853</v>
      </c>
      <c r="F453" s="45" t="s">
        <v>847</v>
      </c>
      <c r="G453" s="45" t="s">
        <v>1377</v>
      </c>
      <c r="H453" s="45" t="s">
        <v>1854</v>
      </c>
      <c r="I453" s="45" t="s">
        <v>1340</v>
      </c>
      <c r="J453" s="289" t="s">
        <v>11</v>
      </c>
      <c r="K453" s="297">
        <v>2</v>
      </c>
      <c r="L453" s="297">
        <v>0</v>
      </c>
      <c r="M453" s="117">
        <v>19836</v>
      </c>
      <c r="N453" s="117">
        <v>19836</v>
      </c>
      <c r="O453" s="270">
        <f t="shared" si="18"/>
        <v>0</v>
      </c>
      <c r="P453" s="270">
        <f t="shared" si="14"/>
        <v>0</v>
      </c>
      <c r="Q453" s="118" t="s">
        <v>1379</v>
      </c>
      <c r="R453" s="276">
        <v>4205266930</v>
      </c>
      <c r="S453" s="118" t="s">
        <v>1813</v>
      </c>
      <c r="T453" s="274">
        <v>42450</v>
      </c>
      <c r="U453" s="117"/>
      <c r="V453" s="274">
        <v>42465</v>
      </c>
      <c r="W453" s="274">
        <v>42466</v>
      </c>
      <c r="X453" s="45" t="s">
        <v>1855</v>
      </c>
      <c r="Y453" s="117">
        <v>19836</v>
      </c>
      <c r="Z453" s="117" t="s">
        <v>1379</v>
      </c>
      <c r="AA453" s="276">
        <v>4205266930</v>
      </c>
    </row>
    <row r="454" spans="1:27" ht="78.75">
      <c r="A454" s="475" t="s">
        <v>26176</v>
      </c>
      <c r="B454" s="311" t="s">
        <v>1804</v>
      </c>
      <c r="C454" s="45" t="s">
        <v>1805</v>
      </c>
      <c r="D454" s="45" t="s">
        <v>272</v>
      </c>
      <c r="E454" s="45" t="s">
        <v>1856</v>
      </c>
      <c r="F454" s="45" t="s">
        <v>1014</v>
      </c>
      <c r="G454" s="45" t="s">
        <v>1162</v>
      </c>
      <c r="H454" s="45" t="s">
        <v>1857</v>
      </c>
      <c r="I454" s="45" t="s">
        <v>1261</v>
      </c>
      <c r="J454" s="276" t="s">
        <v>11</v>
      </c>
      <c r="K454" s="468">
        <v>1</v>
      </c>
      <c r="L454" s="468">
        <v>1</v>
      </c>
      <c r="M454" s="117">
        <v>6575</v>
      </c>
      <c r="N454" s="117">
        <v>6575</v>
      </c>
      <c r="O454" s="270">
        <f t="shared" si="18"/>
        <v>0</v>
      </c>
      <c r="P454" s="270">
        <f t="shared" si="14"/>
        <v>0</v>
      </c>
      <c r="Q454" s="117" t="s">
        <v>1262</v>
      </c>
      <c r="R454" s="276">
        <v>4253012727</v>
      </c>
      <c r="S454" s="117" t="s">
        <v>1858</v>
      </c>
      <c r="T454" s="274">
        <v>42447</v>
      </c>
      <c r="U454" s="117"/>
      <c r="V454" s="274">
        <v>42465</v>
      </c>
      <c r="W454" s="274">
        <v>42466</v>
      </c>
      <c r="X454" s="45" t="s">
        <v>1859</v>
      </c>
      <c r="Y454" s="117">
        <v>6575</v>
      </c>
      <c r="Z454" s="117" t="s">
        <v>1262</v>
      </c>
      <c r="AA454" s="276">
        <v>4253012727</v>
      </c>
    </row>
    <row r="455" spans="1:27" ht="67.5">
      <c r="A455" s="475" t="s">
        <v>26177</v>
      </c>
      <c r="B455" s="311" t="s">
        <v>1804</v>
      </c>
      <c r="C455" s="45" t="s">
        <v>1805</v>
      </c>
      <c r="D455" s="45" t="s">
        <v>272</v>
      </c>
      <c r="E455" s="45" t="s">
        <v>1860</v>
      </c>
      <c r="F455" s="45" t="s">
        <v>839</v>
      </c>
      <c r="G455" s="45" t="s">
        <v>1508</v>
      </c>
      <c r="H455" s="45" t="s">
        <v>1861</v>
      </c>
      <c r="I455" s="45" t="s">
        <v>1862</v>
      </c>
      <c r="J455" s="276" t="s">
        <v>10</v>
      </c>
      <c r="K455" s="468">
        <v>1</v>
      </c>
      <c r="L455" s="468">
        <v>0</v>
      </c>
      <c r="M455" s="117">
        <v>17566.79</v>
      </c>
      <c r="N455" s="117">
        <v>17566.79</v>
      </c>
      <c r="O455" s="270">
        <f t="shared" si="18"/>
        <v>0</v>
      </c>
      <c r="P455" s="270">
        <f t="shared" si="14"/>
        <v>0</v>
      </c>
      <c r="Q455" s="117" t="s">
        <v>1847</v>
      </c>
      <c r="R455" s="276">
        <v>4205261120</v>
      </c>
      <c r="S455" s="117" t="s">
        <v>1848</v>
      </c>
      <c r="T455" s="274">
        <v>42454</v>
      </c>
      <c r="U455" s="117"/>
      <c r="V455" s="274">
        <v>42465</v>
      </c>
      <c r="W455" s="274">
        <v>42466</v>
      </c>
      <c r="X455" s="45" t="s">
        <v>1863</v>
      </c>
      <c r="Y455" s="117">
        <v>17566.79</v>
      </c>
      <c r="Z455" s="117" t="s">
        <v>1847</v>
      </c>
      <c r="AA455" s="276">
        <v>4205261120</v>
      </c>
    </row>
    <row r="456" spans="1:27" ht="101.25">
      <c r="A456" s="475" t="s">
        <v>26178</v>
      </c>
      <c r="B456" s="311" t="s">
        <v>1804</v>
      </c>
      <c r="C456" s="45" t="s">
        <v>1805</v>
      </c>
      <c r="D456" s="45" t="s">
        <v>589</v>
      </c>
      <c r="E456" s="45" t="s">
        <v>1864</v>
      </c>
      <c r="F456" s="45" t="s">
        <v>1014</v>
      </c>
      <c r="G456" s="45" t="s">
        <v>1224</v>
      </c>
      <c r="H456" s="45" t="s">
        <v>1865</v>
      </c>
      <c r="I456" s="45" t="s">
        <v>1866</v>
      </c>
      <c r="J456" s="276" t="s">
        <v>11</v>
      </c>
      <c r="K456" s="468">
        <v>2</v>
      </c>
      <c r="L456" s="468">
        <v>0</v>
      </c>
      <c r="M456" s="117">
        <v>36246.449999999997</v>
      </c>
      <c r="N456" s="117">
        <v>28975.41</v>
      </c>
      <c r="O456" s="270">
        <f t="shared" si="18"/>
        <v>7271.0399999999972</v>
      </c>
      <c r="P456" s="270">
        <f t="shared" si="14"/>
        <v>20.060005876437547</v>
      </c>
      <c r="Q456" s="117" t="s">
        <v>1199</v>
      </c>
      <c r="R456" s="276">
        <v>4238013927</v>
      </c>
      <c r="S456" s="117" t="s">
        <v>1867</v>
      </c>
      <c r="T456" s="274">
        <v>42452</v>
      </c>
      <c r="U456" s="117"/>
      <c r="V456" s="274">
        <v>42465</v>
      </c>
      <c r="W456" s="274">
        <v>42466</v>
      </c>
      <c r="X456" s="45" t="s">
        <v>1868</v>
      </c>
      <c r="Y456" s="117">
        <v>28975.41</v>
      </c>
      <c r="Z456" s="117" t="s">
        <v>1199</v>
      </c>
      <c r="AA456" s="276">
        <v>4238013927</v>
      </c>
    </row>
    <row r="457" spans="1:27" ht="90">
      <c r="A457" s="475" t="s">
        <v>26179</v>
      </c>
      <c r="B457" s="311" t="s">
        <v>1804</v>
      </c>
      <c r="C457" s="45" t="s">
        <v>1805</v>
      </c>
      <c r="D457" s="118" t="s">
        <v>269</v>
      </c>
      <c r="E457" s="45" t="s">
        <v>1869</v>
      </c>
      <c r="F457" s="45" t="s">
        <v>645</v>
      </c>
      <c r="G457" s="45"/>
      <c r="H457" s="45" t="s">
        <v>1870</v>
      </c>
      <c r="I457" s="45" t="s">
        <v>1871</v>
      </c>
      <c r="J457" s="276"/>
      <c r="K457" s="468"/>
      <c r="L457" s="468"/>
      <c r="M457" s="117">
        <v>1370626.58</v>
      </c>
      <c r="N457" s="117">
        <v>1370626.58</v>
      </c>
      <c r="O457" s="270">
        <f t="shared" si="18"/>
        <v>0</v>
      </c>
      <c r="P457" s="270">
        <f t="shared" si="14"/>
        <v>0</v>
      </c>
      <c r="Q457" s="117" t="s">
        <v>1872</v>
      </c>
      <c r="R457" s="276">
        <v>4217146362</v>
      </c>
      <c r="S457" s="117" t="s">
        <v>1873</v>
      </c>
      <c r="T457" s="274"/>
      <c r="U457" s="117"/>
      <c r="V457" s="274">
        <v>42466</v>
      </c>
      <c r="W457" s="274">
        <v>42466</v>
      </c>
      <c r="X457" s="45" t="s">
        <v>1874</v>
      </c>
      <c r="Y457" s="117">
        <v>1370626.58</v>
      </c>
      <c r="Z457" s="117" t="s">
        <v>1872</v>
      </c>
      <c r="AA457" s="276">
        <v>4217146362</v>
      </c>
    </row>
    <row r="458" spans="1:27" ht="78.75">
      <c r="A458" s="475" t="s">
        <v>26180</v>
      </c>
      <c r="B458" s="311" t="s">
        <v>1804</v>
      </c>
      <c r="C458" s="45" t="s">
        <v>1805</v>
      </c>
      <c r="D458" s="118" t="s">
        <v>269</v>
      </c>
      <c r="E458" s="45" t="s">
        <v>1875</v>
      </c>
      <c r="F458" s="45" t="s">
        <v>713</v>
      </c>
      <c r="G458" s="45"/>
      <c r="H458" s="45" t="s">
        <v>1876</v>
      </c>
      <c r="I458" s="45" t="s">
        <v>1877</v>
      </c>
      <c r="J458" s="276"/>
      <c r="K458" s="468"/>
      <c r="L458" s="468"/>
      <c r="M458" s="117">
        <v>295310.17</v>
      </c>
      <c r="N458" s="117">
        <v>295310.17</v>
      </c>
      <c r="O458" s="270">
        <f t="shared" si="18"/>
        <v>0</v>
      </c>
      <c r="P458" s="270">
        <f t="shared" si="14"/>
        <v>0</v>
      </c>
      <c r="Q458" s="117" t="s">
        <v>563</v>
      </c>
      <c r="R458" s="276">
        <v>4217166136</v>
      </c>
      <c r="S458" s="117" t="s">
        <v>1878</v>
      </c>
      <c r="T458" s="274"/>
      <c r="U458" s="117"/>
      <c r="V458" s="274">
        <v>42466</v>
      </c>
      <c r="W458" s="274">
        <v>42466</v>
      </c>
      <c r="X458" s="45" t="s">
        <v>1879</v>
      </c>
      <c r="Y458" s="117">
        <v>295310.17</v>
      </c>
      <c r="Z458" s="117" t="s">
        <v>563</v>
      </c>
      <c r="AA458" s="276">
        <v>4217166136</v>
      </c>
    </row>
    <row r="459" spans="1:27" ht="78.75">
      <c r="A459" s="475" t="s">
        <v>26181</v>
      </c>
      <c r="B459" s="311" t="s">
        <v>1804</v>
      </c>
      <c r="C459" s="45" t="s">
        <v>1805</v>
      </c>
      <c r="D459" s="45" t="s">
        <v>589</v>
      </c>
      <c r="E459" s="45" t="s">
        <v>1880</v>
      </c>
      <c r="F459" s="45" t="s">
        <v>1014</v>
      </c>
      <c r="G459" s="45" t="s">
        <v>1015</v>
      </c>
      <c r="H459" s="45" t="s">
        <v>1881</v>
      </c>
      <c r="I459" s="45" t="s">
        <v>1882</v>
      </c>
      <c r="J459" s="276" t="s">
        <v>11</v>
      </c>
      <c r="K459" s="468">
        <v>2</v>
      </c>
      <c r="L459" s="468">
        <v>0</v>
      </c>
      <c r="M459" s="117">
        <v>84534.8</v>
      </c>
      <c r="N459" s="117">
        <v>70651.179999999993</v>
      </c>
      <c r="O459" s="270">
        <f t="shared" si="18"/>
        <v>13883.62000000001</v>
      </c>
      <c r="P459" s="270">
        <f t="shared" si="14"/>
        <v>16.423555742723718</v>
      </c>
      <c r="Q459" s="117" t="s">
        <v>1262</v>
      </c>
      <c r="R459" s="276">
        <v>4253012727</v>
      </c>
      <c r="S459" s="117" t="s">
        <v>1858</v>
      </c>
      <c r="T459" s="274">
        <v>42457</v>
      </c>
      <c r="U459" s="117"/>
      <c r="V459" s="274">
        <v>42472</v>
      </c>
      <c r="W459" s="274">
        <v>42473</v>
      </c>
      <c r="X459" s="45" t="s">
        <v>1883</v>
      </c>
      <c r="Y459" s="117">
        <v>70651.179999999993</v>
      </c>
      <c r="Z459" s="117" t="s">
        <v>1262</v>
      </c>
      <c r="AA459" s="276">
        <v>4253012727</v>
      </c>
    </row>
    <row r="460" spans="1:27" ht="56.25">
      <c r="A460" s="475" t="s">
        <v>26182</v>
      </c>
      <c r="B460" s="311" t="s">
        <v>1804</v>
      </c>
      <c r="C460" s="45" t="s">
        <v>1805</v>
      </c>
      <c r="D460" s="45" t="s">
        <v>272</v>
      </c>
      <c r="E460" s="45" t="s">
        <v>1884</v>
      </c>
      <c r="F460" s="45" t="s">
        <v>645</v>
      </c>
      <c r="G460" s="45" t="s">
        <v>714</v>
      </c>
      <c r="H460" s="45" t="s">
        <v>1885</v>
      </c>
      <c r="I460" s="45" t="s">
        <v>594</v>
      </c>
      <c r="J460" s="276" t="s">
        <v>10</v>
      </c>
      <c r="K460" s="468">
        <v>1</v>
      </c>
      <c r="L460" s="468">
        <v>0</v>
      </c>
      <c r="M460" s="117">
        <v>97890</v>
      </c>
      <c r="N460" s="117">
        <v>97890</v>
      </c>
      <c r="O460" s="270">
        <f t="shared" si="18"/>
        <v>0</v>
      </c>
      <c r="P460" s="270">
        <f t="shared" si="14"/>
        <v>0</v>
      </c>
      <c r="Q460" s="117" t="s">
        <v>1886</v>
      </c>
      <c r="R460" s="276">
        <v>4205086172</v>
      </c>
      <c r="S460" s="276" t="s">
        <v>1887</v>
      </c>
      <c r="T460" s="274">
        <v>42458</v>
      </c>
      <c r="U460" s="117"/>
      <c r="V460" s="274">
        <v>42472</v>
      </c>
      <c r="W460" s="274">
        <v>42473</v>
      </c>
      <c r="X460" s="45" t="s">
        <v>1888</v>
      </c>
      <c r="Y460" s="117">
        <v>97890</v>
      </c>
      <c r="Z460" s="117" t="s">
        <v>1886</v>
      </c>
      <c r="AA460" s="276">
        <v>4205086172</v>
      </c>
    </row>
    <row r="461" spans="1:27" ht="78.75">
      <c r="A461" s="475" t="s">
        <v>26183</v>
      </c>
      <c r="B461" s="311" t="s">
        <v>1804</v>
      </c>
      <c r="C461" s="45" t="s">
        <v>1805</v>
      </c>
      <c r="D461" s="45" t="s">
        <v>589</v>
      </c>
      <c r="E461" s="45" t="s">
        <v>1889</v>
      </c>
      <c r="F461" s="45" t="s">
        <v>1014</v>
      </c>
      <c r="G461" s="45" t="s">
        <v>1015</v>
      </c>
      <c r="H461" s="45" t="s">
        <v>1890</v>
      </c>
      <c r="I461" s="45" t="s">
        <v>1891</v>
      </c>
      <c r="J461" s="276" t="s">
        <v>11</v>
      </c>
      <c r="K461" s="468">
        <v>2</v>
      </c>
      <c r="L461" s="468">
        <v>0</v>
      </c>
      <c r="M461" s="117">
        <v>80658.28</v>
      </c>
      <c r="N461" s="117">
        <v>62913.46</v>
      </c>
      <c r="O461" s="270">
        <f t="shared" si="18"/>
        <v>17744.82</v>
      </c>
      <c r="P461" s="270">
        <f t="shared" si="14"/>
        <v>21.999998016322689</v>
      </c>
      <c r="Q461" s="117" t="s">
        <v>1262</v>
      </c>
      <c r="R461" s="276">
        <v>4253012727</v>
      </c>
      <c r="S461" s="117" t="s">
        <v>1858</v>
      </c>
      <c r="T461" s="274">
        <v>42457</v>
      </c>
      <c r="U461" s="117"/>
      <c r="V461" s="274">
        <v>42472</v>
      </c>
      <c r="W461" s="274">
        <v>42473</v>
      </c>
      <c r="X461" s="45" t="s">
        <v>1892</v>
      </c>
      <c r="Y461" s="117">
        <v>62913.46</v>
      </c>
      <c r="Z461" s="117" t="s">
        <v>1262</v>
      </c>
      <c r="AA461" s="276">
        <v>4253012727</v>
      </c>
    </row>
    <row r="462" spans="1:27" ht="101.25">
      <c r="A462" s="475" t="s">
        <v>26184</v>
      </c>
      <c r="B462" s="311" t="s">
        <v>1804</v>
      </c>
      <c r="C462" s="45" t="s">
        <v>1805</v>
      </c>
      <c r="D462" s="45" t="s">
        <v>272</v>
      </c>
      <c r="E462" s="45" t="s">
        <v>1893</v>
      </c>
      <c r="F462" s="45" t="s">
        <v>850</v>
      </c>
      <c r="G462" s="45" t="s">
        <v>845</v>
      </c>
      <c r="H462" s="45" t="s">
        <v>1894</v>
      </c>
      <c r="I462" s="45" t="s">
        <v>1895</v>
      </c>
      <c r="J462" s="276" t="s">
        <v>10</v>
      </c>
      <c r="K462" s="468">
        <v>1</v>
      </c>
      <c r="L462" s="468">
        <v>0</v>
      </c>
      <c r="M462" s="117">
        <v>172426.76</v>
      </c>
      <c r="N462" s="117">
        <v>171564.63</v>
      </c>
      <c r="O462" s="270">
        <f t="shared" si="18"/>
        <v>862.13000000000466</v>
      </c>
      <c r="P462" s="270">
        <f t="shared" si="14"/>
        <v>0.49999779616574863</v>
      </c>
      <c r="Q462" s="117" t="s">
        <v>1208</v>
      </c>
      <c r="R462" s="276">
        <v>4252007178</v>
      </c>
      <c r="S462" s="117" t="s">
        <v>1896</v>
      </c>
      <c r="T462" s="274">
        <v>42457</v>
      </c>
      <c r="U462" s="117"/>
      <c r="V462" s="274">
        <v>42472</v>
      </c>
      <c r="W462" s="274">
        <v>42473</v>
      </c>
      <c r="X462" s="45" t="s">
        <v>1897</v>
      </c>
      <c r="Y462" s="117">
        <v>171564.63</v>
      </c>
      <c r="Z462" s="117" t="s">
        <v>1208</v>
      </c>
      <c r="AA462" s="276">
        <v>4252007178</v>
      </c>
    </row>
    <row r="463" spans="1:27" ht="101.25">
      <c r="A463" s="475" t="s">
        <v>26185</v>
      </c>
      <c r="B463" s="311" t="s">
        <v>1804</v>
      </c>
      <c r="C463" s="45" t="s">
        <v>1805</v>
      </c>
      <c r="D463" s="45" t="s">
        <v>589</v>
      </c>
      <c r="E463" s="45" t="s">
        <v>1898</v>
      </c>
      <c r="F463" s="45" t="s">
        <v>850</v>
      </c>
      <c r="G463" s="45" t="s">
        <v>1015</v>
      </c>
      <c r="H463" s="45" t="s">
        <v>1899</v>
      </c>
      <c r="I463" s="45" t="s">
        <v>1900</v>
      </c>
      <c r="J463" s="276" t="s">
        <v>11</v>
      </c>
      <c r="K463" s="468">
        <v>2</v>
      </c>
      <c r="L463" s="468">
        <v>0</v>
      </c>
      <c r="M463" s="117">
        <v>224953.01</v>
      </c>
      <c r="N463" s="117">
        <v>199083.4</v>
      </c>
      <c r="O463" s="270">
        <f t="shared" si="18"/>
        <v>25869.610000000015</v>
      </c>
      <c r="P463" s="270">
        <f t="shared" si="14"/>
        <v>11.500006156841385</v>
      </c>
      <c r="Q463" s="117" t="s">
        <v>1208</v>
      </c>
      <c r="R463" s="276">
        <v>4252007178</v>
      </c>
      <c r="S463" s="117" t="s">
        <v>1896</v>
      </c>
      <c r="T463" s="274">
        <v>42458</v>
      </c>
      <c r="U463" s="117"/>
      <c r="V463" s="274">
        <v>42474</v>
      </c>
      <c r="W463" s="274">
        <v>42474</v>
      </c>
      <c r="X463" s="45" t="s">
        <v>1901</v>
      </c>
      <c r="Y463" s="117">
        <v>199083.4</v>
      </c>
      <c r="Z463" s="117" t="s">
        <v>1208</v>
      </c>
      <c r="AA463" s="276">
        <v>4252007178</v>
      </c>
    </row>
    <row r="464" spans="1:27" ht="90">
      <c r="A464" s="475" t="s">
        <v>26186</v>
      </c>
      <c r="B464" s="311" t="s">
        <v>1804</v>
      </c>
      <c r="C464" s="45" t="s">
        <v>1805</v>
      </c>
      <c r="D464" s="45" t="s">
        <v>589</v>
      </c>
      <c r="E464" s="45" t="s">
        <v>1902</v>
      </c>
      <c r="F464" s="45" t="s">
        <v>1014</v>
      </c>
      <c r="G464" s="45" t="s">
        <v>1015</v>
      </c>
      <c r="H464" s="45" t="s">
        <v>1903</v>
      </c>
      <c r="I464" s="45" t="s">
        <v>1904</v>
      </c>
      <c r="J464" s="276" t="s">
        <v>15</v>
      </c>
      <c r="K464" s="468">
        <v>3</v>
      </c>
      <c r="L464" s="468">
        <v>0</v>
      </c>
      <c r="M464" s="117">
        <v>623312.88</v>
      </c>
      <c r="N464" s="117">
        <v>470601.13</v>
      </c>
      <c r="O464" s="270">
        <f t="shared" si="18"/>
        <v>152711.75</v>
      </c>
      <c r="P464" s="270">
        <f t="shared" si="14"/>
        <v>24.500015144881974</v>
      </c>
      <c r="Q464" s="117" t="s">
        <v>1219</v>
      </c>
      <c r="R464" s="276">
        <v>7725294223</v>
      </c>
      <c r="S464" s="117" t="s">
        <v>1905</v>
      </c>
      <c r="T464" s="274">
        <v>42459</v>
      </c>
      <c r="U464" s="117"/>
      <c r="V464" s="274">
        <v>42474</v>
      </c>
      <c r="W464" s="274">
        <v>42474</v>
      </c>
      <c r="X464" s="45" t="s">
        <v>1906</v>
      </c>
      <c r="Y464" s="117">
        <v>470601.13</v>
      </c>
      <c r="Z464" s="117" t="s">
        <v>1219</v>
      </c>
      <c r="AA464" s="276">
        <v>7725294223</v>
      </c>
    </row>
    <row r="465" spans="1:27" ht="67.5">
      <c r="A465" s="475" t="s">
        <v>26187</v>
      </c>
      <c r="B465" s="311" t="s">
        <v>1804</v>
      </c>
      <c r="C465" s="45" t="s">
        <v>1805</v>
      </c>
      <c r="D465" s="45" t="s">
        <v>589</v>
      </c>
      <c r="E465" s="45" t="s">
        <v>1907</v>
      </c>
      <c r="F465" s="45" t="s">
        <v>1014</v>
      </c>
      <c r="G465" s="45" t="s">
        <v>645</v>
      </c>
      <c r="H465" s="45" t="s">
        <v>1908</v>
      </c>
      <c r="I465" s="45" t="s">
        <v>1243</v>
      </c>
      <c r="J465" s="276" t="s">
        <v>15</v>
      </c>
      <c r="K465" s="468">
        <v>3</v>
      </c>
      <c r="L465" s="468">
        <v>0</v>
      </c>
      <c r="M465" s="117">
        <v>102962.34</v>
      </c>
      <c r="N465" s="117">
        <v>74647.69</v>
      </c>
      <c r="O465" s="270">
        <f t="shared" si="18"/>
        <v>28314.649999999994</v>
      </c>
      <c r="P465" s="270">
        <f t="shared" si="14"/>
        <v>27.500006312987828</v>
      </c>
      <c r="Q465" s="117" t="s">
        <v>1236</v>
      </c>
      <c r="R465" s="276">
        <v>4205307431</v>
      </c>
      <c r="S465" s="117" t="s">
        <v>1851</v>
      </c>
      <c r="T465" s="274">
        <v>42460</v>
      </c>
      <c r="U465" s="117"/>
      <c r="V465" s="274">
        <v>42474</v>
      </c>
      <c r="W465" s="274">
        <v>42474</v>
      </c>
      <c r="X465" s="45" t="s">
        <v>1909</v>
      </c>
      <c r="Y465" s="117">
        <v>74647.69</v>
      </c>
      <c r="Z465" s="117" t="s">
        <v>1236</v>
      </c>
      <c r="AA465" s="276">
        <v>4205307431</v>
      </c>
    </row>
    <row r="466" spans="1:27" ht="90">
      <c r="A466" s="475" t="s">
        <v>26188</v>
      </c>
      <c r="B466" s="311" t="s">
        <v>1804</v>
      </c>
      <c r="C466" s="45" t="s">
        <v>1805</v>
      </c>
      <c r="D466" s="45" t="s">
        <v>261</v>
      </c>
      <c r="E466" s="45" t="s">
        <v>1910</v>
      </c>
      <c r="F466" s="45" t="s">
        <v>1911</v>
      </c>
      <c r="G466" s="45" t="s">
        <v>1225</v>
      </c>
      <c r="H466" s="45" t="s">
        <v>1912</v>
      </c>
      <c r="I466" s="45" t="s">
        <v>1913</v>
      </c>
      <c r="J466" s="276" t="s">
        <v>16</v>
      </c>
      <c r="K466" s="468">
        <v>4</v>
      </c>
      <c r="L466" s="468">
        <v>0</v>
      </c>
      <c r="M466" s="117">
        <v>141050.10999999999</v>
      </c>
      <c r="N466" s="117">
        <v>97178.22</v>
      </c>
      <c r="O466" s="270">
        <f t="shared" si="18"/>
        <v>43871.889999999985</v>
      </c>
      <c r="P466" s="270">
        <f t="shared" si="14"/>
        <v>31.103761634783545</v>
      </c>
      <c r="Q466" s="117" t="s">
        <v>1914</v>
      </c>
      <c r="R466" s="276">
        <v>4205282875</v>
      </c>
      <c r="S466" s="117" t="s">
        <v>1915</v>
      </c>
      <c r="T466" s="274">
        <v>42471</v>
      </c>
      <c r="U466" s="117"/>
      <c r="V466" s="274">
        <v>42482</v>
      </c>
      <c r="W466" s="274">
        <v>42487</v>
      </c>
      <c r="X466" s="45" t="s">
        <v>1916</v>
      </c>
      <c r="Y466" s="117">
        <v>97178.22</v>
      </c>
      <c r="Z466" s="117" t="s">
        <v>1914</v>
      </c>
      <c r="AA466" s="276">
        <v>4205282875</v>
      </c>
    </row>
    <row r="467" spans="1:27" ht="67.5">
      <c r="A467" s="475" t="s">
        <v>26189</v>
      </c>
      <c r="B467" s="311" t="s">
        <v>1804</v>
      </c>
      <c r="C467" s="45" t="s">
        <v>1805</v>
      </c>
      <c r="D467" s="45" t="s">
        <v>261</v>
      </c>
      <c r="E467" s="45" t="s">
        <v>1917</v>
      </c>
      <c r="F467" s="45" t="s">
        <v>1911</v>
      </c>
      <c r="G467" s="45" t="s">
        <v>854</v>
      </c>
      <c r="H467" s="45" t="s">
        <v>1918</v>
      </c>
      <c r="I467" s="45" t="s">
        <v>1812</v>
      </c>
      <c r="J467" s="276" t="s">
        <v>15</v>
      </c>
      <c r="K467" s="468">
        <v>3</v>
      </c>
      <c r="L467" s="468">
        <v>0</v>
      </c>
      <c r="M467" s="117">
        <v>16101.4</v>
      </c>
      <c r="N467" s="117">
        <v>14974.26</v>
      </c>
      <c r="O467" s="270">
        <f t="shared" si="18"/>
        <v>1127.1399999999994</v>
      </c>
      <c r="P467" s="270">
        <f t="shared" si="14"/>
        <v>7.0002608468828758</v>
      </c>
      <c r="Q467" s="117" t="s">
        <v>1236</v>
      </c>
      <c r="R467" s="276">
        <v>4205307431</v>
      </c>
      <c r="S467" s="117" t="s">
        <v>1851</v>
      </c>
      <c r="T467" s="274">
        <v>42471</v>
      </c>
      <c r="U467" s="117"/>
      <c r="V467" s="274">
        <v>42482</v>
      </c>
      <c r="W467" s="274">
        <v>42487</v>
      </c>
      <c r="X467" s="45" t="s">
        <v>1919</v>
      </c>
      <c r="Y467" s="117">
        <v>14974.26</v>
      </c>
      <c r="Z467" s="117" t="s">
        <v>1236</v>
      </c>
      <c r="AA467" s="276">
        <v>4205307431</v>
      </c>
    </row>
    <row r="468" spans="1:27" ht="67.5">
      <c r="A468" s="475" t="s">
        <v>26190</v>
      </c>
      <c r="B468" s="311" t="s">
        <v>1804</v>
      </c>
      <c r="C468" s="45" t="s">
        <v>1805</v>
      </c>
      <c r="D468" s="45" t="s">
        <v>261</v>
      </c>
      <c r="E468" s="45" t="s">
        <v>1920</v>
      </c>
      <c r="F468" s="45" t="s">
        <v>839</v>
      </c>
      <c r="G468" s="45" t="s">
        <v>1225</v>
      </c>
      <c r="H468" s="45" t="s">
        <v>1921</v>
      </c>
      <c r="I468" s="45" t="s">
        <v>1817</v>
      </c>
      <c r="J468" s="276" t="s">
        <v>11</v>
      </c>
      <c r="K468" s="468">
        <v>2</v>
      </c>
      <c r="L468" s="468">
        <v>0</v>
      </c>
      <c r="M468" s="117">
        <v>29778.3</v>
      </c>
      <c r="N468" s="117">
        <v>16824</v>
      </c>
      <c r="O468" s="270">
        <f t="shared" si="18"/>
        <v>12954.3</v>
      </c>
      <c r="P468" s="270">
        <f t="shared" si="14"/>
        <v>43.502483351971065</v>
      </c>
      <c r="Q468" s="117" t="s">
        <v>1236</v>
      </c>
      <c r="R468" s="276">
        <v>4205307431</v>
      </c>
      <c r="S468" s="117" t="s">
        <v>1851</v>
      </c>
      <c r="T468" s="274">
        <v>42472</v>
      </c>
      <c r="U468" s="117"/>
      <c r="V468" s="274">
        <v>42485</v>
      </c>
      <c r="W468" s="274">
        <v>42487</v>
      </c>
      <c r="X468" s="45" t="s">
        <v>1922</v>
      </c>
      <c r="Y468" s="117">
        <v>16824</v>
      </c>
      <c r="Z468" s="117" t="s">
        <v>1236</v>
      </c>
      <c r="AA468" s="276">
        <v>4205307431</v>
      </c>
    </row>
    <row r="469" spans="1:27" ht="67.5">
      <c r="A469" s="475" t="s">
        <v>26191</v>
      </c>
      <c r="B469" s="311" t="s">
        <v>1804</v>
      </c>
      <c r="C469" s="45" t="s">
        <v>1805</v>
      </c>
      <c r="D469" s="45" t="s">
        <v>261</v>
      </c>
      <c r="E469" s="45" t="s">
        <v>1923</v>
      </c>
      <c r="F469" s="45" t="s">
        <v>645</v>
      </c>
      <c r="G469" s="45" t="s">
        <v>1021</v>
      </c>
      <c r="H469" s="45" t="s">
        <v>1924</v>
      </c>
      <c r="I469" s="45" t="s">
        <v>1925</v>
      </c>
      <c r="J469" s="276" t="s">
        <v>11</v>
      </c>
      <c r="K469" s="468">
        <v>2</v>
      </c>
      <c r="L469" s="468">
        <v>0</v>
      </c>
      <c r="M469" s="117">
        <v>51436.51</v>
      </c>
      <c r="N469" s="117">
        <v>39348.58</v>
      </c>
      <c r="O469" s="270">
        <f t="shared" si="18"/>
        <v>12087.93</v>
      </c>
      <c r="P469" s="270">
        <f t="shared" si="14"/>
        <v>23.500680742142109</v>
      </c>
      <c r="Q469" s="117" t="s">
        <v>1926</v>
      </c>
      <c r="R469" s="276">
        <v>2225149701</v>
      </c>
      <c r="S469" s="117" t="s">
        <v>1927</v>
      </c>
      <c r="T469" s="274">
        <v>42474</v>
      </c>
      <c r="U469" s="117"/>
      <c r="V469" s="274">
        <v>42486</v>
      </c>
      <c r="W469" s="274">
        <v>42487</v>
      </c>
      <c r="X469" s="45" t="s">
        <v>1928</v>
      </c>
      <c r="Y469" s="117">
        <v>39348.58</v>
      </c>
      <c r="Z469" s="117" t="s">
        <v>1926</v>
      </c>
      <c r="AA469" s="276">
        <v>2225149701</v>
      </c>
    </row>
    <row r="470" spans="1:27" ht="67.5">
      <c r="A470" s="475" t="s">
        <v>26192</v>
      </c>
      <c r="B470" s="311" t="s">
        <v>1804</v>
      </c>
      <c r="C470" s="45" t="s">
        <v>1805</v>
      </c>
      <c r="D470" s="45" t="s">
        <v>261</v>
      </c>
      <c r="E470" s="45" t="s">
        <v>1929</v>
      </c>
      <c r="F470" s="45" t="s">
        <v>645</v>
      </c>
      <c r="G470" s="45" t="s">
        <v>1021</v>
      </c>
      <c r="H470" s="45" t="s">
        <v>1930</v>
      </c>
      <c r="I470" s="45" t="s">
        <v>1828</v>
      </c>
      <c r="J470" s="276" t="s">
        <v>15</v>
      </c>
      <c r="K470" s="468">
        <v>2</v>
      </c>
      <c r="L470" s="468">
        <v>1</v>
      </c>
      <c r="M470" s="117">
        <v>22517.119999999999</v>
      </c>
      <c r="N470" s="117">
        <v>15761.72</v>
      </c>
      <c r="O470" s="270">
        <f t="shared" si="18"/>
        <v>6755.4</v>
      </c>
      <c r="P470" s="270">
        <f t="shared" si="14"/>
        <v>30.001172441235823</v>
      </c>
      <c r="Q470" s="117" t="s">
        <v>1236</v>
      </c>
      <c r="R470" s="276">
        <v>4205307431</v>
      </c>
      <c r="S470" s="117" t="s">
        <v>1851</v>
      </c>
      <c r="T470" s="274">
        <v>42475</v>
      </c>
      <c r="U470" s="117"/>
      <c r="V470" s="274">
        <v>42486</v>
      </c>
      <c r="W470" s="274">
        <v>42487</v>
      </c>
      <c r="X470" s="45" t="s">
        <v>1931</v>
      </c>
      <c r="Y470" s="117">
        <v>15761.72</v>
      </c>
      <c r="Z470" s="117" t="s">
        <v>1236</v>
      </c>
      <c r="AA470" s="276">
        <v>4205307431</v>
      </c>
    </row>
    <row r="471" spans="1:27" ht="101.25">
      <c r="A471" s="475" t="s">
        <v>26193</v>
      </c>
      <c r="B471" s="311" t="s">
        <v>1804</v>
      </c>
      <c r="C471" s="45" t="s">
        <v>1805</v>
      </c>
      <c r="D471" s="45" t="s">
        <v>589</v>
      </c>
      <c r="E471" s="45" t="s">
        <v>1932</v>
      </c>
      <c r="F471" s="45" t="s">
        <v>850</v>
      </c>
      <c r="G471" s="45" t="s">
        <v>845</v>
      </c>
      <c r="H471" s="45" t="s">
        <v>1933</v>
      </c>
      <c r="I471" s="45" t="s">
        <v>1198</v>
      </c>
      <c r="J471" s="276" t="s">
        <v>11</v>
      </c>
      <c r="K471" s="468">
        <v>2</v>
      </c>
      <c r="L471" s="468">
        <v>0</v>
      </c>
      <c r="M471" s="117">
        <v>178745.7</v>
      </c>
      <c r="N471" s="117">
        <v>130066.5</v>
      </c>
      <c r="O471" s="270">
        <f t="shared" si="18"/>
        <v>48679.200000000012</v>
      </c>
      <c r="P471" s="270">
        <f t="shared" si="14"/>
        <v>27.23377401526303</v>
      </c>
      <c r="Q471" s="117" t="s">
        <v>1199</v>
      </c>
      <c r="R471" s="276">
        <v>4238013927</v>
      </c>
      <c r="S471" s="117" t="s">
        <v>1867</v>
      </c>
      <c r="T471" s="274">
        <v>42458</v>
      </c>
      <c r="U471" s="117"/>
      <c r="V471" s="274">
        <v>42474</v>
      </c>
      <c r="W471" s="274">
        <v>42489</v>
      </c>
      <c r="X471" s="45" t="s">
        <v>1934</v>
      </c>
      <c r="Y471" s="117">
        <v>130066.5</v>
      </c>
      <c r="Z471" s="117" t="s">
        <v>1199</v>
      </c>
      <c r="AA471" s="276">
        <v>4238013927</v>
      </c>
    </row>
    <row r="472" spans="1:27" ht="67.5">
      <c r="A472" s="475" t="s">
        <v>26194</v>
      </c>
      <c r="B472" s="311" t="s">
        <v>1804</v>
      </c>
      <c r="C472" s="45" t="s">
        <v>1805</v>
      </c>
      <c r="D472" s="45" t="s">
        <v>265</v>
      </c>
      <c r="E472" s="45" t="s">
        <v>1935</v>
      </c>
      <c r="F472" s="45" t="s">
        <v>695</v>
      </c>
      <c r="G472" s="45"/>
      <c r="H472" s="45" t="s">
        <v>1936</v>
      </c>
      <c r="I472" s="45" t="s">
        <v>541</v>
      </c>
      <c r="J472" s="276"/>
      <c r="K472" s="468"/>
      <c r="L472" s="468"/>
      <c r="M472" s="117">
        <v>8000</v>
      </c>
      <c r="N472" s="117">
        <v>8000</v>
      </c>
      <c r="O472" s="270">
        <f t="shared" si="18"/>
        <v>0</v>
      </c>
      <c r="P472" s="270">
        <f t="shared" si="14"/>
        <v>0</v>
      </c>
      <c r="Q472" s="117" t="s">
        <v>262</v>
      </c>
      <c r="R472" s="276">
        <v>7707049388</v>
      </c>
      <c r="S472" s="117" t="s">
        <v>1937</v>
      </c>
      <c r="T472" s="274"/>
      <c r="U472" s="117"/>
      <c r="V472" s="45" t="s">
        <v>861</v>
      </c>
      <c r="W472" s="45" t="s">
        <v>861</v>
      </c>
      <c r="X472" s="45" t="s">
        <v>1938</v>
      </c>
      <c r="Y472" s="117">
        <v>8000</v>
      </c>
      <c r="Z472" s="117" t="s">
        <v>262</v>
      </c>
      <c r="AA472" s="276">
        <v>7707049388</v>
      </c>
    </row>
    <row r="473" spans="1:27" ht="225">
      <c r="A473" s="475" t="s">
        <v>26195</v>
      </c>
      <c r="B473" s="311" t="s">
        <v>1804</v>
      </c>
      <c r="C473" s="45" t="s">
        <v>1805</v>
      </c>
      <c r="D473" s="45" t="s">
        <v>261</v>
      </c>
      <c r="E473" s="45" t="s">
        <v>1939</v>
      </c>
      <c r="F473" s="45" t="s">
        <v>839</v>
      </c>
      <c r="G473" s="45" t="s">
        <v>679</v>
      </c>
      <c r="H473" s="45" t="s">
        <v>1940</v>
      </c>
      <c r="I473" s="402" t="s">
        <v>1941</v>
      </c>
      <c r="J473" s="276" t="s">
        <v>34</v>
      </c>
      <c r="K473" s="468">
        <v>5</v>
      </c>
      <c r="L473" s="468">
        <v>0</v>
      </c>
      <c r="M473" s="117">
        <v>252958.35</v>
      </c>
      <c r="N473" s="117">
        <v>129310.8</v>
      </c>
      <c r="O473" s="270">
        <f t="shared" si="18"/>
        <v>123647.55</v>
      </c>
      <c r="P473" s="270">
        <f t="shared" si="14"/>
        <v>48.880596351138436</v>
      </c>
      <c r="Q473" s="117" t="s">
        <v>1942</v>
      </c>
      <c r="R473" s="403">
        <v>540505309199</v>
      </c>
      <c r="S473" s="117" t="s">
        <v>1943</v>
      </c>
      <c r="T473" s="274">
        <v>42503</v>
      </c>
      <c r="U473" s="117"/>
      <c r="V473" s="274">
        <v>42515</v>
      </c>
      <c r="W473" s="274">
        <v>42515</v>
      </c>
      <c r="X473" s="45" t="s">
        <v>1944</v>
      </c>
      <c r="Y473" s="117">
        <v>129310.8</v>
      </c>
      <c r="Z473" s="117" t="s">
        <v>1942</v>
      </c>
      <c r="AA473" s="403">
        <v>540505309199</v>
      </c>
    </row>
    <row r="474" spans="1:27" ht="67.5">
      <c r="A474" s="475" t="s">
        <v>26196</v>
      </c>
      <c r="B474" s="311" t="s">
        <v>1804</v>
      </c>
      <c r="C474" s="45" t="s">
        <v>1805</v>
      </c>
      <c r="D474" s="45" t="s">
        <v>272</v>
      </c>
      <c r="E474" s="45" t="s">
        <v>1860</v>
      </c>
      <c r="F474" s="45" t="s">
        <v>1403</v>
      </c>
      <c r="G474" s="45" t="s">
        <v>1282</v>
      </c>
      <c r="H474" s="45" t="s">
        <v>1945</v>
      </c>
      <c r="I474" s="45" t="s">
        <v>1862</v>
      </c>
      <c r="J474" s="276" t="s">
        <v>10</v>
      </c>
      <c r="K474" s="468">
        <v>1</v>
      </c>
      <c r="L474" s="468">
        <v>0</v>
      </c>
      <c r="M474" s="117">
        <v>18234.22</v>
      </c>
      <c r="N474" s="117">
        <v>18234.22</v>
      </c>
      <c r="O474" s="270">
        <f t="shared" si="18"/>
        <v>0</v>
      </c>
      <c r="P474" s="270">
        <f t="shared" ref="P474:P537" si="20">O474/M474*100</f>
        <v>0</v>
      </c>
      <c r="Q474" s="117" t="s">
        <v>1847</v>
      </c>
      <c r="R474" s="276">
        <v>4205261120</v>
      </c>
      <c r="S474" s="117" t="s">
        <v>1848</v>
      </c>
      <c r="T474" s="274">
        <v>42530</v>
      </c>
      <c r="U474" s="117"/>
      <c r="V474" s="274">
        <v>42541</v>
      </c>
      <c r="W474" s="274">
        <v>42541</v>
      </c>
      <c r="X474" s="45" t="s">
        <v>1946</v>
      </c>
      <c r="Y474" s="117">
        <v>18234.22</v>
      </c>
      <c r="Z474" s="117" t="s">
        <v>1847</v>
      </c>
      <c r="AA474" s="276">
        <v>4205261120</v>
      </c>
    </row>
    <row r="475" spans="1:27" ht="67.5">
      <c r="A475" s="475" t="s">
        <v>26197</v>
      </c>
      <c r="B475" s="311" t="s">
        <v>1804</v>
      </c>
      <c r="C475" s="45" t="s">
        <v>1805</v>
      </c>
      <c r="D475" s="45" t="s">
        <v>589</v>
      </c>
      <c r="E475" s="45" t="s">
        <v>1947</v>
      </c>
      <c r="F475" s="45" t="s">
        <v>695</v>
      </c>
      <c r="G475" s="45" t="s">
        <v>861</v>
      </c>
      <c r="H475" s="45" t="s">
        <v>1948</v>
      </c>
      <c r="I475" s="45" t="s">
        <v>1268</v>
      </c>
      <c r="J475" s="276" t="s">
        <v>16</v>
      </c>
      <c r="K475" s="468">
        <v>4</v>
      </c>
      <c r="L475" s="468">
        <v>0</v>
      </c>
      <c r="M475" s="117">
        <v>90650.93</v>
      </c>
      <c r="N475" s="117">
        <v>31066.43</v>
      </c>
      <c r="O475" s="270">
        <f t="shared" si="18"/>
        <v>59584.499999999993</v>
      </c>
      <c r="P475" s="270">
        <f t="shared" si="20"/>
        <v>65.729606965973758</v>
      </c>
      <c r="Q475" s="117" t="s">
        <v>1236</v>
      </c>
      <c r="R475" s="276">
        <v>4205307431</v>
      </c>
      <c r="S475" s="117" t="s">
        <v>1851</v>
      </c>
      <c r="T475" s="274">
        <v>42529</v>
      </c>
      <c r="U475" s="117"/>
      <c r="V475" s="274">
        <v>42543</v>
      </c>
      <c r="W475" s="274">
        <v>42544</v>
      </c>
      <c r="X475" s="45" t="s">
        <v>1949</v>
      </c>
      <c r="Y475" s="117">
        <v>31066.43</v>
      </c>
      <c r="Z475" s="117" t="s">
        <v>1236</v>
      </c>
      <c r="AA475" s="276">
        <v>4205307431</v>
      </c>
    </row>
    <row r="476" spans="1:27" ht="56.25">
      <c r="A476" s="475" t="s">
        <v>26198</v>
      </c>
      <c r="B476" s="311" t="s">
        <v>1804</v>
      </c>
      <c r="C476" s="45" t="s">
        <v>1805</v>
      </c>
      <c r="D476" s="45" t="s">
        <v>272</v>
      </c>
      <c r="E476" s="45" t="s">
        <v>1950</v>
      </c>
      <c r="F476" s="45" t="s">
        <v>647</v>
      </c>
      <c r="G476" s="45" t="s">
        <v>863</v>
      </c>
      <c r="H476" s="45" t="s">
        <v>1951</v>
      </c>
      <c r="I476" s="45" t="s">
        <v>594</v>
      </c>
      <c r="J476" s="276" t="s">
        <v>10</v>
      </c>
      <c r="K476" s="468">
        <v>1</v>
      </c>
      <c r="L476" s="468">
        <v>0</v>
      </c>
      <c r="M476" s="117">
        <v>110781</v>
      </c>
      <c r="N476" s="117">
        <v>110781</v>
      </c>
      <c r="O476" s="270">
        <f t="shared" si="18"/>
        <v>0</v>
      </c>
      <c r="P476" s="270">
        <f t="shared" si="20"/>
        <v>0</v>
      </c>
      <c r="Q476" s="117" t="s">
        <v>1886</v>
      </c>
      <c r="R476" s="276">
        <v>4205086172</v>
      </c>
      <c r="S476" s="276" t="s">
        <v>1887</v>
      </c>
      <c r="T476" s="274">
        <v>42530</v>
      </c>
      <c r="U476" s="117"/>
      <c r="V476" s="274">
        <v>42543</v>
      </c>
      <c r="W476" s="274">
        <v>42544</v>
      </c>
      <c r="X476" s="45" t="s">
        <v>1952</v>
      </c>
      <c r="Y476" s="117">
        <v>110781</v>
      </c>
      <c r="Z476" s="117" t="s">
        <v>1886</v>
      </c>
      <c r="AA476" s="276">
        <v>4205086172</v>
      </c>
    </row>
    <row r="477" spans="1:27" ht="101.25">
      <c r="A477" s="475" t="s">
        <v>26199</v>
      </c>
      <c r="B477" s="311" t="s">
        <v>1804</v>
      </c>
      <c r="C477" s="45" t="s">
        <v>1805</v>
      </c>
      <c r="D477" s="45" t="s">
        <v>589</v>
      </c>
      <c r="E477" s="45" t="s">
        <v>1953</v>
      </c>
      <c r="F477" s="45" t="s">
        <v>1403</v>
      </c>
      <c r="G477" s="45" t="s">
        <v>1404</v>
      </c>
      <c r="H477" s="45" t="s">
        <v>1954</v>
      </c>
      <c r="I477" s="45" t="s">
        <v>1340</v>
      </c>
      <c r="J477" s="276" t="s">
        <v>15</v>
      </c>
      <c r="K477" s="468">
        <v>3</v>
      </c>
      <c r="L477" s="468">
        <v>0</v>
      </c>
      <c r="M477" s="117">
        <v>17251.11</v>
      </c>
      <c r="N477" s="117">
        <v>13628.37</v>
      </c>
      <c r="O477" s="270">
        <f t="shared" si="18"/>
        <v>3622.74</v>
      </c>
      <c r="P477" s="270">
        <f t="shared" si="20"/>
        <v>21.000039997426249</v>
      </c>
      <c r="Q477" s="117" t="s">
        <v>1208</v>
      </c>
      <c r="R477" s="276">
        <v>4252007178</v>
      </c>
      <c r="S477" s="117" t="s">
        <v>1896</v>
      </c>
      <c r="T477" s="274">
        <v>42535</v>
      </c>
      <c r="U477" s="117"/>
      <c r="V477" s="274">
        <v>42549</v>
      </c>
      <c r="W477" s="274">
        <v>42642</v>
      </c>
      <c r="X477" s="45" t="s">
        <v>1955</v>
      </c>
      <c r="Y477" s="117">
        <v>13628.37</v>
      </c>
      <c r="Z477" s="117" t="s">
        <v>1208</v>
      </c>
      <c r="AA477" s="276">
        <v>4252007178</v>
      </c>
    </row>
    <row r="478" spans="1:27" ht="67.5">
      <c r="A478" s="475" t="s">
        <v>26200</v>
      </c>
      <c r="B478" s="311" t="s">
        <v>1804</v>
      </c>
      <c r="C478" s="45" t="s">
        <v>1805</v>
      </c>
      <c r="D478" s="45" t="s">
        <v>261</v>
      </c>
      <c r="E478" s="45" t="s">
        <v>1917</v>
      </c>
      <c r="F478" s="45" t="s">
        <v>1403</v>
      </c>
      <c r="G478" s="45" t="s">
        <v>649</v>
      </c>
      <c r="H478" s="45" t="s">
        <v>1956</v>
      </c>
      <c r="I478" s="45" t="s">
        <v>1812</v>
      </c>
      <c r="J478" s="276" t="s">
        <v>16</v>
      </c>
      <c r="K478" s="468">
        <v>4</v>
      </c>
      <c r="L478" s="468">
        <v>0</v>
      </c>
      <c r="M478" s="117">
        <v>17700</v>
      </c>
      <c r="N478" s="117">
        <v>10000</v>
      </c>
      <c r="O478" s="270">
        <f t="shared" si="18"/>
        <v>7700</v>
      </c>
      <c r="P478" s="270">
        <f t="shared" si="20"/>
        <v>43.502824858757059</v>
      </c>
      <c r="Q478" s="118" t="s">
        <v>1379</v>
      </c>
      <c r="R478" s="276">
        <v>4205266930</v>
      </c>
      <c r="S478" s="118" t="s">
        <v>1813</v>
      </c>
      <c r="T478" s="274">
        <v>42536</v>
      </c>
      <c r="U478" s="117"/>
      <c r="V478" s="274">
        <v>42549</v>
      </c>
      <c r="W478" s="274">
        <v>42551</v>
      </c>
      <c r="X478" s="45" t="s">
        <v>1957</v>
      </c>
      <c r="Y478" s="117">
        <v>10000</v>
      </c>
      <c r="Z478" s="118" t="s">
        <v>1379</v>
      </c>
      <c r="AA478" s="276">
        <v>4205266930</v>
      </c>
    </row>
    <row r="479" spans="1:27" ht="78.75">
      <c r="A479" s="475" t="s">
        <v>26201</v>
      </c>
      <c r="B479" s="311" t="s">
        <v>1804</v>
      </c>
      <c r="C479" s="45" t="s">
        <v>1805</v>
      </c>
      <c r="D479" s="45" t="s">
        <v>589</v>
      </c>
      <c r="E479" s="45" t="s">
        <v>1958</v>
      </c>
      <c r="F479" s="45" t="s">
        <v>1403</v>
      </c>
      <c r="G479" s="45" t="s">
        <v>649</v>
      </c>
      <c r="H479" s="45" t="s">
        <v>1959</v>
      </c>
      <c r="I479" s="45" t="s">
        <v>1261</v>
      </c>
      <c r="J479" s="276" t="s">
        <v>15</v>
      </c>
      <c r="K479" s="468">
        <v>3</v>
      </c>
      <c r="L479" s="468">
        <v>0</v>
      </c>
      <c r="M479" s="117">
        <v>13067</v>
      </c>
      <c r="N479" s="117">
        <v>10322.86</v>
      </c>
      <c r="O479" s="270">
        <f t="shared" si="18"/>
        <v>2744.1399999999994</v>
      </c>
      <c r="P479" s="270">
        <f t="shared" si="20"/>
        <v>21.000535700619878</v>
      </c>
      <c r="Q479" s="117" t="s">
        <v>1552</v>
      </c>
      <c r="R479" s="276">
        <v>4220035510</v>
      </c>
      <c r="S479" s="117" t="s">
        <v>1960</v>
      </c>
      <c r="T479" s="274">
        <v>42535</v>
      </c>
      <c r="U479" s="117"/>
      <c r="V479" s="274">
        <v>42549</v>
      </c>
      <c r="W479" s="274">
        <v>42551</v>
      </c>
      <c r="X479" s="45" t="s">
        <v>1961</v>
      </c>
      <c r="Y479" s="117">
        <v>10322.86</v>
      </c>
      <c r="Z479" s="117" t="s">
        <v>1552</v>
      </c>
      <c r="AA479" s="276">
        <v>4220035510</v>
      </c>
    </row>
    <row r="480" spans="1:27" ht="67.5">
      <c r="A480" s="475" t="s">
        <v>26202</v>
      </c>
      <c r="B480" s="311" t="s">
        <v>1804</v>
      </c>
      <c r="C480" s="45" t="s">
        <v>1805</v>
      </c>
      <c r="D480" s="45" t="s">
        <v>261</v>
      </c>
      <c r="E480" s="45" t="s">
        <v>1920</v>
      </c>
      <c r="F480" s="45" t="s">
        <v>1403</v>
      </c>
      <c r="G480" s="45" t="s">
        <v>1075</v>
      </c>
      <c r="H480" s="45" t="s">
        <v>1962</v>
      </c>
      <c r="I480" s="45" t="s">
        <v>1817</v>
      </c>
      <c r="J480" s="276" t="s">
        <v>11</v>
      </c>
      <c r="K480" s="468">
        <v>2</v>
      </c>
      <c r="L480" s="468">
        <v>0</v>
      </c>
      <c r="M480" s="117">
        <v>29474.55</v>
      </c>
      <c r="N480" s="117">
        <v>28885.03</v>
      </c>
      <c r="O480" s="270">
        <f t="shared" si="18"/>
        <v>589.52000000000044</v>
      </c>
      <c r="P480" s="270">
        <f t="shared" si="20"/>
        <v>2.0000983899669391</v>
      </c>
      <c r="Q480" s="117" t="s">
        <v>1847</v>
      </c>
      <c r="R480" s="276">
        <v>4205261120</v>
      </c>
      <c r="S480" s="117" t="s">
        <v>1848</v>
      </c>
      <c r="T480" s="274">
        <v>42536</v>
      </c>
      <c r="U480" s="117"/>
      <c r="V480" s="274">
        <v>42549</v>
      </c>
      <c r="W480" s="274">
        <v>42551</v>
      </c>
      <c r="X480" s="45" t="s">
        <v>1963</v>
      </c>
      <c r="Y480" s="117">
        <v>28885.03</v>
      </c>
      <c r="Z480" s="117" t="s">
        <v>1847</v>
      </c>
      <c r="AA480" s="276">
        <v>4205261120</v>
      </c>
    </row>
    <row r="481" spans="1:27" ht="101.25">
      <c r="A481" s="475" t="s">
        <v>26203</v>
      </c>
      <c r="B481" s="311" t="s">
        <v>1804</v>
      </c>
      <c r="C481" s="45" t="s">
        <v>1805</v>
      </c>
      <c r="D481" s="45" t="s">
        <v>272</v>
      </c>
      <c r="E481" s="45" t="s">
        <v>1964</v>
      </c>
      <c r="F481" s="45" t="s">
        <v>1539</v>
      </c>
      <c r="G481" s="45" t="s">
        <v>1075</v>
      </c>
      <c r="H481" s="45" t="s">
        <v>1965</v>
      </c>
      <c r="I481" s="45" t="s">
        <v>1966</v>
      </c>
      <c r="J481" s="276" t="s">
        <v>10</v>
      </c>
      <c r="K481" s="468">
        <v>1</v>
      </c>
      <c r="L481" s="468">
        <v>0</v>
      </c>
      <c r="M481" s="117">
        <v>62471.29</v>
      </c>
      <c r="N481" s="117">
        <v>61158.93</v>
      </c>
      <c r="O481" s="270">
        <f t="shared" si="18"/>
        <v>1312.3600000000006</v>
      </c>
      <c r="P481" s="270">
        <f t="shared" si="20"/>
        <v>2.1007409963840997</v>
      </c>
      <c r="Q481" s="117" t="s">
        <v>1208</v>
      </c>
      <c r="R481" s="276">
        <v>4252007178</v>
      </c>
      <c r="S481" s="117" t="s">
        <v>1896</v>
      </c>
      <c r="T481" s="274">
        <v>42537</v>
      </c>
      <c r="U481" s="117"/>
      <c r="V481" s="274">
        <v>42549</v>
      </c>
      <c r="W481" s="274">
        <v>42551</v>
      </c>
      <c r="X481" s="45" t="s">
        <v>1967</v>
      </c>
      <c r="Y481" s="117">
        <v>61158.93</v>
      </c>
      <c r="Z481" s="117" t="s">
        <v>1208</v>
      </c>
      <c r="AA481" s="276">
        <v>4252007178</v>
      </c>
    </row>
    <row r="482" spans="1:27" ht="56.25">
      <c r="A482" s="475" t="s">
        <v>26204</v>
      </c>
      <c r="B482" s="311" t="s">
        <v>1804</v>
      </c>
      <c r="C482" s="45" t="s">
        <v>1805</v>
      </c>
      <c r="D482" s="45" t="s">
        <v>261</v>
      </c>
      <c r="E482" s="45" t="s">
        <v>1923</v>
      </c>
      <c r="F482" s="45" t="s">
        <v>1403</v>
      </c>
      <c r="G482" s="45" t="s">
        <v>649</v>
      </c>
      <c r="H482" s="45" t="s">
        <v>1968</v>
      </c>
      <c r="I482" s="45" t="s">
        <v>1925</v>
      </c>
      <c r="J482" s="276" t="s">
        <v>11</v>
      </c>
      <c r="K482" s="468">
        <v>2</v>
      </c>
      <c r="L482" s="468">
        <v>0</v>
      </c>
      <c r="M482" s="117">
        <v>76118.22</v>
      </c>
      <c r="N482" s="117">
        <v>74974.11</v>
      </c>
      <c r="O482" s="270">
        <f t="shared" si="18"/>
        <v>1144.1100000000006</v>
      </c>
      <c r="P482" s="270">
        <f t="shared" si="20"/>
        <v>1.5030698300617127</v>
      </c>
      <c r="Q482" s="117" t="s">
        <v>1969</v>
      </c>
      <c r="R482" s="276">
        <v>4205199183</v>
      </c>
      <c r="S482" s="276" t="s">
        <v>1970</v>
      </c>
      <c r="T482" s="274">
        <v>42536</v>
      </c>
      <c r="U482" s="117"/>
      <c r="V482" s="274">
        <v>42549</v>
      </c>
      <c r="W482" s="274">
        <v>42551</v>
      </c>
      <c r="X482" s="45" t="s">
        <v>1971</v>
      </c>
      <c r="Y482" s="117">
        <v>74974.11</v>
      </c>
      <c r="Z482" s="117" t="s">
        <v>1969</v>
      </c>
      <c r="AA482" s="276">
        <v>4205199183</v>
      </c>
    </row>
    <row r="483" spans="1:27" ht="78.75">
      <c r="A483" s="475" t="s">
        <v>26205</v>
      </c>
      <c r="B483" s="311" t="s">
        <v>1804</v>
      </c>
      <c r="C483" s="45" t="s">
        <v>1805</v>
      </c>
      <c r="D483" s="45" t="s">
        <v>589</v>
      </c>
      <c r="E483" s="45" t="s">
        <v>1972</v>
      </c>
      <c r="F483" s="45" t="s">
        <v>1403</v>
      </c>
      <c r="G483" s="45" t="s">
        <v>649</v>
      </c>
      <c r="H483" s="45" t="s">
        <v>1973</v>
      </c>
      <c r="I483" s="45" t="s">
        <v>1891</v>
      </c>
      <c r="J483" s="276" t="s">
        <v>34</v>
      </c>
      <c r="K483" s="468">
        <v>4</v>
      </c>
      <c r="L483" s="468">
        <v>1</v>
      </c>
      <c r="M483" s="117">
        <v>94318.31</v>
      </c>
      <c r="N483" s="117">
        <v>59892.31</v>
      </c>
      <c r="O483" s="270">
        <f t="shared" si="18"/>
        <v>34426</v>
      </c>
      <c r="P483" s="270">
        <f t="shared" si="20"/>
        <v>36.499805817131367</v>
      </c>
      <c r="Q483" s="117" t="s">
        <v>1552</v>
      </c>
      <c r="R483" s="276">
        <v>4220035510</v>
      </c>
      <c r="S483" s="117" t="s">
        <v>1960</v>
      </c>
      <c r="T483" s="274">
        <v>42538</v>
      </c>
      <c r="U483" s="117"/>
      <c r="V483" s="274">
        <v>42549</v>
      </c>
      <c r="W483" s="274">
        <v>42551</v>
      </c>
      <c r="X483" s="45" t="s">
        <v>1974</v>
      </c>
      <c r="Y483" s="117">
        <v>59892.31</v>
      </c>
      <c r="Z483" s="117" t="s">
        <v>1552</v>
      </c>
      <c r="AA483" s="276">
        <v>4220035510</v>
      </c>
    </row>
    <row r="484" spans="1:27" ht="78.75">
      <c r="A484" s="475" t="s">
        <v>26206</v>
      </c>
      <c r="B484" s="311" t="s">
        <v>1804</v>
      </c>
      <c r="C484" s="45" t="s">
        <v>1805</v>
      </c>
      <c r="D484" s="45" t="s">
        <v>589</v>
      </c>
      <c r="E484" s="45" t="s">
        <v>1975</v>
      </c>
      <c r="F484" s="291" t="s">
        <v>1976</v>
      </c>
      <c r="G484" s="404">
        <v>42517</v>
      </c>
      <c r="H484" s="45" t="s">
        <v>1559</v>
      </c>
      <c r="I484" s="291" t="s">
        <v>1977</v>
      </c>
      <c r="J484" s="325">
        <v>5</v>
      </c>
      <c r="K484" s="325">
        <v>5</v>
      </c>
      <c r="L484" s="325">
        <v>0</v>
      </c>
      <c r="M484" s="117">
        <v>98490.7</v>
      </c>
      <c r="N484" s="117">
        <v>77837.83</v>
      </c>
      <c r="O484" s="270">
        <f t="shared" si="18"/>
        <v>20652.869999999995</v>
      </c>
      <c r="P484" s="270">
        <f t="shared" si="20"/>
        <v>20.96936055891571</v>
      </c>
      <c r="Q484" s="117" t="s">
        <v>1552</v>
      </c>
      <c r="R484" s="276">
        <v>4220035510</v>
      </c>
      <c r="S484" s="117" t="s">
        <v>1960</v>
      </c>
      <c r="T484" s="274">
        <v>42543</v>
      </c>
      <c r="U484" s="117"/>
      <c r="V484" s="274">
        <v>42557</v>
      </c>
      <c r="W484" s="274">
        <v>42557</v>
      </c>
      <c r="X484" s="45" t="s">
        <v>1978</v>
      </c>
      <c r="Y484" s="117">
        <v>77837.83</v>
      </c>
      <c r="Z484" s="117" t="s">
        <v>1552</v>
      </c>
      <c r="AA484" s="276">
        <v>4220035510</v>
      </c>
    </row>
    <row r="485" spans="1:27" ht="101.25">
      <c r="A485" s="475" t="s">
        <v>26207</v>
      </c>
      <c r="B485" s="311" t="s">
        <v>1804</v>
      </c>
      <c r="C485" s="45" t="s">
        <v>1805</v>
      </c>
      <c r="D485" s="45" t="s">
        <v>589</v>
      </c>
      <c r="E485" s="45" t="s">
        <v>1979</v>
      </c>
      <c r="F485" s="291" t="s">
        <v>1980</v>
      </c>
      <c r="G485" s="404">
        <v>42521</v>
      </c>
      <c r="H485" s="45" t="s">
        <v>1300</v>
      </c>
      <c r="I485" s="45" t="s">
        <v>1576</v>
      </c>
      <c r="J485" s="276">
        <v>2</v>
      </c>
      <c r="K485" s="468">
        <v>2</v>
      </c>
      <c r="L485" s="468">
        <v>0</v>
      </c>
      <c r="M485" s="117">
        <v>37548.379999999997</v>
      </c>
      <c r="N485" s="117">
        <v>36985.15</v>
      </c>
      <c r="O485" s="270">
        <f t="shared" si="18"/>
        <v>563.22999999999593</v>
      </c>
      <c r="P485" s="270">
        <f t="shared" si="20"/>
        <v>1.5000114518921881</v>
      </c>
      <c r="Q485" s="117" t="s">
        <v>1981</v>
      </c>
      <c r="R485" s="276">
        <v>5406600343</v>
      </c>
      <c r="S485" s="117" t="s">
        <v>1982</v>
      </c>
      <c r="T485" s="274">
        <v>42545</v>
      </c>
      <c r="U485" s="117"/>
      <c r="V485" s="274">
        <v>42557</v>
      </c>
      <c r="W485" s="274">
        <v>42557</v>
      </c>
      <c r="X485" s="45" t="s">
        <v>1983</v>
      </c>
      <c r="Y485" s="117">
        <v>36985.15</v>
      </c>
      <c r="Z485" s="117" t="s">
        <v>1981</v>
      </c>
      <c r="AA485" s="276">
        <v>5406600343</v>
      </c>
    </row>
    <row r="486" spans="1:27" ht="90">
      <c r="A486" s="475" t="s">
        <v>26208</v>
      </c>
      <c r="B486" s="311" t="s">
        <v>1804</v>
      </c>
      <c r="C486" s="45" t="s">
        <v>1805</v>
      </c>
      <c r="D486" s="45" t="s">
        <v>589</v>
      </c>
      <c r="E486" s="45" t="s">
        <v>1984</v>
      </c>
      <c r="F486" s="45" t="s">
        <v>1785</v>
      </c>
      <c r="G486" s="45" t="s">
        <v>1786</v>
      </c>
      <c r="H486" s="45" t="s">
        <v>1787</v>
      </c>
      <c r="I486" s="45" t="s">
        <v>1788</v>
      </c>
      <c r="J486" s="276">
        <v>3</v>
      </c>
      <c r="K486" s="468">
        <v>3</v>
      </c>
      <c r="L486" s="468">
        <v>0</v>
      </c>
      <c r="M486" s="117">
        <v>190800</v>
      </c>
      <c r="N486" s="117">
        <v>124537.31</v>
      </c>
      <c r="O486" s="270">
        <f t="shared" si="18"/>
        <v>66262.69</v>
      </c>
      <c r="P486" s="270">
        <f t="shared" si="20"/>
        <v>34.728873165618452</v>
      </c>
      <c r="Q486" s="117" t="s">
        <v>1789</v>
      </c>
      <c r="R486" s="291">
        <v>2225115156</v>
      </c>
      <c r="S486" s="291" t="s">
        <v>1985</v>
      </c>
      <c r="T486" s="274">
        <v>42594</v>
      </c>
      <c r="U486" s="117"/>
      <c r="V486" s="274">
        <v>42605</v>
      </c>
      <c r="W486" s="274">
        <v>42606</v>
      </c>
      <c r="X486" s="45" t="s">
        <v>1986</v>
      </c>
      <c r="Y486" s="117">
        <v>124537.31</v>
      </c>
      <c r="Z486" s="117" t="s">
        <v>1789</v>
      </c>
      <c r="AA486" s="276">
        <v>2225115156</v>
      </c>
    </row>
    <row r="487" spans="1:27" ht="90">
      <c r="A487" s="475" t="s">
        <v>26209</v>
      </c>
      <c r="B487" s="311" t="s">
        <v>1804</v>
      </c>
      <c r="C487" s="45" t="s">
        <v>1805</v>
      </c>
      <c r="D487" s="45" t="s">
        <v>589</v>
      </c>
      <c r="E487" s="291" t="s">
        <v>1987</v>
      </c>
      <c r="F487" s="291" t="s">
        <v>1988</v>
      </c>
      <c r="G487" s="404">
        <v>42605</v>
      </c>
      <c r="H487" s="45" t="s">
        <v>1313</v>
      </c>
      <c r="I487" s="291" t="s">
        <v>1989</v>
      </c>
      <c r="J487" s="276">
        <v>2</v>
      </c>
      <c r="K487" s="468">
        <v>2</v>
      </c>
      <c r="L487" s="468">
        <v>0</v>
      </c>
      <c r="M487" s="117">
        <v>62458.11</v>
      </c>
      <c r="N487" s="117">
        <v>50903.360000000001</v>
      </c>
      <c r="O487" s="270">
        <f t="shared" si="18"/>
        <v>11554.75</v>
      </c>
      <c r="P487" s="270">
        <f t="shared" si="20"/>
        <v>18.499999439624414</v>
      </c>
      <c r="Q487" s="118" t="s">
        <v>1315</v>
      </c>
      <c r="R487" s="276">
        <v>4252003790</v>
      </c>
      <c r="S487" s="118" t="s">
        <v>1807</v>
      </c>
      <c r="T487" s="274">
        <v>42627</v>
      </c>
      <c r="U487" s="117"/>
      <c r="V487" s="274">
        <v>42640</v>
      </c>
      <c r="W487" s="274">
        <v>42643</v>
      </c>
      <c r="X487" s="45" t="s">
        <v>1990</v>
      </c>
      <c r="Y487" s="117">
        <v>50903.360000000001</v>
      </c>
      <c r="Z487" s="118" t="s">
        <v>1315</v>
      </c>
      <c r="AA487" s="276">
        <v>4252003790</v>
      </c>
    </row>
    <row r="488" spans="1:27" ht="67.5">
      <c r="A488" s="475" t="s">
        <v>26210</v>
      </c>
      <c r="B488" s="311" t="s">
        <v>1804</v>
      </c>
      <c r="C488" s="45" t="s">
        <v>1805</v>
      </c>
      <c r="D488" s="45" t="s">
        <v>589</v>
      </c>
      <c r="E488" s="291" t="s">
        <v>1991</v>
      </c>
      <c r="F488" s="291" t="s">
        <v>1992</v>
      </c>
      <c r="G488" s="404">
        <v>42607</v>
      </c>
      <c r="H488" s="45" t="s">
        <v>1321</v>
      </c>
      <c r="I488" s="291" t="s">
        <v>1993</v>
      </c>
      <c r="J488" s="276">
        <v>2</v>
      </c>
      <c r="K488" s="468">
        <v>2</v>
      </c>
      <c r="L488" s="468">
        <v>0</v>
      </c>
      <c r="M488" s="117">
        <v>63238</v>
      </c>
      <c r="N488" s="117">
        <v>21500.87</v>
      </c>
      <c r="O488" s="270">
        <f t="shared" si="18"/>
        <v>41737.130000000005</v>
      </c>
      <c r="P488" s="270">
        <f t="shared" si="20"/>
        <v>66.000079066384146</v>
      </c>
      <c r="Q488" s="117" t="s">
        <v>1236</v>
      </c>
      <c r="R488" s="276">
        <v>4205307431</v>
      </c>
      <c r="S488" s="117" t="s">
        <v>1851</v>
      </c>
      <c r="T488" s="274">
        <v>42625</v>
      </c>
      <c r="U488" s="117"/>
      <c r="V488" s="274">
        <v>42640</v>
      </c>
      <c r="W488" s="274">
        <v>42643</v>
      </c>
      <c r="X488" s="45" t="s">
        <v>1994</v>
      </c>
      <c r="Y488" s="117">
        <v>21500.87</v>
      </c>
      <c r="Z488" s="117" t="s">
        <v>1236</v>
      </c>
      <c r="AA488" s="276">
        <v>4205307431</v>
      </c>
    </row>
    <row r="489" spans="1:27" ht="101.25">
      <c r="A489" s="475" t="s">
        <v>26211</v>
      </c>
      <c r="B489" s="311" t="s">
        <v>1804</v>
      </c>
      <c r="C489" s="45" t="s">
        <v>1805</v>
      </c>
      <c r="D489" s="45" t="s">
        <v>589</v>
      </c>
      <c r="E489" s="291" t="s">
        <v>1995</v>
      </c>
      <c r="F489" s="291" t="s">
        <v>1988</v>
      </c>
      <c r="G489" s="45" t="s">
        <v>1332</v>
      </c>
      <c r="H489" s="45" t="s">
        <v>1333</v>
      </c>
      <c r="I489" s="291" t="s">
        <v>1576</v>
      </c>
      <c r="J489" s="276">
        <v>2</v>
      </c>
      <c r="K489" s="468">
        <v>2</v>
      </c>
      <c r="L489" s="468">
        <v>0</v>
      </c>
      <c r="M489" s="117">
        <v>36558</v>
      </c>
      <c r="N489" s="117">
        <v>28332.45</v>
      </c>
      <c r="O489" s="270">
        <f t="shared" si="18"/>
        <v>8225.5499999999993</v>
      </c>
      <c r="P489" s="270">
        <f t="shared" si="20"/>
        <v>22.499999999999996</v>
      </c>
      <c r="Q489" s="117" t="s">
        <v>1981</v>
      </c>
      <c r="R489" s="276">
        <v>5406600343</v>
      </c>
      <c r="S489" s="117" t="s">
        <v>1982</v>
      </c>
      <c r="T489" s="274">
        <v>42627</v>
      </c>
      <c r="U489" s="117"/>
      <c r="V489" s="274">
        <v>42640</v>
      </c>
      <c r="W489" s="274">
        <v>42643</v>
      </c>
      <c r="X489" s="45" t="s">
        <v>1996</v>
      </c>
      <c r="Y489" s="117">
        <v>28332.45</v>
      </c>
      <c r="Z489" s="117" t="s">
        <v>1981</v>
      </c>
      <c r="AA489" s="276">
        <v>5406600343</v>
      </c>
    </row>
    <row r="490" spans="1:27" ht="90">
      <c r="A490" s="475" t="s">
        <v>26212</v>
      </c>
      <c r="B490" s="311" t="s">
        <v>1804</v>
      </c>
      <c r="C490" s="45" t="s">
        <v>1805</v>
      </c>
      <c r="D490" s="45" t="s">
        <v>589</v>
      </c>
      <c r="E490" s="291" t="s">
        <v>1997</v>
      </c>
      <c r="F490" s="291" t="s">
        <v>1998</v>
      </c>
      <c r="G490" s="45" t="s">
        <v>1332</v>
      </c>
      <c r="H490" s="45" t="s">
        <v>1580</v>
      </c>
      <c r="I490" s="291" t="s">
        <v>1581</v>
      </c>
      <c r="J490" s="276">
        <v>5</v>
      </c>
      <c r="K490" s="468">
        <v>5</v>
      </c>
      <c r="L490" s="468">
        <v>0</v>
      </c>
      <c r="M490" s="117">
        <v>5525</v>
      </c>
      <c r="N490" s="117">
        <v>2845.38</v>
      </c>
      <c r="O490" s="270">
        <f t="shared" ref="O490:O553" si="21">M490-N490</f>
        <v>2679.62</v>
      </c>
      <c r="P490" s="270">
        <f t="shared" si="20"/>
        <v>48.49990950226244</v>
      </c>
      <c r="Q490" s="117" t="s">
        <v>1799</v>
      </c>
      <c r="R490" s="291">
        <v>2221199437</v>
      </c>
      <c r="S490" s="291" t="s">
        <v>1999</v>
      </c>
      <c r="T490" s="274">
        <v>42628</v>
      </c>
      <c r="U490" s="117"/>
      <c r="V490" s="274">
        <v>42640</v>
      </c>
      <c r="W490" s="274">
        <v>42643</v>
      </c>
      <c r="X490" s="45" t="s">
        <v>2000</v>
      </c>
      <c r="Y490" s="117">
        <v>2845.38</v>
      </c>
      <c r="Z490" s="117" t="s">
        <v>1799</v>
      </c>
      <c r="AA490" s="276">
        <v>2221199437</v>
      </c>
    </row>
    <row r="491" spans="1:27" ht="90">
      <c r="A491" s="475" t="s">
        <v>26213</v>
      </c>
      <c r="B491" s="311" t="s">
        <v>1804</v>
      </c>
      <c r="C491" s="45" t="s">
        <v>1805</v>
      </c>
      <c r="D491" s="45" t="s">
        <v>589</v>
      </c>
      <c r="E491" s="291" t="s">
        <v>2001</v>
      </c>
      <c r="F491" s="291" t="s">
        <v>2002</v>
      </c>
      <c r="G491" s="45" t="s">
        <v>1326</v>
      </c>
      <c r="H491" s="45" t="s">
        <v>1327</v>
      </c>
      <c r="I491" s="291" t="s">
        <v>2003</v>
      </c>
      <c r="J491" s="276">
        <v>2</v>
      </c>
      <c r="K491" s="468">
        <v>2</v>
      </c>
      <c r="L491" s="468">
        <v>0</v>
      </c>
      <c r="M491" s="117">
        <v>75816</v>
      </c>
      <c r="N491" s="117">
        <v>51933.87</v>
      </c>
      <c r="O491" s="270">
        <f t="shared" si="21"/>
        <v>23882.129999999997</v>
      </c>
      <c r="P491" s="270">
        <f t="shared" si="20"/>
        <v>31.500118708452042</v>
      </c>
      <c r="Q491" s="118" t="s">
        <v>1315</v>
      </c>
      <c r="R491" s="276">
        <v>4252003790</v>
      </c>
      <c r="S491" s="118" t="s">
        <v>1807</v>
      </c>
      <c r="T491" s="274">
        <v>42626</v>
      </c>
      <c r="U491" s="117"/>
      <c r="V491" s="274">
        <v>42640</v>
      </c>
      <c r="W491" s="274">
        <v>42643</v>
      </c>
      <c r="X491" s="45" t="s">
        <v>2004</v>
      </c>
      <c r="Y491" s="117">
        <v>51933.87</v>
      </c>
      <c r="Z491" s="118" t="s">
        <v>1315</v>
      </c>
      <c r="AA491" s="276">
        <v>4252003790</v>
      </c>
    </row>
    <row r="492" spans="1:27" ht="101.25">
      <c r="A492" s="475" t="s">
        <v>26214</v>
      </c>
      <c r="B492" s="311" t="s">
        <v>1804</v>
      </c>
      <c r="C492" s="45" t="s">
        <v>1805</v>
      </c>
      <c r="D492" s="45" t="s">
        <v>589</v>
      </c>
      <c r="E492" s="333" t="s">
        <v>2005</v>
      </c>
      <c r="F492" s="333" t="s">
        <v>1988</v>
      </c>
      <c r="G492" s="281" t="s">
        <v>1326</v>
      </c>
      <c r="H492" s="281" t="s">
        <v>1450</v>
      </c>
      <c r="I492" s="333" t="s">
        <v>2006</v>
      </c>
      <c r="J492" s="405">
        <v>2</v>
      </c>
      <c r="K492" s="467">
        <v>2</v>
      </c>
      <c r="L492" s="467">
        <v>0</v>
      </c>
      <c r="M492" s="294">
        <v>21494.48</v>
      </c>
      <c r="N492" s="294">
        <v>16096.75</v>
      </c>
      <c r="O492" s="270">
        <f t="shared" si="21"/>
        <v>5397.73</v>
      </c>
      <c r="P492" s="270">
        <f t="shared" si="20"/>
        <v>25.112168333451191</v>
      </c>
      <c r="Q492" s="333" t="s">
        <v>1572</v>
      </c>
      <c r="R492" s="333" t="s">
        <v>1229</v>
      </c>
      <c r="S492" s="333" t="s">
        <v>1573</v>
      </c>
      <c r="T492" s="293">
        <v>42628</v>
      </c>
      <c r="U492" s="294"/>
      <c r="V492" s="293">
        <v>42640</v>
      </c>
      <c r="W492" s="293">
        <v>42643</v>
      </c>
      <c r="X492" s="281" t="s">
        <v>2007</v>
      </c>
      <c r="Y492" s="294">
        <v>16096.75</v>
      </c>
      <c r="Z492" s="333" t="s">
        <v>1572</v>
      </c>
      <c r="AA492" s="333" t="s">
        <v>1229</v>
      </c>
    </row>
    <row r="493" spans="1:27" ht="67.5">
      <c r="A493" s="475" t="s">
        <v>26215</v>
      </c>
      <c r="B493" s="311" t="s">
        <v>1804</v>
      </c>
      <c r="C493" s="45" t="s">
        <v>1805</v>
      </c>
      <c r="D493" s="45" t="s">
        <v>589</v>
      </c>
      <c r="E493" s="333" t="s">
        <v>3853</v>
      </c>
      <c r="F493" s="406">
        <v>42607</v>
      </c>
      <c r="G493" s="45" t="s">
        <v>651</v>
      </c>
      <c r="H493" s="281" t="s">
        <v>3642</v>
      </c>
      <c r="I493" s="291" t="s">
        <v>3854</v>
      </c>
      <c r="J493" s="276">
        <v>3</v>
      </c>
      <c r="K493" s="468">
        <v>3</v>
      </c>
      <c r="L493" s="468">
        <v>0</v>
      </c>
      <c r="M493" s="117">
        <v>96310</v>
      </c>
      <c r="N493" s="117">
        <v>50562.65</v>
      </c>
      <c r="O493" s="270">
        <f t="shared" si="21"/>
        <v>45747.35</v>
      </c>
      <c r="P493" s="270">
        <f t="shared" si="20"/>
        <v>47.500103831377842</v>
      </c>
      <c r="Q493" s="468" t="s">
        <v>3644</v>
      </c>
      <c r="R493" s="468">
        <v>4205311798</v>
      </c>
      <c r="S493" s="468" t="s">
        <v>3855</v>
      </c>
      <c r="T493" s="274">
        <v>42635</v>
      </c>
      <c r="U493" s="117"/>
      <c r="V493" s="274">
        <v>42646</v>
      </c>
      <c r="W493" s="274">
        <v>42649</v>
      </c>
      <c r="X493" s="281" t="s">
        <v>3856</v>
      </c>
      <c r="Y493" s="117">
        <v>50562.65</v>
      </c>
      <c r="Z493" s="468" t="s">
        <v>3644</v>
      </c>
      <c r="AA493" s="468">
        <v>4205311798</v>
      </c>
    </row>
    <row r="494" spans="1:27" ht="78.75">
      <c r="A494" s="475" t="s">
        <v>26216</v>
      </c>
      <c r="B494" s="311" t="s">
        <v>1804</v>
      </c>
      <c r="C494" s="45" t="s">
        <v>1805</v>
      </c>
      <c r="D494" s="45" t="s">
        <v>589</v>
      </c>
      <c r="E494" s="333" t="s">
        <v>3857</v>
      </c>
      <c r="F494" s="406">
        <v>42593</v>
      </c>
      <c r="G494" s="281" t="s">
        <v>1449</v>
      </c>
      <c r="H494" s="281" t="s">
        <v>3369</v>
      </c>
      <c r="I494" s="45" t="s">
        <v>1891</v>
      </c>
      <c r="J494" s="276">
        <v>7</v>
      </c>
      <c r="K494" s="468">
        <v>7</v>
      </c>
      <c r="L494" s="468">
        <v>0</v>
      </c>
      <c r="M494" s="117">
        <v>76529.88</v>
      </c>
      <c r="N494" s="117">
        <v>38338.089999999997</v>
      </c>
      <c r="O494" s="270">
        <f t="shared" si="21"/>
        <v>38191.790000000008</v>
      </c>
      <c r="P494" s="270">
        <f t="shared" si="20"/>
        <v>49.904416418789637</v>
      </c>
      <c r="Q494" s="117" t="s">
        <v>1552</v>
      </c>
      <c r="R494" s="276">
        <v>4220035510</v>
      </c>
      <c r="S494" s="117" t="s">
        <v>1960</v>
      </c>
      <c r="T494" s="274">
        <v>42633</v>
      </c>
      <c r="U494" s="117"/>
      <c r="V494" s="274">
        <v>42646</v>
      </c>
      <c r="W494" s="274">
        <v>42649</v>
      </c>
      <c r="X494" s="281" t="s">
        <v>3858</v>
      </c>
      <c r="Y494" s="117">
        <v>38338.089999999997</v>
      </c>
      <c r="Z494" s="117" t="s">
        <v>1552</v>
      </c>
      <c r="AA494" s="276">
        <v>4220035510</v>
      </c>
    </row>
    <row r="495" spans="1:27" ht="78.75">
      <c r="A495" s="475" t="s">
        <v>26217</v>
      </c>
      <c r="B495" s="311" t="s">
        <v>1804</v>
      </c>
      <c r="C495" s="45" t="s">
        <v>1805</v>
      </c>
      <c r="D495" s="45" t="s">
        <v>272</v>
      </c>
      <c r="E495" s="333" t="s">
        <v>3859</v>
      </c>
      <c r="F495" s="406">
        <v>42593</v>
      </c>
      <c r="G495" s="45" t="s">
        <v>1443</v>
      </c>
      <c r="H495" s="281" t="s">
        <v>3555</v>
      </c>
      <c r="I495" s="468" t="s">
        <v>1243</v>
      </c>
      <c r="J495" s="289">
        <v>5</v>
      </c>
      <c r="K495" s="297">
        <v>5</v>
      </c>
      <c r="L495" s="297">
        <v>0</v>
      </c>
      <c r="M495" s="117">
        <v>38700</v>
      </c>
      <c r="N495" s="117">
        <v>38700</v>
      </c>
      <c r="O495" s="270">
        <f t="shared" si="21"/>
        <v>0</v>
      </c>
      <c r="P495" s="270">
        <f t="shared" si="20"/>
        <v>0</v>
      </c>
      <c r="Q495" s="468" t="s">
        <v>3860</v>
      </c>
      <c r="R495" s="468">
        <v>4205269419</v>
      </c>
      <c r="S495" s="468" t="s">
        <v>3861</v>
      </c>
      <c r="T495" s="274">
        <v>42635</v>
      </c>
      <c r="U495" s="117"/>
      <c r="V495" s="274">
        <v>42647</v>
      </c>
      <c r="W495" s="274">
        <v>42649</v>
      </c>
      <c r="X495" s="281" t="s">
        <v>3862</v>
      </c>
      <c r="Y495" s="117">
        <v>38700</v>
      </c>
      <c r="Z495" s="468" t="s">
        <v>3860</v>
      </c>
      <c r="AA495" s="468">
        <v>4205269419</v>
      </c>
    </row>
    <row r="496" spans="1:27" ht="90">
      <c r="A496" s="475" t="s">
        <v>26218</v>
      </c>
      <c r="B496" s="311" t="s">
        <v>1804</v>
      </c>
      <c r="C496" s="45" t="s">
        <v>1805</v>
      </c>
      <c r="D496" s="45" t="s">
        <v>589</v>
      </c>
      <c r="E496" s="333" t="s">
        <v>3863</v>
      </c>
      <c r="F496" s="277">
        <v>42594</v>
      </c>
      <c r="G496" s="45" t="s">
        <v>1443</v>
      </c>
      <c r="H496" s="281" t="s">
        <v>3491</v>
      </c>
      <c r="I496" s="468" t="s">
        <v>3864</v>
      </c>
      <c r="J496" s="276">
        <v>4</v>
      </c>
      <c r="K496" s="468">
        <v>3</v>
      </c>
      <c r="L496" s="468">
        <v>1</v>
      </c>
      <c r="M496" s="117">
        <v>14610.09</v>
      </c>
      <c r="N496" s="117">
        <v>13514.25</v>
      </c>
      <c r="O496" s="270">
        <f t="shared" si="21"/>
        <v>1095.8400000000001</v>
      </c>
      <c r="P496" s="270">
        <f t="shared" si="20"/>
        <v>7.5005698116849384</v>
      </c>
      <c r="Q496" s="118" t="s">
        <v>1315</v>
      </c>
      <c r="R496" s="276">
        <v>4252003790</v>
      </c>
      <c r="S496" s="118" t="s">
        <v>1807</v>
      </c>
      <c r="T496" s="274">
        <v>42635</v>
      </c>
      <c r="U496" s="117"/>
      <c r="V496" s="274">
        <v>42647</v>
      </c>
      <c r="W496" s="274">
        <v>42649</v>
      </c>
      <c r="X496" s="281" t="s">
        <v>3865</v>
      </c>
      <c r="Y496" s="117">
        <v>13514.25</v>
      </c>
      <c r="Z496" s="118" t="s">
        <v>1315</v>
      </c>
      <c r="AA496" s="276">
        <v>4252003790</v>
      </c>
    </row>
    <row r="497" spans="1:27" ht="90">
      <c r="A497" s="475" t="s">
        <v>26219</v>
      </c>
      <c r="B497" s="311" t="s">
        <v>1804</v>
      </c>
      <c r="C497" s="45" t="s">
        <v>1805</v>
      </c>
      <c r="D497" s="45" t="s">
        <v>589</v>
      </c>
      <c r="E497" s="333" t="s">
        <v>3866</v>
      </c>
      <c r="F497" s="277">
        <v>42593</v>
      </c>
      <c r="G497" s="281" t="s">
        <v>1449</v>
      </c>
      <c r="H497" s="281" t="s">
        <v>3376</v>
      </c>
      <c r="I497" s="468" t="s">
        <v>1235</v>
      </c>
      <c r="J497" s="276">
        <v>3</v>
      </c>
      <c r="K497" s="468">
        <v>3</v>
      </c>
      <c r="L497" s="468">
        <v>0</v>
      </c>
      <c r="M497" s="117">
        <v>13680</v>
      </c>
      <c r="N497" s="117">
        <v>11354.4</v>
      </c>
      <c r="O497" s="270">
        <f t="shared" si="21"/>
        <v>2325.6000000000004</v>
      </c>
      <c r="P497" s="270">
        <f t="shared" si="20"/>
        <v>17.000000000000004</v>
      </c>
      <c r="Q497" s="118" t="s">
        <v>1315</v>
      </c>
      <c r="R497" s="276">
        <v>4252003790</v>
      </c>
      <c r="S497" s="118" t="s">
        <v>1807</v>
      </c>
      <c r="T497" s="274">
        <v>42640</v>
      </c>
      <c r="U497" s="117"/>
      <c r="V497" s="274">
        <v>42654</v>
      </c>
      <c r="W497" s="274">
        <v>42655</v>
      </c>
      <c r="X497" s="281" t="s">
        <v>3867</v>
      </c>
      <c r="Y497" s="117">
        <v>11354.4</v>
      </c>
      <c r="Z497" s="118" t="s">
        <v>1315</v>
      </c>
      <c r="AA497" s="276">
        <v>4252003790</v>
      </c>
    </row>
    <row r="498" spans="1:27" ht="101.25">
      <c r="A498" s="475" t="s">
        <v>26220</v>
      </c>
      <c r="B498" s="311" t="s">
        <v>1804</v>
      </c>
      <c r="C498" s="45" t="s">
        <v>1805</v>
      </c>
      <c r="D498" s="45" t="s">
        <v>589</v>
      </c>
      <c r="E498" s="468" t="s">
        <v>3868</v>
      </c>
      <c r="F498" s="277">
        <v>42649</v>
      </c>
      <c r="G498" s="45" t="s">
        <v>3815</v>
      </c>
      <c r="H498" s="281" t="s">
        <v>1787</v>
      </c>
      <c r="I498" s="468" t="s">
        <v>3869</v>
      </c>
      <c r="J498" s="276">
        <v>2</v>
      </c>
      <c r="K498" s="468">
        <v>2</v>
      </c>
      <c r="L498" s="468">
        <v>0</v>
      </c>
      <c r="M498" s="117">
        <v>285000</v>
      </c>
      <c r="N498" s="117">
        <v>217298.99</v>
      </c>
      <c r="O498" s="270">
        <f t="shared" si="21"/>
        <v>67701.010000000009</v>
      </c>
      <c r="P498" s="270">
        <f t="shared" si="20"/>
        <v>23.754740350877196</v>
      </c>
      <c r="Q498" s="468" t="s">
        <v>3818</v>
      </c>
      <c r="R498" s="468">
        <v>5407496014</v>
      </c>
      <c r="S498" s="468" t="s">
        <v>3870</v>
      </c>
      <c r="T498" s="274">
        <v>42644</v>
      </c>
      <c r="U498" s="117"/>
      <c r="V498" s="274">
        <v>42688</v>
      </c>
      <c r="W498" s="274">
        <v>42690</v>
      </c>
      <c r="X498" s="281" t="s">
        <v>3871</v>
      </c>
      <c r="Y498" s="117">
        <v>217298.99</v>
      </c>
      <c r="Z498" s="468" t="s">
        <v>3818</v>
      </c>
      <c r="AA498" s="468">
        <v>5407496014</v>
      </c>
    </row>
    <row r="499" spans="1:27" ht="90">
      <c r="A499" s="475" t="s">
        <v>26221</v>
      </c>
      <c r="B499" s="311" t="s">
        <v>1804</v>
      </c>
      <c r="C499" s="45" t="s">
        <v>1805</v>
      </c>
      <c r="D499" s="45" t="s">
        <v>268</v>
      </c>
      <c r="E499" s="45" t="s">
        <v>1832</v>
      </c>
      <c r="F499" s="45" t="s">
        <v>3432</v>
      </c>
      <c r="G499" s="45" t="s">
        <v>3692</v>
      </c>
      <c r="H499" s="45" t="s">
        <v>3872</v>
      </c>
      <c r="I499" s="468" t="s">
        <v>564</v>
      </c>
      <c r="J499" s="276"/>
      <c r="K499" s="468"/>
      <c r="L499" s="468"/>
      <c r="M499" s="117">
        <v>293460</v>
      </c>
      <c r="N499" s="117">
        <v>293460</v>
      </c>
      <c r="O499" s="270">
        <f t="shared" si="21"/>
        <v>0</v>
      </c>
      <c r="P499" s="270">
        <f t="shared" si="20"/>
        <v>0</v>
      </c>
      <c r="Q499" s="117" t="s">
        <v>3873</v>
      </c>
      <c r="R499" s="276">
        <v>4205109214</v>
      </c>
      <c r="S499" s="117" t="s">
        <v>1836</v>
      </c>
      <c r="T499" s="274"/>
      <c r="U499" s="117"/>
      <c r="V499" s="274">
        <v>42702</v>
      </c>
      <c r="W499" s="274">
        <v>42703</v>
      </c>
      <c r="X499" s="281" t="s">
        <v>3874</v>
      </c>
      <c r="Y499" s="117">
        <v>293460</v>
      </c>
      <c r="Z499" s="117" t="s">
        <v>3873</v>
      </c>
      <c r="AA499" s="276">
        <v>4205109214</v>
      </c>
    </row>
    <row r="500" spans="1:27" ht="101.25">
      <c r="A500" s="475" t="s">
        <v>26222</v>
      </c>
      <c r="B500" s="311" t="s">
        <v>1804</v>
      </c>
      <c r="C500" s="45" t="s">
        <v>1805</v>
      </c>
      <c r="D500" s="45" t="s">
        <v>272</v>
      </c>
      <c r="E500" s="333" t="s">
        <v>3875</v>
      </c>
      <c r="F500" s="45" t="s">
        <v>3503</v>
      </c>
      <c r="G500" s="45" t="s">
        <v>3333</v>
      </c>
      <c r="H500" s="281" t="s">
        <v>3403</v>
      </c>
      <c r="I500" s="468" t="s">
        <v>1340</v>
      </c>
      <c r="J500" s="276" t="s">
        <v>10</v>
      </c>
      <c r="K500" s="468">
        <v>1</v>
      </c>
      <c r="L500" s="468">
        <v>0</v>
      </c>
      <c r="M500" s="117">
        <v>79979.5</v>
      </c>
      <c r="N500" s="117">
        <v>79579.600000000006</v>
      </c>
      <c r="O500" s="270">
        <f t="shared" si="21"/>
        <v>399.89999999999418</v>
      </c>
      <c r="P500" s="270">
        <f t="shared" si="20"/>
        <v>0.50000312580097928</v>
      </c>
      <c r="Q500" s="118" t="s">
        <v>3404</v>
      </c>
      <c r="R500" s="276">
        <v>4252007160</v>
      </c>
      <c r="S500" s="468" t="s">
        <v>1896</v>
      </c>
      <c r="T500" s="274">
        <v>42699</v>
      </c>
      <c r="U500" s="117"/>
      <c r="V500" s="274">
        <v>42710</v>
      </c>
      <c r="W500" s="274">
        <v>42711</v>
      </c>
      <c r="X500" s="281" t="s">
        <v>3876</v>
      </c>
      <c r="Y500" s="117">
        <v>79579.600000000006</v>
      </c>
      <c r="Z500" s="118" t="s">
        <v>3404</v>
      </c>
      <c r="AA500" s="276">
        <v>4252007160</v>
      </c>
    </row>
    <row r="501" spans="1:27" ht="90">
      <c r="A501" s="475" t="s">
        <v>26223</v>
      </c>
      <c r="B501" s="311" t="s">
        <v>1804</v>
      </c>
      <c r="C501" s="45" t="s">
        <v>1805</v>
      </c>
      <c r="D501" s="118" t="s">
        <v>269</v>
      </c>
      <c r="E501" s="45" t="s">
        <v>1869</v>
      </c>
      <c r="F501" s="45" t="s">
        <v>3406</v>
      </c>
      <c r="G501" s="45" t="s">
        <v>3348</v>
      </c>
      <c r="H501" s="45" t="s">
        <v>3877</v>
      </c>
      <c r="I501" s="468" t="s">
        <v>3878</v>
      </c>
      <c r="J501" s="276"/>
      <c r="K501" s="468"/>
      <c r="L501" s="468"/>
      <c r="M501" s="117">
        <v>814893.81</v>
      </c>
      <c r="N501" s="117">
        <v>814893.81</v>
      </c>
      <c r="O501" s="270">
        <f t="shared" si="21"/>
        <v>0</v>
      </c>
      <c r="P501" s="270">
        <f t="shared" si="20"/>
        <v>0</v>
      </c>
      <c r="Q501" s="117" t="s">
        <v>3879</v>
      </c>
      <c r="R501" s="276">
        <v>4217146362</v>
      </c>
      <c r="S501" s="117" t="s">
        <v>1873</v>
      </c>
      <c r="T501" s="274"/>
      <c r="U501" s="117"/>
      <c r="V501" s="274">
        <v>42717</v>
      </c>
      <c r="W501" s="274">
        <v>42717</v>
      </c>
      <c r="X501" s="281" t="s">
        <v>3880</v>
      </c>
      <c r="Y501" s="117">
        <v>814893.81</v>
      </c>
      <c r="Z501" s="117" t="s">
        <v>3881</v>
      </c>
      <c r="AA501" s="276">
        <v>4217146362</v>
      </c>
    </row>
    <row r="502" spans="1:27" ht="101.25">
      <c r="A502" s="475" t="s">
        <v>26224</v>
      </c>
      <c r="B502" s="311" t="s">
        <v>1804</v>
      </c>
      <c r="C502" s="45" t="s">
        <v>1805</v>
      </c>
      <c r="D502" s="45" t="s">
        <v>589</v>
      </c>
      <c r="E502" s="291" t="s">
        <v>3882</v>
      </c>
      <c r="F502" s="45" t="s">
        <v>3503</v>
      </c>
      <c r="G502" s="45" t="s">
        <v>3388</v>
      </c>
      <c r="H502" s="281" t="s">
        <v>3410</v>
      </c>
      <c r="I502" s="291" t="s">
        <v>1993</v>
      </c>
      <c r="J502" s="276">
        <v>3</v>
      </c>
      <c r="K502" s="468">
        <v>2</v>
      </c>
      <c r="L502" s="468">
        <v>1</v>
      </c>
      <c r="M502" s="117">
        <v>230077.93</v>
      </c>
      <c r="N502" s="117">
        <v>182911.89</v>
      </c>
      <c r="O502" s="270">
        <f t="shared" si="21"/>
        <v>47166.039999999979</v>
      </c>
      <c r="P502" s="270">
        <f t="shared" si="20"/>
        <v>20.500027968784305</v>
      </c>
      <c r="Q502" s="118" t="s">
        <v>3404</v>
      </c>
      <c r="R502" s="276">
        <v>4252007160</v>
      </c>
      <c r="S502" s="468" t="s">
        <v>1896</v>
      </c>
      <c r="T502" s="274">
        <v>42702</v>
      </c>
      <c r="U502" s="117"/>
      <c r="V502" s="274">
        <v>42713</v>
      </c>
      <c r="W502" s="274">
        <v>42715</v>
      </c>
      <c r="X502" s="281" t="s">
        <v>3883</v>
      </c>
      <c r="Y502" s="117">
        <v>182911.89</v>
      </c>
      <c r="Z502" s="118" t="s">
        <v>3404</v>
      </c>
      <c r="AA502" s="276">
        <v>4252007160</v>
      </c>
    </row>
    <row r="503" spans="1:27" ht="101.25">
      <c r="A503" s="475" t="s">
        <v>26225</v>
      </c>
      <c r="B503" s="311" t="s">
        <v>1804</v>
      </c>
      <c r="C503" s="45" t="s">
        <v>1805</v>
      </c>
      <c r="D503" s="45" t="s">
        <v>589</v>
      </c>
      <c r="E503" s="468" t="s">
        <v>3884</v>
      </c>
      <c r="F503" s="45" t="s">
        <v>3505</v>
      </c>
      <c r="G503" s="45" t="s">
        <v>3344</v>
      </c>
      <c r="H503" s="281" t="s">
        <v>3415</v>
      </c>
      <c r="I503" s="468" t="s">
        <v>3885</v>
      </c>
      <c r="J503" s="276">
        <v>4</v>
      </c>
      <c r="K503" s="468">
        <v>4</v>
      </c>
      <c r="L503" s="468">
        <v>0</v>
      </c>
      <c r="M503" s="117">
        <v>56724.25</v>
      </c>
      <c r="N503" s="117">
        <v>41324.03</v>
      </c>
      <c r="O503" s="270">
        <f t="shared" si="21"/>
        <v>15400.220000000001</v>
      </c>
      <c r="P503" s="270">
        <f t="shared" si="20"/>
        <v>27.149270373781935</v>
      </c>
      <c r="Q503" s="333" t="s">
        <v>1572</v>
      </c>
      <c r="R503" s="333" t="s">
        <v>1229</v>
      </c>
      <c r="S503" s="333" t="s">
        <v>1573</v>
      </c>
      <c r="T503" s="274">
        <v>42704</v>
      </c>
      <c r="U503" s="117"/>
      <c r="V503" s="274">
        <v>42716</v>
      </c>
      <c r="W503" s="274">
        <v>42718</v>
      </c>
      <c r="X503" s="281" t="s">
        <v>3886</v>
      </c>
      <c r="Y503" s="117">
        <v>41324.03</v>
      </c>
      <c r="Z503" s="333" t="s">
        <v>1572</v>
      </c>
      <c r="AA503" s="333" t="s">
        <v>1229</v>
      </c>
    </row>
    <row r="504" spans="1:27" ht="67.5">
      <c r="A504" s="475" t="s">
        <v>26226</v>
      </c>
      <c r="B504" s="311" t="s">
        <v>1804</v>
      </c>
      <c r="C504" s="45" t="s">
        <v>1805</v>
      </c>
      <c r="D504" s="45" t="s">
        <v>589</v>
      </c>
      <c r="E504" s="468" t="s">
        <v>3887</v>
      </c>
      <c r="F504" s="45" t="s">
        <v>3387</v>
      </c>
      <c r="G504" s="45" t="s">
        <v>3344</v>
      </c>
      <c r="H504" s="281" t="s">
        <v>3438</v>
      </c>
      <c r="I504" s="468" t="s">
        <v>1243</v>
      </c>
      <c r="J504" s="276">
        <v>2</v>
      </c>
      <c r="K504" s="468">
        <v>2</v>
      </c>
      <c r="L504" s="468">
        <v>0</v>
      </c>
      <c r="M504" s="117">
        <v>238005.6</v>
      </c>
      <c r="N504" s="117">
        <v>210634.93</v>
      </c>
      <c r="O504" s="270">
        <f t="shared" si="21"/>
        <v>27370.670000000013</v>
      </c>
      <c r="P504" s="270">
        <f t="shared" si="20"/>
        <v>11.500010924112715</v>
      </c>
      <c r="Q504" s="117" t="s">
        <v>1236</v>
      </c>
      <c r="R504" s="276">
        <v>4205307431</v>
      </c>
      <c r="S504" s="117" t="s">
        <v>3888</v>
      </c>
      <c r="T504" s="274">
        <v>42704</v>
      </c>
      <c r="U504" s="117"/>
      <c r="V504" s="274">
        <v>42716</v>
      </c>
      <c r="W504" s="274">
        <v>42718</v>
      </c>
      <c r="X504" s="281" t="s">
        <v>3889</v>
      </c>
      <c r="Y504" s="117">
        <v>210634.93</v>
      </c>
      <c r="Z504" s="117" t="s">
        <v>1236</v>
      </c>
      <c r="AA504" s="276">
        <v>4205307431</v>
      </c>
    </row>
    <row r="505" spans="1:27" ht="90">
      <c r="A505" s="475" t="s">
        <v>26227</v>
      </c>
      <c r="B505" s="311" t="s">
        <v>1804</v>
      </c>
      <c r="C505" s="45" t="s">
        <v>1805</v>
      </c>
      <c r="D505" s="45" t="s">
        <v>589</v>
      </c>
      <c r="E505" s="467" t="s">
        <v>3890</v>
      </c>
      <c r="F505" s="281" t="s">
        <v>3505</v>
      </c>
      <c r="G505" s="281" t="s">
        <v>3333</v>
      </c>
      <c r="H505" s="281" t="s">
        <v>3428</v>
      </c>
      <c r="I505" s="467" t="s">
        <v>3429</v>
      </c>
      <c r="J505" s="405">
        <v>2</v>
      </c>
      <c r="K505" s="467">
        <v>2</v>
      </c>
      <c r="L505" s="467">
        <v>0</v>
      </c>
      <c r="M505" s="294">
        <v>70122</v>
      </c>
      <c r="N505" s="294">
        <v>56097.599999999999</v>
      </c>
      <c r="O505" s="270">
        <f t="shared" si="21"/>
        <v>14024.400000000001</v>
      </c>
      <c r="P505" s="270">
        <f t="shared" si="20"/>
        <v>20</v>
      </c>
      <c r="Q505" s="467" t="s">
        <v>1219</v>
      </c>
      <c r="R505" s="467">
        <v>7725294223</v>
      </c>
      <c r="S505" s="467" t="s">
        <v>1905</v>
      </c>
      <c r="T505" s="293">
        <v>42703</v>
      </c>
      <c r="U505" s="294"/>
      <c r="V505" s="293">
        <v>42716</v>
      </c>
      <c r="W505" s="293">
        <v>42718</v>
      </c>
      <c r="X505" s="281" t="s">
        <v>3891</v>
      </c>
      <c r="Y505" s="294">
        <v>56097.599999999999</v>
      </c>
      <c r="Z505" s="467" t="s">
        <v>1219</v>
      </c>
      <c r="AA505" s="467">
        <v>7725294223</v>
      </c>
    </row>
    <row r="506" spans="1:27" ht="90">
      <c r="A506" s="475" t="s">
        <v>26228</v>
      </c>
      <c r="B506" s="311" t="s">
        <v>1804</v>
      </c>
      <c r="C506" s="45" t="s">
        <v>1805</v>
      </c>
      <c r="D506" s="45" t="s">
        <v>589</v>
      </c>
      <c r="E506" s="291" t="s">
        <v>3892</v>
      </c>
      <c r="F506" s="45" t="s">
        <v>3387</v>
      </c>
      <c r="G506" s="45" t="s">
        <v>3338</v>
      </c>
      <c r="H506" s="281" t="s">
        <v>3449</v>
      </c>
      <c r="I506" s="333" t="s">
        <v>2006</v>
      </c>
      <c r="J506" s="276">
        <v>3</v>
      </c>
      <c r="K506" s="468">
        <v>3</v>
      </c>
      <c r="L506" s="468">
        <v>0</v>
      </c>
      <c r="M506" s="117">
        <v>67141.350000000006</v>
      </c>
      <c r="N506" s="117">
        <v>45230.38</v>
      </c>
      <c r="O506" s="270">
        <f t="shared" si="21"/>
        <v>21910.970000000008</v>
      </c>
      <c r="P506" s="270">
        <f t="shared" si="20"/>
        <v>32.634092105684509</v>
      </c>
      <c r="Q506" s="468" t="s">
        <v>1433</v>
      </c>
      <c r="R506" s="468">
        <v>4252000077</v>
      </c>
      <c r="S506" s="468" t="s">
        <v>3893</v>
      </c>
      <c r="T506" s="274">
        <v>42704</v>
      </c>
      <c r="U506" s="117"/>
      <c r="V506" s="293">
        <v>42717</v>
      </c>
      <c r="W506" s="293">
        <v>42720</v>
      </c>
      <c r="X506" s="281" t="s">
        <v>3894</v>
      </c>
      <c r="Y506" s="117">
        <v>45230.38</v>
      </c>
      <c r="Z506" s="468" t="s">
        <v>1433</v>
      </c>
      <c r="AA506" s="468">
        <v>4252000077</v>
      </c>
    </row>
    <row r="507" spans="1:27" ht="78.75">
      <c r="A507" s="475" t="s">
        <v>26229</v>
      </c>
      <c r="B507" s="311" t="s">
        <v>1804</v>
      </c>
      <c r="C507" s="45" t="s">
        <v>1805</v>
      </c>
      <c r="D507" s="45" t="s">
        <v>589</v>
      </c>
      <c r="E507" s="291" t="s">
        <v>3895</v>
      </c>
      <c r="F507" s="281" t="s">
        <v>3505</v>
      </c>
      <c r="G507" s="45" t="s">
        <v>3333</v>
      </c>
      <c r="H507" s="281" t="s">
        <v>3421</v>
      </c>
      <c r="I507" s="291" t="s">
        <v>3854</v>
      </c>
      <c r="J507" s="276">
        <v>6</v>
      </c>
      <c r="K507" s="468">
        <v>6</v>
      </c>
      <c r="L507" s="468">
        <v>0</v>
      </c>
      <c r="M507" s="117">
        <v>81049.8</v>
      </c>
      <c r="N507" s="117">
        <v>60382.1</v>
      </c>
      <c r="O507" s="270">
        <f t="shared" si="21"/>
        <v>20667.700000000004</v>
      </c>
      <c r="P507" s="270">
        <f t="shared" si="20"/>
        <v>25.500001233809343</v>
      </c>
      <c r="Q507" s="117" t="s">
        <v>1262</v>
      </c>
      <c r="R507" s="276">
        <v>4253012727</v>
      </c>
      <c r="S507" s="117" t="s">
        <v>1858</v>
      </c>
      <c r="T507" s="274">
        <v>42706</v>
      </c>
      <c r="U507" s="117"/>
      <c r="V507" s="293">
        <v>42717</v>
      </c>
      <c r="W507" s="293">
        <v>42720</v>
      </c>
      <c r="X507" s="281" t="s">
        <v>3896</v>
      </c>
      <c r="Y507" s="117">
        <v>60382.1</v>
      </c>
      <c r="Z507" s="117" t="s">
        <v>1262</v>
      </c>
      <c r="AA507" s="276">
        <v>4253012727</v>
      </c>
    </row>
    <row r="508" spans="1:27" ht="90">
      <c r="A508" s="475" t="s">
        <v>26230</v>
      </c>
      <c r="B508" s="311" t="s">
        <v>1804</v>
      </c>
      <c r="C508" s="45" t="s">
        <v>1805</v>
      </c>
      <c r="D508" s="45" t="s">
        <v>589</v>
      </c>
      <c r="E508" s="468" t="s">
        <v>3897</v>
      </c>
      <c r="F508" s="45" t="s">
        <v>3503</v>
      </c>
      <c r="G508" s="45" t="s">
        <v>3432</v>
      </c>
      <c r="H508" s="281" t="s">
        <v>3433</v>
      </c>
      <c r="I508" s="468" t="s">
        <v>3898</v>
      </c>
      <c r="J508" s="276">
        <v>2</v>
      </c>
      <c r="K508" s="468">
        <v>2</v>
      </c>
      <c r="L508" s="468">
        <v>0</v>
      </c>
      <c r="M508" s="117">
        <v>307830.19</v>
      </c>
      <c r="N508" s="117">
        <v>266180.77</v>
      </c>
      <c r="O508" s="270">
        <f t="shared" si="21"/>
        <v>41649.419999999984</v>
      </c>
      <c r="P508" s="270">
        <f t="shared" si="20"/>
        <v>13.529998470910206</v>
      </c>
      <c r="Q508" s="468" t="s">
        <v>1433</v>
      </c>
      <c r="R508" s="468">
        <v>4252000077</v>
      </c>
      <c r="S508" s="468" t="s">
        <v>3893</v>
      </c>
      <c r="T508" s="274">
        <v>42702</v>
      </c>
      <c r="U508" s="117"/>
      <c r="V508" s="293">
        <v>42718</v>
      </c>
      <c r="W508" s="293">
        <v>42720</v>
      </c>
      <c r="X508" s="281" t="s">
        <v>3899</v>
      </c>
      <c r="Y508" s="117">
        <v>266180.77</v>
      </c>
      <c r="Z508" s="468" t="s">
        <v>1433</v>
      </c>
      <c r="AA508" s="468">
        <v>4252000077</v>
      </c>
    </row>
    <row r="509" spans="1:27" ht="101.25">
      <c r="A509" s="475" t="s">
        <v>26231</v>
      </c>
      <c r="B509" s="311" t="s">
        <v>1804</v>
      </c>
      <c r="C509" s="45" t="s">
        <v>1805</v>
      </c>
      <c r="D509" s="45" t="s">
        <v>589</v>
      </c>
      <c r="E509" s="291" t="s">
        <v>3900</v>
      </c>
      <c r="F509" s="45" t="s">
        <v>3503</v>
      </c>
      <c r="G509" s="45" t="s">
        <v>3398</v>
      </c>
      <c r="H509" s="281" t="s">
        <v>3441</v>
      </c>
      <c r="I509" s="467" t="s">
        <v>3442</v>
      </c>
      <c r="J509" s="276">
        <v>2</v>
      </c>
      <c r="K509" s="468">
        <v>2</v>
      </c>
      <c r="L509" s="468">
        <v>0</v>
      </c>
      <c r="M509" s="117">
        <v>15476.36</v>
      </c>
      <c r="N509" s="117">
        <v>13928.72</v>
      </c>
      <c r="O509" s="270">
        <f t="shared" si="21"/>
        <v>1547.6400000000012</v>
      </c>
      <c r="P509" s="270">
        <f t="shared" si="20"/>
        <v>10.000025845870741</v>
      </c>
      <c r="Q509" s="118" t="s">
        <v>3404</v>
      </c>
      <c r="R509" s="276">
        <v>4252007160</v>
      </c>
      <c r="S509" s="468" t="s">
        <v>1896</v>
      </c>
      <c r="T509" s="274">
        <v>42709</v>
      </c>
      <c r="U509" s="117"/>
      <c r="V509" s="293">
        <v>42720</v>
      </c>
      <c r="W509" s="293">
        <v>42720</v>
      </c>
      <c r="X509" s="281" t="s">
        <v>3901</v>
      </c>
      <c r="Y509" s="117">
        <v>13928.72</v>
      </c>
      <c r="Z509" s="118" t="s">
        <v>3404</v>
      </c>
      <c r="AA509" s="276">
        <v>4252007160</v>
      </c>
    </row>
    <row r="510" spans="1:27" ht="56.25">
      <c r="A510" s="475" t="s">
        <v>26232</v>
      </c>
      <c r="B510" s="311" t="s">
        <v>1804</v>
      </c>
      <c r="C510" s="45" t="s">
        <v>1805</v>
      </c>
      <c r="D510" s="45" t="s">
        <v>272</v>
      </c>
      <c r="E510" s="45" t="s">
        <v>3902</v>
      </c>
      <c r="F510" s="45" t="s">
        <v>3505</v>
      </c>
      <c r="G510" s="45" t="s">
        <v>3344</v>
      </c>
      <c r="H510" s="45" t="s">
        <v>3345</v>
      </c>
      <c r="I510" s="468" t="s">
        <v>594</v>
      </c>
      <c r="J510" s="276">
        <v>2</v>
      </c>
      <c r="K510" s="468">
        <v>1</v>
      </c>
      <c r="L510" s="468">
        <v>1</v>
      </c>
      <c r="M510" s="117">
        <v>95340</v>
      </c>
      <c r="N510" s="117">
        <v>94360</v>
      </c>
      <c r="O510" s="270">
        <f t="shared" si="21"/>
        <v>980</v>
      </c>
      <c r="P510" s="270">
        <f t="shared" si="20"/>
        <v>1.0279001468428781</v>
      </c>
      <c r="Q510" s="117" t="s">
        <v>1886</v>
      </c>
      <c r="R510" s="276">
        <v>4205086172</v>
      </c>
      <c r="S510" s="276" t="s">
        <v>1887</v>
      </c>
      <c r="T510" s="274">
        <v>42704</v>
      </c>
      <c r="U510" s="117"/>
      <c r="V510" s="274">
        <v>42720</v>
      </c>
      <c r="W510" s="274">
        <v>42720</v>
      </c>
      <c r="X510" s="45" t="s">
        <v>3903</v>
      </c>
      <c r="Y510" s="117">
        <v>94360</v>
      </c>
      <c r="Z510" s="117" t="s">
        <v>1886</v>
      </c>
      <c r="AA510" s="276">
        <v>4205086172</v>
      </c>
    </row>
    <row r="511" spans="1:27" ht="101.25">
      <c r="A511" s="475" t="s">
        <v>26233</v>
      </c>
      <c r="B511" s="311" t="s">
        <v>1804</v>
      </c>
      <c r="C511" s="45" t="s">
        <v>1805</v>
      </c>
      <c r="D511" s="45" t="s">
        <v>272</v>
      </c>
      <c r="E511" s="291" t="s">
        <v>3904</v>
      </c>
      <c r="F511" s="45" t="s">
        <v>3503</v>
      </c>
      <c r="G511" s="45" t="s">
        <v>3464</v>
      </c>
      <c r="H511" s="45" t="s">
        <v>3465</v>
      </c>
      <c r="I511" s="468" t="s">
        <v>3905</v>
      </c>
      <c r="J511" s="276">
        <v>1</v>
      </c>
      <c r="K511" s="468">
        <v>1</v>
      </c>
      <c r="L511" s="468">
        <v>0</v>
      </c>
      <c r="M511" s="117">
        <v>237708.5</v>
      </c>
      <c r="N511" s="117">
        <v>236519.96</v>
      </c>
      <c r="O511" s="270">
        <f t="shared" si="21"/>
        <v>1188.5400000000081</v>
      </c>
      <c r="P511" s="270">
        <f t="shared" si="20"/>
        <v>0.49999894829171365</v>
      </c>
      <c r="Q511" s="118" t="s">
        <v>3404</v>
      </c>
      <c r="R511" s="276">
        <v>4252007160</v>
      </c>
      <c r="S511" s="468" t="s">
        <v>1896</v>
      </c>
      <c r="T511" s="274">
        <v>42711</v>
      </c>
      <c r="U511" s="117"/>
      <c r="V511" s="274">
        <v>42725</v>
      </c>
      <c r="W511" s="274">
        <v>42730</v>
      </c>
      <c r="X511" s="45" t="s">
        <v>3906</v>
      </c>
      <c r="Y511" s="117">
        <v>236519.96</v>
      </c>
      <c r="Z511" s="118" t="s">
        <v>3404</v>
      </c>
      <c r="AA511" s="276">
        <v>4252007160</v>
      </c>
    </row>
    <row r="512" spans="1:27" ht="101.25">
      <c r="A512" s="475" t="s">
        <v>26234</v>
      </c>
      <c r="B512" s="311" t="s">
        <v>1804</v>
      </c>
      <c r="C512" s="45" t="s">
        <v>1805</v>
      </c>
      <c r="D512" s="45" t="s">
        <v>272</v>
      </c>
      <c r="E512" s="291" t="s">
        <v>3907</v>
      </c>
      <c r="F512" s="45" t="s">
        <v>3387</v>
      </c>
      <c r="G512" s="45" t="s">
        <v>3432</v>
      </c>
      <c r="H512" s="45" t="s">
        <v>3454</v>
      </c>
      <c r="I512" s="468" t="s">
        <v>1235</v>
      </c>
      <c r="J512" s="276">
        <v>3</v>
      </c>
      <c r="K512" s="468">
        <v>1</v>
      </c>
      <c r="L512" s="468">
        <v>2</v>
      </c>
      <c r="M512" s="117">
        <v>79650</v>
      </c>
      <c r="N512" s="117">
        <v>63709.89</v>
      </c>
      <c r="O512" s="270">
        <f t="shared" si="21"/>
        <v>15940.11</v>
      </c>
      <c r="P512" s="270">
        <f t="shared" si="20"/>
        <v>20.012693032015065</v>
      </c>
      <c r="Q512" s="118" t="s">
        <v>3404</v>
      </c>
      <c r="R512" s="276">
        <v>4252007160</v>
      </c>
      <c r="S512" s="468" t="s">
        <v>1896</v>
      </c>
      <c r="T512" s="274">
        <v>42712</v>
      </c>
      <c r="U512" s="117"/>
      <c r="V512" s="274">
        <v>42725</v>
      </c>
      <c r="W512" s="274">
        <v>42730</v>
      </c>
      <c r="X512" s="45" t="s">
        <v>3908</v>
      </c>
      <c r="Y512" s="117">
        <v>63709.89</v>
      </c>
      <c r="Z512" s="118" t="s">
        <v>3404</v>
      </c>
      <c r="AA512" s="276">
        <v>4252007160</v>
      </c>
    </row>
    <row r="513" spans="1:27" ht="101.25">
      <c r="A513" s="475" t="s">
        <v>26235</v>
      </c>
      <c r="B513" s="311" t="s">
        <v>1804</v>
      </c>
      <c r="C513" s="45" t="s">
        <v>1805</v>
      </c>
      <c r="D513" s="45" t="s">
        <v>272</v>
      </c>
      <c r="E513" s="467" t="s">
        <v>3909</v>
      </c>
      <c r="F513" s="45" t="s">
        <v>3503</v>
      </c>
      <c r="G513" s="45" t="s">
        <v>3398</v>
      </c>
      <c r="H513" s="45" t="s">
        <v>3516</v>
      </c>
      <c r="I513" s="468" t="s">
        <v>3583</v>
      </c>
      <c r="J513" s="276">
        <v>3</v>
      </c>
      <c r="K513" s="468">
        <v>1</v>
      </c>
      <c r="L513" s="468">
        <v>2</v>
      </c>
      <c r="M513" s="117">
        <v>2724.22</v>
      </c>
      <c r="N513" s="117">
        <v>2724.22</v>
      </c>
      <c r="O513" s="270">
        <f t="shared" si="21"/>
        <v>0</v>
      </c>
      <c r="P513" s="270">
        <f t="shared" si="20"/>
        <v>0</v>
      </c>
      <c r="Q513" s="118" t="s">
        <v>3404</v>
      </c>
      <c r="R513" s="276">
        <v>4252007160</v>
      </c>
      <c r="S513" s="468" t="s">
        <v>1896</v>
      </c>
      <c r="T513" s="274">
        <v>42710</v>
      </c>
      <c r="U513" s="117"/>
      <c r="V513" s="274">
        <v>42725</v>
      </c>
      <c r="W513" s="274">
        <v>42730</v>
      </c>
      <c r="X513" s="45" t="s">
        <v>3910</v>
      </c>
      <c r="Y513" s="117">
        <v>2724.22</v>
      </c>
      <c r="Z513" s="118" t="s">
        <v>3404</v>
      </c>
      <c r="AA513" s="276">
        <v>4252007160</v>
      </c>
    </row>
    <row r="514" spans="1:27" ht="101.25">
      <c r="A514" s="475" t="s">
        <v>26236</v>
      </c>
      <c r="B514" s="311" t="s">
        <v>1804</v>
      </c>
      <c r="C514" s="45" t="s">
        <v>1805</v>
      </c>
      <c r="D514" s="45" t="s">
        <v>589</v>
      </c>
      <c r="E514" s="291" t="s">
        <v>3911</v>
      </c>
      <c r="F514" s="45" t="s">
        <v>3503</v>
      </c>
      <c r="G514" s="45" t="s">
        <v>3459</v>
      </c>
      <c r="H514" s="45" t="s">
        <v>3460</v>
      </c>
      <c r="I514" s="468" t="s">
        <v>3912</v>
      </c>
      <c r="J514" s="276">
        <v>2</v>
      </c>
      <c r="K514" s="468">
        <v>2</v>
      </c>
      <c r="L514" s="468">
        <v>0</v>
      </c>
      <c r="M514" s="117">
        <v>179980</v>
      </c>
      <c r="N514" s="117">
        <v>148483.47</v>
      </c>
      <c r="O514" s="270">
        <f t="shared" si="21"/>
        <v>31496.53</v>
      </c>
      <c r="P514" s="270">
        <f t="shared" si="20"/>
        <v>17.500016668518722</v>
      </c>
      <c r="Q514" s="118" t="s">
        <v>3404</v>
      </c>
      <c r="R514" s="276">
        <v>4252007160</v>
      </c>
      <c r="S514" s="468" t="s">
        <v>1896</v>
      </c>
      <c r="T514" s="274">
        <v>42712</v>
      </c>
      <c r="U514" s="117"/>
      <c r="V514" s="274">
        <v>42725</v>
      </c>
      <c r="W514" s="274">
        <v>42729</v>
      </c>
      <c r="X514" s="45" t="s">
        <v>3913</v>
      </c>
      <c r="Y514" s="117">
        <v>148483.47</v>
      </c>
      <c r="Z514" s="118" t="s">
        <v>3404</v>
      </c>
      <c r="AA514" s="276">
        <v>4252007160</v>
      </c>
    </row>
    <row r="515" spans="1:27" ht="101.25">
      <c r="A515" s="475" t="s">
        <v>26237</v>
      </c>
      <c r="B515" s="311" t="s">
        <v>1804</v>
      </c>
      <c r="C515" s="45" t="s">
        <v>1805</v>
      </c>
      <c r="D515" s="45" t="s">
        <v>589</v>
      </c>
      <c r="E515" s="467" t="s">
        <v>3914</v>
      </c>
      <c r="F515" s="45" t="s">
        <v>3505</v>
      </c>
      <c r="G515" s="45" t="s">
        <v>3333</v>
      </c>
      <c r="H515" s="45" t="s">
        <v>3470</v>
      </c>
      <c r="I515" s="468" t="s">
        <v>2646</v>
      </c>
      <c r="J515" s="276">
        <v>2</v>
      </c>
      <c r="K515" s="468">
        <v>2</v>
      </c>
      <c r="L515" s="468">
        <v>0</v>
      </c>
      <c r="M515" s="117">
        <v>1038828</v>
      </c>
      <c r="N515" s="117">
        <v>721985.46</v>
      </c>
      <c r="O515" s="270">
        <f t="shared" si="21"/>
        <v>316842.54000000004</v>
      </c>
      <c r="P515" s="270">
        <f t="shared" si="20"/>
        <v>30.500000000000004</v>
      </c>
      <c r="Q515" s="117" t="s">
        <v>3675</v>
      </c>
      <c r="R515" s="276">
        <v>2222789894</v>
      </c>
      <c r="S515" s="276" t="s">
        <v>3915</v>
      </c>
      <c r="T515" s="274">
        <v>42712</v>
      </c>
      <c r="U515" s="117"/>
      <c r="V515" s="274">
        <v>42727</v>
      </c>
      <c r="W515" s="274">
        <v>42730</v>
      </c>
      <c r="X515" s="45" t="s">
        <v>3916</v>
      </c>
      <c r="Y515" s="117">
        <v>721985.46</v>
      </c>
      <c r="Z515" s="117" t="s">
        <v>3675</v>
      </c>
      <c r="AA515" s="276">
        <v>2222789894</v>
      </c>
    </row>
    <row r="516" spans="1:27" ht="56.25">
      <c r="A516" s="475" t="s">
        <v>26238</v>
      </c>
      <c r="B516" s="311" t="s">
        <v>1804</v>
      </c>
      <c r="C516" s="45" t="s">
        <v>1805</v>
      </c>
      <c r="D516" s="45" t="s">
        <v>589</v>
      </c>
      <c r="E516" s="468" t="s">
        <v>3917</v>
      </c>
      <c r="F516" s="45" t="s">
        <v>3387</v>
      </c>
      <c r="G516" s="45" t="s">
        <v>3459</v>
      </c>
      <c r="H516" s="45" t="s">
        <v>3477</v>
      </c>
      <c r="I516" s="468" t="s">
        <v>3918</v>
      </c>
      <c r="J516" s="276">
        <v>5</v>
      </c>
      <c r="K516" s="468">
        <v>5</v>
      </c>
      <c r="L516" s="468">
        <v>0</v>
      </c>
      <c r="M516" s="117">
        <v>105800</v>
      </c>
      <c r="N516" s="117">
        <v>70886</v>
      </c>
      <c r="O516" s="270">
        <f t="shared" si="21"/>
        <v>34914</v>
      </c>
      <c r="P516" s="270">
        <f t="shared" si="20"/>
        <v>33</v>
      </c>
      <c r="Q516" s="117" t="s">
        <v>3919</v>
      </c>
      <c r="R516" s="403">
        <v>421712715928</v>
      </c>
      <c r="S516" s="276" t="s">
        <v>3920</v>
      </c>
      <c r="T516" s="274">
        <v>42719</v>
      </c>
      <c r="U516" s="117"/>
      <c r="V516" s="274">
        <v>42731</v>
      </c>
      <c r="W516" s="274">
        <v>42732</v>
      </c>
      <c r="X516" s="45" t="s">
        <v>3921</v>
      </c>
      <c r="Y516" s="117">
        <v>70886</v>
      </c>
      <c r="Z516" s="117" t="s">
        <v>3919</v>
      </c>
      <c r="AA516" s="403">
        <v>421712715928</v>
      </c>
    </row>
    <row r="517" spans="1:27" ht="45">
      <c r="A517" s="475" t="s">
        <v>26239</v>
      </c>
      <c r="B517" s="1164" t="s">
        <v>937</v>
      </c>
      <c r="C517" s="407" t="s">
        <v>2008</v>
      </c>
      <c r="D517" s="45" t="s">
        <v>268</v>
      </c>
      <c r="E517" s="118" t="s">
        <v>2009</v>
      </c>
      <c r="F517" s="45" t="s">
        <v>1350</v>
      </c>
      <c r="G517" s="45" t="s">
        <v>1350</v>
      </c>
      <c r="H517" s="45" t="s">
        <v>2010</v>
      </c>
      <c r="I517" s="45" t="s">
        <v>2011</v>
      </c>
      <c r="J517" s="280"/>
      <c r="K517" s="362"/>
      <c r="L517" s="468"/>
      <c r="M517" s="408">
        <v>45529.31</v>
      </c>
      <c r="N517" s="408">
        <v>45529.31</v>
      </c>
      <c r="O517" s="270">
        <f t="shared" si="21"/>
        <v>0</v>
      </c>
      <c r="P517" s="270">
        <f t="shared" si="20"/>
        <v>0</v>
      </c>
      <c r="Q517" s="117" t="s">
        <v>2012</v>
      </c>
      <c r="R517" s="276">
        <v>4205109214</v>
      </c>
      <c r="S517" s="117" t="s">
        <v>2013</v>
      </c>
      <c r="T517" s="45" t="s">
        <v>1350</v>
      </c>
      <c r="U517" s="274"/>
      <c r="V517" s="400">
        <v>42387</v>
      </c>
      <c r="W517" s="400">
        <v>42387</v>
      </c>
      <c r="X517" s="45" t="s">
        <v>2014</v>
      </c>
      <c r="Y517" s="408">
        <v>45529.31</v>
      </c>
      <c r="Z517" s="117" t="s">
        <v>2012</v>
      </c>
      <c r="AA517" s="276">
        <v>4205109214</v>
      </c>
    </row>
    <row r="518" spans="1:27" ht="45">
      <c r="A518" s="475" t="s">
        <v>26240</v>
      </c>
      <c r="B518" s="1164" t="s">
        <v>937</v>
      </c>
      <c r="C518" s="407" t="s">
        <v>2008</v>
      </c>
      <c r="D518" s="118" t="s">
        <v>269</v>
      </c>
      <c r="E518" s="118" t="s">
        <v>2015</v>
      </c>
      <c r="F518" s="45" t="s">
        <v>641</v>
      </c>
      <c r="G518" s="274">
        <v>42409</v>
      </c>
      <c r="H518" s="45" t="s">
        <v>2016</v>
      </c>
      <c r="I518" s="45" t="s">
        <v>1164</v>
      </c>
      <c r="J518" s="280"/>
      <c r="K518" s="362"/>
      <c r="L518" s="468"/>
      <c r="M518" s="408">
        <v>955077.52</v>
      </c>
      <c r="N518" s="408">
        <v>955077.52</v>
      </c>
      <c r="O518" s="270">
        <f t="shared" si="21"/>
        <v>0</v>
      </c>
      <c r="P518" s="270">
        <f t="shared" si="20"/>
        <v>0</v>
      </c>
      <c r="Q518" s="117" t="s">
        <v>1593</v>
      </c>
      <c r="R518" s="276">
        <v>4217146884</v>
      </c>
      <c r="S518" s="117" t="s">
        <v>2017</v>
      </c>
      <c r="T518" s="274">
        <v>42409</v>
      </c>
      <c r="U518" s="274"/>
      <c r="V518" s="400">
        <v>42410</v>
      </c>
      <c r="W518" s="400">
        <v>42410</v>
      </c>
      <c r="X518" s="45" t="s">
        <v>2018</v>
      </c>
      <c r="Y518" s="408">
        <v>955077.52</v>
      </c>
      <c r="Z518" s="117" t="s">
        <v>1593</v>
      </c>
      <c r="AA518" s="276">
        <v>4217146884</v>
      </c>
    </row>
    <row r="519" spans="1:27" ht="45">
      <c r="A519" s="475" t="s">
        <v>26241</v>
      </c>
      <c r="B519" s="1164" t="s">
        <v>937</v>
      </c>
      <c r="C519" s="407" t="s">
        <v>2008</v>
      </c>
      <c r="D519" s="45" t="s">
        <v>589</v>
      </c>
      <c r="E519" s="118" t="s">
        <v>2019</v>
      </c>
      <c r="F519" s="45" t="s">
        <v>848</v>
      </c>
      <c r="G519" s="274">
        <v>42432</v>
      </c>
      <c r="H519" s="45" t="s">
        <v>1597</v>
      </c>
      <c r="I519" s="45" t="s">
        <v>1334</v>
      </c>
      <c r="J519" s="280">
        <v>4</v>
      </c>
      <c r="K519" s="362">
        <v>4</v>
      </c>
      <c r="L519" s="468">
        <v>0</v>
      </c>
      <c r="M519" s="117">
        <v>55883.5</v>
      </c>
      <c r="N519" s="117">
        <v>42471.44</v>
      </c>
      <c r="O519" s="270">
        <f t="shared" si="21"/>
        <v>13412.059999999998</v>
      </c>
      <c r="P519" s="270">
        <f t="shared" si="20"/>
        <v>24.000035788739069</v>
      </c>
      <c r="Q519" s="117" t="s">
        <v>1687</v>
      </c>
      <c r="R519" s="276">
        <v>4205307431</v>
      </c>
      <c r="S519" s="117" t="s">
        <v>2020</v>
      </c>
      <c r="T519" s="45" t="s">
        <v>714</v>
      </c>
      <c r="U519" s="274"/>
      <c r="V519" s="274">
        <v>42459</v>
      </c>
      <c r="W519" s="274">
        <v>42459</v>
      </c>
      <c r="X519" s="45" t="s">
        <v>2021</v>
      </c>
      <c r="Y519" s="117">
        <v>42471.44</v>
      </c>
      <c r="Z519" s="117" t="s">
        <v>1687</v>
      </c>
      <c r="AA519" s="276">
        <v>4205307431</v>
      </c>
    </row>
    <row r="520" spans="1:27" ht="56.25">
      <c r="A520" s="475" t="s">
        <v>26242</v>
      </c>
      <c r="B520" s="1164" t="s">
        <v>937</v>
      </c>
      <c r="C520" s="407" t="s">
        <v>2008</v>
      </c>
      <c r="D520" s="409" t="s">
        <v>555</v>
      </c>
      <c r="E520" s="118" t="s">
        <v>2022</v>
      </c>
      <c r="F520" s="45" t="s">
        <v>1493</v>
      </c>
      <c r="G520" s="400">
        <v>42439</v>
      </c>
      <c r="H520" s="45" t="s">
        <v>2023</v>
      </c>
      <c r="I520" s="45" t="s">
        <v>1642</v>
      </c>
      <c r="J520" s="280">
        <v>2</v>
      </c>
      <c r="K520" s="362">
        <v>2</v>
      </c>
      <c r="L520" s="468">
        <v>0</v>
      </c>
      <c r="M520" s="117">
        <v>64773.33</v>
      </c>
      <c r="N520" s="117">
        <v>33600</v>
      </c>
      <c r="O520" s="270">
        <f t="shared" si="21"/>
        <v>31173.33</v>
      </c>
      <c r="P520" s="270">
        <f t="shared" si="20"/>
        <v>48.126798483264643</v>
      </c>
      <c r="Q520" s="117" t="s">
        <v>2024</v>
      </c>
      <c r="R520" s="276">
        <v>4205303620</v>
      </c>
      <c r="S520" s="117" t="s">
        <v>2025</v>
      </c>
      <c r="T520" s="45" t="s">
        <v>1026</v>
      </c>
      <c r="U520" s="274"/>
      <c r="V520" s="274">
        <v>42454</v>
      </c>
      <c r="W520" s="274">
        <v>42454</v>
      </c>
      <c r="X520" s="45" t="s">
        <v>2026</v>
      </c>
      <c r="Y520" s="117">
        <v>33600</v>
      </c>
      <c r="Z520" s="117" t="s">
        <v>2024</v>
      </c>
      <c r="AA520" s="276">
        <v>4205303620</v>
      </c>
    </row>
    <row r="521" spans="1:27" ht="33.75">
      <c r="A521" s="475" t="s">
        <v>26243</v>
      </c>
      <c r="B521" s="1164" t="s">
        <v>937</v>
      </c>
      <c r="C521" s="407" t="s">
        <v>2008</v>
      </c>
      <c r="D521" s="118" t="s">
        <v>272</v>
      </c>
      <c r="E521" s="118" t="s">
        <v>1376</v>
      </c>
      <c r="F521" s="45" t="s">
        <v>847</v>
      </c>
      <c r="G521" s="400">
        <v>42432</v>
      </c>
      <c r="H521" s="45" t="s">
        <v>1378</v>
      </c>
      <c r="I521" s="45" t="s">
        <v>1340</v>
      </c>
      <c r="J521" s="410">
        <v>2</v>
      </c>
      <c r="K521" s="411">
        <v>2</v>
      </c>
      <c r="L521" s="297">
        <v>0</v>
      </c>
      <c r="M521" s="117">
        <v>13885.2</v>
      </c>
      <c r="N521" s="117">
        <v>13885.2</v>
      </c>
      <c r="O521" s="270">
        <f t="shared" si="21"/>
        <v>0</v>
      </c>
      <c r="P521" s="270">
        <f t="shared" si="20"/>
        <v>0</v>
      </c>
      <c r="Q521" s="117" t="s">
        <v>1379</v>
      </c>
      <c r="R521" s="276">
        <v>4205266930</v>
      </c>
      <c r="S521" s="117" t="s">
        <v>2027</v>
      </c>
      <c r="T521" s="45" t="s">
        <v>856</v>
      </c>
      <c r="U521" s="274"/>
      <c r="V521" s="274">
        <v>42464</v>
      </c>
      <c r="W521" s="274">
        <v>42466</v>
      </c>
      <c r="X521" s="45" t="s">
        <v>2028</v>
      </c>
      <c r="Y521" s="117">
        <v>13885.2</v>
      </c>
      <c r="Z521" s="117" t="s">
        <v>1379</v>
      </c>
      <c r="AA521" s="276">
        <v>4205266930</v>
      </c>
    </row>
    <row r="522" spans="1:27" ht="56.25">
      <c r="A522" s="475" t="s">
        <v>26244</v>
      </c>
      <c r="B522" s="1164" t="s">
        <v>937</v>
      </c>
      <c r="C522" s="407" t="s">
        <v>2008</v>
      </c>
      <c r="D522" s="118" t="s">
        <v>272</v>
      </c>
      <c r="E522" s="118" t="s">
        <v>1259</v>
      </c>
      <c r="F522" s="45" t="s">
        <v>1493</v>
      </c>
      <c r="G522" s="400">
        <v>42438</v>
      </c>
      <c r="H522" s="45" t="s">
        <v>1260</v>
      </c>
      <c r="I522" s="45" t="s">
        <v>1261</v>
      </c>
      <c r="J522" s="280">
        <v>2</v>
      </c>
      <c r="K522" s="362">
        <v>1</v>
      </c>
      <c r="L522" s="468">
        <v>1</v>
      </c>
      <c r="M522" s="117">
        <v>10520</v>
      </c>
      <c r="N522" s="117">
        <v>10520</v>
      </c>
      <c r="O522" s="270">
        <f t="shared" si="21"/>
        <v>0</v>
      </c>
      <c r="P522" s="270">
        <f t="shared" si="20"/>
        <v>0</v>
      </c>
      <c r="Q522" s="117" t="s">
        <v>1262</v>
      </c>
      <c r="R522" s="276">
        <v>4253012727</v>
      </c>
      <c r="S522" s="117" t="s">
        <v>2029</v>
      </c>
      <c r="T522" s="45" t="s">
        <v>854</v>
      </c>
      <c r="U522" s="274"/>
      <c r="V522" s="274" t="s">
        <v>2030</v>
      </c>
      <c r="W522" s="274" t="s">
        <v>2031</v>
      </c>
      <c r="X522" s="45" t="s">
        <v>2032</v>
      </c>
      <c r="Y522" s="117">
        <v>10520</v>
      </c>
      <c r="Z522" s="117" t="s">
        <v>1262</v>
      </c>
      <c r="AA522" s="276">
        <v>4253012727</v>
      </c>
    </row>
    <row r="523" spans="1:27" ht="45">
      <c r="A523" s="475" t="s">
        <v>26245</v>
      </c>
      <c r="B523" s="1164" t="s">
        <v>937</v>
      </c>
      <c r="C523" s="407" t="s">
        <v>2008</v>
      </c>
      <c r="D523" s="45" t="s">
        <v>589</v>
      </c>
      <c r="E523" s="118" t="s">
        <v>1233</v>
      </c>
      <c r="F523" s="45" t="s">
        <v>1493</v>
      </c>
      <c r="G523" s="400">
        <v>42433</v>
      </c>
      <c r="H523" s="45" t="s">
        <v>1234</v>
      </c>
      <c r="I523" s="45" t="s">
        <v>1235</v>
      </c>
      <c r="J523" s="280">
        <v>5</v>
      </c>
      <c r="K523" s="362">
        <v>5</v>
      </c>
      <c r="L523" s="468">
        <v>0</v>
      </c>
      <c r="M523" s="117">
        <v>30835</v>
      </c>
      <c r="N523" s="117">
        <v>25130.52</v>
      </c>
      <c r="O523" s="270">
        <f t="shared" si="21"/>
        <v>5704.48</v>
      </c>
      <c r="P523" s="270">
        <f t="shared" si="20"/>
        <v>18.500016215339709</v>
      </c>
      <c r="Q523" s="117" t="s">
        <v>1687</v>
      </c>
      <c r="R523" s="276">
        <v>4205307431</v>
      </c>
      <c r="S523" s="117" t="s">
        <v>2020</v>
      </c>
      <c r="T523" s="45" t="s">
        <v>1225</v>
      </c>
      <c r="U523" s="274"/>
      <c r="V523" s="274">
        <v>42464</v>
      </c>
      <c r="W523" s="274">
        <v>42466</v>
      </c>
      <c r="X523" s="45" t="s">
        <v>2033</v>
      </c>
      <c r="Y523" s="117">
        <v>25130.52</v>
      </c>
      <c r="Z523" s="117" t="s">
        <v>1687</v>
      </c>
      <c r="AA523" s="276">
        <v>4205307431</v>
      </c>
    </row>
    <row r="524" spans="1:27" ht="56.25">
      <c r="A524" s="475" t="s">
        <v>26246</v>
      </c>
      <c r="B524" s="1164" t="s">
        <v>937</v>
      </c>
      <c r="C524" s="407" t="s">
        <v>2008</v>
      </c>
      <c r="D524" s="118" t="s">
        <v>272</v>
      </c>
      <c r="E524" s="118" t="s">
        <v>1390</v>
      </c>
      <c r="F524" s="45" t="s">
        <v>645</v>
      </c>
      <c r="G524" s="400">
        <v>42447</v>
      </c>
      <c r="H524" s="45" t="s">
        <v>593</v>
      </c>
      <c r="I524" s="45" t="s">
        <v>594</v>
      </c>
      <c r="J524" s="280">
        <v>1</v>
      </c>
      <c r="K524" s="362">
        <v>1</v>
      </c>
      <c r="L524" s="468">
        <v>0</v>
      </c>
      <c r="M524" s="117">
        <v>65260</v>
      </c>
      <c r="N524" s="117">
        <v>65260</v>
      </c>
      <c r="O524" s="270">
        <f t="shared" si="21"/>
        <v>0</v>
      </c>
      <c r="P524" s="270">
        <f t="shared" si="20"/>
        <v>0</v>
      </c>
      <c r="Q524" s="117" t="s">
        <v>2034</v>
      </c>
      <c r="R524" s="276">
        <v>4205086172</v>
      </c>
      <c r="S524" s="117" t="s">
        <v>2035</v>
      </c>
      <c r="T524" s="45" t="s">
        <v>693</v>
      </c>
      <c r="U524" s="274"/>
      <c r="V524" s="274">
        <v>42471</v>
      </c>
      <c r="W524" s="274">
        <v>42471</v>
      </c>
      <c r="X524" s="45" t="s">
        <v>2036</v>
      </c>
      <c r="Y524" s="117">
        <v>65260</v>
      </c>
      <c r="Z524" s="117" t="s">
        <v>2034</v>
      </c>
      <c r="AA524" s="276">
        <v>4205086172</v>
      </c>
    </row>
    <row r="525" spans="1:27" ht="56.25">
      <c r="A525" s="475" t="s">
        <v>26247</v>
      </c>
      <c r="B525" s="1164" t="s">
        <v>937</v>
      </c>
      <c r="C525" s="407" t="s">
        <v>2008</v>
      </c>
      <c r="D525" s="45" t="s">
        <v>589</v>
      </c>
      <c r="E525" s="118" t="s">
        <v>1499</v>
      </c>
      <c r="F525" s="45" t="s">
        <v>1493</v>
      </c>
      <c r="G525" s="400">
        <v>42440</v>
      </c>
      <c r="H525" s="45" t="s">
        <v>1620</v>
      </c>
      <c r="I525" s="45" t="s">
        <v>2037</v>
      </c>
      <c r="J525" s="280">
        <v>4</v>
      </c>
      <c r="K525" s="362">
        <v>4</v>
      </c>
      <c r="L525" s="468">
        <v>0</v>
      </c>
      <c r="M525" s="117">
        <v>42951.5</v>
      </c>
      <c r="N525" s="117">
        <v>33502.17</v>
      </c>
      <c r="O525" s="270">
        <f t="shared" si="21"/>
        <v>9449.3300000000017</v>
      </c>
      <c r="P525" s="270">
        <f t="shared" si="20"/>
        <v>22.000000000000004</v>
      </c>
      <c r="Q525" s="117" t="s">
        <v>1262</v>
      </c>
      <c r="R525" s="276">
        <v>4253012727</v>
      </c>
      <c r="S525" s="117" t="s">
        <v>2029</v>
      </c>
      <c r="T525" s="45" t="s">
        <v>1021</v>
      </c>
      <c r="U525" s="274"/>
      <c r="V525" s="274">
        <v>42468</v>
      </c>
      <c r="W525" s="274">
        <v>42471</v>
      </c>
      <c r="X525" s="45" t="s">
        <v>2038</v>
      </c>
      <c r="Y525" s="117">
        <v>33502.17</v>
      </c>
      <c r="Z525" s="117" t="s">
        <v>1262</v>
      </c>
      <c r="AA525" s="276">
        <v>4253012727</v>
      </c>
    </row>
    <row r="526" spans="1:27" ht="56.25">
      <c r="A526" s="475" t="s">
        <v>26248</v>
      </c>
      <c r="B526" s="1164" t="s">
        <v>937</v>
      </c>
      <c r="C526" s="407" t="s">
        <v>2008</v>
      </c>
      <c r="D526" s="45" t="s">
        <v>589</v>
      </c>
      <c r="E526" s="118" t="s">
        <v>2039</v>
      </c>
      <c r="F526" s="45" t="s">
        <v>1493</v>
      </c>
      <c r="G526" s="400">
        <v>42440</v>
      </c>
      <c r="H526" s="45" t="s">
        <v>1615</v>
      </c>
      <c r="I526" s="45" t="s">
        <v>2040</v>
      </c>
      <c r="J526" s="280">
        <v>4</v>
      </c>
      <c r="K526" s="362">
        <v>3</v>
      </c>
      <c r="L526" s="468">
        <v>1</v>
      </c>
      <c r="M526" s="117">
        <v>31981.62</v>
      </c>
      <c r="N526" s="117">
        <v>26729.1</v>
      </c>
      <c r="O526" s="270">
        <f t="shared" si="21"/>
        <v>5252.52</v>
      </c>
      <c r="P526" s="270">
        <f t="shared" si="20"/>
        <v>16.423558281287818</v>
      </c>
      <c r="Q526" s="117" t="s">
        <v>1262</v>
      </c>
      <c r="R526" s="276">
        <v>4253012727</v>
      </c>
      <c r="S526" s="117" t="s">
        <v>2029</v>
      </c>
      <c r="T526" s="45" t="s">
        <v>1021</v>
      </c>
      <c r="U526" s="274"/>
      <c r="V526" s="274">
        <v>42472</v>
      </c>
      <c r="W526" s="274">
        <v>42473</v>
      </c>
      <c r="X526" s="45" t="s">
        <v>2041</v>
      </c>
      <c r="Y526" s="117">
        <v>26729.1</v>
      </c>
      <c r="Z526" s="117" t="s">
        <v>1262</v>
      </c>
      <c r="AA526" s="276">
        <v>4253012727</v>
      </c>
    </row>
    <row r="527" spans="1:27" ht="45">
      <c r="A527" s="475" t="s">
        <v>26249</v>
      </c>
      <c r="B527" s="1164" t="s">
        <v>937</v>
      </c>
      <c r="C527" s="407" t="s">
        <v>2008</v>
      </c>
      <c r="D527" s="45" t="s">
        <v>589</v>
      </c>
      <c r="E527" s="118" t="s">
        <v>1241</v>
      </c>
      <c r="F527" s="45" t="s">
        <v>1493</v>
      </c>
      <c r="G527" s="400">
        <v>42444</v>
      </c>
      <c r="H527" s="45" t="s">
        <v>1242</v>
      </c>
      <c r="I527" s="45" t="s">
        <v>2042</v>
      </c>
      <c r="J527" s="280">
        <v>8</v>
      </c>
      <c r="K527" s="362">
        <v>8</v>
      </c>
      <c r="L527" s="468">
        <v>0</v>
      </c>
      <c r="M527" s="117">
        <v>58668</v>
      </c>
      <c r="N527" s="117">
        <v>42534.29</v>
      </c>
      <c r="O527" s="270">
        <f t="shared" si="21"/>
        <v>16133.71</v>
      </c>
      <c r="P527" s="270">
        <f t="shared" si="20"/>
        <v>27.500017045067153</v>
      </c>
      <c r="Q527" s="117" t="s">
        <v>1687</v>
      </c>
      <c r="R527" s="276">
        <v>4205307431</v>
      </c>
      <c r="S527" s="117" t="s">
        <v>2020</v>
      </c>
      <c r="T527" s="45" t="s">
        <v>857</v>
      </c>
      <c r="U527" s="274"/>
      <c r="V527" s="274">
        <v>42472</v>
      </c>
      <c r="W527" s="274">
        <v>42473</v>
      </c>
      <c r="X527" s="45" t="s">
        <v>2043</v>
      </c>
      <c r="Y527" s="117">
        <v>42534.29</v>
      </c>
      <c r="Z527" s="117" t="s">
        <v>1687</v>
      </c>
      <c r="AA527" s="276">
        <v>4205307431</v>
      </c>
    </row>
    <row r="528" spans="1:27" ht="56.25">
      <c r="A528" s="475" t="s">
        <v>26250</v>
      </c>
      <c r="B528" s="1164" t="s">
        <v>937</v>
      </c>
      <c r="C528" s="407" t="s">
        <v>2008</v>
      </c>
      <c r="D528" s="409" t="s">
        <v>555</v>
      </c>
      <c r="E528" s="118" t="s">
        <v>2044</v>
      </c>
      <c r="F528" s="45" t="s">
        <v>856</v>
      </c>
      <c r="G528" s="400">
        <v>42467</v>
      </c>
      <c r="H528" s="45" t="s">
        <v>2045</v>
      </c>
      <c r="I528" s="45" t="s">
        <v>2046</v>
      </c>
      <c r="J528" s="280">
        <v>3</v>
      </c>
      <c r="K528" s="362">
        <v>3</v>
      </c>
      <c r="L528" s="468">
        <v>0</v>
      </c>
      <c r="M528" s="117">
        <v>53436.74</v>
      </c>
      <c r="N528" s="117">
        <v>29450</v>
      </c>
      <c r="O528" s="270">
        <f t="shared" si="21"/>
        <v>23986.739999999998</v>
      </c>
      <c r="P528" s="270">
        <f t="shared" si="20"/>
        <v>44.888105075272179</v>
      </c>
      <c r="Q528" s="117" t="s">
        <v>2047</v>
      </c>
      <c r="R528" s="276">
        <v>4216003989</v>
      </c>
      <c r="S528" s="117" t="s">
        <v>2048</v>
      </c>
      <c r="T528" s="45" t="s">
        <v>678</v>
      </c>
      <c r="U528" s="274"/>
      <c r="V528" s="274">
        <v>42485</v>
      </c>
      <c r="W528" s="274">
        <v>42485</v>
      </c>
      <c r="X528" s="45" t="s">
        <v>2049</v>
      </c>
      <c r="Y528" s="117">
        <v>29450</v>
      </c>
      <c r="Z528" s="117" t="s">
        <v>2047</v>
      </c>
      <c r="AA528" s="276">
        <v>4216003989</v>
      </c>
    </row>
    <row r="529" spans="1:27" ht="45">
      <c r="A529" s="475" t="s">
        <v>26251</v>
      </c>
      <c r="B529" s="1164" t="s">
        <v>937</v>
      </c>
      <c r="C529" s="407" t="s">
        <v>2008</v>
      </c>
      <c r="D529" s="45" t="s">
        <v>589</v>
      </c>
      <c r="E529" s="118" t="s">
        <v>1196</v>
      </c>
      <c r="F529" s="45" t="s">
        <v>1043</v>
      </c>
      <c r="G529" s="45" t="s">
        <v>845</v>
      </c>
      <c r="H529" s="45" t="s">
        <v>1197</v>
      </c>
      <c r="I529" s="45" t="s">
        <v>2050</v>
      </c>
      <c r="J529" s="280">
        <v>2</v>
      </c>
      <c r="K529" s="362">
        <v>2</v>
      </c>
      <c r="L529" s="468">
        <v>0</v>
      </c>
      <c r="M529" s="117">
        <v>152180</v>
      </c>
      <c r="N529" s="117">
        <v>97495.88</v>
      </c>
      <c r="O529" s="270">
        <f t="shared" si="21"/>
        <v>54684.119999999995</v>
      </c>
      <c r="P529" s="270">
        <f t="shared" si="20"/>
        <v>35.933841503482718</v>
      </c>
      <c r="Q529" s="117" t="s">
        <v>2051</v>
      </c>
      <c r="R529" s="276">
        <v>4220039723</v>
      </c>
      <c r="S529" s="117" t="s">
        <v>2052</v>
      </c>
      <c r="T529" s="45" t="s">
        <v>1203</v>
      </c>
      <c r="U529" s="274"/>
      <c r="V529" s="274">
        <v>42487</v>
      </c>
      <c r="W529" s="274">
        <v>42489</v>
      </c>
      <c r="X529" s="45" t="s">
        <v>2053</v>
      </c>
      <c r="Y529" s="117">
        <v>97495.88</v>
      </c>
      <c r="Z529" s="117" t="s">
        <v>2051</v>
      </c>
      <c r="AA529" s="276">
        <v>4220039723</v>
      </c>
    </row>
    <row r="530" spans="1:27" ht="56.25">
      <c r="A530" s="475" t="s">
        <v>26252</v>
      </c>
      <c r="B530" s="1164" t="s">
        <v>937</v>
      </c>
      <c r="C530" s="407" t="s">
        <v>2008</v>
      </c>
      <c r="D530" s="118" t="s">
        <v>272</v>
      </c>
      <c r="E530" s="118" t="s">
        <v>862</v>
      </c>
      <c r="F530" s="45" t="s">
        <v>1403</v>
      </c>
      <c r="G530" s="400">
        <v>42517</v>
      </c>
      <c r="H530" s="45" t="s">
        <v>864</v>
      </c>
      <c r="I530" s="45" t="s">
        <v>594</v>
      </c>
      <c r="J530" s="280">
        <v>1</v>
      </c>
      <c r="K530" s="362">
        <v>1</v>
      </c>
      <c r="L530" s="468">
        <v>0</v>
      </c>
      <c r="M530" s="117">
        <v>67140</v>
      </c>
      <c r="N530" s="117">
        <v>67140</v>
      </c>
      <c r="O530" s="270">
        <f t="shared" si="21"/>
        <v>0</v>
      </c>
      <c r="P530" s="270">
        <f t="shared" si="20"/>
        <v>0</v>
      </c>
      <c r="Q530" s="117" t="s">
        <v>2034</v>
      </c>
      <c r="R530" s="276">
        <v>4205086172</v>
      </c>
      <c r="S530" s="117" t="s">
        <v>2035</v>
      </c>
      <c r="T530" s="45" t="s">
        <v>1278</v>
      </c>
      <c r="U530" s="274"/>
      <c r="V530" s="274">
        <v>42542</v>
      </c>
      <c r="W530" s="274">
        <v>42545</v>
      </c>
      <c r="X530" s="45" t="s">
        <v>2054</v>
      </c>
      <c r="Y530" s="117">
        <v>67140</v>
      </c>
      <c r="Z530" s="117" t="s">
        <v>2034</v>
      </c>
      <c r="AA530" s="276">
        <v>4205086172</v>
      </c>
    </row>
    <row r="531" spans="1:27" ht="56.25">
      <c r="A531" s="475" t="s">
        <v>26253</v>
      </c>
      <c r="B531" s="1164" t="s">
        <v>937</v>
      </c>
      <c r="C531" s="407" t="s">
        <v>2008</v>
      </c>
      <c r="D531" s="45" t="s">
        <v>589</v>
      </c>
      <c r="E531" s="118" t="s">
        <v>2055</v>
      </c>
      <c r="F531" s="45" t="s">
        <v>1421</v>
      </c>
      <c r="G531" s="400">
        <v>42514</v>
      </c>
      <c r="H531" s="45" t="s">
        <v>1422</v>
      </c>
      <c r="I531" s="45" t="s">
        <v>1340</v>
      </c>
      <c r="J531" s="280">
        <v>4</v>
      </c>
      <c r="K531" s="362">
        <v>4</v>
      </c>
      <c r="L531" s="468">
        <v>0</v>
      </c>
      <c r="M531" s="117">
        <v>13683.6</v>
      </c>
      <c r="N531" s="117">
        <v>10810.04</v>
      </c>
      <c r="O531" s="270">
        <f t="shared" si="21"/>
        <v>2873.5599999999995</v>
      </c>
      <c r="P531" s="270">
        <f t="shared" si="20"/>
        <v>21.000029232073427</v>
      </c>
      <c r="Q531" s="117" t="s">
        <v>1208</v>
      </c>
      <c r="R531" s="276">
        <v>4252007178</v>
      </c>
      <c r="S531" s="117" t="s">
        <v>2056</v>
      </c>
      <c r="T531" s="45" t="s">
        <v>860</v>
      </c>
      <c r="U531" s="274"/>
      <c r="V531" s="274" t="s">
        <v>2057</v>
      </c>
      <c r="W531" s="274">
        <v>42551</v>
      </c>
      <c r="X531" s="45" t="s">
        <v>2058</v>
      </c>
      <c r="Y531" s="117">
        <v>10810.04</v>
      </c>
      <c r="Z531" s="117" t="s">
        <v>1208</v>
      </c>
      <c r="AA531" s="276">
        <v>4252007178</v>
      </c>
    </row>
    <row r="532" spans="1:27" ht="56.25">
      <c r="A532" s="475" t="s">
        <v>26254</v>
      </c>
      <c r="B532" s="1164" t="s">
        <v>937</v>
      </c>
      <c r="C532" s="407" t="s">
        <v>2008</v>
      </c>
      <c r="D532" s="45" t="s">
        <v>589</v>
      </c>
      <c r="E532" s="118" t="s">
        <v>1533</v>
      </c>
      <c r="F532" s="45" t="s">
        <v>1403</v>
      </c>
      <c r="G532" s="400">
        <v>42515</v>
      </c>
      <c r="H532" s="45" t="s">
        <v>1534</v>
      </c>
      <c r="I532" s="45" t="s">
        <v>1261</v>
      </c>
      <c r="J532" s="280">
        <v>3</v>
      </c>
      <c r="K532" s="362">
        <v>3</v>
      </c>
      <c r="L532" s="468">
        <v>0</v>
      </c>
      <c r="M532" s="117">
        <v>23520.6</v>
      </c>
      <c r="N532" s="117">
        <v>18581.150000000001</v>
      </c>
      <c r="O532" s="270">
        <f t="shared" si="21"/>
        <v>4939.4499999999971</v>
      </c>
      <c r="P532" s="270">
        <f t="shared" si="20"/>
        <v>21.000527197435428</v>
      </c>
      <c r="Q532" s="117" t="s">
        <v>1552</v>
      </c>
      <c r="R532" s="276">
        <v>4220035510</v>
      </c>
      <c r="S532" s="117" t="s">
        <v>2059</v>
      </c>
      <c r="T532" s="45" t="s">
        <v>860</v>
      </c>
      <c r="U532" s="274"/>
      <c r="V532" s="274" t="s">
        <v>2057</v>
      </c>
      <c r="W532" s="274">
        <v>42551</v>
      </c>
      <c r="X532" s="45" t="s">
        <v>2060</v>
      </c>
      <c r="Y532" s="117">
        <v>18581.150000000001</v>
      </c>
      <c r="Z532" s="117" t="s">
        <v>1552</v>
      </c>
      <c r="AA532" s="276">
        <v>4220035510</v>
      </c>
    </row>
    <row r="533" spans="1:27" ht="45">
      <c r="A533" s="475" t="s">
        <v>26255</v>
      </c>
      <c r="B533" s="1164" t="s">
        <v>937</v>
      </c>
      <c r="C533" s="407" t="s">
        <v>2008</v>
      </c>
      <c r="D533" s="45" t="s">
        <v>589</v>
      </c>
      <c r="E533" s="118" t="s">
        <v>2061</v>
      </c>
      <c r="F533" s="45" t="s">
        <v>1403</v>
      </c>
      <c r="G533" s="400" t="s">
        <v>2062</v>
      </c>
      <c r="H533" s="45" t="s">
        <v>1663</v>
      </c>
      <c r="I533" s="45" t="s">
        <v>1638</v>
      </c>
      <c r="J533" s="280">
        <v>6</v>
      </c>
      <c r="K533" s="362">
        <v>6</v>
      </c>
      <c r="L533" s="468">
        <v>0</v>
      </c>
      <c r="M533" s="117">
        <v>11600</v>
      </c>
      <c r="N533" s="117">
        <v>6951.29</v>
      </c>
      <c r="O533" s="270">
        <f t="shared" si="21"/>
        <v>4648.71</v>
      </c>
      <c r="P533" s="270">
        <f t="shared" si="20"/>
        <v>40.075086206896557</v>
      </c>
      <c r="Q533" s="117" t="s">
        <v>1664</v>
      </c>
      <c r="R533" s="276">
        <v>4205314100</v>
      </c>
      <c r="S533" s="117" t="s">
        <v>2063</v>
      </c>
      <c r="T533" s="45" t="s">
        <v>1122</v>
      </c>
      <c r="U533" s="274"/>
      <c r="V533" s="274" t="s">
        <v>2057</v>
      </c>
      <c r="W533" s="274">
        <v>42551</v>
      </c>
      <c r="X533" s="45" t="s">
        <v>2064</v>
      </c>
      <c r="Y533" s="117">
        <v>6951.29</v>
      </c>
      <c r="Z533" s="117" t="s">
        <v>1664</v>
      </c>
      <c r="AA533" s="276">
        <v>4205314100</v>
      </c>
    </row>
    <row r="534" spans="1:27" ht="56.25">
      <c r="A534" s="475" t="s">
        <v>26256</v>
      </c>
      <c r="B534" s="1164" t="s">
        <v>937</v>
      </c>
      <c r="C534" s="407" t="s">
        <v>2008</v>
      </c>
      <c r="D534" s="45" t="s">
        <v>589</v>
      </c>
      <c r="E534" s="118" t="s">
        <v>2065</v>
      </c>
      <c r="F534" s="45" t="s">
        <v>1539</v>
      </c>
      <c r="G534" s="400">
        <v>42515</v>
      </c>
      <c r="H534" s="45" t="s">
        <v>1668</v>
      </c>
      <c r="I534" s="45" t="s">
        <v>2066</v>
      </c>
      <c r="J534" s="280">
        <v>15</v>
      </c>
      <c r="K534" s="362">
        <v>12</v>
      </c>
      <c r="L534" s="468">
        <v>3</v>
      </c>
      <c r="M534" s="117">
        <v>50066.3</v>
      </c>
      <c r="N534" s="117">
        <v>31792.1</v>
      </c>
      <c r="O534" s="270">
        <f t="shared" si="21"/>
        <v>18274.200000000004</v>
      </c>
      <c r="P534" s="270">
        <f t="shared" si="20"/>
        <v>36.500000998675766</v>
      </c>
      <c r="Q534" s="117" t="s">
        <v>1552</v>
      </c>
      <c r="R534" s="276">
        <v>4220035510</v>
      </c>
      <c r="S534" s="117" t="s">
        <v>2059</v>
      </c>
      <c r="T534" s="45" t="s">
        <v>1122</v>
      </c>
      <c r="U534" s="274"/>
      <c r="V534" s="274" t="s">
        <v>2057</v>
      </c>
      <c r="W534" s="274">
        <v>42551</v>
      </c>
      <c r="X534" s="45" t="s">
        <v>2067</v>
      </c>
      <c r="Y534" s="117">
        <v>31792.1</v>
      </c>
      <c r="Z534" s="117" t="s">
        <v>1552</v>
      </c>
      <c r="AA534" s="276">
        <v>4220035510</v>
      </c>
    </row>
    <row r="535" spans="1:27" ht="56.25">
      <c r="A535" s="475" t="s">
        <v>26257</v>
      </c>
      <c r="B535" s="1164" t="s">
        <v>937</v>
      </c>
      <c r="C535" s="407" t="s">
        <v>2008</v>
      </c>
      <c r="D535" s="45" t="s">
        <v>589</v>
      </c>
      <c r="E535" s="118" t="s">
        <v>1558</v>
      </c>
      <c r="F535" s="45" t="s">
        <v>1539</v>
      </c>
      <c r="G535" s="400">
        <v>42517</v>
      </c>
      <c r="H535" s="45" t="s">
        <v>1559</v>
      </c>
      <c r="I535" s="45" t="s">
        <v>2068</v>
      </c>
      <c r="J535" s="280">
        <v>10</v>
      </c>
      <c r="K535" s="362">
        <v>9</v>
      </c>
      <c r="L535" s="468">
        <v>1</v>
      </c>
      <c r="M535" s="117">
        <v>35384.25</v>
      </c>
      <c r="N535" s="117">
        <v>27245.87</v>
      </c>
      <c r="O535" s="270">
        <f t="shared" si="21"/>
        <v>8138.380000000001</v>
      </c>
      <c r="P535" s="270">
        <f t="shared" si="20"/>
        <v>23.000007065290351</v>
      </c>
      <c r="Q535" s="117" t="s">
        <v>1552</v>
      </c>
      <c r="R535" s="276">
        <v>4220035510</v>
      </c>
      <c r="S535" s="117" t="s">
        <v>2059</v>
      </c>
      <c r="T535" s="45" t="s">
        <v>1279</v>
      </c>
      <c r="U535" s="274"/>
      <c r="V535" s="274">
        <v>42555</v>
      </c>
      <c r="W535" s="274">
        <v>42556</v>
      </c>
      <c r="X535" s="45" t="s">
        <v>2069</v>
      </c>
      <c r="Y535" s="117">
        <v>27245.87</v>
      </c>
      <c r="Z535" s="117" t="s">
        <v>1552</v>
      </c>
      <c r="AA535" s="276">
        <v>4220035510</v>
      </c>
    </row>
    <row r="536" spans="1:27" ht="78.75">
      <c r="A536" s="475" t="s">
        <v>26258</v>
      </c>
      <c r="B536" s="1164" t="s">
        <v>937</v>
      </c>
      <c r="C536" s="407" t="s">
        <v>2008</v>
      </c>
      <c r="D536" s="45" t="s">
        <v>261</v>
      </c>
      <c r="E536" s="118" t="s">
        <v>2070</v>
      </c>
      <c r="F536" s="45" t="s">
        <v>2071</v>
      </c>
      <c r="G536" s="400">
        <v>42557</v>
      </c>
      <c r="H536" s="45" t="s">
        <v>2072</v>
      </c>
      <c r="I536" s="45" t="s">
        <v>2073</v>
      </c>
      <c r="J536" s="280">
        <v>3</v>
      </c>
      <c r="K536" s="362">
        <v>3</v>
      </c>
      <c r="L536" s="468">
        <v>0</v>
      </c>
      <c r="M536" s="117">
        <v>290056.25</v>
      </c>
      <c r="N536" s="117">
        <v>220442.33</v>
      </c>
      <c r="O536" s="270">
        <f t="shared" si="21"/>
        <v>69613.920000000013</v>
      </c>
      <c r="P536" s="270">
        <f t="shared" si="20"/>
        <v>24.000144799500099</v>
      </c>
      <c r="Q536" s="117" t="s">
        <v>2074</v>
      </c>
      <c r="R536" s="276">
        <v>7725294223</v>
      </c>
      <c r="S536" s="117" t="s">
        <v>2075</v>
      </c>
      <c r="T536" s="45" t="s">
        <v>1308</v>
      </c>
      <c r="U536" s="274"/>
      <c r="V536" s="274">
        <v>42590</v>
      </c>
      <c r="W536" s="274">
        <v>42591</v>
      </c>
      <c r="X536" s="45" t="s">
        <v>2076</v>
      </c>
      <c r="Y536" s="117">
        <v>220442.33</v>
      </c>
      <c r="Z536" s="117" t="s">
        <v>2074</v>
      </c>
      <c r="AA536" s="276">
        <v>7725294223</v>
      </c>
    </row>
    <row r="537" spans="1:27" ht="78.75">
      <c r="A537" s="475" t="s">
        <v>26259</v>
      </c>
      <c r="B537" s="1164" t="s">
        <v>937</v>
      </c>
      <c r="C537" s="407" t="s">
        <v>2008</v>
      </c>
      <c r="D537" s="45" t="s">
        <v>261</v>
      </c>
      <c r="E537" s="118" t="s">
        <v>2077</v>
      </c>
      <c r="F537" s="45" t="s">
        <v>2071</v>
      </c>
      <c r="G537" s="400">
        <v>42557</v>
      </c>
      <c r="H537" s="45" t="s">
        <v>2078</v>
      </c>
      <c r="I537" s="45" t="s">
        <v>2079</v>
      </c>
      <c r="J537" s="280">
        <v>3</v>
      </c>
      <c r="K537" s="362">
        <v>2</v>
      </c>
      <c r="L537" s="468">
        <v>1</v>
      </c>
      <c r="M537" s="117">
        <v>252832.54</v>
      </c>
      <c r="N537" s="117">
        <v>221220.83</v>
      </c>
      <c r="O537" s="270">
        <f t="shared" si="21"/>
        <v>31611.710000000021</v>
      </c>
      <c r="P537" s="270">
        <f t="shared" si="20"/>
        <v>12.503022751739163</v>
      </c>
      <c r="Q537" s="117" t="s">
        <v>2080</v>
      </c>
      <c r="R537" s="276">
        <v>4252007178</v>
      </c>
      <c r="S537" s="117" t="s">
        <v>2056</v>
      </c>
      <c r="T537" s="45" t="s">
        <v>1308</v>
      </c>
      <c r="U537" s="274"/>
      <c r="V537" s="274">
        <v>42590</v>
      </c>
      <c r="W537" s="274">
        <v>42591</v>
      </c>
      <c r="X537" s="45" t="s">
        <v>2081</v>
      </c>
      <c r="Y537" s="117">
        <v>221220.83</v>
      </c>
      <c r="Z537" s="117" t="s">
        <v>2080</v>
      </c>
      <c r="AA537" s="276">
        <v>4252007178</v>
      </c>
    </row>
    <row r="538" spans="1:27" ht="180">
      <c r="A538" s="475" t="s">
        <v>26260</v>
      </c>
      <c r="B538" s="1164" t="s">
        <v>937</v>
      </c>
      <c r="C538" s="407" t="s">
        <v>2008</v>
      </c>
      <c r="D538" s="45" t="s">
        <v>261</v>
      </c>
      <c r="E538" s="118" t="s">
        <v>2082</v>
      </c>
      <c r="F538" s="45" t="s">
        <v>2083</v>
      </c>
      <c r="G538" s="400">
        <v>42570</v>
      </c>
      <c r="H538" s="45" t="s">
        <v>2084</v>
      </c>
      <c r="I538" s="45" t="s">
        <v>2085</v>
      </c>
      <c r="J538" s="280">
        <v>3</v>
      </c>
      <c r="K538" s="362">
        <v>2</v>
      </c>
      <c r="L538" s="468">
        <v>1</v>
      </c>
      <c r="M538" s="117">
        <v>123361.65</v>
      </c>
      <c r="N538" s="117">
        <v>110405.19</v>
      </c>
      <c r="O538" s="270">
        <f t="shared" si="21"/>
        <v>12956.459999999992</v>
      </c>
      <c r="P538" s="270">
        <f t="shared" ref="P538:P601" si="22">O538/M538*100</f>
        <v>10.502826445657943</v>
      </c>
      <c r="Q538" s="117" t="s">
        <v>2086</v>
      </c>
      <c r="R538" s="276">
        <v>4205282875</v>
      </c>
      <c r="S538" s="117" t="s">
        <v>2087</v>
      </c>
      <c r="T538" s="45" t="s">
        <v>869</v>
      </c>
      <c r="U538" s="274"/>
      <c r="V538" s="274">
        <v>42599</v>
      </c>
      <c r="W538" s="274">
        <v>42600</v>
      </c>
      <c r="X538" s="45" t="s">
        <v>2088</v>
      </c>
      <c r="Y538" s="117">
        <v>110405.19</v>
      </c>
      <c r="Z538" s="117" t="s">
        <v>2086</v>
      </c>
      <c r="AA538" s="276">
        <v>4205282875</v>
      </c>
    </row>
    <row r="539" spans="1:27" ht="78.75">
      <c r="A539" s="475" t="s">
        <v>26261</v>
      </c>
      <c r="B539" s="1164" t="s">
        <v>937</v>
      </c>
      <c r="C539" s="407" t="s">
        <v>2008</v>
      </c>
      <c r="D539" s="45" t="s">
        <v>589</v>
      </c>
      <c r="E539" s="118" t="s">
        <v>1784</v>
      </c>
      <c r="F539" s="45" t="s">
        <v>1785</v>
      </c>
      <c r="G539" s="400">
        <v>42580</v>
      </c>
      <c r="H539" s="45" t="s">
        <v>2089</v>
      </c>
      <c r="I539" s="45" t="s">
        <v>1788</v>
      </c>
      <c r="J539" s="280">
        <v>4</v>
      </c>
      <c r="K539" s="362">
        <v>4</v>
      </c>
      <c r="L539" s="468">
        <v>0</v>
      </c>
      <c r="M539" s="117">
        <v>80400</v>
      </c>
      <c r="N539" s="117">
        <v>52477.99</v>
      </c>
      <c r="O539" s="270">
        <f t="shared" si="21"/>
        <v>27922.010000000002</v>
      </c>
      <c r="P539" s="270">
        <f t="shared" si="22"/>
        <v>34.728868159203984</v>
      </c>
      <c r="Q539" s="117" t="s">
        <v>2090</v>
      </c>
      <c r="R539" s="276">
        <v>2225115156</v>
      </c>
      <c r="S539" s="117" t="s">
        <v>2091</v>
      </c>
      <c r="T539" s="45" t="s">
        <v>1311</v>
      </c>
      <c r="U539" s="274"/>
      <c r="V539" s="274">
        <v>42605</v>
      </c>
      <c r="W539" s="274">
        <v>42605</v>
      </c>
      <c r="X539" s="45" t="s">
        <v>2092</v>
      </c>
      <c r="Y539" s="117">
        <v>52477.99</v>
      </c>
      <c r="Z539" s="117" t="s">
        <v>2090</v>
      </c>
      <c r="AA539" s="276">
        <v>2225115156</v>
      </c>
    </row>
    <row r="540" spans="1:27" ht="78.75">
      <c r="A540" s="475" t="s">
        <v>26262</v>
      </c>
      <c r="B540" s="1164" t="s">
        <v>937</v>
      </c>
      <c r="C540" s="407" t="s">
        <v>2008</v>
      </c>
      <c r="D540" s="45" t="s">
        <v>589</v>
      </c>
      <c r="E540" s="118" t="s">
        <v>1331</v>
      </c>
      <c r="F540" s="45" t="s">
        <v>1311</v>
      </c>
      <c r="G540" s="400">
        <v>42611</v>
      </c>
      <c r="H540" s="45" t="s">
        <v>2093</v>
      </c>
      <c r="I540" s="45" t="s">
        <v>1334</v>
      </c>
      <c r="J540" s="280">
        <v>4</v>
      </c>
      <c r="K540" s="362">
        <v>4</v>
      </c>
      <c r="L540" s="468">
        <v>0</v>
      </c>
      <c r="M540" s="117">
        <v>54965</v>
      </c>
      <c r="N540" s="117">
        <v>42597.87</v>
      </c>
      <c r="O540" s="270">
        <f t="shared" si="21"/>
        <v>12367.129999999997</v>
      </c>
      <c r="P540" s="270">
        <f t="shared" si="22"/>
        <v>22.500009096697895</v>
      </c>
      <c r="Q540" s="117" t="s">
        <v>2094</v>
      </c>
      <c r="R540" s="276">
        <v>5406600343</v>
      </c>
      <c r="S540" s="117" t="s">
        <v>2095</v>
      </c>
      <c r="T540" s="45" t="s">
        <v>1317</v>
      </c>
      <c r="U540" s="274"/>
      <c r="V540" s="274">
        <v>42639</v>
      </c>
      <c r="W540" s="274">
        <v>42639</v>
      </c>
      <c r="X540" s="45" t="s">
        <v>2096</v>
      </c>
      <c r="Y540" s="117">
        <v>42597.87</v>
      </c>
      <c r="Z540" s="117" t="s">
        <v>2094</v>
      </c>
      <c r="AA540" s="276">
        <v>5406600343</v>
      </c>
    </row>
    <row r="541" spans="1:27" ht="56.25">
      <c r="A541" s="475" t="s">
        <v>26263</v>
      </c>
      <c r="B541" s="1164" t="s">
        <v>937</v>
      </c>
      <c r="C541" s="407" t="s">
        <v>2008</v>
      </c>
      <c r="D541" s="45" t="s">
        <v>589</v>
      </c>
      <c r="E541" s="118" t="s">
        <v>1579</v>
      </c>
      <c r="F541" s="45" t="s">
        <v>1311</v>
      </c>
      <c r="G541" s="400">
        <v>42611</v>
      </c>
      <c r="H541" s="45" t="s">
        <v>2097</v>
      </c>
      <c r="I541" s="45" t="s">
        <v>1261</v>
      </c>
      <c r="J541" s="280">
        <v>10</v>
      </c>
      <c r="K541" s="362">
        <v>10</v>
      </c>
      <c r="L541" s="468">
        <v>0</v>
      </c>
      <c r="M541" s="117">
        <v>22510</v>
      </c>
      <c r="N541" s="117">
        <v>11592.65</v>
      </c>
      <c r="O541" s="270">
        <f t="shared" si="21"/>
        <v>10917.35</v>
      </c>
      <c r="P541" s="270">
        <f t="shared" si="22"/>
        <v>48.500000000000007</v>
      </c>
      <c r="Q541" s="117" t="s">
        <v>2098</v>
      </c>
      <c r="R541" s="276">
        <v>2221199437</v>
      </c>
      <c r="S541" s="117" t="s">
        <v>2099</v>
      </c>
      <c r="T541" s="45" t="s">
        <v>2100</v>
      </c>
      <c r="U541" s="274"/>
      <c r="V541" s="274">
        <v>42640</v>
      </c>
      <c r="W541" s="274">
        <v>42640</v>
      </c>
      <c r="X541" s="45" t="s">
        <v>2101</v>
      </c>
      <c r="Y541" s="117">
        <v>11592.65</v>
      </c>
      <c r="Z541" s="117" t="s">
        <v>2098</v>
      </c>
      <c r="AA541" s="276">
        <v>2221199437</v>
      </c>
    </row>
    <row r="542" spans="1:27" ht="56.25">
      <c r="A542" s="475" t="s">
        <v>26264</v>
      </c>
      <c r="B542" s="1164" t="s">
        <v>937</v>
      </c>
      <c r="C542" s="407" t="s">
        <v>2008</v>
      </c>
      <c r="D542" s="118" t="s">
        <v>272</v>
      </c>
      <c r="E542" s="118" t="s">
        <v>1453</v>
      </c>
      <c r="F542" s="45" t="s">
        <v>619</v>
      </c>
      <c r="G542" s="400">
        <v>42620</v>
      </c>
      <c r="H542" s="45" t="s">
        <v>2102</v>
      </c>
      <c r="I542" s="45" t="s">
        <v>594</v>
      </c>
      <c r="J542" s="280">
        <v>1</v>
      </c>
      <c r="K542" s="362">
        <v>1</v>
      </c>
      <c r="L542" s="468">
        <v>0</v>
      </c>
      <c r="M542" s="117">
        <v>67800</v>
      </c>
      <c r="N542" s="117">
        <v>67800</v>
      </c>
      <c r="O542" s="270">
        <f t="shared" si="21"/>
        <v>0</v>
      </c>
      <c r="P542" s="270">
        <f t="shared" si="22"/>
        <v>0</v>
      </c>
      <c r="Q542" s="117" t="s">
        <v>2034</v>
      </c>
      <c r="R542" s="276">
        <v>4205086172</v>
      </c>
      <c r="S542" s="117" t="s">
        <v>2035</v>
      </c>
      <c r="T542" s="45" t="s">
        <v>2103</v>
      </c>
      <c r="U542" s="274"/>
      <c r="V542" s="274">
        <v>42643</v>
      </c>
      <c r="W542" s="274">
        <v>42647</v>
      </c>
      <c r="X542" s="45" t="s">
        <v>2104</v>
      </c>
      <c r="Y542" s="117">
        <v>67800</v>
      </c>
      <c r="Z542" s="117" t="s">
        <v>2034</v>
      </c>
      <c r="AA542" s="276">
        <v>4205086172</v>
      </c>
    </row>
    <row r="543" spans="1:27" ht="67.5">
      <c r="A543" s="475" t="s">
        <v>26265</v>
      </c>
      <c r="B543" s="1164" t="s">
        <v>937</v>
      </c>
      <c r="C543" s="407" t="s">
        <v>2008</v>
      </c>
      <c r="D543" s="118" t="s">
        <v>272</v>
      </c>
      <c r="E543" s="118" t="s">
        <v>2105</v>
      </c>
      <c r="F543" s="45" t="s">
        <v>1311</v>
      </c>
      <c r="G543" s="400">
        <v>42612</v>
      </c>
      <c r="H543" s="45" t="s">
        <v>2106</v>
      </c>
      <c r="I543" s="45" t="s">
        <v>1638</v>
      </c>
      <c r="J543" s="410">
        <v>4</v>
      </c>
      <c r="K543" s="411">
        <v>2</v>
      </c>
      <c r="L543" s="297">
        <v>2</v>
      </c>
      <c r="M543" s="117">
        <v>10133.6</v>
      </c>
      <c r="N543" s="117">
        <v>10133.6</v>
      </c>
      <c r="O543" s="270">
        <f t="shared" si="21"/>
        <v>0</v>
      </c>
      <c r="P543" s="270">
        <f t="shared" si="22"/>
        <v>0</v>
      </c>
      <c r="Q543" s="117" t="s">
        <v>2107</v>
      </c>
      <c r="R543" s="276">
        <v>4216003724</v>
      </c>
      <c r="S543" s="117" t="s">
        <v>2108</v>
      </c>
      <c r="T543" s="45" t="s">
        <v>2103</v>
      </c>
      <c r="U543" s="274"/>
      <c r="V543" s="274">
        <v>42643</v>
      </c>
      <c r="W543" s="274">
        <v>42647</v>
      </c>
      <c r="X543" s="45" t="s">
        <v>2109</v>
      </c>
      <c r="Y543" s="117">
        <v>10133.6</v>
      </c>
      <c r="Z543" s="117" t="s">
        <v>2107</v>
      </c>
      <c r="AA543" s="276">
        <v>4216003724</v>
      </c>
    </row>
    <row r="544" spans="1:27" ht="56.25">
      <c r="A544" s="475" t="s">
        <v>26266</v>
      </c>
      <c r="B544" s="1164" t="s">
        <v>937</v>
      </c>
      <c r="C544" s="407" t="s">
        <v>2008</v>
      </c>
      <c r="D544" s="45" t="s">
        <v>589</v>
      </c>
      <c r="E544" s="118" t="s">
        <v>3368</v>
      </c>
      <c r="F544" s="45" t="s">
        <v>1311</v>
      </c>
      <c r="G544" s="400">
        <v>42613</v>
      </c>
      <c r="H544" s="45" t="s">
        <v>3922</v>
      </c>
      <c r="I544" s="45" t="s">
        <v>3923</v>
      </c>
      <c r="J544" s="280">
        <v>12</v>
      </c>
      <c r="K544" s="362">
        <v>12</v>
      </c>
      <c r="L544" s="468">
        <v>0</v>
      </c>
      <c r="M544" s="117">
        <v>33867</v>
      </c>
      <c r="N544" s="117">
        <v>16965.87</v>
      </c>
      <c r="O544" s="270">
        <f t="shared" si="21"/>
        <v>16901.13</v>
      </c>
      <c r="P544" s="270">
        <f t="shared" si="22"/>
        <v>49.904420232084334</v>
      </c>
      <c r="Q544" s="117" t="s">
        <v>1552</v>
      </c>
      <c r="R544" s="276">
        <v>4220035510</v>
      </c>
      <c r="S544" s="117" t="s">
        <v>2059</v>
      </c>
      <c r="T544" s="45" t="s">
        <v>3372</v>
      </c>
      <c r="U544" s="274"/>
      <c r="V544" s="274">
        <v>42646</v>
      </c>
      <c r="W544" s="274">
        <v>42647</v>
      </c>
      <c r="X544" s="45" t="s">
        <v>3924</v>
      </c>
      <c r="Y544" s="117">
        <v>16965.87</v>
      </c>
      <c r="Z544" s="117" t="s">
        <v>1552</v>
      </c>
      <c r="AA544" s="276">
        <v>4220035510</v>
      </c>
    </row>
    <row r="545" spans="1:27" ht="67.5">
      <c r="A545" s="475" t="s">
        <v>26267</v>
      </c>
      <c r="B545" s="1164" t="s">
        <v>937</v>
      </c>
      <c r="C545" s="407" t="s">
        <v>2008</v>
      </c>
      <c r="D545" s="45" t="s">
        <v>589</v>
      </c>
      <c r="E545" s="118" t="s">
        <v>3490</v>
      </c>
      <c r="F545" s="45" t="s">
        <v>1311</v>
      </c>
      <c r="G545" s="400">
        <v>42608</v>
      </c>
      <c r="H545" s="45" t="s">
        <v>3925</v>
      </c>
      <c r="I545" s="45" t="s">
        <v>1340</v>
      </c>
      <c r="J545" s="280">
        <v>4</v>
      </c>
      <c r="K545" s="362">
        <v>4</v>
      </c>
      <c r="L545" s="468">
        <v>0</v>
      </c>
      <c r="M545" s="117">
        <v>16363.2</v>
      </c>
      <c r="N545" s="117">
        <v>15135.96</v>
      </c>
      <c r="O545" s="270">
        <f t="shared" si="21"/>
        <v>1227.2400000000016</v>
      </c>
      <c r="P545" s="270">
        <f t="shared" si="22"/>
        <v>7.5000000000000098</v>
      </c>
      <c r="Q545" s="117" t="s">
        <v>1315</v>
      </c>
      <c r="R545" s="276">
        <v>4252003790</v>
      </c>
      <c r="S545" s="117" t="s">
        <v>3926</v>
      </c>
      <c r="T545" s="45" t="s">
        <v>718</v>
      </c>
      <c r="U545" s="274"/>
      <c r="V545" s="274">
        <v>42646</v>
      </c>
      <c r="W545" s="274" t="s">
        <v>3927</v>
      </c>
      <c r="X545" s="45" t="s">
        <v>3928</v>
      </c>
      <c r="Y545" s="117">
        <v>15135.96</v>
      </c>
      <c r="Z545" s="117" t="s">
        <v>1315</v>
      </c>
      <c r="AA545" s="276">
        <v>4252003790</v>
      </c>
    </row>
    <row r="546" spans="1:27" ht="45">
      <c r="A546" s="475" t="s">
        <v>26268</v>
      </c>
      <c r="B546" s="1164" t="s">
        <v>937</v>
      </c>
      <c r="C546" s="407" t="s">
        <v>2008</v>
      </c>
      <c r="D546" s="45" t="s">
        <v>589</v>
      </c>
      <c r="E546" s="118" t="s">
        <v>3641</v>
      </c>
      <c r="F546" s="45" t="s">
        <v>1443</v>
      </c>
      <c r="G546" s="400">
        <v>42619</v>
      </c>
      <c r="H546" s="45" t="s">
        <v>3929</v>
      </c>
      <c r="I546" s="45" t="s">
        <v>3930</v>
      </c>
      <c r="J546" s="280">
        <v>4</v>
      </c>
      <c r="K546" s="362">
        <v>4</v>
      </c>
      <c r="L546" s="468">
        <v>0</v>
      </c>
      <c r="M546" s="117">
        <v>44170</v>
      </c>
      <c r="N546" s="117">
        <v>23189.21</v>
      </c>
      <c r="O546" s="270">
        <f t="shared" si="21"/>
        <v>20980.79</v>
      </c>
      <c r="P546" s="270">
        <f t="shared" si="22"/>
        <v>47.50009055920308</v>
      </c>
      <c r="Q546" s="117" t="s">
        <v>3644</v>
      </c>
      <c r="R546" s="276">
        <v>4205311798</v>
      </c>
      <c r="S546" s="117" t="s">
        <v>3931</v>
      </c>
      <c r="T546" s="45" t="s">
        <v>718</v>
      </c>
      <c r="U546" s="274"/>
      <c r="V546" s="274">
        <v>42646</v>
      </c>
      <c r="W546" s="274" t="s">
        <v>3932</v>
      </c>
      <c r="X546" s="45" t="s">
        <v>3933</v>
      </c>
      <c r="Y546" s="117">
        <v>23189.21</v>
      </c>
      <c r="Z546" s="117" t="s">
        <v>3644</v>
      </c>
      <c r="AA546" s="276">
        <v>4205311798</v>
      </c>
    </row>
    <row r="547" spans="1:27" ht="67.5">
      <c r="A547" s="475" t="s">
        <v>26269</v>
      </c>
      <c r="B547" s="1164" t="s">
        <v>937</v>
      </c>
      <c r="C547" s="407" t="s">
        <v>2008</v>
      </c>
      <c r="D547" s="118" t="s">
        <v>272</v>
      </c>
      <c r="E547" s="118" t="s">
        <v>3554</v>
      </c>
      <c r="F547" s="45" t="s">
        <v>1311</v>
      </c>
      <c r="G547" s="400">
        <v>42608</v>
      </c>
      <c r="H547" s="45" t="s">
        <v>3934</v>
      </c>
      <c r="I547" s="45" t="s">
        <v>1243</v>
      </c>
      <c r="J547" s="410">
        <v>5</v>
      </c>
      <c r="K547" s="411">
        <v>5</v>
      </c>
      <c r="L547" s="297">
        <v>0</v>
      </c>
      <c r="M547" s="117">
        <v>43701</v>
      </c>
      <c r="N547" s="117">
        <v>43701</v>
      </c>
      <c r="O547" s="270">
        <f t="shared" si="21"/>
        <v>0</v>
      </c>
      <c r="P547" s="270">
        <f t="shared" si="22"/>
        <v>0</v>
      </c>
      <c r="Q547" s="117" t="s">
        <v>3556</v>
      </c>
      <c r="R547" s="276">
        <v>4205269419</v>
      </c>
      <c r="S547" s="117" t="s">
        <v>3935</v>
      </c>
      <c r="T547" s="45" t="s">
        <v>718</v>
      </c>
      <c r="U547" s="274"/>
      <c r="V547" s="274">
        <v>42647</v>
      </c>
      <c r="W547" s="274">
        <v>42647</v>
      </c>
      <c r="X547" s="45" t="s">
        <v>3936</v>
      </c>
      <c r="Y547" s="117">
        <v>43701</v>
      </c>
      <c r="Z547" s="117" t="s">
        <v>3556</v>
      </c>
      <c r="AA547" s="276">
        <v>4205269419</v>
      </c>
    </row>
    <row r="548" spans="1:27" ht="67.5">
      <c r="A548" s="475" t="s">
        <v>26270</v>
      </c>
      <c r="B548" s="1164" t="s">
        <v>937</v>
      </c>
      <c r="C548" s="407" t="s">
        <v>2008</v>
      </c>
      <c r="D548" s="45" t="s">
        <v>589</v>
      </c>
      <c r="E548" s="118" t="s">
        <v>3493</v>
      </c>
      <c r="F548" s="45" t="s">
        <v>1311</v>
      </c>
      <c r="G548" s="400">
        <v>42613</v>
      </c>
      <c r="H548" s="45" t="s">
        <v>3937</v>
      </c>
      <c r="I548" s="45" t="s">
        <v>1235</v>
      </c>
      <c r="J548" s="280">
        <v>5</v>
      </c>
      <c r="K548" s="362">
        <v>5</v>
      </c>
      <c r="L548" s="468">
        <v>0</v>
      </c>
      <c r="M548" s="117">
        <v>19950</v>
      </c>
      <c r="N548" s="117">
        <v>16558.5</v>
      </c>
      <c r="O548" s="270">
        <f t="shared" si="21"/>
        <v>3391.5</v>
      </c>
      <c r="P548" s="270">
        <f t="shared" si="22"/>
        <v>17</v>
      </c>
      <c r="Q548" s="117" t="s">
        <v>1315</v>
      </c>
      <c r="R548" s="276">
        <v>4252003790</v>
      </c>
      <c r="S548" s="117" t="s">
        <v>3926</v>
      </c>
      <c r="T548" s="45" t="s">
        <v>3016</v>
      </c>
      <c r="U548" s="274"/>
      <c r="V548" s="274">
        <v>42655</v>
      </c>
      <c r="W548" s="274">
        <v>42656</v>
      </c>
      <c r="X548" s="45" t="s">
        <v>3938</v>
      </c>
      <c r="Y548" s="117">
        <v>16558.5</v>
      </c>
      <c r="Z548" s="117" t="s">
        <v>1315</v>
      </c>
      <c r="AA548" s="276">
        <v>4252003790</v>
      </c>
    </row>
    <row r="549" spans="1:27" ht="56.25">
      <c r="A549" s="475" t="s">
        <v>26271</v>
      </c>
      <c r="B549" s="1164" t="s">
        <v>937</v>
      </c>
      <c r="C549" s="407" t="s">
        <v>2008</v>
      </c>
      <c r="D549" s="118" t="s">
        <v>272</v>
      </c>
      <c r="E549" s="118" t="s">
        <v>3813</v>
      </c>
      <c r="F549" s="45" t="s">
        <v>3939</v>
      </c>
      <c r="G549" s="400">
        <v>42668</v>
      </c>
      <c r="H549" s="45" t="s">
        <v>3940</v>
      </c>
      <c r="I549" s="45" t="s">
        <v>3817</v>
      </c>
      <c r="J549" s="410">
        <v>3</v>
      </c>
      <c r="K549" s="411">
        <v>3</v>
      </c>
      <c r="L549" s="297">
        <v>0</v>
      </c>
      <c r="M549" s="117">
        <v>199500</v>
      </c>
      <c r="N549" s="117">
        <v>198502.5</v>
      </c>
      <c r="O549" s="270">
        <f t="shared" si="21"/>
        <v>997.5</v>
      </c>
      <c r="P549" s="270">
        <f t="shared" si="22"/>
        <v>0.5</v>
      </c>
      <c r="Q549" s="117" t="s">
        <v>3818</v>
      </c>
      <c r="R549" s="276">
        <v>5407496014</v>
      </c>
      <c r="S549" s="117" t="s">
        <v>3941</v>
      </c>
      <c r="T549" s="45" t="s">
        <v>3388</v>
      </c>
      <c r="U549" s="274"/>
      <c r="V549" s="274" t="s">
        <v>3942</v>
      </c>
      <c r="W549" s="274">
        <v>42696</v>
      </c>
      <c r="X549" s="45" t="s">
        <v>3943</v>
      </c>
      <c r="Y549" s="117">
        <v>198502.5</v>
      </c>
      <c r="Z549" s="117" t="s">
        <v>3818</v>
      </c>
      <c r="AA549" s="276">
        <v>5407496014</v>
      </c>
    </row>
    <row r="550" spans="1:27" ht="45">
      <c r="A550" s="475" t="s">
        <v>26272</v>
      </c>
      <c r="B550" s="1164" t="s">
        <v>937</v>
      </c>
      <c r="C550" s="407" t="s">
        <v>2008</v>
      </c>
      <c r="D550" s="45" t="s">
        <v>268</v>
      </c>
      <c r="E550" s="118" t="s">
        <v>3944</v>
      </c>
      <c r="F550" s="45" t="s">
        <v>3459</v>
      </c>
      <c r="G550" s="45" t="s">
        <v>3411</v>
      </c>
      <c r="H550" s="45" t="s">
        <v>3945</v>
      </c>
      <c r="I550" s="45" t="s">
        <v>2011</v>
      </c>
      <c r="J550" s="280"/>
      <c r="K550" s="362"/>
      <c r="L550" s="468"/>
      <c r="M550" s="117">
        <v>115888.86</v>
      </c>
      <c r="N550" s="117">
        <v>115888.86</v>
      </c>
      <c r="O550" s="270">
        <f t="shared" si="21"/>
        <v>0</v>
      </c>
      <c r="P550" s="270">
        <f t="shared" si="22"/>
        <v>0</v>
      </c>
      <c r="Q550" s="117" t="s">
        <v>2012</v>
      </c>
      <c r="R550" s="276">
        <v>4205109214</v>
      </c>
      <c r="S550" s="117" t="s">
        <v>2013</v>
      </c>
      <c r="T550" s="45" t="s">
        <v>3411</v>
      </c>
      <c r="U550" s="274"/>
      <c r="V550" s="274">
        <v>42703</v>
      </c>
      <c r="W550" s="274">
        <v>42703</v>
      </c>
      <c r="X550" s="45" t="s">
        <v>3946</v>
      </c>
      <c r="Y550" s="117">
        <v>115888.86</v>
      </c>
      <c r="Z550" s="117" t="s">
        <v>2012</v>
      </c>
      <c r="AA550" s="276">
        <v>4205109214</v>
      </c>
    </row>
    <row r="551" spans="1:27" ht="56.25">
      <c r="A551" s="475" t="s">
        <v>26273</v>
      </c>
      <c r="B551" s="1164" t="s">
        <v>937</v>
      </c>
      <c r="C551" s="407" t="s">
        <v>2008</v>
      </c>
      <c r="D551" s="45" t="s">
        <v>261</v>
      </c>
      <c r="E551" s="118" t="s">
        <v>2044</v>
      </c>
      <c r="F551" s="400">
        <v>42655</v>
      </c>
      <c r="G551" s="45" t="s">
        <v>3947</v>
      </c>
      <c r="H551" s="45" t="s">
        <v>3948</v>
      </c>
      <c r="I551" s="45" t="s">
        <v>2046</v>
      </c>
      <c r="J551" s="280">
        <v>3</v>
      </c>
      <c r="K551" s="362">
        <v>3</v>
      </c>
      <c r="L551" s="468">
        <v>0</v>
      </c>
      <c r="M551" s="117">
        <v>220922.03</v>
      </c>
      <c r="N551" s="117">
        <v>84895.38</v>
      </c>
      <c r="O551" s="270">
        <f t="shared" si="21"/>
        <v>136026.65</v>
      </c>
      <c r="P551" s="270">
        <f t="shared" si="22"/>
        <v>61.572243383785676</v>
      </c>
      <c r="Q551" s="117" t="s">
        <v>3949</v>
      </c>
      <c r="R551" s="276">
        <v>4253019426</v>
      </c>
      <c r="S551" s="117" t="s">
        <v>3950</v>
      </c>
      <c r="T551" s="45" t="s">
        <v>3398</v>
      </c>
      <c r="U551" s="274"/>
      <c r="V551" s="274">
        <v>42702</v>
      </c>
      <c r="W551" s="274">
        <v>42705</v>
      </c>
      <c r="X551" s="45" t="s">
        <v>3951</v>
      </c>
      <c r="Y551" s="117">
        <v>84895.38</v>
      </c>
      <c r="Z551" s="117" t="s">
        <v>3949</v>
      </c>
      <c r="AA551" s="276">
        <v>4253019426</v>
      </c>
    </row>
    <row r="552" spans="1:27" ht="67.5">
      <c r="A552" s="475" t="s">
        <v>26274</v>
      </c>
      <c r="B552" s="1164" t="s">
        <v>937</v>
      </c>
      <c r="C552" s="407" t="s">
        <v>2008</v>
      </c>
      <c r="D552" s="118" t="s">
        <v>272</v>
      </c>
      <c r="E552" s="118" t="s">
        <v>3952</v>
      </c>
      <c r="F552" s="45" t="s">
        <v>3402</v>
      </c>
      <c r="G552" s="400">
        <v>42684</v>
      </c>
      <c r="H552" s="45" t="s">
        <v>3953</v>
      </c>
      <c r="I552" s="45" t="s">
        <v>1340</v>
      </c>
      <c r="J552" s="410">
        <v>2</v>
      </c>
      <c r="K552" s="411">
        <v>2</v>
      </c>
      <c r="L552" s="297">
        <v>0</v>
      </c>
      <c r="M552" s="117">
        <v>62212</v>
      </c>
      <c r="N552" s="117">
        <v>61900.94</v>
      </c>
      <c r="O552" s="270">
        <f t="shared" si="21"/>
        <v>311.05999999999767</v>
      </c>
      <c r="P552" s="270">
        <f t="shared" si="22"/>
        <v>0.49999999999999628</v>
      </c>
      <c r="Q552" s="117" t="s">
        <v>3404</v>
      </c>
      <c r="R552" s="276">
        <v>4252007160</v>
      </c>
      <c r="S552" s="117" t="s">
        <v>3926</v>
      </c>
      <c r="T552" s="45" t="s">
        <v>3406</v>
      </c>
      <c r="U552" s="274"/>
      <c r="V552" s="274">
        <v>42712</v>
      </c>
      <c r="W552" s="274">
        <v>42716</v>
      </c>
      <c r="X552" s="45" t="s">
        <v>3954</v>
      </c>
      <c r="Y552" s="117">
        <v>61900.94</v>
      </c>
      <c r="Z552" s="117" t="s">
        <v>3404</v>
      </c>
      <c r="AA552" s="276">
        <v>4252007160</v>
      </c>
    </row>
    <row r="553" spans="1:27" ht="56.25">
      <c r="A553" s="475" t="s">
        <v>26275</v>
      </c>
      <c r="B553" s="1164" t="s">
        <v>937</v>
      </c>
      <c r="C553" s="407" t="s">
        <v>2008</v>
      </c>
      <c r="D553" s="118" t="s">
        <v>272</v>
      </c>
      <c r="E553" s="118" t="s">
        <v>3194</v>
      </c>
      <c r="F553" s="45" t="s">
        <v>3343</v>
      </c>
      <c r="G553" s="400">
        <v>42688</v>
      </c>
      <c r="H553" s="45" t="s">
        <v>3634</v>
      </c>
      <c r="I553" s="45" t="s">
        <v>594</v>
      </c>
      <c r="J553" s="410">
        <v>2</v>
      </c>
      <c r="K553" s="411">
        <v>2</v>
      </c>
      <c r="L553" s="297">
        <v>0</v>
      </c>
      <c r="M553" s="117">
        <v>68100</v>
      </c>
      <c r="N553" s="117">
        <v>67419</v>
      </c>
      <c r="O553" s="270">
        <f t="shared" si="21"/>
        <v>681</v>
      </c>
      <c r="P553" s="270">
        <f t="shared" si="22"/>
        <v>1</v>
      </c>
      <c r="Q553" s="117" t="s">
        <v>2034</v>
      </c>
      <c r="R553" s="276">
        <v>4205086172</v>
      </c>
      <c r="S553" s="117" t="s">
        <v>2035</v>
      </c>
      <c r="T553" s="45" t="s">
        <v>3417</v>
      </c>
      <c r="U553" s="274"/>
      <c r="V553" s="274">
        <v>42717</v>
      </c>
      <c r="W553" s="274">
        <v>42719</v>
      </c>
      <c r="X553" s="45" t="s">
        <v>3955</v>
      </c>
      <c r="Y553" s="117">
        <v>67419</v>
      </c>
      <c r="Z553" s="117" t="s">
        <v>2034</v>
      </c>
      <c r="AA553" s="276">
        <v>4205086172</v>
      </c>
    </row>
    <row r="554" spans="1:27" ht="45">
      <c r="A554" s="475" t="s">
        <v>26276</v>
      </c>
      <c r="B554" s="1164" t="s">
        <v>937</v>
      </c>
      <c r="C554" s="407" t="s">
        <v>2008</v>
      </c>
      <c r="D554" s="45" t="s">
        <v>589</v>
      </c>
      <c r="E554" s="118" t="s">
        <v>3437</v>
      </c>
      <c r="F554" s="45" t="s">
        <v>3402</v>
      </c>
      <c r="G554" s="400">
        <v>42688</v>
      </c>
      <c r="H554" s="45" t="s">
        <v>3956</v>
      </c>
      <c r="I554" s="45" t="s">
        <v>1243</v>
      </c>
      <c r="J554" s="280">
        <v>3</v>
      </c>
      <c r="K554" s="362">
        <v>2</v>
      </c>
      <c r="L554" s="468">
        <v>1</v>
      </c>
      <c r="M554" s="117">
        <v>120419.5</v>
      </c>
      <c r="N554" s="117">
        <v>106571.25</v>
      </c>
      <c r="O554" s="270">
        <f t="shared" ref="O554:O609" si="23">M554-N554</f>
        <v>13848.25</v>
      </c>
      <c r="P554" s="270">
        <f t="shared" si="22"/>
        <v>11.500006228227155</v>
      </c>
      <c r="Q554" s="117" t="s">
        <v>1687</v>
      </c>
      <c r="R554" s="276">
        <v>4205307431</v>
      </c>
      <c r="S554" s="117" t="s">
        <v>2020</v>
      </c>
      <c r="T554" s="45" t="s">
        <v>3957</v>
      </c>
      <c r="U554" s="274"/>
      <c r="V554" s="274">
        <v>42717</v>
      </c>
      <c r="W554" s="274">
        <v>42719</v>
      </c>
      <c r="X554" s="45" t="s">
        <v>3958</v>
      </c>
      <c r="Y554" s="117">
        <v>106571.25</v>
      </c>
      <c r="Z554" s="117" t="s">
        <v>1687</v>
      </c>
      <c r="AA554" s="276">
        <v>4205307431</v>
      </c>
    </row>
    <row r="555" spans="1:27" ht="67.5">
      <c r="A555" s="475" t="s">
        <v>26277</v>
      </c>
      <c r="B555" s="1164" t="s">
        <v>937</v>
      </c>
      <c r="C555" s="407" t="s">
        <v>2008</v>
      </c>
      <c r="D555" s="45" t="s">
        <v>589</v>
      </c>
      <c r="E555" s="118" t="s">
        <v>3431</v>
      </c>
      <c r="F555" s="45" t="s">
        <v>3402</v>
      </c>
      <c r="G555" s="400">
        <v>42685</v>
      </c>
      <c r="H555" s="45" t="s">
        <v>3959</v>
      </c>
      <c r="I555" s="45" t="s">
        <v>3960</v>
      </c>
      <c r="J555" s="280">
        <v>2</v>
      </c>
      <c r="K555" s="362">
        <v>2</v>
      </c>
      <c r="L555" s="468">
        <v>0</v>
      </c>
      <c r="M555" s="117">
        <v>214264</v>
      </c>
      <c r="N555" s="117">
        <v>185274.08</v>
      </c>
      <c r="O555" s="270">
        <f t="shared" si="23"/>
        <v>28989.920000000013</v>
      </c>
      <c r="P555" s="270">
        <f t="shared" si="22"/>
        <v>13.530000373371173</v>
      </c>
      <c r="Q555" s="117" t="s">
        <v>1433</v>
      </c>
      <c r="R555" s="276">
        <v>4252000077</v>
      </c>
      <c r="S555" s="117" t="s">
        <v>3961</v>
      </c>
      <c r="T555" s="45" t="s">
        <v>3411</v>
      </c>
      <c r="U555" s="274"/>
      <c r="V555" s="274">
        <v>42717</v>
      </c>
      <c r="W555" s="274">
        <v>42719</v>
      </c>
      <c r="X555" s="45" t="s">
        <v>3962</v>
      </c>
      <c r="Y555" s="117">
        <v>185274.08</v>
      </c>
      <c r="Z555" s="117" t="s">
        <v>1433</v>
      </c>
      <c r="AA555" s="276">
        <v>4252000077</v>
      </c>
    </row>
    <row r="556" spans="1:27" ht="56.25">
      <c r="A556" s="475" t="s">
        <v>26278</v>
      </c>
      <c r="B556" s="1164" t="s">
        <v>937</v>
      </c>
      <c r="C556" s="407" t="s">
        <v>2008</v>
      </c>
      <c r="D556" s="45" t="s">
        <v>589</v>
      </c>
      <c r="E556" s="118" t="s">
        <v>3613</v>
      </c>
      <c r="F556" s="45" t="s">
        <v>3343</v>
      </c>
      <c r="G556" s="400">
        <v>42688</v>
      </c>
      <c r="H556" s="45" t="s">
        <v>3614</v>
      </c>
      <c r="I556" s="45" t="s">
        <v>3963</v>
      </c>
      <c r="J556" s="280">
        <v>5</v>
      </c>
      <c r="K556" s="362">
        <v>5</v>
      </c>
      <c r="L556" s="468">
        <v>0</v>
      </c>
      <c r="M556" s="117">
        <v>27024</v>
      </c>
      <c r="N556" s="117">
        <v>19687.18</v>
      </c>
      <c r="O556" s="270">
        <f t="shared" si="23"/>
        <v>7336.82</v>
      </c>
      <c r="P556" s="270">
        <f t="shared" si="22"/>
        <v>27.149274718768503</v>
      </c>
      <c r="Q556" s="117" t="s">
        <v>2544</v>
      </c>
      <c r="R556" s="45" t="s">
        <v>1229</v>
      </c>
      <c r="S556" s="117" t="s">
        <v>3964</v>
      </c>
      <c r="T556" s="45" t="s">
        <v>3417</v>
      </c>
      <c r="U556" s="274"/>
      <c r="V556" s="274">
        <v>42717</v>
      </c>
      <c r="W556" s="274">
        <v>42719</v>
      </c>
      <c r="X556" s="45" t="s">
        <v>3965</v>
      </c>
      <c r="Y556" s="117">
        <v>19687.18</v>
      </c>
      <c r="Z556" s="117" t="s">
        <v>2544</v>
      </c>
      <c r="AA556" s="45" t="s">
        <v>1229</v>
      </c>
    </row>
    <row r="557" spans="1:27" ht="112.5">
      <c r="A557" s="475" t="s">
        <v>26279</v>
      </c>
      <c r="B557" s="1164" t="s">
        <v>937</v>
      </c>
      <c r="C557" s="407" t="s">
        <v>2008</v>
      </c>
      <c r="D557" s="45" t="s">
        <v>589</v>
      </c>
      <c r="E557" s="118" t="s">
        <v>3629</v>
      </c>
      <c r="F557" s="45" t="s">
        <v>3448</v>
      </c>
      <c r="G557" s="400">
        <v>42689</v>
      </c>
      <c r="H557" s="45" t="s">
        <v>3631</v>
      </c>
      <c r="I557" s="45" t="s">
        <v>3966</v>
      </c>
      <c r="J557" s="280">
        <v>4</v>
      </c>
      <c r="K557" s="362">
        <v>4</v>
      </c>
      <c r="L557" s="468">
        <v>0</v>
      </c>
      <c r="M557" s="117">
        <v>37590.75</v>
      </c>
      <c r="N557" s="117">
        <v>25323.35</v>
      </c>
      <c r="O557" s="270">
        <f t="shared" si="23"/>
        <v>12267.400000000001</v>
      </c>
      <c r="P557" s="270">
        <f t="shared" si="22"/>
        <v>32.634092163630683</v>
      </c>
      <c r="Q557" s="117" t="s">
        <v>1433</v>
      </c>
      <c r="R557" s="276">
        <v>4252000077</v>
      </c>
      <c r="S557" s="117" t="s">
        <v>3961</v>
      </c>
      <c r="T557" s="45" t="s">
        <v>3417</v>
      </c>
      <c r="U557" s="274"/>
      <c r="V557" s="274">
        <v>42717</v>
      </c>
      <c r="W557" s="274">
        <v>42719</v>
      </c>
      <c r="X557" s="45" t="s">
        <v>3967</v>
      </c>
      <c r="Y557" s="117">
        <v>25323.35</v>
      </c>
      <c r="Z557" s="117" t="s">
        <v>1433</v>
      </c>
      <c r="AA557" s="276">
        <v>4252000077</v>
      </c>
    </row>
    <row r="558" spans="1:27" ht="56.25">
      <c r="A558" s="475" t="s">
        <v>26280</v>
      </c>
      <c r="B558" s="1164" t="s">
        <v>937</v>
      </c>
      <c r="C558" s="407" t="s">
        <v>2008</v>
      </c>
      <c r="D558" s="45" t="s">
        <v>589</v>
      </c>
      <c r="E558" s="118" t="s">
        <v>3420</v>
      </c>
      <c r="F558" s="45" t="s">
        <v>3343</v>
      </c>
      <c r="G558" s="400">
        <v>42684</v>
      </c>
      <c r="H558" s="45" t="s">
        <v>3968</v>
      </c>
      <c r="I558" s="45" t="s">
        <v>2639</v>
      </c>
      <c r="J558" s="280">
        <v>8</v>
      </c>
      <c r="K558" s="362">
        <v>8</v>
      </c>
      <c r="L558" s="468">
        <v>0</v>
      </c>
      <c r="M558" s="117">
        <v>47880.65</v>
      </c>
      <c r="N558" s="117">
        <v>35671.08</v>
      </c>
      <c r="O558" s="270">
        <f t="shared" si="23"/>
        <v>12209.57</v>
      </c>
      <c r="P558" s="270">
        <f t="shared" si="22"/>
        <v>25.500008876237057</v>
      </c>
      <c r="Q558" s="117" t="s">
        <v>1262</v>
      </c>
      <c r="R558" s="276">
        <v>4253012727</v>
      </c>
      <c r="S558" s="117" t="s">
        <v>2029</v>
      </c>
      <c r="T558" s="45" t="s">
        <v>3424</v>
      </c>
      <c r="U558" s="274"/>
      <c r="V558" s="274">
        <v>42717</v>
      </c>
      <c r="W558" s="274">
        <v>42719</v>
      </c>
      <c r="X558" s="45" t="s">
        <v>3969</v>
      </c>
      <c r="Y558" s="117">
        <v>35671.08</v>
      </c>
      <c r="Z558" s="117" t="s">
        <v>1262</v>
      </c>
      <c r="AA558" s="276">
        <v>4253012727</v>
      </c>
    </row>
    <row r="559" spans="1:27" ht="45">
      <c r="A559" s="475" t="s">
        <v>26281</v>
      </c>
      <c r="B559" s="1164" t="s">
        <v>937</v>
      </c>
      <c r="C559" s="407" t="s">
        <v>2008</v>
      </c>
      <c r="D559" s="45" t="s">
        <v>268</v>
      </c>
      <c r="E559" s="118" t="s">
        <v>3970</v>
      </c>
      <c r="F559" s="45" t="s">
        <v>3399</v>
      </c>
      <c r="G559" s="400">
        <v>42717</v>
      </c>
      <c r="H559" s="45" t="s">
        <v>3971</v>
      </c>
      <c r="I559" s="45" t="s">
        <v>2011</v>
      </c>
      <c r="J559" s="280"/>
      <c r="K559" s="362"/>
      <c r="L559" s="468"/>
      <c r="M559" s="117">
        <v>521580</v>
      </c>
      <c r="N559" s="117">
        <v>521580</v>
      </c>
      <c r="O559" s="270">
        <f t="shared" si="23"/>
        <v>0</v>
      </c>
      <c r="P559" s="270">
        <f t="shared" si="22"/>
        <v>0</v>
      </c>
      <c r="Q559" s="117" t="s">
        <v>2012</v>
      </c>
      <c r="R559" s="276">
        <v>4205109214</v>
      </c>
      <c r="S559" s="117" t="s">
        <v>2013</v>
      </c>
      <c r="T559" s="45" t="s">
        <v>3217</v>
      </c>
      <c r="U559" s="274"/>
      <c r="V559" s="274">
        <v>42720</v>
      </c>
      <c r="W559" s="274">
        <v>42724</v>
      </c>
      <c r="X559" s="45" t="s">
        <v>3972</v>
      </c>
      <c r="Y559" s="117">
        <v>521580</v>
      </c>
      <c r="Z559" s="117" t="s">
        <v>2012</v>
      </c>
      <c r="AA559" s="276">
        <v>4205109214</v>
      </c>
    </row>
    <row r="560" spans="1:27" ht="67.5">
      <c r="A560" s="475" t="s">
        <v>26282</v>
      </c>
      <c r="B560" s="1164" t="s">
        <v>937</v>
      </c>
      <c r="C560" s="407" t="s">
        <v>2008</v>
      </c>
      <c r="D560" s="45" t="s">
        <v>589</v>
      </c>
      <c r="E560" s="118" t="s">
        <v>3453</v>
      </c>
      <c r="F560" s="45" t="s">
        <v>3402</v>
      </c>
      <c r="G560" s="400">
        <v>42685</v>
      </c>
      <c r="H560" s="45" t="s">
        <v>3973</v>
      </c>
      <c r="I560" s="45" t="s">
        <v>1235</v>
      </c>
      <c r="J560" s="280">
        <v>7</v>
      </c>
      <c r="K560" s="362">
        <v>7</v>
      </c>
      <c r="L560" s="468">
        <v>0</v>
      </c>
      <c r="M560" s="117">
        <v>29500</v>
      </c>
      <c r="N560" s="117">
        <v>23596.25</v>
      </c>
      <c r="O560" s="270">
        <f t="shared" si="23"/>
        <v>5903.75</v>
      </c>
      <c r="P560" s="270">
        <f t="shared" si="22"/>
        <v>20.012711864406779</v>
      </c>
      <c r="Q560" s="117" t="s">
        <v>3404</v>
      </c>
      <c r="R560" s="276">
        <v>4252007160</v>
      </c>
      <c r="S560" s="117" t="s">
        <v>3926</v>
      </c>
      <c r="T560" s="45" t="s">
        <v>3456</v>
      </c>
      <c r="U560" s="274"/>
      <c r="V560" s="274">
        <v>42724</v>
      </c>
      <c r="W560" s="274">
        <v>42725</v>
      </c>
      <c r="X560" s="45" t="s">
        <v>3974</v>
      </c>
      <c r="Y560" s="117">
        <v>23596.25</v>
      </c>
      <c r="Z560" s="117" t="s">
        <v>3404</v>
      </c>
      <c r="AA560" s="276">
        <v>4252007160</v>
      </c>
    </row>
    <row r="561" spans="1:27" ht="225">
      <c r="A561" s="475" t="s">
        <v>26283</v>
      </c>
      <c r="B561" s="1164" t="s">
        <v>937</v>
      </c>
      <c r="C561" s="407" t="s">
        <v>2008</v>
      </c>
      <c r="D561" s="45" t="s">
        <v>261</v>
      </c>
      <c r="E561" s="118" t="s">
        <v>3975</v>
      </c>
      <c r="F561" s="45" t="s">
        <v>3333</v>
      </c>
      <c r="G561" s="400">
        <v>42704</v>
      </c>
      <c r="H561" s="45" t="s">
        <v>3976</v>
      </c>
      <c r="I561" s="412" t="s">
        <v>3977</v>
      </c>
      <c r="J561" s="280">
        <v>3</v>
      </c>
      <c r="K561" s="362">
        <v>3</v>
      </c>
      <c r="L561" s="468">
        <v>0</v>
      </c>
      <c r="M561" s="117">
        <v>107539.06</v>
      </c>
      <c r="N561" s="117">
        <v>82804.86</v>
      </c>
      <c r="O561" s="270">
        <f t="shared" si="23"/>
        <v>24734.199999999997</v>
      </c>
      <c r="P561" s="270">
        <f t="shared" si="22"/>
        <v>23.000201043230241</v>
      </c>
      <c r="Q561" s="117" t="s">
        <v>3978</v>
      </c>
      <c r="R561" s="276">
        <v>4205261018</v>
      </c>
      <c r="S561" s="117" t="s">
        <v>3979</v>
      </c>
      <c r="T561" s="45" t="s">
        <v>1833</v>
      </c>
      <c r="U561" s="274"/>
      <c r="V561" s="274">
        <v>42730</v>
      </c>
      <c r="W561" s="274">
        <v>42730</v>
      </c>
      <c r="X561" s="45" t="s">
        <v>3980</v>
      </c>
      <c r="Y561" s="117">
        <v>82804.86</v>
      </c>
      <c r="Z561" s="117" t="s">
        <v>3978</v>
      </c>
      <c r="AA561" s="276">
        <v>4205261018</v>
      </c>
    </row>
    <row r="562" spans="1:27" ht="56.25">
      <c r="A562" s="475" t="s">
        <v>26284</v>
      </c>
      <c r="B562" s="1164" t="s">
        <v>937</v>
      </c>
      <c r="C562" s="407" t="s">
        <v>2008</v>
      </c>
      <c r="D562" s="45" t="s">
        <v>589</v>
      </c>
      <c r="E562" s="118" t="s">
        <v>3523</v>
      </c>
      <c r="F562" s="45" t="s">
        <v>3448</v>
      </c>
      <c r="G562" s="400">
        <v>42691</v>
      </c>
      <c r="H562" s="45" t="s">
        <v>3981</v>
      </c>
      <c r="I562" s="45" t="s">
        <v>2037</v>
      </c>
      <c r="J562" s="280">
        <v>8</v>
      </c>
      <c r="K562" s="362">
        <v>8</v>
      </c>
      <c r="L562" s="468">
        <v>0</v>
      </c>
      <c r="M562" s="117">
        <v>27220</v>
      </c>
      <c r="N562" s="117">
        <v>18237.400000000001</v>
      </c>
      <c r="O562" s="270">
        <f t="shared" si="23"/>
        <v>8982.5999999999985</v>
      </c>
      <c r="P562" s="270">
        <f t="shared" si="22"/>
        <v>32.999999999999993</v>
      </c>
      <c r="Q562" s="117" t="s">
        <v>2463</v>
      </c>
      <c r="R562" s="45" t="s">
        <v>2464</v>
      </c>
      <c r="S562" s="117" t="s">
        <v>3479</v>
      </c>
      <c r="T562" s="45" t="s">
        <v>3418</v>
      </c>
      <c r="U562" s="274"/>
      <c r="V562" s="274">
        <v>42730</v>
      </c>
      <c r="W562" s="274">
        <v>42730</v>
      </c>
      <c r="X562" s="45" t="s">
        <v>3982</v>
      </c>
      <c r="Y562" s="117">
        <v>18237.400000000001</v>
      </c>
      <c r="Z562" s="117" t="s">
        <v>2463</v>
      </c>
      <c r="AA562" s="45" t="s">
        <v>2464</v>
      </c>
    </row>
    <row r="563" spans="1:27" ht="78.75">
      <c r="A563" s="475" t="s">
        <v>26285</v>
      </c>
      <c r="B563" s="1164" t="s">
        <v>937</v>
      </c>
      <c r="C563" s="407" t="s">
        <v>2008</v>
      </c>
      <c r="D563" s="45" t="s">
        <v>261</v>
      </c>
      <c r="E563" s="118" t="s">
        <v>3983</v>
      </c>
      <c r="F563" s="45" t="s">
        <v>3333</v>
      </c>
      <c r="G563" s="400">
        <v>42702</v>
      </c>
      <c r="H563" s="45" t="s">
        <v>3984</v>
      </c>
      <c r="I563" s="45" t="s">
        <v>3985</v>
      </c>
      <c r="J563" s="280">
        <v>5</v>
      </c>
      <c r="K563" s="362">
        <v>5</v>
      </c>
      <c r="L563" s="468">
        <v>0</v>
      </c>
      <c r="M563" s="117">
        <v>341750</v>
      </c>
      <c r="N563" s="117">
        <v>256312.5</v>
      </c>
      <c r="O563" s="270">
        <f t="shared" si="23"/>
        <v>85437.5</v>
      </c>
      <c r="P563" s="270">
        <f t="shared" si="22"/>
        <v>25</v>
      </c>
      <c r="Q563" s="117" t="s">
        <v>2074</v>
      </c>
      <c r="R563" s="276">
        <v>7725294223</v>
      </c>
      <c r="S563" s="117" t="s">
        <v>2075</v>
      </c>
      <c r="T563" s="45" t="s">
        <v>3358</v>
      </c>
      <c r="U563" s="274"/>
      <c r="V563" s="274">
        <v>42731</v>
      </c>
      <c r="W563" s="274">
        <v>42731</v>
      </c>
      <c r="X563" s="45" t="s">
        <v>3986</v>
      </c>
      <c r="Y563" s="117">
        <v>256312.5</v>
      </c>
      <c r="Z563" s="117" t="s">
        <v>2074</v>
      </c>
      <c r="AA563" s="276">
        <v>7725294223</v>
      </c>
    </row>
    <row r="564" spans="1:27" ht="67.5">
      <c r="A564" s="475" t="s">
        <v>26286</v>
      </c>
      <c r="B564" s="1164" t="s">
        <v>937</v>
      </c>
      <c r="C564" s="407" t="s">
        <v>2008</v>
      </c>
      <c r="D564" s="45" t="s">
        <v>261</v>
      </c>
      <c r="E564" s="118" t="s">
        <v>3987</v>
      </c>
      <c r="F564" s="45" t="s">
        <v>3333</v>
      </c>
      <c r="G564" s="400">
        <v>42703</v>
      </c>
      <c r="H564" s="45" t="s">
        <v>3988</v>
      </c>
      <c r="I564" s="45" t="s">
        <v>3989</v>
      </c>
      <c r="J564" s="280">
        <v>3</v>
      </c>
      <c r="K564" s="362">
        <v>3</v>
      </c>
      <c r="L564" s="468">
        <v>0</v>
      </c>
      <c r="M564" s="117">
        <v>92986.85</v>
      </c>
      <c r="N564" s="117">
        <v>66950.210000000006</v>
      </c>
      <c r="O564" s="270">
        <f t="shared" si="23"/>
        <v>26036.639999999999</v>
      </c>
      <c r="P564" s="270">
        <f t="shared" si="22"/>
        <v>28.000346285523165</v>
      </c>
      <c r="Q564" s="117" t="s">
        <v>3404</v>
      </c>
      <c r="R564" s="276">
        <v>4252007160</v>
      </c>
      <c r="S564" s="117" t="s">
        <v>3926</v>
      </c>
      <c r="T564" s="45" t="s">
        <v>3358</v>
      </c>
      <c r="U564" s="274"/>
      <c r="V564" s="274">
        <v>42731</v>
      </c>
      <c r="W564" s="274">
        <v>42731</v>
      </c>
      <c r="X564" s="45" t="s">
        <v>3990</v>
      </c>
      <c r="Y564" s="117">
        <v>66950.210000000006</v>
      </c>
      <c r="Z564" s="117" t="s">
        <v>3404</v>
      </c>
      <c r="AA564" s="276">
        <v>4252007160</v>
      </c>
    </row>
    <row r="565" spans="1:27" ht="56.25">
      <c r="A565" s="475" t="s">
        <v>26287</v>
      </c>
      <c r="B565" s="1164" t="s">
        <v>937</v>
      </c>
      <c r="C565" s="407" t="s">
        <v>2008</v>
      </c>
      <c r="D565" s="118" t="s">
        <v>269</v>
      </c>
      <c r="E565" s="118" t="s">
        <v>3991</v>
      </c>
      <c r="F565" s="45" t="s">
        <v>3399</v>
      </c>
      <c r="G565" s="400">
        <v>42720</v>
      </c>
      <c r="H565" s="45" t="s">
        <v>3992</v>
      </c>
      <c r="I565" s="45" t="s">
        <v>3993</v>
      </c>
      <c r="J565" s="280"/>
      <c r="K565" s="362"/>
      <c r="L565" s="468"/>
      <c r="M565" s="117">
        <v>147697.32</v>
      </c>
      <c r="N565" s="117">
        <v>147697.32</v>
      </c>
      <c r="O565" s="270">
        <f t="shared" si="23"/>
        <v>0</v>
      </c>
      <c r="P565" s="270">
        <f t="shared" si="22"/>
        <v>0</v>
      </c>
      <c r="Q565" s="117" t="s">
        <v>563</v>
      </c>
      <c r="R565" s="276">
        <v>4217166136</v>
      </c>
      <c r="S565" s="117" t="s">
        <v>3994</v>
      </c>
      <c r="T565" s="45" t="s">
        <v>3358</v>
      </c>
      <c r="U565" s="274"/>
      <c r="V565" s="274">
        <v>42727</v>
      </c>
      <c r="W565" s="274">
        <v>42731</v>
      </c>
      <c r="X565" s="45" t="s">
        <v>3995</v>
      </c>
      <c r="Y565" s="117">
        <v>147697.32</v>
      </c>
      <c r="Z565" s="117" t="s">
        <v>563</v>
      </c>
      <c r="AA565" s="276">
        <v>4217166136</v>
      </c>
    </row>
    <row r="566" spans="1:27" ht="56.25">
      <c r="A566" s="475" t="s">
        <v>26288</v>
      </c>
      <c r="B566" s="1164" t="s">
        <v>937</v>
      </c>
      <c r="C566" s="407" t="s">
        <v>2008</v>
      </c>
      <c r="D566" s="118" t="s">
        <v>269</v>
      </c>
      <c r="E566" s="118" t="s">
        <v>3996</v>
      </c>
      <c r="F566" s="400">
        <v>42717</v>
      </c>
      <c r="G566" s="400">
        <v>42730</v>
      </c>
      <c r="H566" s="45" t="s">
        <v>3997</v>
      </c>
      <c r="I566" s="45" t="s">
        <v>3993</v>
      </c>
      <c r="J566" s="280"/>
      <c r="K566" s="362"/>
      <c r="L566" s="468"/>
      <c r="M566" s="117">
        <v>16606</v>
      </c>
      <c r="N566" s="117">
        <v>16606</v>
      </c>
      <c r="O566" s="270">
        <f t="shared" si="23"/>
        <v>0</v>
      </c>
      <c r="P566" s="270">
        <f t="shared" si="22"/>
        <v>0</v>
      </c>
      <c r="Q566" s="117" t="s">
        <v>563</v>
      </c>
      <c r="R566" s="276">
        <v>4217166136</v>
      </c>
      <c r="S566" s="117" t="s">
        <v>3994</v>
      </c>
      <c r="T566" s="45" t="s">
        <v>3708</v>
      </c>
      <c r="U566" s="274"/>
      <c r="V566" s="274" t="s">
        <v>3998</v>
      </c>
      <c r="W566" s="274" t="s">
        <v>3998</v>
      </c>
      <c r="X566" s="45" t="s">
        <v>3999</v>
      </c>
      <c r="Y566" s="117">
        <v>16606</v>
      </c>
      <c r="Z566" s="117" t="s">
        <v>563</v>
      </c>
      <c r="AA566" s="276">
        <v>4217166136</v>
      </c>
    </row>
    <row r="567" spans="1:27" ht="45">
      <c r="A567" s="475" t="s">
        <v>26289</v>
      </c>
      <c r="B567" s="1164" t="s">
        <v>937</v>
      </c>
      <c r="C567" s="407" t="s">
        <v>2008</v>
      </c>
      <c r="D567" s="118" t="s">
        <v>269</v>
      </c>
      <c r="E567" s="118" t="s">
        <v>4000</v>
      </c>
      <c r="F567" s="45" t="s">
        <v>3399</v>
      </c>
      <c r="G567" s="400" t="s">
        <v>3998</v>
      </c>
      <c r="H567" s="45" t="s">
        <v>4001</v>
      </c>
      <c r="I567" s="45" t="s">
        <v>4002</v>
      </c>
      <c r="J567" s="280"/>
      <c r="K567" s="362"/>
      <c r="L567" s="468"/>
      <c r="M567" s="117">
        <v>962447.12</v>
      </c>
      <c r="N567" s="117">
        <v>962447.12</v>
      </c>
      <c r="O567" s="270">
        <f t="shared" si="23"/>
        <v>0</v>
      </c>
      <c r="P567" s="270">
        <f t="shared" si="22"/>
        <v>0</v>
      </c>
      <c r="Q567" s="117" t="s">
        <v>1593</v>
      </c>
      <c r="R567" s="276">
        <v>4217146884</v>
      </c>
      <c r="S567" s="117" t="s">
        <v>2017</v>
      </c>
      <c r="T567" s="45" t="s">
        <v>3998</v>
      </c>
      <c r="U567" s="274"/>
      <c r="V567" s="274" t="s">
        <v>3998</v>
      </c>
      <c r="W567" s="274" t="s">
        <v>3998</v>
      </c>
      <c r="X567" s="45" t="s">
        <v>4003</v>
      </c>
      <c r="Y567" s="117">
        <v>962447.12</v>
      </c>
      <c r="Z567" s="117" t="s">
        <v>1593</v>
      </c>
      <c r="AA567" s="276">
        <v>4217146884</v>
      </c>
    </row>
    <row r="568" spans="1:27" ht="45">
      <c r="A568" s="475" t="s">
        <v>26290</v>
      </c>
      <c r="B568" s="472" t="s">
        <v>2110</v>
      </c>
      <c r="C568" s="45" t="s">
        <v>4004</v>
      </c>
      <c r="D568" s="45" t="s">
        <v>261</v>
      </c>
      <c r="E568" s="45" t="s">
        <v>2111</v>
      </c>
      <c r="F568" s="45" t="s">
        <v>2112</v>
      </c>
      <c r="G568" s="45" t="s">
        <v>985</v>
      </c>
      <c r="H568" s="45" t="s">
        <v>2113</v>
      </c>
      <c r="I568" s="45" t="s">
        <v>2114</v>
      </c>
      <c r="J568" s="468">
        <v>3</v>
      </c>
      <c r="K568" s="468">
        <v>3</v>
      </c>
      <c r="L568" s="468"/>
      <c r="M568" s="117">
        <v>71138</v>
      </c>
      <c r="N568" s="117">
        <v>66158.34</v>
      </c>
      <c r="O568" s="270">
        <f t="shared" si="23"/>
        <v>4979.6600000000035</v>
      </c>
      <c r="P568" s="270">
        <f t="shared" si="22"/>
        <v>7.0000000000000044</v>
      </c>
      <c r="Q568" s="117" t="s">
        <v>2115</v>
      </c>
      <c r="R568" s="117" t="s">
        <v>2116</v>
      </c>
      <c r="S568" s="117" t="s">
        <v>2117</v>
      </c>
      <c r="T568" s="274">
        <v>42366</v>
      </c>
      <c r="U568" s="117"/>
      <c r="V568" s="274">
        <v>42381</v>
      </c>
      <c r="W568" s="274">
        <v>42381</v>
      </c>
      <c r="X568" s="117" t="s">
        <v>2118</v>
      </c>
      <c r="Y568" s="117">
        <v>66158.34</v>
      </c>
      <c r="Z568" s="117" t="s">
        <v>2115</v>
      </c>
      <c r="AA568" s="117" t="s">
        <v>2116</v>
      </c>
    </row>
    <row r="569" spans="1:27" ht="56.25">
      <c r="A569" s="475" t="s">
        <v>26291</v>
      </c>
      <c r="B569" s="472" t="s">
        <v>2110</v>
      </c>
      <c r="C569" s="45" t="s">
        <v>4004</v>
      </c>
      <c r="D569" s="45" t="s">
        <v>261</v>
      </c>
      <c r="E569" s="45" t="s">
        <v>2119</v>
      </c>
      <c r="F569" s="45" t="s">
        <v>2120</v>
      </c>
      <c r="G569" s="45" t="s">
        <v>2121</v>
      </c>
      <c r="H569" s="45" t="s">
        <v>2122</v>
      </c>
      <c r="I569" s="45" t="s">
        <v>2123</v>
      </c>
      <c r="J569" s="468">
        <v>3</v>
      </c>
      <c r="K569" s="468">
        <v>3</v>
      </c>
      <c r="L569" s="468"/>
      <c r="M569" s="117">
        <v>69730</v>
      </c>
      <c r="N569" s="117">
        <v>58573.2</v>
      </c>
      <c r="O569" s="270">
        <f t="shared" si="23"/>
        <v>11156.800000000003</v>
      </c>
      <c r="P569" s="270">
        <f t="shared" si="22"/>
        <v>16.000000000000004</v>
      </c>
      <c r="Q569" s="117" t="s">
        <v>1236</v>
      </c>
      <c r="R569" s="117" t="s">
        <v>2124</v>
      </c>
      <c r="S569" s="117" t="s">
        <v>2125</v>
      </c>
      <c r="T569" s="274">
        <v>42361</v>
      </c>
      <c r="U569" s="117"/>
      <c r="V569" s="274">
        <v>42380</v>
      </c>
      <c r="W569" s="274">
        <v>42380</v>
      </c>
      <c r="X569" s="117" t="s">
        <v>2126</v>
      </c>
      <c r="Y569" s="117">
        <v>58573.2</v>
      </c>
      <c r="Z569" s="117" t="s">
        <v>1236</v>
      </c>
      <c r="AA569" s="117" t="s">
        <v>2124</v>
      </c>
    </row>
    <row r="570" spans="1:27" ht="213.75">
      <c r="A570" s="475" t="s">
        <v>26292</v>
      </c>
      <c r="B570" s="472" t="s">
        <v>2110</v>
      </c>
      <c r="C570" s="45" t="s">
        <v>4004</v>
      </c>
      <c r="D570" s="45" t="s">
        <v>261</v>
      </c>
      <c r="E570" s="45" t="s">
        <v>2127</v>
      </c>
      <c r="F570" s="45" t="s">
        <v>2112</v>
      </c>
      <c r="G570" s="45" t="s">
        <v>985</v>
      </c>
      <c r="H570" s="45" t="s">
        <v>2128</v>
      </c>
      <c r="I570" s="276" t="s">
        <v>2129</v>
      </c>
      <c r="J570" s="468">
        <v>2</v>
      </c>
      <c r="K570" s="468">
        <v>2</v>
      </c>
      <c r="L570" s="468"/>
      <c r="M570" s="117">
        <v>102377.57</v>
      </c>
      <c r="N570" s="117">
        <v>92139.77</v>
      </c>
      <c r="O570" s="270">
        <f t="shared" si="23"/>
        <v>10237.800000000003</v>
      </c>
      <c r="P570" s="270">
        <f t="shared" si="22"/>
        <v>10.000042001387611</v>
      </c>
      <c r="Q570" s="117" t="s">
        <v>2130</v>
      </c>
      <c r="R570" s="117" t="s">
        <v>2131</v>
      </c>
      <c r="S570" s="117" t="s">
        <v>2132</v>
      </c>
      <c r="T570" s="274">
        <v>42366</v>
      </c>
      <c r="U570" s="117"/>
      <c r="V570" s="274">
        <v>42387</v>
      </c>
      <c r="W570" s="274">
        <v>42387</v>
      </c>
      <c r="X570" s="117" t="s">
        <v>2133</v>
      </c>
      <c r="Y570" s="117">
        <v>92139.77</v>
      </c>
      <c r="Z570" s="117" t="s">
        <v>2130</v>
      </c>
      <c r="AA570" s="117" t="s">
        <v>2131</v>
      </c>
    </row>
    <row r="571" spans="1:27" ht="90">
      <c r="A571" s="475" t="s">
        <v>26293</v>
      </c>
      <c r="B571" s="472" t="s">
        <v>2110</v>
      </c>
      <c r="C571" s="45" t="s">
        <v>4004</v>
      </c>
      <c r="D571" s="45" t="s">
        <v>261</v>
      </c>
      <c r="E571" s="45" t="s">
        <v>2134</v>
      </c>
      <c r="F571" s="45" t="s">
        <v>709</v>
      </c>
      <c r="G571" s="45" t="s">
        <v>827</v>
      </c>
      <c r="H571" s="45" t="s">
        <v>2135</v>
      </c>
      <c r="I571" s="45" t="s">
        <v>2136</v>
      </c>
      <c r="J571" s="468">
        <v>4</v>
      </c>
      <c r="K571" s="468">
        <v>4</v>
      </c>
      <c r="L571" s="468"/>
      <c r="M571" s="117">
        <v>114601.3</v>
      </c>
      <c r="N571" s="117">
        <v>92256.52</v>
      </c>
      <c r="O571" s="270">
        <f t="shared" si="23"/>
        <v>22344.78</v>
      </c>
      <c r="P571" s="270">
        <f t="shared" si="22"/>
        <v>19.497841647520573</v>
      </c>
      <c r="Q571" s="117" t="s">
        <v>2137</v>
      </c>
      <c r="R571" s="117" t="s">
        <v>2116</v>
      </c>
      <c r="S571" s="117" t="s">
        <v>2117</v>
      </c>
      <c r="T571" s="274">
        <v>42389</v>
      </c>
      <c r="U571" s="117"/>
      <c r="V571" s="274">
        <v>42401</v>
      </c>
      <c r="W571" s="274">
        <v>42401</v>
      </c>
      <c r="X571" s="117" t="s">
        <v>2138</v>
      </c>
      <c r="Y571" s="117">
        <v>92256.52</v>
      </c>
      <c r="Z571" s="117" t="s">
        <v>2115</v>
      </c>
      <c r="AA571" s="117" t="s">
        <v>2116</v>
      </c>
    </row>
    <row r="572" spans="1:27" ht="33.75">
      <c r="A572" s="475" t="s">
        <v>26294</v>
      </c>
      <c r="B572" s="472" t="s">
        <v>2110</v>
      </c>
      <c r="C572" s="45" t="s">
        <v>4004</v>
      </c>
      <c r="D572" s="45" t="s">
        <v>268</v>
      </c>
      <c r="E572" s="45" t="s">
        <v>2139</v>
      </c>
      <c r="F572" s="45" t="s">
        <v>538</v>
      </c>
      <c r="G572" s="45"/>
      <c r="H572" s="45"/>
      <c r="I572" s="45" t="s">
        <v>564</v>
      </c>
      <c r="J572" s="45"/>
      <c r="K572" s="468"/>
      <c r="L572" s="468"/>
      <c r="M572" s="117">
        <v>256888.82</v>
      </c>
      <c r="N572" s="117">
        <v>256888.82</v>
      </c>
      <c r="O572" s="270">
        <f t="shared" si="23"/>
        <v>0</v>
      </c>
      <c r="P572" s="270">
        <f t="shared" si="22"/>
        <v>0</v>
      </c>
      <c r="Q572" s="117" t="s">
        <v>1148</v>
      </c>
      <c r="R572" s="117" t="s">
        <v>2140</v>
      </c>
      <c r="S572" s="117" t="s">
        <v>2141</v>
      </c>
      <c r="T572" s="276"/>
      <c r="U572" s="117"/>
      <c r="V572" s="274">
        <v>42408</v>
      </c>
      <c r="W572" s="274">
        <v>42408</v>
      </c>
      <c r="X572" s="117" t="s">
        <v>2142</v>
      </c>
      <c r="Y572" s="117">
        <v>256888.82</v>
      </c>
      <c r="Z572" s="117" t="s">
        <v>1148</v>
      </c>
      <c r="AA572" s="117" t="s">
        <v>2140</v>
      </c>
    </row>
    <row r="573" spans="1:27" ht="33.75">
      <c r="A573" s="475" t="s">
        <v>26295</v>
      </c>
      <c r="B573" s="472" t="s">
        <v>2110</v>
      </c>
      <c r="C573" s="45" t="s">
        <v>4004</v>
      </c>
      <c r="D573" s="118" t="s">
        <v>269</v>
      </c>
      <c r="E573" s="45" t="s">
        <v>560</v>
      </c>
      <c r="F573" s="45" t="s">
        <v>538</v>
      </c>
      <c r="G573" s="45" t="s">
        <v>2143</v>
      </c>
      <c r="H573" s="45" t="s">
        <v>2144</v>
      </c>
      <c r="I573" s="45" t="s">
        <v>483</v>
      </c>
      <c r="J573" s="45"/>
      <c r="K573" s="468"/>
      <c r="L573" s="468"/>
      <c r="M573" s="117">
        <v>272418.57</v>
      </c>
      <c r="N573" s="117">
        <v>272418.57</v>
      </c>
      <c r="O573" s="270">
        <f t="shared" si="23"/>
        <v>0</v>
      </c>
      <c r="P573" s="270">
        <f t="shared" si="22"/>
        <v>0</v>
      </c>
      <c r="Q573" s="117" t="s">
        <v>282</v>
      </c>
      <c r="R573" s="117" t="s">
        <v>2145</v>
      </c>
      <c r="S573" s="117" t="s">
        <v>2146</v>
      </c>
      <c r="T573" s="276"/>
      <c r="U573" s="117"/>
      <c r="V573" s="274">
        <v>42438</v>
      </c>
      <c r="W573" s="274">
        <v>42438</v>
      </c>
      <c r="X573" s="117" t="s">
        <v>2147</v>
      </c>
      <c r="Y573" s="117">
        <v>272418.57</v>
      </c>
      <c r="Z573" s="117" t="s">
        <v>282</v>
      </c>
      <c r="AA573" s="117" t="s">
        <v>2145</v>
      </c>
    </row>
    <row r="574" spans="1:27" ht="56.25">
      <c r="A574" s="475" t="s">
        <v>26296</v>
      </c>
      <c r="B574" s="472" t="s">
        <v>2110</v>
      </c>
      <c r="C574" s="45" t="s">
        <v>4004</v>
      </c>
      <c r="D574" s="45" t="s">
        <v>272</v>
      </c>
      <c r="E574" s="45" t="s">
        <v>2148</v>
      </c>
      <c r="F574" s="45" t="s">
        <v>681</v>
      </c>
      <c r="G574" s="45" t="s">
        <v>1410</v>
      </c>
      <c r="H574" s="45" t="s">
        <v>2149</v>
      </c>
      <c r="I574" s="45" t="s">
        <v>594</v>
      </c>
      <c r="J574" s="45" t="s">
        <v>10</v>
      </c>
      <c r="K574" s="468">
        <v>1</v>
      </c>
      <c r="L574" s="468"/>
      <c r="M574" s="117">
        <v>36927</v>
      </c>
      <c r="N574" s="117">
        <v>36927</v>
      </c>
      <c r="O574" s="270">
        <f t="shared" si="23"/>
        <v>0</v>
      </c>
      <c r="P574" s="270">
        <f t="shared" si="22"/>
        <v>0</v>
      </c>
      <c r="Q574" s="117" t="s">
        <v>565</v>
      </c>
      <c r="R574" s="117" t="s">
        <v>2150</v>
      </c>
      <c r="S574" s="117" t="s">
        <v>2151</v>
      </c>
      <c r="T574" s="274">
        <v>42537</v>
      </c>
      <c r="U574" s="117"/>
      <c r="V574" s="274">
        <v>42550</v>
      </c>
      <c r="W574" s="274">
        <v>42550</v>
      </c>
      <c r="X574" s="276" t="s">
        <v>2152</v>
      </c>
      <c r="Y574" s="117">
        <v>36927</v>
      </c>
      <c r="Z574" s="117" t="s">
        <v>565</v>
      </c>
      <c r="AA574" s="117" t="s">
        <v>2150</v>
      </c>
    </row>
    <row r="575" spans="1:27" ht="78.75">
      <c r="A575" s="475" t="s">
        <v>26297</v>
      </c>
      <c r="B575" s="472" t="s">
        <v>2110</v>
      </c>
      <c r="C575" s="45" t="s">
        <v>4004</v>
      </c>
      <c r="D575" s="45" t="s">
        <v>261</v>
      </c>
      <c r="E575" s="45" t="s">
        <v>2134</v>
      </c>
      <c r="F575" s="45" t="s">
        <v>2153</v>
      </c>
      <c r="G575" s="45" t="s">
        <v>716</v>
      </c>
      <c r="H575" s="45" t="s">
        <v>2154</v>
      </c>
      <c r="I575" s="45" t="s">
        <v>2155</v>
      </c>
      <c r="J575" s="45" t="s">
        <v>16</v>
      </c>
      <c r="K575" s="468">
        <v>4</v>
      </c>
      <c r="L575" s="468"/>
      <c r="M575" s="117">
        <v>84341.88</v>
      </c>
      <c r="N575" s="117">
        <v>69160.320000000007</v>
      </c>
      <c r="O575" s="270">
        <f t="shared" si="23"/>
        <v>15181.559999999998</v>
      </c>
      <c r="P575" s="270">
        <f t="shared" si="22"/>
        <v>18.000025610052795</v>
      </c>
      <c r="Q575" s="117" t="s">
        <v>2156</v>
      </c>
      <c r="R575" s="117" t="s">
        <v>2157</v>
      </c>
      <c r="S575" s="117" t="s">
        <v>2158</v>
      </c>
      <c r="T575" s="274">
        <v>42543</v>
      </c>
      <c r="U575" s="117"/>
      <c r="V575" s="274">
        <v>42555</v>
      </c>
      <c r="W575" s="274">
        <v>42556</v>
      </c>
      <c r="X575" s="117" t="s">
        <v>2159</v>
      </c>
      <c r="Y575" s="117">
        <v>69160.320000000007</v>
      </c>
      <c r="Z575" s="117" t="s">
        <v>2156</v>
      </c>
      <c r="AA575" s="117" t="s">
        <v>2157</v>
      </c>
    </row>
    <row r="576" spans="1:27" ht="33.75">
      <c r="A576" s="475" t="s">
        <v>26298</v>
      </c>
      <c r="B576" s="472" t="s">
        <v>2110</v>
      </c>
      <c r="C576" s="45" t="s">
        <v>4004</v>
      </c>
      <c r="D576" s="45" t="s">
        <v>261</v>
      </c>
      <c r="E576" s="45" t="s">
        <v>2111</v>
      </c>
      <c r="F576" s="45" t="s">
        <v>2153</v>
      </c>
      <c r="G576" s="45" t="s">
        <v>1410</v>
      </c>
      <c r="H576" s="45" t="s">
        <v>2160</v>
      </c>
      <c r="I576" s="45" t="s">
        <v>2161</v>
      </c>
      <c r="J576" s="45" t="s">
        <v>34</v>
      </c>
      <c r="K576" s="468">
        <v>5</v>
      </c>
      <c r="L576" s="468"/>
      <c r="M576" s="117">
        <v>67904.899999999994</v>
      </c>
      <c r="N576" s="117">
        <v>63660.480000000003</v>
      </c>
      <c r="O576" s="270">
        <f t="shared" si="23"/>
        <v>4244.419999999991</v>
      </c>
      <c r="P576" s="270">
        <f t="shared" si="22"/>
        <v>6.2505356756286972</v>
      </c>
      <c r="Q576" s="117" t="s">
        <v>2162</v>
      </c>
      <c r="R576" s="117" t="s">
        <v>2163</v>
      </c>
      <c r="S576" s="117" t="s">
        <v>2158</v>
      </c>
      <c r="T576" s="274">
        <v>42543</v>
      </c>
      <c r="U576" s="117"/>
      <c r="V576" s="274">
        <v>42555</v>
      </c>
      <c r="W576" s="274">
        <v>42556</v>
      </c>
      <c r="X576" s="117" t="s">
        <v>2164</v>
      </c>
      <c r="Y576" s="117">
        <v>63660.480000000003</v>
      </c>
      <c r="Z576" s="117" t="s">
        <v>2162</v>
      </c>
      <c r="AA576" s="117" t="s">
        <v>2163</v>
      </c>
    </row>
    <row r="577" spans="1:27" ht="236.25">
      <c r="A577" s="475" t="s">
        <v>26299</v>
      </c>
      <c r="B577" s="472" t="s">
        <v>2110</v>
      </c>
      <c r="C577" s="45" t="s">
        <v>4004</v>
      </c>
      <c r="D577" s="45" t="s">
        <v>261</v>
      </c>
      <c r="E577" s="45" t="s">
        <v>2165</v>
      </c>
      <c r="F577" s="45" t="s">
        <v>2153</v>
      </c>
      <c r="G577" s="45" t="s">
        <v>1410</v>
      </c>
      <c r="H577" s="45" t="s">
        <v>2166</v>
      </c>
      <c r="I577" s="276" t="s">
        <v>2167</v>
      </c>
      <c r="J577" s="45" t="s">
        <v>16</v>
      </c>
      <c r="K577" s="468">
        <v>4</v>
      </c>
      <c r="L577" s="468"/>
      <c r="M577" s="117">
        <v>117702.74</v>
      </c>
      <c r="N577" s="117">
        <v>106512.35</v>
      </c>
      <c r="O577" s="270">
        <f t="shared" si="23"/>
        <v>11190.39</v>
      </c>
      <c r="P577" s="270">
        <f t="shared" si="22"/>
        <v>9.5073317749442356</v>
      </c>
      <c r="Q577" s="117" t="s">
        <v>2156</v>
      </c>
      <c r="R577" s="117" t="s">
        <v>2157</v>
      </c>
      <c r="S577" s="117" t="s">
        <v>2158</v>
      </c>
      <c r="T577" s="274">
        <v>42543</v>
      </c>
      <c r="U577" s="117"/>
      <c r="V577" s="274">
        <v>42555</v>
      </c>
      <c r="W577" s="274">
        <v>42556</v>
      </c>
      <c r="X577" s="117" t="s">
        <v>2168</v>
      </c>
      <c r="Y577" s="117">
        <v>106512.35</v>
      </c>
      <c r="Z577" s="117" t="s">
        <v>2156</v>
      </c>
      <c r="AA577" s="117" t="s">
        <v>2157</v>
      </c>
    </row>
    <row r="578" spans="1:27" ht="56.25">
      <c r="A578" s="475" t="s">
        <v>26300</v>
      </c>
      <c r="B578" s="472" t="s">
        <v>2110</v>
      </c>
      <c r="C578" s="45" t="s">
        <v>4004</v>
      </c>
      <c r="D578" s="45" t="s">
        <v>261</v>
      </c>
      <c r="E578" s="45" t="s">
        <v>2169</v>
      </c>
      <c r="F578" s="45" t="s">
        <v>2153</v>
      </c>
      <c r="G578" s="45" t="s">
        <v>648</v>
      </c>
      <c r="H578" s="45" t="s">
        <v>2170</v>
      </c>
      <c r="I578" s="45" t="s">
        <v>2171</v>
      </c>
      <c r="J578" s="45" t="s">
        <v>34</v>
      </c>
      <c r="K578" s="468">
        <v>5</v>
      </c>
      <c r="L578" s="468"/>
      <c r="M578" s="117">
        <v>240786.5</v>
      </c>
      <c r="N578" s="117">
        <v>186609.65</v>
      </c>
      <c r="O578" s="270">
        <f t="shared" si="23"/>
        <v>54176.850000000006</v>
      </c>
      <c r="P578" s="270">
        <f t="shared" si="22"/>
        <v>22.499953278111526</v>
      </c>
      <c r="Q578" s="117" t="s">
        <v>1236</v>
      </c>
      <c r="R578" s="117" t="s">
        <v>2172</v>
      </c>
      <c r="S578" s="117" t="s">
        <v>2125</v>
      </c>
      <c r="T578" s="274">
        <v>42545</v>
      </c>
      <c r="U578" s="117"/>
      <c r="V578" s="274">
        <v>42557</v>
      </c>
      <c r="W578" s="274">
        <v>42557</v>
      </c>
      <c r="X578" s="117" t="s">
        <v>2173</v>
      </c>
      <c r="Y578" s="117">
        <v>186609.65</v>
      </c>
      <c r="Z578" s="117" t="s">
        <v>1236</v>
      </c>
      <c r="AA578" s="117" t="s">
        <v>2172</v>
      </c>
    </row>
    <row r="579" spans="1:27" ht="56.25">
      <c r="A579" s="475" t="s">
        <v>26301</v>
      </c>
      <c r="B579" s="472" t="s">
        <v>2110</v>
      </c>
      <c r="C579" s="45" t="s">
        <v>4004</v>
      </c>
      <c r="D579" s="45" t="s">
        <v>261</v>
      </c>
      <c r="E579" s="45" t="s">
        <v>2174</v>
      </c>
      <c r="F579" s="45" t="s">
        <v>2153</v>
      </c>
      <c r="G579" s="45" t="s">
        <v>1269</v>
      </c>
      <c r="H579" s="45" t="s">
        <v>2175</v>
      </c>
      <c r="I579" s="45" t="s">
        <v>2176</v>
      </c>
      <c r="J579" s="45" t="s">
        <v>15</v>
      </c>
      <c r="K579" s="468">
        <v>3</v>
      </c>
      <c r="L579" s="468"/>
      <c r="M579" s="117">
        <v>89929</v>
      </c>
      <c r="N579" s="117">
        <v>80486.25</v>
      </c>
      <c r="O579" s="270">
        <f t="shared" si="23"/>
        <v>9442.75</v>
      </c>
      <c r="P579" s="270">
        <f t="shared" si="22"/>
        <v>10.500227957611004</v>
      </c>
      <c r="Q579" s="117" t="s">
        <v>1236</v>
      </c>
      <c r="R579" s="117" t="s">
        <v>2172</v>
      </c>
      <c r="S579" s="117" t="s">
        <v>2125</v>
      </c>
      <c r="T579" s="274">
        <v>42545</v>
      </c>
      <c r="U579" s="117"/>
      <c r="V579" s="274">
        <v>42557</v>
      </c>
      <c r="W579" s="274">
        <v>42557</v>
      </c>
      <c r="X579" s="117" t="s">
        <v>2177</v>
      </c>
      <c r="Y579" s="117">
        <v>80486.25</v>
      </c>
      <c r="Z579" s="117" t="s">
        <v>1236</v>
      </c>
      <c r="AA579" s="117" t="s">
        <v>2172</v>
      </c>
    </row>
    <row r="580" spans="1:27" ht="56.25">
      <c r="A580" s="475" t="s">
        <v>26302</v>
      </c>
      <c r="B580" s="472" t="s">
        <v>2110</v>
      </c>
      <c r="C580" s="45" t="s">
        <v>4004</v>
      </c>
      <c r="D580" s="45" t="s">
        <v>261</v>
      </c>
      <c r="E580" s="45" t="s">
        <v>2178</v>
      </c>
      <c r="F580" s="45" t="s">
        <v>2153</v>
      </c>
      <c r="G580" s="45" t="s">
        <v>1410</v>
      </c>
      <c r="H580" s="45" t="s">
        <v>2179</v>
      </c>
      <c r="I580" s="45" t="s">
        <v>2180</v>
      </c>
      <c r="J580" s="45" t="s">
        <v>11</v>
      </c>
      <c r="K580" s="468">
        <v>2</v>
      </c>
      <c r="L580" s="468"/>
      <c r="M580" s="117">
        <v>58693.4</v>
      </c>
      <c r="N580" s="117">
        <v>52530.53</v>
      </c>
      <c r="O580" s="270">
        <f t="shared" si="23"/>
        <v>6162.8700000000026</v>
      </c>
      <c r="P580" s="270">
        <f t="shared" si="22"/>
        <v>10.500107337451915</v>
      </c>
      <c r="Q580" s="117" t="s">
        <v>1262</v>
      </c>
      <c r="R580" s="117" t="s">
        <v>2181</v>
      </c>
      <c r="S580" s="117" t="s">
        <v>2182</v>
      </c>
      <c r="T580" s="274">
        <v>42548</v>
      </c>
      <c r="U580" s="117"/>
      <c r="V580" s="274">
        <v>42559</v>
      </c>
      <c r="W580" s="274">
        <v>42559</v>
      </c>
      <c r="X580" s="117" t="s">
        <v>2183</v>
      </c>
      <c r="Y580" s="117">
        <v>52530.53</v>
      </c>
      <c r="Z580" s="117" t="s">
        <v>1262</v>
      </c>
      <c r="AA580" s="117" t="s">
        <v>2181</v>
      </c>
    </row>
    <row r="581" spans="1:27" ht="56.25">
      <c r="A581" s="475" t="s">
        <v>26303</v>
      </c>
      <c r="B581" s="472" t="s">
        <v>2110</v>
      </c>
      <c r="C581" s="45" t="s">
        <v>4004</v>
      </c>
      <c r="D581" s="45" t="s">
        <v>261</v>
      </c>
      <c r="E581" s="45" t="s">
        <v>2184</v>
      </c>
      <c r="F581" s="45" t="s">
        <v>2153</v>
      </c>
      <c r="G581" s="45" t="s">
        <v>1410</v>
      </c>
      <c r="H581" s="45" t="s">
        <v>2185</v>
      </c>
      <c r="I581" s="45" t="s">
        <v>2186</v>
      </c>
      <c r="J581" s="45" t="s">
        <v>11</v>
      </c>
      <c r="K581" s="468">
        <v>2</v>
      </c>
      <c r="L581" s="468"/>
      <c r="M581" s="117">
        <v>54043.199999999997</v>
      </c>
      <c r="N581" s="117">
        <v>46582.58</v>
      </c>
      <c r="O581" s="270">
        <f t="shared" si="23"/>
        <v>7460.6199999999953</v>
      </c>
      <c r="P581" s="270">
        <f t="shared" si="22"/>
        <v>13.804919027740761</v>
      </c>
      <c r="Q581" s="117" t="s">
        <v>1262</v>
      </c>
      <c r="R581" s="117" t="s">
        <v>2181</v>
      </c>
      <c r="S581" s="117" t="s">
        <v>2182</v>
      </c>
      <c r="T581" s="274">
        <v>42548</v>
      </c>
      <c r="U581" s="117"/>
      <c r="V581" s="274">
        <v>42559</v>
      </c>
      <c r="W581" s="274">
        <v>42559</v>
      </c>
      <c r="X581" s="117" t="s">
        <v>2187</v>
      </c>
      <c r="Y581" s="117">
        <v>46582.58</v>
      </c>
      <c r="Z581" s="117" t="s">
        <v>1262</v>
      </c>
      <c r="AA581" s="117" t="s">
        <v>2181</v>
      </c>
    </row>
    <row r="582" spans="1:27" ht="56.25">
      <c r="A582" s="475" t="s">
        <v>26304</v>
      </c>
      <c r="B582" s="472" t="s">
        <v>2110</v>
      </c>
      <c r="C582" s="45" t="s">
        <v>4004</v>
      </c>
      <c r="D582" s="45" t="s">
        <v>261</v>
      </c>
      <c r="E582" s="45" t="s">
        <v>1784</v>
      </c>
      <c r="F582" s="45" t="s">
        <v>1785</v>
      </c>
      <c r="G582" s="45" t="s">
        <v>2188</v>
      </c>
      <c r="H582" s="45" t="s">
        <v>2189</v>
      </c>
      <c r="I582" s="45" t="s">
        <v>1788</v>
      </c>
      <c r="J582" s="45" t="s">
        <v>16</v>
      </c>
      <c r="K582" s="468">
        <v>4</v>
      </c>
      <c r="L582" s="468"/>
      <c r="M582" s="117">
        <v>156000</v>
      </c>
      <c r="N582" s="117">
        <v>101822</v>
      </c>
      <c r="O582" s="270">
        <f t="shared" si="23"/>
        <v>54178</v>
      </c>
      <c r="P582" s="270">
        <f t="shared" si="22"/>
        <v>34.72948717948718</v>
      </c>
      <c r="Q582" s="117" t="s">
        <v>1789</v>
      </c>
      <c r="R582" s="117" t="s">
        <v>2190</v>
      </c>
      <c r="S582" s="117" t="s">
        <v>2191</v>
      </c>
      <c r="T582" s="274">
        <v>42594</v>
      </c>
      <c r="U582" s="117"/>
      <c r="V582" s="274">
        <v>42606</v>
      </c>
      <c r="W582" s="274">
        <v>42611</v>
      </c>
      <c r="X582" s="117" t="s">
        <v>2192</v>
      </c>
      <c r="Y582" s="117">
        <v>101822</v>
      </c>
      <c r="Z582" s="117" t="s">
        <v>1789</v>
      </c>
      <c r="AA582" s="117" t="s">
        <v>2190</v>
      </c>
    </row>
    <row r="583" spans="1:27" ht="33.75">
      <c r="A583" s="475" t="s">
        <v>26305</v>
      </c>
      <c r="B583" s="472" t="s">
        <v>2110</v>
      </c>
      <c r="C583" s="45" t="s">
        <v>4004</v>
      </c>
      <c r="D583" s="45" t="s">
        <v>268</v>
      </c>
      <c r="E583" s="45" t="s">
        <v>2139</v>
      </c>
      <c r="F583" s="45" t="s">
        <v>641</v>
      </c>
      <c r="G583" s="45"/>
      <c r="H583" s="45"/>
      <c r="I583" s="45" t="s">
        <v>405</v>
      </c>
      <c r="J583" s="45"/>
      <c r="K583" s="468"/>
      <c r="L583" s="468"/>
      <c r="M583" s="117">
        <v>41767.480000000003</v>
      </c>
      <c r="N583" s="117">
        <v>41767.480000000003</v>
      </c>
      <c r="O583" s="270">
        <f t="shared" si="23"/>
        <v>0</v>
      </c>
      <c r="P583" s="270">
        <f t="shared" si="22"/>
        <v>0</v>
      </c>
      <c r="Q583" s="117" t="s">
        <v>1148</v>
      </c>
      <c r="R583" s="117" t="s">
        <v>2140</v>
      </c>
      <c r="S583" s="117" t="s">
        <v>2141</v>
      </c>
      <c r="T583" s="276"/>
      <c r="U583" s="117"/>
      <c r="V583" s="274">
        <v>42408</v>
      </c>
      <c r="W583" s="274">
        <v>42409</v>
      </c>
      <c r="X583" s="117" t="s">
        <v>2193</v>
      </c>
      <c r="Y583" s="117">
        <v>41767.480000000003</v>
      </c>
      <c r="Z583" s="117" t="s">
        <v>1148</v>
      </c>
      <c r="AA583" s="117" t="s">
        <v>2140</v>
      </c>
    </row>
    <row r="584" spans="1:27" ht="56.25">
      <c r="A584" s="475" t="s">
        <v>26306</v>
      </c>
      <c r="B584" s="472" t="s">
        <v>2110</v>
      </c>
      <c r="C584" s="45" t="s">
        <v>4004</v>
      </c>
      <c r="D584" s="45" t="s">
        <v>265</v>
      </c>
      <c r="E584" s="45" t="s">
        <v>2194</v>
      </c>
      <c r="F584" s="45" t="s">
        <v>641</v>
      </c>
      <c r="G584" s="45" t="s">
        <v>842</v>
      </c>
      <c r="H584" s="45" t="s">
        <v>2195</v>
      </c>
      <c r="I584" s="45" t="s">
        <v>2196</v>
      </c>
      <c r="J584" s="45"/>
      <c r="K584" s="468"/>
      <c r="L584" s="468"/>
      <c r="M584" s="117">
        <v>97000</v>
      </c>
      <c r="N584" s="117">
        <v>97000</v>
      </c>
      <c r="O584" s="270">
        <f t="shared" si="23"/>
        <v>0</v>
      </c>
      <c r="P584" s="270">
        <f t="shared" si="22"/>
        <v>0</v>
      </c>
      <c r="Q584" s="117" t="s">
        <v>262</v>
      </c>
      <c r="R584" s="276" t="s">
        <v>2197</v>
      </c>
      <c r="S584" s="117" t="s">
        <v>2198</v>
      </c>
      <c r="T584" s="276"/>
      <c r="U584" s="117"/>
      <c r="V584" s="274">
        <v>42416</v>
      </c>
      <c r="W584" s="274">
        <v>42417</v>
      </c>
      <c r="X584" s="117" t="s">
        <v>2199</v>
      </c>
      <c r="Y584" s="117">
        <v>97000</v>
      </c>
      <c r="Z584" s="117" t="s">
        <v>262</v>
      </c>
      <c r="AA584" s="276" t="s">
        <v>2197</v>
      </c>
    </row>
    <row r="585" spans="1:27" ht="56.25">
      <c r="A585" s="475" t="s">
        <v>26307</v>
      </c>
      <c r="B585" s="472" t="s">
        <v>2110</v>
      </c>
      <c r="C585" s="45" t="s">
        <v>4004</v>
      </c>
      <c r="D585" s="118" t="s">
        <v>269</v>
      </c>
      <c r="E585" s="45" t="s">
        <v>267</v>
      </c>
      <c r="F585" s="45" t="s">
        <v>641</v>
      </c>
      <c r="G585" s="45" t="s">
        <v>842</v>
      </c>
      <c r="H585" s="45" t="s">
        <v>2200</v>
      </c>
      <c r="I585" s="45" t="s">
        <v>2201</v>
      </c>
      <c r="J585" s="45"/>
      <c r="K585" s="468"/>
      <c r="L585" s="468"/>
      <c r="M585" s="117">
        <v>8967.5300000000007</v>
      </c>
      <c r="N585" s="117">
        <v>8967.5300000000007</v>
      </c>
      <c r="O585" s="270">
        <f t="shared" si="23"/>
        <v>0</v>
      </c>
      <c r="P585" s="270">
        <f t="shared" si="22"/>
        <v>0</v>
      </c>
      <c r="Q585" s="117" t="s">
        <v>563</v>
      </c>
      <c r="R585" s="276" t="s">
        <v>2202</v>
      </c>
      <c r="S585" s="117" t="s">
        <v>2203</v>
      </c>
      <c r="T585" s="276"/>
      <c r="U585" s="117"/>
      <c r="V585" s="274">
        <v>42416</v>
      </c>
      <c r="W585" s="274">
        <v>42419</v>
      </c>
      <c r="X585" s="117" t="s">
        <v>2204</v>
      </c>
      <c r="Y585" s="117">
        <v>8967.5300000000007</v>
      </c>
      <c r="Z585" s="117" t="s">
        <v>563</v>
      </c>
      <c r="AA585" s="276" t="s">
        <v>2202</v>
      </c>
    </row>
    <row r="586" spans="1:27" ht="56.25">
      <c r="A586" s="475" t="s">
        <v>26308</v>
      </c>
      <c r="B586" s="472" t="s">
        <v>2110</v>
      </c>
      <c r="C586" s="45" t="s">
        <v>4004</v>
      </c>
      <c r="D586" s="118" t="s">
        <v>269</v>
      </c>
      <c r="E586" s="45" t="s">
        <v>560</v>
      </c>
      <c r="F586" s="45" t="s">
        <v>641</v>
      </c>
      <c r="G586" s="45" t="s">
        <v>842</v>
      </c>
      <c r="H586" s="45" t="s">
        <v>2205</v>
      </c>
      <c r="I586" s="45" t="s">
        <v>2206</v>
      </c>
      <c r="J586" s="45"/>
      <c r="K586" s="468"/>
      <c r="L586" s="468"/>
      <c r="M586" s="117">
        <v>114759.1</v>
      </c>
      <c r="N586" s="117">
        <v>114759.1</v>
      </c>
      <c r="O586" s="270">
        <f t="shared" si="23"/>
        <v>0</v>
      </c>
      <c r="P586" s="270">
        <f t="shared" si="22"/>
        <v>0</v>
      </c>
      <c r="Q586" s="117" t="s">
        <v>561</v>
      </c>
      <c r="R586" s="276" t="s">
        <v>2207</v>
      </c>
      <c r="S586" s="117" t="s">
        <v>562</v>
      </c>
      <c r="T586" s="276"/>
      <c r="U586" s="117"/>
      <c r="V586" s="274">
        <v>42466</v>
      </c>
      <c r="W586" s="274">
        <v>42467</v>
      </c>
      <c r="X586" s="117" t="s">
        <v>2208</v>
      </c>
      <c r="Y586" s="117">
        <v>114759.1</v>
      </c>
      <c r="Z586" s="117" t="s">
        <v>561</v>
      </c>
      <c r="AA586" s="276" t="s">
        <v>2207</v>
      </c>
    </row>
    <row r="587" spans="1:27" ht="56.25">
      <c r="A587" s="475" t="s">
        <v>26309</v>
      </c>
      <c r="B587" s="472" t="s">
        <v>2110</v>
      </c>
      <c r="C587" s="45" t="s">
        <v>4004</v>
      </c>
      <c r="D587" s="45" t="s">
        <v>830</v>
      </c>
      <c r="E587" s="45" t="s">
        <v>4005</v>
      </c>
      <c r="F587" s="45" t="s">
        <v>641</v>
      </c>
      <c r="G587" s="45" t="s">
        <v>1185</v>
      </c>
      <c r="H587" s="45"/>
      <c r="I587" s="45" t="s">
        <v>992</v>
      </c>
      <c r="J587" s="45"/>
      <c r="K587" s="468"/>
      <c r="L587" s="468"/>
      <c r="M587" s="117">
        <v>98974.68</v>
      </c>
      <c r="N587" s="117">
        <v>98974.68</v>
      </c>
      <c r="O587" s="270">
        <f t="shared" si="23"/>
        <v>0</v>
      </c>
      <c r="P587" s="270">
        <f t="shared" si="22"/>
        <v>0</v>
      </c>
      <c r="Q587" s="117" t="s">
        <v>3354</v>
      </c>
      <c r="R587" s="117" t="s">
        <v>4006</v>
      </c>
      <c r="S587" s="117" t="s">
        <v>4007</v>
      </c>
      <c r="T587" s="117"/>
      <c r="U587" s="117"/>
      <c r="V587" s="274">
        <v>42466</v>
      </c>
      <c r="W587" s="274">
        <v>42467</v>
      </c>
      <c r="X587" s="45" t="s">
        <v>4008</v>
      </c>
      <c r="Y587" s="117">
        <v>98974.68</v>
      </c>
      <c r="Z587" s="117" t="s">
        <v>3354</v>
      </c>
      <c r="AA587" s="117" t="s">
        <v>4006</v>
      </c>
    </row>
    <row r="588" spans="1:27" ht="56.25">
      <c r="A588" s="475" t="s">
        <v>26310</v>
      </c>
      <c r="B588" s="472" t="s">
        <v>2110</v>
      </c>
      <c r="C588" s="45" t="s">
        <v>4004</v>
      </c>
      <c r="D588" s="45" t="s">
        <v>830</v>
      </c>
      <c r="E588" s="45" t="s">
        <v>4005</v>
      </c>
      <c r="F588" s="45" t="s">
        <v>3443</v>
      </c>
      <c r="G588" s="45" t="s">
        <v>3243</v>
      </c>
      <c r="H588" s="45" t="s">
        <v>4009</v>
      </c>
      <c r="I588" s="45" t="s">
        <v>992</v>
      </c>
      <c r="J588" s="45"/>
      <c r="K588" s="468"/>
      <c r="L588" s="468"/>
      <c r="M588" s="117">
        <v>98974.68</v>
      </c>
      <c r="N588" s="117">
        <v>98974.68</v>
      </c>
      <c r="O588" s="270">
        <f t="shared" si="23"/>
        <v>0</v>
      </c>
      <c r="P588" s="270">
        <f t="shared" si="22"/>
        <v>0</v>
      </c>
      <c r="Q588" s="117" t="s">
        <v>3354</v>
      </c>
      <c r="R588" s="117" t="s">
        <v>4006</v>
      </c>
      <c r="S588" s="117" t="s">
        <v>4007</v>
      </c>
      <c r="T588" s="117"/>
      <c r="U588" s="117"/>
      <c r="V588" s="274">
        <v>42733</v>
      </c>
      <c r="W588" s="274">
        <v>42733</v>
      </c>
      <c r="X588" s="117" t="s">
        <v>4010</v>
      </c>
      <c r="Y588" s="117">
        <v>98974.68</v>
      </c>
      <c r="Z588" s="117" t="s">
        <v>3354</v>
      </c>
      <c r="AA588" s="117" t="s">
        <v>4006</v>
      </c>
    </row>
    <row r="589" spans="1:27" ht="56.25">
      <c r="A589" s="475" t="s">
        <v>26311</v>
      </c>
      <c r="B589" s="472" t="s">
        <v>2110</v>
      </c>
      <c r="C589" s="45" t="s">
        <v>4004</v>
      </c>
      <c r="D589" s="45" t="s">
        <v>265</v>
      </c>
      <c r="E589" s="45" t="s">
        <v>537</v>
      </c>
      <c r="F589" s="45" t="s">
        <v>3443</v>
      </c>
      <c r="G589" s="45" t="s">
        <v>3243</v>
      </c>
      <c r="H589" s="45" t="s">
        <v>4011</v>
      </c>
      <c r="I589" s="45" t="s">
        <v>541</v>
      </c>
      <c r="J589" s="45"/>
      <c r="K589" s="468"/>
      <c r="L589" s="468"/>
      <c r="M589" s="117">
        <v>85000</v>
      </c>
      <c r="N589" s="117">
        <v>85000</v>
      </c>
      <c r="O589" s="270">
        <f t="shared" si="23"/>
        <v>0</v>
      </c>
      <c r="P589" s="270">
        <f t="shared" si="22"/>
        <v>0</v>
      </c>
      <c r="Q589" s="117" t="s">
        <v>262</v>
      </c>
      <c r="R589" s="117" t="s">
        <v>2197</v>
      </c>
      <c r="S589" s="117" t="s">
        <v>4012</v>
      </c>
      <c r="T589" s="117"/>
      <c r="U589" s="117"/>
      <c r="V589" s="274">
        <v>42733</v>
      </c>
      <c r="W589" s="274">
        <v>42733</v>
      </c>
      <c r="X589" s="117" t="s">
        <v>4013</v>
      </c>
      <c r="Y589" s="117">
        <v>85000</v>
      </c>
      <c r="Z589" s="117" t="s">
        <v>262</v>
      </c>
      <c r="AA589" s="117" t="s">
        <v>2197</v>
      </c>
    </row>
    <row r="590" spans="1:27" ht="56.25">
      <c r="A590" s="475" t="s">
        <v>26312</v>
      </c>
      <c r="B590" s="472" t="s">
        <v>2110</v>
      </c>
      <c r="C590" s="45" t="s">
        <v>4004</v>
      </c>
      <c r="D590" s="45" t="s">
        <v>265</v>
      </c>
      <c r="E590" s="45" t="s">
        <v>537</v>
      </c>
      <c r="F590" s="45" t="s">
        <v>3443</v>
      </c>
      <c r="G590" s="45" t="s">
        <v>3243</v>
      </c>
      <c r="H590" s="292" t="s">
        <v>4014</v>
      </c>
      <c r="I590" s="45" t="s">
        <v>541</v>
      </c>
      <c r="J590" s="45"/>
      <c r="K590" s="468"/>
      <c r="L590" s="468"/>
      <c r="M590" s="117">
        <v>30000</v>
      </c>
      <c r="N590" s="117">
        <v>30000</v>
      </c>
      <c r="O590" s="270">
        <f t="shared" si="23"/>
        <v>0</v>
      </c>
      <c r="P590" s="270">
        <f t="shared" si="22"/>
        <v>0</v>
      </c>
      <c r="Q590" s="117" t="s">
        <v>262</v>
      </c>
      <c r="R590" s="117" t="s">
        <v>2197</v>
      </c>
      <c r="S590" s="117" t="s">
        <v>4012</v>
      </c>
      <c r="T590" s="117"/>
      <c r="U590" s="117"/>
      <c r="V590" s="274">
        <v>42733</v>
      </c>
      <c r="W590" s="274">
        <v>42733</v>
      </c>
      <c r="X590" s="117" t="s">
        <v>4015</v>
      </c>
      <c r="Y590" s="117">
        <v>30000</v>
      </c>
      <c r="Z590" s="117" t="s">
        <v>262</v>
      </c>
      <c r="AA590" s="117" t="s">
        <v>2197</v>
      </c>
    </row>
    <row r="591" spans="1:27" ht="33.75">
      <c r="A591" s="475" t="s">
        <v>26313</v>
      </c>
      <c r="B591" s="472" t="s">
        <v>2110</v>
      </c>
      <c r="C591" s="45" t="s">
        <v>4004</v>
      </c>
      <c r="D591" s="118" t="s">
        <v>269</v>
      </c>
      <c r="E591" s="45" t="s">
        <v>560</v>
      </c>
      <c r="F591" s="45" t="s">
        <v>3443</v>
      </c>
      <c r="G591" s="45" t="s">
        <v>3243</v>
      </c>
      <c r="H591" s="45" t="s">
        <v>4016</v>
      </c>
      <c r="I591" s="45" t="s">
        <v>483</v>
      </c>
      <c r="J591" s="45"/>
      <c r="K591" s="468"/>
      <c r="L591" s="468"/>
      <c r="M591" s="117">
        <v>44660.5</v>
      </c>
      <c r="N591" s="117">
        <v>44660.5</v>
      </c>
      <c r="O591" s="270">
        <f t="shared" si="23"/>
        <v>0</v>
      </c>
      <c r="P591" s="270">
        <f t="shared" si="22"/>
        <v>0</v>
      </c>
      <c r="Q591" s="117" t="s">
        <v>282</v>
      </c>
      <c r="R591" s="117" t="s">
        <v>2145</v>
      </c>
      <c r="S591" s="117" t="s">
        <v>2146</v>
      </c>
      <c r="T591" s="117"/>
      <c r="U591" s="117"/>
      <c r="V591" s="274">
        <v>42733</v>
      </c>
      <c r="W591" s="274">
        <v>42733</v>
      </c>
      <c r="X591" s="45" t="s">
        <v>4017</v>
      </c>
      <c r="Y591" s="117">
        <v>44660.5</v>
      </c>
      <c r="Z591" s="117" t="s">
        <v>282</v>
      </c>
      <c r="AA591" s="117" t="s">
        <v>2145</v>
      </c>
    </row>
    <row r="592" spans="1:27" ht="33.75">
      <c r="A592" s="475" t="s">
        <v>26314</v>
      </c>
      <c r="B592" s="472" t="s">
        <v>2110</v>
      </c>
      <c r="C592" s="45" t="s">
        <v>4004</v>
      </c>
      <c r="D592" s="45" t="s">
        <v>268</v>
      </c>
      <c r="E592" s="45" t="s">
        <v>2139</v>
      </c>
      <c r="F592" s="45" t="s">
        <v>3701</v>
      </c>
      <c r="G592" s="45"/>
      <c r="H592" s="45"/>
      <c r="I592" s="45" t="s">
        <v>564</v>
      </c>
      <c r="J592" s="45"/>
      <c r="K592" s="468"/>
      <c r="L592" s="468"/>
      <c r="M592" s="117">
        <v>88699.5</v>
      </c>
      <c r="N592" s="117">
        <v>88699.5</v>
      </c>
      <c r="O592" s="270">
        <f t="shared" si="23"/>
        <v>0</v>
      </c>
      <c r="P592" s="270">
        <f t="shared" si="22"/>
        <v>0</v>
      </c>
      <c r="Q592" s="117" t="s">
        <v>1148</v>
      </c>
      <c r="R592" s="117" t="s">
        <v>2140</v>
      </c>
      <c r="S592" s="117" t="s">
        <v>2141</v>
      </c>
      <c r="T592" s="117"/>
      <c r="U592" s="117"/>
      <c r="V592" s="274">
        <v>42723</v>
      </c>
      <c r="W592" s="274">
        <v>42723</v>
      </c>
      <c r="X592" s="117" t="s">
        <v>4018</v>
      </c>
      <c r="Y592" s="117">
        <v>88699.5</v>
      </c>
      <c r="Z592" s="117" t="s">
        <v>1148</v>
      </c>
      <c r="AA592" s="117" t="s">
        <v>2140</v>
      </c>
    </row>
    <row r="593" spans="1:27" ht="67.5">
      <c r="A593" s="475" t="s">
        <v>26315</v>
      </c>
      <c r="B593" s="472" t="s">
        <v>2110</v>
      </c>
      <c r="C593" s="45" t="s">
        <v>4004</v>
      </c>
      <c r="D593" s="268" t="s">
        <v>272</v>
      </c>
      <c r="E593" s="45" t="s">
        <v>2999</v>
      </c>
      <c r="F593" s="45" t="s">
        <v>3016</v>
      </c>
      <c r="G593" s="45" t="s">
        <v>3939</v>
      </c>
      <c r="H593" s="45" t="s">
        <v>4019</v>
      </c>
      <c r="I593" s="45" t="s">
        <v>4020</v>
      </c>
      <c r="J593" s="45" t="s">
        <v>11</v>
      </c>
      <c r="K593" s="468">
        <v>1</v>
      </c>
      <c r="L593" s="468">
        <v>1</v>
      </c>
      <c r="M593" s="117">
        <v>231065.8</v>
      </c>
      <c r="N593" s="117">
        <v>229910.47</v>
      </c>
      <c r="O593" s="270">
        <f t="shared" si="23"/>
        <v>1155.3299999999872</v>
      </c>
      <c r="P593" s="270">
        <f t="shared" si="22"/>
        <v>0.50000043277715145</v>
      </c>
      <c r="Q593" s="117" t="s">
        <v>2523</v>
      </c>
      <c r="R593" s="117" t="s">
        <v>4021</v>
      </c>
      <c r="S593" s="117" t="s">
        <v>2182</v>
      </c>
      <c r="T593" s="117"/>
      <c r="U593" s="117"/>
      <c r="V593" s="274">
        <v>42682</v>
      </c>
      <c r="W593" s="274">
        <v>42682</v>
      </c>
      <c r="X593" s="117" t="s">
        <v>4022</v>
      </c>
      <c r="Y593" s="117">
        <v>229910.47</v>
      </c>
      <c r="Z593" s="117" t="s">
        <v>2523</v>
      </c>
      <c r="AA593" s="117" t="s">
        <v>4021</v>
      </c>
    </row>
    <row r="594" spans="1:27" ht="78.75">
      <c r="A594" s="475" t="s">
        <v>26316</v>
      </c>
      <c r="B594" s="472" t="s">
        <v>2110</v>
      </c>
      <c r="C594" s="45" t="s">
        <v>4004</v>
      </c>
      <c r="D594" s="45" t="s">
        <v>261</v>
      </c>
      <c r="E594" s="45" t="s">
        <v>4023</v>
      </c>
      <c r="F594" s="45" t="s">
        <v>3372</v>
      </c>
      <c r="G594" s="45" t="s">
        <v>3381</v>
      </c>
      <c r="H594" s="45" t="s">
        <v>4024</v>
      </c>
      <c r="I594" s="45" t="s">
        <v>4025</v>
      </c>
      <c r="J594" s="45" t="s">
        <v>15</v>
      </c>
      <c r="K594" s="468">
        <v>3</v>
      </c>
      <c r="L594" s="468"/>
      <c r="M594" s="117">
        <v>65880.160000000003</v>
      </c>
      <c r="N594" s="117">
        <v>65550.75</v>
      </c>
      <c r="O594" s="270">
        <f t="shared" si="23"/>
        <v>329.41000000000349</v>
      </c>
      <c r="P594" s="270">
        <f t="shared" si="22"/>
        <v>0.50001396475054627</v>
      </c>
      <c r="Q594" s="117" t="s">
        <v>1262</v>
      </c>
      <c r="R594" s="117" t="s">
        <v>2181</v>
      </c>
      <c r="S594" s="117" t="s">
        <v>2182</v>
      </c>
      <c r="T594" s="117"/>
      <c r="U594" s="117"/>
      <c r="V594" s="274">
        <v>42688</v>
      </c>
      <c r="W594" s="274">
        <v>42689</v>
      </c>
      <c r="X594" s="117" t="s">
        <v>4026</v>
      </c>
      <c r="Y594" s="117">
        <v>65550.75</v>
      </c>
      <c r="Z594" s="117" t="s">
        <v>1262</v>
      </c>
      <c r="AA594" s="117" t="s">
        <v>2181</v>
      </c>
    </row>
    <row r="595" spans="1:27" ht="56.25">
      <c r="A595" s="475" t="s">
        <v>26317</v>
      </c>
      <c r="B595" s="472" t="s">
        <v>2110</v>
      </c>
      <c r="C595" s="45" t="s">
        <v>4004</v>
      </c>
      <c r="D595" s="268" t="s">
        <v>272</v>
      </c>
      <c r="E595" s="45" t="s">
        <v>3194</v>
      </c>
      <c r="F595" s="45" t="s">
        <v>3815</v>
      </c>
      <c r="G595" s="45" t="s">
        <v>3344</v>
      </c>
      <c r="H595" s="45" t="s">
        <v>4027</v>
      </c>
      <c r="I595" s="118" t="s">
        <v>594</v>
      </c>
      <c r="J595" s="45" t="s">
        <v>11</v>
      </c>
      <c r="K595" s="468">
        <v>1</v>
      </c>
      <c r="L595" s="468">
        <v>1</v>
      </c>
      <c r="M595" s="117">
        <v>37455</v>
      </c>
      <c r="N595" s="117">
        <v>37070</v>
      </c>
      <c r="O595" s="270">
        <f t="shared" si="23"/>
        <v>385</v>
      </c>
      <c r="P595" s="270">
        <f t="shared" si="22"/>
        <v>1.0279001468428781</v>
      </c>
      <c r="Q595" s="117" t="s">
        <v>565</v>
      </c>
      <c r="R595" s="117" t="s">
        <v>2150</v>
      </c>
      <c r="S595" s="117" t="s">
        <v>2151</v>
      </c>
      <c r="T595" s="117"/>
      <c r="U595" s="117"/>
      <c r="V595" s="274">
        <v>42719</v>
      </c>
      <c r="W595" s="274">
        <v>42720</v>
      </c>
      <c r="X595" s="117" t="s">
        <v>4028</v>
      </c>
      <c r="Y595" s="117">
        <v>37070</v>
      </c>
      <c r="Z595" s="117" t="s">
        <v>565</v>
      </c>
      <c r="AA595" s="117" t="s">
        <v>2150</v>
      </c>
    </row>
    <row r="596" spans="1:27" ht="56.25">
      <c r="A596" s="475" t="s">
        <v>26318</v>
      </c>
      <c r="B596" s="472" t="s">
        <v>2110</v>
      </c>
      <c r="C596" s="45" t="s">
        <v>4004</v>
      </c>
      <c r="D596" s="45" t="s">
        <v>261</v>
      </c>
      <c r="E596" s="292" t="s">
        <v>3813</v>
      </c>
      <c r="F596" s="45" t="s">
        <v>3373</v>
      </c>
      <c r="G596" s="45" t="s">
        <v>3815</v>
      </c>
      <c r="H596" s="45" t="s">
        <v>4029</v>
      </c>
      <c r="I596" s="118" t="s">
        <v>3817</v>
      </c>
      <c r="J596" s="45" t="s">
        <v>16</v>
      </c>
      <c r="K596" s="468">
        <v>4</v>
      </c>
      <c r="L596" s="468"/>
      <c r="M596" s="117">
        <v>291000</v>
      </c>
      <c r="N596" s="117">
        <v>221873.71</v>
      </c>
      <c r="O596" s="270">
        <f t="shared" si="23"/>
        <v>69126.290000000008</v>
      </c>
      <c r="P596" s="270">
        <f t="shared" si="22"/>
        <v>23.754738831615125</v>
      </c>
      <c r="Q596" s="117" t="s">
        <v>4030</v>
      </c>
      <c r="R596" s="117" t="s">
        <v>4031</v>
      </c>
      <c r="S596" s="117" t="s">
        <v>4032</v>
      </c>
      <c r="T596" s="117"/>
      <c r="U596" s="117"/>
      <c r="V596" s="274">
        <v>42688</v>
      </c>
      <c r="W596" s="274">
        <v>42688</v>
      </c>
      <c r="X596" s="117" t="s">
        <v>4033</v>
      </c>
      <c r="Y596" s="117">
        <v>221873.71</v>
      </c>
      <c r="Z596" s="117" t="s">
        <v>4030</v>
      </c>
      <c r="AA596" s="117" t="s">
        <v>4031</v>
      </c>
    </row>
    <row r="597" spans="1:27" ht="45">
      <c r="A597" s="475" t="s">
        <v>26319</v>
      </c>
      <c r="B597" s="472" t="s">
        <v>2110</v>
      </c>
      <c r="C597" s="45" t="s">
        <v>4004</v>
      </c>
      <c r="D597" s="45" t="s">
        <v>261</v>
      </c>
      <c r="E597" s="45" t="s">
        <v>3440</v>
      </c>
      <c r="F597" s="45" t="s">
        <v>3503</v>
      </c>
      <c r="G597" s="45" t="s">
        <v>3398</v>
      </c>
      <c r="H597" s="45" t="s">
        <v>4034</v>
      </c>
      <c r="I597" s="118" t="s">
        <v>3846</v>
      </c>
      <c r="J597" s="45" t="s">
        <v>16</v>
      </c>
      <c r="K597" s="468">
        <v>4</v>
      </c>
      <c r="L597" s="468"/>
      <c r="M597" s="117">
        <v>8365.6</v>
      </c>
      <c r="N597" s="117">
        <v>7529.04</v>
      </c>
      <c r="O597" s="270">
        <f t="shared" si="23"/>
        <v>836.5600000000004</v>
      </c>
      <c r="P597" s="270">
        <f t="shared" si="22"/>
        <v>10.000000000000005</v>
      </c>
      <c r="Q597" s="117" t="s">
        <v>3404</v>
      </c>
      <c r="R597" s="117" t="s">
        <v>4035</v>
      </c>
      <c r="S597" s="468" t="s">
        <v>4036</v>
      </c>
      <c r="T597" s="117"/>
      <c r="U597" s="117"/>
      <c r="V597" s="274">
        <v>42720</v>
      </c>
      <c r="W597" s="274">
        <v>42720</v>
      </c>
      <c r="X597" s="117" t="s">
        <v>4037</v>
      </c>
      <c r="Y597" s="117">
        <v>7529.04</v>
      </c>
      <c r="Z597" s="117" t="s">
        <v>3404</v>
      </c>
      <c r="AA597" s="117" t="s">
        <v>4035</v>
      </c>
    </row>
    <row r="598" spans="1:27" ht="45">
      <c r="A598" s="475" t="s">
        <v>26320</v>
      </c>
      <c r="B598" s="472" t="s">
        <v>2110</v>
      </c>
      <c r="C598" s="45" t="s">
        <v>4004</v>
      </c>
      <c r="D598" s="45" t="s">
        <v>261</v>
      </c>
      <c r="E598" s="402" t="s">
        <v>3409</v>
      </c>
      <c r="F598" s="45" t="s">
        <v>3503</v>
      </c>
      <c r="G598" s="45" t="s">
        <v>3388</v>
      </c>
      <c r="H598" s="45" t="s">
        <v>4038</v>
      </c>
      <c r="I598" s="118" t="s">
        <v>1268</v>
      </c>
      <c r="J598" s="45" t="s">
        <v>34</v>
      </c>
      <c r="K598" s="468">
        <v>5</v>
      </c>
      <c r="L598" s="468"/>
      <c r="M598" s="117">
        <v>135332</v>
      </c>
      <c r="N598" s="402">
        <v>107588.9</v>
      </c>
      <c r="O598" s="270">
        <f t="shared" si="23"/>
        <v>27743.100000000006</v>
      </c>
      <c r="P598" s="270">
        <f t="shared" si="22"/>
        <v>20.500029556941453</v>
      </c>
      <c r="Q598" s="117" t="s">
        <v>3404</v>
      </c>
      <c r="R598" s="117" t="s">
        <v>4035</v>
      </c>
      <c r="S598" s="468" t="s">
        <v>4036</v>
      </c>
      <c r="T598" s="117"/>
      <c r="U598" s="117"/>
      <c r="V598" s="274">
        <v>42713</v>
      </c>
      <c r="W598" s="274">
        <v>42716</v>
      </c>
      <c r="X598" s="117" t="s">
        <v>4039</v>
      </c>
      <c r="Y598" s="402">
        <v>107588.9</v>
      </c>
      <c r="Z598" s="117" t="s">
        <v>3404</v>
      </c>
      <c r="AA598" s="117" t="s">
        <v>4035</v>
      </c>
    </row>
    <row r="599" spans="1:27" ht="45">
      <c r="A599" s="475" t="s">
        <v>26321</v>
      </c>
      <c r="B599" s="472" t="s">
        <v>2110</v>
      </c>
      <c r="C599" s="45" t="s">
        <v>4004</v>
      </c>
      <c r="D599" s="45" t="s">
        <v>261</v>
      </c>
      <c r="E599" s="45" t="s">
        <v>3427</v>
      </c>
      <c r="F599" s="45" t="s">
        <v>3503</v>
      </c>
      <c r="G599" s="45" t="s">
        <v>3333</v>
      </c>
      <c r="H599" s="45" t="s">
        <v>4040</v>
      </c>
      <c r="I599" s="45" t="s">
        <v>3429</v>
      </c>
      <c r="J599" s="45" t="s">
        <v>15</v>
      </c>
      <c r="K599" s="468">
        <v>3</v>
      </c>
      <c r="L599" s="468"/>
      <c r="M599" s="117">
        <v>37200</v>
      </c>
      <c r="N599" s="117">
        <v>29760</v>
      </c>
      <c r="O599" s="270">
        <f t="shared" si="23"/>
        <v>7440</v>
      </c>
      <c r="P599" s="270">
        <f t="shared" si="22"/>
        <v>20</v>
      </c>
      <c r="Q599" s="117" t="s">
        <v>3404</v>
      </c>
      <c r="R599" s="117" t="s">
        <v>4035</v>
      </c>
      <c r="S599" s="468" t="s">
        <v>4036</v>
      </c>
      <c r="T599" s="117"/>
      <c r="U599" s="117"/>
      <c r="V599" s="274">
        <v>42716</v>
      </c>
      <c r="W599" s="274">
        <v>42717</v>
      </c>
      <c r="X599" s="117" t="s">
        <v>4041</v>
      </c>
      <c r="Y599" s="117">
        <v>29760</v>
      </c>
      <c r="Z599" s="117" t="s">
        <v>3404</v>
      </c>
      <c r="AA599" s="117" t="s">
        <v>4035</v>
      </c>
    </row>
    <row r="600" spans="1:27" ht="56.25">
      <c r="A600" s="475" t="s">
        <v>26322</v>
      </c>
      <c r="B600" s="472" t="s">
        <v>2110</v>
      </c>
      <c r="C600" s="45" t="s">
        <v>4004</v>
      </c>
      <c r="D600" s="45" t="s">
        <v>261</v>
      </c>
      <c r="E600" s="45" t="s">
        <v>3431</v>
      </c>
      <c r="F600" s="45" t="s">
        <v>3503</v>
      </c>
      <c r="G600" s="45" t="s">
        <v>3432</v>
      </c>
      <c r="H600" s="45" t="s">
        <v>4042</v>
      </c>
      <c r="I600" s="45" t="s">
        <v>3833</v>
      </c>
      <c r="J600" s="45" t="s">
        <v>11</v>
      </c>
      <c r="K600" s="468">
        <v>2</v>
      </c>
      <c r="L600" s="468"/>
      <c r="M600" s="117">
        <v>159904</v>
      </c>
      <c r="N600" s="117">
        <v>138221.95000000001</v>
      </c>
      <c r="O600" s="270">
        <f t="shared" si="23"/>
        <v>21682.049999999988</v>
      </c>
      <c r="P600" s="270">
        <f t="shared" si="22"/>
        <v>13.559416900140075</v>
      </c>
      <c r="Q600" s="117" t="s">
        <v>1433</v>
      </c>
      <c r="R600" s="117" t="s">
        <v>4043</v>
      </c>
      <c r="S600" s="117" t="s">
        <v>4044</v>
      </c>
      <c r="T600" s="117"/>
      <c r="U600" s="117"/>
      <c r="V600" s="274">
        <v>42716</v>
      </c>
      <c r="W600" s="274">
        <v>42717</v>
      </c>
      <c r="X600" s="117" t="s">
        <v>4045</v>
      </c>
      <c r="Y600" s="117">
        <v>138221.95000000001</v>
      </c>
      <c r="Z600" s="117" t="s">
        <v>1433</v>
      </c>
      <c r="AA600" s="117" t="s">
        <v>4043</v>
      </c>
    </row>
    <row r="601" spans="1:27" ht="45">
      <c r="A601" s="475" t="s">
        <v>26323</v>
      </c>
      <c r="B601" s="472" t="s">
        <v>2110</v>
      </c>
      <c r="C601" s="45" t="s">
        <v>4004</v>
      </c>
      <c r="D601" s="268" t="s">
        <v>272</v>
      </c>
      <c r="E601" s="45" t="s">
        <v>3401</v>
      </c>
      <c r="F601" s="45" t="s">
        <v>3503</v>
      </c>
      <c r="G601" s="45" t="s">
        <v>3333</v>
      </c>
      <c r="H601" s="45" t="s">
        <v>4046</v>
      </c>
      <c r="I601" s="45" t="s">
        <v>1340</v>
      </c>
      <c r="J601" s="45" t="s">
        <v>10</v>
      </c>
      <c r="K601" s="468">
        <v>1</v>
      </c>
      <c r="L601" s="468"/>
      <c r="M601" s="117">
        <v>61800</v>
      </c>
      <c r="N601" s="117">
        <v>61491</v>
      </c>
      <c r="O601" s="270">
        <f t="shared" si="23"/>
        <v>309</v>
      </c>
      <c r="P601" s="270">
        <f t="shared" si="22"/>
        <v>0.5</v>
      </c>
      <c r="Q601" s="117" t="s">
        <v>3404</v>
      </c>
      <c r="R601" s="117" t="s">
        <v>4035</v>
      </c>
      <c r="S601" s="468" t="s">
        <v>4036</v>
      </c>
      <c r="T601" s="117"/>
      <c r="U601" s="117"/>
      <c r="V601" s="274">
        <v>42711</v>
      </c>
      <c r="W601" s="274">
        <v>42711</v>
      </c>
      <c r="X601" s="117" t="s">
        <v>4047</v>
      </c>
      <c r="Y601" s="117">
        <v>61491</v>
      </c>
      <c r="Z601" s="117" t="s">
        <v>3404</v>
      </c>
      <c r="AA601" s="117" t="s">
        <v>4035</v>
      </c>
    </row>
    <row r="602" spans="1:27" ht="45">
      <c r="A602" s="475" t="s">
        <v>26324</v>
      </c>
      <c r="B602" s="472" t="s">
        <v>2110</v>
      </c>
      <c r="C602" s="45" t="s">
        <v>4004</v>
      </c>
      <c r="D602" s="45" t="s">
        <v>261</v>
      </c>
      <c r="E602" s="45" t="s">
        <v>3656</v>
      </c>
      <c r="F602" s="45" t="s">
        <v>3503</v>
      </c>
      <c r="G602" s="45" t="s">
        <v>3344</v>
      </c>
      <c r="H602" s="45" t="s">
        <v>4048</v>
      </c>
      <c r="I602" s="45" t="s">
        <v>3416</v>
      </c>
      <c r="J602" s="45" t="s">
        <v>34</v>
      </c>
      <c r="K602" s="468">
        <v>5</v>
      </c>
      <c r="L602" s="468"/>
      <c r="M602" s="117">
        <v>39359</v>
      </c>
      <c r="N602" s="117">
        <v>29543.52</v>
      </c>
      <c r="O602" s="270">
        <f t="shared" si="23"/>
        <v>9815.48</v>
      </c>
      <c r="P602" s="270">
        <f t="shared" ref="P602:P609" si="24">O602/M602*100</f>
        <v>24.938336847989024</v>
      </c>
      <c r="Q602" s="117" t="s">
        <v>4049</v>
      </c>
      <c r="R602" s="117" t="s">
        <v>4050</v>
      </c>
      <c r="S602" s="117" t="s">
        <v>4051</v>
      </c>
      <c r="T602" s="117"/>
      <c r="U602" s="117"/>
      <c r="V602" s="274">
        <v>42716</v>
      </c>
      <c r="W602" s="274">
        <v>42717</v>
      </c>
      <c r="X602" s="117" t="s">
        <v>4052</v>
      </c>
      <c r="Y602" s="117">
        <v>29543.52</v>
      </c>
      <c r="Z602" s="117" t="s">
        <v>4049</v>
      </c>
      <c r="AA602" s="117" t="s">
        <v>4050</v>
      </c>
    </row>
    <row r="603" spans="1:27" ht="45">
      <c r="A603" s="475" t="s">
        <v>26325</v>
      </c>
      <c r="B603" s="472" t="s">
        <v>2110</v>
      </c>
      <c r="C603" s="45" t="s">
        <v>4004</v>
      </c>
      <c r="D603" s="268" t="s">
        <v>272</v>
      </c>
      <c r="E603" s="45" t="s">
        <v>3453</v>
      </c>
      <c r="F603" s="45" t="s">
        <v>3503</v>
      </c>
      <c r="G603" s="45" t="s">
        <v>3432</v>
      </c>
      <c r="H603" s="45" t="s">
        <v>4053</v>
      </c>
      <c r="I603" s="45" t="s">
        <v>1235</v>
      </c>
      <c r="J603" s="45" t="s">
        <v>10</v>
      </c>
      <c r="K603" s="468">
        <v>1</v>
      </c>
      <c r="L603" s="468"/>
      <c r="M603" s="117">
        <v>35400</v>
      </c>
      <c r="N603" s="117">
        <v>28315.5</v>
      </c>
      <c r="O603" s="270">
        <f t="shared" si="23"/>
        <v>7084.5</v>
      </c>
      <c r="P603" s="270">
        <f t="shared" si="24"/>
        <v>20.012711864406779</v>
      </c>
      <c r="Q603" s="117" t="s">
        <v>3404</v>
      </c>
      <c r="R603" s="117" t="s">
        <v>4035</v>
      </c>
      <c r="S603" s="468" t="s">
        <v>4036</v>
      </c>
      <c r="T603" s="117"/>
      <c r="U603" s="117"/>
      <c r="V603" s="274">
        <v>42723</v>
      </c>
      <c r="W603" s="274">
        <v>42723</v>
      </c>
      <c r="X603" s="117" t="s">
        <v>4054</v>
      </c>
      <c r="Y603" s="117">
        <v>28315.5</v>
      </c>
      <c r="Z603" s="117" t="s">
        <v>3404</v>
      </c>
      <c r="AA603" s="117" t="s">
        <v>4035</v>
      </c>
    </row>
    <row r="604" spans="1:27" ht="56.25">
      <c r="A604" s="475" t="s">
        <v>26326</v>
      </c>
      <c r="B604" s="472" t="s">
        <v>2110</v>
      </c>
      <c r="C604" s="45" t="s">
        <v>4004</v>
      </c>
      <c r="D604" s="45" t="s">
        <v>261</v>
      </c>
      <c r="E604" s="45" t="s">
        <v>3437</v>
      </c>
      <c r="F604" s="45" t="s">
        <v>3503</v>
      </c>
      <c r="G604" s="45" t="s">
        <v>3344</v>
      </c>
      <c r="H604" s="45" t="s">
        <v>4055</v>
      </c>
      <c r="I604" s="45" t="s">
        <v>1243</v>
      </c>
      <c r="J604" s="45" t="s">
        <v>15</v>
      </c>
      <c r="K604" s="468">
        <v>3</v>
      </c>
      <c r="L604" s="468"/>
      <c r="M604" s="117">
        <v>132003</v>
      </c>
      <c r="N604" s="117">
        <v>116822.44</v>
      </c>
      <c r="O604" s="270">
        <f t="shared" si="23"/>
        <v>15180.559999999998</v>
      </c>
      <c r="P604" s="270">
        <f t="shared" si="24"/>
        <v>11.50016287508617</v>
      </c>
      <c r="Q604" s="117" t="s">
        <v>1236</v>
      </c>
      <c r="R604" s="117" t="s">
        <v>2172</v>
      </c>
      <c r="S604" s="117" t="s">
        <v>2125</v>
      </c>
      <c r="T604" s="117"/>
      <c r="U604" s="117"/>
      <c r="V604" s="274">
        <v>42716</v>
      </c>
      <c r="W604" s="274">
        <v>42717</v>
      </c>
      <c r="X604" s="117" t="s">
        <v>4056</v>
      </c>
      <c r="Y604" s="117">
        <v>116822.44</v>
      </c>
      <c r="Z604" s="117" t="s">
        <v>1236</v>
      </c>
      <c r="AA604" s="117" t="s">
        <v>2172</v>
      </c>
    </row>
    <row r="605" spans="1:27" ht="56.25">
      <c r="A605" s="475" t="s">
        <v>26327</v>
      </c>
      <c r="B605" s="472" t="s">
        <v>2110</v>
      </c>
      <c r="C605" s="45" t="s">
        <v>4004</v>
      </c>
      <c r="D605" s="45" t="s">
        <v>261</v>
      </c>
      <c r="E605" s="45" t="s">
        <v>3458</v>
      </c>
      <c r="F605" s="45" t="s">
        <v>3503</v>
      </c>
      <c r="G605" s="45" t="s">
        <v>3459</v>
      </c>
      <c r="H605" s="45" t="s">
        <v>4057</v>
      </c>
      <c r="I605" s="45" t="s">
        <v>3848</v>
      </c>
      <c r="J605" s="45" t="s">
        <v>16</v>
      </c>
      <c r="K605" s="468">
        <v>4</v>
      </c>
      <c r="L605" s="468"/>
      <c r="M605" s="117">
        <v>146440</v>
      </c>
      <c r="N605" s="117">
        <v>120812.98</v>
      </c>
      <c r="O605" s="270">
        <f t="shared" si="23"/>
        <v>25627.020000000004</v>
      </c>
      <c r="P605" s="270">
        <f t="shared" si="24"/>
        <v>17.500013657470639</v>
      </c>
      <c r="Q605" s="117" t="s">
        <v>3404</v>
      </c>
      <c r="R605" s="117" t="s">
        <v>4035</v>
      </c>
      <c r="S605" s="468" t="s">
        <v>4036</v>
      </c>
      <c r="T605" s="117"/>
      <c r="U605" s="117"/>
      <c r="V605" s="274">
        <v>42723</v>
      </c>
      <c r="W605" s="274">
        <v>42723</v>
      </c>
      <c r="X605" s="117" t="s">
        <v>4058</v>
      </c>
      <c r="Y605" s="117">
        <v>120812.98</v>
      </c>
      <c r="Z605" s="117" t="s">
        <v>3404</v>
      </c>
      <c r="AA605" s="117" t="s">
        <v>4035</v>
      </c>
    </row>
    <row r="606" spans="1:27" ht="90">
      <c r="A606" s="475" t="s">
        <v>26328</v>
      </c>
      <c r="B606" s="472" t="s">
        <v>2110</v>
      </c>
      <c r="C606" s="45" t="s">
        <v>4004</v>
      </c>
      <c r="D606" s="45" t="s">
        <v>261</v>
      </c>
      <c r="E606" s="45" t="s">
        <v>3508</v>
      </c>
      <c r="F606" s="45" t="s">
        <v>3503</v>
      </c>
      <c r="G606" s="45" t="s">
        <v>3338</v>
      </c>
      <c r="H606" s="45" t="s">
        <v>4059</v>
      </c>
      <c r="I606" s="45" t="s">
        <v>4060</v>
      </c>
      <c r="J606" s="45" t="s">
        <v>16</v>
      </c>
      <c r="K606" s="468">
        <v>4</v>
      </c>
      <c r="L606" s="468"/>
      <c r="M606" s="117">
        <v>32908.550000000003</v>
      </c>
      <c r="N606" s="117">
        <v>21928.71</v>
      </c>
      <c r="O606" s="270">
        <f t="shared" si="23"/>
        <v>10979.840000000004</v>
      </c>
      <c r="P606" s="270">
        <f t="shared" si="24"/>
        <v>33.364703093876827</v>
      </c>
      <c r="Q606" s="117" t="s">
        <v>1433</v>
      </c>
      <c r="R606" s="117" t="s">
        <v>4043</v>
      </c>
      <c r="S606" s="117" t="s">
        <v>4044</v>
      </c>
      <c r="T606" s="117"/>
      <c r="U606" s="117"/>
      <c r="V606" s="274">
        <v>42719</v>
      </c>
      <c r="W606" s="274">
        <v>42720</v>
      </c>
      <c r="X606" s="117" t="s">
        <v>4061</v>
      </c>
      <c r="Y606" s="117">
        <v>21928.71</v>
      </c>
      <c r="Z606" s="117" t="s">
        <v>1433</v>
      </c>
      <c r="AA606" s="117" t="s">
        <v>4043</v>
      </c>
    </row>
    <row r="607" spans="1:27" ht="56.25">
      <c r="A607" s="475" t="s">
        <v>26329</v>
      </c>
      <c r="B607" s="472" t="s">
        <v>2110</v>
      </c>
      <c r="C607" s="45" t="s">
        <v>4004</v>
      </c>
      <c r="D607" s="45" t="s">
        <v>261</v>
      </c>
      <c r="E607" s="45" t="s">
        <v>3420</v>
      </c>
      <c r="F607" s="45" t="s">
        <v>3503</v>
      </c>
      <c r="G607" s="45" t="s">
        <v>3333</v>
      </c>
      <c r="H607" s="45" t="s">
        <v>4062</v>
      </c>
      <c r="I607" s="45" t="s">
        <v>2186</v>
      </c>
      <c r="J607" s="45" t="s">
        <v>130</v>
      </c>
      <c r="K607" s="468">
        <v>8</v>
      </c>
      <c r="L607" s="468"/>
      <c r="M607" s="117">
        <v>65482.5</v>
      </c>
      <c r="N607" s="117">
        <v>48784.46</v>
      </c>
      <c r="O607" s="270">
        <f t="shared" si="23"/>
        <v>16698.04</v>
      </c>
      <c r="P607" s="270">
        <f t="shared" si="24"/>
        <v>25.500003817813919</v>
      </c>
      <c r="Q607" s="117" t="s">
        <v>1262</v>
      </c>
      <c r="R607" s="117" t="s">
        <v>2181</v>
      </c>
      <c r="S607" s="117" t="s">
        <v>2182</v>
      </c>
      <c r="T607" s="117"/>
      <c r="U607" s="117"/>
      <c r="V607" s="274">
        <v>42719</v>
      </c>
      <c r="W607" s="274">
        <v>42720</v>
      </c>
      <c r="X607" s="117" t="s">
        <v>4063</v>
      </c>
      <c r="Y607" s="117">
        <v>48784.46</v>
      </c>
      <c r="Z607" s="117" t="s">
        <v>1262</v>
      </c>
      <c r="AA607" s="117" t="s">
        <v>2181</v>
      </c>
    </row>
    <row r="608" spans="1:27" ht="45">
      <c r="A608" s="475" t="s">
        <v>26330</v>
      </c>
      <c r="B608" s="472" t="s">
        <v>2110</v>
      </c>
      <c r="C608" s="45" t="s">
        <v>4004</v>
      </c>
      <c r="D608" s="268" t="s">
        <v>272</v>
      </c>
      <c r="E608" s="45" t="s">
        <v>3463</v>
      </c>
      <c r="F608" s="45" t="s">
        <v>3503</v>
      </c>
      <c r="G608" s="45" t="s">
        <v>3464</v>
      </c>
      <c r="H608" s="45" t="s">
        <v>4064</v>
      </c>
      <c r="I608" s="45" t="s">
        <v>3804</v>
      </c>
      <c r="J608" s="45" t="s">
        <v>10</v>
      </c>
      <c r="K608" s="468">
        <v>1</v>
      </c>
      <c r="L608" s="468"/>
      <c r="M608" s="117">
        <v>134330.1</v>
      </c>
      <c r="N608" s="117">
        <v>133658.45000000001</v>
      </c>
      <c r="O608" s="270">
        <f t="shared" si="23"/>
        <v>671.64999999999418</v>
      </c>
      <c r="P608" s="270">
        <f t="shared" si="24"/>
        <v>0.49999962778259988</v>
      </c>
      <c r="Q608" s="117" t="s">
        <v>3404</v>
      </c>
      <c r="R608" s="117" t="s">
        <v>4035</v>
      </c>
      <c r="S608" s="468" t="s">
        <v>4036</v>
      </c>
      <c r="T608" s="117"/>
      <c r="U608" s="117"/>
      <c r="V608" s="274">
        <v>42723</v>
      </c>
      <c r="W608" s="274">
        <v>42723</v>
      </c>
      <c r="X608" s="117" t="s">
        <v>4065</v>
      </c>
      <c r="Y608" s="117">
        <v>133658.45000000001</v>
      </c>
      <c r="Z608" s="117" t="s">
        <v>3404</v>
      </c>
      <c r="AA608" s="117" t="s">
        <v>4035</v>
      </c>
    </row>
    <row r="609" spans="1:27" ht="56.25">
      <c r="A609" s="475" t="s">
        <v>26331</v>
      </c>
      <c r="B609" s="472" t="s">
        <v>2110</v>
      </c>
      <c r="C609" s="45" t="s">
        <v>4004</v>
      </c>
      <c r="D609" s="45" t="s">
        <v>261</v>
      </c>
      <c r="E609" s="45" t="s">
        <v>3520</v>
      </c>
      <c r="F609" s="45" t="s">
        <v>3503</v>
      </c>
      <c r="G609" s="45" t="s">
        <v>3333</v>
      </c>
      <c r="H609" s="45" t="s">
        <v>4066</v>
      </c>
      <c r="I609" s="45" t="s">
        <v>2646</v>
      </c>
      <c r="J609" s="45" t="s">
        <v>15</v>
      </c>
      <c r="K609" s="468">
        <v>3</v>
      </c>
      <c r="L609" s="468"/>
      <c r="M609" s="117">
        <v>417200</v>
      </c>
      <c r="N609" s="117">
        <v>289954</v>
      </c>
      <c r="O609" s="270">
        <f t="shared" si="23"/>
        <v>127246</v>
      </c>
      <c r="P609" s="270">
        <f t="shared" si="24"/>
        <v>30.5</v>
      </c>
      <c r="Q609" s="117" t="s">
        <v>3471</v>
      </c>
      <c r="R609" s="117" t="s">
        <v>4067</v>
      </c>
      <c r="S609" s="117" t="s">
        <v>4068</v>
      </c>
      <c r="T609" s="117"/>
      <c r="U609" s="117"/>
      <c r="V609" s="274">
        <v>42726</v>
      </c>
      <c r="W609" s="274">
        <v>42726</v>
      </c>
      <c r="X609" s="117" t="s">
        <v>4069</v>
      </c>
      <c r="Y609" s="117">
        <v>289954</v>
      </c>
      <c r="Z609" s="117" t="s">
        <v>3471</v>
      </c>
      <c r="AA609" s="117" t="s">
        <v>4067</v>
      </c>
    </row>
    <row r="610" spans="1:27" ht="45">
      <c r="A610" s="475" t="s">
        <v>26332</v>
      </c>
      <c r="B610" s="311" t="s">
        <v>2573</v>
      </c>
      <c r="C610" s="45" t="s">
        <v>2574</v>
      </c>
      <c r="D610" s="118" t="s">
        <v>269</v>
      </c>
      <c r="E610" s="45" t="s">
        <v>2575</v>
      </c>
      <c r="F610" s="45" t="s">
        <v>1224</v>
      </c>
      <c r="G610" s="45" t="s">
        <v>645</v>
      </c>
      <c r="H610" s="45" t="s">
        <v>2576</v>
      </c>
      <c r="I610" s="468" t="s">
        <v>2577</v>
      </c>
      <c r="J610" s="45"/>
      <c r="K610" s="468"/>
      <c r="L610" s="468"/>
      <c r="M610" s="117">
        <v>725052.01</v>
      </c>
      <c r="N610" s="117">
        <v>725052.01</v>
      </c>
      <c r="O610" s="270">
        <f>M610-N610</f>
        <v>0</v>
      </c>
      <c r="P610" s="270">
        <f>O610/M610*100</f>
        <v>0</v>
      </c>
      <c r="Q610" s="117" t="s">
        <v>561</v>
      </c>
      <c r="R610" s="403">
        <v>4217148426</v>
      </c>
      <c r="S610" s="117" t="s">
        <v>2578</v>
      </c>
      <c r="T610" s="117"/>
      <c r="U610" s="117"/>
      <c r="V610" s="274">
        <v>42450</v>
      </c>
      <c r="W610" s="274">
        <v>42450</v>
      </c>
      <c r="X610" s="45" t="s">
        <v>2579</v>
      </c>
      <c r="Y610" s="117">
        <v>725052.01</v>
      </c>
      <c r="Z610" s="117" t="s">
        <v>561</v>
      </c>
      <c r="AA610" s="403">
        <v>4217148426</v>
      </c>
    </row>
    <row r="611" spans="1:27" ht="56.25">
      <c r="A611" s="475" t="s">
        <v>26333</v>
      </c>
      <c r="B611" s="311" t="s">
        <v>2573</v>
      </c>
      <c r="C611" s="45" t="s">
        <v>2574</v>
      </c>
      <c r="D611" s="45" t="s">
        <v>268</v>
      </c>
      <c r="E611" s="45" t="s">
        <v>4070</v>
      </c>
      <c r="F611" s="45" t="s">
        <v>3503</v>
      </c>
      <c r="G611" s="45"/>
      <c r="H611" s="45"/>
      <c r="I611" s="468" t="s">
        <v>711</v>
      </c>
      <c r="J611" s="45"/>
      <c r="K611" s="468"/>
      <c r="L611" s="468"/>
      <c r="M611" s="117">
        <v>80426.600000000006</v>
      </c>
      <c r="N611" s="117">
        <v>80426.600000000006</v>
      </c>
      <c r="O611" s="270">
        <f>M611-N611</f>
        <v>0</v>
      </c>
      <c r="P611" s="270">
        <f>O611/M611*100</f>
        <v>0</v>
      </c>
      <c r="Q611" s="117" t="s">
        <v>4071</v>
      </c>
      <c r="R611" s="403">
        <v>4205109214</v>
      </c>
      <c r="S611" s="117" t="s">
        <v>4072</v>
      </c>
      <c r="T611" s="117"/>
      <c r="U611" s="117"/>
      <c r="V611" s="274">
        <v>42681</v>
      </c>
      <c r="W611" s="274">
        <v>42681</v>
      </c>
      <c r="X611" s="45" t="s">
        <v>4073</v>
      </c>
      <c r="Y611" s="117">
        <v>80426.600000000006</v>
      </c>
      <c r="Z611" s="117" t="s">
        <v>4071</v>
      </c>
      <c r="AA611" s="403">
        <v>4205109214</v>
      </c>
    </row>
    <row r="612" spans="1:27" ht="56.25">
      <c r="A612" s="475" t="s">
        <v>26334</v>
      </c>
      <c r="B612" s="311" t="s">
        <v>2573</v>
      </c>
      <c r="C612" s="45" t="s">
        <v>2574</v>
      </c>
      <c r="D612" s="45" t="s">
        <v>268</v>
      </c>
      <c r="E612" s="45" t="s">
        <v>4070</v>
      </c>
      <c r="F612" s="45" t="s">
        <v>3358</v>
      </c>
      <c r="G612" s="45"/>
      <c r="H612" s="45"/>
      <c r="I612" s="468" t="s">
        <v>711</v>
      </c>
      <c r="J612" s="45"/>
      <c r="K612" s="468"/>
      <c r="L612" s="468"/>
      <c r="M612" s="117">
        <v>321311.78000000003</v>
      </c>
      <c r="N612" s="117">
        <v>321311.78000000003</v>
      </c>
      <c r="O612" s="270">
        <f>M612-N612</f>
        <v>0</v>
      </c>
      <c r="P612" s="270">
        <f>O612/M612*100</f>
        <v>0</v>
      </c>
      <c r="Q612" s="117" t="s">
        <v>4071</v>
      </c>
      <c r="R612" s="403">
        <v>4205109214</v>
      </c>
      <c r="S612" s="117" t="s">
        <v>4072</v>
      </c>
      <c r="T612" s="117"/>
      <c r="U612" s="117"/>
      <c r="V612" s="274">
        <v>43096</v>
      </c>
      <c r="W612" s="274">
        <v>42731</v>
      </c>
      <c r="X612" s="45" t="s">
        <v>4074</v>
      </c>
      <c r="Y612" s="117">
        <v>321311.78000000003</v>
      </c>
      <c r="Z612" s="117" t="s">
        <v>4071</v>
      </c>
      <c r="AA612" s="403">
        <v>4205109214</v>
      </c>
    </row>
    <row r="613" spans="1:27" ht="56.25">
      <c r="A613" s="475" t="s">
        <v>26335</v>
      </c>
      <c r="B613" s="311" t="s">
        <v>2209</v>
      </c>
      <c r="C613" s="287" t="s">
        <v>2210</v>
      </c>
      <c r="D613" s="45" t="s">
        <v>261</v>
      </c>
      <c r="E613" s="45" t="s">
        <v>2211</v>
      </c>
      <c r="F613" s="287" t="s">
        <v>2210</v>
      </c>
      <c r="G613" s="45" t="s">
        <v>640</v>
      </c>
      <c r="H613" s="45" t="s">
        <v>2212</v>
      </c>
      <c r="I613" s="45" t="s">
        <v>2213</v>
      </c>
      <c r="J613" s="45" t="s">
        <v>16</v>
      </c>
      <c r="K613" s="45" t="s">
        <v>16</v>
      </c>
      <c r="L613" s="45" t="s">
        <v>3029</v>
      </c>
      <c r="M613" s="276">
        <v>131000.16</v>
      </c>
      <c r="N613" s="276">
        <v>67035</v>
      </c>
      <c r="O613" s="117">
        <f>M613-N613</f>
        <v>63965.16</v>
      </c>
      <c r="P613" s="117"/>
      <c r="Q613" s="45" t="s">
        <v>2214</v>
      </c>
      <c r="R613" s="45" t="s">
        <v>2215</v>
      </c>
      <c r="S613" s="45" t="s">
        <v>2216</v>
      </c>
      <c r="T613" s="45" t="s">
        <v>1140</v>
      </c>
      <c r="U613" s="45"/>
      <c r="V613" s="45" t="s">
        <v>840</v>
      </c>
      <c r="W613" s="45" t="s">
        <v>603</v>
      </c>
      <c r="X613" s="45" t="s">
        <v>2217</v>
      </c>
      <c r="Y613" s="276">
        <v>67035</v>
      </c>
      <c r="Z613" s="45" t="s">
        <v>2214</v>
      </c>
      <c r="AA613" s="45" t="s">
        <v>2215</v>
      </c>
    </row>
    <row r="614" spans="1:27" ht="56.25">
      <c r="A614" s="475" t="s">
        <v>26336</v>
      </c>
      <c r="B614" s="311" t="s">
        <v>2209</v>
      </c>
      <c r="C614" s="287" t="s">
        <v>2210</v>
      </c>
      <c r="D614" s="268" t="s">
        <v>272</v>
      </c>
      <c r="E614" s="413" t="s">
        <v>2218</v>
      </c>
      <c r="F614" s="45" t="s">
        <v>1671</v>
      </c>
      <c r="G614" s="45" t="s">
        <v>1672</v>
      </c>
      <c r="H614" s="45" t="s">
        <v>1673</v>
      </c>
      <c r="I614" s="45" t="s">
        <v>1674</v>
      </c>
      <c r="J614" s="45" t="s">
        <v>10</v>
      </c>
      <c r="K614" s="45" t="s">
        <v>10</v>
      </c>
      <c r="L614" s="45" t="s">
        <v>3029</v>
      </c>
      <c r="M614" s="276">
        <v>41040</v>
      </c>
      <c r="N614" s="276">
        <v>41040</v>
      </c>
      <c r="O614" s="117">
        <f t="shared" ref="O614:O677" si="25">M614-N614</f>
        <v>0</v>
      </c>
      <c r="P614" s="117"/>
      <c r="Q614" s="45" t="s">
        <v>1315</v>
      </c>
      <c r="R614" s="45" t="s">
        <v>1316</v>
      </c>
      <c r="S614" s="281" t="s">
        <v>2219</v>
      </c>
      <c r="T614" s="45" t="s">
        <v>1338</v>
      </c>
      <c r="U614" s="45"/>
      <c r="V614" s="45" t="s">
        <v>1676</v>
      </c>
      <c r="W614" s="45" t="s">
        <v>828</v>
      </c>
      <c r="X614" s="45" t="s">
        <v>2220</v>
      </c>
      <c r="Y614" s="276">
        <v>41040</v>
      </c>
      <c r="Z614" s="45" t="s">
        <v>1315</v>
      </c>
      <c r="AA614" s="45" t="s">
        <v>1316</v>
      </c>
    </row>
    <row r="615" spans="1:27" ht="22.5">
      <c r="A615" s="475" t="s">
        <v>26337</v>
      </c>
      <c r="B615" s="311" t="s">
        <v>2209</v>
      </c>
      <c r="C615" s="287" t="s">
        <v>2210</v>
      </c>
      <c r="D615" s="45" t="s">
        <v>261</v>
      </c>
      <c r="E615" s="413" t="s">
        <v>2221</v>
      </c>
      <c r="F615" s="45" t="s">
        <v>1344</v>
      </c>
      <c r="G615" s="45" t="s">
        <v>985</v>
      </c>
      <c r="H615" s="45" t="s">
        <v>2222</v>
      </c>
      <c r="I615" s="45" t="s">
        <v>2223</v>
      </c>
      <c r="J615" s="45" t="s">
        <v>16</v>
      </c>
      <c r="K615" s="45" t="s">
        <v>15</v>
      </c>
      <c r="L615" s="45" t="s">
        <v>10</v>
      </c>
      <c r="M615" s="276">
        <v>152250</v>
      </c>
      <c r="N615" s="276">
        <v>78880</v>
      </c>
      <c r="O615" s="117">
        <f t="shared" si="25"/>
        <v>73370</v>
      </c>
      <c r="P615" s="117"/>
      <c r="Q615" s="45" t="s">
        <v>2224</v>
      </c>
      <c r="R615" s="45" t="s">
        <v>2225</v>
      </c>
      <c r="S615" s="281" t="s">
        <v>2226</v>
      </c>
      <c r="T615" s="45" t="s">
        <v>2227</v>
      </c>
      <c r="U615" s="45"/>
      <c r="V615" s="45" t="s">
        <v>828</v>
      </c>
      <c r="W615" s="45" t="s">
        <v>829</v>
      </c>
      <c r="X615" s="45" t="s">
        <v>2228</v>
      </c>
      <c r="Y615" s="276">
        <v>78880</v>
      </c>
      <c r="Z615" s="45" t="s">
        <v>2224</v>
      </c>
      <c r="AA615" s="45" t="s">
        <v>2225</v>
      </c>
    </row>
    <row r="616" spans="1:27" ht="45">
      <c r="A616" s="475" t="s">
        <v>26338</v>
      </c>
      <c r="B616" s="311" t="s">
        <v>2209</v>
      </c>
      <c r="C616" s="287" t="s">
        <v>2210</v>
      </c>
      <c r="D616" s="45" t="s">
        <v>261</v>
      </c>
      <c r="E616" s="413" t="s">
        <v>2229</v>
      </c>
      <c r="F616" s="45" t="s">
        <v>1671</v>
      </c>
      <c r="G616" s="45" t="s">
        <v>675</v>
      </c>
      <c r="H616" s="45" t="s">
        <v>2230</v>
      </c>
      <c r="I616" s="45" t="s">
        <v>2231</v>
      </c>
      <c r="J616" s="45" t="s">
        <v>11</v>
      </c>
      <c r="K616" s="45" t="s">
        <v>11</v>
      </c>
      <c r="L616" s="45" t="s">
        <v>3029</v>
      </c>
      <c r="M616" s="276">
        <v>71249.95</v>
      </c>
      <c r="N616" s="276">
        <v>45081.25</v>
      </c>
      <c r="O616" s="117">
        <f t="shared" si="25"/>
        <v>26168.699999999997</v>
      </c>
      <c r="P616" s="117"/>
      <c r="Q616" s="117" t="s">
        <v>1236</v>
      </c>
      <c r="R616" s="414">
        <v>4205307431</v>
      </c>
      <c r="S616" s="414" t="s">
        <v>2232</v>
      </c>
      <c r="T616" s="45"/>
      <c r="U616" s="45"/>
      <c r="V616" s="45" t="s">
        <v>710</v>
      </c>
      <c r="W616" s="45" t="s">
        <v>641</v>
      </c>
      <c r="X616" s="45" t="s">
        <v>2233</v>
      </c>
      <c r="Y616" s="276">
        <v>45081.25</v>
      </c>
      <c r="Z616" s="117" t="s">
        <v>1236</v>
      </c>
      <c r="AA616" s="414">
        <v>4205307431</v>
      </c>
    </row>
    <row r="617" spans="1:27" ht="56.25">
      <c r="A617" s="475" t="s">
        <v>26339</v>
      </c>
      <c r="B617" s="311" t="s">
        <v>2209</v>
      </c>
      <c r="C617" s="287" t="s">
        <v>2210</v>
      </c>
      <c r="D617" s="45" t="s">
        <v>261</v>
      </c>
      <c r="E617" s="413" t="s">
        <v>2234</v>
      </c>
      <c r="F617" s="45" t="s">
        <v>1344</v>
      </c>
      <c r="G617" s="45" t="s">
        <v>2235</v>
      </c>
      <c r="H617" s="45" t="s">
        <v>2236</v>
      </c>
      <c r="I617" s="45" t="s">
        <v>2237</v>
      </c>
      <c r="J617" s="45" t="s">
        <v>11</v>
      </c>
      <c r="K617" s="45" t="s">
        <v>11</v>
      </c>
      <c r="L617" s="45" t="s">
        <v>3029</v>
      </c>
      <c r="M617" s="276">
        <v>112892.55</v>
      </c>
      <c r="N617" s="276">
        <v>112328.09</v>
      </c>
      <c r="O617" s="117">
        <f t="shared" si="25"/>
        <v>564.4600000000064</v>
      </c>
      <c r="P617" s="117"/>
      <c r="Q617" s="45" t="s">
        <v>1315</v>
      </c>
      <c r="R617" s="45" t="s">
        <v>1316</v>
      </c>
      <c r="S617" s="281" t="s">
        <v>2219</v>
      </c>
      <c r="T617" s="45" t="s">
        <v>676</v>
      </c>
      <c r="U617" s="45"/>
      <c r="V617" s="45" t="s">
        <v>829</v>
      </c>
      <c r="W617" s="45" t="s">
        <v>832</v>
      </c>
      <c r="X617" s="45" t="s">
        <v>2238</v>
      </c>
      <c r="Y617" s="276">
        <v>112328.09</v>
      </c>
      <c r="Z617" s="45" t="s">
        <v>1315</v>
      </c>
      <c r="AA617" s="45" t="s">
        <v>1316</v>
      </c>
    </row>
    <row r="618" spans="1:27" ht="22.5">
      <c r="A618" s="475" t="s">
        <v>26340</v>
      </c>
      <c r="B618" s="311" t="s">
        <v>2209</v>
      </c>
      <c r="C618" s="287" t="s">
        <v>2210</v>
      </c>
      <c r="D618" s="45" t="s">
        <v>555</v>
      </c>
      <c r="E618" s="413" t="s">
        <v>2239</v>
      </c>
      <c r="F618" s="45" t="s">
        <v>639</v>
      </c>
      <c r="G618" s="45" t="s">
        <v>2227</v>
      </c>
      <c r="H618" s="45" t="s">
        <v>2240</v>
      </c>
      <c r="I618" s="45" t="s">
        <v>2241</v>
      </c>
      <c r="J618" s="45" t="s">
        <v>11</v>
      </c>
      <c r="K618" s="45" t="s">
        <v>11</v>
      </c>
      <c r="L618" s="45" t="s">
        <v>3029</v>
      </c>
      <c r="M618" s="276">
        <v>72399.960000000006</v>
      </c>
      <c r="N618" s="276">
        <v>55000</v>
      </c>
      <c r="O618" s="117">
        <f t="shared" si="25"/>
        <v>17399.960000000006</v>
      </c>
      <c r="P618" s="117"/>
      <c r="Q618" s="45" t="s">
        <v>2242</v>
      </c>
      <c r="R618" s="45" t="s">
        <v>2243</v>
      </c>
      <c r="S618" s="281" t="s">
        <v>2244</v>
      </c>
      <c r="T618" s="45" t="s">
        <v>831</v>
      </c>
      <c r="U618" s="45"/>
      <c r="V618" s="45" t="s">
        <v>833</v>
      </c>
      <c r="W618" s="45" t="s">
        <v>2245</v>
      </c>
      <c r="X618" s="45" t="s">
        <v>2246</v>
      </c>
      <c r="Y618" s="276">
        <v>55000</v>
      </c>
      <c r="Z618" s="45" t="s">
        <v>2242</v>
      </c>
      <c r="AA618" s="45" t="s">
        <v>2243</v>
      </c>
    </row>
    <row r="619" spans="1:27" ht="56.25">
      <c r="A619" s="475" t="s">
        <v>26341</v>
      </c>
      <c r="B619" s="311" t="s">
        <v>2209</v>
      </c>
      <c r="C619" s="287" t="s">
        <v>2210</v>
      </c>
      <c r="D619" s="45" t="s">
        <v>261</v>
      </c>
      <c r="E619" s="413" t="s">
        <v>2247</v>
      </c>
      <c r="F619" s="45" t="s">
        <v>639</v>
      </c>
      <c r="G619" s="45" t="s">
        <v>1719</v>
      </c>
      <c r="H619" s="45" t="s">
        <v>2248</v>
      </c>
      <c r="I619" s="45" t="s">
        <v>2249</v>
      </c>
      <c r="J619" s="45" t="s">
        <v>34</v>
      </c>
      <c r="K619" s="45" t="s">
        <v>34</v>
      </c>
      <c r="L619" s="45" t="s">
        <v>3029</v>
      </c>
      <c r="M619" s="276">
        <v>175815</v>
      </c>
      <c r="N619" s="276">
        <v>148693.57</v>
      </c>
      <c r="O619" s="117">
        <f t="shared" si="25"/>
        <v>27121.429999999993</v>
      </c>
      <c r="P619" s="117"/>
      <c r="Q619" s="45" t="s">
        <v>2250</v>
      </c>
      <c r="R619" s="45" t="s">
        <v>2251</v>
      </c>
      <c r="S619" s="415" t="s">
        <v>2252</v>
      </c>
      <c r="T619" s="45" t="s">
        <v>829</v>
      </c>
      <c r="U619" s="45"/>
      <c r="V619" s="45" t="s">
        <v>710</v>
      </c>
      <c r="W619" s="45" t="s">
        <v>2253</v>
      </c>
      <c r="X619" s="45" t="s">
        <v>2254</v>
      </c>
      <c r="Y619" s="276">
        <v>148693.57</v>
      </c>
      <c r="Z619" s="45" t="s">
        <v>2250</v>
      </c>
      <c r="AA619" s="45" t="s">
        <v>2251</v>
      </c>
    </row>
    <row r="620" spans="1:27" ht="45">
      <c r="A620" s="475" t="s">
        <v>26342</v>
      </c>
      <c r="B620" s="311" t="s">
        <v>2209</v>
      </c>
      <c r="C620" s="287" t="s">
        <v>2210</v>
      </c>
      <c r="D620" s="45" t="s">
        <v>555</v>
      </c>
      <c r="E620" s="45" t="s">
        <v>2255</v>
      </c>
      <c r="F620" s="45" t="s">
        <v>639</v>
      </c>
      <c r="G620" s="45" t="s">
        <v>2227</v>
      </c>
      <c r="H620" s="45" t="s">
        <v>2256</v>
      </c>
      <c r="I620" s="45" t="s">
        <v>2257</v>
      </c>
      <c r="J620" s="45" t="s">
        <v>11</v>
      </c>
      <c r="K620" s="45" t="s">
        <v>11</v>
      </c>
      <c r="L620" s="45" t="s">
        <v>3029</v>
      </c>
      <c r="M620" s="276">
        <v>147200.04</v>
      </c>
      <c r="N620" s="276">
        <v>124800</v>
      </c>
      <c r="O620" s="117">
        <f t="shared" si="25"/>
        <v>22400.040000000008</v>
      </c>
      <c r="P620" s="117"/>
      <c r="Q620" s="45" t="s">
        <v>2258</v>
      </c>
      <c r="R620" s="45" t="s">
        <v>2259</v>
      </c>
      <c r="S620" s="117" t="s">
        <v>2260</v>
      </c>
      <c r="T620" s="45" t="s">
        <v>831</v>
      </c>
      <c r="U620" s="45"/>
      <c r="V620" s="45" t="s">
        <v>833</v>
      </c>
      <c r="W620" s="45" t="s">
        <v>2245</v>
      </c>
      <c r="X620" s="45" t="s">
        <v>2261</v>
      </c>
      <c r="Y620" s="276">
        <v>124800</v>
      </c>
      <c r="Z620" s="45" t="s">
        <v>2258</v>
      </c>
      <c r="AA620" s="45" t="s">
        <v>2259</v>
      </c>
    </row>
    <row r="621" spans="1:27" ht="112.5">
      <c r="A621" s="475" t="s">
        <v>26343</v>
      </c>
      <c r="B621" s="311" t="s">
        <v>2209</v>
      </c>
      <c r="C621" s="287" t="s">
        <v>2210</v>
      </c>
      <c r="D621" s="268" t="s">
        <v>272</v>
      </c>
      <c r="E621" s="118" t="s">
        <v>2262</v>
      </c>
      <c r="F621" s="45" t="s">
        <v>641</v>
      </c>
      <c r="G621" s="400">
        <v>42408</v>
      </c>
      <c r="H621" s="45" t="s">
        <v>2263</v>
      </c>
      <c r="I621" s="45" t="s">
        <v>717</v>
      </c>
      <c r="J621" s="45" t="s">
        <v>10</v>
      </c>
      <c r="K621" s="17">
        <v>1</v>
      </c>
      <c r="L621" s="17">
        <v>0</v>
      </c>
      <c r="M621" s="416">
        <v>70522</v>
      </c>
      <c r="N621" s="416">
        <v>69569</v>
      </c>
      <c r="O621" s="117">
        <f t="shared" si="25"/>
        <v>953</v>
      </c>
      <c r="P621" s="117"/>
      <c r="Q621" s="417" t="s">
        <v>2264</v>
      </c>
      <c r="R621" s="45">
        <v>4217166739</v>
      </c>
      <c r="S621" s="117" t="s">
        <v>2265</v>
      </c>
      <c r="T621" s="45" t="s">
        <v>1014</v>
      </c>
      <c r="U621" s="418"/>
      <c r="V621" s="400">
        <v>42433</v>
      </c>
      <c r="W621" s="45" t="s">
        <v>1911</v>
      </c>
      <c r="X621" s="45" t="s">
        <v>2266</v>
      </c>
      <c r="Y621" s="117">
        <v>69569</v>
      </c>
      <c r="Z621" s="417" t="s">
        <v>2264</v>
      </c>
      <c r="AA621" s="45">
        <v>4217166739</v>
      </c>
    </row>
    <row r="622" spans="1:27" ht="33.75">
      <c r="A622" s="475" t="s">
        <v>26344</v>
      </c>
      <c r="B622" s="311" t="s">
        <v>2209</v>
      </c>
      <c r="C622" s="287" t="s">
        <v>2210</v>
      </c>
      <c r="D622" s="268" t="s">
        <v>272</v>
      </c>
      <c r="E622" s="118" t="s">
        <v>2267</v>
      </c>
      <c r="F622" s="45" t="s">
        <v>641</v>
      </c>
      <c r="G622" s="400">
        <v>42419</v>
      </c>
      <c r="H622" s="45" t="s">
        <v>2268</v>
      </c>
      <c r="I622" s="45" t="s">
        <v>2269</v>
      </c>
      <c r="J622" s="45" t="s">
        <v>10</v>
      </c>
      <c r="K622" s="17">
        <v>1</v>
      </c>
      <c r="L622" s="17">
        <v>0</v>
      </c>
      <c r="M622" s="416">
        <v>42190.38</v>
      </c>
      <c r="N622" s="419">
        <v>42190.38</v>
      </c>
      <c r="O622" s="117">
        <f t="shared" si="25"/>
        <v>0</v>
      </c>
      <c r="P622" s="117"/>
      <c r="Q622" s="417" t="s">
        <v>2115</v>
      </c>
      <c r="R622" s="414">
        <v>4205261018</v>
      </c>
      <c r="S622" s="118" t="s">
        <v>2270</v>
      </c>
      <c r="T622" s="45" t="s">
        <v>2271</v>
      </c>
      <c r="U622" s="418"/>
      <c r="V622" s="400">
        <v>42446</v>
      </c>
      <c r="W622" s="45" t="s">
        <v>853</v>
      </c>
      <c r="X622" s="45" t="s">
        <v>2272</v>
      </c>
      <c r="Y622" s="419">
        <v>42190.38</v>
      </c>
      <c r="Z622" s="417" t="s">
        <v>2115</v>
      </c>
      <c r="AA622" s="414">
        <v>4205261018</v>
      </c>
    </row>
    <row r="623" spans="1:27" ht="56.25">
      <c r="A623" s="475" t="s">
        <v>26345</v>
      </c>
      <c r="B623" s="311" t="s">
        <v>2209</v>
      </c>
      <c r="C623" s="287" t="s">
        <v>2210</v>
      </c>
      <c r="D623" s="45" t="s">
        <v>261</v>
      </c>
      <c r="E623" s="118" t="s">
        <v>2273</v>
      </c>
      <c r="F623" s="45" t="s">
        <v>2274</v>
      </c>
      <c r="G623" s="400">
        <v>42420</v>
      </c>
      <c r="H623" s="45" t="s">
        <v>2275</v>
      </c>
      <c r="I623" s="45" t="s">
        <v>2276</v>
      </c>
      <c r="J623" s="258" t="s">
        <v>16</v>
      </c>
      <c r="K623" s="17">
        <v>4</v>
      </c>
      <c r="L623" s="17">
        <v>0</v>
      </c>
      <c r="M623" s="416">
        <v>35819.64</v>
      </c>
      <c r="N623" s="419">
        <v>19304.310000000001</v>
      </c>
      <c r="O623" s="117">
        <f t="shared" si="25"/>
        <v>16515.329999999998</v>
      </c>
      <c r="P623" s="117"/>
      <c r="Q623" s="417" t="s">
        <v>2277</v>
      </c>
      <c r="R623" s="45">
        <v>4221017810</v>
      </c>
      <c r="S623" s="117" t="s">
        <v>2278</v>
      </c>
      <c r="T623" s="45" t="s">
        <v>2279</v>
      </c>
      <c r="U623" s="418"/>
      <c r="V623" s="294">
        <v>42452</v>
      </c>
      <c r="W623" s="45" t="s">
        <v>2279</v>
      </c>
      <c r="X623" s="45" t="s">
        <v>2280</v>
      </c>
      <c r="Y623" s="419">
        <v>19304.310000000001</v>
      </c>
      <c r="Z623" s="417" t="s">
        <v>2277</v>
      </c>
      <c r="AA623" s="258">
        <v>4221017810</v>
      </c>
    </row>
    <row r="624" spans="1:27" ht="45">
      <c r="A624" s="475" t="s">
        <v>26346</v>
      </c>
      <c r="B624" s="311" t="s">
        <v>2209</v>
      </c>
      <c r="C624" s="287" t="s">
        <v>2210</v>
      </c>
      <c r="D624" s="45" t="s">
        <v>589</v>
      </c>
      <c r="E624" s="118" t="s">
        <v>2281</v>
      </c>
      <c r="F624" s="45" t="s">
        <v>849</v>
      </c>
      <c r="G624" s="400">
        <v>42426</v>
      </c>
      <c r="H624" s="45" t="s">
        <v>2282</v>
      </c>
      <c r="I624" s="45" t="s">
        <v>2283</v>
      </c>
      <c r="J624" s="258" t="s">
        <v>11</v>
      </c>
      <c r="K624" s="17">
        <v>2</v>
      </c>
      <c r="L624" s="17">
        <v>0</v>
      </c>
      <c r="M624" s="416">
        <v>172757</v>
      </c>
      <c r="N624" s="419">
        <v>170118</v>
      </c>
      <c r="O624" s="117">
        <f t="shared" si="25"/>
        <v>2639</v>
      </c>
      <c r="P624" s="117"/>
      <c r="Q624" s="417" t="s">
        <v>565</v>
      </c>
      <c r="R624" s="45" t="s">
        <v>865</v>
      </c>
      <c r="S624" s="45" t="s">
        <v>2284</v>
      </c>
      <c r="T624" s="400">
        <v>42445</v>
      </c>
      <c r="U624" s="418"/>
      <c r="V624" s="400">
        <v>42457</v>
      </c>
      <c r="W624" s="400">
        <v>42459</v>
      </c>
      <c r="X624" s="45" t="s">
        <v>2285</v>
      </c>
      <c r="Y624" s="418">
        <v>170118</v>
      </c>
      <c r="Z624" s="417" t="s">
        <v>565</v>
      </c>
      <c r="AA624" s="45" t="s">
        <v>865</v>
      </c>
    </row>
    <row r="625" spans="1:27" ht="45">
      <c r="A625" s="475" t="s">
        <v>26347</v>
      </c>
      <c r="B625" s="311" t="s">
        <v>2209</v>
      </c>
      <c r="C625" s="287" t="s">
        <v>2210</v>
      </c>
      <c r="D625" s="45" t="s">
        <v>589</v>
      </c>
      <c r="E625" s="118" t="s">
        <v>2286</v>
      </c>
      <c r="F625" s="45" t="s">
        <v>1493</v>
      </c>
      <c r="G625" s="400">
        <v>42432</v>
      </c>
      <c r="H625" s="45" t="s">
        <v>1597</v>
      </c>
      <c r="I625" s="45" t="s">
        <v>1598</v>
      </c>
      <c r="J625" s="258" t="s">
        <v>16</v>
      </c>
      <c r="K625" s="17">
        <v>4</v>
      </c>
      <c r="L625" s="17">
        <v>0</v>
      </c>
      <c r="M625" s="416">
        <v>187947.7</v>
      </c>
      <c r="N625" s="419">
        <v>142840.18</v>
      </c>
      <c r="O625" s="117">
        <f t="shared" si="25"/>
        <v>45107.520000000019</v>
      </c>
      <c r="P625" s="117"/>
      <c r="Q625" s="417" t="s">
        <v>1236</v>
      </c>
      <c r="R625" s="414">
        <v>4205307431</v>
      </c>
      <c r="S625" s="414" t="s">
        <v>2232</v>
      </c>
      <c r="T625" s="400">
        <v>42447</v>
      </c>
      <c r="U625" s="418"/>
      <c r="V625" s="400">
        <v>42459</v>
      </c>
      <c r="W625" s="400">
        <v>42459</v>
      </c>
      <c r="X625" s="45" t="s">
        <v>2287</v>
      </c>
      <c r="Y625" s="419">
        <v>142840.18</v>
      </c>
      <c r="Z625" s="417" t="s">
        <v>1236</v>
      </c>
      <c r="AA625" s="414">
        <v>4205307431</v>
      </c>
    </row>
    <row r="626" spans="1:27" ht="56.25">
      <c r="A626" s="475" t="s">
        <v>26348</v>
      </c>
      <c r="B626" s="311" t="s">
        <v>2209</v>
      </c>
      <c r="C626" s="45" t="s">
        <v>2210</v>
      </c>
      <c r="D626" s="118" t="s">
        <v>269</v>
      </c>
      <c r="E626" s="420" t="s">
        <v>2288</v>
      </c>
      <c r="F626" s="45" t="s">
        <v>1493</v>
      </c>
      <c r="G626" s="421">
        <v>42420</v>
      </c>
      <c r="H626" s="422" t="s">
        <v>2289</v>
      </c>
      <c r="I626" s="45" t="s">
        <v>1353</v>
      </c>
      <c r="J626" s="258"/>
      <c r="K626" s="17"/>
      <c r="L626" s="17"/>
      <c r="M626" s="423">
        <v>139912.07</v>
      </c>
      <c r="N626" s="423">
        <v>139912.07</v>
      </c>
      <c r="O626" s="117">
        <f t="shared" si="25"/>
        <v>0</v>
      </c>
      <c r="P626" s="303"/>
      <c r="Q626" s="424" t="s">
        <v>563</v>
      </c>
      <c r="R626" s="118">
        <v>4217166136</v>
      </c>
      <c r="S626" s="414" t="s">
        <v>2290</v>
      </c>
      <c r="T626" s="418"/>
      <c r="U626" s="418"/>
      <c r="V626" s="421">
        <v>42431</v>
      </c>
      <c r="W626" s="400">
        <v>42440</v>
      </c>
      <c r="X626" s="45" t="s">
        <v>2291</v>
      </c>
      <c r="Y626" s="423">
        <v>139912.07</v>
      </c>
      <c r="Z626" s="424" t="s">
        <v>563</v>
      </c>
      <c r="AA626" s="118">
        <v>4217166136</v>
      </c>
    </row>
    <row r="627" spans="1:27" ht="45">
      <c r="A627" s="475" t="s">
        <v>26349</v>
      </c>
      <c r="B627" s="311" t="s">
        <v>2209</v>
      </c>
      <c r="C627" s="45" t="s">
        <v>2210</v>
      </c>
      <c r="D627" s="118" t="s">
        <v>269</v>
      </c>
      <c r="E627" s="420" t="s">
        <v>2292</v>
      </c>
      <c r="F627" s="45" t="s">
        <v>1493</v>
      </c>
      <c r="G627" s="421">
        <v>42431</v>
      </c>
      <c r="H627" s="422" t="s">
        <v>2293</v>
      </c>
      <c r="I627" s="45" t="s">
        <v>2294</v>
      </c>
      <c r="J627" s="258"/>
      <c r="K627" s="17"/>
      <c r="L627" s="17"/>
      <c r="M627" s="423">
        <v>2112694.9500000002</v>
      </c>
      <c r="N627" s="423">
        <v>2112694.9500000002</v>
      </c>
      <c r="O627" s="117">
        <f t="shared" si="25"/>
        <v>0</v>
      </c>
      <c r="P627" s="117"/>
      <c r="Q627" s="425" t="s">
        <v>2295</v>
      </c>
      <c r="R627" s="414">
        <v>4217146362</v>
      </c>
      <c r="S627" s="414" t="s">
        <v>2296</v>
      </c>
      <c r="T627" s="418"/>
      <c r="U627" s="418"/>
      <c r="V627" s="400">
        <v>42439</v>
      </c>
      <c r="W627" s="400">
        <v>42439</v>
      </c>
      <c r="X627" s="45" t="s">
        <v>2297</v>
      </c>
      <c r="Y627" s="423">
        <v>2112694.9500000002</v>
      </c>
      <c r="Z627" s="425" t="s">
        <v>2295</v>
      </c>
      <c r="AA627" s="414">
        <v>4217146362</v>
      </c>
    </row>
    <row r="628" spans="1:27" ht="56.25">
      <c r="A628" s="475" t="s">
        <v>26350</v>
      </c>
      <c r="B628" s="311" t="s">
        <v>2209</v>
      </c>
      <c r="C628" s="287" t="s">
        <v>2210</v>
      </c>
      <c r="D628" s="45" t="s">
        <v>265</v>
      </c>
      <c r="E628" s="426" t="s">
        <v>2298</v>
      </c>
      <c r="F628" s="45" t="s">
        <v>1493</v>
      </c>
      <c r="G628" s="421">
        <v>42431</v>
      </c>
      <c r="H628" s="422" t="s">
        <v>2299</v>
      </c>
      <c r="I628" s="45" t="s">
        <v>541</v>
      </c>
      <c r="J628" s="258"/>
      <c r="K628" s="17"/>
      <c r="L628" s="17"/>
      <c r="M628" s="427">
        <v>95000</v>
      </c>
      <c r="N628" s="427">
        <v>95000</v>
      </c>
      <c r="O628" s="117">
        <f t="shared" si="25"/>
        <v>0</v>
      </c>
      <c r="P628" s="117"/>
      <c r="Q628" s="428" t="s">
        <v>2300</v>
      </c>
      <c r="R628" s="118">
        <v>7707049388</v>
      </c>
      <c r="S628" s="276" t="s">
        <v>2301</v>
      </c>
      <c r="T628" s="418"/>
      <c r="U628" s="418"/>
      <c r="V628" s="400">
        <v>42439</v>
      </c>
      <c r="W628" s="400">
        <v>42439</v>
      </c>
      <c r="X628" s="45" t="s">
        <v>2302</v>
      </c>
      <c r="Y628" s="427">
        <v>95000</v>
      </c>
      <c r="Z628" s="428" t="s">
        <v>2300</v>
      </c>
      <c r="AA628" s="118">
        <v>7707049388</v>
      </c>
    </row>
    <row r="629" spans="1:27" ht="45">
      <c r="A629" s="475" t="s">
        <v>26351</v>
      </c>
      <c r="B629" s="311" t="s">
        <v>2209</v>
      </c>
      <c r="C629" s="45" t="s">
        <v>2210</v>
      </c>
      <c r="D629" s="45" t="s">
        <v>268</v>
      </c>
      <c r="E629" s="420" t="s">
        <v>1832</v>
      </c>
      <c r="F629" s="45" t="s">
        <v>1493</v>
      </c>
      <c r="G629" s="400">
        <v>42435</v>
      </c>
      <c r="H629" s="422" t="s">
        <v>2303</v>
      </c>
      <c r="I629" s="45" t="s">
        <v>2304</v>
      </c>
      <c r="J629" s="258"/>
      <c r="K629" s="17"/>
      <c r="L629" s="17"/>
      <c r="M629" s="423">
        <v>1219761.8999999999</v>
      </c>
      <c r="N629" s="423">
        <v>1219761.8999999999</v>
      </c>
      <c r="O629" s="117">
        <f t="shared" si="25"/>
        <v>0</v>
      </c>
      <c r="P629" s="117"/>
      <c r="Q629" s="425" t="s">
        <v>1148</v>
      </c>
      <c r="R629" s="118">
        <v>4205109214</v>
      </c>
      <c r="S629" s="414" t="s">
        <v>2305</v>
      </c>
      <c r="T629" s="418"/>
      <c r="U629" s="418"/>
      <c r="V629" s="400">
        <v>42443</v>
      </c>
      <c r="W629" s="400">
        <v>42444</v>
      </c>
      <c r="X629" s="45" t="s">
        <v>2306</v>
      </c>
      <c r="Y629" s="423">
        <v>1219761.8999999999</v>
      </c>
      <c r="Z629" s="425" t="s">
        <v>1148</v>
      </c>
      <c r="AA629" s="118">
        <v>4205109214</v>
      </c>
    </row>
    <row r="630" spans="1:27" ht="45">
      <c r="A630" s="475" t="s">
        <v>26352</v>
      </c>
      <c r="B630" s="311" t="s">
        <v>2209</v>
      </c>
      <c r="C630" s="45" t="s">
        <v>2210</v>
      </c>
      <c r="D630" s="118" t="s">
        <v>269</v>
      </c>
      <c r="E630" s="420" t="s">
        <v>2292</v>
      </c>
      <c r="F630" s="45" t="s">
        <v>1493</v>
      </c>
      <c r="G630" s="421">
        <v>42431</v>
      </c>
      <c r="H630" s="422" t="s">
        <v>2307</v>
      </c>
      <c r="I630" s="45" t="s">
        <v>2294</v>
      </c>
      <c r="J630" s="258"/>
      <c r="K630" s="17"/>
      <c r="L630" s="17"/>
      <c r="M630" s="429">
        <v>555939.19999999995</v>
      </c>
      <c r="N630" s="429">
        <v>555939.19999999995</v>
      </c>
      <c r="O630" s="117">
        <f t="shared" si="25"/>
        <v>0</v>
      </c>
      <c r="P630" s="117"/>
      <c r="Q630" s="417" t="s">
        <v>282</v>
      </c>
      <c r="R630" s="118">
        <v>4205243178</v>
      </c>
      <c r="S630" s="414" t="s">
        <v>2308</v>
      </c>
      <c r="T630" s="418"/>
      <c r="U630" s="418"/>
      <c r="V630" s="400">
        <v>42443</v>
      </c>
      <c r="W630" s="400">
        <v>42446</v>
      </c>
      <c r="X630" s="45" t="s">
        <v>2309</v>
      </c>
      <c r="Y630" s="429">
        <v>555939.19999999995</v>
      </c>
      <c r="Z630" s="417" t="s">
        <v>282</v>
      </c>
      <c r="AA630" s="118">
        <v>4205243178</v>
      </c>
    </row>
    <row r="631" spans="1:27" ht="33.75">
      <c r="A631" s="475" t="s">
        <v>26353</v>
      </c>
      <c r="B631" s="311" t="s">
        <v>2209</v>
      </c>
      <c r="C631" s="45" t="s">
        <v>2210</v>
      </c>
      <c r="D631" s="118" t="s">
        <v>269</v>
      </c>
      <c r="E631" s="118" t="s">
        <v>2310</v>
      </c>
      <c r="F631" s="45" t="s">
        <v>1493</v>
      </c>
      <c r="G631" s="45" t="s">
        <v>1015</v>
      </c>
      <c r="H631" s="422" t="s">
        <v>2307</v>
      </c>
      <c r="I631" s="45" t="s">
        <v>843</v>
      </c>
      <c r="J631" s="258"/>
      <c r="K631" s="17"/>
      <c r="L631" s="17"/>
      <c r="M631" s="117">
        <v>164198.46</v>
      </c>
      <c r="N631" s="117">
        <v>164198.46</v>
      </c>
      <c r="O631" s="117">
        <f t="shared" si="25"/>
        <v>0</v>
      </c>
      <c r="P631" s="117"/>
      <c r="Q631" s="117" t="s">
        <v>2311</v>
      </c>
      <c r="R631" s="45">
        <v>4252003568</v>
      </c>
      <c r="S631" s="117" t="s">
        <v>2312</v>
      </c>
      <c r="T631" s="117"/>
      <c r="U631" s="117"/>
      <c r="V631" s="400">
        <v>42456</v>
      </c>
      <c r="W631" s="400">
        <v>42459</v>
      </c>
      <c r="X631" s="45" t="s">
        <v>2313</v>
      </c>
      <c r="Y631" s="117">
        <v>164198.46</v>
      </c>
      <c r="Z631" s="117" t="s">
        <v>2311</v>
      </c>
      <c r="AA631" s="45">
        <v>4252003568</v>
      </c>
    </row>
    <row r="632" spans="1:27" ht="45">
      <c r="A632" s="475" t="s">
        <v>26354</v>
      </c>
      <c r="B632" s="308" t="s">
        <v>2209</v>
      </c>
      <c r="C632" s="281" t="s">
        <v>2210</v>
      </c>
      <c r="D632" s="281" t="s">
        <v>555</v>
      </c>
      <c r="E632" s="281" t="s">
        <v>2314</v>
      </c>
      <c r="F632" s="281" t="s">
        <v>1043</v>
      </c>
      <c r="G632" s="281" t="s">
        <v>645</v>
      </c>
      <c r="H632" s="281" t="s">
        <v>2315</v>
      </c>
      <c r="I632" s="281" t="s">
        <v>1181</v>
      </c>
      <c r="J632" s="430" t="s">
        <v>130</v>
      </c>
      <c r="K632" s="431">
        <v>8</v>
      </c>
      <c r="L632" s="431">
        <v>0</v>
      </c>
      <c r="M632" s="294">
        <v>74850.03</v>
      </c>
      <c r="N632" s="294">
        <v>28800</v>
      </c>
      <c r="O632" s="117">
        <f t="shared" si="25"/>
        <v>46050.03</v>
      </c>
      <c r="P632" s="294"/>
      <c r="Q632" s="294" t="s">
        <v>2316</v>
      </c>
      <c r="R632" s="281" t="s">
        <v>2317</v>
      </c>
      <c r="S632" s="294" t="s">
        <v>2318</v>
      </c>
      <c r="T632" s="45" t="s">
        <v>2319</v>
      </c>
      <c r="U632" s="294"/>
      <c r="V632" s="432">
        <v>42459</v>
      </c>
      <c r="W632" s="432">
        <v>42464</v>
      </c>
      <c r="X632" s="45" t="s">
        <v>2320</v>
      </c>
      <c r="Y632" s="294">
        <v>28800</v>
      </c>
      <c r="Z632" s="294" t="s">
        <v>2316</v>
      </c>
      <c r="AA632" s="281" t="s">
        <v>2317</v>
      </c>
    </row>
    <row r="633" spans="1:27" ht="45">
      <c r="A633" s="475" t="s">
        <v>26355</v>
      </c>
      <c r="B633" s="308" t="s">
        <v>2209</v>
      </c>
      <c r="C633" s="281" t="s">
        <v>2210</v>
      </c>
      <c r="D633" s="281" t="s">
        <v>589</v>
      </c>
      <c r="E633" s="413" t="s">
        <v>2321</v>
      </c>
      <c r="F633" s="281" t="s">
        <v>1493</v>
      </c>
      <c r="G633" s="281" t="s">
        <v>1224</v>
      </c>
      <c r="H633" s="281" t="s">
        <v>1234</v>
      </c>
      <c r="I633" s="281" t="s">
        <v>1235</v>
      </c>
      <c r="J633" s="430" t="s">
        <v>11</v>
      </c>
      <c r="K633" s="431">
        <v>2</v>
      </c>
      <c r="L633" s="431">
        <v>0</v>
      </c>
      <c r="M633" s="294">
        <v>89421.5</v>
      </c>
      <c r="N633" s="294">
        <v>72878.509999999995</v>
      </c>
      <c r="O633" s="117">
        <f t="shared" si="25"/>
        <v>16542.990000000005</v>
      </c>
      <c r="P633" s="117"/>
      <c r="Q633" s="117" t="s">
        <v>1236</v>
      </c>
      <c r="R633" s="414">
        <v>4205307431</v>
      </c>
      <c r="S633" s="414" t="s">
        <v>2232</v>
      </c>
      <c r="T633" s="45" t="s">
        <v>1225</v>
      </c>
      <c r="U633" s="294"/>
      <c r="V633" s="432">
        <v>42464</v>
      </c>
      <c r="W633" s="432">
        <v>42466</v>
      </c>
      <c r="X633" s="45" t="s">
        <v>2322</v>
      </c>
      <c r="Y633" s="294">
        <v>72878.509999999995</v>
      </c>
      <c r="Z633" s="117" t="s">
        <v>1236</v>
      </c>
      <c r="AA633" s="414">
        <v>4205307431</v>
      </c>
    </row>
    <row r="634" spans="1:27" ht="112.5">
      <c r="A634" s="475" t="s">
        <v>26356</v>
      </c>
      <c r="B634" s="308" t="s">
        <v>2209</v>
      </c>
      <c r="C634" s="281" t="s">
        <v>2210</v>
      </c>
      <c r="D634" s="281" t="s">
        <v>589</v>
      </c>
      <c r="E634" s="413" t="s">
        <v>2323</v>
      </c>
      <c r="F634" s="281" t="s">
        <v>1493</v>
      </c>
      <c r="G634" s="281" t="s">
        <v>1224</v>
      </c>
      <c r="H634" s="281" t="s">
        <v>1603</v>
      </c>
      <c r="I634" s="281" t="s">
        <v>2324</v>
      </c>
      <c r="J634" s="430" t="s">
        <v>11</v>
      </c>
      <c r="K634" s="431">
        <v>2</v>
      </c>
      <c r="L634" s="431">
        <v>0</v>
      </c>
      <c r="M634" s="294">
        <v>151431.15</v>
      </c>
      <c r="N634" s="294">
        <v>121054.04</v>
      </c>
      <c r="O634" s="117">
        <f t="shared" si="25"/>
        <v>30377.11</v>
      </c>
      <c r="P634" s="294"/>
      <c r="Q634" s="294" t="s">
        <v>1199</v>
      </c>
      <c r="R634" s="415">
        <v>4238013927</v>
      </c>
      <c r="S634" s="415" t="s">
        <v>2252</v>
      </c>
      <c r="T634" s="45" t="s">
        <v>854</v>
      </c>
      <c r="U634" s="294"/>
      <c r="V634" s="432">
        <v>42464</v>
      </c>
      <c r="W634" s="432">
        <v>42466</v>
      </c>
      <c r="X634" s="45" t="s">
        <v>2325</v>
      </c>
      <c r="Y634" s="294">
        <v>121054.04</v>
      </c>
      <c r="Z634" s="294" t="s">
        <v>1199</v>
      </c>
      <c r="AA634" s="415">
        <v>4238013927</v>
      </c>
    </row>
    <row r="635" spans="1:27" ht="45">
      <c r="A635" s="475" t="s">
        <v>26357</v>
      </c>
      <c r="B635" s="308" t="s">
        <v>2209</v>
      </c>
      <c r="C635" s="281" t="s">
        <v>2210</v>
      </c>
      <c r="D635" s="281" t="s">
        <v>589</v>
      </c>
      <c r="E635" s="413" t="s">
        <v>2326</v>
      </c>
      <c r="F635" s="281" t="s">
        <v>1493</v>
      </c>
      <c r="G635" s="281" t="s">
        <v>1162</v>
      </c>
      <c r="H635" s="281" t="s">
        <v>1247</v>
      </c>
      <c r="I635" s="281" t="s">
        <v>2327</v>
      </c>
      <c r="J635" s="430" t="s">
        <v>11</v>
      </c>
      <c r="K635" s="431">
        <v>2</v>
      </c>
      <c r="L635" s="431">
        <v>0</v>
      </c>
      <c r="M635" s="294">
        <v>97740.25</v>
      </c>
      <c r="N635" s="294">
        <v>82774.36</v>
      </c>
      <c r="O635" s="117">
        <f t="shared" si="25"/>
        <v>14965.89</v>
      </c>
      <c r="P635" s="294"/>
      <c r="Q635" s="294" t="s">
        <v>1740</v>
      </c>
      <c r="R635" s="415">
        <v>4205261120</v>
      </c>
      <c r="S635" s="294" t="s">
        <v>2328</v>
      </c>
      <c r="T635" s="45" t="s">
        <v>854</v>
      </c>
      <c r="U635" s="294"/>
      <c r="V635" s="432">
        <v>42464</v>
      </c>
      <c r="W635" s="432">
        <v>42466</v>
      </c>
      <c r="X635" s="45" t="s">
        <v>2329</v>
      </c>
      <c r="Y635" s="294">
        <v>82774.36</v>
      </c>
      <c r="Z635" s="294" t="s">
        <v>1740</v>
      </c>
      <c r="AA635" s="415">
        <v>4205261120</v>
      </c>
    </row>
    <row r="636" spans="1:27" ht="56.25">
      <c r="A636" s="475" t="s">
        <v>26358</v>
      </c>
      <c r="B636" s="308"/>
      <c r="C636" s="281" t="s">
        <v>2210</v>
      </c>
      <c r="D636" s="281" t="s">
        <v>589</v>
      </c>
      <c r="E636" s="413" t="s">
        <v>2330</v>
      </c>
      <c r="F636" s="281" t="s">
        <v>1493</v>
      </c>
      <c r="G636" s="281" t="s">
        <v>1015</v>
      </c>
      <c r="H636" s="281" t="s">
        <v>1615</v>
      </c>
      <c r="I636" s="281" t="s">
        <v>2331</v>
      </c>
      <c r="J636" s="430" t="s">
        <v>11</v>
      </c>
      <c r="K636" s="431">
        <v>2</v>
      </c>
      <c r="L636" s="431">
        <v>0</v>
      </c>
      <c r="M636" s="294">
        <v>331691.06</v>
      </c>
      <c r="N636" s="294">
        <v>277215.59999999998</v>
      </c>
      <c r="O636" s="117">
        <f t="shared" si="25"/>
        <v>54475.460000000021</v>
      </c>
      <c r="P636" s="117"/>
      <c r="Q636" s="117" t="s">
        <v>1262</v>
      </c>
      <c r="R636" s="45" t="s">
        <v>1263</v>
      </c>
      <c r="S636" s="117" t="s">
        <v>2332</v>
      </c>
      <c r="T636" s="45" t="s">
        <v>1021</v>
      </c>
      <c r="U636" s="294"/>
      <c r="V636" s="432">
        <v>42468</v>
      </c>
      <c r="W636" s="432">
        <v>42471</v>
      </c>
      <c r="X636" s="45" t="s">
        <v>2333</v>
      </c>
      <c r="Y636" s="294">
        <v>277215.59999999998</v>
      </c>
      <c r="Z636" s="117" t="s">
        <v>1262</v>
      </c>
      <c r="AA636" s="45" t="s">
        <v>1263</v>
      </c>
    </row>
    <row r="637" spans="1:27" ht="56.25">
      <c r="A637" s="475" t="s">
        <v>26359</v>
      </c>
      <c r="B637" s="308" t="s">
        <v>2209</v>
      </c>
      <c r="C637" s="281" t="s">
        <v>2210</v>
      </c>
      <c r="D637" s="281" t="s">
        <v>589</v>
      </c>
      <c r="E637" s="413" t="s">
        <v>2334</v>
      </c>
      <c r="F637" s="281" t="s">
        <v>1493</v>
      </c>
      <c r="G637" s="281" t="s">
        <v>1015</v>
      </c>
      <c r="H637" s="281" t="s">
        <v>1620</v>
      </c>
      <c r="I637" s="281" t="s">
        <v>2335</v>
      </c>
      <c r="J637" s="430" t="s">
        <v>11</v>
      </c>
      <c r="K637" s="431">
        <v>2</v>
      </c>
      <c r="L637" s="431">
        <v>0</v>
      </c>
      <c r="M637" s="294">
        <v>83166.899999999994</v>
      </c>
      <c r="N637" s="294">
        <v>64870.18</v>
      </c>
      <c r="O637" s="117">
        <f t="shared" si="25"/>
        <v>18296.719999999994</v>
      </c>
      <c r="P637" s="117"/>
      <c r="Q637" s="117" t="s">
        <v>1262</v>
      </c>
      <c r="R637" s="45" t="s">
        <v>1263</v>
      </c>
      <c r="S637" s="117" t="s">
        <v>2332</v>
      </c>
      <c r="T637" s="45" t="s">
        <v>1021</v>
      </c>
      <c r="U637" s="294"/>
      <c r="V637" s="432">
        <v>42468</v>
      </c>
      <c r="W637" s="432">
        <v>42478</v>
      </c>
      <c r="X637" s="45" t="s">
        <v>2336</v>
      </c>
      <c r="Y637" s="294">
        <v>64870.18</v>
      </c>
      <c r="Z637" s="117" t="s">
        <v>1262</v>
      </c>
      <c r="AA637" s="45" t="s">
        <v>1263</v>
      </c>
    </row>
    <row r="638" spans="1:27" ht="45">
      <c r="A638" s="475" t="s">
        <v>26360</v>
      </c>
      <c r="B638" s="308" t="s">
        <v>2209</v>
      </c>
      <c r="C638" s="281" t="s">
        <v>2210</v>
      </c>
      <c r="D638" s="281" t="s">
        <v>2988</v>
      </c>
      <c r="E638" s="413" t="s">
        <v>2337</v>
      </c>
      <c r="F638" s="281" t="s">
        <v>1043</v>
      </c>
      <c r="G638" s="281" t="s">
        <v>645</v>
      </c>
      <c r="H638" s="281" t="s">
        <v>1213</v>
      </c>
      <c r="I638" s="281" t="s">
        <v>2338</v>
      </c>
      <c r="J638" s="430" t="s">
        <v>11</v>
      </c>
      <c r="K638" s="431">
        <v>2</v>
      </c>
      <c r="L638" s="431">
        <v>0</v>
      </c>
      <c r="M638" s="294">
        <v>400936.37</v>
      </c>
      <c r="N638" s="294">
        <v>398931.69</v>
      </c>
      <c r="O638" s="117">
        <f t="shared" si="25"/>
        <v>2004.679999999993</v>
      </c>
      <c r="P638" s="117"/>
      <c r="Q638" s="117" t="s">
        <v>1208</v>
      </c>
      <c r="R638" s="45" t="s">
        <v>1209</v>
      </c>
      <c r="S638" s="117" t="s">
        <v>2332</v>
      </c>
      <c r="T638" s="45" t="s">
        <v>1021</v>
      </c>
      <c r="U638" s="294"/>
      <c r="V638" s="432">
        <v>42468</v>
      </c>
      <c r="W638" s="432">
        <v>42471</v>
      </c>
      <c r="X638" s="45" t="s">
        <v>2339</v>
      </c>
      <c r="Y638" s="294">
        <v>398931.69</v>
      </c>
      <c r="Z638" s="117" t="s">
        <v>1208</v>
      </c>
      <c r="AA638" s="45" t="s">
        <v>1209</v>
      </c>
    </row>
    <row r="639" spans="1:27" ht="33.75">
      <c r="A639" s="475" t="s">
        <v>26361</v>
      </c>
      <c r="B639" s="308" t="s">
        <v>2209</v>
      </c>
      <c r="C639" s="281" t="s">
        <v>2210</v>
      </c>
      <c r="D639" s="281" t="s">
        <v>589</v>
      </c>
      <c r="E639" s="413" t="s">
        <v>2340</v>
      </c>
      <c r="F639" s="281" t="s">
        <v>1493</v>
      </c>
      <c r="G639" s="281" t="s">
        <v>1377</v>
      </c>
      <c r="H639" s="281" t="s">
        <v>1378</v>
      </c>
      <c r="I639" s="281" t="s">
        <v>1340</v>
      </c>
      <c r="J639" s="430" t="s">
        <v>11</v>
      </c>
      <c r="K639" s="431">
        <v>2</v>
      </c>
      <c r="L639" s="431">
        <v>0</v>
      </c>
      <c r="M639" s="294">
        <v>61491.6</v>
      </c>
      <c r="N639" s="294">
        <v>61491.6</v>
      </c>
      <c r="O639" s="117">
        <f t="shared" si="25"/>
        <v>0</v>
      </c>
      <c r="P639" s="294"/>
      <c r="Q639" s="294" t="s">
        <v>1379</v>
      </c>
      <c r="R639" s="281" t="s">
        <v>1380</v>
      </c>
      <c r="S639" s="294" t="s">
        <v>2328</v>
      </c>
      <c r="T639" s="45" t="s">
        <v>856</v>
      </c>
      <c r="U639" s="294"/>
      <c r="V639" s="432">
        <v>42461</v>
      </c>
      <c r="W639" s="432">
        <v>42466</v>
      </c>
      <c r="X639" s="45" t="s">
        <v>2341</v>
      </c>
      <c r="Y639" s="294">
        <v>61491.6</v>
      </c>
      <c r="Z639" s="294" t="s">
        <v>1379</v>
      </c>
      <c r="AA639" s="281" t="s">
        <v>1380</v>
      </c>
    </row>
    <row r="640" spans="1:27" ht="45">
      <c r="A640" s="475" t="s">
        <v>26362</v>
      </c>
      <c r="B640" s="308" t="s">
        <v>2209</v>
      </c>
      <c r="C640" s="281" t="s">
        <v>2210</v>
      </c>
      <c r="D640" s="45" t="s">
        <v>261</v>
      </c>
      <c r="E640" s="413" t="s">
        <v>2342</v>
      </c>
      <c r="F640" s="281" t="s">
        <v>641</v>
      </c>
      <c r="G640" s="281" t="s">
        <v>1015</v>
      </c>
      <c r="H640" s="281" t="s">
        <v>2343</v>
      </c>
      <c r="I640" s="281" t="s">
        <v>2344</v>
      </c>
      <c r="J640" s="430" t="s">
        <v>16</v>
      </c>
      <c r="K640" s="431">
        <v>4</v>
      </c>
      <c r="L640" s="431">
        <v>0</v>
      </c>
      <c r="M640" s="117">
        <v>108711.63</v>
      </c>
      <c r="N640" s="117">
        <v>92404.83</v>
      </c>
      <c r="O640" s="117">
        <f t="shared" si="25"/>
        <v>16306.800000000003</v>
      </c>
      <c r="P640" s="117"/>
      <c r="Q640" s="117" t="s">
        <v>1236</v>
      </c>
      <c r="R640" s="414">
        <v>4205307431</v>
      </c>
      <c r="S640" s="414" t="s">
        <v>2232</v>
      </c>
      <c r="T640" s="45" t="s">
        <v>2345</v>
      </c>
      <c r="U640" s="117"/>
      <c r="V640" s="400">
        <v>42471</v>
      </c>
      <c r="W640" s="400">
        <v>42473</v>
      </c>
      <c r="X640" s="45" t="s">
        <v>2346</v>
      </c>
      <c r="Y640" s="117">
        <v>92404.83</v>
      </c>
      <c r="Z640" s="117" t="s">
        <v>1236</v>
      </c>
      <c r="AA640" s="414">
        <v>4205307431</v>
      </c>
    </row>
    <row r="641" spans="1:27" ht="56.25">
      <c r="A641" s="475" t="s">
        <v>26363</v>
      </c>
      <c r="B641" s="311" t="s">
        <v>2209</v>
      </c>
      <c r="C641" s="45" t="s">
        <v>2210</v>
      </c>
      <c r="D641" s="45" t="s">
        <v>589</v>
      </c>
      <c r="E641" s="433" t="s">
        <v>2347</v>
      </c>
      <c r="F641" s="45" t="s">
        <v>1043</v>
      </c>
      <c r="G641" s="45" t="s">
        <v>645</v>
      </c>
      <c r="H641" s="45" t="s">
        <v>1197</v>
      </c>
      <c r="I641" s="45" t="s">
        <v>1394</v>
      </c>
      <c r="J641" s="258" t="s">
        <v>11</v>
      </c>
      <c r="K641" s="17">
        <v>2</v>
      </c>
      <c r="L641" s="17">
        <v>0</v>
      </c>
      <c r="M641" s="117">
        <v>380493</v>
      </c>
      <c r="N641" s="117">
        <v>278144.49</v>
      </c>
      <c r="O641" s="117">
        <f t="shared" si="25"/>
        <v>102348.51000000001</v>
      </c>
      <c r="P641" s="117"/>
      <c r="Q641" s="117" t="s">
        <v>1199</v>
      </c>
      <c r="R641" s="414">
        <v>4238013927</v>
      </c>
      <c r="S641" s="414" t="s">
        <v>2252</v>
      </c>
      <c r="T641" s="45" t="s">
        <v>693</v>
      </c>
      <c r="U641" s="117"/>
      <c r="V641" s="400">
        <v>42471</v>
      </c>
      <c r="W641" s="400">
        <v>42473</v>
      </c>
      <c r="X641" s="45" t="s">
        <v>2348</v>
      </c>
      <c r="Y641" s="117">
        <v>278144.49</v>
      </c>
      <c r="Z641" s="294" t="s">
        <v>1199</v>
      </c>
      <c r="AA641" s="415">
        <v>4238013927</v>
      </c>
    </row>
    <row r="642" spans="1:27" ht="45">
      <c r="A642" s="475" t="s">
        <v>26364</v>
      </c>
      <c r="B642" s="311" t="s">
        <v>2209</v>
      </c>
      <c r="C642" s="45" t="s">
        <v>2210</v>
      </c>
      <c r="D642" s="45" t="s">
        <v>589</v>
      </c>
      <c r="E642" s="433" t="s">
        <v>2349</v>
      </c>
      <c r="F642" s="45" t="s">
        <v>1493</v>
      </c>
      <c r="G642" s="45" t="s">
        <v>1203</v>
      </c>
      <c r="H642" s="45" t="s">
        <v>1242</v>
      </c>
      <c r="I642" s="45" t="s">
        <v>1243</v>
      </c>
      <c r="J642" s="430" t="s">
        <v>15</v>
      </c>
      <c r="K642" s="431">
        <v>3</v>
      </c>
      <c r="L642" s="431">
        <v>0</v>
      </c>
      <c r="M642" s="117">
        <v>231738.6</v>
      </c>
      <c r="N642" s="117">
        <v>168010.46</v>
      </c>
      <c r="O642" s="117">
        <f t="shared" si="25"/>
        <v>63728.140000000014</v>
      </c>
      <c r="P642" s="117"/>
      <c r="Q642" s="117" t="s">
        <v>1236</v>
      </c>
      <c r="R642" s="414">
        <v>4205307431</v>
      </c>
      <c r="S642" s="414" t="s">
        <v>2232</v>
      </c>
      <c r="T642" s="45" t="s">
        <v>857</v>
      </c>
      <c r="U642" s="117"/>
      <c r="V642" s="400">
        <v>42471</v>
      </c>
      <c r="W642" s="400">
        <v>42472</v>
      </c>
      <c r="X642" s="45" t="s">
        <v>2350</v>
      </c>
      <c r="Y642" s="117">
        <v>168010.46</v>
      </c>
      <c r="Z642" s="117" t="s">
        <v>1236</v>
      </c>
      <c r="AA642" s="414">
        <v>4205307431</v>
      </c>
    </row>
    <row r="643" spans="1:27" ht="45">
      <c r="A643" s="475" t="s">
        <v>26365</v>
      </c>
      <c r="B643" s="308" t="s">
        <v>2209</v>
      </c>
      <c r="C643" s="281" t="s">
        <v>2210</v>
      </c>
      <c r="D643" s="281" t="s">
        <v>589</v>
      </c>
      <c r="E643" s="413" t="s">
        <v>2351</v>
      </c>
      <c r="F643" s="281" t="s">
        <v>1043</v>
      </c>
      <c r="G643" s="281" t="s">
        <v>1015</v>
      </c>
      <c r="H643" s="281" t="s">
        <v>1206</v>
      </c>
      <c r="I643" s="281" t="s">
        <v>2352</v>
      </c>
      <c r="J643" s="430" t="s">
        <v>11</v>
      </c>
      <c r="K643" s="431">
        <v>2</v>
      </c>
      <c r="L643" s="431">
        <v>0</v>
      </c>
      <c r="M643" s="117">
        <v>500925.6</v>
      </c>
      <c r="N643" s="117">
        <v>443319.13</v>
      </c>
      <c r="O643" s="117">
        <f t="shared" si="25"/>
        <v>57606.469999999972</v>
      </c>
      <c r="P643" s="117"/>
      <c r="Q643" s="117" t="s">
        <v>1208</v>
      </c>
      <c r="R643" s="45" t="s">
        <v>1209</v>
      </c>
      <c r="S643" s="117" t="s">
        <v>2332</v>
      </c>
      <c r="T643" s="45" t="s">
        <v>693</v>
      </c>
      <c r="U643" s="117"/>
      <c r="V643" s="400">
        <v>42471</v>
      </c>
      <c r="W643" s="400">
        <v>42473</v>
      </c>
      <c r="X643" s="45" t="s">
        <v>2353</v>
      </c>
      <c r="Y643" s="117">
        <v>443319.13</v>
      </c>
      <c r="Z643" s="117" t="s">
        <v>1208</v>
      </c>
      <c r="AA643" s="45" t="s">
        <v>1209</v>
      </c>
    </row>
    <row r="644" spans="1:27" ht="45">
      <c r="A644" s="475" t="s">
        <v>26366</v>
      </c>
      <c r="B644" s="308" t="s">
        <v>2209</v>
      </c>
      <c r="C644" s="281" t="s">
        <v>2210</v>
      </c>
      <c r="D644" s="281" t="s">
        <v>261</v>
      </c>
      <c r="E644" s="413" t="s">
        <v>2354</v>
      </c>
      <c r="F644" s="281" t="s">
        <v>1043</v>
      </c>
      <c r="G644" s="281" t="s">
        <v>845</v>
      </c>
      <c r="H644" s="281" t="s">
        <v>2355</v>
      </c>
      <c r="I644" s="281" t="s">
        <v>1624</v>
      </c>
      <c r="J644" s="430" t="s">
        <v>15</v>
      </c>
      <c r="K644" s="431">
        <v>3</v>
      </c>
      <c r="L644" s="431">
        <v>0</v>
      </c>
      <c r="M644" s="117">
        <v>566513</v>
      </c>
      <c r="N644" s="117">
        <v>422051.93</v>
      </c>
      <c r="O644" s="117">
        <f t="shared" si="25"/>
        <v>144461.07</v>
      </c>
      <c r="P644" s="117"/>
      <c r="Q644" s="117" t="s">
        <v>1236</v>
      </c>
      <c r="R644" s="414">
        <v>4205307431</v>
      </c>
      <c r="S644" s="414" t="s">
        <v>2232</v>
      </c>
      <c r="T644" s="45" t="s">
        <v>1027</v>
      </c>
      <c r="U644" s="117"/>
      <c r="V644" s="400">
        <v>42471</v>
      </c>
      <c r="W644" s="400">
        <v>42472</v>
      </c>
      <c r="X644" s="45" t="s">
        <v>2356</v>
      </c>
      <c r="Y644" s="117">
        <v>422051.93</v>
      </c>
      <c r="Z644" s="117" t="s">
        <v>1236</v>
      </c>
      <c r="AA644" s="414">
        <v>4205307431</v>
      </c>
    </row>
    <row r="645" spans="1:27" ht="45">
      <c r="A645" s="475" t="s">
        <v>26367</v>
      </c>
      <c r="B645" s="308" t="s">
        <v>2209</v>
      </c>
      <c r="C645" s="281" t="s">
        <v>2210</v>
      </c>
      <c r="D645" s="268" t="s">
        <v>272</v>
      </c>
      <c r="E645" s="413" t="s">
        <v>2357</v>
      </c>
      <c r="F645" s="281" t="s">
        <v>2143</v>
      </c>
      <c r="G645" s="281" t="s">
        <v>1508</v>
      </c>
      <c r="H645" s="281" t="s">
        <v>1637</v>
      </c>
      <c r="I645" s="281" t="s">
        <v>1638</v>
      </c>
      <c r="J645" s="430" t="s">
        <v>10</v>
      </c>
      <c r="K645" s="431">
        <v>1</v>
      </c>
      <c r="L645" s="431">
        <v>0</v>
      </c>
      <c r="M645" s="117">
        <v>15625</v>
      </c>
      <c r="N645" s="117">
        <v>15546.87</v>
      </c>
      <c r="O645" s="117">
        <f t="shared" si="25"/>
        <v>78.1299999999992</v>
      </c>
      <c r="P645" s="117"/>
      <c r="Q645" s="117" t="s">
        <v>1236</v>
      </c>
      <c r="R645" s="414">
        <v>4205307431</v>
      </c>
      <c r="S645" s="414" t="s">
        <v>2232</v>
      </c>
      <c r="T645" s="45" t="s">
        <v>2358</v>
      </c>
      <c r="U645" s="117"/>
      <c r="V645" s="400">
        <v>42472</v>
      </c>
      <c r="W645" s="400">
        <v>42473</v>
      </c>
      <c r="X645" s="45" t="s">
        <v>2359</v>
      </c>
      <c r="Y645" s="117">
        <v>15546.87</v>
      </c>
      <c r="Z645" s="117" t="s">
        <v>1236</v>
      </c>
      <c r="AA645" s="414">
        <v>4205307431</v>
      </c>
    </row>
    <row r="646" spans="1:27" ht="33.75">
      <c r="A646" s="475" t="s">
        <v>26368</v>
      </c>
      <c r="B646" s="308" t="s">
        <v>2209</v>
      </c>
      <c r="C646" s="281" t="s">
        <v>2210</v>
      </c>
      <c r="D646" s="268" t="s">
        <v>272</v>
      </c>
      <c r="E646" s="413" t="s">
        <v>2360</v>
      </c>
      <c r="F646" s="281" t="s">
        <v>1493</v>
      </c>
      <c r="G646" s="281" t="s">
        <v>1162</v>
      </c>
      <c r="H646" s="281" t="s">
        <v>1260</v>
      </c>
      <c r="I646" s="281" t="s">
        <v>1261</v>
      </c>
      <c r="J646" s="430" t="s">
        <v>10</v>
      </c>
      <c r="K646" s="431">
        <v>1</v>
      </c>
      <c r="L646" s="431">
        <v>0</v>
      </c>
      <c r="M646" s="117">
        <v>19067.5</v>
      </c>
      <c r="N646" s="117">
        <v>19067.5</v>
      </c>
      <c r="O646" s="117">
        <f t="shared" si="25"/>
        <v>0</v>
      </c>
      <c r="P646" s="117"/>
      <c r="Q646" s="117" t="s">
        <v>1262</v>
      </c>
      <c r="R646" s="45" t="s">
        <v>1263</v>
      </c>
      <c r="S646" s="117" t="s">
        <v>2332</v>
      </c>
      <c r="T646" s="45" t="s">
        <v>2361</v>
      </c>
      <c r="U646" s="117"/>
      <c r="V646" s="400">
        <v>42464</v>
      </c>
      <c r="W646" s="400">
        <v>42466</v>
      </c>
      <c r="X646" s="45" t="s">
        <v>2362</v>
      </c>
      <c r="Y646" s="117">
        <v>19067.5</v>
      </c>
      <c r="Z646" s="117" t="s">
        <v>1262</v>
      </c>
      <c r="AA646" s="45" t="s">
        <v>1263</v>
      </c>
    </row>
    <row r="647" spans="1:27" ht="78.75">
      <c r="A647" s="475" t="s">
        <v>26369</v>
      </c>
      <c r="B647" s="308" t="s">
        <v>2209</v>
      </c>
      <c r="C647" s="281" t="s">
        <v>2210</v>
      </c>
      <c r="D647" s="281" t="s">
        <v>555</v>
      </c>
      <c r="E647" s="281" t="s">
        <v>2363</v>
      </c>
      <c r="F647" s="281" t="s">
        <v>1043</v>
      </c>
      <c r="G647" s="281" t="s">
        <v>714</v>
      </c>
      <c r="H647" s="281" t="s">
        <v>1260</v>
      </c>
      <c r="I647" s="281" t="s">
        <v>1181</v>
      </c>
      <c r="J647" s="430" t="s">
        <v>16</v>
      </c>
      <c r="K647" s="431">
        <v>4</v>
      </c>
      <c r="L647" s="431">
        <v>0</v>
      </c>
      <c r="M647" s="117">
        <v>85349.97</v>
      </c>
      <c r="N647" s="117">
        <v>54000</v>
      </c>
      <c r="O647" s="117">
        <f t="shared" si="25"/>
        <v>31349.97</v>
      </c>
      <c r="P647" s="117"/>
      <c r="Q647" s="117" t="s">
        <v>2364</v>
      </c>
      <c r="R647" s="45" t="s">
        <v>2365</v>
      </c>
      <c r="S647" s="117" t="s">
        <v>2332</v>
      </c>
      <c r="T647" s="45" t="s">
        <v>2366</v>
      </c>
      <c r="U647" s="117"/>
      <c r="V647" s="400">
        <v>42464</v>
      </c>
      <c r="W647" s="400">
        <v>42466</v>
      </c>
      <c r="X647" s="45" t="s">
        <v>2367</v>
      </c>
      <c r="Y647" s="117">
        <v>54000</v>
      </c>
      <c r="Z647" s="117" t="s">
        <v>2364</v>
      </c>
      <c r="AA647" s="45" t="s">
        <v>2365</v>
      </c>
    </row>
    <row r="648" spans="1:27" ht="45">
      <c r="A648" s="475" t="s">
        <v>26370</v>
      </c>
      <c r="B648" s="308" t="s">
        <v>2209</v>
      </c>
      <c r="C648" s="281" t="s">
        <v>2210</v>
      </c>
      <c r="D648" s="268" t="s">
        <v>272</v>
      </c>
      <c r="E648" s="413" t="s">
        <v>2368</v>
      </c>
      <c r="F648" s="281" t="s">
        <v>641</v>
      </c>
      <c r="G648" s="281" t="s">
        <v>1021</v>
      </c>
      <c r="H648" s="281" t="s">
        <v>2369</v>
      </c>
      <c r="I648" s="281" t="s">
        <v>2370</v>
      </c>
      <c r="J648" s="430" t="s">
        <v>10</v>
      </c>
      <c r="K648" s="431">
        <v>1</v>
      </c>
      <c r="L648" s="431">
        <v>0</v>
      </c>
      <c r="M648" s="117">
        <v>20871.939999999999</v>
      </c>
      <c r="N648" s="117">
        <v>20768.72</v>
      </c>
      <c r="O648" s="117">
        <f t="shared" si="25"/>
        <v>103.21999999999753</v>
      </c>
      <c r="P648" s="117"/>
      <c r="Q648" s="117" t="s">
        <v>2371</v>
      </c>
      <c r="R648" s="45" t="s">
        <v>2372</v>
      </c>
      <c r="S648" s="117" t="s">
        <v>2332</v>
      </c>
      <c r="T648" s="45" t="s">
        <v>2373</v>
      </c>
      <c r="U648" s="117"/>
      <c r="V648" s="400">
        <v>42482</v>
      </c>
      <c r="W648" s="400">
        <v>42482</v>
      </c>
      <c r="X648" s="45" t="s">
        <v>2374</v>
      </c>
      <c r="Y648" s="117">
        <v>20768.72</v>
      </c>
      <c r="Z648" s="117" t="s">
        <v>2371</v>
      </c>
      <c r="AA648" s="45" t="s">
        <v>2372</v>
      </c>
    </row>
    <row r="649" spans="1:27" ht="45">
      <c r="A649" s="475" t="s">
        <v>26371</v>
      </c>
      <c r="B649" s="308" t="s">
        <v>2209</v>
      </c>
      <c r="C649" s="281" t="s">
        <v>2210</v>
      </c>
      <c r="D649" s="45" t="s">
        <v>261</v>
      </c>
      <c r="E649" s="311" t="s">
        <v>2375</v>
      </c>
      <c r="F649" s="281" t="s">
        <v>641</v>
      </c>
      <c r="G649" s="281" t="s">
        <v>1252</v>
      </c>
      <c r="H649" s="281" t="s">
        <v>2376</v>
      </c>
      <c r="I649" s="281" t="s">
        <v>2046</v>
      </c>
      <c r="J649" s="430" t="s">
        <v>16</v>
      </c>
      <c r="K649" s="431">
        <v>4</v>
      </c>
      <c r="L649" s="431">
        <v>0</v>
      </c>
      <c r="M649" s="117">
        <v>367951.92</v>
      </c>
      <c r="N649" s="117">
        <v>178761.24</v>
      </c>
      <c r="O649" s="117">
        <f t="shared" si="25"/>
        <v>189190.68</v>
      </c>
      <c r="P649" s="117"/>
      <c r="Q649" s="117" t="s">
        <v>2377</v>
      </c>
      <c r="R649" s="45" t="s">
        <v>2378</v>
      </c>
      <c r="S649" s="117" t="s">
        <v>2332</v>
      </c>
      <c r="T649" s="45" t="s">
        <v>2379</v>
      </c>
      <c r="U649" s="117"/>
      <c r="V649" s="400">
        <v>42500</v>
      </c>
      <c r="W649" s="400">
        <v>42501</v>
      </c>
      <c r="X649" s="45" t="s">
        <v>2380</v>
      </c>
      <c r="Y649" s="117">
        <v>178761.24</v>
      </c>
      <c r="Z649" s="117" t="s">
        <v>2377</v>
      </c>
      <c r="AA649" s="45" t="s">
        <v>2378</v>
      </c>
    </row>
    <row r="650" spans="1:27" ht="146.25">
      <c r="A650" s="475" t="s">
        <v>26372</v>
      </c>
      <c r="B650" s="308" t="s">
        <v>2209</v>
      </c>
      <c r="C650" s="281" t="s">
        <v>2210</v>
      </c>
      <c r="D650" s="45" t="s">
        <v>261</v>
      </c>
      <c r="E650" s="413" t="s">
        <v>2381</v>
      </c>
      <c r="F650" s="281" t="s">
        <v>1202</v>
      </c>
      <c r="G650" s="281" t="s">
        <v>679</v>
      </c>
      <c r="H650" s="281" t="s">
        <v>2382</v>
      </c>
      <c r="I650" s="281" t="s">
        <v>2383</v>
      </c>
      <c r="J650" s="430" t="s">
        <v>15</v>
      </c>
      <c r="K650" s="431">
        <v>3</v>
      </c>
      <c r="L650" s="431">
        <v>0</v>
      </c>
      <c r="M650" s="117">
        <v>227979.11</v>
      </c>
      <c r="N650" s="117">
        <v>138310.76</v>
      </c>
      <c r="O650" s="117">
        <f t="shared" si="25"/>
        <v>89668.349999999977</v>
      </c>
      <c r="P650" s="117"/>
      <c r="Q650" s="117" t="s">
        <v>2384</v>
      </c>
      <c r="R650" s="45" t="s">
        <v>2385</v>
      </c>
      <c r="S650" s="117" t="s">
        <v>2386</v>
      </c>
      <c r="T650" s="45" t="s">
        <v>2387</v>
      </c>
      <c r="U650" s="117"/>
      <c r="V650" s="400">
        <v>42514</v>
      </c>
      <c r="W650" s="400">
        <v>42515</v>
      </c>
      <c r="X650" s="45" t="s">
        <v>2388</v>
      </c>
      <c r="Y650" s="117">
        <v>138310.76</v>
      </c>
      <c r="Z650" s="117" t="s">
        <v>2384</v>
      </c>
      <c r="AA650" s="45" t="s">
        <v>2385</v>
      </c>
    </row>
    <row r="651" spans="1:27" ht="56.25">
      <c r="A651" s="475" t="s">
        <v>26373</v>
      </c>
      <c r="B651" s="308" t="s">
        <v>2209</v>
      </c>
      <c r="C651" s="281" t="s">
        <v>2210</v>
      </c>
      <c r="D651" s="45" t="s">
        <v>555</v>
      </c>
      <c r="E651" s="413" t="s">
        <v>2381</v>
      </c>
      <c r="F651" s="281" t="s">
        <v>1202</v>
      </c>
      <c r="G651" s="281" t="s">
        <v>2389</v>
      </c>
      <c r="H651" s="281" t="s">
        <v>2390</v>
      </c>
      <c r="I651" s="281" t="s">
        <v>2391</v>
      </c>
      <c r="J651" s="430" t="s">
        <v>15</v>
      </c>
      <c r="K651" s="431">
        <v>3</v>
      </c>
      <c r="L651" s="431">
        <v>0</v>
      </c>
      <c r="M651" s="117">
        <v>46540.72</v>
      </c>
      <c r="N651" s="117">
        <v>36200</v>
      </c>
      <c r="O651" s="117">
        <f t="shared" si="25"/>
        <v>10340.720000000001</v>
      </c>
      <c r="P651" s="117"/>
      <c r="Q651" s="117" t="s">
        <v>2392</v>
      </c>
      <c r="R651" s="45" t="s">
        <v>2393</v>
      </c>
      <c r="S651" s="117" t="s">
        <v>2332</v>
      </c>
      <c r="T651" s="45" t="s">
        <v>2394</v>
      </c>
      <c r="U651" s="117"/>
      <c r="V651" s="400">
        <v>42502</v>
      </c>
      <c r="W651" s="400">
        <v>42503</v>
      </c>
      <c r="X651" s="45" t="s">
        <v>2395</v>
      </c>
      <c r="Y651" s="117">
        <v>36200</v>
      </c>
      <c r="Z651" s="117" t="s">
        <v>2392</v>
      </c>
      <c r="AA651" s="45" t="s">
        <v>2393</v>
      </c>
    </row>
    <row r="652" spans="1:27" ht="45">
      <c r="A652" s="475" t="s">
        <v>26374</v>
      </c>
      <c r="B652" s="308" t="s">
        <v>2209</v>
      </c>
      <c r="C652" s="281" t="s">
        <v>2210</v>
      </c>
      <c r="D652" s="45" t="s">
        <v>261</v>
      </c>
      <c r="E652" s="413" t="s">
        <v>2396</v>
      </c>
      <c r="F652" s="281" t="s">
        <v>678</v>
      </c>
      <c r="G652" s="281" t="s">
        <v>2397</v>
      </c>
      <c r="H652" s="281" t="s">
        <v>2398</v>
      </c>
      <c r="I652" s="281" t="s">
        <v>2399</v>
      </c>
      <c r="J652" s="430" t="s">
        <v>11</v>
      </c>
      <c r="K652" s="431">
        <v>2</v>
      </c>
      <c r="L652" s="431">
        <v>0</v>
      </c>
      <c r="M652" s="117">
        <v>678376</v>
      </c>
      <c r="N652" s="117">
        <v>474863.2</v>
      </c>
      <c r="O652" s="117">
        <f t="shared" si="25"/>
        <v>203512.8</v>
      </c>
      <c r="P652" s="117"/>
      <c r="Q652" s="117" t="s">
        <v>2400</v>
      </c>
      <c r="R652" s="45" t="s">
        <v>2401</v>
      </c>
      <c r="S652" s="117" t="s">
        <v>2332</v>
      </c>
      <c r="T652" s="45" t="s">
        <v>2402</v>
      </c>
      <c r="U652" s="117"/>
      <c r="V652" s="400">
        <v>42524</v>
      </c>
      <c r="W652" s="400">
        <v>42527</v>
      </c>
      <c r="X652" s="45" t="s">
        <v>2403</v>
      </c>
      <c r="Y652" s="117">
        <v>474863.2</v>
      </c>
      <c r="Z652" s="117" t="s">
        <v>2400</v>
      </c>
      <c r="AA652" s="45" t="s">
        <v>2401</v>
      </c>
    </row>
    <row r="653" spans="1:27" ht="168.75">
      <c r="A653" s="475" t="s">
        <v>26375</v>
      </c>
      <c r="B653" s="308" t="s">
        <v>2209</v>
      </c>
      <c r="C653" s="281" t="s">
        <v>2210</v>
      </c>
      <c r="D653" s="45" t="s">
        <v>261</v>
      </c>
      <c r="E653" s="413" t="s">
        <v>2404</v>
      </c>
      <c r="F653" s="281" t="s">
        <v>1194</v>
      </c>
      <c r="G653" s="281" t="s">
        <v>647</v>
      </c>
      <c r="H653" s="281" t="s">
        <v>2405</v>
      </c>
      <c r="I653" s="281" t="s">
        <v>2406</v>
      </c>
      <c r="J653" s="430" t="s">
        <v>16</v>
      </c>
      <c r="K653" s="431">
        <v>4</v>
      </c>
      <c r="L653" s="431">
        <v>0</v>
      </c>
      <c r="M653" s="117">
        <v>169348.48000000001</v>
      </c>
      <c r="N653" s="117">
        <v>141675.25</v>
      </c>
      <c r="O653" s="117">
        <f t="shared" si="25"/>
        <v>27673.23000000001</v>
      </c>
      <c r="P653" s="117"/>
      <c r="Q653" s="117" t="s">
        <v>2407</v>
      </c>
      <c r="R653" s="45" t="s">
        <v>2408</v>
      </c>
      <c r="S653" s="117" t="s">
        <v>2409</v>
      </c>
      <c r="T653" s="45" t="s">
        <v>2410</v>
      </c>
      <c r="U653" s="117"/>
      <c r="V653" s="400">
        <v>42535</v>
      </c>
      <c r="W653" s="400">
        <v>42538</v>
      </c>
      <c r="X653" s="45" t="s">
        <v>2411</v>
      </c>
      <c r="Y653" s="117">
        <v>141675.25</v>
      </c>
      <c r="Z653" s="117" t="s">
        <v>2407</v>
      </c>
      <c r="AA653" s="45" t="s">
        <v>2408</v>
      </c>
    </row>
    <row r="654" spans="1:27" ht="90">
      <c r="A654" s="475" t="s">
        <v>26376</v>
      </c>
      <c r="B654" s="308" t="s">
        <v>2209</v>
      </c>
      <c r="C654" s="281" t="s">
        <v>2210</v>
      </c>
      <c r="D654" s="45" t="s">
        <v>261</v>
      </c>
      <c r="E654" s="45" t="s">
        <v>2412</v>
      </c>
      <c r="F654" s="281" t="s">
        <v>1194</v>
      </c>
      <c r="G654" s="281" t="s">
        <v>1403</v>
      </c>
      <c r="H654" s="281" t="s">
        <v>2413</v>
      </c>
      <c r="I654" s="281" t="s">
        <v>2414</v>
      </c>
      <c r="J654" s="430" t="s">
        <v>128</v>
      </c>
      <c r="K654" s="431">
        <v>5</v>
      </c>
      <c r="L654" s="431">
        <v>1</v>
      </c>
      <c r="M654" s="117">
        <v>607363</v>
      </c>
      <c r="N654" s="117">
        <v>174600.89</v>
      </c>
      <c r="O654" s="117">
        <f t="shared" si="25"/>
        <v>432762.11</v>
      </c>
      <c r="P654" s="117"/>
      <c r="Q654" s="117" t="s">
        <v>2415</v>
      </c>
      <c r="R654" s="45" t="s">
        <v>2416</v>
      </c>
      <c r="S654" s="117" t="s">
        <v>2332</v>
      </c>
      <c r="T654" s="45" t="s">
        <v>2410</v>
      </c>
      <c r="U654" s="117"/>
      <c r="V654" s="400">
        <v>42536</v>
      </c>
      <c r="W654" s="400">
        <v>42538</v>
      </c>
      <c r="X654" s="45" t="s">
        <v>2417</v>
      </c>
      <c r="Y654" s="117">
        <v>174600.89</v>
      </c>
      <c r="Z654" s="117" t="s">
        <v>2415</v>
      </c>
      <c r="AA654" s="45" t="s">
        <v>2416</v>
      </c>
    </row>
    <row r="655" spans="1:27" ht="67.5">
      <c r="A655" s="475" t="s">
        <v>26377</v>
      </c>
      <c r="B655" s="311" t="s">
        <v>2209</v>
      </c>
      <c r="C655" s="45" t="s">
        <v>2210</v>
      </c>
      <c r="D655" s="45" t="s">
        <v>261</v>
      </c>
      <c r="E655" s="45" t="s">
        <v>2418</v>
      </c>
      <c r="F655" s="45" t="s">
        <v>1194</v>
      </c>
      <c r="G655" s="45" t="s">
        <v>1403</v>
      </c>
      <c r="H655" s="45" t="s">
        <v>2419</v>
      </c>
      <c r="I655" s="45" t="s">
        <v>2420</v>
      </c>
      <c r="J655" s="258" t="s">
        <v>15</v>
      </c>
      <c r="K655" s="17">
        <v>3</v>
      </c>
      <c r="L655" s="17">
        <v>0</v>
      </c>
      <c r="M655" s="117">
        <v>586024</v>
      </c>
      <c r="N655" s="117">
        <v>437069.88</v>
      </c>
      <c r="O655" s="117">
        <f t="shared" si="25"/>
        <v>148954.12</v>
      </c>
      <c r="P655" s="117"/>
      <c r="Q655" s="117" t="s">
        <v>2421</v>
      </c>
      <c r="R655" s="45" t="s">
        <v>2422</v>
      </c>
      <c r="S655" s="434" t="s">
        <v>2423</v>
      </c>
      <c r="T655" s="45" t="s">
        <v>2410</v>
      </c>
      <c r="U655" s="117"/>
      <c r="V655" s="400">
        <v>42536</v>
      </c>
      <c r="W655" s="400">
        <v>42538</v>
      </c>
      <c r="X655" s="45" t="s">
        <v>2424</v>
      </c>
      <c r="Y655" s="117">
        <v>437069.88</v>
      </c>
      <c r="Z655" s="117" t="s">
        <v>2421</v>
      </c>
      <c r="AA655" s="45" t="s">
        <v>2422</v>
      </c>
    </row>
    <row r="656" spans="1:27" ht="45">
      <c r="A656" s="475" t="s">
        <v>26378</v>
      </c>
      <c r="B656" s="308" t="s">
        <v>2209</v>
      </c>
      <c r="C656" s="281" t="s">
        <v>2210</v>
      </c>
      <c r="D656" s="268" t="s">
        <v>272</v>
      </c>
      <c r="E656" s="413" t="s">
        <v>2425</v>
      </c>
      <c r="F656" s="281" t="s">
        <v>1273</v>
      </c>
      <c r="G656" s="281" t="s">
        <v>1075</v>
      </c>
      <c r="H656" s="281" t="s">
        <v>1274</v>
      </c>
      <c r="I656" s="281" t="s">
        <v>2426</v>
      </c>
      <c r="J656" s="430" t="s">
        <v>10</v>
      </c>
      <c r="K656" s="431">
        <v>1</v>
      </c>
      <c r="L656" s="431">
        <v>0</v>
      </c>
      <c r="M656" s="117">
        <v>356677.7</v>
      </c>
      <c r="N656" s="117">
        <v>354894.31</v>
      </c>
      <c r="O656" s="117">
        <f t="shared" si="25"/>
        <v>1783.390000000014</v>
      </c>
      <c r="P656" s="117"/>
      <c r="Q656" s="117" t="s">
        <v>1208</v>
      </c>
      <c r="R656" s="45" t="s">
        <v>1209</v>
      </c>
      <c r="S656" s="117" t="s">
        <v>2332</v>
      </c>
      <c r="T656" s="45" t="s">
        <v>2427</v>
      </c>
      <c r="U656" s="117"/>
      <c r="V656" s="400">
        <v>42549</v>
      </c>
      <c r="W656" s="400">
        <v>42549</v>
      </c>
      <c r="X656" s="45" t="s">
        <v>2428</v>
      </c>
      <c r="Y656" s="117">
        <v>354894.31</v>
      </c>
      <c r="Z656" s="117" t="s">
        <v>1208</v>
      </c>
      <c r="AA656" s="45" t="s">
        <v>1209</v>
      </c>
    </row>
    <row r="657" spans="1:27" ht="56.25">
      <c r="A657" s="475" t="s">
        <v>26379</v>
      </c>
      <c r="B657" s="308" t="s">
        <v>2209</v>
      </c>
      <c r="C657" s="281" t="s">
        <v>2210</v>
      </c>
      <c r="D657" s="45" t="s">
        <v>589</v>
      </c>
      <c r="E657" s="413" t="s">
        <v>2429</v>
      </c>
      <c r="F657" s="281" t="s">
        <v>1539</v>
      </c>
      <c r="G657" s="281" t="s">
        <v>649</v>
      </c>
      <c r="H657" s="281" t="s">
        <v>1668</v>
      </c>
      <c r="I657" s="281" t="s">
        <v>2335</v>
      </c>
      <c r="J657" s="430" t="s">
        <v>34</v>
      </c>
      <c r="K657" s="431">
        <v>4</v>
      </c>
      <c r="L657" s="431">
        <v>1</v>
      </c>
      <c r="M657" s="117">
        <v>186073</v>
      </c>
      <c r="N657" s="117">
        <v>118156.34</v>
      </c>
      <c r="O657" s="117">
        <f t="shared" si="25"/>
        <v>67916.66</v>
      </c>
      <c r="P657" s="117"/>
      <c r="Q657" s="117" t="s">
        <v>2430</v>
      </c>
      <c r="R657" s="45" t="s">
        <v>1561</v>
      </c>
      <c r="S657" s="117" t="s">
        <v>2332</v>
      </c>
      <c r="T657" s="45" t="s">
        <v>2431</v>
      </c>
      <c r="U657" s="117"/>
      <c r="V657" s="400">
        <v>42549</v>
      </c>
      <c r="W657" s="400">
        <v>42550</v>
      </c>
      <c r="X657" s="45" t="s">
        <v>2432</v>
      </c>
      <c r="Y657" s="117">
        <v>118156.34</v>
      </c>
      <c r="Z657" s="117" t="s">
        <v>2430</v>
      </c>
      <c r="AA657" s="45" t="s">
        <v>1561</v>
      </c>
    </row>
    <row r="658" spans="1:27" ht="45">
      <c r="A658" s="475" t="s">
        <v>26380</v>
      </c>
      <c r="B658" s="308" t="s">
        <v>2209</v>
      </c>
      <c r="C658" s="281" t="s">
        <v>2210</v>
      </c>
      <c r="D658" s="45" t="s">
        <v>589</v>
      </c>
      <c r="E658" s="413" t="s">
        <v>2433</v>
      </c>
      <c r="F658" s="281" t="s">
        <v>1539</v>
      </c>
      <c r="G658" s="281" t="s">
        <v>861</v>
      </c>
      <c r="H658" s="281" t="s">
        <v>1267</v>
      </c>
      <c r="I658" s="281" t="s">
        <v>1268</v>
      </c>
      <c r="J658" s="430" t="s">
        <v>16</v>
      </c>
      <c r="K658" s="431">
        <v>4</v>
      </c>
      <c r="L658" s="431">
        <v>0</v>
      </c>
      <c r="M658" s="117">
        <v>276362.82</v>
      </c>
      <c r="N658" s="117">
        <v>94710.62</v>
      </c>
      <c r="O658" s="117">
        <f t="shared" si="25"/>
        <v>181652.2</v>
      </c>
      <c r="P658" s="117"/>
      <c r="Q658" s="117" t="s">
        <v>1236</v>
      </c>
      <c r="R658" s="414">
        <v>4205307431</v>
      </c>
      <c r="S658" s="414" t="s">
        <v>2232</v>
      </c>
      <c r="T658" s="45" t="s">
        <v>2434</v>
      </c>
      <c r="U658" s="117"/>
      <c r="V658" s="400">
        <v>42544</v>
      </c>
      <c r="W658" s="400">
        <v>42548</v>
      </c>
      <c r="X658" s="45" t="s">
        <v>2435</v>
      </c>
      <c r="Y658" s="117">
        <v>94710.62</v>
      </c>
      <c r="Z658" s="117" t="s">
        <v>1236</v>
      </c>
      <c r="AA658" s="414">
        <v>4205307431</v>
      </c>
    </row>
    <row r="659" spans="1:27" ht="33.75">
      <c r="A659" s="475" t="s">
        <v>26381</v>
      </c>
      <c r="B659" s="308" t="s">
        <v>2209</v>
      </c>
      <c r="C659" s="281" t="s">
        <v>2210</v>
      </c>
      <c r="D659" s="45" t="s">
        <v>589</v>
      </c>
      <c r="E659" s="413" t="s">
        <v>2436</v>
      </c>
      <c r="F659" s="281" t="s">
        <v>1539</v>
      </c>
      <c r="G659" s="281" t="s">
        <v>1404</v>
      </c>
      <c r="H659" s="281" t="s">
        <v>1422</v>
      </c>
      <c r="I659" s="281" t="s">
        <v>1340</v>
      </c>
      <c r="J659" s="430" t="s">
        <v>15</v>
      </c>
      <c r="K659" s="431">
        <v>3</v>
      </c>
      <c r="L659" s="431">
        <v>0</v>
      </c>
      <c r="M659" s="117">
        <v>74282.399999999994</v>
      </c>
      <c r="N659" s="117">
        <v>58683.06</v>
      </c>
      <c r="O659" s="117">
        <f t="shared" si="25"/>
        <v>15599.339999999997</v>
      </c>
      <c r="P659" s="117"/>
      <c r="Q659" s="117" t="s">
        <v>1208</v>
      </c>
      <c r="R659" s="45" t="s">
        <v>1209</v>
      </c>
      <c r="S659" s="117" t="s">
        <v>2332</v>
      </c>
      <c r="T659" s="45" t="s">
        <v>2437</v>
      </c>
      <c r="U659" s="117"/>
      <c r="V659" s="400">
        <v>42549</v>
      </c>
      <c r="W659" s="400">
        <v>42549</v>
      </c>
      <c r="X659" s="45" t="s">
        <v>2438</v>
      </c>
      <c r="Y659" s="117">
        <v>58683.06</v>
      </c>
      <c r="Z659" s="117" t="s">
        <v>1208</v>
      </c>
      <c r="AA659" s="45" t="s">
        <v>1209</v>
      </c>
    </row>
    <row r="660" spans="1:27" ht="33.75">
      <c r="A660" s="475" t="s">
        <v>26382</v>
      </c>
      <c r="B660" s="308" t="s">
        <v>2209</v>
      </c>
      <c r="C660" s="281" t="s">
        <v>2210</v>
      </c>
      <c r="D660" s="45" t="s">
        <v>589</v>
      </c>
      <c r="E660" s="413" t="s">
        <v>2439</v>
      </c>
      <c r="F660" s="281" t="s">
        <v>1403</v>
      </c>
      <c r="G660" s="281" t="s">
        <v>863</v>
      </c>
      <c r="H660" s="281" t="s">
        <v>1663</v>
      </c>
      <c r="I660" s="281" t="s">
        <v>1638</v>
      </c>
      <c r="J660" s="430" t="s">
        <v>15</v>
      </c>
      <c r="K660" s="431">
        <v>2</v>
      </c>
      <c r="L660" s="431">
        <v>1</v>
      </c>
      <c r="M660" s="117">
        <v>28275</v>
      </c>
      <c r="N660" s="117">
        <v>16943.78</v>
      </c>
      <c r="O660" s="117">
        <f t="shared" si="25"/>
        <v>11331.220000000001</v>
      </c>
      <c r="P660" s="117"/>
      <c r="Q660" s="117" t="s">
        <v>1664</v>
      </c>
      <c r="R660" s="45" t="s">
        <v>2440</v>
      </c>
      <c r="S660" s="117" t="s">
        <v>2328</v>
      </c>
      <c r="T660" s="45" t="s">
        <v>2431</v>
      </c>
      <c r="U660" s="117"/>
      <c r="V660" s="400">
        <v>42549</v>
      </c>
      <c r="W660" s="400">
        <v>42550</v>
      </c>
      <c r="X660" s="45" t="s">
        <v>2441</v>
      </c>
      <c r="Y660" s="117">
        <v>16943.78</v>
      </c>
      <c r="Z660" s="117" t="s">
        <v>1664</v>
      </c>
      <c r="AA660" s="45" t="s">
        <v>2440</v>
      </c>
    </row>
    <row r="661" spans="1:27" ht="45">
      <c r="A661" s="475" t="s">
        <v>26383</v>
      </c>
      <c r="B661" s="308" t="s">
        <v>2209</v>
      </c>
      <c r="C661" s="281" t="s">
        <v>2210</v>
      </c>
      <c r="D661" s="268" t="s">
        <v>272</v>
      </c>
      <c r="E661" s="118" t="s">
        <v>2442</v>
      </c>
      <c r="F661" s="281" t="s">
        <v>1403</v>
      </c>
      <c r="G661" s="281" t="s">
        <v>1404</v>
      </c>
      <c r="H661" s="281" t="s">
        <v>2443</v>
      </c>
      <c r="I661" s="45" t="s">
        <v>2283</v>
      </c>
      <c r="J661" s="430" t="s">
        <v>10</v>
      </c>
      <c r="K661" s="431">
        <v>1</v>
      </c>
      <c r="L661" s="431">
        <v>0</v>
      </c>
      <c r="M661" s="117">
        <v>176976</v>
      </c>
      <c r="N661" s="117">
        <v>176976</v>
      </c>
      <c r="O661" s="117">
        <f t="shared" si="25"/>
        <v>0</v>
      </c>
      <c r="P661" s="117"/>
      <c r="Q661" s="417" t="s">
        <v>565</v>
      </c>
      <c r="R661" s="45" t="s">
        <v>865</v>
      </c>
      <c r="S661" s="45" t="s">
        <v>2284</v>
      </c>
      <c r="T661" s="45" t="s">
        <v>2444</v>
      </c>
      <c r="U661" s="117"/>
      <c r="V661" s="400">
        <v>42541</v>
      </c>
      <c r="W661" s="400">
        <v>42543</v>
      </c>
      <c r="X661" s="45" t="s">
        <v>2445</v>
      </c>
      <c r="Y661" s="117">
        <v>176976</v>
      </c>
      <c r="Z661" s="417" t="s">
        <v>565</v>
      </c>
      <c r="AA661" s="45" t="s">
        <v>865</v>
      </c>
    </row>
    <row r="662" spans="1:27" ht="135">
      <c r="A662" s="475" t="s">
        <v>26384</v>
      </c>
      <c r="B662" s="308" t="s">
        <v>2209</v>
      </c>
      <c r="C662" s="281" t="s">
        <v>2210</v>
      </c>
      <c r="D662" s="45" t="s">
        <v>555</v>
      </c>
      <c r="E662" s="45" t="s">
        <v>2446</v>
      </c>
      <c r="F662" s="281" t="s">
        <v>1403</v>
      </c>
      <c r="G662" s="281" t="s">
        <v>649</v>
      </c>
      <c r="H662" s="281" t="s">
        <v>2447</v>
      </c>
      <c r="I662" s="281" t="s">
        <v>2448</v>
      </c>
      <c r="J662" s="430" t="s">
        <v>11</v>
      </c>
      <c r="K662" s="431">
        <v>2</v>
      </c>
      <c r="L662" s="431">
        <v>0</v>
      </c>
      <c r="M662" s="117">
        <v>88159.4</v>
      </c>
      <c r="N662" s="117">
        <v>56000</v>
      </c>
      <c r="O662" s="117">
        <f t="shared" si="25"/>
        <v>32159.399999999994</v>
      </c>
      <c r="P662" s="117"/>
      <c r="Q662" s="117" t="s">
        <v>2449</v>
      </c>
      <c r="R662" s="45" t="s">
        <v>2450</v>
      </c>
      <c r="S662" s="117" t="s">
        <v>2451</v>
      </c>
      <c r="T662" s="45" t="s">
        <v>2410</v>
      </c>
      <c r="U662" s="117"/>
      <c r="V662" s="400">
        <v>42530</v>
      </c>
      <c r="W662" s="400">
        <v>42535</v>
      </c>
      <c r="X662" s="45" t="s">
        <v>2452</v>
      </c>
      <c r="Y662" s="117">
        <v>56000</v>
      </c>
      <c r="Z662" s="117" t="s">
        <v>2449</v>
      </c>
      <c r="AA662" s="45" t="s">
        <v>2450</v>
      </c>
    </row>
    <row r="663" spans="1:27" ht="180">
      <c r="A663" s="475" t="s">
        <v>26385</v>
      </c>
      <c r="B663" s="308" t="s">
        <v>2209</v>
      </c>
      <c r="C663" s="281" t="s">
        <v>2210</v>
      </c>
      <c r="D663" s="45" t="s">
        <v>555</v>
      </c>
      <c r="E663" s="413" t="s">
        <v>2453</v>
      </c>
      <c r="F663" s="281" t="s">
        <v>681</v>
      </c>
      <c r="G663" s="281" t="s">
        <v>716</v>
      </c>
      <c r="H663" s="281" t="s">
        <v>2454</v>
      </c>
      <c r="I663" s="281" t="s">
        <v>2455</v>
      </c>
      <c r="J663" s="430" t="s">
        <v>15</v>
      </c>
      <c r="K663" s="431">
        <v>3</v>
      </c>
      <c r="L663" s="431">
        <v>0</v>
      </c>
      <c r="M663" s="117">
        <v>322698.36</v>
      </c>
      <c r="N663" s="117">
        <v>269047.2</v>
      </c>
      <c r="O663" s="117">
        <f t="shared" si="25"/>
        <v>53651.159999999974</v>
      </c>
      <c r="P663" s="117"/>
      <c r="Q663" s="117" t="s">
        <v>1926</v>
      </c>
      <c r="R663" s="45" t="s">
        <v>2456</v>
      </c>
      <c r="S663" s="117" t="s">
        <v>2457</v>
      </c>
      <c r="T663" s="45" t="s">
        <v>2458</v>
      </c>
      <c r="U663" s="117"/>
      <c r="V663" s="400">
        <v>42544</v>
      </c>
      <c r="W663" s="400">
        <v>42548</v>
      </c>
      <c r="X663" s="45" t="s">
        <v>2459</v>
      </c>
      <c r="Y663" s="117">
        <v>269047.2</v>
      </c>
      <c r="Z663" s="117" t="s">
        <v>1926</v>
      </c>
      <c r="AA663" s="45" t="s">
        <v>2456</v>
      </c>
    </row>
    <row r="664" spans="1:27" ht="67.5">
      <c r="A664" s="475" t="s">
        <v>26386</v>
      </c>
      <c r="B664" s="311" t="s">
        <v>2209</v>
      </c>
      <c r="C664" s="45" t="s">
        <v>2210</v>
      </c>
      <c r="D664" s="268" t="s">
        <v>272</v>
      </c>
      <c r="E664" s="287" t="s">
        <v>2460</v>
      </c>
      <c r="F664" s="45" t="s">
        <v>861</v>
      </c>
      <c r="G664" s="45" t="s">
        <v>1410</v>
      </c>
      <c r="H664" s="45" t="s">
        <v>2461</v>
      </c>
      <c r="I664" s="45" t="s">
        <v>2462</v>
      </c>
      <c r="J664" s="258" t="s">
        <v>10</v>
      </c>
      <c r="K664" s="17">
        <v>1</v>
      </c>
      <c r="L664" s="17">
        <v>0</v>
      </c>
      <c r="M664" s="117">
        <v>136464.1</v>
      </c>
      <c r="N664" s="117">
        <v>93540</v>
      </c>
      <c r="O664" s="117">
        <f t="shared" si="25"/>
        <v>42924.100000000006</v>
      </c>
      <c r="P664" s="117"/>
      <c r="Q664" s="117" t="s">
        <v>2463</v>
      </c>
      <c r="R664" s="45" t="s">
        <v>2464</v>
      </c>
      <c r="S664" s="117" t="s">
        <v>2332</v>
      </c>
      <c r="T664" s="45" t="s">
        <v>2437</v>
      </c>
      <c r="U664" s="117"/>
      <c r="V664" s="400">
        <v>42544</v>
      </c>
      <c r="W664" s="400">
        <v>42549</v>
      </c>
      <c r="X664" s="45" t="s">
        <v>2465</v>
      </c>
      <c r="Y664" s="117">
        <v>93540</v>
      </c>
      <c r="Z664" s="117" t="s">
        <v>2463</v>
      </c>
      <c r="AA664" s="45" t="s">
        <v>2464</v>
      </c>
    </row>
    <row r="665" spans="1:27" ht="33.75">
      <c r="A665" s="475" t="s">
        <v>26387</v>
      </c>
      <c r="B665" s="311" t="s">
        <v>2209</v>
      </c>
      <c r="C665" s="45" t="s">
        <v>2210</v>
      </c>
      <c r="D665" s="281" t="s">
        <v>261</v>
      </c>
      <c r="E665" s="287" t="s">
        <v>2466</v>
      </c>
      <c r="F665" s="281" t="s">
        <v>681</v>
      </c>
      <c r="G665" s="281" t="s">
        <v>1410</v>
      </c>
      <c r="H665" s="45" t="s">
        <v>2467</v>
      </c>
      <c r="I665" s="281" t="s">
        <v>2468</v>
      </c>
      <c r="J665" s="430" t="s">
        <v>15</v>
      </c>
      <c r="K665" s="431">
        <v>3</v>
      </c>
      <c r="L665" s="431">
        <v>0</v>
      </c>
      <c r="M665" s="294">
        <v>144785</v>
      </c>
      <c r="N665" s="294">
        <v>88318.46</v>
      </c>
      <c r="O665" s="117">
        <f t="shared" si="25"/>
        <v>56466.539999999994</v>
      </c>
      <c r="P665" s="294"/>
      <c r="Q665" s="294" t="s">
        <v>2469</v>
      </c>
      <c r="R665" s="281" t="s">
        <v>2470</v>
      </c>
      <c r="S665" s="294" t="s">
        <v>2226</v>
      </c>
      <c r="T665" s="281" t="s">
        <v>1408</v>
      </c>
      <c r="U665" s="294"/>
      <c r="V665" s="432">
        <v>42555</v>
      </c>
      <c r="W665" s="432">
        <v>42557</v>
      </c>
      <c r="X665" s="45" t="s">
        <v>2471</v>
      </c>
      <c r="Y665" s="294">
        <v>88318.46</v>
      </c>
      <c r="Z665" s="294" t="s">
        <v>2469</v>
      </c>
      <c r="AA665" s="281" t="s">
        <v>2470</v>
      </c>
    </row>
    <row r="666" spans="1:27" ht="45">
      <c r="A666" s="475" t="s">
        <v>26388</v>
      </c>
      <c r="B666" s="311" t="s">
        <v>2209</v>
      </c>
      <c r="C666" s="45" t="s">
        <v>2210</v>
      </c>
      <c r="D666" s="45" t="s">
        <v>589</v>
      </c>
      <c r="E666" s="287" t="s">
        <v>2472</v>
      </c>
      <c r="F666" s="45" t="s">
        <v>1403</v>
      </c>
      <c r="G666" s="45" t="s">
        <v>1075</v>
      </c>
      <c r="H666" s="45" t="s">
        <v>1300</v>
      </c>
      <c r="I666" s="45" t="s">
        <v>2473</v>
      </c>
      <c r="J666" s="258" t="s">
        <v>11</v>
      </c>
      <c r="K666" s="17">
        <v>2</v>
      </c>
      <c r="L666" s="17">
        <v>0</v>
      </c>
      <c r="M666" s="117">
        <v>182438.74</v>
      </c>
      <c r="N666" s="117">
        <v>179702.16</v>
      </c>
      <c r="O666" s="117">
        <f t="shared" si="25"/>
        <v>2736.5799999999872</v>
      </c>
      <c r="P666" s="117"/>
      <c r="Q666" s="117" t="s">
        <v>1700</v>
      </c>
      <c r="R666" s="45" t="s">
        <v>1303</v>
      </c>
      <c r="S666" s="117" t="s">
        <v>2409</v>
      </c>
      <c r="T666" s="45" t="s">
        <v>1305</v>
      </c>
      <c r="U666" s="117"/>
      <c r="V666" s="400">
        <v>42557</v>
      </c>
      <c r="W666" s="400">
        <v>42558</v>
      </c>
      <c r="X666" s="45" t="s">
        <v>2474</v>
      </c>
      <c r="Y666" s="117">
        <v>179702.16</v>
      </c>
      <c r="Z666" s="117" t="s">
        <v>1700</v>
      </c>
      <c r="AA666" s="45" t="s">
        <v>1303</v>
      </c>
    </row>
    <row r="667" spans="1:27" ht="33.75">
      <c r="A667" s="475" t="s">
        <v>26389</v>
      </c>
      <c r="B667" s="311" t="s">
        <v>2209</v>
      </c>
      <c r="C667" s="45" t="s">
        <v>2210</v>
      </c>
      <c r="D667" s="45" t="s">
        <v>555</v>
      </c>
      <c r="E667" s="287" t="s">
        <v>2475</v>
      </c>
      <c r="F667" s="45" t="s">
        <v>1408</v>
      </c>
      <c r="G667" s="45" t="s">
        <v>867</v>
      </c>
      <c r="H667" s="45" t="s">
        <v>1300</v>
      </c>
      <c r="I667" s="45" t="s">
        <v>2476</v>
      </c>
      <c r="J667" s="258" t="s">
        <v>11</v>
      </c>
      <c r="K667" s="17">
        <v>2</v>
      </c>
      <c r="L667" s="17">
        <v>0</v>
      </c>
      <c r="M667" s="117">
        <v>193413.15</v>
      </c>
      <c r="N667" s="117">
        <v>147700</v>
      </c>
      <c r="O667" s="117">
        <f t="shared" si="25"/>
        <v>45713.149999999994</v>
      </c>
      <c r="P667" s="117"/>
      <c r="Q667" s="117" t="s">
        <v>2477</v>
      </c>
      <c r="R667" s="45" t="s">
        <v>2478</v>
      </c>
      <c r="S667" s="117" t="s">
        <v>2479</v>
      </c>
      <c r="T667" s="45" t="s">
        <v>1307</v>
      </c>
      <c r="U667" s="117"/>
      <c r="V667" s="400">
        <v>42572</v>
      </c>
      <c r="W667" s="400">
        <v>42572</v>
      </c>
      <c r="X667" s="45" t="s">
        <v>2480</v>
      </c>
      <c r="Y667" s="117">
        <v>147700</v>
      </c>
      <c r="Z667" s="117" t="s">
        <v>2477</v>
      </c>
      <c r="AA667" s="45" t="s">
        <v>2478</v>
      </c>
    </row>
    <row r="668" spans="1:27" ht="56.25">
      <c r="A668" s="475" t="s">
        <v>26390</v>
      </c>
      <c r="B668" s="311" t="s">
        <v>2209</v>
      </c>
      <c r="C668" s="45" t="s">
        <v>2210</v>
      </c>
      <c r="D668" s="45" t="s">
        <v>555</v>
      </c>
      <c r="E668" s="45" t="s">
        <v>2211</v>
      </c>
      <c r="F668" s="45" t="s">
        <v>648</v>
      </c>
      <c r="G668" s="45" t="s">
        <v>1279</v>
      </c>
      <c r="H668" s="45" t="s">
        <v>2481</v>
      </c>
      <c r="I668" s="45" t="s">
        <v>2482</v>
      </c>
      <c r="J668" s="258" t="s">
        <v>11</v>
      </c>
      <c r="K668" s="17">
        <v>2</v>
      </c>
      <c r="L668" s="17">
        <v>0</v>
      </c>
      <c r="M668" s="117">
        <v>131000.16</v>
      </c>
      <c r="N668" s="117">
        <v>60000</v>
      </c>
      <c r="O668" s="117">
        <f t="shared" si="25"/>
        <v>71000.160000000003</v>
      </c>
      <c r="P668" s="117"/>
      <c r="Q668" s="117" t="s">
        <v>2483</v>
      </c>
      <c r="R668" s="45" t="s">
        <v>2484</v>
      </c>
      <c r="S668" s="117" t="s">
        <v>2226</v>
      </c>
      <c r="T668" s="45" t="s">
        <v>1423</v>
      </c>
      <c r="U668" s="117"/>
      <c r="V668" s="400">
        <v>42559</v>
      </c>
      <c r="W668" s="400">
        <v>42563</v>
      </c>
      <c r="X668" s="45" t="s">
        <v>2485</v>
      </c>
      <c r="Y668" s="117">
        <v>60000</v>
      </c>
      <c r="Z668" s="117" t="s">
        <v>2483</v>
      </c>
      <c r="AA668" s="45" t="s">
        <v>2484</v>
      </c>
    </row>
    <row r="669" spans="1:27" ht="45">
      <c r="A669" s="475" t="s">
        <v>26391</v>
      </c>
      <c r="B669" s="311" t="s">
        <v>2209</v>
      </c>
      <c r="C669" s="45" t="s">
        <v>2210</v>
      </c>
      <c r="D669" s="45" t="s">
        <v>261</v>
      </c>
      <c r="E669" s="413" t="s">
        <v>2486</v>
      </c>
      <c r="F669" s="45" t="s">
        <v>649</v>
      </c>
      <c r="G669" s="45" t="s">
        <v>1276</v>
      </c>
      <c r="H669" s="45" t="s">
        <v>2487</v>
      </c>
      <c r="I669" s="45" t="s">
        <v>2488</v>
      </c>
      <c r="J669" s="258" t="s">
        <v>15</v>
      </c>
      <c r="K669" s="17">
        <v>3</v>
      </c>
      <c r="L669" s="17">
        <v>0</v>
      </c>
      <c r="M669" s="117">
        <v>712123.55</v>
      </c>
      <c r="N669" s="117">
        <v>530531.93000000005</v>
      </c>
      <c r="O669" s="117">
        <f t="shared" si="25"/>
        <v>181591.62</v>
      </c>
      <c r="P669" s="117"/>
      <c r="Q669" s="117" t="s">
        <v>1219</v>
      </c>
      <c r="R669" s="45" t="s">
        <v>1220</v>
      </c>
      <c r="S669" s="117" t="s">
        <v>2489</v>
      </c>
      <c r="T669" s="45" t="s">
        <v>2490</v>
      </c>
      <c r="U669" s="117"/>
      <c r="V669" s="400">
        <v>42566</v>
      </c>
      <c r="W669" s="400">
        <v>42571</v>
      </c>
      <c r="X669" s="45" t="s">
        <v>2491</v>
      </c>
      <c r="Y669" s="117">
        <v>530531.93000000005</v>
      </c>
      <c r="Z669" s="117" t="s">
        <v>1219</v>
      </c>
      <c r="AA669" s="45" t="s">
        <v>1220</v>
      </c>
    </row>
    <row r="670" spans="1:27" ht="22.5">
      <c r="A670" s="475" t="s">
        <v>26392</v>
      </c>
      <c r="B670" s="311" t="s">
        <v>2209</v>
      </c>
      <c r="C670" s="45" t="s">
        <v>2210</v>
      </c>
      <c r="D670" s="45" t="s">
        <v>261</v>
      </c>
      <c r="E670" s="45" t="s">
        <v>2221</v>
      </c>
      <c r="F670" s="45" t="s">
        <v>649</v>
      </c>
      <c r="G670" s="45" t="s">
        <v>1122</v>
      </c>
      <c r="H670" s="45" t="s">
        <v>2492</v>
      </c>
      <c r="I670" s="45" t="s">
        <v>2493</v>
      </c>
      <c r="J670" s="258" t="s">
        <v>11</v>
      </c>
      <c r="K670" s="17">
        <v>2</v>
      </c>
      <c r="L670" s="17">
        <v>0</v>
      </c>
      <c r="M670" s="117">
        <v>149500</v>
      </c>
      <c r="N670" s="117">
        <v>118040</v>
      </c>
      <c r="O670" s="117">
        <f t="shared" si="25"/>
        <v>31460</v>
      </c>
      <c r="P670" s="117"/>
      <c r="Q670" s="117" t="s">
        <v>2224</v>
      </c>
      <c r="R670" s="45" t="s">
        <v>2225</v>
      </c>
      <c r="S670" s="117" t="s">
        <v>2226</v>
      </c>
      <c r="T670" s="45" t="s">
        <v>867</v>
      </c>
      <c r="U670" s="117"/>
      <c r="V670" s="400">
        <v>42570</v>
      </c>
      <c r="W670" s="400">
        <v>42572</v>
      </c>
      <c r="X670" s="45" t="s">
        <v>2494</v>
      </c>
      <c r="Y670" s="117">
        <v>118040</v>
      </c>
      <c r="Z670" s="117" t="s">
        <v>2224</v>
      </c>
      <c r="AA670" s="45" t="s">
        <v>2225</v>
      </c>
    </row>
    <row r="671" spans="1:27" ht="45">
      <c r="A671" s="475" t="s">
        <v>26393</v>
      </c>
      <c r="B671" s="311" t="s">
        <v>2209</v>
      </c>
      <c r="C671" s="45" t="s">
        <v>2210</v>
      </c>
      <c r="D671" s="45" t="s">
        <v>261</v>
      </c>
      <c r="E671" s="413" t="s">
        <v>2495</v>
      </c>
      <c r="F671" s="45" t="s">
        <v>649</v>
      </c>
      <c r="G671" s="45" t="s">
        <v>1122</v>
      </c>
      <c r="H671" s="45" t="s">
        <v>2496</v>
      </c>
      <c r="I671" s="45" t="s">
        <v>2249</v>
      </c>
      <c r="J671" s="258" t="s">
        <v>128</v>
      </c>
      <c r="K671" s="17">
        <v>5</v>
      </c>
      <c r="L671" s="17">
        <v>1</v>
      </c>
      <c r="M671" s="117">
        <v>284708</v>
      </c>
      <c r="N671" s="117">
        <v>203566.22</v>
      </c>
      <c r="O671" s="117">
        <f t="shared" si="25"/>
        <v>81141.78</v>
      </c>
      <c r="P671" s="117"/>
      <c r="Q671" s="117" t="s">
        <v>2497</v>
      </c>
      <c r="R671" s="45" t="s">
        <v>2498</v>
      </c>
      <c r="S671" s="117" t="s">
        <v>2226</v>
      </c>
      <c r="T671" s="45" t="s">
        <v>2499</v>
      </c>
      <c r="U671" s="117"/>
      <c r="V671" s="400">
        <v>42570</v>
      </c>
      <c r="W671" s="400">
        <v>42572</v>
      </c>
      <c r="X671" s="45" t="s">
        <v>2500</v>
      </c>
      <c r="Y671" s="117">
        <v>203566.22</v>
      </c>
      <c r="Z671" s="117" t="s">
        <v>2497</v>
      </c>
      <c r="AA671" s="45" t="s">
        <v>2498</v>
      </c>
    </row>
    <row r="672" spans="1:27" ht="33.75">
      <c r="A672" s="475" t="s">
        <v>26394</v>
      </c>
      <c r="B672" s="311" t="s">
        <v>2209</v>
      </c>
      <c r="C672" s="45" t="s">
        <v>2210</v>
      </c>
      <c r="D672" s="45" t="s">
        <v>261</v>
      </c>
      <c r="E672" s="413" t="s">
        <v>2501</v>
      </c>
      <c r="F672" s="45" t="s">
        <v>649</v>
      </c>
      <c r="G672" s="45" t="s">
        <v>1270</v>
      </c>
      <c r="H672" s="45" t="s">
        <v>2502</v>
      </c>
      <c r="I672" s="45" t="s">
        <v>2503</v>
      </c>
      <c r="J672" s="258" t="s">
        <v>11</v>
      </c>
      <c r="K672" s="17">
        <v>2</v>
      </c>
      <c r="L672" s="17">
        <v>0</v>
      </c>
      <c r="M672" s="117">
        <v>45375.56</v>
      </c>
      <c r="N672" s="117">
        <v>40273.120000000003</v>
      </c>
      <c r="O672" s="117">
        <f t="shared" si="25"/>
        <v>5102.4399999999951</v>
      </c>
      <c r="P672" s="117"/>
      <c r="Q672" s="117" t="s">
        <v>1740</v>
      </c>
      <c r="R672" s="45" t="s">
        <v>1250</v>
      </c>
      <c r="S672" s="117" t="s">
        <v>2328</v>
      </c>
      <c r="T672" s="45" t="s">
        <v>1785</v>
      </c>
      <c r="U672" s="117"/>
      <c r="V672" s="400">
        <v>42576</v>
      </c>
      <c r="W672" s="400">
        <v>42578</v>
      </c>
      <c r="X672" s="45" t="s">
        <v>2504</v>
      </c>
      <c r="Y672" s="117">
        <v>40273.120000000003</v>
      </c>
      <c r="Z672" s="117" t="s">
        <v>1740</v>
      </c>
      <c r="AA672" s="45" t="s">
        <v>1250</v>
      </c>
    </row>
    <row r="673" spans="1:27" ht="135">
      <c r="A673" s="475" t="s">
        <v>26395</v>
      </c>
      <c r="B673" s="311" t="s">
        <v>2209</v>
      </c>
      <c r="C673" s="45" t="s">
        <v>2210</v>
      </c>
      <c r="D673" s="45" t="s">
        <v>261</v>
      </c>
      <c r="E673" s="45" t="s">
        <v>2505</v>
      </c>
      <c r="F673" s="45" t="s">
        <v>1785</v>
      </c>
      <c r="G673" s="45" t="s">
        <v>2506</v>
      </c>
      <c r="H673" s="45" t="s">
        <v>2507</v>
      </c>
      <c r="I673" s="45" t="s">
        <v>2508</v>
      </c>
      <c r="J673" s="258" t="s">
        <v>11</v>
      </c>
      <c r="K673" s="17">
        <v>2</v>
      </c>
      <c r="L673" s="17">
        <v>0</v>
      </c>
      <c r="M673" s="117">
        <v>247858.95</v>
      </c>
      <c r="N673" s="117">
        <v>231526</v>
      </c>
      <c r="O673" s="117">
        <f t="shared" si="25"/>
        <v>16332.950000000012</v>
      </c>
      <c r="P673" s="117"/>
      <c r="Q673" s="117" t="s">
        <v>2509</v>
      </c>
      <c r="R673" s="45" t="s">
        <v>2510</v>
      </c>
      <c r="S673" s="117" t="s">
        <v>2489</v>
      </c>
      <c r="T673" s="45" t="s">
        <v>1454</v>
      </c>
      <c r="U673" s="117"/>
      <c r="V673" s="400">
        <v>42608</v>
      </c>
      <c r="W673" s="400">
        <v>42611</v>
      </c>
      <c r="X673" s="45" t="s">
        <v>2511</v>
      </c>
      <c r="Y673" s="117">
        <v>231526</v>
      </c>
      <c r="Z673" s="117" t="s">
        <v>2509</v>
      </c>
      <c r="AA673" s="45" t="s">
        <v>2510</v>
      </c>
    </row>
    <row r="674" spans="1:27" ht="45">
      <c r="A674" s="475" t="s">
        <v>26396</v>
      </c>
      <c r="B674" s="311" t="s">
        <v>2209</v>
      </c>
      <c r="C674" s="45" t="s">
        <v>2210</v>
      </c>
      <c r="D674" s="268" t="s">
        <v>272</v>
      </c>
      <c r="E674" s="287" t="s">
        <v>2512</v>
      </c>
      <c r="F674" s="45" t="s">
        <v>1311</v>
      </c>
      <c r="G674" s="45" t="s">
        <v>2513</v>
      </c>
      <c r="H674" s="45" t="s">
        <v>2514</v>
      </c>
      <c r="I674" s="45" t="s">
        <v>2515</v>
      </c>
      <c r="J674" s="258" t="s">
        <v>10</v>
      </c>
      <c r="K674" s="17">
        <v>1</v>
      </c>
      <c r="L674" s="17">
        <v>0</v>
      </c>
      <c r="M674" s="117">
        <v>81666.5</v>
      </c>
      <c r="N674" s="117">
        <v>69850</v>
      </c>
      <c r="O674" s="117">
        <f t="shared" si="25"/>
        <v>11816.5</v>
      </c>
      <c r="P674" s="117"/>
      <c r="Q674" s="117" t="s">
        <v>1379</v>
      </c>
      <c r="R674" s="45" t="s">
        <v>2516</v>
      </c>
      <c r="S674" s="117" t="s">
        <v>2328</v>
      </c>
      <c r="T674" s="45" t="s">
        <v>1332</v>
      </c>
      <c r="U674" s="117"/>
      <c r="V674" s="400">
        <v>42619</v>
      </c>
      <c r="W674" s="400">
        <v>42621</v>
      </c>
      <c r="X674" s="45" t="s">
        <v>2517</v>
      </c>
      <c r="Y674" s="117">
        <v>69850</v>
      </c>
      <c r="Z674" s="117" t="s">
        <v>1379</v>
      </c>
      <c r="AA674" s="45" t="s">
        <v>2516</v>
      </c>
    </row>
    <row r="675" spans="1:27" ht="56.25">
      <c r="A675" s="475" t="s">
        <v>26397</v>
      </c>
      <c r="B675" s="311" t="s">
        <v>2209</v>
      </c>
      <c r="C675" s="45" t="s">
        <v>2210</v>
      </c>
      <c r="D675" s="45" t="s">
        <v>555</v>
      </c>
      <c r="E675" s="413" t="s">
        <v>2518</v>
      </c>
      <c r="F675" s="45" t="s">
        <v>2519</v>
      </c>
      <c r="G675" s="45" t="s">
        <v>2520</v>
      </c>
      <c r="H675" s="45" t="s">
        <v>2521</v>
      </c>
      <c r="I675" s="45" t="s">
        <v>2522</v>
      </c>
      <c r="J675" s="258" t="s">
        <v>11</v>
      </c>
      <c r="K675" s="17">
        <v>2</v>
      </c>
      <c r="L675" s="17">
        <v>0</v>
      </c>
      <c r="M675" s="117">
        <v>42351.48</v>
      </c>
      <c r="N675" s="117">
        <v>39757</v>
      </c>
      <c r="O675" s="117">
        <f t="shared" si="25"/>
        <v>2594.4800000000032</v>
      </c>
      <c r="P675" s="117"/>
      <c r="Q675" s="117" t="s">
        <v>2523</v>
      </c>
      <c r="R675" s="45" t="s">
        <v>2524</v>
      </c>
      <c r="S675" s="117" t="s">
        <v>2226</v>
      </c>
      <c r="T675" s="45" t="s">
        <v>1449</v>
      </c>
      <c r="U675" s="117"/>
      <c r="V675" s="400">
        <v>42621</v>
      </c>
      <c r="W675" s="400">
        <v>42622</v>
      </c>
      <c r="X675" s="45" t="s">
        <v>2525</v>
      </c>
      <c r="Y675" s="117">
        <v>39757</v>
      </c>
      <c r="Z675" s="117" t="s">
        <v>2523</v>
      </c>
      <c r="AA675" s="45" t="s">
        <v>2524</v>
      </c>
    </row>
    <row r="676" spans="1:27" ht="45">
      <c r="A676" s="475" t="s">
        <v>26398</v>
      </c>
      <c r="B676" s="311" t="s">
        <v>2209</v>
      </c>
      <c r="C676" s="45" t="s">
        <v>2210</v>
      </c>
      <c r="D676" s="45" t="s">
        <v>555</v>
      </c>
      <c r="E676" s="287" t="s">
        <v>2526</v>
      </c>
      <c r="F676" s="45" t="s">
        <v>619</v>
      </c>
      <c r="G676" s="45" t="s">
        <v>1449</v>
      </c>
      <c r="H676" s="45" t="s">
        <v>2527</v>
      </c>
      <c r="I676" s="45" t="s">
        <v>2528</v>
      </c>
      <c r="J676" s="258" t="s">
        <v>11</v>
      </c>
      <c r="K676" s="17">
        <v>2</v>
      </c>
      <c r="L676" s="17">
        <v>0</v>
      </c>
      <c r="M676" s="117">
        <v>82000</v>
      </c>
      <c r="N676" s="117">
        <v>67850</v>
      </c>
      <c r="O676" s="117">
        <f t="shared" si="25"/>
        <v>14150</v>
      </c>
      <c r="P676" s="117"/>
      <c r="Q676" s="117" t="s">
        <v>1379</v>
      </c>
      <c r="R676" s="45" t="s">
        <v>2516</v>
      </c>
      <c r="S676" s="117" t="s">
        <v>2328</v>
      </c>
      <c r="T676" s="45" t="s">
        <v>1455</v>
      </c>
      <c r="U676" s="117"/>
      <c r="V676" s="400">
        <v>42628</v>
      </c>
      <c r="W676" s="400">
        <v>42632</v>
      </c>
      <c r="X676" s="45" t="s">
        <v>2529</v>
      </c>
      <c r="Y676" s="117">
        <v>67850</v>
      </c>
      <c r="Z676" s="117" t="s">
        <v>1379</v>
      </c>
      <c r="AA676" s="45" t="s">
        <v>2516</v>
      </c>
    </row>
    <row r="677" spans="1:27" ht="33.75">
      <c r="A677" s="475" t="s">
        <v>26399</v>
      </c>
      <c r="B677" s="311" t="s">
        <v>2209</v>
      </c>
      <c r="C677" s="45" t="s">
        <v>2210</v>
      </c>
      <c r="D677" s="45" t="s">
        <v>2530</v>
      </c>
      <c r="E677" s="45" t="s">
        <v>2531</v>
      </c>
      <c r="F677" s="45" t="s">
        <v>1326</v>
      </c>
      <c r="G677" s="45" t="s">
        <v>1323</v>
      </c>
      <c r="H677" s="45" t="s">
        <v>2532</v>
      </c>
      <c r="I677" s="45" t="s">
        <v>2533</v>
      </c>
      <c r="J677" s="258"/>
      <c r="K677" s="17"/>
      <c r="L677" s="17"/>
      <c r="M677" s="117">
        <v>30000</v>
      </c>
      <c r="N677" s="117">
        <v>30000</v>
      </c>
      <c r="O677" s="117">
        <f t="shared" si="25"/>
        <v>0</v>
      </c>
      <c r="P677" s="117"/>
      <c r="Q677" s="117" t="s">
        <v>2534</v>
      </c>
      <c r="R677" s="45" t="s">
        <v>2535</v>
      </c>
      <c r="S677" s="117" t="s">
        <v>2226</v>
      </c>
      <c r="T677" s="45"/>
      <c r="U677" s="117"/>
      <c r="V677" s="400">
        <v>42632</v>
      </c>
      <c r="W677" s="400">
        <v>42634</v>
      </c>
      <c r="X677" s="45" t="s">
        <v>2536</v>
      </c>
      <c r="Y677" s="117">
        <v>30000</v>
      </c>
      <c r="Z677" s="117" t="s">
        <v>2534</v>
      </c>
      <c r="AA677" s="45" t="s">
        <v>2535</v>
      </c>
    </row>
    <row r="678" spans="1:27" ht="33.75">
      <c r="A678" s="475" t="s">
        <v>26400</v>
      </c>
      <c r="B678" s="311" t="s">
        <v>2209</v>
      </c>
      <c r="C678" s="45" t="s">
        <v>2210</v>
      </c>
      <c r="D678" s="45" t="s">
        <v>2530</v>
      </c>
      <c r="E678" s="45" t="s">
        <v>2537</v>
      </c>
      <c r="F678" s="45" t="s">
        <v>1326</v>
      </c>
      <c r="G678" s="45" t="s">
        <v>1323</v>
      </c>
      <c r="H678" s="45" t="s">
        <v>2538</v>
      </c>
      <c r="I678" s="45" t="s">
        <v>2533</v>
      </c>
      <c r="J678" s="258"/>
      <c r="K678" s="17"/>
      <c r="L678" s="17"/>
      <c r="M678" s="117">
        <v>24000</v>
      </c>
      <c r="N678" s="117">
        <v>24000</v>
      </c>
      <c r="O678" s="117">
        <f t="shared" ref="O678:O721" si="26">M678-N678</f>
        <v>0</v>
      </c>
      <c r="P678" s="117"/>
      <c r="Q678" s="117" t="s">
        <v>2539</v>
      </c>
      <c r="R678" s="45" t="s">
        <v>2540</v>
      </c>
      <c r="S678" s="117" t="s">
        <v>2226</v>
      </c>
      <c r="T678" s="45"/>
      <c r="U678" s="117"/>
      <c r="V678" s="400">
        <v>42632</v>
      </c>
      <c r="W678" s="400">
        <v>42634</v>
      </c>
      <c r="X678" s="45" t="s">
        <v>2541</v>
      </c>
      <c r="Y678" s="117">
        <v>24000</v>
      </c>
      <c r="Z678" s="117" t="s">
        <v>2539</v>
      </c>
      <c r="AA678" s="45" t="s">
        <v>2540</v>
      </c>
    </row>
    <row r="679" spans="1:27" ht="33.75">
      <c r="A679" s="475" t="s">
        <v>26401</v>
      </c>
      <c r="B679" s="311" t="s">
        <v>2209</v>
      </c>
      <c r="C679" s="45" t="s">
        <v>2210</v>
      </c>
      <c r="D679" s="45" t="s">
        <v>589</v>
      </c>
      <c r="E679" s="413" t="s">
        <v>2542</v>
      </c>
      <c r="F679" s="45" t="s">
        <v>1454</v>
      </c>
      <c r="G679" s="45" t="s">
        <v>1449</v>
      </c>
      <c r="H679" s="45" t="s">
        <v>1450</v>
      </c>
      <c r="I679" s="45" t="s">
        <v>2543</v>
      </c>
      <c r="J679" s="258" t="s">
        <v>11</v>
      </c>
      <c r="K679" s="17">
        <v>2</v>
      </c>
      <c r="L679" s="17">
        <v>0</v>
      </c>
      <c r="M679" s="117">
        <v>120983.95</v>
      </c>
      <c r="N679" s="117">
        <v>88553.3</v>
      </c>
      <c r="O679" s="117">
        <f t="shared" si="26"/>
        <v>32430.649999999994</v>
      </c>
      <c r="P679" s="117"/>
      <c r="Q679" s="117" t="s">
        <v>2544</v>
      </c>
      <c r="R679" s="45" t="s">
        <v>1229</v>
      </c>
      <c r="S679" s="117" t="s">
        <v>2328</v>
      </c>
      <c r="T679" s="45" t="s">
        <v>1317</v>
      </c>
      <c r="U679" s="117"/>
      <c r="V679" s="400">
        <v>42639</v>
      </c>
      <c r="W679" s="400">
        <v>42640</v>
      </c>
      <c r="X679" s="45" t="s">
        <v>2545</v>
      </c>
      <c r="Y679" s="117">
        <v>88553.3</v>
      </c>
      <c r="Z679" s="117" t="s">
        <v>2544</v>
      </c>
      <c r="AA679" s="45" t="s">
        <v>1229</v>
      </c>
    </row>
    <row r="680" spans="1:27" ht="45">
      <c r="A680" s="475" t="s">
        <v>26402</v>
      </c>
      <c r="B680" s="311" t="s">
        <v>2209</v>
      </c>
      <c r="C680" s="45" t="s">
        <v>2210</v>
      </c>
      <c r="D680" s="45" t="s">
        <v>589</v>
      </c>
      <c r="E680" s="413" t="s">
        <v>2546</v>
      </c>
      <c r="F680" s="45" t="s">
        <v>2519</v>
      </c>
      <c r="G680" s="45" t="s">
        <v>650</v>
      </c>
      <c r="H680" s="45" t="s">
        <v>1321</v>
      </c>
      <c r="I680" s="45" t="s">
        <v>1268</v>
      </c>
      <c r="J680" s="258" t="s">
        <v>11</v>
      </c>
      <c r="K680" s="17">
        <v>2</v>
      </c>
      <c r="L680" s="17">
        <v>0</v>
      </c>
      <c r="M680" s="117">
        <v>215009.2</v>
      </c>
      <c r="N680" s="117">
        <v>73102.95</v>
      </c>
      <c r="O680" s="117">
        <f t="shared" si="26"/>
        <v>141906.25</v>
      </c>
      <c r="P680" s="117"/>
      <c r="Q680" s="117" t="s">
        <v>1236</v>
      </c>
      <c r="R680" s="414">
        <v>4205307431</v>
      </c>
      <c r="S680" s="414" t="s">
        <v>2232</v>
      </c>
      <c r="T680" s="45" t="s">
        <v>1323</v>
      </c>
      <c r="U680" s="117"/>
      <c r="V680" s="400">
        <v>42640</v>
      </c>
      <c r="W680" s="400">
        <v>42641</v>
      </c>
      <c r="X680" s="45" t="s">
        <v>2547</v>
      </c>
      <c r="Y680" s="117">
        <v>73102.95</v>
      </c>
      <c r="Z680" s="117" t="s">
        <v>1236</v>
      </c>
      <c r="AA680" s="435" t="s">
        <v>1237</v>
      </c>
    </row>
    <row r="681" spans="1:27" ht="45">
      <c r="A681" s="475" t="s">
        <v>26403</v>
      </c>
      <c r="B681" s="308" t="s">
        <v>2209</v>
      </c>
      <c r="C681" s="281" t="s">
        <v>2210</v>
      </c>
      <c r="D681" s="268" t="s">
        <v>272</v>
      </c>
      <c r="E681" s="286" t="s">
        <v>2548</v>
      </c>
      <c r="F681" s="281" t="s">
        <v>619</v>
      </c>
      <c r="G681" s="281" t="s">
        <v>651</v>
      </c>
      <c r="H681" s="281" t="s">
        <v>2549</v>
      </c>
      <c r="I681" s="281" t="s">
        <v>2283</v>
      </c>
      <c r="J681" s="430" t="s">
        <v>10</v>
      </c>
      <c r="K681" s="431">
        <v>1</v>
      </c>
      <c r="L681" s="431">
        <v>0</v>
      </c>
      <c r="M681" s="294">
        <v>189750</v>
      </c>
      <c r="N681" s="294">
        <v>189750</v>
      </c>
      <c r="O681" s="117">
        <f t="shared" si="26"/>
        <v>0</v>
      </c>
      <c r="P681" s="294"/>
      <c r="Q681" s="436" t="s">
        <v>565</v>
      </c>
      <c r="R681" s="281" t="s">
        <v>865</v>
      </c>
      <c r="S681" s="281" t="s">
        <v>2284</v>
      </c>
      <c r="T681" s="281" t="s">
        <v>2550</v>
      </c>
      <c r="U681" s="294"/>
      <c r="V681" s="432">
        <v>42640</v>
      </c>
      <c r="W681" s="432">
        <v>42641</v>
      </c>
      <c r="X681" s="281" t="s">
        <v>2551</v>
      </c>
      <c r="Y681" s="294">
        <v>189750</v>
      </c>
      <c r="Z681" s="437" t="s">
        <v>565</v>
      </c>
      <c r="AA681" s="281" t="s">
        <v>865</v>
      </c>
    </row>
    <row r="682" spans="1:27" ht="56.25">
      <c r="A682" s="475" t="s">
        <v>26404</v>
      </c>
      <c r="B682" s="308" t="s">
        <v>2209</v>
      </c>
      <c r="C682" s="281" t="s">
        <v>2210</v>
      </c>
      <c r="D682" s="45" t="s">
        <v>589</v>
      </c>
      <c r="E682" s="413" t="s">
        <v>2552</v>
      </c>
      <c r="F682" s="45" t="s">
        <v>1539</v>
      </c>
      <c r="G682" s="45" t="s">
        <v>863</v>
      </c>
      <c r="H682" s="281" t="s">
        <v>1559</v>
      </c>
      <c r="I682" s="45" t="s">
        <v>2553</v>
      </c>
      <c r="J682" s="258" t="s">
        <v>34</v>
      </c>
      <c r="K682" s="17">
        <v>5</v>
      </c>
      <c r="L682" s="17">
        <v>0</v>
      </c>
      <c r="M682" s="117">
        <v>440606.37</v>
      </c>
      <c r="N682" s="117">
        <v>339266.86</v>
      </c>
      <c r="O682" s="117">
        <f t="shared" si="26"/>
        <v>101339.51000000001</v>
      </c>
      <c r="P682" s="117"/>
      <c r="Q682" s="117" t="s">
        <v>2430</v>
      </c>
      <c r="R682" s="45" t="s">
        <v>1561</v>
      </c>
      <c r="S682" s="117" t="s">
        <v>2332</v>
      </c>
      <c r="T682" s="45" t="s">
        <v>1408</v>
      </c>
      <c r="U682" s="117"/>
      <c r="V682" s="400">
        <v>42555</v>
      </c>
      <c r="W682" s="400">
        <v>42558</v>
      </c>
      <c r="X682" s="281" t="s">
        <v>2554</v>
      </c>
      <c r="Y682" s="117">
        <v>339266.86</v>
      </c>
      <c r="Z682" s="117" t="s">
        <v>2430</v>
      </c>
      <c r="AA682" s="45" t="s">
        <v>1561</v>
      </c>
    </row>
    <row r="683" spans="1:27" ht="45">
      <c r="A683" s="475" t="s">
        <v>26405</v>
      </c>
      <c r="B683" s="308" t="s">
        <v>2209</v>
      </c>
      <c r="C683" s="281" t="s">
        <v>2210</v>
      </c>
      <c r="D683" s="45" t="s">
        <v>589</v>
      </c>
      <c r="E683" s="413" t="s">
        <v>2555</v>
      </c>
      <c r="F683" s="45" t="s">
        <v>2519</v>
      </c>
      <c r="G683" s="45" t="s">
        <v>1332</v>
      </c>
      <c r="H683" s="281" t="s">
        <v>1333</v>
      </c>
      <c r="I683" s="45" t="s">
        <v>1334</v>
      </c>
      <c r="J683" s="258" t="s">
        <v>11</v>
      </c>
      <c r="K683" s="17">
        <v>2</v>
      </c>
      <c r="L683" s="17">
        <v>0</v>
      </c>
      <c r="M683" s="117">
        <v>196792</v>
      </c>
      <c r="N683" s="117">
        <v>152513.78</v>
      </c>
      <c r="O683" s="117">
        <f t="shared" si="26"/>
        <v>44278.22</v>
      </c>
      <c r="P683" s="117"/>
      <c r="Q683" s="417" t="s">
        <v>1700</v>
      </c>
      <c r="R683" s="45" t="s">
        <v>1303</v>
      </c>
      <c r="S683" s="117" t="s">
        <v>2409</v>
      </c>
      <c r="T683" s="45" t="s">
        <v>1317</v>
      </c>
      <c r="U683" s="117"/>
      <c r="V683" s="400">
        <v>42640</v>
      </c>
      <c r="W683" s="400">
        <v>42642</v>
      </c>
      <c r="X683" s="281" t="s">
        <v>2556</v>
      </c>
      <c r="Y683" s="117">
        <v>152513.78</v>
      </c>
      <c r="Z683" s="417" t="s">
        <v>1700</v>
      </c>
      <c r="AA683" s="45" t="s">
        <v>1303</v>
      </c>
    </row>
    <row r="684" spans="1:27" ht="56.25">
      <c r="A684" s="475" t="s">
        <v>26406</v>
      </c>
      <c r="B684" s="308" t="s">
        <v>2209</v>
      </c>
      <c r="C684" s="281" t="s">
        <v>2210</v>
      </c>
      <c r="D684" s="45" t="s">
        <v>589</v>
      </c>
      <c r="E684" s="413" t="s">
        <v>2557</v>
      </c>
      <c r="F684" s="45" t="s">
        <v>2519</v>
      </c>
      <c r="G684" s="45" t="s">
        <v>1326</v>
      </c>
      <c r="H684" s="281" t="s">
        <v>1327</v>
      </c>
      <c r="I684" s="45" t="s">
        <v>2558</v>
      </c>
      <c r="J684" s="258" t="s">
        <v>11</v>
      </c>
      <c r="K684" s="17">
        <v>2</v>
      </c>
      <c r="L684" s="17">
        <v>0</v>
      </c>
      <c r="M684" s="117">
        <v>217897.93</v>
      </c>
      <c r="N684" s="117">
        <v>149259.84</v>
      </c>
      <c r="O684" s="117">
        <f t="shared" si="26"/>
        <v>68638.09</v>
      </c>
      <c r="P684" s="117"/>
      <c r="Q684" s="417" t="s">
        <v>1315</v>
      </c>
      <c r="R684" s="45" t="s">
        <v>1316</v>
      </c>
      <c r="S684" s="45" t="s">
        <v>2559</v>
      </c>
      <c r="T684" s="45" t="s">
        <v>1329</v>
      </c>
      <c r="U684" s="117"/>
      <c r="V684" s="400">
        <v>42640</v>
      </c>
      <c r="W684" s="400">
        <v>42642</v>
      </c>
      <c r="X684" s="281" t="s">
        <v>2560</v>
      </c>
      <c r="Y684" s="117">
        <v>149259.84</v>
      </c>
      <c r="Z684" s="417" t="s">
        <v>1315</v>
      </c>
      <c r="AA684" s="45" t="s">
        <v>1316</v>
      </c>
    </row>
    <row r="685" spans="1:27" ht="56.25">
      <c r="A685" s="475" t="s">
        <v>26407</v>
      </c>
      <c r="B685" s="308" t="s">
        <v>2209</v>
      </c>
      <c r="C685" s="281" t="s">
        <v>2210</v>
      </c>
      <c r="D685" s="45" t="s">
        <v>589</v>
      </c>
      <c r="E685" s="413" t="s">
        <v>2561</v>
      </c>
      <c r="F685" s="45" t="s">
        <v>1311</v>
      </c>
      <c r="G685" s="45" t="s">
        <v>1312</v>
      </c>
      <c r="H685" s="281" t="s">
        <v>1313</v>
      </c>
      <c r="I685" s="45" t="s">
        <v>2426</v>
      </c>
      <c r="J685" s="258" t="s">
        <v>11</v>
      </c>
      <c r="K685" s="17">
        <v>2</v>
      </c>
      <c r="L685" s="17">
        <v>0</v>
      </c>
      <c r="M685" s="117">
        <v>320548.40000000002</v>
      </c>
      <c r="N685" s="117">
        <v>261246.93</v>
      </c>
      <c r="O685" s="117">
        <f t="shared" si="26"/>
        <v>59301.47000000003</v>
      </c>
      <c r="P685" s="117"/>
      <c r="Q685" s="417" t="s">
        <v>1315</v>
      </c>
      <c r="R685" s="45" t="s">
        <v>1316</v>
      </c>
      <c r="S685" s="45" t="s">
        <v>2559</v>
      </c>
      <c r="T685" s="45" t="s">
        <v>1317</v>
      </c>
      <c r="U685" s="117"/>
      <c r="V685" s="400">
        <v>42640</v>
      </c>
      <c r="W685" s="400">
        <v>42642</v>
      </c>
      <c r="X685" s="281" t="s">
        <v>2562</v>
      </c>
      <c r="Y685" s="117">
        <v>261246.93</v>
      </c>
      <c r="Z685" s="417" t="s">
        <v>1315</v>
      </c>
      <c r="AA685" s="45" t="s">
        <v>1316</v>
      </c>
    </row>
    <row r="686" spans="1:27" ht="33.75">
      <c r="A686" s="475" t="s">
        <v>26408</v>
      </c>
      <c r="B686" s="308" t="s">
        <v>2209</v>
      </c>
      <c r="C686" s="281" t="s">
        <v>2210</v>
      </c>
      <c r="D686" s="45" t="s">
        <v>589</v>
      </c>
      <c r="E686" s="413" t="s">
        <v>2563</v>
      </c>
      <c r="F686" s="45" t="s">
        <v>2564</v>
      </c>
      <c r="G686" s="45" t="s">
        <v>1332</v>
      </c>
      <c r="H686" s="281" t="s">
        <v>1580</v>
      </c>
      <c r="I686" s="45" t="s">
        <v>1261</v>
      </c>
      <c r="J686" s="258" t="s">
        <v>34</v>
      </c>
      <c r="K686" s="17">
        <v>5</v>
      </c>
      <c r="L686" s="17">
        <v>0</v>
      </c>
      <c r="M686" s="117">
        <v>50340</v>
      </c>
      <c r="N686" s="117">
        <v>25925.1</v>
      </c>
      <c r="O686" s="117">
        <f t="shared" si="26"/>
        <v>24414.9</v>
      </c>
      <c r="P686" s="117"/>
      <c r="Q686" s="417" t="s">
        <v>1799</v>
      </c>
      <c r="R686" s="45" t="s">
        <v>1583</v>
      </c>
      <c r="S686" s="45" t="s">
        <v>2457</v>
      </c>
      <c r="T686" s="45" t="s">
        <v>2100</v>
      </c>
      <c r="U686" s="117"/>
      <c r="V686" s="400">
        <v>42640</v>
      </c>
      <c r="W686" s="400">
        <v>42642</v>
      </c>
      <c r="X686" s="281" t="s">
        <v>2565</v>
      </c>
      <c r="Y686" s="117">
        <v>25925.1</v>
      </c>
      <c r="Z686" s="417" t="s">
        <v>1799</v>
      </c>
      <c r="AA686" s="45" t="s">
        <v>1583</v>
      </c>
    </row>
    <row r="687" spans="1:27" ht="22.5">
      <c r="A687" s="475" t="s">
        <v>26409</v>
      </c>
      <c r="B687" s="311" t="s">
        <v>2209</v>
      </c>
      <c r="C687" s="45" t="s">
        <v>2210</v>
      </c>
      <c r="D687" s="268" t="s">
        <v>272</v>
      </c>
      <c r="E687" s="118" t="s">
        <v>2566</v>
      </c>
      <c r="F687" s="45" t="s">
        <v>2519</v>
      </c>
      <c r="G687" s="45" t="s">
        <v>650</v>
      </c>
      <c r="H687" s="45" t="s">
        <v>2567</v>
      </c>
      <c r="I687" s="45" t="s">
        <v>2568</v>
      </c>
      <c r="J687" s="258" t="s">
        <v>10</v>
      </c>
      <c r="K687" s="17">
        <v>1</v>
      </c>
      <c r="L687" s="17">
        <v>0</v>
      </c>
      <c r="M687" s="117">
        <v>34246</v>
      </c>
      <c r="N687" s="117">
        <v>34240</v>
      </c>
      <c r="O687" s="117">
        <f t="shared" si="26"/>
        <v>6</v>
      </c>
      <c r="P687" s="117"/>
      <c r="Q687" s="417" t="s">
        <v>2569</v>
      </c>
      <c r="R687" s="45" t="s">
        <v>2570</v>
      </c>
      <c r="S687" s="45" t="s">
        <v>2226</v>
      </c>
      <c r="T687" s="45" t="s">
        <v>2571</v>
      </c>
      <c r="U687" s="117"/>
      <c r="V687" s="400">
        <v>42641</v>
      </c>
      <c r="W687" s="400">
        <v>42642</v>
      </c>
      <c r="X687" s="45" t="s">
        <v>2572</v>
      </c>
      <c r="Y687" s="117">
        <v>34240</v>
      </c>
      <c r="Z687" s="417" t="s">
        <v>2569</v>
      </c>
      <c r="AA687" s="45" t="s">
        <v>2570</v>
      </c>
    </row>
    <row r="688" spans="1:27" ht="45">
      <c r="A688" s="475" t="s">
        <v>26410</v>
      </c>
      <c r="B688" s="311" t="s">
        <v>2209</v>
      </c>
      <c r="C688" s="45" t="s">
        <v>2210</v>
      </c>
      <c r="D688" s="268" t="s">
        <v>272</v>
      </c>
      <c r="E688" s="438" t="s">
        <v>4075</v>
      </c>
      <c r="F688" s="438" t="s">
        <v>4076</v>
      </c>
      <c r="G688" s="439">
        <v>42639</v>
      </c>
      <c r="H688" s="45" t="s">
        <v>2567</v>
      </c>
      <c r="I688" s="438" t="s">
        <v>3004</v>
      </c>
      <c r="J688" s="440">
        <v>1</v>
      </c>
      <c r="K688" s="440">
        <v>1</v>
      </c>
      <c r="L688" s="440">
        <v>0</v>
      </c>
      <c r="M688" s="441">
        <v>46800</v>
      </c>
      <c r="N688" s="438">
        <v>40320</v>
      </c>
      <c r="O688" s="117">
        <f t="shared" si="26"/>
        <v>6480</v>
      </c>
      <c r="P688" s="45"/>
      <c r="Q688" s="417" t="s">
        <v>2162</v>
      </c>
      <c r="R688" s="45" t="s">
        <v>2998</v>
      </c>
      <c r="S688" s="438" t="s">
        <v>2328</v>
      </c>
      <c r="T688" s="45" t="s">
        <v>3017</v>
      </c>
      <c r="U688" s="117"/>
      <c r="V688" s="400">
        <v>42654</v>
      </c>
      <c r="W688" s="400">
        <v>42655</v>
      </c>
      <c r="X688" s="45" t="s">
        <v>4077</v>
      </c>
      <c r="Y688" s="438">
        <v>40320</v>
      </c>
      <c r="Z688" s="417" t="s">
        <v>2162</v>
      </c>
      <c r="AA688" s="45" t="s">
        <v>2998</v>
      </c>
    </row>
    <row r="689" spans="1:27" ht="45">
      <c r="A689" s="475" t="s">
        <v>26411</v>
      </c>
      <c r="B689" s="311" t="s">
        <v>2209</v>
      </c>
      <c r="C689" s="45" t="s">
        <v>2210</v>
      </c>
      <c r="D689" s="45" t="s">
        <v>261</v>
      </c>
      <c r="E689" s="438" t="s">
        <v>4078</v>
      </c>
      <c r="F689" s="45" t="s">
        <v>1443</v>
      </c>
      <c r="G689" s="45" t="s">
        <v>3018</v>
      </c>
      <c r="H689" s="45" t="s">
        <v>4079</v>
      </c>
      <c r="I689" s="45" t="s">
        <v>4080</v>
      </c>
      <c r="J689" s="258" t="s">
        <v>11</v>
      </c>
      <c r="K689" s="17">
        <v>2</v>
      </c>
      <c r="L689" s="17">
        <v>0</v>
      </c>
      <c r="M689" s="441">
        <v>168999</v>
      </c>
      <c r="N689" s="438">
        <v>114919</v>
      </c>
      <c r="O689" s="117">
        <f t="shared" si="26"/>
        <v>54080</v>
      </c>
      <c r="P689" s="442"/>
      <c r="Q689" s="438" t="s">
        <v>1387</v>
      </c>
      <c r="R689" s="438" t="s">
        <v>1237</v>
      </c>
      <c r="S689" s="438" t="s">
        <v>2328</v>
      </c>
      <c r="T689" s="439">
        <v>42642.601529166663</v>
      </c>
      <c r="U689" s="438"/>
      <c r="V689" s="439">
        <v>42653</v>
      </c>
      <c r="W689" s="439">
        <v>42654.197916666664</v>
      </c>
      <c r="X689" s="438" t="s">
        <v>4081</v>
      </c>
      <c r="Y689" s="441">
        <v>114919</v>
      </c>
      <c r="Z689" s="438" t="s">
        <v>1387</v>
      </c>
      <c r="AA689" s="443" t="s">
        <v>1237</v>
      </c>
    </row>
    <row r="690" spans="1:27" ht="45">
      <c r="A690" s="475" t="s">
        <v>26412</v>
      </c>
      <c r="B690" s="311" t="s">
        <v>2209</v>
      </c>
      <c r="C690" s="45" t="s">
        <v>2210</v>
      </c>
      <c r="D690" s="268" t="s">
        <v>272</v>
      </c>
      <c r="E690" s="444" t="s">
        <v>4082</v>
      </c>
      <c r="F690" s="444" t="s">
        <v>4083</v>
      </c>
      <c r="G690" s="445">
        <v>42632</v>
      </c>
      <c r="H690" s="281" t="s">
        <v>4084</v>
      </c>
      <c r="I690" s="444" t="s">
        <v>4085</v>
      </c>
      <c r="J690" s="446">
        <v>1</v>
      </c>
      <c r="K690" s="446">
        <v>1</v>
      </c>
      <c r="L690" s="446">
        <v>0</v>
      </c>
      <c r="M690" s="447">
        <v>142744.09</v>
      </c>
      <c r="N690" s="447">
        <v>142744.09</v>
      </c>
      <c r="O690" s="117">
        <f>M690-N690</f>
        <v>0</v>
      </c>
      <c r="P690" s="442"/>
      <c r="Q690" s="444" t="s">
        <v>4086</v>
      </c>
      <c r="R690" s="444" t="s">
        <v>4087</v>
      </c>
      <c r="S690" s="281" t="s">
        <v>2226</v>
      </c>
      <c r="T690" s="448">
        <v>42649</v>
      </c>
      <c r="U690" s="445">
        <v>42660</v>
      </c>
      <c r="V690" s="445">
        <v>42660</v>
      </c>
      <c r="W690" s="448">
        <v>42662</v>
      </c>
      <c r="X690" s="449" t="s">
        <v>4088</v>
      </c>
      <c r="Y690" s="444">
        <v>142744.09</v>
      </c>
      <c r="Z690" s="444" t="s">
        <v>4086</v>
      </c>
      <c r="AA690" s="444" t="s">
        <v>4087</v>
      </c>
    </row>
    <row r="691" spans="1:27" ht="45">
      <c r="A691" s="475" t="s">
        <v>26413</v>
      </c>
      <c r="B691" s="311" t="s">
        <v>2209</v>
      </c>
      <c r="C691" s="45" t="s">
        <v>2210</v>
      </c>
      <c r="D691" s="45" t="s">
        <v>261</v>
      </c>
      <c r="E691" s="118" t="s">
        <v>4089</v>
      </c>
      <c r="F691" s="45" t="s">
        <v>2519</v>
      </c>
      <c r="G691" s="45" t="s">
        <v>4090</v>
      </c>
      <c r="H691" s="45" t="s">
        <v>4091</v>
      </c>
      <c r="I691" s="450" t="s">
        <v>3024</v>
      </c>
      <c r="J691" s="258" t="s">
        <v>128</v>
      </c>
      <c r="K691" s="17">
        <v>6</v>
      </c>
      <c r="L691" s="17">
        <v>0</v>
      </c>
      <c r="M691" s="117">
        <v>203667</v>
      </c>
      <c r="N691" s="117">
        <v>105332</v>
      </c>
      <c r="O691" s="117">
        <f t="shared" si="26"/>
        <v>98335</v>
      </c>
      <c r="P691" s="117"/>
      <c r="Q691" s="417" t="s">
        <v>3021</v>
      </c>
      <c r="R691" s="45" t="s">
        <v>2987</v>
      </c>
      <c r="S691" s="45" t="s">
        <v>2409</v>
      </c>
      <c r="T691" s="45" t="s">
        <v>3019</v>
      </c>
      <c r="U691" s="117"/>
      <c r="V691" s="400">
        <v>42653</v>
      </c>
      <c r="W691" s="400">
        <v>42654</v>
      </c>
      <c r="X691" s="451" t="s">
        <v>4092</v>
      </c>
      <c r="Y691" s="117">
        <v>105332</v>
      </c>
      <c r="Z691" s="417" t="s">
        <v>3021</v>
      </c>
      <c r="AA691" s="45" t="s">
        <v>2987</v>
      </c>
    </row>
    <row r="692" spans="1:27" ht="56.25">
      <c r="A692" s="475" t="s">
        <v>26414</v>
      </c>
      <c r="B692" s="311" t="s">
        <v>2209</v>
      </c>
      <c r="C692" s="45" t="s">
        <v>2210</v>
      </c>
      <c r="D692" s="45" t="s">
        <v>555</v>
      </c>
      <c r="E692" s="452" t="s">
        <v>4093</v>
      </c>
      <c r="F692" s="453">
        <v>42625</v>
      </c>
      <c r="G692" s="45" t="s">
        <v>3323</v>
      </c>
      <c r="H692" s="45" t="s">
        <v>4094</v>
      </c>
      <c r="I692" s="450" t="s">
        <v>4095</v>
      </c>
      <c r="J692" s="258" t="s">
        <v>11</v>
      </c>
      <c r="K692" s="17">
        <v>2</v>
      </c>
      <c r="L692" s="17">
        <v>0</v>
      </c>
      <c r="M692" s="117">
        <v>392747.8</v>
      </c>
      <c r="N692" s="117">
        <v>294320</v>
      </c>
      <c r="O692" s="117">
        <f t="shared" si="26"/>
        <v>98427.799999999988</v>
      </c>
      <c r="P692" s="117"/>
      <c r="Q692" s="417" t="s">
        <v>1262</v>
      </c>
      <c r="R692" s="45" t="s">
        <v>1263</v>
      </c>
      <c r="S692" s="45" t="s">
        <v>2226</v>
      </c>
      <c r="T692" s="45" t="s">
        <v>3366</v>
      </c>
      <c r="U692" s="117"/>
      <c r="V692" s="400">
        <v>42656</v>
      </c>
      <c r="W692" s="400">
        <v>42660</v>
      </c>
      <c r="X692" s="451" t="s">
        <v>4096</v>
      </c>
      <c r="Y692" s="117">
        <v>294320</v>
      </c>
      <c r="Z692" s="417" t="s">
        <v>1262</v>
      </c>
      <c r="AA692" s="45" t="s">
        <v>1263</v>
      </c>
    </row>
    <row r="693" spans="1:27" ht="45">
      <c r="A693" s="475" t="s">
        <v>26415</v>
      </c>
      <c r="B693" s="311" t="s">
        <v>2209</v>
      </c>
      <c r="C693" s="45" t="s">
        <v>2210</v>
      </c>
      <c r="D693" s="45" t="s">
        <v>555</v>
      </c>
      <c r="E693" s="454" t="s">
        <v>4097</v>
      </c>
      <c r="F693" s="453">
        <v>42625</v>
      </c>
      <c r="G693" s="45" t="s">
        <v>3323</v>
      </c>
      <c r="H693" s="45" t="s">
        <v>4098</v>
      </c>
      <c r="I693" s="45" t="s">
        <v>2646</v>
      </c>
      <c r="J693" s="258" t="s">
        <v>16</v>
      </c>
      <c r="K693" s="17">
        <v>4</v>
      </c>
      <c r="L693" s="17">
        <v>0</v>
      </c>
      <c r="M693" s="117">
        <v>498262.5</v>
      </c>
      <c r="N693" s="117">
        <v>335400</v>
      </c>
      <c r="O693" s="117">
        <f t="shared" si="26"/>
        <v>162862.5</v>
      </c>
      <c r="P693" s="117"/>
      <c r="Q693" s="450" t="s">
        <v>1387</v>
      </c>
      <c r="R693" s="450" t="s">
        <v>1237</v>
      </c>
      <c r="S693" s="450" t="s">
        <v>2328</v>
      </c>
      <c r="T693" s="45" t="s">
        <v>3373</v>
      </c>
      <c r="U693" s="117"/>
      <c r="V693" s="400">
        <v>42657</v>
      </c>
      <c r="W693" s="400">
        <v>42663</v>
      </c>
      <c r="X693" s="451" t="s">
        <v>4099</v>
      </c>
      <c r="Y693" s="117">
        <v>335400</v>
      </c>
      <c r="Z693" s="450" t="s">
        <v>1387</v>
      </c>
      <c r="AA693" s="450" t="s">
        <v>1237</v>
      </c>
    </row>
    <row r="694" spans="1:27" ht="168.75">
      <c r="A694" s="475" t="s">
        <v>26416</v>
      </c>
      <c r="B694" s="311" t="s">
        <v>2209</v>
      </c>
      <c r="C694" s="45" t="s">
        <v>2210</v>
      </c>
      <c r="D694" s="455" t="s">
        <v>261</v>
      </c>
      <c r="E694" s="456" t="s">
        <v>4082</v>
      </c>
      <c r="F694" s="45" t="s">
        <v>3011</v>
      </c>
      <c r="G694" s="45" t="s">
        <v>2550</v>
      </c>
      <c r="H694" s="45" t="s">
        <v>4100</v>
      </c>
      <c r="I694" s="45" t="s">
        <v>4101</v>
      </c>
      <c r="J694" s="258" t="s">
        <v>16</v>
      </c>
      <c r="K694" s="17">
        <v>4</v>
      </c>
      <c r="L694" s="17">
        <v>0</v>
      </c>
      <c r="M694" s="117">
        <v>400647</v>
      </c>
      <c r="N694" s="117">
        <v>272996.76</v>
      </c>
      <c r="O694" s="117">
        <f t="shared" si="26"/>
        <v>127650.23999999999</v>
      </c>
      <c r="P694" s="117"/>
      <c r="Q694" s="417" t="s">
        <v>4102</v>
      </c>
      <c r="R694" s="45" t="s">
        <v>4103</v>
      </c>
      <c r="S694" s="450" t="s">
        <v>2328</v>
      </c>
      <c r="T694" s="45" t="s">
        <v>3366</v>
      </c>
      <c r="U694" s="117"/>
      <c r="V694" s="400">
        <v>42660</v>
      </c>
      <c r="W694" s="400">
        <v>42662</v>
      </c>
      <c r="X694" s="451" t="s">
        <v>4104</v>
      </c>
      <c r="Y694" s="117">
        <v>272996.76</v>
      </c>
      <c r="Z694" s="417" t="s">
        <v>4102</v>
      </c>
      <c r="AA694" s="45" t="s">
        <v>4103</v>
      </c>
    </row>
    <row r="695" spans="1:27" ht="56.25">
      <c r="A695" s="475" t="s">
        <v>26417</v>
      </c>
      <c r="B695" s="311" t="s">
        <v>2209</v>
      </c>
      <c r="C695" s="45" t="s">
        <v>2210</v>
      </c>
      <c r="D695" s="45" t="s">
        <v>589</v>
      </c>
      <c r="E695" s="456" t="s">
        <v>4105</v>
      </c>
      <c r="F695" s="45" t="s">
        <v>2519</v>
      </c>
      <c r="G695" s="45" t="s">
        <v>1449</v>
      </c>
      <c r="H695" s="45" t="s">
        <v>3376</v>
      </c>
      <c r="I695" s="45" t="s">
        <v>1235</v>
      </c>
      <c r="J695" s="258" t="s">
        <v>15</v>
      </c>
      <c r="K695" s="17">
        <v>3</v>
      </c>
      <c r="L695" s="17">
        <v>0</v>
      </c>
      <c r="M695" s="117">
        <v>42750</v>
      </c>
      <c r="N695" s="117">
        <v>35482.5</v>
      </c>
      <c r="O695" s="117">
        <f t="shared" si="26"/>
        <v>7267.5</v>
      </c>
      <c r="P695" s="117"/>
      <c r="Q695" s="417" t="s">
        <v>1315</v>
      </c>
      <c r="R695" s="45" t="s">
        <v>1316</v>
      </c>
      <c r="S695" s="45" t="s">
        <v>2559</v>
      </c>
      <c r="T695" s="45" t="s">
        <v>3016</v>
      </c>
      <c r="U695" s="117"/>
      <c r="V695" s="400">
        <v>42653</v>
      </c>
      <c r="W695" s="400">
        <v>42654</v>
      </c>
      <c r="X695" s="451" t="s">
        <v>4106</v>
      </c>
      <c r="Y695" s="117">
        <v>35482.5</v>
      </c>
      <c r="Z695" s="417" t="s">
        <v>1315</v>
      </c>
      <c r="AA695" s="45" t="s">
        <v>1316</v>
      </c>
    </row>
    <row r="696" spans="1:27" ht="45">
      <c r="A696" s="475" t="s">
        <v>26418</v>
      </c>
      <c r="B696" s="311" t="s">
        <v>2209</v>
      </c>
      <c r="C696" s="45" t="s">
        <v>2210</v>
      </c>
      <c r="D696" s="45" t="s">
        <v>589</v>
      </c>
      <c r="E696" s="456" t="s">
        <v>4107</v>
      </c>
      <c r="F696" s="45" t="s">
        <v>2519</v>
      </c>
      <c r="G696" s="45" t="s">
        <v>1326</v>
      </c>
      <c r="H696" s="45" t="s">
        <v>4108</v>
      </c>
      <c r="I696" s="45" t="s">
        <v>1638</v>
      </c>
      <c r="J696" s="258" t="s">
        <v>11</v>
      </c>
      <c r="K696" s="17">
        <v>2</v>
      </c>
      <c r="L696" s="17">
        <v>0</v>
      </c>
      <c r="M696" s="117">
        <v>29134.1</v>
      </c>
      <c r="N696" s="117">
        <v>29134.1</v>
      </c>
      <c r="O696" s="117">
        <f t="shared" si="26"/>
        <v>0</v>
      </c>
      <c r="P696" s="117"/>
      <c r="Q696" s="417" t="s">
        <v>4109</v>
      </c>
      <c r="R696" s="45" t="s">
        <v>2993</v>
      </c>
      <c r="S696" s="45" t="s">
        <v>4110</v>
      </c>
      <c r="T696" s="45" t="s">
        <v>2103</v>
      </c>
      <c r="U696" s="117"/>
      <c r="V696" s="400">
        <v>42646</v>
      </c>
      <c r="W696" s="400">
        <v>42649</v>
      </c>
      <c r="X696" s="451" t="s">
        <v>4111</v>
      </c>
      <c r="Y696" s="117">
        <v>29134.1</v>
      </c>
      <c r="Z696" s="417" t="s">
        <v>4109</v>
      </c>
      <c r="AA696" s="45" t="s">
        <v>2993</v>
      </c>
    </row>
    <row r="697" spans="1:27" ht="56.25">
      <c r="A697" s="475" t="s">
        <v>26419</v>
      </c>
      <c r="B697" s="311" t="s">
        <v>2209</v>
      </c>
      <c r="C697" s="45" t="s">
        <v>2210</v>
      </c>
      <c r="D697" s="45" t="s">
        <v>589</v>
      </c>
      <c r="E697" s="456" t="s">
        <v>4112</v>
      </c>
      <c r="F697" s="45" t="s">
        <v>2519</v>
      </c>
      <c r="G697" s="45" t="s">
        <v>1443</v>
      </c>
      <c r="H697" s="45" t="s">
        <v>3491</v>
      </c>
      <c r="I697" s="45" t="s">
        <v>1340</v>
      </c>
      <c r="J697" s="258" t="s">
        <v>16</v>
      </c>
      <c r="K697" s="17">
        <v>3</v>
      </c>
      <c r="L697" s="17">
        <v>1</v>
      </c>
      <c r="M697" s="117">
        <v>66621.600000000006</v>
      </c>
      <c r="N697" s="117">
        <v>61624.98</v>
      </c>
      <c r="O697" s="117">
        <f t="shared" si="26"/>
        <v>4996.6200000000026</v>
      </c>
      <c r="P697" s="117"/>
      <c r="Q697" s="417" t="s">
        <v>1315</v>
      </c>
      <c r="R697" s="45" t="s">
        <v>1316</v>
      </c>
      <c r="S697" s="45" t="s">
        <v>2559</v>
      </c>
      <c r="T697" s="45" t="s">
        <v>718</v>
      </c>
      <c r="U697" s="117"/>
      <c r="V697" s="400">
        <v>42646</v>
      </c>
      <c r="W697" s="400">
        <v>42649</v>
      </c>
      <c r="X697" s="451" t="s">
        <v>4113</v>
      </c>
      <c r="Y697" s="117">
        <v>61624.98</v>
      </c>
      <c r="Z697" s="417" t="s">
        <v>1315</v>
      </c>
      <c r="AA697" s="45" t="s">
        <v>1316</v>
      </c>
    </row>
    <row r="698" spans="1:27" ht="56.25">
      <c r="A698" s="475" t="s">
        <v>26420</v>
      </c>
      <c r="B698" s="311" t="s">
        <v>2209</v>
      </c>
      <c r="C698" s="45" t="s">
        <v>2210</v>
      </c>
      <c r="D698" s="45" t="s">
        <v>589</v>
      </c>
      <c r="E698" s="456" t="s">
        <v>4114</v>
      </c>
      <c r="F698" s="45" t="s">
        <v>2519</v>
      </c>
      <c r="G698" s="45" t="s">
        <v>4115</v>
      </c>
      <c r="H698" s="45" t="s">
        <v>3369</v>
      </c>
      <c r="I698" s="45" t="s">
        <v>2335</v>
      </c>
      <c r="J698" s="258" t="s">
        <v>34</v>
      </c>
      <c r="K698" s="17">
        <v>5</v>
      </c>
      <c r="L698" s="17">
        <v>0</v>
      </c>
      <c r="M698" s="117">
        <v>111307.3</v>
      </c>
      <c r="N698" s="117">
        <v>55760.04</v>
      </c>
      <c r="O698" s="117">
        <f t="shared" si="26"/>
        <v>55547.26</v>
      </c>
      <c r="P698" s="117"/>
      <c r="Q698" s="417" t="s">
        <v>1552</v>
      </c>
      <c r="R698" s="45" t="s">
        <v>1561</v>
      </c>
      <c r="S698" s="45" t="s">
        <v>2226</v>
      </c>
      <c r="T698" s="45" t="s">
        <v>3372</v>
      </c>
      <c r="U698" s="117"/>
      <c r="V698" s="400">
        <v>42646</v>
      </c>
      <c r="W698" s="400">
        <v>42649</v>
      </c>
      <c r="X698" s="451" t="s">
        <v>4116</v>
      </c>
      <c r="Y698" s="117">
        <v>55760.04</v>
      </c>
      <c r="Z698" s="417" t="s">
        <v>1552</v>
      </c>
      <c r="AA698" s="45" t="s">
        <v>1561</v>
      </c>
    </row>
    <row r="699" spans="1:27" ht="56.25">
      <c r="A699" s="475" t="s">
        <v>26421</v>
      </c>
      <c r="B699" s="311" t="s">
        <v>2209</v>
      </c>
      <c r="C699" s="45" t="s">
        <v>2210</v>
      </c>
      <c r="D699" s="268" t="s">
        <v>272</v>
      </c>
      <c r="E699" s="456" t="s">
        <v>4117</v>
      </c>
      <c r="F699" s="45" t="s">
        <v>2519</v>
      </c>
      <c r="G699" s="45" t="s">
        <v>1443</v>
      </c>
      <c r="H699" s="45" t="s">
        <v>3555</v>
      </c>
      <c r="I699" s="45" t="s">
        <v>1243</v>
      </c>
      <c r="J699" s="258" t="s">
        <v>34</v>
      </c>
      <c r="K699" s="17">
        <v>1</v>
      </c>
      <c r="L699" s="17">
        <v>4</v>
      </c>
      <c r="M699" s="117">
        <v>114810</v>
      </c>
      <c r="N699" s="117">
        <v>114810</v>
      </c>
      <c r="O699" s="117">
        <f t="shared" si="26"/>
        <v>0</v>
      </c>
      <c r="P699" s="117"/>
      <c r="Q699" s="417" t="s">
        <v>3556</v>
      </c>
      <c r="R699" s="45" t="s">
        <v>4118</v>
      </c>
      <c r="S699" s="45" t="s">
        <v>4119</v>
      </c>
      <c r="T699" s="45" t="s">
        <v>718</v>
      </c>
      <c r="U699" s="117"/>
      <c r="V699" s="400">
        <v>42647</v>
      </c>
      <c r="W699" s="400">
        <v>42649</v>
      </c>
      <c r="X699" s="451" t="s">
        <v>4120</v>
      </c>
      <c r="Y699" s="117">
        <v>114810</v>
      </c>
      <c r="Z699" s="417" t="s">
        <v>3556</v>
      </c>
      <c r="AA699" s="45" t="s">
        <v>4118</v>
      </c>
    </row>
    <row r="700" spans="1:27" ht="56.25">
      <c r="A700" s="475" t="s">
        <v>26422</v>
      </c>
      <c r="B700" s="311" t="s">
        <v>2209</v>
      </c>
      <c r="C700" s="45" t="s">
        <v>2210</v>
      </c>
      <c r="D700" s="268" t="s">
        <v>272</v>
      </c>
      <c r="E700" s="456" t="s">
        <v>4121</v>
      </c>
      <c r="F700" s="45" t="s">
        <v>1323</v>
      </c>
      <c r="G700" s="45" t="s">
        <v>3032</v>
      </c>
      <c r="H700" s="45" t="s">
        <v>4122</v>
      </c>
      <c r="I700" s="45" t="s">
        <v>4123</v>
      </c>
      <c r="J700" s="258" t="s">
        <v>16</v>
      </c>
      <c r="K700" s="17">
        <v>1</v>
      </c>
      <c r="L700" s="17">
        <v>3</v>
      </c>
      <c r="M700" s="117">
        <v>90021.6</v>
      </c>
      <c r="N700" s="117">
        <v>66165.37</v>
      </c>
      <c r="O700" s="117">
        <f t="shared" si="26"/>
        <v>23856.23000000001</v>
      </c>
      <c r="P700" s="117"/>
      <c r="Q700" s="450" t="s">
        <v>1387</v>
      </c>
      <c r="R700" s="450" t="s">
        <v>1237</v>
      </c>
      <c r="S700" s="450" t="s">
        <v>2328</v>
      </c>
      <c r="T700" s="45" t="s">
        <v>3939</v>
      </c>
      <c r="U700" s="117"/>
      <c r="V700" s="400">
        <v>42667</v>
      </c>
      <c r="W700" s="400">
        <v>42668</v>
      </c>
      <c r="X700" s="451" t="s">
        <v>4124</v>
      </c>
      <c r="Y700" s="117">
        <v>66165.37</v>
      </c>
      <c r="Z700" s="450" t="s">
        <v>1387</v>
      </c>
      <c r="AA700" s="450" t="s">
        <v>1237</v>
      </c>
    </row>
    <row r="701" spans="1:27" ht="45">
      <c r="A701" s="475" t="s">
        <v>26423</v>
      </c>
      <c r="B701" s="311" t="s">
        <v>2209</v>
      </c>
      <c r="C701" s="45" t="s">
        <v>2210</v>
      </c>
      <c r="D701" s="455" t="s">
        <v>261</v>
      </c>
      <c r="E701" s="456" t="s">
        <v>4125</v>
      </c>
      <c r="F701" s="45" t="s">
        <v>2103</v>
      </c>
      <c r="G701" s="45" t="s">
        <v>4126</v>
      </c>
      <c r="H701" s="45" t="s">
        <v>4127</v>
      </c>
      <c r="I701" s="45" t="s">
        <v>4128</v>
      </c>
      <c r="J701" s="258" t="s">
        <v>11</v>
      </c>
      <c r="K701" s="17">
        <v>2</v>
      </c>
      <c r="L701" s="17">
        <v>0</v>
      </c>
      <c r="M701" s="117">
        <v>64066</v>
      </c>
      <c r="N701" s="117">
        <v>60542.37</v>
      </c>
      <c r="O701" s="117">
        <f t="shared" si="26"/>
        <v>3523.6299999999974</v>
      </c>
      <c r="P701" s="117"/>
      <c r="Q701" s="417" t="s">
        <v>1926</v>
      </c>
      <c r="R701" s="45" t="s">
        <v>2456</v>
      </c>
      <c r="S701" s="117" t="s">
        <v>2457</v>
      </c>
      <c r="T701" s="45" t="s">
        <v>3391</v>
      </c>
      <c r="U701" s="117"/>
      <c r="V701" s="400" t="s">
        <v>4129</v>
      </c>
      <c r="W701" s="400">
        <v>42676</v>
      </c>
      <c r="X701" s="451" t="s">
        <v>4130</v>
      </c>
      <c r="Y701" s="117">
        <v>60542.37</v>
      </c>
      <c r="Z701" s="417" t="s">
        <v>1926</v>
      </c>
      <c r="AA701" s="45" t="s">
        <v>2456</v>
      </c>
    </row>
    <row r="702" spans="1:27" ht="56.25">
      <c r="A702" s="475" t="s">
        <v>26424</v>
      </c>
      <c r="B702" s="311" t="s">
        <v>2209</v>
      </c>
      <c r="C702" s="45" t="s">
        <v>2210</v>
      </c>
      <c r="D702" s="268" t="s">
        <v>272</v>
      </c>
      <c r="E702" s="456" t="s">
        <v>4131</v>
      </c>
      <c r="F702" s="45" t="s">
        <v>3505</v>
      </c>
      <c r="G702" s="45" t="s">
        <v>3333</v>
      </c>
      <c r="H702" s="45" t="s">
        <v>3403</v>
      </c>
      <c r="I702" s="45" t="s">
        <v>1340</v>
      </c>
      <c r="J702" s="258" t="s">
        <v>10</v>
      </c>
      <c r="K702" s="17">
        <v>1</v>
      </c>
      <c r="L702" s="17">
        <v>0</v>
      </c>
      <c r="M702" s="117">
        <v>181692</v>
      </c>
      <c r="N702" s="117">
        <v>180783.54</v>
      </c>
      <c r="O702" s="117">
        <f t="shared" si="26"/>
        <v>908.45999999999185</v>
      </c>
      <c r="P702" s="117"/>
      <c r="Q702" s="417" t="s">
        <v>3404</v>
      </c>
      <c r="R702" s="45" t="s">
        <v>2994</v>
      </c>
      <c r="S702" s="45" t="s">
        <v>2559</v>
      </c>
      <c r="T702" s="45" t="s">
        <v>3406</v>
      </c>
      <c r="U702" s="117"/>
      <c r="V702" s="400">
        <v>42711</v>
      </c>
      <c r="W702" s="400">
        <v>42713</v>
      </c>
      <c r="X702" s="451" t="s">
        <v>4132</v>
      </c>
      <c r="Y702" s="117">
        <v>180783.54</v>
      </c>
      <c r="Z702" s="417" t="s">
        <v>3404</v>
      </c>
      <c r="AA702" s="45" t="s">
        <v>2994</v>
      </c>
    </row>
    <row r="703" spans="1:27" ht="45">
      <c r="A703" s="475" t="s">
        <v>26425</v>
      </c>
      <c r="B703" s="311" t="s">
        <v>2209</v>
      </c>
      <c r="C703" s="45" t="s">
        <v>2210</v>
      </c>
      <c r="D703" s="268" t="s">
        <v>272</v>
      </c>
      <c r="E703" s="295" t="s">
        <v>4133</v>
      </c>
      <c r="F703" s="45" t="s">
        <v>3505</v>
      </c>
      <c r="G703" s="45" t="s">
        <v>3388</v>
      </c>
      <c r="H703" s="45" t="s">
        <v>4134</v>
      </c>
      <c r="I703" s="45" t="s">
        <v>4135</v>
      </c>
      <c r="J703" s="258" t="s">
        <v>10</v>
      </c>
      <c r="K703" s="17">
        <v>1</v>
      </c>
      <c r="L703" s="17">
        <v>0</v>
      </c>
      <c r="M703" s="117">
        <v>146679</v>
      </c>
      <c r="N703" s="117">
        <v>146679</v>
      </c>
      <c r="O703" s="117">
        <f t="shared" si="26"/>
        <v>0</v>
      </c>
      <c r="P703" s="117"/>
      <c r="Q703" s="417" t="s">
        <v>565</v>
      </c>
      <c r="R703" s="45" t="s">
        <v>865</v>
      </c>
      <c r="S703" s="45" t="s">
        <v>2284</v>
      </c>
      <c r="T703" s="45" t="s">
        <v>3464</v>
      </c>
      <c r="U703" s="117"/>
      <c r="V703" s="400">
        <v>42712</v>
      </c>
      <c r="W703" s="400">
        <v>42716</v>
      </c>
      <c r="X703" s="451" t="s">
        <v>4136</v>
      </c>
      <c r="Y703" s="117">
        <v>146679</v>
      </c>
      <c r="Z703" s="417" t="s">
        <v>565</v>
      </c>
      <c r="AA703" s="45" t="s">
        <v>865</v>
      </c>
    </row>
    <row r="704" spans="1:27" ht="112.5">
      <c r="A704" s="475" t="s">
        <v>26426</v>
      </c>
      <c r="B704" s="311" t="s">
        <v>2209</v>
      </c>
      <c r="C704" s="45" t="s">
        <v>2210</v>
      </c>
      <c r="D704" s="45" t="s">
        <v>589</v>
      </c>
      <c r="E704" s="456" t="s">
        <v>4137</v>
      </c>
      <c r="F704" s="45" t="s">
        <v>3503</v>
      </c>
      <c r="G704" s="45" t="s">
        <v>3398</v>
      </c>
      <c r="H704" s="45" t="s">
        <v>3449</v>
      </c>
      <c r="I704" s="450" t="s">
        <v>2718</v>
      </c>
      <c r="J704" s="457">
        <v>3</v>
      </c>
      <c r="K704" s="457">
        <v>3</v>
      </c>
      <c r="L704" s="457">
        <v>0</v>
      </c>
      <c r="M704" s="117">
        <v>119914.5</v>
      </c>
      <c r="N704" s="117">
        <v>80781.490000000005</v>
      </c>
      <c r="O704" s="117">
        <f t="shared" si="26"/>
        <v>39133.009999999995</v>
      </c>
      <c r="P704" s="117"/>
      <c r="Q704" s="450" t="s">
        <v>4138</v>
      </c>
      <c r="R704" s="450" t="s">
        <v>3434</v>
      </c>
      <c r="S704" s="450" t="s">
        <v>4139</v>
      </c>
      <c r="T704" s="45" t="s">
        <v>3417</v>
      </c>
      <c r="U704" s="117"/>
      <c r="V704" s="400">
        <v>42718</v>
      </c>
      <c r="W704" s="400">
        <v>42719</v>
      </c>
      <c r="X704" s="451" t="s">
        <v>4140</v>
      </c>
      <c r="Y704" s="117">
        <v>80781.490000000005</v>
      </c>
      <c r="Z704" s="450" t="s">
        <v>4138</v>
      </c>
      <c r="AA704" s="450" t="s">
        <v>3434</v>
      </c>
    </row>
    <row r="705" spans="1:27" ht="33.75">
      <c r="A705" s="475" t="s">
        <v>26427</v>
      </c>
      <c r="B705" s="311" t="s">
        <v>2209</v>
      </c>
      <c r="C705" s="45" t="s">
        <v>2210</v>
      </c>
      <c r="D705" s="45" t="s">
        <v>589</v>
      </c>
      <c r="E705" s="456" t="s">
        <v>4141</v>
      </c>
      <c r="F705" s="45" t="s">
        <v>3503</v>
      </c>
      <c r="G705" s="45" t="s">
        <v>3344</v>
      </c>
      <c r="H705" s="45" t="s">
        <v>3438</v>
      </c>
      <c r="I705" s="45" t="s">
        <v>1243</v>
      </c>
      <c r="J705" s="258" t="s">
        <v>11</v>
      </c>
      <c r="K705" s="17">
        <v>2</v>
      </c>
      <c r="L705" s="17">
        <v>0</v>
      </c>
      <c r="M705" s="117">
        <v>382509</v>
      </c>
      <c r="N705" s="117">
        <v>338520.43</v>
      </c>
      <c r="O705" s="117">
        <f t="shared" si="26"/>
        <v>43988.570000000007</v>
      </c>
      <c r="P705" s="117"/>
      <c r="Q705" s="450" t="s">
        <v>1387</v>
      </c>
      <c r="R705" s="450" t="s">
        <v>1237</v>
      </c>
      <c r="S705" s="450" t="s">
        <v>2328</v>
      </c>
      <c r="T705" s="45" t="s">
        <v>3417</v>
      </c>
      <c r="U705" s="117"/>
      <c r="V705" s="400">
        <v>42718</v>
      </c>
      <c r="W705" s="400">
        <v>42719</v>
      </c>
      <c r="X705" s="451" t="s">
        <v>4142</v>
      </c>
      <c r="Y705" s="117">
        <v>338520.43</v>
      </c>
      <c r="Z705" s="450" t="s">
        <v>1387</v>
      </c>
      <c r="AA705" s="450" t="s">
        <v>1237</v>
      </c>
    </row>
    <row r="706" spans="1:27" ht="135">
      <c r="A706" s="475" t="s">
        <v>26428</v>
      </c>
      <c r="B706" s="311" t="s">
        <v>2209</v>
      </c>
      <c r="C706" s="45" t="s">
        <v>2210</v>
      </c>
      <c r="D706" s="45" t="s">
        <v>589</v>
      </c>
      <c r="E706" s="456" t="s">
        <v>3427</v>
      </c>
      <c r="F706" s="450" t="s">
        <v>4143</v>
      </c>
      <c r="G706" s="458">
        <v>42684</v>
      </c>
      <c r="H706" s="45" t="s">
        <v>3428</v>
      </c>
      <c r="I706" s="450" t="s">
        <v>3004</v>
      </c>
      <c r="J706" s="457">
        <v>2</v>
      </c>
      <c r="K706" s="457">
        <v>2</v>
      </c>
      <c r="L706" s="457">
        <v>0</v>
      </c>
      <c r="M706" s="117">
        <v>156240</v>
      </c>
      <c r="N706" s="459">
        <v>124992</v>
      </c>
      <c r="O706" s="117">
        <f t="shared" si="26"/>
        <v>31248</v>
      </c>
      <c r="P706" s="117"/>
      <c r="Q706" s="450" t="s">
        <v>1219</v>
      </c>
      <c r="R706" s="450" t="s">
        <v>1220</v>
      </c>
      <c r="S706" s="450" t="s">
        <v>3006</v>
      </c>
      <c r="T706" s="458">
        <v>42703.681625034718</v>
      </c>
      <c r="U706" s="450"/>
      <c r="V706" s="458">
        <v>42718</v>
      </c>
      <c r="W706" s="458">
        <v>42719</v>
      </c>
      <c r="X706" s="451" t="s">
        <v>4144</v>
      </c>
      <c r="Y706" s="459">
        <v>124992</v>
      </c>
      <c r="Z706" s="450" t="s">
        <v>1219</v>
      </c>
      <c r="AA706" s="450" t="s">
        <v>1220</v>
      </c>
    </row>
    <row r="707" spans="1:27" ht="78.75">
      <c r="A707" s="475" t="s">
        <v>26429</v>
      </c>
      <c r="B707" s="311" t="s">
        <v>2209</v>
      </c>
      <c r="C707" s="45" t="s">
        <v>2210</v>
      </c>
      <c r="D707" s="45" t="s">
        <v>589</v>
      </c>
      <c r="E707" s="456" t="s">
        <v>3431</v>
      </c>
      <c r="F707" s="45" t="s">
        <v>3505</v>
      </c>
      <c r="G707" s="45" t="s">
        <v>3432</v>
      </c>
      <c r="H707" s="45" t="s">
        <v>3433</v>
      </c>
      <c r="I707" s="450" t="s">
        <v>2642</v>
      </c>
      <c r="J707" s="457">
        <v>2</v>
      </c>
      <c r="K707" s="457">
        <v>2</v>
      </c>
      <c r="L707" s="457">
        <v>0</v>
      </c>
      <c r="M707" s="117">
        <v>556357.80000000005</v>
      </c>
      <c r="N707" s="117">
        <v>481082.59</v>
      </c>
      <c r="O707" s="117">
        <f t="shared" si="26"/>
        <v>75275.210000000021</v>
      </c>
      <c r="P707" s="117"/>
      <c r="Q707" s="450" t="s">
        <v>4138</v>
      </c>
      <c r="R707" s="450" t="s">
        <v>3434</v>
      </c>
      <c r="S707" s="450" t="s">
        <v>4139</v>
      </c>
      <c r="T707" s="45" t="s">
        <v>3411</v>
      </c>
      <c r="U707" s="117"/>
      <c r="V707" s="458">
        <v>42718</v>
      </c>
      <c r="W707" s="458">
        <v>42719</v>
      </c>
      <c r="X707" s="451" t="s">
        <v>4145</v>
      </c>
      <c r="Y707" s="117">
        <v>481082.59</v>
      </c>
      <c r="Z707" s="450" t="s">
        <v>4138</v>
      </c>
      <c r="AA707" s="450" t="s">
        <v>3434</v>
      </c>
    </row>
    <row r="708" spans="1:27" ht="56.25">
      <c r="A708" s="475" t="s">
        <v>26430</v>
      </c>
      <c r="B708" s="311" t="s">
        <v>2209</v>
      </c>
      <c r="C708" s="45" t="s">
        <v>2210</v>
      </c>
      <c r="D708" s="45" t="s">
        <v>589</v>
      </c>
      <c r="E708" s="456" t="s">
        <v>3409</v>
      </c>
      <c r="F708" s="45" t="s">
        <v>3505</v>
      </c>
      <c r="G708" s="45" t="s">
        <v>3388</v>
      </c>
      <c r="H708" s="45" t="s">
        <v>3410</v>
      </c>
      <c r="I708" s="450" t="s">
        <v>1993</v>
      </c>
      <c r="J708" s="457">
        <v>3</v>
      </c>
      <c r="K708" s="457">
        <v>2</v>
      </c>
      <c r="L708" s="457">
        <v>1</v>
      </c>
      <c r="M708" s="117">
        <v>378929.6</v>
      </c>
      <c r="N708" s="117">
        <v>301248.93</v>
      </c>
      <c r="O708" s="117">
        <f t="shared" si="26"/>
        <v>77680.669999999984</v>
      </c>
      <c r="P708" s="117"/>
      <c r="Q708" s="417" t="s">
        <v>3404</v>
      </c>
      <c r="R708" s="45" t="s">
        <v>2994</v>
      </c>
      <c r="S708" s="45" t="s">
        <v>2559</v>
      </c>
      <c r="T708" s="45" t="s">
        <v>3411</v>
      </c>
      <c r="U708" s="117"/>
      <c r="V708" s="400">
        <v>42717</v>
      </c>
      <c r="W708" s="400">
        <v>42718</v>
      </c>
      <c r="X708" s="451" t="s">
        <v>4146</v>
      </c>
      <c r="Y708" s="117">
        <v>301248.93</v>
      </c>
      <c r="Z708" s="417" t="s">
        <v>3404</v>
      </c>
      <c r="AA708" s="45" t="s">
        <v>2994</v>
      </c>
    </row>
    <row r="709" spans="1:27" ht="56.25">
      <c r="A709" s="475" t="s">
        <v>26431</v>
      </c>
      <c r="B709" s="311" t="s">
        <v>2209</v>
      </c>
      <c r="C709" s="45" t="s">
        <v>2210</v>
      </c>
      <c r="D709" s="45" t="s">
        <v>589</v>
      </c>
      <c r="E709" s="456" t="s">
        <v>3420</v>
      </c>
      <c r="F709" s="45" t="s">
        <v>3343</v>
      </c>
      <c r="G709" s="45" t="s">
        <v>3333</v>
      </c>
      <c r="H709" s="45" t="s">
        <v>3410</v>
      </c>
      <c r="I709" s="450" t="s">
        <v>4147</v>
      </c>
      <c r="J709" s="457">
        <v>6</v>
      </c>
      <c r="K709" s="457">
        <v>5</v>
      </c>
      <c r="L709" s="457">
        <v>1</v>
      </c>
      <c r="M709" s="117">
        <v>249866.26</v>
      </c>
      <c r="N709" s="117">
        <v>186150.36</v>
      </c>
      <c r="O709" s="117">
        <f t="shared" si="26"/>
        <v>63715.900000000023</v>
      </c>
      <c r="P709" s="117"/>
      <c r="Q709" s="417" t="s">
        <v>1262</v>
      </c>
      <c r="R709" s="45" t="s">
        <v>1263</v>
      </c>
      <c r="S709" s="45" t="s">
        <v>2226</v>
      </c>
      <c r="T709" s="45" t="s">
        <v>3424</v>
      </c>
      <c r="U709" s="117"/>
      <c r="V709" s="400">
        <v>42717</v>
      </c>
      <c r="W709" s="400">
        <v>42718</v>
      </c>
      <c r="X709" s="451" t="s">
        <v>4148</v>
      </c>
      <c r="Y709" s="117">
        <v>186150.36</v>
      </c>
      <c r="Z709" s="417" t="s">
        <v>1262</v>
      </c>
      <c r="AA709" s="45" t="s">
        <v>1263</v>
      </c>
    </row>
    <row r="710" spans="1:27" ht="56.25">
      <c r="A710" s="475" t="s">
        <v>26432</v>
      </c>
      <c r="B710" s="311" t="s">
        <v>2209</v>
      </c>
      <c r="C710" s="45" t="s">
        <v>2210</v>
      </c>
      <c r="D710" s="45" t="s">
        <v>589</v>
      </c>
      <c r="E710" s="456" t="s">
        <v>3453</v>
      </c>
      <c r="F710" s="45" t="s">
        <v>3402</v>
      </c>
      <c r="G710" s="45" t="s">
        <v>3432</v>
      </c>
      <c r="H710" s="45" t="s">
        <v>3454</v>
      </c>
      <c r="I710" s="450" t="s">
        <v>3005</v>
      </c>
      <c r="J710" s="457">
        <v>3</v>
      </c>
      <c r="K710" s="457">
        <v>2</v>
      </c>
      <c r="L710" s="457">
        <v>1</v>
      </c>
      <c r="M710" s="117">
        <v>76700</v>
      </c>
      <c r="N710" s="117">
        <v>61350.26</v>
      </c>
      <c r="O710" s="117">
        <f t="shared" si="26"/>
        <v>15349.739999999998</v>
      </c>
      <c r="P710" s="117"/>
      <c r="Q710" s="417" t="s">
        <v>3404</v>
      </c>
      <c r="R710" s="45" t="s">
        <v>2994</v>
      </c>
      <c r="S710" s="45" t="s">
        <v>2559</v>
      </c>
      <c r="T710" s="45" t="s">
        <v>3456</v>
      </c>
      <c r="U710" s="117"/>
      <c r="V710" s="400">
        <v>42723</v>
      </c>
      <c r="W710" s="400">
        <v>42725</v>
      </c>
      <c r="X710" s="451" t="s">
        <v>4149</v>
      </c>
      <c r="Y710" s="117">
        <v>61350.26</v>
      </c>
      <c r="Z710" s="417" t="s">
        <v>3404</v>
      </c>
      <c r="AA710" s="45" t="s">
        <v>2994</v>
      </c>
    </row>
    <row r="711" spans="1:27" ht="56.25">
      <c r="A711" s="475" t="s">
        <v>26433</v>
      </c>
      <c r="B711" s="311" t="s">
        <v>2209</v>
      </c>
      <c r="C711" s="45" t="s">
        <v>2210</v>
      </c>
      <c r="D711" s="45" t="s">
        <v>589</v>
      </c>
      <c r="E711" s="456" t="s">
        <v>3458</v>
      </c>
      <c r="F711" s="45" t="s">
        <v>3343</v>
      </c>
      <c r="G711" s="458">
        <v>42691</v>
      </c>
      <c r="H711" s="45" t="s">
        <v>3460</v>
      </c>
      <c r="I711" s="450" t="s">
        <v>2712</v>
      </c>
      <c r="J711" s="457">
        <v>2</v>
      </c>
      <c r="K711" s="457">
        <v>2</v>
      </c>
      <c r="L711" s="457">
        <v>0</v>
      </c>
      <c r="M711" s="117">
        <v>481735.2</v>
      </c>
      <c r="N711" s="117">
        <v>397431.46</v>
      </c>
      <c r="O711" s="117">
        <f t="shared" si="26"/>
        <v>84303.739999999991</v>
      </c>
      <c r="P711" s="117"/>
      <c r="Q711" s="417" t="s">
        <v>3404</v>
      </c>
      <c r="R711" s="45" t="s">
        <v>2994</v>
      </c>
      <c r="S711" s="45" t="s">
        <v>2559</v>
      </c>
      <c r="T711" s="45" t="s">
        <v>3456</v>
      </c>
      <c r="U711" s="117"/>
      <c r="V711" s="400">
        <v>42723</v>
      </c>
      <c r="W711" s="400">
        <v>42725</v>
      </c>
      <c r="X711" s="451" t="s">
        <v>4150</v>
      </c>
      <c r="Y711" s="117">
        <v>397431.46</v>
      </c>
      <c r="Z711" s="417" t="s">
        <v>3404</v>
      </c>
      <c r="AA711" s="45" t="s">
        <v>2994</v>
      </c>
    </row>
    <row r="712" spans="1:27" ht="56.25">
      <c r="A712" s="475" t="s">
        <v>26434</v>
      </c>
      <c r="B712" s="311" t="s">
        <v>2209</v>
      </c>
      <c r="C712" s="45" t="s">
        <v>2210</v>
      </c>
      <c r="D712" s="45" t="s">
        <v>589</v>
      </c>
      <c r="E712" s="456" t="s">
        <v>3440</v>
      </c>
      <c r="F712" s="45" t="s">
        <v>3505</v>
      </c>
      <c r="G712" s="45" t="s">
        <v>3398</v>
      </c>
      <c r="H712" s="45" t="s">
        <v>3441</v>
      </c>
      <c r="I712" s="450" t="s">
        <v>4151</v>
      </c>
      <c r="J712" s="457">
        <v>2</v>
      </c>
      <c r="K712" s="457">
        <v>2</v>
      </c>
      <c r="L712" s="457">
        <v>0</v>
      </c>
      <c r="M712" s="117">
        <v>21541.42</v>
      </c>
      <c r="N712" s="117">
        <v>19387.27</v>
      </c>
      <c r="O712" s="117">
        <f t="shared" si="26"/>
        <v>2154.1499999999978</v>
      </c>
      <c r="P712" s="117"/>
      <c r="Q712" s="417" t="s">
        <v>3404</v>
      </c>
      <c r="R712" s="45" t="s">
        <v>2994</v>
      </c>
      <c r="S712" s="45" t="s">
        <v>2559</v>
      </c>
      <c r="T712" s="45" t="s">
        <v>3443</v>
      </c>
      <c r="U712" s="117"/>
      <c r="V712" s="400">
        <v>42723</v>
      </c>
      <c r="W712" s="400">
        <v>42725</v>
      </c>
      <c r="X712" s="451" t="s">
        <v>4152</v>
      </c>
      <c r="Y712" s="117">
        <v>19387.27</v>
      </c>
      <c r="Z712" s="417" t="s">
        <v>3404</v>
      </c>
      <c r="AA712" s="45" t="s">
        <v>2994</v>
      </c>
    </row>
    <row r="713" spans="1:27" ht="45">
      <c r="A713" s="475" t="s">
        <v>26435</v>
      </c>
      <c r="B713" s="311" t="s">
        <v>2209</v>
      </c>
      <c r="C713" s="45" t="s">
        <v>2210</v>
      </c>
      <c r="D713" s="45" t="s">
        <v>589</v>
      </c>
      <c r="E713" s="456" t="s">
        <v>3656</v>
      </c>
      <c r="F713" s="45" t="s">
        <v>3343</v>
      </c>
      <c r="G713" s="45" t="s">
        <v>3344</v>
      </c>
      <c r="H713" s="45" t="s">
        <v>3415</v>
      </c>
      <c r="I713" s="450" t="s">
        <v>4153</v>
      </c>
      <c r="J713" s="457">
        <v>4</v>
      </c>
      <c r="K713" s="457">
        <v>4</v>
      </c>
      <c r="L713" s="457">
        <v>0</v>
      </c>
      <c r="M713" s="117">
        <v>118773</v>
      </c>
      <c r="N713" s="117">
        <v>86527</v>
      </c>
      <c r="O713" s="117">
        <f t="shared" si="26"/>
        <v>32246</v>
      </c>
      <c r="P713" s="117"/>
      <c r="Q713" s="417" t="s">
        <v>2544</v>
      </c>
      <c r="R713" s="45" t="s">
        <v>1229</v>
      </c>
      <c r="S713" s="117" t="s">
        <v>2328</v>
      </c>
      <c r="T713" s="45" t="s">
        <v>3417</v>
      </c>
      <c r="U713" s="117"/>
      <c r="V713" s="400">
        <v>42723</v>
      </c>
      <c r="W713" s="400">
        <v>42725</v>
      </c>
      <c r="X713" s="451" t="s">
        <v>4154</v>
      </c>
      <c r="Y713" s="117">
        <v>86527</v>
      </c>
      <c r="Z713" s="417" t="s">
        <v>2544</v>
      </c>
      <c r="AA713" s="45" t="s">
        <v>1229</v>
      </c>
    </row>
    <row r="714" spans="1:27" ht="56.25">
      <c r="A714" s="475" t="s">
        <v>26436</v>
      </c>
      <c r="B714" s="311" t="s">
        <v>2209</v>
      </c>
      <c r="C714" s="45" t="s">
        <v>2210</v>
      </c>
      <c r="D714" s="268" t="s">
        <v>272</v>
      </c>
      <c r="E714" s="456" t="s">
        <v>3463</v>
      </c>
      <c r="F714" s="45" t="s">
        <v>3505</v>
      </c>
      <c r="G714" s="45" t="s">
        <v>3464</v>
      </c>
      <c r="H714" s="45" t="s">
        <v>3465</v>
      </c>
      <c r="I714" s="450" t="s">
        <v>4155</v>
      </c>
      <c r="J714" s="457">
        <v>1</v>
      </c>
      <c r="K714" s="457">
        <v>1</v>
      </c>
      <c r="L714" s="457">
        <v>0</v>
      </c>
      <c r="M714" s="117">
        <v>301280.48</v>
      </c>
      <c r="N714" s="117">
        <v>299774.08000000002</v>
      </c>
      <c r="O714" s="117">
        <f t="shared" si="26"/>
        <v>1506.3999999999651</v>
      </c>
      <c r="P714" s="117"/>
      <c r="Q714" s="417" t="s">
        <v>3404</v>
      </c>
      <c r="R714" s="45" t="s">
        <v>2994</v>
      </c>
      <c r="S714" s="45" t="s">
        <v>2559</v>
      </c>
      <c r="T714" s="45" t="s">
        <v>3348</v>
      </c>
      <c r="U714" s="117"/>
      <c r="V714" s="400">
        <v>42725</v>
      </c>
      <c r="W714" s="400">
        <v>42727</v>
      </c>
      <c r="X714" s="451" t="s">
        <v>4154</v>
      </c>
      <c r="Y714" s="117">
        <v>299774.08000000002</v>
      </c>
      <c r="Z714" s="417" t="s">
        <v>3404</v>
      </c>
      <c r="AA714" s="45" t="s">
        <v>2994</v>
      </c>
    </row>
    <row r="715" spans="1:27" ht="56.25">
      <c r="A715" s="475" t="s">
        <v>26437</v>
      </c>
      <c r="B715" s="311" t="s">
        <v>2209</v>
      </c>
      <c r="C715" s="45" t="s">
        <v>2210</v>
      </c>
      <c r="D715" s="268" t="s">
        <v>272</v>
      </c>
      <c r="E715" s="456" t="s">
        <v>3515</v>
      </c>
      <c r="F715" s="45" t="s">
        <v>3505</v>
      </c>
      <c r="G715" s="458">
        <v>42690</v>
      </c>
      <c r="H715" s="45" t="s">
        <v>3516</v>
      </c>
      <c r="I715" s="450" t="s">
        <v>4156</v>
      </c>
      <c r="J715" s="457">
        <v>3</v>
      </c>
      <c r="K715" s="457">
        <v>1</v>
      </c>
      <c r="L715" s="457">
        <v>2</v>
      </c>
      <c r="M715" s="117">
        <v>7001.5</v>
      </c>
      <c r="N715" s="117">
        <v>7001.5</v>
      </c>
      <c r="O715" s="117">
        <f t="shared" si="26"/>
        <v>0</v>
      </c>
      <c r="P715" s="117"/>
      <c r="Q715" s="417" t="s">
        <v>3404</v>
      </c>
      <c r="R715" s="45" t="s">
        <v>2994</v>
      </c>
      <c r="S715" s="45" t="s">
        <v>2559</v>
      </c>
      <c r="T715" s="45" t="s">
        <v>3407</v>
      </c>
      <c r="U715" s="117"/>
      <c r="V715" s="400">
        <v>42726</v>
      </c>
      <c r="W715" s="400">
        <v>42727</v>
      </c>
      <c r="X715" s="451" t="s">
        <v>4157</v>
      </c>
      <c r="Y715" s="117">
        <v>7001.5</v>
      </c>
      <c r="Z715" s="417" t="s">
        <v>3404</v>
      </c>
      <c r="AA715" s="45" t="s">
        <v>2994</v>
      </c>
    </row>
    <row r="716" spans="1:27" ht="45">
      <c r="A716" s="475" t="s">
        <v>26438</v>
      </c>
      <c r="B716" s="311" t="s">
        <v>2209</v>
      </c>
      <c r="C716" s="45" t="s">
        <v>2210</v>
      </c>
      <c r="D716" s="45" t="s">
        <v>589</v>
      </c>
      <c r="E716" s="456" t="s">
        <v>3520</v>
      </c>
      <c r="F716" s="450" t="s">
        <v>4143</v>
      </c>
      <c r="G716" s="458">
        <v>42684</v>
      </c>
      <c r="H716" s="45" t="s">
        <v>3470</v>
      </c>
      <c r="I716" s="450" t="s">
        <v>4158</v>
      </c>
      <c r="J716" s="457">
        <v>2</v>
      </c>
      <c r="K716" s="457">
        <v>2</v>
      </c>
      <c r="L716" s="457">
        <v>0</v>
      </c>
      <c r="M716" s="117">
        <v>2190300</v>
      </c>
      <c r="N716" s="117">
        <v>1522210.5</v>
      </c>
      <c r="O716" s="117">
        <f t="shared" si="26"/>
        <v>668089.5</v>
      </c>
      <c r="P716" s="117"/>
      <c r="Q716" s="417" t="s">
        <v>3471</v>
      </c>
      <c r="R716" s="45" t="s">
        <v>3472</v>
      </c>
      <c r="S716" s="45" t="s">
        <v>2457</v>
      </c>
      <c r="T716" s="45" t="s">
        <v>3456</v>
      </c>
      <c r="U716" s="117"/>
      <c r="V716" s="400">
        <v>42726</v>
      </c>
      <c r="W716" s="400">
        <v>42730</v>
      </c>
      <c r="X716" s="451" t="s">
        <v>4159</v>
      </c>
      <c r="Y716" s="117">
        <v>1522210.5</v>
      </c>
      <c r="Z716" s="417" t="s">
        <v>3471</v>
      </c>
      <c r="AA716" s="45" t="s">
        <v>3472</v>
      </c>
    </row>
    <row r="717" spans="1:27" ht="45">
      <c r="A717" s="475" t="s">
        <v>26439</v>
      </c>
      <c r="B717" s="311" t="s">
        <v>2209</v>
      </c>
      <c r="C717" s="45" t="s">
        <v>2210</v>
      </c>
      <c r="D717" s="455" t="s">
        <v>261</v>
      </c>
      <c r="E717" s="456" t="s">
        <v>4160</v>
      </c>
      <c r="F717" s="450" t="s">
        <v>4161</v>
      </c>
      <c r="G717" s="458">
        <v>42705</v>
      </c>
      <c r="H717" s="45" t="s">
        <v>4162</v>
      </c>
      <c r="I717" s="450" t="s">
        <v>3007</v>
      </c>
      <c r="J717" s="457">
        <v>4</v>
      </c>
      <c r="K717" s="457">
        <v>3</v>
      </c>
      <c r="L717" s="457">
        <v>1</v>
      </c>
      <c r="M717" s="117">
        <v>240635</v>
      </c>
      <c r="N717" s="117">
        <v>127536.13</v>
      </c>
      <c r="O717" s="117">
        <f t="shared" si="26"/>
        <v>113098.87</v>
      </c>
      <c r="P717" s="117"/>
      <c r="Q717" s="417" t="s">
        <v>2115</v>
      </c>
      <c r="R717" s="45" t="s">
        <v>3023</v>
      </c>
      <c r="S717" s="450" t="s">
        <v>2328</v>
      </c>
      <c r="T717" s="45" t="s">
        <v>3358</v>
      </c>
      <c r="U717" s="117"/>
      <c r="V717" s="400">
        <v>42731</v>
      </c>
      <c r="W717" s="400">
        <v>42732</v>
      </c>
      <c r="X717" s="451" t="s">
        <v>4163</v>
      </c>
      <c r="Y717" s="117">
        <v>127536.13</v>
      </c>
      <c r="Z717" s="417" t="s">
        <v>2115</v>
      </c>
      <c r="AA717" s="45" t="s">
        <v>3023</v>
      </c>
    </row>
    <row r="718" spans="1:27" ht="45">
      <c r="A718" s="475" t="s">
        <v>26440</v>
      </c>
      <c r="B718" s="311" t="s">
        <v>2209</v>
      </c>
      <c r="C718" s="45" t="s">
        <v>2210</v>
      </c>
      <c r="D718" s="455" t="s">
        <v>261</v>
      </c>
      <c r="E718" s="456" t="s">
        <v>2991</v>
      </c>
      <c r="F718" s="450" t="s">
        <v>4164</v>
      </c>
      <c r="G718" s="458">
        <v>42697</v>
      </c>
      <c r="H718" s="45" t="s">
        <v>4165</v>
      </c>
      <c r="I718" s="450" t="s">
        <v>3025</v>
      </c>
      <c r="J718" s="457">
        <v>10</v>
      </c>
      <c r="K718" s="457">
        <v>5</v>
      </c>
      <c r="L718" s="457">
        <v>5</v>
      </c>
      <c r="M718" s="459">
        <v>207733.88</v>
      </c>
      <c r="N718" s="450">
        <v>40590</v>
      </c>
      <c r="O718" s="117">
        <f t="shared" si="26"/>
        <v>167143.88</v>
      </c>
      <c r="P718" s="117"/>
      <c r="Q718" s="450" t="s">
        <v>4166</v>
      </c>
      <c r="R718" s="450" t="s">
        <v>4167</v>
      </c>
      <c r="S718" s="45" t="s">
        <v>4168</v>
      </c>
      <c r="T718" s="45" t="s">
        <v>3456</v>
      </c>
      <c r="U718" s="117"/>
      <c r="V718" s="400">
        <v>42730</v>
      </c>
      <c r="W718" s="400">
        <v>42732</v>
      </c>
      <c r="X718" s="451" t="s">
        <v>4169</v>
      </c>
      <c r="Y718" s="450">
        <v>40590</v>
      </c>
      <c r="Z718" s="450" t="s">
        <v>4166</v>
      </c>
      <c r="AA718" s="450" t="s">
        <v>4167</v>
      </c>
    </row>
    <row r="719" spans="1:27" ht="56.25">
      <c r="A719" s="475" t="s">
        <v>26441</v>
      </c>
      <c r="B719" s="311" t="s">
        <v>2209</v>
      </c>
      <c r="C719" s="45" t="s">
        <v>2210</v>
      </c>
      <c r="D719" s="45" t="s">
        <v>589</v>
      </c>
      <c r="E719" s="456" t="s">
        <v>3523</v>
      </c>
      <c r="F719" s="45" t="s">
        <v>3387</v>
      </c>
      <c r="G719" s="45" t="s">
        <v>3459</v>
      </c>
      <c r="H719" s="45" t="s">
        <v>4165</v>
      </c>
      <c r="I719" s="45" t="s">
        <v>2335</v>
      </c>
      <c r="J719" s="258" t="s">
        <v>34</v>
      </c>
      <c r="K719" s="17">
        <v>5</v>
      </c>
      <c r="L719" s="17">
        <v>0</v>
      </c>
      <c r="M719" s="117">
        <v>107502.5</v>
      </c>
      <c r="N719" s="117">
        <v>72026.67</v>
      </c>
      <c r="O719" s="117">
        <f t="shared" si="26"/>
        <v>35475.83</v>
      </c>
      <c r="P719" s="117"/>
      <c r="Q719" s="417" t="s">
        <v>2463</v>
      </c>
      <c r="R719" s="45" t="s">
        <v>2464</v>
      </c>
      <c r="S719" s="45" t="s">
        <v>2226</v>
      </c>
      <c r="T719" s="45" t="s">
        <v>3418</v>
      </c>
      <c r="U719" s="117"/>
      <c r="V719" s="400">
        <v>42730</v>
      </c>
      <c r="W719" s="400">
        <v>42732</v>
      </c>
      <c r="X719" s="451" t="s">
        <v>4170</v>
      </c>
      <c r="Y719" s="117">
        <v>72026.67</v>
      </c>
      <c r="Z719" s="417" t="s">
        <v>2463</v>
      </c>
      <c r="AA719" s="45" t="s">
        <v>2464</v>
      </c>
    </row>
    <row r="720" spans="1:27" ht="56.25">
      <c r="A720" s="475" t="s">
        <v>26442</v>
      </c>
      <c r="B720" s="311" t="s">
        <v>2209</v>
      </c>
      <c r="C720" s="45" t="s">
        <v>2210</v>
      </c>
      <c r="D720" s="281" t="s">
        <v>589</v>
      </c>
      <c r="E720" s="460" t="s">
        <v>4171</v>
      </c>
      <c r="F720" s="45" t="s">
        <v>3387</v>
      </c>
      <c r="G720" s="45" t="s">
        <v>3417</v>
      </c>
      <c r="H720" s="45" t="s">
        <v>3712</v>
      </c>
      <c r="I720" s="45" t="s">
        <v>2276</v>
      </c>
      <c r="J720" s="258" t="s">
        <v>16</v>
      </c>
      <c r="K720" s="17">
        <v>4</v>
      </c>
      <c r="L720" s="17">
        <v>0</v>
      </c>
      <c r="M720" s="117">
        <v>79873.679999999993</v>
      </c>
      <c r="N720" s="117">
        <v>15175.86</v>
      </c>
      <c r="O720" s="117">
        <f t="shared" si="26"/>
        <v>64697.819999999992</v>
      </c>
      <c r="P720" s="117"/>
      <c r="Q720" s="417" t="s">
        <v>3012</v>
      </c>
      <c r="R720" s="45" t="s">
        <v>3013</v>
      </c>
      <c r="S720" s="45" t="s">
        <v>2226</v>
      </c>
      <c r="T720" s="45" t="s">
        <v>3418</v>
      </c>
      <c r="U720" s="117"/>
      <c r="V720" s="400">
        <v>42730</v>
      </c>
      <c r="W720" s="400">
        <v>42732</v>
      </c>
      <c r="X720" s="451" t="s">
        <v>4172</v>
      </c>
      <c r="Y720" s="117">
        <v>15175.86</v>
      </c>
      <c r="Z720" s="417" t="s">
        <v>3012</v>
      </c>
      <c r="AA720" s="45" t="s">
        <v>3013</v>
      </c>
    </row>
    <row r="721" spans="1:27" ht="45">
      <c r="A721" s="475" t="s">
        <v>26443</v>
      </c>
      <c r="B721" s="311" t="s">
        <v>2209</v>
      </c>
      <c r="C721" s="45" t="s">
        <v>2210</v>
      </c>
      <c r="D721" s="118" t="s">
        <v>269</v>
      </c>
      <c r="E721" s="118" t="s">
        <v>4173</v>
      </c>
      <c r="F721" s="45" t="s">
        <v>3387</v>
      </c>
      <c r="G721" s="45" t="s">
        <v>4174</v>
      </c>
      <c r="H721" s="45" t="s">
        <v>4175</v>
      </c>
      <c r="I721" s="45" t="s">
        <v>4176</v>
      </c>
      <c r="J721" s="258"/>
      <c r="K721" s="17"/>
      <c r="L721" s="17"/>
      <c r="M721" s="117">
        <v>502935.8</v>
      </c>
      <c r="N721" s="117">
        <v>502935.8</v>
      </c>
      <c r="O721" s="117">
        <f t="shared" si="26"/>
        <v>0</v>
      </c>
      <c r="P721" s="117"/>
      <c r="Q721" s="417" t="s">
        <v>2295</v>
      </c>
      <c r="R721" s="45" t="s">
        <v>837</v>
      </c>
      <c r="S721" s="45" t="s">
        <v>2226</v>
      </c>
      <c r="T721" s="45"/>
      <c r="U721" s="117"/>
      <c r="V721" s="400">
        <v>42688</v>
      </c>
      <c r="W721" s="400">
        <v>42732</v>
      </c>
      <c r="X721" s="451" t="s">
        <v>4177</v>
      </c>
      <c r="Y721" s="117">
        <v>502935.8</v>
      </c>
      <c r="Z721" s="417" t="s">
        <v>2295</v>
      </c>
      <c r="AA721" s="45" t="s">
        <v>837</v>
      </c>
    </row>
    <row r="722" spans="1:27" ht="90">
      <c r="A722" s="475" t="s">
        <v>26444</v>
      </c>
      <c r="B722" s="1165" t="s">
        <v>567</v>
      </c>
      <c r="C722" s="469" t="s">
        <v>578</v>
      </c>
      <c r="D722" s="469" t="s">
        <v>261</v>
      </c>
      <c r="E722" s="469" t="s">
        <v>556</v>
      </c>
      <c r="F722" s="469" t="s">
        <v>579</v>
      </c>
      <c r="G722" s="469" t="s">
        <v>580</v>
      </c>
      <c r="H722" s="469" t="s">
        <v>581</v>
      </c>
      <c r="I722" s="469" t="s">
        <v>582</v>
      </c>
      <c r="J722" s="45" t="s">
        <v>15</v>
      </c>
      <c r="K722" s="118">
        <v>3</v>
      </c>
      <c r="L722" s="118">
        <v>0</v>
      </c>
      <c r="M722" s="116">
        <v>21360</v>
      </c>
      <c r="N722" s="116">
        <v>17393.2</v>
      </c>
      <c r="O722" s="116">
        <f>M722-N722</f>
        <v>3966.7999999999993</v>
      </c>
      <c r="P722" s="461">
        <v>0.1857</v>
      </c>
      <c r="Q722" s="116" t="s">
        <v>583</v>
      </c>
      <c r="R722" s="116" t="s">
        <v>584</v>
      </c>
      <c r="S722" s="116" t="s">
        <v>585</v>
      </c>
      <c r="T722" s="274" t="s">
        <v>586</v>
      </c>
      <c r="U722" s="116" t="s">
        <v>587</v>
      </c>
      <c r="V722" s="274" t="s">
        <v>588</v>
      </c>
      <c r="W722" s="274" t="s">
        <v>588</v>
      </c>
      <c r="X722" s="462" t="s">
        <v>3166</v>
      </c>
      <c r="Y722" s="116">
        <v>17393.2</v>
      </c>
      <c r="Z722" s="116" t="s">
        <v>583</v>
      </c>
      <c r="AA722" s="116" t="s">
        <v>584</v>
      </c>
    </row>
    <row r="723" spans="1:27" ht="101.25">
      <c r="A723" s="475" t="s">
        <v>26445</v>
      </c>
      <c r="B723" s="1165" t="s">
        <v>567</v>
      </c>
      <c r="C723" s="469" t="s">
        <v>578</v>
      </c>
      <c r="D723" s="469" t="s">
        <v>589</v>
      </c>
      <c r="E723" s="469" t="s">
        <v>590</v>
      </c>
      <c r="F723" s="469" t="s">
        <v>591</v>
      </c>
      <c r="G723" s="469" t="s">
        <v>592</v>
      </c>
      <c r="H723" s="45" t="s">
        <v>593</v>
      </c>
      <c r="I723" s="469" t="s">
        <v>594</v>
      </c>
      <c r="J723" s="45" t="s">
        <v>10</v>
      </c>
      <c r="K723" s="118">
        <v>1</v>
      </c>
      <c r="L723" s="118">
        <v>0</v>
      </c>
      <c r="M723" s="116">
        <v>195780</v>
      </c>
      <c r="N723" s="116">
        <v>195780</v>
      </c>
      <c r="O723" s="117">
        <v>0</v>
      </c>
      <c r="P723" s="461">
        <v>0</v>
      </c>
      <c r="Q723" s="117" t="s">
        <v>595</v>
      </c>
      <c r="R723" s="117" t="s">
        <v>596</v>
      </c>
      <c r="S723" s="117" t="s">
        <v>597</v>
      </c>
      <c r="T723" s="274" t="s">
        <v>598</v>
      </c>
      <c r="U723" s="117" t="s">
        <v>587</v>
      </c>
      <c r="V723" s="117" t="s">
        <v>599</v>
      </c>
      <c r="W723" s="117" t="s">
        <v>600</v>
      </c>
      <c r="X723" s="117" t="s">
        <v>601</v>
      </c>
      <c r="Y723" s="117">
        <v>243683.62</v>
      </c>
      <c r="Z723" s="117" t="s">
        <v>595</v>
      </c>
      <c r="AA723" s="117" t="s">
        <v>596</v>
      </c>
    </row>
    <row r="724" spans="1:27" ht="78.75">
      <c r="A724" s="475" t="s">
        <v>26446</v>
      </c>
      <c r="B724" s="1166" t="s">
        <v>567</v>
      </c>
      <c r="C724" s="498" t="s">
        <v>578</v>
      </c>
      <c r="D724" s="498" t="s">
        <v>261</v>
      </c>
      <c r="E724" s="498" t="s">
        <v>602</v>
      </c>
      <c r="F724" s="498" t="s">
        <v>603</v>
      </c>
      <c r="G724" s="498" t="s">
        <v>604</v>
      </c>
      <c r="H724" s="281" t="s">
        <v>605</v>
      </c>
      <c r="I724" s="498" t="s">
        <v>451</v>
      </c>
      <c r="J724" s="281" t="s">
        <v>10</v>
      </c>
      <c r="K724" s="286">
        <v>1</v>
      </c>
      <c r="L724" s="286">
        <v>0</v>
      </c>
      <c r="M724" s="463">
        <v>195000</v>
      </c>
      <c r="N724" s="463">
        <v>195000</v>
      </c>
      <c r="O724" s="294">
        <v>0</v>
      </c>
      <c r="P724" s="464">
        <v>0</v>
      </c>
      <c r="Q724" s="294" t="s">
        <v>606</v>
      </c>
      <c r="R724" s="294" t="s">
        <v>607</v>
      </c>
      <c r="S724" s="294" t="s">
        <v>608</v>
      </c>
      <c r="T724" s="293" t="s">
        <v>609</v>
      </c>
      <c r="U724" s="117" t="s">
        <v>587</v>
      </c>
      <c r="V724" s="294" t="s">
        <v>610</v>
      </c>
      <c r="W724" s="294" t="s">
        <v>610</v>
      </c>
      <c r="X724" s="294" t="s">
        <v>611</v>
      </c>
      <c r="Y724" s="463">
        <v>195000</v>
      </c>
      <c r="Z724" s="294" t="s">
        <v>606</v>
      </c>
      <c r="AA724" s="294" t="s">
        <v>607</v>
      </c>
    </row>
    <row r="725" spans="1:27" ht="101.25">
      <c r="A725" s="475" t="s">
        <v>26447</v>
      </c>
      <c r="B725" s="1165" t="s">
        <v>567</v>
      </c>
      <c r="C725" s="469" t="s">
        <v>578</v>
      </c>
      <c r="D725" s="469" t="s">
        <v>589</v>
      </c>
      <c r="E725" s="469" t="s">
        <v>590</v>
      </c>
      <c r="F725" s="469" t="s">
        <v>612</v>
      </c>
      <c r="G725" s="469" t="s">
        <v>613</v>
      </c>
      <c r="H725" s="45" t="s">
        <v>614</v>
      </c>
      <c r="I725" s="469" t="s">
        <v>594</v>
      </c>
      <c r="J725" s="281" t="s">
        <v>10</v>
      </c>
      <c r="K725" s="286">
        <v>1</v>
      </c>
      <c r="L725" s="286">
        <v>0</v>
      </c>
      <c r="M725" s="116">
        <v>201420</v>
      </c>
      <c r="N725" s="116">
        <v>201420</v>
      </c>
      <c r="O725" s="117">
        <v>0</v>
      </c>
      <c r="P725" s="461">
        <v>0</v>
      </c>
      <c r="Q725" s="117" t="s">
        <v>595</v>
      </c>
      <c r="R725" s="117" t="s">
        <v>596</v>
      </c>
      <c r="S725" s="117" t="s">
        <v>597</v>
      </c>
      <c r="T725" s="294" t="s">
        <v>615</v>
      </c>
      <c r="U725" s="117" t="s">
        <v>587</v>
      </c>
      <c r="V725" s="294" t="s">
        <v>616</v>
      </c>
      <c r="W725" s="294" t="s">
        <v>617</v>
      </c>
      <c r="X725" s="117" t="s">
        <v>618</v>
      </c>
      <c r="Y725" s="116">
        <v>201420</v>
      </c>
      <c r="Z725" s="117" t="s">
        <v>595</v>
      </c>
      <c r="AA725" s="117" t="s">
        <v>596</v>
      </c>
    </row>
    <row r="726" spans="1:27" ht="101.25">
      <c r="A726" s="475" t="s">
        <v>26448</v>
      </c>
      <c r="B726" s="1165" t="s">
        <v>567</v>
      </c>
      <c r="C726" s="469" t="s">
        <v>578</v>
      </c>
      <c r="D726" s="469" t="s">
        <v>589</v>
      </c>
      <c r="E726" s="469" t="s">
        <v>590</v>
      </c>
      <c r="F726" s="469" t="s">
        <v>619</v>
      </c>
      <c r="G726" s="469" t="s">
        <v>620</v>
      </c>
      <c r="H726" s="45" t="s">
        <v>614</v>
      </c>
      <c r="I726" s="469" t="s">
        <v>594</v>
      </c>
      <c r="J726" s="45" t="s">
        <v>10</v>
      </c>
      <c r="K726" s="118">
        <v>1</v>
      </c>
      <c r="L726" s="118">
        <v>0</v>
      </c>
      <c r="M726" s="116">
        <v>203400</v>
      </c>
      <c r="N726" s="116">
        <v>203400</v>
      </c>
      <c r="O726" s="117">
        <v>0</v>
      </c>
      <c r="P726" s="461">
        <v>0</v>
      </c>
      <c r="Q726" s="117" t="s">
        <v>595</v>
      </c>
      <c r="R726" s="117" t="s">
        <v>596</v>
      </c>
      <c r="S726" s="117" t="s">
        <v>597</v>
      </c>
      <c r="T726" s="117" t="s">
        <v>621</v>
      </c>
      <c r="U726" s="117" t="s">
        <v>587</v>
      </c>
      <c r="V726" s="117" t="s">
        <v>622</v>
      </c>
      <c r="W726" s="117" t="s">
        <v>622</v>
      </c>
      <c r="X726" s="116" t="s">
        <v>623</v>
      </c>
      <c r="Y726" s="116">
        <v>203400</v>
      </c>
      <c r="Z726" s="117" t="s">
        <v>595</v>
      </c>
      <c r="AA726" s="117" t="s">
        <v>596</v>
      </c>
    </row>
    <row r="727" spans="1:27" ht="101.25">
      <c r="A727" s="475" t="s">
        <v>26449</v>
      </c>
      <c r="B727" s="311" t="s">
        <v>567</v>
      </c>
      <c r="C727" s="45" t="s">
        <v>578</v>
      </c>
      <c r="D727" s="45" t="s">
        <v>589</v>
      </c>
      <c r="E727" s="45" t="s">
        <v>590</v>
      </c>
      <c r="F727" s="469" t="s">
        <v>3815</v>
      </c>
      <c r="G727" s="469" t="s">
        <v>4179</v>
      </c>
      <c r="H727" s="45" t="s">
        <v>4180</v>
      </c>
      <c r="I727" s="45" t="s">
        <v>594</v>
      </c>
      <c r="J727" s="45" t="s">
        <v>11</v>
      </c>
      <c r="K727" s="118">
        <v>1</v>
      </c>
      <c r="L727" s="118">
        <v>1</v>
      </c>
      <c r="M727" s="116">
        <v>204300</v>
      </c>
      <c r="N727" s="116">
        <v>202257</v>
      </c>
      <c r="O727" s="116">
        <f>M727-N727</f>
        <v>2043</v>
      </c>
      <c r="P727" s="461">
        <v>0.01</v>
      </c>
      <c r="Q727" s="117" t="s">
        <v>595</v>
      </c>
      <c r="R727" s="117" t="s">
        <v>596</v>
      </c>
      <c r="S727" s="117" t="s">
        <v>597</v>
      </c>
      <c r="T727" s="117" t="s">
        <v>4181</v>
      </c>
      <c r="U727" s="117" t="s">
        <v>587</v>
      </c>
      <c r="V727" s="117" t="s">
        <v>4182</v>
      </c>
      <c r="W727" s="117" t="s">
        <v>4182</v>
      </c>
      <c r="X727" s="116" t="s">
        <v>4183</v>
      </c>
      <c r="Y727" s="116">
        <v>202257</v>
      </c>
      <c r="Z727" s="117" t="s">
        <v>595</v>
      </c>
      <c r="AA727" s="117" t="s">
        <v>596</v>
      </c>
    </row>
    <row r="728" spans="1:27" ht="78.75">
      <c r="A728" s="475" t="s">
        <v>26450</v>
      </c>
      <c r="B728" s="1165" t="s">
        <v>567</v>
      </c>
      <c r="C728" s="469" t="s">
        <v>578</v>
      </c>
      <c r="D728" s="469" t="s">
        <v>4184</v>
      </c>
      <c r="E728" s="291" t="s">
        <v>537</v>
      </c>
      <c r="F728" s="291" t="s">
        <v>4185</v>
      </c>
      <c r="G728" s="323">
        <v>42716.561111111107</v>
      </c>
      <c r="H728" s="291" t="s">
        <v>4186</v>
      </c>
      <c r="I728" s="291" t="s">
        <v>4187</v>
      </c>
      <c r="J728" s="118">
        <v>0</v>
      </c>
      <c r="K728" s="118">
        <v>0</v>
      </c>
      <c r="L728" s="118">
        <v>0</v>
      </c>
      <c r="M728" s="326">
        <v>300000</v>
      </c>
      <c r="N728" s="326">
        <v>300000</v>
      </c>
      <c r="O728" s="117">
        <v>0</v>
      </c>
      <c r="P728" s="461">
        <v>0</v>
      </c>
      <c r="Q728" s="291" t="s">
        <v>3000</v>
      </c>
      <c r="R728" s="348" t="s">
        <v>1363</v>
      </c>
      <c r="S728" s="118" t="s">
        <v>4188</v>
      </c>
      <c r="T728" s="323">
        <v>42716.560913541667</v>
      </c>
      <c r="U728" s="117" t="s">
        <v>587</v>
      </c>
      <c r="V728" s="323">
        <v>42723</v>
      </c>
      <c r="W728" s="323">
        <v>42723.475694444445</v>
      </c>
      <c r="X728" s="291" t="s">
        <v>4189</v>
      </c>
      <c r="Y728" s="326">
        <v>300000</v>
      </c>
      <c r="Z728" s="291" t="s">
        <v>3000</v>
      </c>
      <c r="AA728" s="348" t="s">
        <v>1363</v>
      </c>
    </row>
    <row r="729" spans="1:27" ht="78.75">
      <c r="A729" s="475" t="s">
        <v>26451</v>
      </c>
      <c r="B729" s="1165" t="s">
        <v>567</v>
      </c>
      <c r="C729" s="469" t="s">
        <v>578</v>
      </c>
      <c r="D729" s="469" t="s">
        <v>4184</v>
      </c>
      <c r="E729" s="291" t="s">
        <v>4190</v>
      </c>
      <c r="F729" s="291" t="s">
        <v>4191</v>
      </c>
      <c r="G729" s="323">
        <v>42720.37222222222</v>
      </c>
      <c r="H729" s="291" t="s">
        <v>4192</v>
      </c>
      <c r="I729" s="291" t="s">
        <v>4193</v>
      </c>
      <c r="J729" s="118">
        <v>0</v>
      </c>
      <c r="K729" s="118">
        <v>0</v>
      </c>
      <c r="L729" s="118">
        <v>0</v>
      </c>
      <c r="M729" s="326">
        <v>35355.17</v>
      </c>
      <c r="N729" s="326">
        <v>35355.17</v>
      </c>
      <c r="O729" s="117">
        <v>0</v>
      </c>
      <c r="P729" s="461">
        <v>0</v>
      </c>
      <c r="Q729" s="291" t="s">
        <v>3001</v>
      </c>
      <c r="R729" s="348" t="s">
        <v>1354</v>
      </c>
      <c r="S729" s="294" t="s">
        <v>4194</v>
      </c>
      <c r="T729" s="323">
        <v>42720.372291122687</v>
      </c>
      <c r="U729" s="117" t="s">
        <v>587</v>
      </c>
      <c r="V729" s="323">
        <v>42726</v>
      </c>
      <c r="W729" s="323">
        <v>42727.497916666667</v>
      </c>
      <c r="X729" s="291" t="s">
        <v>4195</v>
      </c>
      <c r="Y729" s="326">
        <v>35355.17</v>
      </c>
      <c r="Z729" s="291" t="s">
        <v>3001</v>
      </c>
      <c r="AA729" s="348" t="s">
        <v>1354</v>
      </c>
    </row>
    <row r="730" spans="1:27" ht="78.75">
      <c r="A730" s="475" t="s">
        <v>26452</v>
      </c>
      <c r="B730" s="1166" t="s">
        <v>567</v>
      </c>
      <c r="C730" s="498" t="s">
        <v>578</v>
      </c>
      <c r="D730" s="498" t="s">
        <v>4184</v>
      </c>
      <c r="E730" s="333" t="s">
        <v>4196</v>
      </c>
      <c r="F730" s="333" t="s">
        <v>3228</v>
      </c>
      <c r="G730" s="335">
        <v>42728.631249999999</v>
      </c>
      <c r="H730" s="333" t="s">
        <v>4197</v>
      </c>
      <c r="I730" s="333" t="s">
        <v>4198</v>
      </c>
      <c r="J730" s="286">
        <v>0</v>
      </c>
      <c r="K730" s="286">
        <v>0</v>
      </c>
      <c r="L730" s="286">
        <v>0</v>
      </c>
      <c r="M730" s="338">
        <v>670996.68000000005</v>
      </c>
      <c r="N730" s="338">
        <v>670996.68000000005</v>
      </c>
      <c r="O730" s="294">
        <v>0</v>
      </c>
      <c r="P730" s="464">
        <v>0</v>
      </c>
      <c r="Q730" s="333" t="s">
        <v>1593</v>
      </c>
      <c r="R730" s="351" t="s">
        <v>846</v>
      </c>
      <c r="S730" s="286" t="s">
        <v>3022</v>
      </c>
      <c r="T730" s="335">
        <v>42728.631580474532</v>
      </c>
      <c r="U730" s="294" t="s">
        <v>587</v>
      </c>
      <c r="V730" s="335">
        <v>42734</v>
      </c>
      <c r="W730" s="335">
        <v>42734.525694444441</v>
      </c>
      <c r="X730" s="333" t="s">
        <v>4199</v>
      </c>
      <c r="Y730" s="338">
        <v>670996.68000000005</v>
      </c>
      <c r="Z730" s="333" t="s">
        <v>1593</v>
      </c>
      <c r="AA730" s="351" t="s">
        <v>846</v>
      </c>
    </row>
    <row r="731" spans="1:27" ht="213.75">
      <c r="A731" s="475" t="s">
        <v>26453</v>
      </c>
      <c r="B731" s="1165" t="s">
        <v>567</v>
      </c>
      <c r="C731" s="469" t="s">
        <v>578</v>
      </c>
      <c r="D731" s="469" t="s">
        <v>4184</v>
      </c>
      <c r="E731" s="469" t="s">
        <v>1147</v>
      </c>
      <c r="F731" s="469" t="s">
        <v>3406</v>
      </c>
      <c r="G731" s="469" t="s">
        <v>3407</v>
      </c>
      <c r="H731" s="469" t="s">
        <v>587</v>
      </c>
      <c r="I731" s="469" t="s">
        <v>2011</v>
      </c>
      <c r="J731" s="118">
        <v>0</v>
      </c>
      <c r="K731" s="118">
        <v>0</v>
      </c>
      <c r="L731" s="118">
        <v>0</v>
      </c>
      <c r="M731" s="116">
        <v>512000.72</v>
      </c>
      <c r="N731" s="116">
        <v>512000.72</v>
      </c>
      <c r="O731" s="117">
        <v>1</v>
      </c>
      <c r="P731" s="461">
        <v>1</v>
      </c>
      <c r="Q731" s="465" t="s">
        <v>4200</v>
      </c>
      <c r="R731" s="465">
        <v>4205109214</v>
      </c>
      <c r="S731" s="465" t="s">
        <v>4201</v>
      </c>
      <c r="T731" s="466">
        <v>42710</v>
      </c>
      <c r="U731" s="465"/>
      <c r="V731" s="466">
        <v>42710</v>
      </c>
      <c r="W731" s="466">
        <v>42710</v>
      </c>
      <c r="X731" s="465" t="s">
        <v>4202</v>
      </c>
      <c r="Y731" s="116">
        <v>512000.72</v>
      </c>
      <c r="Z731" s="465" t="s">
        <v>4200</v>
      </c>
      <c r="AA731" s="465">
        <v>4205109214</v>
      </c>
    </row>
    <row r="732" spans="1:27" ht="78.75">
      <c r="A732" s="475" t="s">
        <v>26454</v>
      </c>
      <c r="B732" s="1167" t="s">
        <v>696</v>
      </c>
      <c r="C732" s="118">
        <v>4216006757</v>
      </c>
      <c r="D732" s="45" t="s">
        <v>6070</v>
      </c>
      <c r="E732" s="45" t="s">
        <v>6071</v>
      </c>
      <c r="F732" s="45" t="s">
        <v>709</v>
      </c>
      <c r="G732" s="45" t="s">
        <v>710</v>
      </c>
      <c r="H732" s="45" t="s">
        <v>6072</v>
      </c>
      <c r="I732" s="45" t="s">
        <v>6073</v>
      </c>
      <c r="J732" s="118" t="s">
        <v>694</v>
      </c>
      <c r="K732" s="118" t="s">
        <v>694</v>
      </c>
      <c r="L732" s="118" t="s">
        <v>694</v>
      </c>
      <c r="M732" s="118">
        <v>438051.94</v>
      </c>
      <c r="N732" s="118">
        <v>438051.94</v>
      </c>
      <c r="O732" s="275">
        <f>M732-N732</f>
        <v>0</v>
      </c>
      <c r="P732" s="118" t="s">
        <v>694</v>
      </c>
      <c r="Q732" s="118" t="s">
        <v>6074</v>
      </c>
      <c r="R732" s="118">
        <v>4217141332</v>
      </c>
      <c r="S732" s="118" t="s">
        <v>6075</v>
      </c>
      <c r="T732" s="118" t="s">
        <v>694</v>
      </c>
      <c r="U732" s="118" t="s">
        <v>694</v>
      </c>
      <c r="V732" s="274">
        <v>42436</v>
      </c>
      <c r="W732" s="274">
        <v>42438</v>
      </c>
      <c r="X732" s="118" t="s">
        <v>6076</v>
      </c>
      <c r="Y732" s="118">
        <v>438051.94</v>
      </c>
      <c r="Z732" s="118" t="s">
        <v>6074</v>
      </c>
      <c r="AA732" s="118">
        <v>4277151332</v>
      </c>
    </row>
    <row r="733" spans="1:27" ht="123.75">
      <c r="A733" s="475" t="s">
        <v>26455</v>
      </c>
      <c r="B733" s="1167" t="s">
        <v>696</v>
      </c>
      <c r="C733" s="118">
        <v>4216006757</v>
      </c>
      <c r="D733" s="45" t="s">
        <v>6070</v>
      </c>
      <c r="E733" s="118" t="s">
        <v>278</v>
      </c>
      <c r="F733" s="45" t="s">
        <v>709</v>
      </c>
      <c r="G733" s="45" t="s">
        <v>6077</v>
      </c>
      <c r="H733" s="45" t="s">
        <v>6078</v>
      </c>
      <c r="I733" s="45" t="s">
        <v>6079</v>
      </c>
      <c r="J733" s="118" t="s">
        <v>694</v>
      </c>
      <c r="K733" s="118" t="s">
        <v>694</v>
      </c>
      <c r="L733" s="118" t="s">
        <v>694</v>
      </c>
      <c r="M733" s="275">
        <v>184190.46</v>
      </c>
      <c r="N733" s="275">
        <v>184190.46</v>
      </c>
      <c r="O733" s="118">
        <v>0</v>
      </c>
      <c r="P733" s="118" t="s">
        <v>694</v>
      </c>
      <c r="Q733" s="118" t="s">
        <v>6080</v>
      </c>
      <c r="R733" s="118">
        <v>4217146362</v>
      </c>
      <c r="S733" s="118" t="s">
        <v>6081</v>
      </c>
      <c r="T733" s="118" t="s">
        <v>694</v>
      </c>
      <c r="U733" s="118" t="s">
        <v>694</v>
      </c>
      <c r="V733" s="274">
        <v>42380</v>
      </c>
      <c r="W733" s="274">
        <v>42382</v>
      </c>
      <c r="X733" s="118" t="s">
        <v>6082</v>
      </c>
      <c r="Y733" s="118">
        <v>184190.46</v>
      </c>
      <c r="Z733" s="118" t="s">
        <v>6080</v>
      </c>
      <c r="AA733" s="118">
        <v>4217146362</v>
      </c>
    </row>
    <row r="734" spans="1:27" ht="78.75">
      <c r="A734" s="475" t="s">
        <v>26456</v>
      </c>
      <c r="B734" s="1167" t="s">
        <v>696</v>
      </c>
      <c r="C734" s="118">
        <v>4216006757</v>
      </c>
      <c r="D734" s="45" t="s">
        <v>6083</v>
      </c>
      <c r="E734" s="118" t="s">
        <v>6084</v>
      </c>
      <c r="F734" s="45" t="s">
        <v>709</v>
      </c>
      <c r="G734" s="45" t="s">
        <v>6077</v>
      </c>
      <c r="H734" s="118" t="s">
        <v>694</v>
      </c>
      <c r="I734" s="45" t="s">
        <v>711</v>
      </c>
      <c r="J734" s="118" t="s">
        <v>694</v>
      </c>
      <c r="K734" s="118" t="s">
        <v>694</v>
      </c>
      <c r="L734" s="118" t="s">
        <v>694</v>
      </c>
      <c r="M734" s="275">
        <v>216771.88</v>
      </c>
      <c r="N734" s="275">
        <v>216771.88</v>
      </c>
      <c r="O734" s="118">
        <v>0</v>
      </c>
      <c r="P734" s="118" t="s">
        <v>694</v>
      </c>
      <c r="Q734" s="118" t="s">
        <v>6085</v>
      </c>
      <c r="R734" s="118">
        <v>4205109214</v>
      </c>
      <c r="S734" s="118" t="s">
        <v>6086</v>
      </c>
      <c r="T734" s="118" t="s">
        <v>694</v>
      </c>
      <c r="U734" s="118" t="s">
        <v>694</v>
      </c>
      <c r="V734" s="274">
        <v>42380</v>
      </c>
      <c r="W734" s="274">
        <v>42383</v>
      </c>
      <c r="X734" s="118" t="s">
        <v>6087</v>
      </c>
      <c r="Y734" s="118">
        <v>216771.88</v>
      </c>
      <c r="Z734" s="118" t="s">
        <v>6085</v>
      </c>
      <c r="AA734" s="118">
        <v>4205109214</v>
      </c>
    </row>
    <row r="735" spans="1:27" ht="90">
      <c r="A735" s="475" t="s">
        <v>26457</v>
      </c>
      <c r="B735" s="1167" t="s">
        <v>696</v>
      </c>
      <c r="C735" s="118">
        <v>4216006757</v>
      </c>
      <c r="D735" s="45" t="s">
        <v>6088</v>
      </c>
      <c r="E735" s="118" t="s">
        <v>6089</v>
      </c>
      <c r="F735" s="45" t="s">
        <v>709</v>
      </c>
      <c r="G735" s="45" t="s">
        <v>6077</v>
      </c>
      <c r="H735" s="45" t="s">
        <v>6090</v>
      </c>
      <c r="I735" s="45" t="s">
        <v>6091</v>
      </c>
      <c r="J735" s="118" t="s">
        <v>694</v>
      </c>
      <c r="K735" s="118" t="s">
        <v>694</v>
      </c>
      <c r="L735" s="118" t="s">
        <v>694</v>
      </c>
      <c r="M735" s="275">
        <v>260000</v>
      </c>
      <c r="N735" s="275">
        <v>260000</v>
      </c>
      <c r="O735" s="118">
        <v>0</v>
      </c>
      <c r="P735" s="118" t="s">
        <v>694</v>
      </c>
      <c r="Q735" s="118" t="s">
        <v>6092</v>
      </c>
      <c r="R735" s="118">
        <v>7707049388</v>
      </c>
      <c r="S735" s="118" t="s">
        <v>6093</v>
      </c>
      <c r="T735" s="118" t="s">
        <v>694</v>
      </c>
      <c r="U735" s="118" t="s">
        <v>694</v>
      </c>
      <c r="V735" s="274">
        <v>42380</v>
      </c>
      <c r="W735" s="274">
        <v>42383</v>
      </c>
      <c r="X735" s="118" t="s">
        <v>6094</v>
      </c>
      <c r="Y735" s="275">
        <v>260000</v>
      </c>
      <c r="Z735" s="118" t="s">
        <v>6092</v>
      </c>
      <c r="AA735" s="118">
        <v>7707049388</v>
      </c>
    </row>
    <row r="736" spans="1:27" ht="101.25">
      <c r="A736" s="475" t="s">
        <v>26458</v>
      </c>
      <c r="B736" s="1167" t="s">
        <v>696</v>
      </c>
      <c r="C736" s="118">
        <v>4216006757</v>
      </c>
      <c r="D736" s="45" t="s">
        <v>6095</v>
      </c>
      <c r="E736" s="118" t="s">
        <v>712</v>
      </c>
      <c r="F736" s="45" t="s">
        <v>709</v>
      </c>
      <c r="G736" s="45" t="s">
        <v>6077</v>
      </c>
      <c r="H736" s="45" t="s">
        <v>6096</v>
      </c>
      <c r="I736" s="45" t="s">
        <v>6097</v>
      </c>
      <c r="J736" s="118" t="s">
        <v>694</v>
      </c>
      <c r="K736" s="118" t="s">
        <v>694</v>
      </c>
      <c r="L736" s="118" t="s">
        <v>694</v>
      </c>
      <c r="M736" s="275">
        <v>6724</v>
      </c>
      <c r="N736" s="275">
        <v>6724</v>
      </c>
      <c r="O736" s="118">
        <v>0</v>
      </c>
      <c r="P736" s="118" t="s">
        <v>694</v>
      </c>
      <c r="Q736" s="118" t="s">
        <v>6098</v>
      </c>
      <c r="R736" s="118">
        <v>4216002311</v>
      </c>
      <c r="S736" s="118" t="s">
        <v>6099</v>
      </c>
      <c r="T736" s="118" t="s">
        <v>694</v>
      </c>
      <c r="U736" s="118" t="s">
        <v>694</v>
      </c>
      <c r="V736" s="274">
        <v>42380</v>
      </c>
      <c r="W736" s="274">
        <v>42382</v>
      </c>
      <c r="X736" s="118" t="s">
        <v>6100</v>
      </c>
      <c r="Y736" s="275">
        <v>6724</v>
      </c>
      <c r="Z736" s="118" t="s">
        <v>6098</v>
      </c>
      <c r="AA736" s="118">
        <v>4216002311</v>
      </c>
    </row>
    <row r="737" spans="1:27" ht="90">
      <c r="A737" s="475" t="s">
        <v>26459</v>
      </c>
      <c r="B737" s="1167" t="s">
        <v>696</v>
      </c>
      <c r="C737" s="118">
        <v>4216006757</v>
      </c>
      <c r="D737" s="45" t="s">
        <v>6070</v>
      </c>
      <c r="E737" s="118" t="s">
        <v>712</v>
      </c>
      <c r="F737" s="45" t="s">
        <v>709</v>
      </c>
      <c r="G737" s="45" t="s">
        <v>6077</v>
      </c>
      <c r="H737" s="45" t="s">
        <v>6101</v>
      </c>
      <c r="I737" s="45" t="s">
        <v>6097</v>
      </c>
      <c r="J737" s="118" t="s">
        <v>694</v>
      </c>
      <c r="K737" s="118" t="s">
        <v>694</v>
      </c>
      <c r="L737" s="118" t="s">
        <v>694</v>
      </c>
      <c r="M737" s="275">
        <v>8726.73</v>
      </c>
      <c r="N737" s="275">
        <v>8726.73</v>
      </c>
      <c r="O737" s="118">
        <v>0</v>
      </c>
      <c r="P737" s="118" t="s">
        <v>694</v>
      </c>
      <c r="Q737" s="118" t="s">
        <v>6102</v>
      </c>
      <c r="R737" s="118">
        <v>4217146362</v>
      </c>
      <c r="S737" s="118" t="s">
        <v>6103</v>
      </c>
      <c r="T737" s="118" t="s">
        <v>694</v>
      </c>
      <c r="U737" s="118" t="s">
        <v>694</v>
      </c>
      <c r="V737" s="274">
        <v>42380</v>
      </c>
      <c r="W737" s="274">
        <v>42382</v>
      </c>
      <c r="X737" s="118" t="s">
        <v>6104</v>
      </c>
      <c r="Y737" s="275">
        <v>8726.73</v>
      </c>
      <c r="Z737" s="118" t="s">
        <v>6102</v>
      </c>
      <c r="AA737" s="118">
        <v>4217146362</v>
      </c>
    </row>
    <row r="738" spans="1:27" ht="78.75">
      <c r="A738" s="475" t="s">
        <v>26460</v>
      </c>
      <c r="B738" s="1167" t="s">
        <v>696</v>
      </c>
      <c r="C738" s="118">
        <v>4216006757</v>
      </c>
      <c r="D738" s="258" t="s">
        <v>6105</v>
      </c>
      <c r="E738" s="258" t="s">
        <v>6106</v>
      </c>
      <c r="F738" s="258" t="s">
        <v>6107</v>
      </c>
      <c r="G738" s="258" t="s">
        <v>713</v>
      </c>
      <c r="H738" s="478" t="s">
        <v>6108</v>
      </c>
      <c r="I738" s="258" t="s">
        <v>594</v>
      </c>
      <c r="J738" s="258" t="s">
        <v>10</v>
      </c>
      <c r="K738" s="468">
        <v>0</v>
      </c>
      <c r="L738" s="468">
        <v>1</v>
      </c>
      <c r="M738" s="418">
        <v>137698.6</v>
      </c>
      <c r="N738" s="418"/>
      <c r="O738" s="418"/>
      <c r="P738" s="118" t="s">
        <v>694</v>
      </c>
      <c r="Q738" s="118"/>
      <c r="R738" s="118"/>
      <c r="S738" s="118"/>
      <c r="T738" s="118"/>
      <c r="U738" s="118"/>
      <c r="V738" s="274"/>
      <c r="W738" s="274"/>
      <c r="X738" s="118"/>
      <c r="Y738" s="275"/>
      <c r="Z738" s="118"/>
      <c r="AA738" s="118"/>
    </row>
    <row r="739" spans="1:27" ht="84">
      <c r="A739" s="475" t="s">
        <v>26461</v>
      </c>
      <c r="B739" s="1167" t="s">
        <v>696</v>
      </c>
      <c r="C739" s="118">
        <v>4216006757</v>
      </c>
      <c r="D739" s="258" t="s">
        <v>6105</v>
      </c>
      <c r="E739" s="258" t="s">
        <v>6106</v>
      </c>
      <c r="F739" s="258" t="s">
        <v>6107</v>
      </c>
      <c r="G739" s="258" t="s">
        <v>714</v>
      </c>
      <c r="H739" s="478" t="s">
        <v>6109</v>
      </c>
      <c r="I739" s="258" t="s">
        <v>594</v>
      </c>
      <c r="J739" s="258" t="s">
        <v>10</v>
      </c>
      <c r="K739" s="468">
        <v>1</v>
      </c>
      <c r="L739" s="468">
        <v>0</v>
      </c>
      <c r="M739" s="418">
        <v>137698.6</v>
      </c>
      <c r="N739" s="418">
        <v>137698.6</v>
      </c>
      <c r="O739" s="418"/>
      <c r="P739" s="118" t="s">
        <v>694</v>
      </c>
      <c r="Q739" s="479" t="s">
        <v>6110</v>
      </c>
      <c r="R739" s="479">
        <v>4205086172</v>
      </c>
      <c r="S739" s="479" t="s">
        <v>715</v>
      </c>
      <c r="T739" s="559">
        <v>42458</v>
      </c>
      <c r="U739" s="559"/>
      <c r="V739" s="559">
        <v>42469</v>
      </c>
      <c r="W739" s="559">
        <v>42472</v>
      </c>
      <c r="X739" s="479" t="s">
        <v>6111</v>
      </c>
      <c r="Y739" s="418">
        <v>137698.6</v>
      </c>
      <c r="Z739" s="479" t="s">
        <v>6110</v>
      </c>
      <c r="AA739" s="479">
        <v>4205086172</v>
      </c>
    </row>
    <row r="740" spans="1:27" ht="84.75">
      <c r="A740" s="475" t="s">
        <v>26462</v>
      </c>
      <c r="B740" s="1167" t="s">
        <v>696</v>
      </c>
      <c r="C740" s="118">
        <v>4216006757</v>
      </c>
      <c r="D740" s="258" t="s">
        <v>6105</v>
      </c>
      <c r="E740" s="258" t="s">
        <v>6112</v>
      </c>
      <c r="F740" s="193" t="s">
        <v>612</v>
      </c>
      <c r="G740" s="193" t="s">
        <v>612</v>
      </c>
      <c r="H740" s="575" t="s">
        <v>6113</v>
      </c>
      <c r="I740" s="258" t="s">
        <v>594</v>
      </c>
      <c r="J740" s="258" t="s">
        <v>10</v>
      </c>
      <c r="K740" s="468">
        <v>1</v>
      </c>
      <c r="L740" s="468">
        <v>0</v>
      </c>
      <c r="M740" s="204">
        <v>154422</v>
      </c>
      <c r="N740" s="204">
        <v>154422</v>
      </c>
      <c r="O740" s="204"/>
      <c r="P740" s="118" t="s">
        <v>694</v>
      </c>
      <c r="Q740" s="479" t="s">
        <v>6110</v>
      </c>
      <c r="R740" s="479">
        <v>4205086172</v>
      </c>
      <c r="S740" s="479" t="s">
        <v>715</v>
      </c>
      <c r="T740" s="248">
        <v>42530</v>
      </c>
      <c r="U740" s="248"/>
      <c r="V740" s="248">
        <v>42541</v>
      </c>
      <c r="W740" s="248">
        <v>42544</v>
      </c>
      <c r="X740" s="479" t="s">
        <v>6114</v>
      </c>
      <c r="Y740" s="204">
        <v>154422</v>
      </c>
      <c r="Z740" s="479" t="s">
        <v>6110</v>
      </c>
      <c r="AA740" s="479">
        <v>4205086172</v>
      </c>
    </row>
    <row r="741" spans="1:27" ht="115.5">
      <c r="A741" s="475" t="s">
        <v>26463</v>
      </c>
      <c r="B741" s="1167" t="s">
        <v>696</v>
      </c>
      <c r="C741" s="118">
        <v>4216006757</v>
      </c>
      <c r="D741" s="193" t="s">
        <v>6115</v>
      </c>
      <c r="E741" s="193" t="s">
        <v>6116</v>
      </c>
      <c r="F741" s="193" t="s">
        <v>681</v>
      </c>
      <c r="G741" s="193" t="s">
        <v>716</v>
      </c>
      <c r="H741" s="403" t="s">
        <v>6117</v>
      </c>
      <c r="I741" s="193" t="s">
        <v>717</v>
      </c>
      <c r="J741" s="193" t="s">
        <v>10</v>
      </c>
      <c r="K741" s="147">
        <v>1</v>
      </c>
      <c r="L741" s="147">
        <v>0</v>
      </c>
      <c r="M741" s="204">
        <v>147532.69</v>
      </c>
      <c r="N741" s="204">
        <v>147532.69</v>
      </c>
      <c r="O741" s="204">
        <v>0</v>
      </c>
      <c r="P741" s="118" t="s">
        <v>694</v>
      </c>
      <c r="Q741" s="479" t="s">
        <v>6118</v>
      </c>
      <c r="R741" s="479">
        <v>4220032774</v>
      </c>
      <c r="S741" s="479" t="s">
        <v>6119</v>
      </c>
      <c r="T741" s="248">
        <v>42535</v>
      </c>
      <c r="U741" s="204"/>
      <c r="V741" s="248">
        <v>42551</v>
      </c>
      <c r="W741" s="248">
        <v>42555</v>
      </c>
      <c r="X741" s="479" t="s">
        <v>6120</v>
      </c>
      <c r="Y741" s="204">
        <v>147532.69</v>
      </c>
      <c r="Z741" s="479" t="s">
        <v>6118</v>
      </c>
      <c r="AA741" s="479">
        <v>4220032774</v>
      </c>
    </row>
    <row r="742" spans="1:27" ht="101.25">
      <c r="A742" s="475" t="s">
        <v>26464</v>
      </c>
      <c r="B742" s="1167" t="s">
        <v>696</v>
      </c>
      <c r="C742" s="118">
        <v>4216006757</v>
      </c>
      <c r="D742" s="45" t="s">
        <v>6095</v>
      </c>
      <c r="E742" s="118" t="s">
        <v>712</v>
      </c>
      <c r="F742" s="45" t="s">
        <v>619</v>
      </c>
      <c r="G742" s="45" t="s">
        <v>718</v>
      </c>
      <c r="H742" s="45" t="s">
        <v>6121</v>
      </c>
      <c r="I742" s="45" t="s">
        <v>6122</v>
      </c>
      <c r="J742" s="118" t="s">
        <v>694</v>
      </c>
      <c r="K742" s="118" t="s">
        <v>694</v>
      </c>
      <c r="L742" s="118" t="s">
        <v>694</v>
      </c>
      <c r="M742" s="204" t="s">
        <v>6123</v>
      </c>
      <c r="N742" s="204" t="s">
        <v>6123</v>
      </c>
      <c r="O742" s="118">
        <v>0</v>
      </c>
      <c r="P742" s="118" t="s">
        <v>694</v>
      </c>
      <c r="Q742" s="118" t="s">
        <v>6098</v>
      </c>
      <c r="R742" s="118">
        <v>4216002311</v>
      </c>
      <c r="S742" s="118" t="s">
        <v>6099</v>
      </c>
      <c r="T742" s="118" t="s">
        <v>694</v>
      </c>
      <c r="U742" s="118" t="s">
        <v>694</v>
      </c>
      <c r="V742" s="274">
        <v>42634</v>
      </c>
      <c r="W742" s="274">
        <v>42635</v>
      </c>
      <c r="X742" s="118" t="s">
        <v>6124</v>
      </c>
      <c r="Y742" s="204" t="s">
        <v>6123</v>
      </c>
      <c r="Z742" s="118" t="s">
        <v>6098</v>
      </c>
      <c r="AA742" s="118">
        <v>4216002311</v>
      </c>
    </row>
    <row r="743" spans="1:27" ht="84.75">
      <c r="A743" s="475" t="s">
        <v>26465</v>
      </c>
      <c r="B743" s="1167" t="s">
        <v>696</v>
      </c>
      <c r="C743" s="118">
        <v>4216006757</v>
      </c>
      <c r="D743" s="258" t="s">
        <v>6105</v>
      </c>
      <c r="E743" s="258" t="s">
        <v>6125</v>
      </c>
      <c r="F743" s="258" t="s">
        <v>619</v>
      </c>
      <c r="G743" s="258" t="s">
        <v>6126</v>
      </c>
      <c r="H743" s="576" t="s">
        <v>6117</v>
      </c>
      <c r="I743" s="258" t="s">
        <v>594</v>
      </c>
      <c r="J743" s="258" t="s">
        <v>10</v>
      </c>
      <c r="K743" s="468">
        <v>1</v>
      </c>
      <c r="L743" s="468">
        <v>0</v>
      </c>
      <c r="M743" s="418">
        <v>200010</v>
      </c>
      <c r="N743" s="418">
        <v>200010</v>
      </c>
      <c r="O743" s="418"/>
      <c r="P743" s="118" t="s">
        <v>694</v>
      </c>
      <c r="Q743" s="479" t="s">
        <v>6110</v>
      </c>
      <c r="R743" s="479">
        <v>4205086172</v>
      </c>
      <c r="S743" s="479" t="s">
        <v>715</v>
      </c>
      <c r="T743" s="559">
        <v>42632</v>
      </c>
      <c r="U743" s="559"/>
      <c r="V743" s="559">
        <v>42644</v>
      </c>
      <c r="W743" s="559">
        <v>42646</v>
      </c>
      <c r="X743" s="479" t="s">
        <v>6127</v>
      </c>
      <c r="Y743" s="418">
        <v>200010</v>
      </c>
      <c r="Z743" s="479" t="s">
        <v>6110</v>
      </c>
      <c r="AA743" s="479">
        <v>4205086172</v>
      </c>
    </row>
    <row r="744" spans="1:27" ht="90">
      <c r="A744" s="475" t="s">
        <v>26466</v>
      </c>
      <c r="B744" s="1167" t="s">
        <v>696</v>
      </c>
      <c r="C744" s="118">
        <v>4216006757</v>
      </c>
      <c r="D744" s="258" t="s">
        <v>6095</v>
      </c>
      <c r="E744" s="118" t="s">
        <v>712</v>
      </c>
      <c r="F744" s="45" t="s">
        <v>3217</v>
      </c>
      <c r="G744" s="45" t="s">
        <v>1135</v>
      </c>
      <c r="H744" s="45" t="s">
        <v>6128</v>
      </c>
      <c r="I744" s="45" t="s">
        <v>6122</v>
      </c>
      <c r="J744" s="118" t="s">
        <v>694</v>
      </c>
      <c r="K744" s="118" t="s">
        <v>694</v>
      </c>
      <c r="L744" s="118" t="s">
        <v>694</v>
      </c>
      <c r="M744" s="275">
        <v>3202.82</v>
      </c>
      <c r="N744" s="275">
        <v>3202.82</v>
      </c>
      <c r="O744" s="118">
        <v>0</v>
      </c>
      <c r="P744" s="118" t="s">
        <v>694</v>
      </c>
      <c r="Q744" s="118" t="s">
        <v>6102</v>
      </c>
      <c r="R744" s="118">
        <v>4217146362</v>
      </c>
      <c r="S744" s="118" t="s">
        <v>6103</v>
      </c>
      <c r="T744" s="118" t="s">
        <v>694</v>
      </c>
      <c r="U744" s="118" t="s">
        <v>694</v>
      </c>
      <c r="V744" s="274">
        <v>42735</v>
      </c>
      <c r="W744" s="274">
        <v>42736</v>
      </c>
      <c r="X744" s="118" t="s">
        <v>6129</v>
      </c>
      <c r="Y744" s="275">
        <v>3202.82</v>
      </c>
      <c r="Z744" s="118" t="s">
        <v>6102</v>
      </c>
      <c r="AA744" s="118">
        <v>4217146362</v>
      </c>
    </row>
    <row r="745" spans="1:27" ht="78.75">
      <c r="A745" s="475" t="s">
        <v>26467</v>
      </c>
      <c r="B745" s="1167" t="s">
        <v>696</v>
      </c>
      <c r="C745" s="118">
        <v>4216006757</v>
      </c>
      <c r="D745" s="45" t="s">
        <v>6083</v>
      </c>
      <c r="E745" s="118" t="s">
        <v>6084</v>
      </c>
      <c r="F745" s="45" t="s">
        <v>3217</v>
      </c>
      <c r="G745" s="45" t="s">
        <v>6130</v>
      </c>
      <c r="H745" s="118" t="s">
        <v>694</v>
      </c>
      <c r="I745" s="45" t="s">
        <v>711</v>
      </c>
      <c r="J745" s="118" t="s">
        <v>694</v>
      </c>
      <c r="K745" s="118" t="s">
        <v>694</v>
      </c>
      <c r="L745" s="118" t="s">
        <v>694</v>
      </c>
      <c r="M745" s="275">
        <v>278254.65000000002</v>
      </c>
      <c r="N745" s="275">
        <v>278254.65000000002</v>
      </c>
      <c r="O745" s="118">
        <v>0</v>
      </c>
      <c r="P745" s="118" t="s">
        <v>694</v>
      </c>
      <c r="Q745" s="118" t="s">
        <v>6085</v>
      </c>
      <c r="R745" s="118">
        <v>4205109214</v>
      </c>
      <c r="S745" s="118" t="s">
        <v>6086</v>
      </c>
      <c r="T745" s="118" t="s">
        <v>694</v>
      </c>
      <c r="U745" s="118" t="s">
        <v>694</v>
      </c>
      <c r="V745" s="274">
        <v>42733</v>
      </c>
      <c r="W745" s="274">
        <v>42734</v>
      </c>
      <c r="X745" s="118" t="s">
        <v>6131</v>
      </c>
      <c r="Y745" s="118">
        <v>278254.65000000002</v>
      </c>
      <c r="Z745" s="118" t="s">
        <v>6085</v>
      </c>
      <c r="AA745" s="118">
        <v>4205109214</v>
      </c>
    </row>
    <row r="746" spans="1:27" ht="63">
      <c r="A746" s="475" t="s">
        <v>26468</v>
      </c>
      <c r="B746" s="1168" t="s">
        <v>2948</v>
      </c>
      <c r="C746" s="480" t="s">
        <v>6132</v>
      </c>
      <c r="D746" s="480" t="s">
        <v>6133</v>
      </c>
      <c r="E746" s="480" t="s">
        <v>6134</v>
      </c>
      <c r="F746" s="480" t="s">
        <v>839</v>
      </c>
      <c r="G746" s="480" t="s">
        <v>839</v>
      </c>
      <c r="H746" s="480" t="s">
        <v>6135</v>
      </c>
      <c r="I746" s="480" t="s">
        <v>1367</v>
      </c>
      <c r="J746" s="480"/>
      <c r="K746" s="481"/>
      <c r="L746" s="481"/>
      <c r="M746" s="577">
        <v>21344.33</v>
      </c>
      <c r="N746" s="577"/>
      <c r="O746" s="577"/>
      <c r="P746" s="555"/>
      <c r="Q746" s="577"/>
      <c r="R746" s="577"/>
      <c r="S746" s="577"/>
      <c r="T746" s="577"/>
      <c r="U746" s="577"/>
      <c r="V746" s="577"/>
      <c r="W746" s="577"/>
      <c r="X746" s="577"/>
      <c r="Y746" s="577">
        <v>21344.33</v>
      </c>
      <c r="Z746" s="480" t="s">
        <v>1148</v>
      </c>
      <c r="AA746" s="480" t="s">
        <v>834</v>
      </c>
    </row>
    <row r="747" spans="1:27" ht="63">
      <c r="A747" s="475" t="s">
        <v>26469</v>
      </c>
      <c r="B747" s="1168" t="s">
        <v>2948</v>
      </c>
      <c r="C747" s="480" t="s">
        <v>6136</v>
      </c>
      <c r="D747" s="480" t="s">
        <v>6137</v>
      </c>
      <c r="E747" s="480" t="s">
        <v>6138</v>
      </c>
      <c r="F747" s="480"/>
      <c r="G747" s="480"/>
      <c r="H747" s="480"/>
      <c r="I747" s="480"/>
      <c r="J747" s="480"/>
      <c r="K747" s="481"/>
      <c r="L747" s="481"/>
      <c r="M747" s="577">
        <v>81950.7</v>
      </c>
      <c r="N747" s="577"/>
      <c r="O747" s="577"/>
      <c r="P747" s="555"/>
      <c r="Q747" s="577"/>
      <c r="R747" s="577"/>
      <c r="S747" s="577"/>
      <c r="T747" s="577"/>
      <c r="U747" s="577"/>
      <c r="V747" s="577"/>
      <c r="W747" s="577"/>
      <c r="X747" s="577"/>
      <c r="Y747" s="577">
        <v>81950.7</v>
      </c>
      <c r="Z747" s="480" t="s">
        <v>561</v>
      </c>
      <c r="AA747" s="480" t="s">
        <v>1165</v>
      </c>
    </row>
    <row r="748" spans="1:27" ht="95.25">
      <c r="A748" s="475" t="s">
        <v>26470</v>
      </c>
      <c r="B748" s="1150" t="s">
        <v>6139</v>
      </c>
      <c r="C748" s="193" t="s">
        <v>6140</v>
      </c>
      <c r="D748" s="193" t="s">
        <v>261</v>
      </c>
      <c r="E748" s="482" t="s">
        <v>6141</v>
      </c>
      <c r="F748" s="193" t="s">
        <v>849</v>
      </c>
      <c r="G748" s="193" t="s">
        <v>1043</v>
      </c>
      <c r="H748" s="193" t="s">
        <v>6142</v>
      </c>
      <c r="I748" s="193" t="s">
        <v>6143</v>
      </c>
      <c r="J748" s="193" t="s">
        <v>34</v>
      </c>
      <c r="K748" s="147">
        <v>2</v>
      </c>
      <c r="L748" s="147">
        <v>1</v>
      </c>
      <c r="M748" s="204">
        <v>1825076</v>
      </c>
      <c r="N748" s="204">
        <v>730874.62</v>
      </c>
      <c r="O748" s="204">
        <f t="shared" ref="O748:O753" si="27">M748-N748</f>
        <v>1094201.3799999999</v>
      </c>
      <c r="P748" s="555">
        <f t="shared" ref="P748:P753" si="28">(100-(N748*100/M748))/100</f>
        <v>0.59953743296169582</v>
      </c>
      <c r="Q748" s="578" t="s">
        <v>6144</v>
      </c>
      <c r="R748" s="579">
        <v>4205102120</v>
      </c>
      <c r="S748" s="578" t="s">
        <v>6145</v>
      </c>
      <c r="T748" s="518" t="s">
        <v>853</v>
      </c>
      <c r="U748" s="580"/>
      <c r="V748" s="518" t="s">
        <v>1033</v>
      </c>
      <c r="W748" s="518" t="s">
        <v>1185</v>
      </c>
      <c r="X748" s="518" t="s">
        <v>6146</v>
      </c>
      <c r="Y748" s="580">
        <v>730874.62</v>
      </c>
      <c r="Z748" s="578" t="s">
        <v>6144</v>
      </c>
      <c r="AA748" s="579">
        <v>4205102120</v>
      </c>
    </row>
    <row r="749" spans="1:27" ht="78.75">
      <c r="A749" s="475" t="s">
        <v>26471</v>
      </c>
      <c r="B749" s="1150" t="s">
        <v>6139</v>
      </c>
      <c r="C749" s="193" t="s">
        <v>6140</v>
      </c>
      <c r="D749" s="193" t="s">
        <v>589</v>
      </c>
      <c r="E749" s="482" t="s">
        <v>6147</v>
      </c>
      <c r="F749" s="193" t="s">
        <v>645</v>
      </c>
      <c r="G749" s="193" t="s">
        <v>714</v>
      </c>
      <c r="H749" s="193" t="s">
        <v>593</v>
      </c>
      <c r="I749" s="193" t="s">
        <v>6148</v>
      </c>
      <c r="J749" s="193" t="s">
        <v>10</v>
      </c>
      <c r="K749" s="147">
        <v>1</v>
      </c>
      <c r="L749" s="147">
        <v>1</v>
      </c>
      <c r="M749" s="204">
        <v>97890</v>
      </c>
      <c r="N749" s="204">
        <v>97890</v>
      </c>
      <c r="O749" s="204">
        <f t="shared" si="27"/>
        <v>0</v>
      </c>
      <c r="P749" s="555">
        <f t="shared" si="28"/>
        <v>0</v>
      </c>
      <c r="Q749" s="556" t="s">
        <v>6149</v>
      </c>
      <c r="R749" s="581" t="s">
        <v>865</v>
      </c>
      <c r="S749" s="556" t="s">
        <v>6150</v>
      </c>
      <c r="T749" s="193" t="s">
        <v>693</v>
      </c>
      <c r="U749" s="204"/>
      <c r="V749" s="193" t="s">
        <v>1202</v>
      </c>
      <c r="W749" s="193" t="s">
        <v>1202</v>
      </c>
      <c r="X749" s="193" t="s">
        <v>6151</v>
      </c>
      <c r="Y749" s="204">
        <v>97890</v>
      </c>
      <c r="Z749" s="556" t="s">
        <v>6149</v>
      </c>
      <c r="AA749" s="581" t="s">
        <v>865</v>
      </c>
    </row>
    <row r="750" spans="1:27" ht="95.25">
      <c r="A750" s="475" t="s">
        <v>26472</v>
      </c>
      <c r="B750" s="1150" t="s">
        <v>6139</v>
      </c>
      <c r="C750" s="193" t="s">
        <v>6140</v>
      </c>
      <c r="D750" s="193" t="s">
        <v>261</v>
      </c>
      <c r="E750" s="482" t="s">
        <v>6152</v>
      </c>
      <c r="F750" s="193" t="s">
        <v>1162</v>
      </c>
      <c r="G750" s="193" t="s">
        <v>857</v>
      </c>
      <c r="H750" s="193" t="s">
        <v>6153</v>
      </c>
      <c r="I750" s="193" t="s">
        <v>6154</v>
      </c>
      <c r="J750" s="193" t="s">
        <v>15</v>
      </c>
      <c r="K750" s="147">
        <v>2</v>
      </c>
      <c r="L750" s="147">
        <v>1</v>
      </c>
      <c r="M750" s="204">
        <v>452725.88</v>
      </c>
      <c r="N750" s="204">
        <v>147736.37</v>
      </c>
      <c r="O750" s="204">
        <f t="shared" si="27"/>
        <v>304989.51</v>
      </c>
      <c r="P750" s="555">
        <f t="shared" si="28"/>
        <v>0.67367368085959656</v>
      </c>
      <c r="Q750" s="556" t="s">
        <v>6155</v>
      </c>
      <c r="R750" s="581">
        <v>6658378392</v>
      </c>
      <c r="S750" s="556" t="s">
        <v>6156</v>
      </c>
      <c r="T750" s="232" t="s">
        <v>1400</v>
      </c>
      <c r="U750" s="582"/>
      <c r="V750" s="232" t="s">
        <v>695</v>
      </c>
      <c r="W750" s="232" t="s">
        <v>6157</v>
      </c>
      <c r="X750" s="232" t="s">
        <v>6158</v>
      </c>
      <c r="Y750" s="582">
        <v>147736.37</v>
      </c>
      <c r="Z750" s="556" t="s">
        <v>6155</v>
      </c>
      <c r="AA750" s="581">
        <v>6658378392</v>
      </c>
    </row>
    <row r="751" spans="1:27" ht="158.25">
      <c r="A751" s="475" t="s">
        <v>26473</v>
      </c>
      <c r="B751" s="1150" t="s">
        <v>6139</v>
      </c>
      <c r="C751" s="193" t="s">
        <v>6140</v>
      </c>
      <c r="D751" s="193" t="s">
        <v>261</v>
      </c>
      <c r="E751" s="482" t="s">
        <v>6159</v>
      </c>
      <c r="F751" s="193" t="s">
        <v>849</v>
      </c>
      <c r="G751" s="193" t="s">
        <v>1043</v>
      </c>
      <c r="H751" s="193" t="s">
        <v>6160</v>
      </c>
      <c r="I751" s="193" t="s">
        <v>6154</v>
      </c>
      <c r="J751" s="193" t="s">
        <v>356</v>
      </c>
      <c r="K751" s="147">
        <v>14</v>
      </c>
      <c r="L751" s="147">
        <v>1</v>
      </c>
      <c r="M751" s="204">
        <v>2688222.4</v>
      </c>
      <c r="N751" s="204">
        <v>530000</v>
      </c>
      <c r="O751" s="204">
        <f t="shared" si="27"/>
        <v>2158222.4</v>
      </c>
      <c r="P751" s="555">
        <f t="shared" si="28"/>
        <v>0.80284369328966232</v>
      </c>
      <c r="Q751" s="556" t="s">
        <v>6161</v>
      </c>
      <c r="R751" s="581">
        <v>4205117889</v>
      </c>
      <c r="S751" s="556" t="s">
        <v>6162</v>
      </c>
      <c r="T751" s="232" t="s">
        <v>856</v>
      </c>
      <c r="U751" s="582"/>
      <c r="V751" s="232" t="s">
        <v>1252</v>
      </c>
      <c r="W751" s="232" t="s">
        <v>1252</v>
      </c>
      <c r="X751" s="232" t="s">
        <v>6163</v>
      </c>
      <c r="Y751" s="582">
        <v>530000</v>
      </c>
      <c r="Z751" s="556" t="s">
        <v>6161</v>
      </c>
      <c r="AA751" s="581">
        <v>4205117889</v>
      </c>
    </row>
    <row r="752" spans="1:27" ht="200.25">
      <c r="A752" s="475" t="s">
        <v>26474</v>
      </c>
      <c r="B752" s="1150" t="s">
        <v>6139</v>
      </c>
      <c r="C752" s="193" t="s">
        <v>6140</v>
      </c>
      <c r="D752" s="193" t="s">
        <v>261</v>
      </c>
      <c r="E752" s="482" t="s">
        <v>6164</v>
      </c>
      <c r="F752" s="193" t="s">
        <v>849</v>
      </c>
      <c r="G752" s="193" t="s">
        <v>1043</v>
      </c>
      <c r="H752" s="193" t="s">
        <v>6165</v>
      </c>
      <c r="I752" s="193" t="s">
        <v>6154</v>
      </c>
      <c r="J752" s="193" t="s">
        <v>357</v>
      </c>
      <c r="K752" s="147">
        <v>12</v>
      </c>
      <c r="L752" s="147">
        <v>4</v>
      </c>
      <c r="M752" s="204">
        <v>5880971.5</v>
      </c>
      <c r="N752" s="204">
        <v>1120595.1399999999</v>
      </c>
      <c r="O752" s="204">
        <f t="shared" si="27"/>
        <v>4760376.3600000003</v>
      </c>
      <c r="P752" s="555">
        <f t="shared" si="28"/>
        <v>0.80945407744281705</v>
      </c>
      <c r="Q752" s="556" t="s">
        <v>6155</v>
      </c>
      <c r="R752" s="581">
        <v>6658378392</v>
      </c>
      <c r="S752" s="556" t="s">
        <v>6156</v>
      </c>
      <c r="T752" s="232" t="s">
        <v>853</v>
      </c>
      <c r="U752" s="582"/>
      <c r="V752" s="232" t="s">
        <v>1231</v>
      </c>
      <c r="W752" s="232" t="s">
        <v>1252</v>
      </c>
      <c r="X752" s="232" t="s">
        <v>6166</v>
      </c>
      <c r="Y752" s="582">
        <v>1120595.1399999999</v>
      </c>
      <c r="Z752" s="556" t="s">
        <v>6155</v>
      </c>
      <c r="AA752" s="581">
        <v>6658378392</v>
      </c>
    </row>
    <row r="753" spans="1:27" ht="78.75">
      <c r="A753" s="475" t="s">
        <v>26475</v>
      </c>
      <c r="B753" s="1150" t="s">
        <v>6139</v>
      </c>
      <c r="C753" s="193" t="s">
        <v>6140</v>
      </c>
      <c r="D753" s="193" t="s">
        <v>589</v>
      </c>
      <c r="E753" s="482" t="s">
        <v>6167</v>
      </c>
      <c r="F753" s="193" t="s">
        <v>681</v>
      </c>
      <c r="G753" s="193" t="s">
        <v>648</v>
      </c>
      <c r="H753" s="193" t="s">
        <v>6168</v>
      </c>
      <c r="I753" s="193" t="s">
        <v>6148</v>
      </c>
      <c r="J753" s="193" t="s">
        <v>10</v>
      </c>
      <c r="K753" s="147">
        <v>1</v>
      </c>
      <c r="L753" s="147">
        <v>1</v>
      </c>
      <c r="M753" s="204">
        <v>100710</v>
      </c>
      <c r="N753" s="204">
        <v>100710</v>
      </c>
      <c r="O753" s="204">
        <f t="shared" si="27"/>
        <v>0</v>
      </c>
      <c r="P753" s="555">
        <f t="shared" si="28"/>
        <v>0</v>
      </c>
      <c r="Q753" s="556" t="s">
        <v>6149</v>
      </c>
      <c r="R753" s="581" t="s">
        <v>865</v>
      </c>
      <c r="S753" s="556" t="s">
        <v>6150</v>
      </c>
      <c r="T753" s="193" t="s">
        <v>1276</v>
      </c>
      <c r="U753" s="204"/>
      <c r="V753" s="193" t="s">
        <v>866</v>
      </c>
      <c r="W753" s="193" t="s">
        <v>866</v>
      </c>
      <c r="X753" s="193" t="s">
        <v>6169</v>
      </c>
      <c r="Y753" s="204">
        <v>100710</v>
      </c>
      <c r="Z753" s="556" t="s">
        <v>6149</v>
      </c>
      <c r="AA753" s="581" t="s">
        <v>865</v>
      </c>
    </row>
    <row r="754" spans="1:27" ht="78.75">
      <c r="A754" s="475" t="s">
        <v>26476</v>
      </c>
      <c r="B754" s="1150" t="s">
        <v>6139</v>
      </c>
      <c r="C754" s="193" t="s">
        <v>6140</v>
      </c>
      <c r="D754" s="193" t="s">
        <v>261</v>
      </c>
      <c r="E754" s="482" t="s">
        <v>6170</v>
      </c>
      <c r="F754" s="193"/>
      <c r="G754" s="193" t="s">
        <v>1423</v>
      </c>
      <c r="H754" s="193" t="s">
        <v>6171</v>
      </c>
      <c r="I754" s="193" t="s">
        <v>6154</v>
      </c>
      <c r="J754" s="193" t="s">
        <v>10</v>
      </c>
      <c r="K754" s="147">
        <v>1</v>
      </c>
      <c r="L754" s="147">
        <v>0</v>
      </c>
      <c r="M754" s="204">
        <v>306422.40000000002</v>
      </c>
      <c r="N754" s="204">
        <v>306422.40000000002</v>
      </c>
      <c r="O754" s="204">
        <v>0</v>
      </c>
      <c r="P754" s="555">
        <v>0</v>
      </c>
      <c r="Q754" s="556" t="s">
        <v>6172</v>
      </c>
      <c r="R754" s="581">
        <v>4205233229</v>
      </c>
      <c r="S754" s="556" t="s">
        <v>6173</v>
      </c>
      <c r="T754" s="193" t="s">
        <v>1785</v>
      </c>
      <c r="U754" s="204"/>
      <c r="V754" s="193" t="s">
        <v>2506</v>
      </c>
      <c r="W754" s="193" t="s">
        <v>2188</v>
      </c>
      <c r="X754" s="193" t="s">
        <v>6174</v>
      </c>
      <c r="Y754" s="204">
        <v>306422.40000000002</v>
      </c>
      <c r="Z754" s="556" t="s">
        <v>6172</v>
      </c>
      <c r="AA754" s="581">
        <v>4205233229</v>
      </c>
    </row>
    <row r="755" spans="1:27" ht="168.75">
      <c r="A755" s="475" t="s">
        <v>26477</v>
      </c>
      <c r="B755" s="1150" t="s">
        <v>6139</v>
      </c>
      <c r="C755" s="193" t="s">
        <v>6140</v>
      </c>
      <c r="D755" s="193" t="s">
        <v>557</v>
      </c>
      <c r="E755" s="482" t="s">
        <v>6175</v>
      </c>
      <c r="F755" s="193"/>
      <c r="G755" s="193" t="s">
        <v>2564</v>
      </c>
      <c r="H755" s="193" t="s">
        <v>6176</v>
      </c>
      <c r="I755" s="193" t="s">
        <v>6177</v>
      </c>
      <c r="J755" s="193" t="s">
        <v>10</v>
      </c>
      <c r="K755" s="147">
        <v>1</v>
      </c>
      <c r="L755" s="147">
        <v>0</v>
      </c>
      <c r="M755" s="204">
        <v>820017</v>
      </c>
      <c r="N755" s="204">
        <v>820017</v>
      </c>
      <c r="O755" s="204">
        <v>0</v>
      </c>
      <c r="P755" s="555">
        <v>0</v>
      </c>
      <c r="Q755" s="556" t="s">
        <v>6178</v>
      </c>
      <c r="R755" s="581">
        <v>4205121613</v>
      </c>
      <c r="S755" s="465" t="s">
        <v>6179</v>
      </c>
      <c r="T755" s="193"/>
      <c r="U755" s="204"/>
      <c r="V755" s="193" t="s">
        <v>650</v>
      </c>
      <c r="W755" s="193" t="s">
        <v>1326</v>
      </c>
      <c r="X755" s="193" t="s">
        <v>6180</v>
      </c>
      <c r="Y755" s="204">
        <v>820017</v>
      </c>
      <c r="Z755" s="556" t="s">
        <v>6178</v>
      </c>
      <c r="AA755" s="581">
        <v>4205121613</v>
      </c>
    </row>
    <row r="756" spans="1:27" ht="116.25">
      <c r="A756" s="475" t="s">
        <v>26478</v>
      </c>
      <c r="B756" s="1150" t="s">
        <v>6139</v>
      </c>
      <c r="C756" s="193" t="s">
        <v>6140</v>
      </c>
      <c r="D756" s="193" t="s">
        <v>557</v>
      </c>
      <c r="E756" s="482" t="s">
        <v>6181</v>
      </c>
      <c r="F756" s="193"/>
      <c r="G756" s="193" t="s">
        <v>2499</v>
      </c>
      <c r="H756" s="193" t="s">
        <v>6182</v>
      </c>
      <c r="I756" s="193" t="s">
        <v>6183</v>
      </c>
      <c r="J756" s="193" t="s">
        <v>10</v>
      </c>
      <c r="K756" s="147">
        <v>1</v>
      </c>
      <c r="L756" s="147">
        <v>0</v>
      </c>
      <c r="M756" s="204">
        <v>548405</v>
      </c>
      <c r="N756" s="204">
        <v>548405</v>
      </c>
      <c r="O756" s="204">
        <v>0</v>
      </c>
      <c r="P756" s="555">
        <v>0</v>
      </c>
      <c r="Q756" s="556" t="s">
        <v>6178</v>
      </c>
      <c r="R756" s="581">
        <v>4205121613</v>
      </c>
      <c r="S756" s="465" t="s">
        <v>6179</v>
      </c>
      <c r="T756" s="193"/>
      <c r="U756" s="204"/>
      <c r="V756" s="193" t="s">
        <v>2506</v>
      </c>
      <c r="W756" s="193" t="s">
        <v>1308</v>
      </c>
      <c r="X756" s="193" t="s">
        <v>6184</v>
      </c>
      <c r="Y756" s="204">
        <v>548405</v>
      </c>
      <c r="Z756" s="556" t="s">
        <v>6178</v>
      </c>
      <c r="AA756" s="581">
        <v>4205121613</v>
      </c>
    </row>
    <row r="757" spans="1:27" ht="78.75">
      <c r="A757" s="475" t="s">
        <v>26479</v>
      </c>
      <c r="B757" s="1150" t="s">
        <v>6139</v>
      </c>
      <c r="C757" s="193" t="s">
        <v>6140</v>
      </c>
      <c r="D757" s="193" t="s">
        <v>589</v>
      </c>
      <c r="E757" s="482" t="s">
        <v>6185</v>
      </c>
      <c r="F757" s="193" t="s">
        <v>2564</v>
      </c>
      <c r="G757" s="193" t="s">
        <v>651</v>
      </c>
      <c r="H757" s="193" t="s">
        <v>6186</v>
      </c>
      <c r="I757" s="193" t="s">
        <v>2722</v>
      </c>
      <c r="J757" s="193" t="s">
        <v>10</v>
      </c>
      <c r="K757" s="147">
        <v>1</v>
      </c>
      <c r="L757" s="147">
        <v>0</v>
      </c>
      <c r="M757" s="204">
        <v>101700</v>
      </c>
      <c r="N757" s="204">
        <v>101700</v>
      </c>
      <c r="O757" s="204">
        <v>0</v>
      </c>
      <c r="P757" s="555">
        <v>0</v>
      </c>
      <c r="Q757" s="556" t="s">
        <v>6149</v>
      </c>
      <c r="R757" s="581" t="s">
        <v>865</v>
      </c>
      <c r="S757" s="556" t="s">
        <v>6150</v>
      </c>
      <c r="T757" s="193" t="s">
        <v>2103</v>
      </c>
      <c r="U757" s="204"/>
      <c r="V757" s="193" t="s">
        <v>4126</v>
      </c>
      <c r="W757" s="193" t="s">
        <v>4126</v>
      </c>
      <c r="X757" s="193" t="s">
        <v>6187</v>
      </c>
      <c r="Y757" s="204">
        <v>101700</v>
      </c>
      <c r="Z757" s="556" t="s">
        <v>6149</v>
      </c>
      <c r="AA757" s="581" t="s">
        <v>865</v>
      </c>
    </row>
    <row r="758" spans="1:27" ht="95.25">
      <c r="A758" s="475" t="s">
        <v>26480</v>
      </c>
      <c r="B758" s="1150" t="s">
        <v>6139</v>
      </c>
      <c r="C758" s="193" t="s">
        <v>6140</v>
      </c>
      <c r="D758" s="193" t="s">
        <v>261</v>
      </c>
      <c r="E758" s="482" t="s">
        <v>6188</v>
      </c>
      <c r="F758" s="193" t="s">
        <v>650</v>
      </c>
      <c r="G758" s="193" t="s">
        <v>3011</v>
      </c>
      <c r="H758" s="193" t="s">
        <v>6189</v>
      </c>
      <c r="I758" s="193" t="s">
        <v>6190</v>
      </c>
      <c r="J758" s="193" t="s">
        <v>10</v>
      </c>
      <c r="K758" s="147">
        <v>1</v>
      </c>
      <c r="L758" s="147">
        <v>0</v>
      </c>
      <c r="M758" s="204">
        <v>97036216</v>
      </c>
      <c r="N758" s="204">
        <v>97036216</v>
      </c>
      <c r="O758" s="204">
        <v>0</v>
      </c>
      <c r="P758" s="555">
        <v>0</v>
      </c>
      <c r="Q758" s="556" t="s">
        <v>6191</v>
      </c>
      <c r="R758" s="581">
        <v>4205085115</v>
      </c>
      <c r="S758" s="556" t="s">
        <v>6192</v>
      </c>
      <c r="T758" s="193" t="s">
        <v>6193</v>
      </c>
      <c r="U758" s="204"/>
      <c r="V758" s="193" t="s">
        <v>6194</v>
      </c>
      <c r="W758" s="193" t="s">
        <v>3705</v>
      </c>
      <c r="X758" s="193" t="s">
        <v>6195</v>
      </c>
      <c r="Y758" s="204">
        <v>97036216</v>
      </c>
      <c r="Z758" s="556" t="s">
        <v>6191</v>
      </c>
      <c r="AA758" s="581">
        <v>4205085115</v>
      </c>
    </row>
    <row r="759" spans="1:27" ht="63.75">
      <c r="A759" s="475" t="s">
        <v>26481</v>
      </c>
      <c r="B759" s="1150" t="s">
        <v>6139</v>
      </c>
      <c r="C759" s="193" t="s">
        <v>6140</v>
      </c>
      <c r="D759" s="193" t="s">
        <v>6196</v>
      </c>
      <c r="E759" s="482" t="s">
        <v>6197</v>
      </c>
      <c r="F759" s="193" t="s">
        <v>3373</v>
      </c>
      <c r="G759" s="193" t="s">
        <v>3381</v>
      </c>
      <c r="H759" s="193" t="s">
        <v>6198</v>
      </c>
      <c r="I759" s="193" t="s">
        <v>6199</v>
      </c>
      <c r="J759" s="193" t="s">
        <v>10</v>
      </c>
      <c r="K759" s="147">
        <v>1</v>
      </c>
      <c r="L759" s="147">
        <v>0</v>
      </c>
      <c r="M759" s="204">
        <v>18439150.699999999</v>
      </c>
      <c r="N759" s="204">
        <v>18300000</v>
      </c>
      <c r="O759" s="204"/>
      <c r="P759" s="555"/>
      <c r="Q759" s="556" t="s">
        <v>6200</v>
      </c>
      <c r="R759" s="581">
        <v>4205220780</v>
      </c>
      <c r="S759" s="556" t="s">
        <v>6201</v>
      </c>
      <c r="T759" s="193" t="s">
        <v>3344</v>
      </c>
      <c r="U759" s="193" t="s">
        <v>3411</v>
      </c>
      <c r="V759" s="193" t="s">
        <v>3443</v>
      </c>
      <c r="W759" s="193" t="s">
        <v>3443</v>
      </c>
      <c r="X759" s="193" t="s">
        <v>6202</v>
      </c>
      <c r="Y759" s="204">
        <v>18300000</v>
      </c>
      <c r="Z759" s="556" t="s">
        <v>6200</v>
      </c>
      <c r="AA759" s="581">
        <v>4205220780</v>
      </c>
    </row>
    <row r="760" spans="1:27" ht="78.75">
      <c r="A760" s="475" t="s">
        <v>26482</v>
      </c>
      <c r="B760" s="1150" t="s">
        <v>6139</v>
      </c>
      <c r="C760" s="193" t="s">
        <v>6140</v>
      </c>
      <c r="D760" s="193" t="s">
        <v>589</v>
      </c>
      <c r="E760" s="482" t="s">
        <v>6203</v>
      </c>
      <c r="F760" s="193" t="s">
        <v>3751</v>
      </c>
      <c r="G760" s="193" t="s">
        <v>3344</v>
      </c>
      <c r="H760" s="193" t="s">
        <v>6204</v>
      </c>
      <c r="I760" s="193" t="s">
        <v>2722</v>
      </c>
      <c r="J760" s="193" t="s">
        <v>15</v>
      </c>
      <c r="K760" s="147">
        <v>1</v>
      </c>
      <c r="L760" s="147">
        <v>2</v>
      </c>
      <c r="M760" s="204">
        <v>102150</v>
      </c>
      <c r="N760" s="204">
        <v>101100</v>
      </c>
      <c r="O760" s="204">
        <v>18630.46</v>
      </c>
      <c r="P760" s="555">
        <v>1.000000134188868E-2</v>
      </c>
      <c r="Q760" s="556" t="s">
        <v>6149</v>
      </c>
      <c r="R760" s="581" t="s">
        <v>865</v>
      </c>
      <c r="S760" s="556" t="s">
        <v>6150</v>
      </c>
      <c r="T760" s="193" t="s">
        <v>3417</v>
      </c>
      <c r="U760" s="204"/>
      <c r="V760" s="193" t="s">
        <v>3418</v>
      </c>
      <c r="W760" s="193" t="s">
        <v>3418</v>
      </c>
      <c r="X760" s="193" t="s">
        <v>3635</v>
      </c>
      <c r="Y760" s="204">
        <v>101100</v>
      </c>
      <c r="Z760" s="556" t="s">
        <v>6149</v>
      </c>
      <c r="AA760" s="581" t="s">
        <v>865</v>
      </c>
    </row>
    <row r="761" spans="1:27" ht="90">
      <c r="A761" s="475" t="s">
        <v>26483</v>
      </c>
      <c r="B761" s="1169" t="s">
        <v>3053</v>
      </c>
      <c r="C761" s="487" t="s">
        <v>6205</v>
      </c>
      <c r="D761" s="487" t="s">
        <v>238</v>
      </c>
      <c r="E761" s="469" t="s">
        <v>6206</v>
      </c>
      <c r="F761" s="469" t="s">
        <v>2121</v>
      </c>
      <c r="G761" s="469" t="s">
        <v>6207</v>
      </c>
      <c r="H761" s="488" t="s">
        <v>6208</v>
      </c>
      <c r="I761" s="469" t="s">
        <v>6209</v>
      </c>
      <c r="J761" s="483">
        <v>4</v>
      </c>
      <c r="K761" s="465">
        <v>4</v>
      </c>
      <c r="L761" s="116"/>
      <c r="M761" s="116">
        <v>176766</v>
      </c>
      <c r="N761" s="116">
        <v>121084.71</v>
      </c>
      <c r="O761" s="469" t="s">
        <v>6210</v>
      </c>
      <c r="P761" s="469" t="s">
        <v>6211</v>
      </c>
      <c r="Q761" s="469" t="s">
        <v>6212</v>
      </c>
      <c r="R761" s="469" t="s">
        <v>6213</v>
      </c>
      <c r="S761" s="469" t="s">
        <v>6214</v>
      </c>
      <c r="T761" s="469" t="s">
        <v>829</v>
      </c>
      <c r="U761" s="489"/>
      <c r="V761" s="490" t="s">
        <v>603</v>
      </c>
      <c r="W761" s="487" t="s">
        <v>844</v>
      </c>
      <c r="X761" s="469" t="s">
        <v>6215</v>
      </c>
      <c r="Y761" s="116">
        <v>121084.71</v>
      </c>
      <c r="Z761" s="469" t="s">
        <v>6212</v>
      </c>
      <c r="AA761" s="469" t="s">
        <v>6213</v>
      </c>
    </row>
    <row r="762" spans="1:27" ht="67.5">
      <c r="A762" s="475" t="s">
        <v>26484</v>
      </c>
      <c r="B762" s="1169" t="s">
        <v>3053</v>
      </c>
      <c r="C762" s="487" t="s">
        <v>6205</v>
      </c>
      <c r="D762" s="487" t="s">
        <v>238</v>
      </c>
      <c r="E762" s="469" t="s">
        <v>6216</v>
      </c>
      <c r="F762" s="469" t="s">
        <v>641</v>
      </c>
      <c r="G762" s="469" t="s">
        <v>3014</v>
      </c>
      <c r="H762" s="488" t="s">
        <v>6217</v>
      </c>
      <c r="I762" s="469" t="s">
        <v>6218</v>
      </c>
      <c r="J762" s="483">
        <v>1</v>
      </c>
      <c r="K762" s="465">
        <v>1</v>
      </c>
      <c r="L762" s="116"/>
      <c r="M762" s="116">
        <v>544436</v>
      </c>
      <c r="N762" s="116">
        <v>544436</v>
      </c>
      <c r="O762" s="115">
        <v>0</v>
      </c>
      <c r="P762" s="469" t="s">
        <v>3029</v>
      </c>
      <c r="Q762" s="469" t="s">
        <v>6219</v>
      </c>
      <c r="R762" s="469" t="s">
        <v>6220</v>
      </c>
      <c r="S762" s="469" t="s">
        <v>6221</v>
      </c>
      <c r="T762" s="469" t="s">
        <v>2071</v>
      </c>
      <c r="U762" s="491"/>
      <c r="V762" s="140" t="s">
        <v>2490</v>
      </c>
      <c r="W762" s="487" t="s">
        <v>1681</v>
      </c>
      <c r="X762" s="469" t="s">
        <v>6222</v>
      </c>
      <c r="Y762" s="116">
        <v>544436</v>
      </c>
      <c r="Z762" s="469" t="s">
        <v>6219</v>
      </c>
      <c r="AA762" s="469" t="s">
        <v>6220</v>
      </c>
    </row>
    <row r="763" spans="1:27" ht="67.5">
      <c r="A763" s="475" t="s">
        <v>26485</v>
      </c>
      <c r="B763" s="1169" t="s">
        <v>3053</v>
      </c>
      <c r="C763" s="487" t="s">
        <v>6205</v>
      </c>
      <c r="D763" s="487" t="s">
        <v>239</v>
      </c>
      <c r="E763" s="469" t="s">
        <v>6223</v>
      </c>
      <c r="F763" s="469" t="s">
        <v>1282</v>
      </c>
      <c r="G763" s="469" t="s">
        <v>1279</v>
      </c>
      <c r="H763" s="488" t="s">
        <v>6224</v>
      </c>
      <c r="I763" s="469" t="s">
        <v>6225</v>
      </c>
      <c r="J763" s="483">
        <v>3</v>
      </c>
      <c r="K763" s="465">
        <v>3</v>
      </c>
      <c r="L763" s="116"/>
      <c r="M763" s="116">
        <v>496798</v>
      </c>
      <c r="N763" s="116">
        <v>350000</v>
      </c>
      <c r="O763" s="469" t="s">
        <v>6226</v>
      </c>
      <c r="P763" s="469" t="s">
        <v>6227</v>
      </c>
      <c r="Q763" s="469" t="s">
        <v>6228</v>
      </c>
      <c r="R763" s="469" t="s">
        <v>6229</v>
      </c>
      <c r="S763" s="469" t="s">
        <v>6230</v>
      </c>
      <c r="T763" s="469" t="s">
        <v>2490</v>
      </c>
      <c r="U763" s="489"/>
      <c r="V763" s="490" t="s">
        <v>1785</v>
      </c>
      <c r="W763" s="487" t="s">
        <v>1785</v>
      </c>
      <c r="X763" s="469" t="s">
        <v>6231</v>
      </c>
      <c r="Y763" s="116">
        <v>350000</v>
      </c>
      <c r="Z763" s="469" t="s">
        <v>6228</v>
      </c>
      <c r="AA763" s="469" t="s">
        <v>6229</v>
      </c>
    </row>
    <row r="764" spans="1:27" ht="135">
      <c r="A764" s="475" t="s">
        <v>26486</v>
      </c>
      <c r="B764" s="1169" t="s">
        <v>3053</v>
      </c>
      <c r="C764" s="487" t="s">
        <v>6205</v>
      </c>
      <c r="D764" s="487" t="s">
        <v>235</v>
      </c>
      <c r="E764" s="469" t="s">
        <v>6232</v>
      </c>
      <c r="F764" s="469" t="s">
        <v>1122</v>
      </c>
      <c r="G764" s="469" t="s">
        <v>1423</v>
      </c>
      <c r="H764" s="488" t="s">
        <v>6233</v>
      </c>
      <c r="I764" s="469" t="s">
        <v>6234</v>
      </c>
      <c r="J764" s="483">
        <v>2</v>
      </c>
      <c r="K764" s="465">
        <v>2</v>
      </c>
      <c r="L764" s="116"/>
      <c r="M764" s="116">
        <v>6677357.9400000004</v>
      </c>
      <c r="N764" s="116">
        <v>6000000</v>
      </c>
      <c r="O764" s="469" t="s">
        <v>6235</v>
      </c>
      <c r="P764" s="465">
        <v>10</v>
      </c>
      <c r="Q764" s="469" t="s">
        <v>6236</v>
      </c>
      <c r="R764" s="469" t="s">
        <v>6237</v>
      </c>
      <c r="S764" s="469" t="s">
        <v>6238</v>
      </c>
      <c r="T764" s="469" t="s">
        <v>868</v>
      </c>
      <c r="U764" s="489"/>
      <c r="V764" s="490" t="s">
        <v>2519</v>
      </c>
      <c r="W764" s="487" t="s">
        <v>1454</v>
      </c>
      <c r="X764" s="469" t="s">
        <v>6239</v>
      </c>
      <c r="Y764" s="116">
        <v>6000000</v>
      </c>
      <c r="Z764" s="469" t="s">
        <v>6236</v>
      </c>
      <c r="AA764" s="469" t="s">
        <v>6237</v>
      </c>
    </row>
    <row r="765" spans="1:27" ht="191.25">
      <c r="A765" s="475" t="s">
        <v>26487</v>
      </c>
      <c r="B765" s="1169" t="s">
        <v>3053</v>
      </c>
      <c r="C765" s="487" t="s">
        <v>6205</v>
      </c>
      <c r="D765" s="487" t="s">
        <v>235</v>
      </c>
      <c r="E765" s="469" t="s">
        <v>6240</v>
      </c>
      <c r="F765" s="469" t="s">
        <v>1423</v>
      </c>
      <c r="G765" s="488" t="s">
        <v>6241</v>
      </c>
      <c r="H765" s="488" t="s">
        <v>6242</v>
      </c>
      <c r="I765" s="469" t="s">
        <v>6234</v>
      </c>
      <c r="J765" s="483">
        <v>3</v>
      </c>
      <c r="K765" s="465">
        <v>2</v>
      </c>
      <c r="L765" s="465">
        <v>1</v>
      </c>
      <c r="M765" s="116">
        <v>2564522.0499999998</v>
      </c>
      <c r="N765" s="116">
        <v>1925956.06</v>
      </c>
      <c r="O765" s="469" t="s">
        <v>6243</v>
      </c>
      <c r="P765" s="465" t="s">
        <v>359</v>
      </c>
      <c r="Q765" s="583" t="s">
        <v>6244</v>
      </c>
      <c r="R765" s="469" t="s">
        <v>6245</v>
      </c>
      <c r="S765" s="469" t="s">
        <v>6246</v>
      </c>
      <c r="T765" s="469" t="s">
        <v>2519</v>
      </c>
      <c r="U765" s="489"/>
      <c r="V765" s="490" t="s">
        <v>2513</v>
      </c>
      <c r="W765" s="487" t="s">
        <v>2520</v>
      </c>
      <c r="X765" s="469" t="s">
        <v>6247</v>
      </c>
      <c r="Y765" s="116"/>
      <c r="Z765" s="469"/>
      <c r="AA765" s="469"/>
    </row>
    <row r="766" spans="1:27" ht="135">
      <c r="A766" s="475" t="s">
        <v>26488</v>
      </c>
      <c r="B766" s="1170" t="s">
        <v>3053</v>
      </c>
      <c r="C766" s="490" t="s">
        <v>6205</v>
      </c>
      <c r="D766" s="490" t="s">
        <v>235</v>
      </c>
      <c r="E766" s="140" t="s">
        <v>6248</v>
      </c>
      <c r="F766" s="140" t="s">
        <v>6249</v>
      </c>
      <c r="G766" s="492" t="s">
        <v>4126</v>
      </c>
      <c r="H766" s="492" t="s">
        <v>6250</v>
      </c>
      <c r="I766" s="140" t="s">
        <v>6234</v>
      </c>
      <c r="J766" s="483">
        <v>1</v>
      </c>
      <c r="K766" s="484">
        <v>1</v>
      </c>
      <c r="L766" s="484"/>
      <c r="M766" s="120">
        <v>9454520</v>
      </c>
      <c r="N766" s="120">
        <v>8000000</v>
      </c>
      <c r="O766" s="140" t="s">
        <v>6251</v>
      </c>
      <c r="P766" s="140" t="s">
        <v>6252</v>
      </c>
      <c r="Q766" s="140" t="s">
        <v>6236</v>
      </c>
      <c r="R766" s="140" t="s">
        <v>6237</v>
      </c>
      <c r="S766" s="140" t="s">
        <v>6238</v>
      </c>
      <c r="T766" s="140" t="s">
        <v>6253</v>
      </c>
      <c r="U766" s="489" t="s">
        <v>3201</v>
      </c>
      <c r="V766" s="490" t="s">
        <v>3417</v>
      </c>
      <c r="W766" s="490" t="s">
        <v>3424</v>
      </c>
      <c r="X766" s="140" t="s">
        <v>6254</v>
      </c>
      <c r="Y766" s="120">
        <v>8000000</v>
      </c>
      <c r="Z766" s="140" t="s">
        <v>6236</v>
      </c>
      <c r="AA766" s="140" t="s">
        <v>6237</v>
      </c>
    </row>
    <row r="767" spans="1:27" ht="101.25">
      <c r="A767" s="475" t="s">
        <v>26489</v>
      </c>
      <c r="B767" s="1169" t="s">
        <v>3053</v>
      </c>
      <c r="C767" s="487" t="s">
        <v>6205</v>
      </c>
      <c r="D767" s="487" t="s">
        <v>235</v>
      </c>
      <c r="E767" s="469" t="s">
        <v>6255</v>
      </c>
      <c r="F767" s="469" t="s">
        <v>6249</v>
      </c>
      <c r="G767" s="488" t="s">
        <v>4126</v>
      </c>
      <c r="H767" s="488" t="s">
        <v>6256</v>
      </c>
      <c r="I767" s="140" t="s">
        <v>6234</v>
      </c>
      <c r="J767" s="483">
        <v>2</v>
      </c>
      <c r="K767" s="465">
        <v>2</v>
      </c>
      <c r="L767" s="465"/>
      <c r="M767" s="116">
        <v>6280299</v>
      </c>
      <c r="N767" s="116">
        <v>4258000</v>
      </c>
      <c r="O767" s="469" t="s">
        <v>6257</v>
      </c>
      <c r="P767" s="469" t="s">
        <v>6258</v>
      </c>
      <c r="Q767" s="469" t="s">
        <v>6259</v>
      </c>
      <c r="R767" s="469" t="s">
        <v>6260</v>
      </c>
      <c r="S767" s="469" t="s">
        <v>6261</v>
      </c>
      <c r="T767" s="469" t="s">
        <v>3392</v>
      </c>
      <c r="U767" s="489"/>
      <c r="V767" s="490" t="s">
        <v>3432</v>
      </c>
      <c r="W767" s="487" t="s">
        <v>3338</v>
      </c>
      <c r="X767" s="469" t="s">
        <v>6262</v>
      </c>
      <c r="Y767" s="116">
        <v>4258000</v>
      </c>
      <c r="Z767" s="469" t="s">
        <v>6263</v>
      </c>
      <c r="AA767" s="469" t="s">
        <v>6260</v>
      </c>
    </row>
    <row r="768" spans="1:27" ht="78.75">
      <c r="A768" s="475" t="s">
        <v>26490</v>
      </c>
      <c r="B768" s="1170" t="s">
        <v>3053</v>
      </c>
      <c r="C768" s="490" t="s">
        <v>6205</v>
      </c>
      <c r="D768" s="490" t="s">
        <v>238</v>
      </c>
      <c r="E768" s="140" t="s">
        <v>6264</v>
      </c>
      <c r="F768" s="140" t="s">
        <v>6265</v>
      </c>
      <c r="G768" s="492" t="s">
        <v>3402</v>
      </c>
      <c r="H768" s="492" t="s">
        <v>6266</v>
      </c>
      <c r="I768" s="140" t="s">
        <v>6267</v>
      </c>
      <c r="J768" s="483">
        <v>1</v>
      </c>
      <c r="K768" s="484">
        <v>1</v>
      </c>
      <c r="L768" s="120"/>
      <c r="M768" s="120">
        <v>125648.03</v>
      </c>
      <c r="N768" s="120">
        <v>125648.03</v>
      </c>
      <c r="O768" s="140"/>
      <c r="P768" s="140"/>
      <c r="Q768" s="140" t="s">
        <v>6268</v>
      </c>
      <c r="R768" s="140" t="s">
        <v>6269</v>
      </c>
      <c r="S768" s="140" t="s">
        <v>6270</v>
      </c>
      <c r="T768" s="140" t="s">
        <v>3388</v>
      </c>
      <c r="U768" s="489"/>
      <c r="V768" s="490" t="s">
        <v>3406</v>
      </c>
      <c r="W768" s="490" t="s">
        <v>3411</v>
      </c>
      <c r="X768" s="140" t="s">
        <v>6271</v>
      </c>
      <c r="Y768" s="120">
        <v>125648.03</v>
      </c>
      <c r="Z768" s="140" t="s">
        <v>6268</v>
      </c>
      <c r="AA768" s="140" t="s">
        <v>6272</v>
      </c>
    </row>
    <row r="769" spans="1:27" ht="56.25">
      <c r="A769" s="475" t="s">
        <v>26491</v>
      </c>
      <c r="B769" s="1170" t="s">
        <v>3053</v>
      </c>
      <c r="C769" s="490" t="s">
        <v>6205</v>
      </c>
      <c r="D769" s="490" t="s">
        <v>239</v>
      </c>
      <c r="E769" s="140" t="s">
        <v>6223</v>
      </c>
      <c r="F769" s="140" t="s">
        <v>6265</v>
      </c>
      <c r="G769" s="492" t="s">
        <v>3392</v>
      </c>
      <c r="H769" s="492" t="s">
        <v>6273</v>
      </c>
      <c r="I769" s="140" t="s">
        <v>6274</v>
      </c>
      <c r="J769" s="483">
        <v>2</v>
      </c>
      <c r="K769" s="484">
        <v>2</v>
      </c>
      <c r="L769" s="120"/>
      <c r="M769" s="120">
        <v>498570</v>
      </c>
      <c r="N769" s="120">
        <v>230000</v>
      </c>
      <c r="O769" s="140" t="s">
        <v>6275</v>
      </c>
      <c r="P769" s="140" t="s">
        <v>132</v>
      </c>
      <c r="Q769" s="140" t="s">
        <v>6276</v>
      </c>
      <c r="R769" s="140" t="s">
        <v>6277</v>
      </c>
      <c r="S769" s="140" t="s">
        <v>6278</v>
      </c>
      <c r="T769" s="140" t="s">
        <v>3432</v>
      </c>
      <c r="U769" s="489"/>
      <c r="V769" s="490" t="s">
        <v>3467</v>
      </c>
      <c r="W769" s="490" t="s">
        <v>3474</v>
      </c>
      <c r="X769" s="140" t="s">
        <v>6279</v>
      </c>
      <c r="Y769" s="120">
        <v>448000</v>
      </c>
      <c r="Z769" s="140" t="s">
        <v>6280</v>
      </c>
      <c r="AA769" s="140" t="s">
        <v>6281</v>
      </c>
    </row>
    <row r="770" spans="1:27" ht="90">
      <c r="A770" s="475" t="s">
        <v>26492</v>
      </c>
      <c r="B770" s="1170" t="s">
        <v>3053</v>
      </c>
      <c r="C770" s="490" t="s">
        <v>6205</v>
      </c>
      <c r="D770" s="490" t="s">
        <v>238</v>
      </c>
      <c r="E770" s="140" t="s">
        <v>6282</v>
      </c>
      <c r="F770" s="140" t="s">
        <v>6253</v>
      </c>
      <c r="G770" s="492" t="s">
        <v>6283</v>
      </c>
      <c r="H770" s="492" t="s">
        <v>6284</v>
      </c>
      <c r="I770" s="140" t="s">
        <v>6285</v>
      </c>
      <c r="J770" s="483">
        <v>1</v>
      </c>
      <c r="K770" s="484">
        <v>1</v>
      </c>
      <c r="L770" s="120"/>
      <c r="M770" s="120">
        <v>424096</v>
      </c>
      <c r="N770" s="120">
        <v>424096</v>
      </c>
      <c r="O770" s="140"/>
      <c r="P770" s="140"/>
      <c r="Q770" s="140" t="s">
        <v>6286</v>
      </c>
      <c r="R770" s="140" t="s">
        <v>6287</v>
      </c>
      <c r="S770" s="140" t="s">
        <v>6288</v>
      </c>
      <c r="T770" s="140" t="s">
        <v>3443</v>
      </c>
      <c r="U770" s="489"/>
      <c r="V770" s="490" t="s">
        <v>3486</v>
      </c>
      <c r="W770" s="490" t="s">
        <v>3467</v>
      </c>
      <c r="X770" s="140" t="s">
        <v>6289</v>
      </c>
      <c r="Y770" s="120">
        <v>424096</v>
      </c>
      <c r="Z770" s="140" t="s">
        <v>6286</v>
      </c>
      <c r="AA770" s="140" t="s">
        <v>6287</v>
      </c>
    </row>
    <row r="771" spans="1:27" ht="135">
      <c r="A771" s="475" t="s">
        <v>26493</v>
      </c>
      <c r="B771" s="1170" t="s">
        <v>6290</v>
      </c>
      <c r="C771" s="490" t="s">
        <v>6291</v>
      </c>
      <c r="D771" s="490" t="s">
        <v>261</v>
      </c>
      <c r="E771" s="140" t="s">
        <v>6292</v>
      </c>
      <c r="F771" s="140" t="s">
        <v>6293</v>
      </c>
      <c r="G771" s="492" t="s">
        <v>6294</v>
      </c>
      <c r="H771" s="492" t="s">
        <v>6295</v>
      </c>
      <c r="I771" s="140" t="s">
        <v>6296</v>
      </c>
      <c r="J771" s="140" t="s">
        <v>11</v>
      </c>
      <c r="K771" s="484">
        <v>2</v>
      </c>
      <c r="L771" s="484">
        <v>0</v>
      </c>
      <c r="M771" s="120">
        <v>1087214.77</v>
      </c>
      <c r="N771" s="120">
        <v>994563.93</v>
      </c>
      <c r="O771" s="120">
        <f>M771-N771</f>
        <v>92650.839999999967</v>
      </c>
      <c r="P771" s="120">
        <v>8.5000000000000006E-2</v>
      </c>
      <c r="Q771" s="120" t="s">
        <v>6297</v>
      </c>
      <c r="R771" s="140">
        <v>7707049388</v>
      </c>
      <c r="S771" s="140" t="s">
        <v>6298</v>
      </c>
      <c r="T771" s="140" t="s">
        <v>6299</v>
      </c>
      <c r="U771" s="140" t="s">
        <v>694</v>
      </c>
      <c r="V771" s="140" t="s">
        <v>6300</v>
      </c>
      <c r="W771" s="140" t="s">
        <v>6301</v>
      </c>
      <c r="X771" s="140" t="s">
        <v>6302</v>
      </c>
      <c r="Y771" s="140">
        <v>994563.93</v>
      </c>
      <c r="Z771" s="140" t="s">
        <v>6297</v>
      </c>
      <c r="AA771" s="140">
        <v>7707049388</v>
      </c>
    </row>
    <row r="772" spans="1:27" ht="90">
      <c r="A772" s="475" t="s">
        <v>26494</v>
      </c>
      <c r="B772" s="1170" t="s">
        <v>6290</v>
      </c>
      <c r="C772" s="490" t="s">
        <v>6291</v>
      </c>
      <c r="D772" s="490" t="s">
        <v>265</v>
      </c>
      <c r="E772" s="140" t="s">
        <v>6303</v>
      </c>
      <c r="F772" s="140" t="s">
        <v>6304</v>
      </c>
      <c r="G772" s="492" t="s">
        <v>6294</v>
      </c>
      <c r="H772" s="492" t="s">
        <v>6305</v>
      </c>
      <c r="I772" s="140" t="s">
        <v>6306</v>
      </c>
      <c r="J772" s="140" t="s">
        <v>694</v>
      </c>
      <c r="K772" s="527" t="s">
        <v>694</v>
      </c>
      <c r="L772" s="527" t="s">
        <v>694</v>
      </c>
      <c r="M772" s="120">
        <v>1300000</v>
      </c>
      <c r="N772" s="120">
        <v>1300000</v>
      </c>
      <c r="O772" s="120" t="s">
        <v>694</v>
      </c>
      <c r="P772" s="120" t="s">
        <v>694</v>
      </c>
      <c r="Q772" s="120" t="s">
        <v>6297</v>
      </c>
      <c r="R772" s="140">
        <v>7707049388</v>
      </c>
      <c r="S772" s="140" t="s">
        <v>6298</v>
      </c>
      <c r="T772" s="140" t="s">
        <v>694</v>
      </c>
      <c r="U772" s="140" t="s">
        <v>694</v>
      </c>
      <c r="V772" s="140" t="s">
        <v>6307</v>
      </c>
      <c r="W772" s="140" t="s">
        <v>6308</v>
      </c>
      <c r="X772" s="140" t="s">
        <v>6309</v>
      </c>
      <c r="Y772" s="140">
        <v>1300000</v>
      </c>
      <c r="Z772" s="140" t="s">
        <v>6297</v>
      </c>
      <c r="AA772" s="140">
        <v>7707049388</v>
      </c>
    </row>
    <row r="773" spans="1:27" ht="78.75">
      <c r="A773" s="475" t="s">
        <v>26495</v>
      </c>
      <c r="B773" s="1170" t="s">
        <v>6290</v>
      </c>
      <c r="C773" s="490" t="s">
        <v>6291</v>
      </c>
      <c r="D773" s="490" t="s">
        <v>268</v>
      </c>
      <c r="E773" s="140" t="s">
        <v>6310</v>
      </c>
      <c r="F773" s="140" t="s">
        <v>6311</v>
      </c>
      <c r="G773" s="492" t="s">
        <v>694</v>
      </c>
      <c r="H773" s="492" t="s">
        <v>694</v>
      </c>
      <c r="I773" s="140" t="s">
        <v>6312</v>
      </c>
      <c r="J773" s="140" t="s">
        <v>694</v>
      </c>
      <c r="K773" s="527" t="s">
        <v>694</v>
      </c>
      <c r="L773" s="527" t="s">
        <v>694</v>
      </c>
      <c r="M773" s="120">
        <v>243956.36</v>
      </c>
      <c r="N773" s="120">
        <v>243956.36</v>
      </c>
      <c r="O773" s="120" t="s">
        <v>694</v>
      </c>
      <c r="P773" s="120" t="s">
        <v>694</v>
      </c>
      <c r="Q773" s="120" t="s">
        <v>6313</v>
      </c>
      <c r="R773" s="140">
        <v>4205109214</v>
      </c>
      <c r="S773" s="140" t="s">
        <v>6314</v>
      </c>
      <c r="T773" s="140" t="s">
        <v>694</v>
      </c>
      <c r="U773" s="140" t="s">
        <v>694</v>
      </c>
      <c r="V773" s="140" t="s">
        <v>6315</v>
      </c>
      <c r="W773" s="140" t="s">
        <v>6316</v>
      </c>
      <c r="X773" s="140" t="s">
        <v>6317</v>
      </c>
      <c r="Y773" s="140">
        <v>243956.36</v>
      </c>
      <c r="Z773" s="140" t="s">
        <v>6313</v>
      </c>
      <c r="AA773" s="140">
        <v>4205109214</v>
      </c>
    </row>
    <row r="774" spans="1:27" ht="90">
      <c r="A774" s="475" t="s">
        <v>26496</v>
      </c>
      <c r="B774" s="1165" t="s">
        <v>6290</v>
      </c>
      <c r="C774" s="490" t="s">
        <v>6291</v>
      </c>
      <c r="D774" s="490" t="s">
        <v>830</v>
      </c>
      <c r="E774" s="140" t="s">
        <v>6318</v>
      </c>
      <c r="F774" s="140" t="s">
        <v>6311</v>
      </c>
      <c r="G774" s="492" t="s">
        <v>6319</v>
      </c>
      <c r="H774" s="492" t="s">
        <v>6320</v>
      </c>
      <c r="I774" s="140" t="s">
        <v>6321</v>
      </c>
      <c r="J774" s="140" t="s">
        <v>694</v>
      </c>
      <c r="K774" s="527" t="s">
        <v>694</v>
      </c>
      <c r="L774" s="527" t="s">
        <v>694</v>
      </c>
      <c r="M774" s="120">
        <v>108061.78</v>
      </c>
      <c r="N774" s="120">
        <v>108061.78</v>
      </c>
      <c r="O774" s="120" t="s">
        <v>694</v>
      </c>
      <c r="P774" s="120" t="s">
        <v>694</v>
      </c>
      <c r="Q774" s="120" t="s">
        <v>6322</v>
      </c>
      <c r="R774" s="140" t="s">
        <v>6323</v>
      </c>
      <c r="S774" s="140" t="s">
        <v>6324</v>
      </c>
      <c r="T774" s="140" t="s">
        <v>694</v>
      </c>
      <c r="U774" s="140" t="s">
        <v>694</v>
      </c>
      <c r="V774" s="140" t="s">
        <v>6325</v>
      </c>
      <c r="W774" s="140" t="s">
        <v>6326</v>
      </c>
      <c r="X774" s="140" t="s">
        <v>6327</v>
      </c>
      <c r="Y774" s="140">
        <v>108061.78</v>
      </c>
      <c r="Z774" s="140" t="s">
        <v>6322</v>
      </c>
      <c r="AA774" s="140" t="s">
        <v>6323</v>
      </c>
    </row>
    <row r="775" spans="1:27" ht="112.5">
      <c r="A775" s="475" t="s">
        <v>26497</v>
      </c>
      <c r="B775" s="1165" t="s">
        <v>6290</v>
      </c>
      <c r="C775" s="490" t="s">
        <v>6291</v>
      </c>
      <c r="D775" s="490" t="s">
        <v>269</v>
      </c>
      <c r="E775" s="140" t="s">
        <v>6328</v>
      </c>
      <c r="F775" s="140" t="s">
        <v>6311</v>
      </c>
      <c r="G775" s="492" t="s">
        <v>6319</v>
      </c>
      <c r="H775" s="492" t="s">
        <v>6329</v>
      </c>
      <c r="I775" s="140" t="s">
        <v>6330</v>
      </c>
      <c r="J775" s="140" t="s">
        <v>694</v>
      </c>
      <c r="K775" s="527" t="s">
        <v>694</v>
      </c>
      <c r="L775" s="527" t="s">
        <v>694</v>
      </c>
      <c r="M775" s="120">
        <v>45143.27</v>
      </c>
      <c r="N775" s="120">
        <v>45143.27</v>
      </c>
      <c r="O775" s="120" t="s">
        <v>694</v>
      </c>
      <c r="P775" s="120" t="s">
        <v>694</v>
      </c>
      <c r="Q775" s="120" t="s">
        <v>6331</v>
      </c>
      <c r="R775" s="140" t="s">
        <v>6332</v>
      </c>
      <c r="S775" s="140" t="s">
        <v>6333</v>
      </c>
      <c r="T775" s="140" t="s">
        <v>694</v>
      </c>
      <c r="U775" s="140" t="s">
        <v>694</v>
      </c>
      <c r="V775" s="140" t="s">
        <v>6325</v>
      </c>
      <c r="W775" s="140" t="s">
        <v>6326</v>
      </c>
      <c r="X775" s="140" t="s">
        <v>6334</v>
      </c>
      <c r="Y775" s="140">
        <v>45143.27</v>
      </c>
      <c r="Z775" s="140" t="s">
        <v>6331</v>
      </c>
      <c r="AA775" s="140" t="s">
        <v>6332</v>
      </c>
    </row>
    <row r="776" spans="1:27" ht="112.5">
      <c r="A776" s="475" t="s">
        <v>26498</v>
      </c>
      <c r="B776" s="1165" t="s">
        <v>6290</v>
      </c>
      <c r="C776" s="490" t="s">
        <v>6291</v>
      </c>
      <c r="D776" s="490" t="s">
        <v>269</v>
      </c>
      <c r="E776" s="140" t="s">
        <v>6335</v>
      </c>
      <c r="F776" s="140" t="s">
        <v>6311</v>
      </c>
      <c r="G776" s="492" t="s">
        <v>6319</v>
      </c>
      <c r="H776" s="492" t="s">
        <v>6336</v>
      </c>
      <c r="I776" s="140" t="s">
        <v>6337</v>
      </c>
      <c r="J776" s="140" t="s">
        <v>694</v>
      </c>
      <c r="K776" s="527" t="s">
        <v>694</v>
      </c>
      <c r="L776" s="527" t="s">
        <v>694</v>
      </c>
      <c r="M776" s="120">
        <v>112212.3</v>
      </c>
      <c r="N776" s="120">
        <v>112212.3</v>
      </c>
      <c r="O776" s="120" t="s">
        <v>694</v>
      </c>
      <c r="P776" s="120" t="s">
        <v>694</v>
      </c>
      <c r="Q776" s="120" t="s">
        <v>6338</v>
      </c>
      <c r="R776" s="140" t="s">
        <v>6339</v>
      </c>
      <c r="S776" s="140" t="s">
        <v>6340</v>
      </c>
      <c r="T776" s="140" t="s">
        <v>694</v>
      </c>
      <c r="U776" s="140" t="s">
        <v>694</v>
      </c>
      <c r="V776" s="140" t="s">
        <v>6341</v>
      </c>
      <c r="W776" s="140" t="s">
        <v>6341</v>
      </c>
      <c r="X776" s="140" t="s">
        <v>6342</v>
      </c>
      <c r="Y776" s="140">
        <v>112212.3</v>
      </c>
      <c r="Z776" s="140" t="s">
        <v>6338</v>
      </c>
      <c r="AA776" s="140" t="s">
        <v>6339</v>
      </c>
    </row>
    <row r="777" spans="1:27" ht="101.25">
      <c r="A777" s="475" t="s">
        <v>26499</v>
      </c>
      <c r="B777" s="1165" t="s">
        <v>6290</v>
      </c>
      <c r="C777" s="490" t="s">
        <v>6291</v>
      </c>
      <c r="D777" s="490" t="s">
        <v>269</v>
      </c>
      <c r="E777" s="140" t="s">
        <v>6335</v>
      </c>
      <c r="F777" s="140" t="s">
        <v>6311</v>
      </c>
      <c r="G777" s="492" t="s">
        <v>6343</v>
      </c>
      <c r="H777" s="492" t="s">
        <v>6344</v>
      </c>
      <c r="I777" s="140" t="s">
        <v>6345</v>
      </c>
      <c r="J777" s="140" t="s">
        <v>694</v>
      </c>
      <c r="K777" s="527" t="s">
        <v>694</v>
      </c>
      <c r="L777" s="527" t="s">
        <v>694</v>
      </c>
      <c r="M777" s="120">
        <v>180121.59</v>
      </c>
      <c r="N777" s="120">
        <v>180121.59</v>
      </c>
      <c r="O777" s="120" t="s">
        <v>694</v>
      </c>
      <c r="P777" s="120" t="s">
        <v>694</v>
      </c>
      <c r="Q777" s="120" t="s">
        <v>6346</v>
      </c>
      <c r="R777" s="140" t="s">
        <v>266</v>
      </c>
      <c r="S777" s="140" t="s">
        <v>6347</v>
      </c>
      <c r="T777" s="140" t="s">
        <v>694</v>
      </c>
      <c r="U777" s="140" t="s">
        <v>694</v>
      </c>
      <c r="V777" s="140" t="s">
        <v>6348</v>
      </c>
      <c r="W777" s="140" t="s">
        <v>6348</v>
      </c>
      <c r="X777" s="140" t="s">
        <v>6349</v>
      </c>
      <c r="Y777" s="140">
        <v>180121.59</v>
      </c>
      <c r="Z777" s="140" t="s">
        <v>6346</v>
      </c>
      <c r="AA777" s="140" t="s">
        <v>266</v>
      </c>
    </row>
    <row r="778" spans="1:27" ht="101.25">
      <c r="A778" s="475" t="s">
        <v>26500</v>
      </c>
      <c r="B778" s="1165" t="s">
        <v>6290</v>
      </c>
      <c r="C778" s="490" t="s">
        <v>6291</v>
      </c>
      <c r="D778" s="490" t="s">
        <v>589</v>
      </c>
      <c r="E778" s="140" t="s">
        <v>6350</v>
      </c>
      <c r="F778" s="140" t="s">
        <v>6351</v>
      </c>
      <c r="G778" s="492" t="s">
        <v>6316</v>
      </c>
      <c r="H778" s="492" t="s">
        <v>6352</v>
      </c>
      <c r="I778" s="140" t="s">
        <v>6353</v>
      </c>
      <c r="J778" s="140" t="s">
        <v>11</v>
      </c>
      <c r="K778" s="527">
        <v>2</v>
      </c>
      <c r="L778" s="527">
        <v>0</v>
      </c>
      <c r="M778" s="120">
        <v>511690</v>
      </c>
      <c r="N778" s="120">
        <v>503865</v>
      </c>
      <c r="O778" s="120">
        <v>7825</v>
      </c>
      <c r="P778" s="120">
        <v>1.5299999999999999E-2</v>
      </c>
      <c r="Q778" s="120" t="s">
        <v>6354</v>
      </c>
      <c r="R778" s="140">
        <v>4205086172</v>
      </c>
      <c r="S778" s="140" t="s">
        <v>6355</v>
      </c>
      <c r="T778" s="140" t="s">
        <v>6356</v>
      </c>
      <c r="U778" s="140" t="s">
        <v>694</v>
      </c>
      <c r="V778" s="140" t="s">
        <v>6357</v>
      </c>
      <c r="W778" s="140" t="s">
        <v>6357</v>
      </c>
      <c r="X778" s="140" t="s">
        <v>6358</v>
      </c>
      <c r="Y778" s="140">
        <v>503865</v>
      </c>
      <c r="Z778" s="140" t="s">
        <v>6354</v>
      </c>
      <c r="AA778" s="140" t="s">
        <v>865</v>
      </c>
    </row>
    <row r="779" spans="1:27" ht="78.75">
      <c r="A779" s="475" t="s">
        <v>26501</v>
      </c>
      <c r="B779" s="1165" t="s">
        <v>6290</v>
      </c>
      <c r="C779" s="490" t="s">
        <v>6291</v>
      </c>
      <c r="D779" s="490" t="s">
        <v>261</v>
      </c>
      <c r="E779" s="140" t="s">
        <v>6359</v>
      </c>
      <c r="F779" s="140" t="s">
        <v>6360</v>
      </c>
      <c r="G779" s="492" t="s">
        <v>6361</v>
      </c>
      <c r="H779" s="492" t="s">
        <v>6362</v>
      </c>
      <c r="I779" s="140" t="s">
        <v>6363</v>
      </c>
      <c r="J779" s="140" t="s">
        <v>10</v>
      </c>
      <c r="K779" s="484">
        <v>1</v>
      </c>
      <c r="L779" s="484">
        <v>0</v>
      </c>
      <c r="M779" s="120">
        <v>611712</v>
      </c>
      <c r="N779" s="120">
        <v>611712</v>
      </c>
      <c r="O779" s="120">
        <v>0</v>
      </c>
      <c r="P779" s="120">
        <v>0</v>
      </c>
      <c r="Q779" s="120" t="s">
        <v>6364</v>
      </c>
      <c r="R779" s="140" t="s">
        <v>6365</v>
      </c>
      <c r="S779" s="140" t="s">
        <v>6366</v>
      </c>
      <c r="T779" s="140" t="s">
        <v>6348</v>
      </c>
      <c r="U779" s="140" t="s">
        <v>694</v>
      </c>
      <c r="V779" s="140" t="s">
        <v>6367</v>
      </c>
      <c r="W779" s="140" t="s">
        <v>6367</v>
      </c>
      <c r="X779" s="140" t="s">
        <v>6368</v>
      </c>
      <c r="Y779" s="140">
        <v>611712</v>
      </c>
      <c r="Z779" s="140" t="s">
        <v>6364</v>
      </c>
      <c r="AA779" s="140" t="s">
        <v>6365</v>
      </c>
    </row>
    <row r="780" spans="1:27" ht="112.5">
      <c r="A780" s="475" t="s">
        <v>26502</v>
      </c>
      <c r="B780" s="1165" t="s">
        <v>6290</v>
      </c>
      <c r="C780" s="490" t="s">
        <v>6291</v>
      </c>
      <c r="D780" s="490" t="s">
        <v>261</v>
      </c>
      <c r="E780" s="140" t="s">
        <v>6369</v>
      </c>
      <c r="F780" s="140" t="s">
        <v>6315</v>
      </c>
      <c r="G780" s="492" t="s">
        <v>6370</v>
      </c>
      <c r="H780" s="492" t="s">
        <v>6371</v>
      </c>
      <c r="I780" s="140" t="s">
        <v>6372</v>
      </c>
      <c r="J780" s="140" t="s">
        <v>15</v>
      </c>
      <c r="K780" s="484">
        <v>1</v>
      </c>
      <c r="L780" s="484">
        <v>2</v>
      </c>
      <c r="M780" s="120">
        <v>130000</v>
      </c>
      <c r="N780" s="120">
        <v>130000</v>
      </c>
      <c r="O780" s="120">
        <v>0</v>
      </c>
      <c r="P780" s="120">
        <v>0</v>
      </c>
      <c r="Q780" s="120" t="s">
        <v>6373</v>
      </c>
      <c r="R780" s="140" t="s">
        <v>6374</v>
      </c>
      <c r="S780" s="140" t="s">
        <v>6375</v>
      </c>
      <c r="T780" s="140" t="s">
        <v>6376</v>
      </c>
      <c r="U780" s="140" t="s">
        <v>694</v>
      </c>
      <c r="V780" s="140" t="s">
        <v>6377</v>
      </c>
      <c r="W780" s="140" t="s">
        <v>6377</v>
      </c>
      <c r="X780" s="140" t="s">
        <v>6378</v>
      </c>
      <c r="Y780" s="140">
        <v>130000</v>
      </c>
      <c r="Z780" s="140" t="s">
        <v>6373</v>
      </c>
      <c r="AA780" s="140" t="s">
        <v>6374</v>
      </c>
    </row>
    <row r="781" spans="1:27" ht="112.5">
      <c r="A781" s="475" t="s">
        <v>26503</v>
      </c>
      <c r="B781" s="1165" t="s">
        <v>6290</v>
      </c>
      <c r="C781" s="490" t="s">
        <v>6291</v>
      </c>
      <c r="D781" s="490" t="s">
        <v>261</v>
      </c>
      <c r="E781" s="140" t="s">
        <v>6379</v>
      </c>
      <c r="F781" s="140" t="s">
        <v>6380</v>
      </c>
      <c r="G781" s="492" t="s">
        <v>6381</v>
      </c>
      <c r="H781" s="492" t="s">
        <v>6382</v>
      </c>
      <c r="I781" s="140" t="s">
        <v>6383</v>
      </c>
      <c r="J781" s="140" t="s">
        <v>129</v>
      </c>
      <c r="K781" s="484">
        <v>7</v>
      </c>
      <c r="L781" s="484">
        <v>0</v>
      </c>
      <c r="M781" s="120">
        <v>273141.75</v>
      </c>
      <c r="N781" s="120">
        <v>228073.36</v>
      </c>
      <c r="O781" s="120">
        <f>M781-N781</f>
        <v>45068.390000000014</v>
      </c>
      <c r="P781" s="120">
        <v>0.16500000000000001</v>
      </c>
      <c r="Q781" s="120" t="s">
        <v>6384</v>
      </c>
      <c r="R781" s="140" t="s">
        <v>6385</v>
      </c>
      <c r="S781" s="140" t="s">
        <v>6386</v>
      </c>
      <c r="T781" s="140" t="s">
        <v>6387</v>
      </c>
      <c r="U781" s="140" t="s">
        <v>694</v>
      </c>
      <c r="V781" s="140" t="s">
        <v>6388</v>
      </c>
      <c r="W781" s="140" t="s">
        <v>6388</v>
      </c>
      <c r="X781" s="140" t="s">
        <v>6389</v>
      </c>
      <c r="Y781" s="140">
        <v>228073.36</v>
      </c>
      <c r="Z781" s="140" t="s">
        <v>6384</v>
      </c>
      <c r="AA781" s="140" t="s">
        <v>6385</v>
      </c>
    </row>
    <row r="782" spans="1:27" ht="78.75">
      <c r="A782" s="475" t="s">
        <v>26504</v>
      </c>
      <c r="B782" s="1165" t="s">
        <v>6290</v>
      </c>
      <c r="C782" s="490" t="s">
        <v>6291</v>
      </c>
      <c r="D782" s="490" t="s">
        <v>261</v>
      </c>
      <c r="E782" s="140" t="s">
        <v>6390</v>
      </c>
      <c r="F782" s="140" t="s">
        <v>6380</v>
      </c>
      <c r="G782" s="492" t="s">
        <v>6391</v>
      </c>
      <c r="H782" s="492" t="s">
        <v>6392</v>
      </c>
      <c r="I782" s="140" t="s">
        <v>6393</v>
      </c>
      <c r="J782" s="140" t="s">
        <v>10</v>
      </c>
      <c r="K782" s="484">
        <v>1</v>
      </c>
      <c r="L782" s="484">
        <v>0</v>
      </c>
      <c r="M782" s="120">
        <v>400000</v>
      </c>
      <c r="N782" s="120">
        <v>400000</v>
      </c>
      <c r="O782" s="120">
        <v>0</v>
      </c>
      <c r="P782" s="120">
        <v>0</v>
      </c>
      <c r="Q782" s="120" t="s">
        <v>6394</v>
      </c>
      <c r="R782" s="140" t="s">
        <v>6395</v>
      </c>
      <c r="S782" s="140" t="s">
        <v>6396</v>
      </c>
      <c r="T782" s="140" t="s">
        <v>6397</v>
      </c>
      <c r="U782" s="140" t="s">
        <v>694</v>
      </c>
      <c r="V782" s="140" t="s">
        <v>6398</v>
      </c>
      <c r="W782" s="140" t="s">
        <v>6398</v>
      </c>
      <c r="X782" s="140" t="s">
        <v>6399</v>
      </c>
      <c r="Y782" s="140">
        <v>400000</v>
      </c>
      <c r="Z782" s="140" t="s">
        <v>6394</v>
      </c>
      <c r="AA782" s="140" t="s">
        <v>6395</v>
      </c>
    </row>
    <row r="783" spans="1:27" ht="101.25">
      <c r="A783" s="475" t="s">
        <v>26505</v>
      </c>
      <c r="B783" s="1165" t="s">
        <v>6290</v>
      </c>
      <c r="C783" s="490" t="s">
        <v>6291</v>
      </c>
      <c r="D783" s="490" t="s">
        <v>589</v>
      </c>
      <c r="E783" s="140" t="s">
        <v>6400</v>
      </c>
      <c r="F783" s="140" t="s">
        <v>6401</v>
      </c>
      <c r="G783" s="492" t="s">
        <v>6402</v>
      </c>
      <c r="H783" s="492" t="s">
        <v>2443</v>
      </c>
      <c r="I783" s="140" t="s">
        <v>2283</v>
      </c>
      <c r="J783" s="140" t="s">
        <v>10</v>
      </c>
      <c r="K783" s="484">
        <v>1</v>
      </c>
      <c r="L783" s="484">
        <v>0</v>
      </c>
      <c r="M783" s="120">
        <v>525360</v>
      </c>
      <c r="N783" s="120">
        <v>525360</v>
      </c>
      <c r="O783" s="120">
        <v>0</v>
      </c>
      <c r="P783" s="120">
        <v>0</v>
      </c>
      <c r="Q783" s="120" t="s">
        <v>6354</v>
      </c>
      <c r="R783" s="140" t="s">
        <v>865</v>
      </c>
      <c r="S783" s="140" t="s">
        <v>6355</v>
      </c>
      <c r="T783" s="140" t="s">
        <v>6403</v>
      </c>
      <c r="U783" s="140" t="s">
        <v>694</v>
      </c>
      <c r="V783" s="140" t="s">
        <v>6404</v>
      </c>
      <c r="W783" s="140" t="s">
        <v>6404</v>
      </c>
      <c r="X783" s="140" t="s">
        <v>6405</v>
      </c>
      <c r="Y783" s="140">
        <v>525360</v>
      </c>
      <c r="Z783" s="140" t="s">
        <v>6354</v>
      </c>
      <c r="AA783" s="140" t="s">
        <v>865</v>
      </c>
    </row>
    <row r="784" spans="1:27" ht="213.75">
      <c r="A784" s="475" t="s">
        <v>26506</v>
      </c>
      <c r="B784" s="1165" t="s">
        <v>6290</v>
      </c>
      <c r="C784" s="490" t="s">
        <v>6291</v>
      </c>
      <c r="D784" s="490" t="s">
        <v>261</v>
      </c>
      <c r="E784" s="140" t="s">
        <v>6406</v>
      </c>
      <c r="F784" s="140" t="s">
        <v>6407</v>
      </c>
      <c r="G784" s="492" t="s">
        <v>3074</v>
      </c>
      <c r="H784" s="492" t="s">
        <v>6408</v>
      </c>
      <c r="I784" s="140" t="s">
        <v>6409</v>
      </c>
      <c r="J784" s="140" t="s">
        <v>15</v>
      </c>
      <c r="K784" s="484">
        <v>2</v>
      </c>
      <c r="L784" s="484">
        <v>1</v>
      </c>
      <c r="M784" s="120">
        <v>236262.74</v>
      </c>
      <c r="N784" s="120">
        <v>209500</v>
      </c>
      <c r="O784" s="120">
        <v>26762.739999999991</v>
      </c>
      <c r="P784" s="120">
        <v>0.1133</v>
      </c>
      <c r="Q784" s="120" t="s">
        <v>6410</v>
      </c>
      <c r="R784" s="140">
        <v>6658295153</v>
      </c>
      <c r="S784" s="140" t="s">
        <v>6411</v>
      </c>
      <c r="T784" s="140" t="s">
        <v>6412</v>
      </c>
      <c r="U784" s="140" t="s">
        <v>694</v>
      </c>
      <c r="V784" s="140" t="s">
        <v>6413</v>
      </c>
      <c r="W784" s="140" t="s">
        <v>6414</v>
      </c>
      <c r="X784" s="140" t="s">
        <v>6415</v>
      </c>
      <c r="Y784" s="140">
        <v>209500</v>
      </c>
      <c r="Z784" s="140" t="s">
        <v>6410</v>
      </c>
      <c r="AA784" s="140">
        <v>6658295153</v>
      </c>
    </row>
    <row r="785" spans="1:27" ht="101.25">
      <c r="A785" s="475" t="s">
        <v>26507</v>
      </c>
      <c r="B785" s="1165" t="s">
        <v>6290</v>
      </c>
      <c r="C785" s="490" t="s">
        <v>6291</v>
      </c>
      <c r="D785" s="490" t="s">
        <v>589</v>
      </c>
      <c r="E785" s="140" t="s">
        <v>6416</v>
      </c>
      <c r="F785" s="140" t="s">
        <v>6417</v>
      </c>
      <c r="G785" s="492" t="s">
        <v>6418</v>
      </c>
      <c r="H785" s="492" t="s">
        <v>2549</v>
      </c>
      <c r="I785" s="140" t="s">
        <v>6419</v>
      </c>
      <c r="J785" s="140" t="s">
        <v>10</v>
      </c>
      <c r="K785" s="484">
        <v>1</v>
      </c>
      <c r="L785" s="484">
        <v>0</v>
      </c>
      <c r="M785" s="120">
        <v>463150</v>
      </c>
      <c r="N785" s="120">
        <v>463150</v>
      </c>
      <c r="O785" s="120">
        <v>0</v>
      </c>
      <c r="P785" s="120">
        <v>0</v>
      </c>
      <c r="Q785" s="120" t="s">
        <v>6354</v>
      </c>
      <c r="R785" s="140" t="s">
        <v>865</v>
      </c>
      <c r="S785" s="140" t="s">
        <v>6355</v>
      </c>
      <c r="T785" s="140" t="s">
        <v>6420</v>
      </c>
      <c r="U785" s="140" t="s">
        <v>694</v>
      </c>
      <c r="V785" s="140" t="s">
        <v>6421</v>
      </c>
      <c r="W785" s="140" t="s">
        <v>6422</v>
      </c>
      <c r="X785" s="140" t="s">
        <v>6423</v>
      </c>
      <c r="Y785" s="140">
        <v>463150</v>
      </c>
      <c r="Z785" s="140" t="s">
        <v>6354</v>
      </c>
      <c r="AA785" s="140" t="s">
        <v>865</v>
      </c>
    </row>
    <row r="786" spans="1:27" ht="101.25">
      <c r="A786" s="475" t="s">
        <v>26508</v>
      </c>
      <c r="B786" s="1165" t="s">
        <v>6290</v>
      </c>
      <c r="C786" s="490" t="s">
        <v>6291</v>
      </c>
      <c r="D786" s="490" t="s">
        <v>589</v>
      </c>
      <c r="E786" s="140" t="s">
        <v>6424</v>
      </c>
      <c r="F786" s="140" t="s">
        <v>6425</v>
      </c>
      <c r="G786" s="492" t="s">
        <v>6426</v>
      </c>
      <c r="H786" s="492" t="s">
        <v>4134</v>
      </c>
      <c r="I786" s="140" t="s">
        <v>6427</v>
      </c>
      <c r="J786" s="140" t="s">
        <v>10</v>
      </c>
      <c r="K786" s="484">
        <v>1</v>
      </c>
      <c r="L786" s="484">
        <v>0</v>
      </c>
      <c r="M786" s="120">
        <v>460225</v>
      </c>
      <c r="N786" s="120">
        <v>460225</v>
      </c>
      <c r="O786" s="120">
        <v>0</v>
      </c>
      <c r="P786" s="120">
        <v>0</v>
      </c>
      <c r="Q786" s="120" t="s">
        <v>6354</v>
      </c>
      <c r="R786" s="140" t="s">
        <v>865</v>
      </c>
      <c r="S786" s="140" t="s">
        <v>6355</v>
      </c>
      <c r="T786" s="140" t="s">
        <v>6428</v>
      </c>
      <c r="U786" s="140" t="s">
        <v>694</v>
      </c>
      <c r="V786" s="140" t="s">
        <v>6429</v>
      </c>
      <c r="W786" s="140" t="s">
        <v>6429</v>
      </c>
      <c r="X786" s="140" t="s">
        <v>6430</v>
      </c>
      <c r="Y786" s="140">
        <v>460225</v>
      </c>
      <c r="Z786" s="140" t="s">
        <v>6354</v>
      </c>
      <c r="AA786" s="140" t="s">
        <v>865</v>
      </c>
    </row>
    <row r="787" spans="1:27" ht="78.75">
      <c r="A787" s="475" t="s">
        <v>26509</v>
      </c>
      <c r="B787" s="1165" t="s">
        <v>6290</v>
      </c>
      <c r="C787" s="490" t="s">
        <v>6291</v>
      </c>
      <c r="D787" s="490" t="s">
        <v>555</v>
      </c>
      <c r="E787" s="584" t="s">
        <v>6431</v>
      </c>
      <c r="F787" s="140" t="s">
        <v>6432</v>
      </c>
      <c r="G787" s="492" t="s">
        <v>6433</v>
      </c>
      <c r="H787" s="492" t="s">
        <v>6434</v>
      </c>
      <c r="I787" s="140" t="s">
        <v>6435</v>
      </c>
      <c r="J787" s="140" t="s">
        <v>10</v>
      </c>
      <c r="K787" s="484">
        <v>1</v>
      </c>
      <c r="L787" s="484">
        <v>0</v>
      </c>
      <c r="M787" s="120">
        <v>156000.72</v>
      </c>
      <c r="N787" s="120">
        <v>151696.07999999999</v>
      </c>
      <c r="O787" s="120">
        <v>4304.640000000014</v>
      </c>
      <c r="P787" s="120">
        <v>2.76E-2</v>
      </c>
      <c r="Q787" s="120" t="s">
        <v>6436</v>
      </c>
      <c r="R787" s="140" t="s">
        <v>6437</v>
      </c>
      <c r="S787" s="140" t="s">
        <v>6438</v>
      </c>
      <c r="T787" s="140" t="s">
        <v>6439</v>
      </c>
      <c r="U787" s="140" t="s">
        <v>694</v>
      </c>
      <c r="V787" s="140" t="s">
        <v>6440</v>
      </c>
      <c r="W787" s="140" t="s">
        <v>6440</v>
      </c>
      <c r="X787" s="140" t="s">
        <v>6441</v>
      </c>
      <c r="Y787" s="140">
        <v>151696.07999999999</v>
      </c>
      <c r="Z787" s="140" t="s">
        <v>6436</v>
      </c>
      <c r="AA787" s="140" t="s">
        <v>6437</v>
      </c>
    </row>
    <row r="788" spans="1:27" ht="78.75">
      <c r="A788" s="475" t="s">
        <v>26510</v>
      </c>
      <c r="B788" s="1165" t="s">
        <v>6290</v>
      </c>
      <c r="C788" s="490" t="s">
        <v>6291</v>
      </c>
      <c r="D788" s="490" t="s">
        <v>555</v>
      </c>
      <c r="E788" s="140" t="s">
        <v>6442</v>
      </c>
      <c r="F788" s="140" t="s">
        <v>6432</v>
      </c>
      <c r="G788" s="492" t="s">
        <v>6433</v>
      </c>
      <c r="H788" s="492" t="s">
        <v>6443</v>
      </c>
      <c r="I788" s="140" t="s">
        <v>6444</v>
      </c>
      <c r="J788" s="140" t="s">
        <v>11</v>
      </c>
      <c r="K788" s="484">
        <v>2</v>
      </c>
      <c r="L788" s="484">
        <v>0</v>
      </c>
      <c r="M788" s="120">
        <v>200800</v>
      </c>
      <c r="N788" s="120">
        <v>149000</v>
      </c>
      <c r="O788" s="120">
        <v>51800</v>
      </c>
      <c r="P788" s="120">
        <v>0.25800000000000001</v>
      </c>
      <c r="Q788" s="120" t="s">
        <v>6445</v>
      </c>
      <c r="R788" s="140" t="s">
        <v>6446</v>
      </c>
      <c r="S788" s="140" t="s">
        <v>6447</v>
      </c>
      <c r="T788" s="140" t="s">
        <v>6448</v>
      </c>
      <c r="U788" s="140" t="s">
        <v>694</v>
      </c>
      <c r="V788" s="140" t="s">
        <v>6449</v>
      </c>
      <c r="W788" s="140" t="s">
        <v>6449</v>
      </c>
      <c r="X788" s="140" t="s">
        <v>6450</v>
      </c>
      <c r="Y788" s="140">
        <v>149000</v>
      </c>
      <c r="Z788" s="140" t="s">
        <v>6445</v>
      </c>
      <c r="AA788" s="140" t="s">
        <v>6446</v>
      </c>
    </row>
    <row r="789" spans="1:27" ht="146.25">
      <c r="A789" s="475" t="s">
        <v>26511</v>
      </c>
      <c r="B789" s="1165" t="s">
        <v>6290</v>
      </c>
      <c r="C789" s="490" t="s">
        <v>6291</v>
      </c>
      <c r="D789" s="490" t="s">
        <v>261</v>
      </c>
      <c r="E789" s="140" t="s">
        <v>6451</v>
      </c>
      <c r="F789" s="140" t="s">
        <v>6432</v>
      </c>
      <c r="G789" s="492" t="s">
        <v>6433</v>
      </c>
      <c r="H789" s="492" t="s">
        <v>6452</v>
      </c>
      <c r="I789" s="140" t="s">
        <v>6453</v>
      </c>
      <c r="J789" s="140" t="s">
        <v>10</v>
      </c>
      <c r="K789" s="484">
        <v>1</v>
      </c>
      <c r="L789" s="484">
        <v>0</v>
      </c>
      <c r="M789" s="120">
        <v>1190226.8400000001</v>
      </c>
      <c r="N789" s="120">
        <v>1190226.8400000001</v>
      </c>
      <c r="O789" s="120">
        <v>0</v>
      </c>
      <c r="P789" s="120">
        <v>0</v>
      </c>
      <c r="Q789" s="120" t="s">
        <v>6297</v>
      </c>
      <c r="R789" s="140" t="s">
        <v>1363</v>
      </c>
      <c r="S789" s="140" t="s">
        <v>6454</v>
      </c>
      <c r="T789" s="140" t="s">
        <v>6455</v>
      </c>
      <c r="U789" s="140" t="s">
        <v>694</v>
      </c>
      <c r="V789" s="140" t="s">
        <v>6456</v>
      </c>
      <c r="W789" s="140" t="s">
        <v>6456</v>
      </c>
      <c r="X789" s="140" t="s">
        <v>6457</v>
      </c>
      <c r="Y789" s="140">
        <v>1187480.52</v>
      </c>
      <c r="Z789" s="140" t="s">
        <v>6297</v>
      </c>
      <c r="AA789" s="140" t="s">
        <v>1363</v>
      </c>
    </row>
    <row r="790" spans="1:27" ht="78.75">
      <c r="A790" s="475" t="s">
        <v>26512</v>
      </c>
      <c r="B790" s="1165" t="s">
        <v>6290</v>
      </c>
      <c r="C790" s="490" t="s">
        <v>6291</v>
      </c>
      <c r="D790" s="490" t="s">
        <v>261</v>
      </c>
      <c r="E790" s="140" t="s">
        <v>6458</v>
      </c>
      <c r="F790" s="140" t="s">
        <v>6432</v>
      </c>
      <c r="G790" s="492" t="s">
        <v>6433</v>
      </c>
      <c r="H790" s="492" t="s">
        <v>6459</v>
      </c>
      <c r="I790" s="140" t="s">
        <v>6363</v>
      </c>
      <c r="J790" s="140" t="s">
        <v>10</v>
      </c>
      <c r="K790" s="484">
        <v>1</v>
      </c>
      <c r="L790" s="484">
        <v>0</v>
      </c>
      <c r="M790" s="120">
        <v>815616</v>
      </c>
      <c r="N790" s="120">
        <v>815616</v>
      </c>
      <c r="O790" s="120">
        <v>0</v>
      </c>
      <c r="P790" s="120">
        <v>0</v>
      </c>
      <c r="Q790" s="120" t="s">
        <v>6364</v>
      </c>
      <c r="R790" s="140" t="s">
        <v>6365</v>
      </c>
      <c r="S790" s="140" t="s">
        <v>6366</v>
      </c>
      <c r="T790" s="140" t="s">
        <v>6455</v>
      </c>
      <c r="U790" s="140" t="s">
        <v>694</v>
      </c>
      <c r="V790" s="140" t="s">
        <v>6456</v>
      </c>
      <c r="W790" s="140" t="s">
        <v>6456</v>
      </c>
      <c r="X790" s="140" t="s">
        <v>6460</v>
      </c>
      <c r="Y790" s="140">
        <v>815616</v>
      </c>
      <c r="Z790" s="140" t="s">
        <v>6364</v>
      </c>
      <c r="AA790" s="140" t="s">
        <v>6365</v>
      </c>
    </row>
    <row r="791" spans="1:27" ht="90">
      <c r="A791" s="475" t="s">
        <v>26513</v>
      </c>
      <c r="B791" s="1165" t="s">
        <v>6290</v>
      </c>
      <c r="C791" s="490" t="s">
        <v>6291</v>
      </c>
      <c r="D791" s="490" t="s">
        <v>830</v>
      </c>
      <c r="E791" s="140" t="s">
        <v>6318</v>
      </c>
      <c r="F791" s="140" t="s">
        <v>6461</v>
      </c>
      <c r="G791" s="492" t="s">
        <v>694</v>
      </c>
      <c r="H791" s="492" t="s">
        <v>694</v>
      </c>
      <c r="I791" s="140" t="s">
        <v>6321</v>
      </c>
      <c r="J791" s="140" t="s">
        <v>694</v>
      </c>
      <c r="K791" s="484" t="s">
        <v>694</v>
      </c>
      <c r="L791" s="484" t="s">
        <v>694</v>
      </c>
      <c r="M791" s="120">
        <v>103762.84</v>
      </c>
      <c r="N791" s="120">
        <v>103762.84</v>
      </c>
      <c r="O791" s="120" t="s">
        <v>694</v>
      </c>
      <c r="P791" s="120" t="s">
        <v>694</v>
      </c>
      <c r="Q791" s="120" t="s">
        <v>6322</v>
      </c>
      <c r="R791" s="140" t="s">
        <v>6323</v>
      </c>
      <c r="S791" s="140" t="s">
        <v>6324</v>
      </c>
      <c r="T791" s="140" t="s">
        <v>694</v>
      </c>
      <c r="U791" s="140" t="s">
        <v>694</v>
      </c>
      <c r="V791" s="140" t="s">
        <v>6462</v>
      </c>
      <c r="W791" s="140" t="s">
        <v>6462</v>
      </c>
      <c r="X791" s="140" t="s">
        <v>6463</v>
      </c>
      <c r="Y791" s="140">
        <v>103762.84</v>
      </c>
      <c r="Z791" s="140" t="s">
        <v>6322</v>
      </c>
      <c r="AA791" s="140" t="s">
        <v>6323</v>
      </c>
    </row>
    <row r="792" spans="1:27" ht="90">
      <c r="A792" s="475" t="s">
        <v>26514</v>
      </c>
      <c r="B792" s="1165" t="s">
        <v>6290</v>
      </c>
      <c r="C792" s="490" t="s">
        <v>6291</v>
      </c>
      <c r="D792" s="490" t="s">
        <v>265</v>
      </c>
      <c r="E792" s="140" t="s">
        <v>6464</v>
      </c>
      <c r="F792" s="140" t="s">
        <v>6461</v>
      </c>
      <c r="G792" s="492" t="s">
        <v>6465</v>
      </c>
      <c r="H792" s="492" t="s">
        <v>6466</v>
      </c>
      <c r="I792" s="140" t="s">
        <v>541</v>
      </c>
      <c r="J792" s="140" t="s">
        <v>694</v>
      </c>
      <c r="K792" s="484" t="s">
        <v>694</v>
      </c>
      <c r="L792" s="484" t="s">
        <v>694</v>
      </c>
      <c r="M792" s="120">
        <v>1300000</v>
      </c>
      <c r="N792" s="120">
        <v>1300000</v>
      </c>
      <c r="O792" s="120" t="s">
        <v>694</v>
      </c>
      <c r="P792" s="120" t="s">
        <v>694</v>
      </c>
      <c r="Q792" s="120" t="s">
        <v>6297</v>
      </c>
      <c r="R792" s="140">
        <v>7707049388</v>
      </c>
      <c r="S792" s="140" t="s">
        <v>6298</v>
      </c>
      <c r="T792" s="140" t="s">
        <v>694</v>
      </c>
      <c r="U792" s="140" t="s">
        <v>694</v>
      </c>
      <c r="V792" s="140" t="s">
        <v>6462</v>
      </c>
      <c r="W792" s="140" t="s">
        <v>6462</v>
      </c>
      <c r="X792" s="140" t="s">
        <v>6467</v>
      </c>
      <c r="Y792" s="140">
        <v>1300000</v>
      </c>
      <c r="Z792" s="140" t="s">
        <v>6297</v>
      </c>
      <c r="AA792" s="140">
        <v>7707049388</v>
      </c>
    </row>
    <row r="793" spans="1:27" ht="202.5">
      <c r="A793" s="475" t="s">
        <v>26515</v>
      </c>
      <c r="B793" s="1165" t="s">
        <v>3066</v>
      </c>
      <c r="C793" s="493" t="s">
        <v>6468</v>
      </c>
      <c r="D793" s="493" t="s">
        <v>261</v>
      </c>
      <c r="E793" s="486" t="s">
        <v>6469</v>
      </c>
      <c r="F793" s="494" t="s">
        <v>6470</v>
      </c>
      <c r="G793" s="494" t="s">
        <v>6471</v>
      </c>
      <c r="H793" s="494" t="s">
        <v>6472</v>
      </c>
      <c r="I793" s="585" t="s">
        <v>451</v>
      </c>
      <c r="J793" s="365" t="s">
        <v>129</v>
      </c>
      <c r="K793" s="494" t="s">
        <v>16</v>
      </c>
      <c r="L793" s="585">
        <v>3</v>
      </c>
      <c r="M793" s="494" t="s">
        <v>6473</v>
      </c>
      <c r="N793" s="494" t="s">
        <v>6474</v>
      </c>
      <c r="O793" s="586">
        <v>537735.96</v>
      </c>
      <c r="P793" s="494" t="s">
        <v>6475</v>
      </c>
      <c r="Q793" s="494" t="s">
        <v>6476</v>
      </c>
      <c r="R793" s="587">
        <v>7813344755</v>
      </c>
      <c r="S793" s="585" t="s">
        <v>6477</v>
      </c>
      <c r="T793" s="494" t="s">
        <v>6478</v>
      </c>
      <c r="U793" s="588"/>
      <c r="V793" s="589" t="s">
        <v>831</v>
      </c>
      <c r="W793" s="493" t="s">
        <v>829</v>
      </c>
      <c r="X793" s="587">
        <v>3.4217066533159997E+18</v>
      </c>
      <c r="Y793" s="494" t="s">
        <v>6474</v>
      </c>
      <c r="Z793" s="494" t="s">
        <v>6476</v>
      </c>
      <c r="AA793" s="587">
        <v>7813344755</v>
      </c>
    </row>
    <row r="794" spans="1:27" ht="56.25">
      <c r="A794" s="475" t="s">
        <v>26516</v>
      </c>
      <c r="B794" s="1165" t="s">
        <v>3066</v>
      </c>
      <c r="C794" s="493" t="s">
        <v>6468</v>
      </c>
      <c r="D794" s="493" t="s">
        <v>269</v>
      </c>
      <c r="E794" s="494" t="s">
        <v>6479</v>
      </c>
      <c r="F794" s="494"/>
      <c r="G794" s="494" t="s">
        <v>676</v>
      </c>
      <c r="H794" s="493" t="s">
        <v>6480</v>
      </c>
      <c r="I794" s="494" t="s">
        <v>6481</v>
      </c>
      <c r="J794" s="365" t="s">
        <v>10</v>
      </c>
      <c r="K794" s="494" t="s">
        <v>3029</v>
      </c>
      <c r="L794" s="585">
        <v>0</v>
      </c>
      <c r="M794" s="494" t="s">
        <v>6482</v>
      </c>
      <c r="N794" s="494" t="s">
        <v>6482</v>
      </c>
      <c r="O794" s="494" t="s">
        <v>3029</v>
      </c>
      <c r="P794" s="494" t="s">
        <v>3029</v>
      </c>
      <c r="Q794" s="494" t="s">
        <v>6483</v>
      </c>
      <c r="R794" s="494">
        <v>4205243178</v>
      </c>
      <c r="S794" s="494" t="s">
        <v>6484</v>
      </c>
      <c r="T794" s="494" t="s">
        <v>694</v>
      </c>
      <c r="U794" s="588"/>
      <c r="V794" s="589" t="s">
        <v>6485</v>
      </c>
      <c r="W794" s="493" t="s">
        <v>6486</v>
      </c>
      <c r="X794" s="494" t="s">
        <v>6487</v>
      </c>
      <c r="Y794" s="494" t="s">
        <v>6482</v>
      </c>
      <c r="Z794" s="494" t="s">
        <v>6483</v>
      </c>
      <c r="AA794" s="494">
        <v>4205243178</v>
      </c>
    </row>
    <row r="795" spans="1:27" ht="56.25">
      <c r="A795" s="475" t="s">
        <v>26517</v>
      </c>
      <c r="B795" s="1165" t="s">
        <v>3066</v>
      </c>
      <c r="C795" s="493" t="s">
        <v>6468</v>
      </c>
      <c r="D795" s="493" t="s">
        <v>269</v>
      </c>
      <c r="E795" s="494" t="s">
        <v>267</v>
      </c>
      <c r="F795" s="494"/>
      <c r="G795" s="494" t="s">
        <v>6488</v>
      </c>
      <c r="H795" s="493" t="s">
        <v>6489</v>
      </c>
      <c r="I795" s="494" t="s">
        <v>6490</v>
      </c>
      <c r="J795" s="365" t="s">
        <v>10</v>
      </c>
      <c r="K795" s="494" t="s">
        <v>3029</v>
      </c>
      <c r="L795" s="585">
        <v>0</v>
      </c>
      <c r="M795" s="494" t="s">
        <v>6491</v>
      </c>
      <c r="N795" s="494" t="s">
        <v>6491</v>
      </c>
      <c r="O795" s="494" t="s">
        <v>3029</v>
      </c>
      <c r="P795" s="494" t="s">
        <v>3029</v>
      </c>
      <c r="Q795" s="494" t="s">
        <v>563</v>
      </c>
      <c r="R795" s="494">
        <v>4217166136</v>
      </c>
      <c r="S795" s="494" t="s">
        <v>6492</v>
      </c>
      <c r="T795" s="494" t="s">
        <v>694</v>
      </c>
      <c r="U795" s="588"/>
      <c r="V795" s="589" t="s">
        <v>6493</v>
      </c>
      <c r="W795" s="493" t="s">
        <v>848</v>
      </c>
      <c r="X795" s="494" t="s">
        <v>6494</v>
      </c>
      <c r="Y795" s="494" t="s">
        <v>6491</v>
      </c>
      <c r="Z795" s="494" t="s">
        <v>563</v>
      </c>
      <c r="AA795" s="494">
        <v>4217166136</v>
      </c>
    </row>
    <row r="796" spans="1:27" ht="67.5">
      <c r="A796" s="475" t="s">
        <v>26518</v>
      </c>
      <c r="B796" s="1165" t="s">
        <v>3066</v>
      </c>
      <c r="C796" s="493" t="s">
        <v>6468</v>
      </c>
      <c r="D796" s="493" t="s">
        <v>265</v>
      </c>
      <c r="E796" s="494" t="s">
        <v>6495</v>
      </c>
      <c r="F796" s="494"/>
      <c r="G796" s="494" t="s">
        <v>676</v>
      </c>
      <c r="H796" s="493" t="s">
        <v>6496</v>
      </c>
      <c r="I796" s="494" t="s">
        <v>6497</v>
      </c>
      <c r="J796" s="365" t="s">
        <v>10</v>
      </c>
      <c r="K796" s="494" t="s">
        <v>3029</v>
      </c>
      <c r="L796" s="585">
        <v>0</v>
      </c>
      <c r="M796" s="494" t="s">
        <v>6498</v>
      </c>
      <c r="N796" s="494" t="s">
        <v>6498</v>
      </c>
      <c r="O796" s="494" t="s">
        <v>3029</v>
      </c>
      <c r="P796" s="494" t="s">
        <v>3029</v>
      </c>
      <c r="Q796" s="494" t="s">
        <v>6499</v>
      </c>
      <c r="R796" s="494">
        <v>7707049388</v>
      </c>
      <c r="S796" s="494" t="s">
        <v>6500</v>
      </c>
      <c r="T796" s="494" t="s">
        <v>694</v>
      </c>
      <c r="U796" s="588"/>
      <c r="V796" s="589" t="s">
        <v>833</v>
      </c>
      <c r="W796" s="493" t="s">
        <v>833</v>
      </c>
      <c r="X796" s="494" t="s">
        <v>6501</v>
      </c>
      <c r="Y796" s="494" t="s">
        <v>6502</v>
      </c>
      <c r="Z796" s="494" t="s">
        <v>6499</v>
      </c>
      <c r="AA796" s="494">
        <v>7707049388</v>
      </c>
    </row>
    <row r="797" spans="1:27" ht="56.25">
      <c r="A797" s="475" t="s">
        <v>26519</v>
      </c>
      <c r="B797" s="1165" t="s">
        <v>3066</v>
      </c>
      <c r="C797" s="493" t="s">
        <v>6468</v>
      </c>
      <c r="D797" s="493" t="s">
        <v>6503</v>
      </c>
      <c r="E797" s="494" t="s">
        <v>6504</v>
      </c>
      <c r="F797" s="494"/>
      <c r="G797" s="494"/>
      <c r="H797" s="493"/>
      <c r="I797" s="494" t="s">
        <v>6505</v>
      </c>
      <c r="J797" s="365" t="s">
        <v>10</v>
      </c>
      <c r="K797" s="494" t="s">
        <v>3029</v>
      </c>
      <c r="L797" s="585">
        <v>0</v>
      </c>
      <c r="M797" s="494" t="s">
        <v>6506</v>
      </c>
      <c r="N797" s="494" t="s">
        <v>6506</v>
      </c>
      <c r="O797" s="494" t="s">
        <v>3029</v>
      </c>
      <c r="P797" s="494" t="s">
        <v>3029</v>
      </c>
      <c r="Q797" s="494" t="s">
        <v>1148</v>
      </c>
      <c r="R797" s="494" t="s">
        <v>834</v>
      </c>
      <c r="S797" s="494" t="s">
        <v>6507</v>
      </c>
      <c r="T797" s="494" t="s">
        <v>694</v>
      </c>
      <c r="U797" s="588"/>
      <c r="V797" s="589" t="s">
        <v>539</v>
      </c>
      <c r="W797" s="493" t="s">
        <v>1014</v>
      </c>
      <c r="X797" s="494" t="s">
        <v>6508</v>
      </c>
      <c r="Y797" s="494" t="s">
        <v>6506</v>
      </c>
      <c r="Z797" s="494" t="s">
        <v>1148</v>
      </c>
      <c r="AA797" s="494" t="s">
        <v>834</v>
      </c>
    </row>
    <row r="798" spans="1:27" ht="78.75">
      <c r="A798" s="475" t="s">
        <v>26520</v>
      </c>
      <c r="B798" s="1165" t="s">
        <v>3066</v>
      </c>
      <c r="C798" s="493" t="s">
        <v>6468</v>
      </c>
      <c r="D798" s="493" t="s">
        <v>589</v>
      </c>
      <c r="E798" s="486" t="s">
        <v>1390</v>
      </c>
      <c r="F798" s="494" t="s">
        <v>6509</v>
      </c>
      <c r="G798" s="494" t="s">
        <v>6510</v>
      </c>
      <c r="H798" s="494" t="s">
        <v>6511</v>
      </c>
      <c r="I798" s="585" t="s">
        <v>594</v>
      </c>
      <c r="J798" s="365" t="s">
        <v>10</v>
      </c>
      <c r="K798" s="494" t="s">
        <v>10</v>
      </c>
      <c r="L798" s="585">
        <v>0</v>
      </c>
      <c r="M798" s="494" t="s">
        <v>6512</v>
      </c>
      <c r="N798" s="494" t="s">
        <v>6512</v>
      </c>
      <c r="O798" s="494" t="s">
        <v>3029</v>
      </c>
      <c r="P798" s="494" t="s">
        <v>3029</v>
      </c>
      <c r="Q798" s="494" t="s">
        <v>565</v>
      </c>
      <c r="R798" s="587">
        <v>4205086172</v>
      </c>
      <c r="S798" s="585" t="s">
        <v>26032</v>
      </c>
      <c r="T798" s="494" t="s">
        <v>6370</v>
      </c>
      <c r="U798" s="588"/>
      <c r="V798" s="589" t="s">
        <v>1033</v>
      </c>
      <c r="W798" s="493" t="s">
        <v>1033</v>
      </c>
      <c r="X798" s="494" t="s">
        <v>6513</v>
      </c>
      <c r="Y798" s="494" t="s">
        <v>6514</v>
      </c>
      <c r="Z798" s="494" t="s">
        <v>565</v>
      </c>
      <c r="AA798" s="587">
        <v>4205086172</v>
      </c>
    </row>
    <row r="799" spans="1:27" ht="78.75">
      <c r="A799" s="475" t="s">
        <v>26521</v>
      </c>
      <c r="B799" s="1165" t="s">
        <v>3066</v>
      </c>
      <c r="C799" s="493" t="s">
        <v>6468</v>
      </c>
      <c r="D799" s="493" t="s">
        <v>589</v>
      </c>
      <c r="E799" s="486" t="s">
        <v>862</v>
      </c>
      <c r="F799" s="494" t="s">
        <v>6515</v>
      </c>
      <c r="G799" s="494" t="s">
        <v>6516</v>
      </c>
      <c r="H799" s="494" t="s">
        <v>864</v>
      </c>
      <c r="I799" s="585" t="s">
        <v>6517</v>
      </c>
      <c r="J799" s="365" t="s">
        <v>10</v>
      </c>
      <c r="K799" s="494" t="s">
        <v>10</v>
      </c>
      <c r="L799" s="585">
        <v>0</v>
      </c>
      <c r="M799" s="494" t="s">
        <v>6518</v>
      </c>
      <c r="N799" s="494" t="s">
        <v>6518</v>
      </c>
      <c r="O799" s="494" t="s">
        <v>3029</v>
      </c>
      <c r="P799" s="494" t="s">
        <v>3029</v>
      </c>
      <c r="Q799" s="494" t="s">
        <v>565</v>
      </c>
      <c r="R799" s="587">
        <v>4205086172</v>
      </c>
      <c r="S799" s="585" t="s">
        <v>26032</v>
      </c>
      <c r="T799" s="494" t="s">
        <v>6519</v>
      </c>
      <c r="U799" s="588"/>
      <c r="V799" s="589" t="s">
        <v>1279</v>
      </c>
      <c r="W799" s="493" t="s">
        <v>1279</v>
      </c>
      <c r="X799" s="494" t="s">
        <v>1952</v>
      </c>
      <c r="Y799" s="494" t="s">
        <v>6520</v>
      </c>
      <c r="Z799" s="494" t="s">
        <v>565</v>
      </c>
      <c r="AA799" s="587">
        <v>4205086172</v>
      </c>
    </row>
    <row r="800" spans="1:27" ht="78.75">
      <c r="A800" s="475" t="s">
        <v>26522</v>
      </c>
      <c r="B800" s="1165" t="s">
        <v>3066</v>
      </c>
      <c r="C800" s="493" t="s">
        <v>6468</v>
      </c>
      <c r="D800" s="493" t="s">
        <v>261</v>
      </c>
      <c r="E800" s="590" t="s">
        <v>26033</v>
      </c>
      <c r="F800" s="591">
        <v>42489</v>
      </c>
      <c r="G800" s="365" t="s">
        <v>866</v>
      </c>
      <c r="H800" s="592" t="s">
        <v>6521</v>
      </c>
      <c r="I800" s="593" t="s">
        <v>26034</v>
      </c>
      <c r="J800" s="365" t="s">
        <v>11</v>
      </c>
      <c r="K800" s="494" t="s">
        <v>10</v>
      </c>
      <c r="L800" s="585">
        <v>1</v>
      </c>
      <c r="M800" s="494" t="s">
        <v>6522</v>
      </c>
      <c r="N800" s="494" t="s">
        <v>6523</v>
      </c>
      <c r="O800" s="494" t="s">
        <v>3029</v>
      </c>
      <c r="P800" s="494" t="s">
        <v>3029</v>
      </c>
      <c r="Q800" s="494" t="s">
        <v>6524</v>
      </c>
      <c r="R800" s="364">
        <v>5405350700</v>
      </c>
      <c r="S800" s="594" t="s">
        <v>6525</v>
      </c>
      <c r="T800" s="591">
        <v>42565</v>
      </c>
      <c r="U800" s="588"/>
      <c r="V800" s="589" t="s">
        <v>3029</v>
      </c>
      <c r="W800" s="493" t="s">
        <v>3029</v>
      </c>
      <c r="X800" s="494"/>
      <c r="Y800" s="494" t="s">
        <v>3029</v>
      </c>
      <c r="Z800" s="494" t="s">
        <v>3029</v>
      </c>
      <c r="AA800" s="587">
        <v>0</v>
      </c>
    </row>
    <row r="801" spans="1:27" ht="112.5">
      <c r="A801" s="475" t="s">
        <v>26523</v>
      </c>
      <c r="B801" s="1165" t="s">
        <v>3066</v>
      </c>
      <c r="C801" s="493" t="s">
        <v>6468</v>
      </c>
      <c r="D801" s="493" t="s">
        <v>261</v>
      </c>
      <c r="E801" s="595" t="s">
        <v>26035</v>
      </c>
      <c r="F801" s="274">
        <v>42564</v>
      </c>
      <c r="G801" s="45" t="s">
        <v>1449</v>
      </c>
      <c r="H801" s="494" t="s">
        <v>6526</v>
      </c>
      <c r="I801" s="596" t="s">
        <v>6154</v>
      </c>
      <c r="J801" s="365" t="s">
        <v>129</v>
      </c>
      <c r="K801" s="494" t="s">
        <v>129</v>
      </c>
      <c r="L801" s="585">
        <v>0</v>
      </c>
      <c r="M801" s="116">
        <v>1105440</v>
      </c>
      <c r="N801" s="117">
        <v>237669.6</v>
      </c>
      <c r="O801" s="117">
        <f>M801-N801</f>
        <v>867770.4</v>
      </c>
      <c r="P801" s="494" t="s">
        <v>6527</v>
      </c>
      <c r="Q801" s="117" t="s">
        <v>6528</v>
      </c>
      <c r="R801" s="276">
        <v>2224046809</v>
      </c>
      <c r="S801" s="117" t="s">
        <v>6529</v>
      </c>
      <c r="T801" s="274">
        <v>42635</v>
      </c>
      <c r="U801" s="588"/>
      <c r="V801" s="589" t="s">
        <v>3744</v>
      </c>
      <c r="W801" s="493" t="s">
        <v>3366</v>
      </c>
      <c r="X801" s="494" t="s">
        <v>6530</v>
      </c>
      <c r="Y801" s="117">
        <v>237669.6</v>
      </c>
      <c r="Z801" s="117" t="s">
        <v>6528</v>
      </c>
      <c r="AA801" s="276">
        <v>2224046809</v>
      </c>
    </row>
    <row r="802" spans="1:27" ht="78.75">
      <c r="A802" s="475" t="s">
        <v>26524</v>
      </c>
      <c r="B802" s="1165" t="s">
        <v>3066</v>
      </c>
      <c r="C802" s="493" t="s">
        <v>6468</v>
      </c>
      <c r="D802" s="493" t="s">
        <v>589</v>
      </c>
      <c r="E802" s="597" t="s">
        <v>1453</v>
      </c>
      <c r="F802" s="274">
        <v>42381</v>
      </c>
      <c r="G802" s="45" t="s">
        <v>651</v>
      </c>
      <c r="H802" s="592" t="s">
        <v>2102</v>
      </c>
      <c r="I802" s="596" t="s">
        <v>594</v>
      </c>
      <c r="J802" s="45" t="s">
        <v>10</v>
      </c>
      <c r="K802" s="468">
        <v>1</v>
      </c>
      <c r="L802" s="468">
        <v>0</v>
      </c>
      <c r="M802" s="117">
        <v>135600</v>
      </c>
      <c r="N802" s="117">
        <v>135600</v>
      </c>
      <c r="O802" s="117">
        <v>0</v>
      </c>
      <c r="P802" s="461">
        <v>0</v>
      </c>
      <c r="Q802" s="117" t="s">
        <v>565</v>
      </c>
      <c r="R802" s="598">
        <v>4205086172</v>
      </c>
      <c r="S802" s="465" t="s">
        <v>26032</v>
      </c>
      <c r="T802" s="274">
        <v>42632</v>
      </c>
      <c r="U802" s="117"/>
      <c r="V802" s="274" t="s">
        <v>6422</v>
      </c>
      <c r="W802" s="274">
        <v>42648</v>
      </c>
      <c r="X802" s="365" t="s">
        <v>6187</v>
      </c>
      <c r="Y802" s="117">
        <v>135600</v>
      </c>
      <c r="Z802" s="469" t="s">
        <v>565</v>
      </c>
      <c r="AA802" s="598">
        <v>4205086172</v>
      </c>
    </row>
    <row r="803" spans="1:27" ht="202.5">
      <c r="A803" s="475" t="s">
        <v>26525</v>
      </c>
      <c r="B803" s="1165" t="s">
        <v>3066</v>
      </c>
      <c r="C803" s="493" t="s">
        <v>6468</v>
      </c>
      <c r="D803" s="493" t="s">
        <v>261</v>
      </c>
      <c r="E803" s="599" t="s">
        <v>6531</v>
      </c>
      <c r="F803" s="494" t="s">
        <v>1443</v>
      </c>
      <c r="G803" s="365" t="s">
        <v>2571</v>
      </c>
      <c r="H803" s="494" t="s">
        <v>6532</v>
      </c>
      <c r="I803" s="600" t="s">
        <v>26036</v>
      </c>
      <c r="J803" s="365" t="s">
        <v>10</v>
      </c>
      <c r="K803" s="494" t="s">
        <v>10</v>
      </c>
      <c r="L803" s="585">
        <v>0</v>
      </c>
      <c r="M803" s="494" t="s">
        <v>6533</v>
      </c>
      <c r="N803" s="494" t="s">
        <v>6533</v>
      </c>
      <c r="O803" s="494" t="s">
        <v>3029</v>
      </c>
      <c r="P803" s="494" t="s">
        <v>3029</v>
      </c>
      <c r="Q803" s="594" t="s">
        <v>4086</v>
      </c>
      <c r="R803" s="587">
        <v>4217116150</v>
      </c>
      <c r="S803" s="585"/>
      <c r="T803" s="494" t="s">
        <v>3323</v>
      </c>
      <c r="U803" s="588"/>
      <c r="V803" s="589" t="s">
        <v>3366</v>
      </c>
      <c r="W803" s="493" t="s">
        <v>3366</v>
      </c>
      <c r="X803" s="494" t="s">
        <v>6534</v>
      </c>
      <c r="Y803" s="494" t="s">
        <v>6533</v>
      </c>
      <c r="Z803" s="594" t="s">
        <v>4086</v>
      </c>
      <c r="AA803" s="587">
        <v>4217116150</v>
      </c>
    </row>
    <row r="804" spans="1:27" ht="56.25">
      <c r="A804" s="475" t="s">
        <v>26526</v>
      </c>
      <c r="B804" s="1165" t="s">
        <v>3066</v>
      </c>
      <c r="C804" s="493" t="s">
        <v>6468</v>
      </c>
      <c r="D804" s="493" t="s">
        <v>261</v>
      </c>
      <c r="E804" s="601" t="s">
        <v>6535</v>
      </c>
      <c r="F804" s="274">
        <v>42608</v>
      </c>
      <c r="G804" s="45" t="s">
        <v>2571</v>
      </c>
      <c r="H804" s="602" t="s">
        <v>6536</v>
      </c>
      <c r="I804" s="600" t="s">
        <v>26034</v>
      </c>
      <c r="J804" s="45" t="s">
        <v>10</v>
      </c>
      <c r="K804" s="468">
        <v>1</v>
      </c>
      <c r="L804" s="468">
        <v>0</v>
      </c>
      <c r="M804" s="117">
        <v>385684</v>
      </c>
      <c r="N804" s="117">
        <v>385684</v>
      </c>
      <c r="O804" s="117">
        <v>0</v>
      </c>
      <c r="P804" s="461">
        <v>0</v>
      </c>
      <c r="Q804" s="117" t="s">
        <v>6537</v>
      </c>
      <c r="R804" s="280">
        <v>424624936634</v>
      </c>
      <c r="S804" s="117" t="s">
        <v>6538</v>
      </c>
      <c r="T804" s="274">
        <v>42636</v>
      </c>
      <c r="U804" s="588"/>
      <c r="V804" s="589" t="s">
        <v>3814</v>
      </c>
      <c r="W804" s="493" t="s">
        <v>3814</v>
      </c>
      <c r="X804" s="494" t="s">
        <v>6539</v>
      </c>
      <c r="Y804" s="494" t="s">
        <v>6540</v>
      </c>
      <c r="Z804" s="117" t="s">
        <v>6537</v>
      </c>
      <c r="AA804" s="280">
        <v>424624936634</v>
      </c>
    </row>
    <row r="805" spans="1:27" ht="56.25">
      <c r="A805" s="475" t="s">
        <v>26527</v>
      </c>
      <c r="B805" s="1165" t="s">
        <v>3066</v>
      </c>
      <c r="C805" s="493" t="s">
        <v>6468</v>
      </c>
      <c r="D805" s="493" t="s">
        <v>261</v>
      </c>
      <c r="E805" s="603" t="s">
        <v>6535</v>
      </c>
      <c r="F805" s="274">
        <v>42608</v>
      </c>
      <c r="G805" s="45" t="s">
        <v>2571</v>
      </c>
      <c r="H805" s="604" t="s">
        <v>6541</v>
      </c>
      <c r="I805" s="600" t="s">
        <v>26034</v>
      </c>
      <c r="J805" s="45" t="s">
        <v>10</v>
      </c>
      <c r="K805" s="468">
        <v>1</v>
      </c>
      <c r="L805" s="468">
        <v>0</v>
      </c>
      <c r="M805" s="117">
        <v>585538</v>
      </c>
      <c r="N805" s="117">
        <v>585538</v>
      </c>
      <c r="O805" s="117">
        <v>0</v>
      </c>
      <c r="P805" s="461">
        <v>0</v>
      </c>
      <c r="Q805" s="117" t="s">
        <v>6542</v>
      </c>
      <c r="R805" s="605">
        <v>4211020596</v>
      </c>
      <c r="S805" s="596" t="s">
        <v>6543</v>
      </c>
      <c r="T805" s="274">
        <v>42634</v>
      </c>
      <c r="U805" s="117"/>
      <c r="V805" s="274">
        <v>42648</v>
      </c>
      <c r="W805" s="274">
        <v>42648</v>
      </c>
      <c r="X805" s="494" t="s">
        <v>6544</v>
      </c>
      <c r="Y805" s="117">
        <v>585538</v>
      </c>
      <c r="Z805" s="117" t="s">
        <v>6542</v>
      </c>
      <c r="AA805" s="605">
        <v>4211020596</v>
      </c>
    </row>
    <row r="806" spans="1:27" ht="78.75">
      <c r="A806" s="475" t="s">
        <v>26528</v>
      </c>
      <c r="B806" s="1165" t="s">
        <v>3066</v>
      </c>
      <c r="C806" s="493" t="s">
        <v>6468</v>
      </c>
      <c r="D806" s="493" t="s">
        <v>261</v>
      </c>
      <c r="E806" s="606" t="s">
        <v>26037</v>
      </c>
      <c r="F806" s="274">
        <v>42608</v>
      </c>
      <c r="G806" s="45" t="s">
        <v>1323</v>
      </c>
      <c r="H806" s="592" t="s">
        <v>6545</v>
      </c>
      <c r="I806" s="600" t="s">
        <v>26034</v>
      </c>
      <c r="J806" s="45" t="s">
        <v>11</v>
      </c>
      <c r="K806" s="468">
        <v>2</v>
      </c>
      <c r="L806" s="468">
        <v>0</v>
      </c>
      <c r="M806" s="117">
        <v>471074</v>
      </c>
      <c r="N806" s="117">
        <v>468718.63</v>
      </c>
      <c r="O806" s="117">
        <v>0</v>
      </c>
      <c r="P806" s="461">
        <v>5.0000000000000001E-3</v>
      </c>
      <c r="Q806" s="117" t="s">
        <v>6546</v>
      </c>
      <c r="R806" s="276">
        <v>4222015397</v>
      </c>
      <c r="S806" s="596"/>
      <c r="T806" s="274">
        <v>42641</v>
      </c>
      <c r="U806" s="117"/>
      <c r="V806" s="274" t="s">
        <v>6547</v>
      </c>
      <c r="W806" s="274">
        <v>42653</v>
      </c>
      <c r="X806" s="494" t="s">
        <v>6548</v>
      </c>
      <c r="Y806" s="117">
        <v>468718.63</v>
      </c>
      <c r="Z806" s="117" t="s">
        <v>6546</v>
      </c>
      <c r="AA806" s="276">
        <v>4222015397</v>
      </c>
    </row>
    <row r="807" spans="1:27" ht="90">
      <c r="A807" s="475" t="s">
        <v>26529</v>
      </c>
      <c r="B807" s="1165" t="s">
        <v>3066</v>
      </c>
      <c r="C807" s="493" t="s">
        <v>6468</v>
      </c>
      <c r="D807" s="493" t="s">
        <v>261</v>
      </c>
      <c r="E807" s="595" t="s">
        <v>26038</v>
      </c>
      <c r="F807" s="274">
        <v>42608</v>
      </c>
      <c r="G807" s="45" t="s">
        <v>2100</v>
      </c>
      <c r="H807" s="592" t="s">
        <v>6549</v>
      </c>
      <c r="I807" s="600" t="s">
        <v>2399</v>
      </c>
      <c r="J807" s="45" t="s">
        <v>10</v>
      </c>
      <c r="K807" s="468">
        <v>1</v>
      </c>
      <c r="L807" s="468">
        <v>0</v>
      </c>
      <c r="M807" s="596" t="s">
        <v>6550</v>
      </c>
      <c r="N807" s="117">
        <v>2028184</v>
      </c>
      <c r="O807" s="117">
        <v>0</v>
      </c>
      <c r="P807" s="461">
        <v>0</v>
      </c>
      <c r="Q807" s="117" t="s">
        <v>6551</v>
      </c>
      <c r="R807" s="605">
        <v>4253006392</v>
      </c>
      <c r="S807" s="607" t="s">
        <v>6552</v>
      </c>
      <c r="T807" s="274">
        <v>42641</v>
      </c>
      <c r="U807" s="117"/>
      <c r="V807" s="274" t="s">
        <v>6547</v>
      </c>
      <c r="W807" s="274">
        <v>42653</v>
      </c>
      <c r="X807" s="494" t="s">
        <v>6553</v>
      </c>
      <c r="Y807" s="117">
        <v>2028184</v>
      </c>
      <c r="Z807" s="117" t="s">
        <v>6551</v>
      </c>
      <c r="AA807" s="605">
        <v>4253006392</v>
      </c>
    </row>
    <row r="808" spans="1:27" ht="90">
      <c r="A808" s="475" t="s">
        <v>26530</v>
      </c>
      <c r="B808" s="1165" t="s">
        <v>3066</v>
      </c>
      <c r="C808" s="493" t="s">
        <v>6468</v>
      </c>
      <c r="D808" s="493" t="s">
        <v>261</v>
      </c>
      <c r="E808" s="606" t="s">
        <v>26033</v>
      </c>
      <c r="F808" s="274">
        <v>42608</v>
      </c>
      <c r="G808" s="45" t="s">
        <v>3815</v>
      </c>
      <c r="H808" s="608" t="s">
        <v>6554</v>
      </c>
      <c r="I808" s="600" t="s">
        <v>26034</v>
      </c>
      <c r="J808" s="45" t="s">
        <v>10</v>
      </c>
      <c r="K808" s="468">
        <v>1</v>
      </c>
      <c r="L808" s="468">
        <v>0</v>
      </c>
      <c r="M808" s="117">
        <v>2330714</v>
      </c>
      <c r="N808" s="117">
        <v>2330714</v>
      </c>
      <c r="O808" s="117">
        <v>0</v>
      </c>
      <c r="P808" s="461">
        <v>0</v>
      </c>
      <c r="Q808" s="117" t="s">
        <v>6555</v>
      </c>
      <c r="R808" s="609">
        <v>4205315016</v>
      </c>
      <c r="S808" s="610" t="s">
        <v>6556</v>
      </c>
      <c r="T808" s="274">
        <v>42674</v>
      </c>
      <c r="U808" s="117"/>
      <c r="V808" s="274">
        <v>42688</v>
      </c>
      <c r="W808" s="274">
        <v>42688</v>
      </c>
      <c r="X808" s="45" t="s">
        <v>6557</v>
      </c>
      <c r="Y808" s="117">
        <v>2330714</v>
      </c>
      <c r="Z808" s="117" t="s">
        <v>6555</v>
      </c>
      <c r="AA808" s="605">
        <v>4205315016</v>
      </c>
    </row>
    <row r="809" spans="1:27" ht="67.5">
      <c r="A809" s="475" t="s">
        <v>26531</v>
      </c>
      <c r="B809" s="1165" t="s">
        <v>3066</v>
      </c>
      <c r="C809" s="493" t="s">
        <v>6468</v>
      </c>
      <c r="D809" s="493" t="s">
        <v>261</v>
      </c>
      <c r="E809" s="601" t="s">
        <v>6535</v>
      </c>
      <c r="F809" s="274">
        <v>42636</v>
      </c>
      <c r="G809" s="45" t="s">
        <v>3503</v>
      </c>
      <c r="H809" s="611" t="s">
        <v>6558</v>
      </c>
      <c r="I809" s="600" t="s">
        <v>26034</v>
      </c>
      <c r="J809" s="258" t="s">
        <v>11</v>
      </c>
      <c r="K809" s="525">
        <v>1</v>
      </c>
      <c r="L809" s="468">
        <v>1</v>
      </c>
      <c r="M809" s="117">
        <v>556913</v>
      </c>
      <c r="N809" s="117">
        <v>556913</v>
      </c>
      <c r="O809" s="117">
        <v>0</v>
      </c>
      <c r="P809" s="461">
        <v>0</v>
      </c>
      <c r="Q809" s="117" t="s">
        <v>6559</v>
      </c>
      <c r="R809" s="276">
        <v>5405382170</v>
      </c>
      <c r="S809" s="117" t="s">
        <v>6560</v>
      </c>
      <c r="T809" s="274">
        <v>42684</v>
      </c>
      <c r="U809" s="117"/>
      <c r="V809" s="274">
        <v>42702</v>
      </c>
      <c r="W809" s="274">
        <v>42702</v>
      </c>
      <c r="X809" s="612" t="s">
        <v>6561</v>
      </c>
      <c r="Y809" s="117">
        <v>556913</v>
      </c>
      <c r="Z809" s="117" t="s">
        <v>6559</v>
      </c>
      <c r="AA809" s="605">
        <v>5405382170</v>
      </c>
    </row>
    <row r="810" spans="1:27" ht="78.75">
      <c r="A810" s="475" t="s">
        <v>26532</v>
      </c>
      <c r="B810" s="1165" t="s">
        <v>3066</v>
      </c>
      <c r="C810" s="493" t="s">
        <v>6468</v>
      </c>
      <c r="D810" s="493" t="s">
        <v>261</v>
      </c>
      <c r="E810" s="597" t="s">
        <v>3194</v>
      </c>
      <c r="F810" s="274">
        <v>42381</v>
      </c>
      <c r="G810" s="45" t="s">
        <v>3388</v>
      </c>
      <c r="H810" s="613" t="s">
        <v>6562</v>
      </c>
      <c r="I810" s="600" t="s">
        <v>594</v>
      </c>
      <c r="J810" s="45" t="s">
        <v>10</v>
      </c>
      <c r="K810" s="468">
        <v>1</v>
      </c>
      <c r="L810" s="468">
        <v>0</v>
      </c>
      <c r="M810" s="117">
        <v>136200</v>
      </c>
      <c r="N810" s="117">
        <v>136200</v>
      </c>
      <c r="O810" s="117">
        <v>0</v>
      </c>
      <c r="P810" s="461">
        <v>0</v>
      </c>
      <c r="Q810" s="117" t="s">
        <v>565</v>
      </c>
      <c r="R810" s="598">
        <v>4205086172</v>
      </c>
      <c r="S810" s="465" t="s">
        <v>26032</v>
      </c>
      <c r="T810" s="274">
        <v>42696</v>
      </c>
      <c r="U810" s="117"/>
      <c r="V810" s="274">
        <v>42712</v>
      </c>
      <c r="W810" s="274">
        <v>42716</v>
      </c>
      <c r="X810" s="614" t="s">
        <v>6563</v>
      </c>
      <c r="Y810" s="117">
        <v>136200</v>
      </c>
      <c r="Z810" s="526" t="s">
        <v>26032</v>
      </c>
      <c r="AA810" s="605">
        <v>4205086172</v>
      </c>
    </row>
    <row r="811" spans="1:27" ht="101.25">
      <c r="A811" s="475" t="s">
        <v>26533</v>
      </c>
      <c r="B811" s="1165" t="s">
        <v>3066</v>
      </c>
      <c r="C811" s="493" t="s">
        <v>6468</v>
      </c>
      <c r="D811" s="615" t="s">
        <v>6196</v>
      </c>
      <c r="E811" s="606" t="s">
        <v>6564</v>
      </c>
      <c r="F811" s="274">
        <v>42670</v>
      </c>
      <c r="G811" s="45" t="s">
        <v>3432</v>
      </c>
      <c r="H811" s="613" t="s">
        <v>6565</v>
      </c>
      <c r="I811" s="600" t="s">
        <v>6566</v>
      </c>
      <c r="J811" s="45" t="s">
        <v>15</v>
      </c>
      <c r="K811" s="468">
        <v>2</v>
      </c>
      <c r="L811" s="468">
        <v>1</v>
      </c>
      <c r="M811" s="117">
        <v>799788</v>
      </c>
      <c r="N811" s="117">
        <v>599850</v>
      </c>
      <c r="O811" s="529">
        <f>M811-N811</f>
        <v>199938</v>
      </c>
      <c r="P811" s="461">
        <v>0.24990000000000001</v>
      </c>
      <c r="Q811" s="117" t="s">
        <v>6567</v>
      </c>
      <c r="R811" s="276">
        <v>4253021513</v>
      </c>
      <c r="S811" s="596" t="s">
        <v>6568</v>
      </c>
      <c r="T811" s="274">
        <v>42712</v>
      </c>
      <c r="U811" s="117"/>
      <c r="V811" s="274">
        <v>42727</v>
      </c>
      <c r="W811" s="274">
        <v>42727</v>
      </c>
      <c r="X811" s="494" t="s">
        <v>6569</v>
      </c>
      <c r="Y811" s="117">
        <v>599850</v>
      </c>
      <c r="Z811" s="117" t="s">
        <v>6567</v>
      </c>
      <c r="AA811" s="605">
        <v>4253021513</v>
      </c>
    </row>
    <row r="812" spans="1:27" ht="78.75">
      <c r="A812" s="475" t="s">
        <v>26534</v>
      </c>
      <c r="B812" s="1165" t="s">
        <v>3066</v>
      </c>
      <c r="C812" s="493" t="s">
        <v>6468</v>
      </c>
      <c r="D812" s="616" t="s">
        <v>261</v>
      </c>
      <c r="E812" s="606" t="s">
        <v>6570</v>
      </c>
      <c r="F812" s="274">
        <v>42381</v>
      </c>
      <c r="G812" s="45" t="s">
        <v>3464</v>
      </c>
      <c r="H812" s="613" t="s">
        <v>6571</v>
      </c>
      <c r="I812" s="600" t="s">
        <v>477</v>
      </c>
      <c r="J812" s="258" t="s">
        <v>15</v>
      </c>
      <c r="K812" s="525">
        <v>3</v>
      </c>
      <c r="L812" s="468">
        <v>1</v>
      </c>
      <c r="M812" s="117">
        <v>738760</v>
      </c>
      <c r="N812" s="117">
        <v>413705.6</v>
      </c>
      <c r="O812" s="117">
        <f>M812-N812</f>
        <v>325054.40000000002</v>
      </c>
      <c r="P812" s="461">
        <v>0.56000000000000005</v>
      </c>
      <c r="Q812" s="597" t="s">
        <v>6572</v>
      </c>
      <c r="R812" s="617">
        <v>411173137</v>
      </c>
      <c r="S812" s="117" t="s">
        <v>6573</v>
      </c>
      <c r="T812" s="274">
        <v>42709</v>
      </c>
      <c r="U812" s="117"/>
      <c r="V812" s="274">
        <v>42723</v>
      </c>
      <c r="W812" s="274">
        <v>42723</v>
      </c>
      <c r="X812" s="45" t="s">
        <v>6574</v>
      </c>
      <c r="Y812" s="117">
        <v>413705.6</v>
      </c>
      <c r="Z812" s="597" t="s">
        <v>6572</v>
      </c>
      <c r="AA812" s="605">
        <v>411173137</v>
      </c>
    </row>
    <row r="813" spans="1:27" ht="67.5">
      <c r="A813" s="475" t="s">
        <v>26535</v>
      </c>
      <c r="B813" s="1165" t="s">
        <v>3066</v>
      </c>
      <c r="C813" s="493" t="s">
        <v>6468</v>
      </c>
      <c r="D813" s="616" t="s">
        <v>261</v>
      </c>
      <c r="E813" s="606" t="s">
        <v>6575</v>
      </c>
      <c r="F813" s="274">
        <v>42381</v>
      </c>
      <c r="G813" s="45" t="s">
        <v>3696</v>
      </c>
      <c r="H813" s="613" t="s">
        <v>6576</v>
      </c>
      <c r="I813" s="600" t="s">
        <v>6435</v>
      </c>
      <c r="J813" s="258" t="s">
        <v>10</v>
      </c>
      <c r="K813" s="525">
        <v>1</v>
      </c>
      <c r="L813" s="468">
        <v>0</v>
      </c>
      <c r="M813" s="117">
        <v>294000</v>
      </c>
      <c r="N813" s="117">
        <v>294000</v>
      </c>
      <c r="O813" s="117">
        <v>0</v>
      </c>
      <c r="P813" s="461">
        <v>0</v>
      </c>
      <c r="Q813" s="117" t="s">
        <v>6577</v>
      </c>
      <c r="R813" s="276">
        <v>4220015169</v>
      </c>
      <c r="S813" s="117" t="s">
        <v>6578</v>
      </c>
      <c r="T813" s="274">
        <v>42709</v>
      </c>
      <c r="U813" s="117"/>
      <c r="V813" s="274">
        <v>42723</v>
      </c>
      <c r="W813" s="274">
        <v>42723</v>
      </c>
      <c r="X813" s="618" t="s">
        <v>6579</v>
      </c>
      <c r="Y813" s="117">
        <v>294000</v>
      </c>
      <c r="Z813" s="117" t="s">
        <v>6577</v>
      </c>
      <c r="AA813" s="605">
        <v>4220015169</v>
      </c>
    </row>
    <row r="814" spans="1:27" ht="56.25">
      <c r="A814" s="475" t="s">
        <v>26536</v>
      </c>
      <c r="B814" s="1165" t="s">
        <v>3066</v>
      </c>
      <c r="C814" s="493" t="s">
        <v>6468</v>
      </c>
      <c r="D814" s="616" t="s">
        <v>261</v>
      </c>
      <c r="E814" s="606" t="s">
        <v>1179</v>
      </c>
      <c r="F814" s="274">
        <v>42381</v>
      </c>
      <c r="G814" s="45" t="s">
        <v>3696</v>
      </c>
      <c r="H814" s="613" t="s">
        <v>6580</v>
      </c>
      <c r="I814" s="600" t="s">
        <v>2414</v>
      </c>
      <c r="J814" s="258" t="s">
        <v>16</v>
      </c>
      <c r="K814" s="525">
        <v>4</v>
      </c>
      <c r="L814" s="468">
        <v>0</v>
      </c>
      <c r="M814" s="117">
        <v>71666.67</v>
      </c>
      <c r="N814" s="117">
        <v>19808.3</v>
      </c>
      <c r="O814" s="117">
        <f>M814-N814</f>
        <v>51858.369999999995</v>
      </c>
      <c r="P814" s="461">
        <v>0.72360000000000002</v>
      </c>
      <c r="Q814" s="117" t="s">
        <v>6581</v>
      </c>
      <c r="R814" s="276">
        <v>4205209843</v>
      </c>
      <c r="S814" s="117" t="s">
        <v>6582</v>
      </c>
      <c r="T814" s="274">
        <v>42718</v>
      </c>
      <c r="U814" s="117"/>
      <c r="V814" s="274">
        <v>42731</v>
      </c>
      <c r="W814" s="274">
        <v>42731</v>
      </c>
      <c r="X814" s="619" t="s">
        <v>6583</v>
      </c>
      <c r="Y814" s="117">
        <v>19808.3</v>
      </c>
      <c r="Z814" s="117" t="s">
        <v>6581</v>
      </c>
      <c r="AA814" s="605">
        <v>4205209843</v>
      </c>
    </row>
    <row r="815" spans="1:27" ht="115.5">
      <c r="A815" s="475" t="s">
        <v>26537</v>
      </c>
      <c r="B815" s="1150" t="s">
        <v>2965</v>
      </c>
      <c r="C815" s="193" t="s">
        <v>6584</v>
      </c>
      <c r="D815" s="193" t="s">
        <v>6585</v>
      </c>
      <c r="E815" s="193" t="s">
        <v>6586</v>
      </c>
      <c r="F815" s="193" t="s">
        <v>1014</v>
      </c>
      <c r="G815" s="258" t="s">
        <v>1015</v>
      </c>
      <c r="H815" s="495" t="s">
        <v>6587</v>
      </c>
      <c r="I815" s="193" t="s">
        <v>594</v>
      </c>
      <c r="J815" s="193" t="s">
        <v>10</v>
      </c>
      <c r="K815" s="147">
        <v>1</v>
      </c>
      <c r="L815" s="147">
        <v>0</v>
      </c>
      <c r="M815" s="204">
        <v>29367</v>
      </c>
      <c r="N815" s="204">
        <v>29367</v>
      </c>
      <c r="O815" s="204">
        <v>0</v>
      </c>
      <c r="P815" s="555">
        <v>0</v>
      </c>
      <c r="Q815" s="204" t="s">
        <v>565</v>
      </c>
      <c r="R815" s="620">
        <v>4205086172</v>
      </c>
      <c r="S815" s="204" t="s">
        <v>6588</v>
      </c>
      <c r="T815" s="248">
        <v>42452</v>
      </c>
      <c r="U815" s="204"/>
      <c r="V815" s="248">
        <v>42464</v>
      </c>
      <c r="W815" s="248">
        <v>42464</v>
      </c>
      <c r="X815" s="193" t="s">
        <v>6513</v>
      </c>
      <c r="Y815" s="204">
        <v>29367</v>
      </c>
      <c r="Z815" s="204" t="s">
        <v>565</v>
      </c>
      <c r="AA815" s="195">
        <v>4205086172</v>
      </c>
    </row>
    <row r="816" spans="1:27" ht="115.5">
      <c r="A816" s="475" t="s">
        <v>26538</v>
      </c>
      <c r="B816" s="1150" t="s">
        <v>2965</v>
      </c>
      <c r="C816" s="193" t="s">
        <v>6584</v>
      </c>
      <c r="D816" s="193" t="s">
        <v>6585</v>
      </c>
      <c r="E816" s="193" t="s">
        <v>6589</v>
      </c>
      <c r="F816" s="258" t="s">
        <v>612</v>
      </c>
      <c r="G816" s="258" t="s">
        <v>863</v>
      </c>
      <c r="H816" s="496" t="s">
        <v>6590</v>
      </c>
      <c r="I816" s="193" t="s">
        <v>594</v>
      </c>
      <c r="J816" s="193" t="s">
        <v>10</v>
      </c>
      <c r="K816" s="147">
        <v>1</v>
      </c>
      <c r="L816" s="147">
        <v>0</v>
      </c>
      <c r="M816" s="204">
        <v>30213</v>
      </c>
      <c r="N816" s="204">
        <v>30213</v>
      </c>
      <c r="O816" s="204">
        <v>0</v>
      </c>
      <c r="P816" s="555">
        <v>0</v>
      </c>
      <c r="Q816" s="204" t="s">
        <v>565</v>
      </c>
      <c r="R816" s="620">
        <v>4205086172</v>
      </c>
      <c r="S816" s="204" t="s">
        <v>6588</v>
      </c>
      <c r="T816" s="559">
        <v>42530</v>
      </c>
      <c r="U816" s="204"/>
      <c r="V816" s="248">
        <v>42542</v>
      </c>
      <c r="W816" s="248">
        <v>42542</v>
      </c>
      <c r="X816" s="258" t="s">
        <v>6591</v>
      </c>
      <c r="Y816" s="204">
        <v>30213</v>
      </c>
      <c r="Z816" s="204" t="s">
        <v>565</v>
      </c>
      <c r="AA816" s="195">
        <v>4205086172</v>
      </c>
    </row>
    <row r="817" spans="1:27" ht="115.5">
      <c r="A817" s="475" t="s">
        <v>26539</v>
      </c>
      <c r="B817" s="1150" t="s">
        <v>2965</v>
      </c>
      <c r="C817" s="193" t="s">
        <v>6584</v>
      </c>
      <c r="D817" s="193" t="s">
        <v>261</v>
      </c>
      <c r="E817" s="193" t="s">
        <v>6592</v>
      </c>
      <c r="F817" s="258" t="s">
        <v>3032</v>
      </c>
      <c r="G817" s="258" t="s">
        <v>2571</v>
      </c>
      <c r="H817" s="496" t="s">
        <v>6593</v>
      </c>
      <c r="I817" s="193" t="s">
        <v>594</v>
      </c>
      <c r="J817" s="193" t="s">
        <v>3029</v>
      </c>
      <c r="K817" s="147">
        <v>0</v>
      </c>
      <c r="L817" s="147">
        <v>0</v>
      </c>
      <c r="M817" s="204">
        <v>30510</v>
      </c>
      <c r="N817" s="204">
        <v>0</v>
      </c>
      <c r="O817" s="204">
        <v>0</v>
      </c>
      <c r="P817" s="555">
        <v>0</v>
      </c>
      <c r="Q817" s="204"/>
      <c r="R817" s="620"/>
      <c r="S817" s="204"/>
      <c r="T817" s="559">
        <v>42634</v>
      </c>
      <c r="U817" s="204"/>
      <c r="V817" s="248"/>
      <c r="W817" s="248"/>
      <c r="X817" s="258"/>
      <c r="Y817" s="204"/>
      <c r="Z817" s="204"/>
      <c r="AA817" s="195"/>
    </row>
    <row r="818" spans="1:27" ht="115.5">
      <c r="A818" s="475" t="s">
        <v>26540</v>
      </c>
      <c r="B818" s="1150" t="s">
        <v>2965</v>
      </c>
      <c r="C818" s="193" t="s">
        <v>6584</v>
      </c>
      <c r="D818" s="193" t="s">
        <v>6585</v>
      </c>
      <c r="E818" s="193" t="s">
        <v>6594</v>
      </c>
      <c r="F818" s="193" t="s">
        <v>3751</v>
      </c>
      <c r="G818" s="193" t="s">
        <v>3344</v>
      </c>
      <c r="H818" s="193" t="s">
        <v>6595</v>
      </c>
      <c r="I818" s="193" t="s">
        <v>594</v>
      </c>
      <c r="J818" s="193" t="s">
        <v>11</v>
      </c>
      <c r="K818" s="147">
        <v>1</v>
      </c>
      <c r="L818" s="147">
        <v>1</v>
      </c>
      <c r="M818" s="204">
        <v>30645</v>
      </c>
      <c r="N818" s="204">
        <v>30338.55</v>
      </c>
      <c r="O818" s="204">
        <f>M818-N818</f>
        <v>306.45000000000073</v>
      </c>
      <c r="P818" s="555">
        <v>0.01</v>
      </c>
      <c r="Q818" s="204" t="s">
        <v>565</v>
      </c>
      <c r="R818" s="620">
        <v>4205086172</v>
      </c>
      <c r="S818" s="204" t="s">
        <v>6588</v>
      </c>
      <c r="T818" s="204">
        <v>42704</v>
      </c>
      <c r="U818" s="204"/>
      <c r="V818" s="248">
        <v>42725</v>
      </c>
      <c r="W818" s="248">
        <v>42725</v>
      </c>
      <c r="X818" s="258" t="s">
        <v>6596</v>
      </c>
      <c r="Y818" s="204">
        <v>30338.55</v>
      </c>
      <c r="Z818" s="204" t="s">
        <v>565</v>
      </c>
      <c r="AA818" s="195">
        <v>4205086172</v>
      </c>
    </row>
    <row r="819" spans="1:27" ht="78.75">
      <c r="A819" s="475" t="s">
        <v>26541</v>
      </c>
      <c r="B819" s="1166" t="s">
        <v>674</v>
      </c>
      <c r="C819" s="498" t="s">
        <v>653</v>
      </c>
      <c r="D819" s="498" t="s">
        <v>261</v>
      </c>
      <c r="E819" s="498" t="s">
        <v>6601</v>
      </c>
      <c r="F819" s="498" t="s">
        <v>675</v>
      </c>
      <c r="G819" s="498" t="s">
        <v>676</v>
      </c>
      <c r="H819" s="498" t="s">
        <v>6602</v>
      </c>
      <c r="I819" s="498" t="s">
        <v>6603</v>
      </c>
      <c r="J819" s="498" t="s">
        <v>34</v>
      </c>
      <c r="K819" s="471">
        <v>5</v>
      </c>
      <c r="L819" s="471">
        <v>0</v>
      </c>
      <c r="M819" s="463">
        <v>1637317</v>
      </c>
      <c r="N819" s="501">
        <v>680991.1</v>
      </c>
      <c r="O819" s="502">
        <v>956325.9</v>
      </c>
      <c r="P819" s="503">
        <v>58.4</v>
      </c>
      <c r="Q819" s="504" t="s">
        <v>6604</v>
      </c>
      <c r="R819" s="503">
        <v>7017256927</v>
      </c>
      <c r="S819" s="504" t="s">
        <v>6605</v>
      </c>
      <c r="T819" s="505">
        <v>42396</v>
      </c>
      <c r="U819" s="580"/>
      <c r="V819" s="506">
        <v>42410</v>
      </c>
      <c r="W819" s="506">
        <v>42410</v>
      </c>
      <c r="X819" s="498" t="s">
        <v>6606</v>
      </c>
      <c r="Y819" s="501">
        <v>680991.1</v>
      </c>
      <c r="Z819" s="503" t="s">
        <v>6604</v>
      </c>
      <c r="AA819" s="503">
        <v>7017256927</v>
      </c>
    </row>
    <row r="820" spans="1:27" ht="90">
      <c r="A820" s="475" t="s">
        <v>26542</v>
      </c>
      <c r="B820" s="1166" t="s">
        <v>674</v>
      </c>
      <c r="C820" s="498" t="s">
        <v>653</v>
      </c>
      <c r="D820" s="469" t="s">
        <v>261</v>
      </c>
      <c r="E820" s="469" t="s">
        <v>6607</v>
      </c>
      <c r="F820" s="469" t="s">
        <v>677</v>
      </c>
      <c r="G820" s="469" t="s">
        <v>678</v>
      </c>
      <c r="H820" s="469" t="s">
        <v>6608</v>
      </c>
      <c r="I820" s="469" t="s">
        <v>6609</v>
      </c>
      <c r="J820" s="469" t="s">
        <v>10</v>
      </c>
      <c r="K820" s="470">
        <v>1</v>
      </c>
      <c r="L820" s="470">
        <v>0</v>
      </c>
      <c r="M820" s="116">
        <v>30809658</v>
      </c>
      <c r="N820" s="485">
        <v>30706637.199999999</v>
      </c>
      <c r="O820" s="507">
        <v>103020.8</v>
      </c>
      <c r="P820" s="465">
        <v>0.3</v>
      </c>
      <c r="Q820" s="500" t="s">
        <v>6610</v>
      </c>
      <c r="R820" s="465">
        <v>4217148761</v>
      </c>
      <c r="S820" s="500" t="s">
        <v>6611</v>
      </c>
      <c r="T820" s="508">
        <v>42496</v>
      </c>
      <c r="U820" s="204"/>
      <c r="V820" s="466">
        <v>42508</v>
      </c>
      <c r="W820" s="466">
        <v>42508</v>
      </c>
      <c r="X820" s="498" t="s">
        <v>6612</v>
      </c>
      <c r="Y820" s="485">
        <v>30706637.199999999</v>
      </c>
      <c r="Z820" s="500" t="s">
        <v>6610</v>
      </c>
      <c r="AA820" s="465">
        <v>4217148761</v>
      </c>
    </row>
    <row r="821" spans="1:27" ht="78.75">
      <c r="A821" s="475" t="s">
        <v>26543</v>
      </c>
      <c r="B821" s="1166" t="s">
        <v>674</v>
      </c>
      <c r="C821" s="498" t="s">
        <v>653</v>
      </c>
      <c r="D821" s="469" t="s">
        <v>555</v>
      </c>
      <c r="E821" s="469" t="s">
        <v>6613</v>
      </c>
      <c r="F821" s="469" t="s">
        <v>679</v>
      </c>
      <c r="G821" s="469" t="s">
        <v>6157</v>
      </c>
      <c r="H821" s="469" t="s">
        <v>6614</v>
      </c>
      <c r="I821" s="469" t="s">
        <v>6615</v>
      </c>
      <c r="J821" s="469" t="s">
        <v>10</v>
      </c>
      <c r="K821" s="470">
        <v>1</v>
      </c>
      <c r="L821" s="470">
        <v>0</v>
      </c>
      <c r="M821" s="116">
        <v>10000</v>
      </c>
      <c r="N821" s="485">
        <v>10000</v>
      </c>
      <c r="O821" s="507">
        <v>0</v>
      </c>
      <c r="P821" s="465">
        <v>0</v>
      </c>
      <c r="Q821" s="500" t="s">
        <v>6616</v>
      </c>
      <c r="R821" s="465">
        <v>4207046979</v>
      </c>
      <c r="S821" s="500" t="s">
        <v>6617</v>
      </c>
      <c r="T821" s="508">
        <v>42507</v>
      </c>
      <c r="U821" s="204"/>
      <c r="V821" s="466">
        <v>42515</v>
      </c>
      <c r="W821" s="466">
        <v>42517</v>
      </c>
      <c r="X821" s="498" t="s">
        <v>6618</v>
      </c>
      <c r="Y821" s="485">
        <v>10000</v>
      </c>
      <c r="Z821" s="500" t="s">
        <v>6616</v>
      </c>
      <c r="AA821" s="465">
        <v>4207046979</v>
      </c>
    </row>
    <row r="822" spans="1:27" ht="101.25">
      <c r="A822" s="475" t="s">
        <v>26544</v>
      </c>
      <c r="B822" s="1165" t="s">
        <v>674</v>
      </c>
      <c r="C822" s="469" t="s">
        <v>653</v>
      </c>
      <c r="D822" s="469" t="s">
        <v>261</v>
      </c>
      <c r="E822" s="469" t="s">
        <v>6607</v>
      </c>
      <c r="F822" s="469" t="s">
        <v>680</v>
      </c>
      <c r="G822" s="469" t="s">
        <v>681</v>
      </c>
      <c r="H822" s="469" t="s">
        <v>6619</v>
      </c>
      <c r="I822" s="469" t="s">
        <v>6609</v>
      </c>
      <c r="J822" s="469" t="s">
        <v>10</v>
      </c>
      <c r="K822" s="470">
        <v>1</v>
      </c>
      <c r="L822" s="470">
        <v>0</v>
      </c>
      <c r="M822" s="116">
        <v>36041183</v>
      </c>
      <c r="N822" s="485">
        <v>35883432.399999999</v>
      </c>
      <c r="O822" s="507">
        <v>157750.6</v>
      </c>
      <c r="P822" s="465">
        <v>0.4</v>
      </c>
      <c r="Q822" s="500" t="s">
        <v>6620</v>
      </c>
      <c r="R822" s="465">
        <v>4253024987</v>
      </c>
      <c r="S822" s="500" t="s">
        <v>6621</v>
      </c>
      <c r="T822" s="508">
        <v>42528</v>
      </c>
      <c r="U822" s="204"/>
      <c r="V822" s="466">
        <v>42541</v>
      </c>
      <c r="W822" s="466">
        <v>42541</v>
      </c>
      <c r="X822" s="469" t="s">
        <v>6622</v>
      </c>
      <c r="Y822" s="485">
        <v>35883432.399999999</v>
      </c>
      <c r="Z822" s="465" t="s">
        <v>6620</v>
      </c>
      <c r="AA822" s="465">
        <v>4253024987</v>
      </c>
    </row>
    <row r="823" spans="1:27" ht="146.25">
      <c r="A823" s="475" t="s">
        <v>26545</v>
      </c>
      <c r="B823" s="1165" t="s">
        <v>674</v>
      </c>
      <c r="C823" s="469" t="s">
        <v>653</v>
      </c>
      <c r="D823" s="469" t="s">
        <v>261</v>
      </c>
      <c r="E823" s="509" t="s">
        <v>6607</v>
      </c>
      <c r="F823" s="509" t="s">
        <v>6623</v>
      </c>
      <c r="G823" s="510">
        <v>42542</v>
      </c>
      <c r="H823" s="509" t="s">
        <v>6624</v>
      </c>
      <c r="I823" s="509" t="s">
        <v>6625</v>
      </c>
      <c r="J823" s="511">
        <v>1</v>
      </c>
      <c r="K823" s="511">
        <v>1</v>
      </c>
      <c r="L823" s="511">
        <v>0</v>
      </c>
      <c r="M823" s="512">
        <v>10430856</v>
      </c>
      <c r="N823" s="509" t="s">
        <v>6626</v>
      </c>
      <c r="O823" s="512">
        <v>0</v>
      </c>
      <c r="P823" s="513">
        <v>0</v>
      </c>
      <c r="Q823" s="509" t="s">
        <v>6627</v>
      </c>
      <c r="R823" s="509" t="s">
        <v>6628</v>
      </c>
      <c r="S823" s="509" t="s">
        <v>6629</v>
      </c>
      <c r="T823" s="510">
        <v>42562.633003391202</v>
      </c>
      <c r="U823" s="509"/>
      <c r="V823" s="510">
        <v>42576</v>
      </c>
      <c r="W823" s="510">
        <v>42579.299999999996</v>
      </c>
      <c r="X823" s="509" t="s">
        <v>6630</v>
      </c>
      <c r="Y823" s="512">
        <v>10356809.800000001</v>
      </c>
      <c r="Z823" s="509" t="s">
        <v>6631</v>
      </c>
      <c r="AA823" s="514" t="s">
        <v>6628</v>
      </c>
    </row>
    <row r="824" spans="1:27" ht="123.75">
      <c r="A824" s="475" t="s">
        <v>26546</v>
      </c>
      <c r="B824" s="1165" t="s">
        <v>674</v>
      </c>
      <c r="C824" s="469" t="s">
        <v>653</v>
      </c>
      <c r="D824" s="469" t="s">
        <v>261</v>
      </c>
      <c r="E824" s="438" t="s">
        <v>6607</v>
      </c>
      <c r="F824" s="438" t="s">
        <v>6632</v>
      </c>
      <c r="G824" s="439">
        <v>42591</v>
      </c>
      <c r="H824" s="438" t="s">
        <v>6633</v>
      </c>
      <c r="I824" s="438" t="s">
        <v>6625</v>
      </c>
      <c r="J824" s="511">
        <v>1</v>
      </c>
      <c r="K824" s="511">
        <v>1</v>
      </c>
      <c r="L824" s="511">
        <v>0</v>
      </c>
      <c r="M824" s="512">
        <v>27168516.600000001</v>
      </c>
      <c r="N824" s="515" t="s">
        <v>6634</v>
      </c>
      <c r="O824" s="441">
        <v>0</v>
      </c>
      <c r="P824" s="516">
        <v>0</v>
      </c>
      <c r="Q824" s="438" t="s">
        <v>6635</v>
      </c>
      <c r="R824" s="438" t="s">
        <v>6636</v>
      </c>
      <c r="S824" s="438" t="s">
        <v>6637</v>
      </c>
      <c r="T824" s="439">
        <v>42611.65</v>
      </c>
      <c r="U824" s="438"/>
      <c r="V824" s="439">
        <v>42625</v>
      </c>
      <c r="W824" s="439">
        <v>42627.273611111108</v>
      </c>
      <c r="X824" s="438" t="s">
        <v>6638</v>
      </c>
      <c r="Y824" s="441">
        <v>26125431</v>
      </c>
      <c r="Z824" s="465" t="s">
        <v>6620</v>
      </c>
      <c r="AA824" s="443" t="s">
        <v>6636</v>
      </c>
    </row>
    <row r="825" spans="1:27" ht="123.75">
      <c r="A825" s="475" t="s">
        <v>26547</v>
      </c>
      <c r="B825" s="1165" t="s">
        <v>674</v>
      </c>
      <c r="C825" s="469" t="s">
        <v>653</v>
      </c>
      <c r="D825" s="469" t="s">
        <v>261</v>
      </c>
      <c r="E825" s="438" t="s">
        <v>6607</v>
      </c>
      <c r="F825" s="438" t="s">
        <v>6632</v>
      </c>
      <c r="G825" s="439">
        <v>42591</v>
      </c>
      <c r="H825" s="438" t="s">
        <v>6639</v>
      </c>
      <c r="I825" s="438" t="s">
        <v>6625</v>
      </c>
      <c r="J825" s="511">
        <v>1</v>
      </c>
      <c r="K825" s="511">
        <v>1</v>
      </c>
      <c r="L825" s="511">
        <v>0</v>
      </c>
      <c r="M825" s="512">
        <v>243135824.24000001</v>
      </c>
      <c r="N825" s="515" t="s">
        <v>6640</v>
      </c>
      <c r="O825" s="441">
        <v>0</v>
      </c>
      <c r="P825" s="516">
        <v>0</v>
      </c>
      <c r="Q825" s="438" t="s">
        <v>6635</v>
      </c>
      <c r="R825" s="438" t="s">
        <v>6636</v>
      </c>
      <c r="S825" s="438" t="s">
        <v>6637</v>
      </c>
      <c r="T825" s="439">
        <v>42611.75</v>
      </c>
      <c r="U825" s="438"/>
      <c r="V825" s="439">
        <v>42625</v>
      </c>
      <c r="W825" s="439">
        <v>42625.428472222222</v>
      </c>
      <c r="X825" s="438" t="s">
        <v>6641</v>
      </c>
      <c r="Y825" s="441">
        <v>243101112.80000001</v>
      </c>
      <c r="Z825" s="465" t="s">
        <v>6620</v>
      </c>
      <c r="AA825" s="443" t="s">
        <v>6636</v>
      </c>
    </row>
    <row r="826" spans="1:27" ht="146.25">
      <c r="A826" s="475" t="s">
        <v>26548</v>
      </c>
      <c r="B826" s="1165" t="s">
        <v>674</v>
      </c>
      <c r="C826" s="469" t="s">
        <v>653</v>
      </c>
      <c r="D826" s="469" t="s">
        <v>261</v>
      </c>
      <c r="E826" s="438" t="s">
        <v>6642</v>
      </c>
      <c r="F826" s="438" t="s">
        <v>6643</v>
      </c>
      <c r="G826" s="439">
        <v>42592</v>
      </c>
      <c r="H826" s="438" t="s">
        <v>6644</v>
      </c>
      <c r="I826" s="438" t="s">
        <v>6625</v>
      </c>
      <c r="J826" s="511">
        <v>1</v>
      </c>
      <c r="K826" s="511">
        <v>1</v>
      </c>
      <c r="L826" s="511">
        <v>0</v>
      </c>
      <c r="M826" s="512">
        <v>32597348.059999999</v>
      </c>
      <c r="N826" s="515" t="s">
        <v>6645</v>
      </c>
      <c r="O826" s="441">
        <v>0</v>
      </c>
      <c r="P826" s="516">
        <v>0</v>
      </c>
      <c r="Q826" s="438" t="s">
        <v>6627</v>
      </c>
      <c r="R826" s="438" t="s">
        <v>6628</v>
      </c>
      <c r="S826" s="438" t="s">
        <v>6629</v>
      </c>
      <c r="T826" s="439">
        <v>42611.75</v>
      </c>
      <c r="U826" s="438"/>
      <c r="V826" s="439">
        <v>42625</v>
      </c>
      <c r="W826" s="439">
        <v>42625.395833333328</v>
      </c>
      <c r="X826" s="438" t="s">
        <v>6646</v>
      </c>
      <c r="Y826" s="441">
        <v>32594192.399999999</v>
      </c>
      <c r="Z826" s="438" t="s">
        <v>6647</v>
      </c>
      <c r="AA826" s="443" t="s">
        <v>6628</v>
      </c>
    </row>
    <row r="827" spans="1:27" ht="123.75">
      <c r="A827" s="475" t="s">
        <v>26549</v>
      </c>
      <c r="B827" s="1165" t="s">
        <v>674</v>
      </c>
      <c r="C827" s="469" t="s">
        <v>653</v>
      </c>
      <c r="D827" s="469" t="s">
        <v>261</v>
      </c>
      <c r="E827" s="438" t="s">
        <v>6607</v>
      </c>
      <c r="F827" s="438" t="s">
        <v>6643</v>
      </c>
      <c r="G827" s="439">
        <v>42592</v>
      </c>
      <c r="H827" s="438" t="s">
        <v>6648</v>
      </c>
      <c r="I827" s="438" t="s">
        <v>6625</v>
      </c>
      <c r="J827" s="511">
        <v>1</v>
      </c>
      <c r="K827" s="511">
        <v>1</v>
      </c>
      <c r="L827" s="511">
        <v>0</v>
      </c>
      <c r="M827" s="512">
        <v>11192913.199999999</v>
      </c>
      <c r="N827" s="515" t="s">
        <v>6649</v>
      </c>
      <c r="O827" s="441">
        <v>0</v>
      </c>
      <c r="P827" s="516">
        <v>0</v>
      </c>
      <c r="Q827" s="438" t="s">
        <v>6650</v>
      </c>
      <c r="R827" s="438" t="s">
        <v>6651</v>
      </c>
      <c r="S827" s="438" t="s">
        <v>6652</v>
      </c>
      <c r="T827" s="439">
        <v>42612.715863888887</v>
      </c>
      <c r="U827" s="438"/>
      <c r="V827" s="439">
        <v>42625</v>
      </c>
      <c r="W827" s="439">
        <v>42627.411805555552</v>
      </c>
      <c r="X827" s="438" t="s">
        <v>6653</v>
      </c>
      <c r="Y827" s="441">
        <v>11192913.199999999</v>
      </c>
      <c r="Z827" s="438" t="s">
        <v>6654</v>
      </c>
      <c r="AA827" s="443" t="s">
        <v>6651</v>
      </c>
    </row>
    <row r="828" spans="1:27" ht="135">
      <c r="A828" s="475" t="s">
        <v>26550</v>
      </c>
      <c r="B828" s="1165" t="s">
        <v>674</v>
      </c>
      <c r="C828" s="469" t="s">
        <v>653</v>
      </c>
      <c r="D828" s="469" t="s">
        <v>261</v>
      </c>
      <c r="E828" s="438" t="s">
        <v>6607</v>
      </c>
      <c r="F828" s="438" t="s">
        <v>6643</v>
      </c>
      <c r="G828" s="439">
        <v>42593</v>
      </c>
      <c r="H828" s="438" t="s">
        <v>6655</v>
      </c>
      <c r="I828" s="438" t="s">
        <v>6625</v>
      </c>
      <c r="J828" s="511">
        <v>1</v>
      </c>
      <c r="K828" s="511">
        <v>1</v>
      </c>
      <c r="L828" s="511">
        <v>0</v>
      </c>
      <c r="M828" s="512">
        <v>43048695.240000002</v>
      </c>
      <c r="N828" s="515" t="s">
        <v>6656</v>
      </c>
      <c r="O828" s="441">
        <v>0</v>
      </c>
      <c r="P828" s="516">
        <v>0</v>
      </c>
      <c r="Q828" s="438" t="s">
        <v>6657</v>
      </c>
      <c r="R828" s="438" t="s">
        <v>6658</v>
      </c>
      <c r="S828" s="438" t="s">
        <v>6659</v>
      </c>
      <c r="T828" s="439">
        <v>42612.53402777778</v>
      </c>
      <c r="U828" s="438"/>
      <c r="V828" s="439">
        <v>42625</v>
      </c>
      <c r="W828" s="439">
        <v>42627.404861111107</v>
      </c>
      <c r="X828" s="438" t="s">
        <v>6660</v>
      </c>
      <c r="Y828" s="441">
        <v>43004516.799999997</v>
      </c>
      <c r="Z828" s="438" t="s">
        <v>6657</v>
      </c>
      <c r="AA828" s="443" t="s">
        <v>6658</v>
      </c>
    </row>
    <row r="829" spans="1:27" ht="135">
      <c r="A829" s="475" t="s">
        <v>26551</v>
      </c>
      <c r="B829" s="1165" t="s">
        <v>674</v>
      </c>
      <c r="C829" s="469" t="s">
        <v>653</v>
      </c>
      <c r="D829" s="469" t="s">
        <v>261</v>
      </c>
      <c r="E829" s="438" t="s">
        <v>6607</v>
      </c>
      <c r="F829" s="438" t="s">
        <v>6643</v>
      </c>
      <c r="G829" s="439">
        <v>42593</v>
      </c>
      <c r="H829" s="438" t="s">
        <v>6661</v>
      </c>
      <c r="I829" s="438" t="s">
        <v>6625</v>
      </c>
      <c r="J829" s="511">
        <v>1</v>
      </c>
      <c r="K829" s="511">
        <v>1</v>
      </c>
      <c r="L829" s="511">
        <v>0</v>
      </c>
      <c r="M829" s="512">
        <v>40167632.549999997</v>
      </c>
      <c r="N829" s="515" t="s">
        <v>6662</v>
      </c>
      <c r="O829" s="441">
        <v>0</v>
      </c>
      <c r="P829" s="516">
        <v>0</v>
      </c>
      <c r="Q829" s="438" t="s">
        <v>6663</v>
      </c>
      <c r="R829" s="438" t="s">
        <v>6664</v>
      </c>
      <c r="S829" s="438" t="s">
        <v>6665</v>
      </c>
      <c r="T829" s="439">
        <v>42612.625694444439</v>
      </c>
      <c r="U829" s="438"/>
      <c r="V829" s="439">
        <v>42625</v>
      </c>
      <c r="W829" s="439">
        <v>42627.263888888891</v>
      </c>
      <c r="X829" s="438" t="s">
        <v>6666</v>
      </c>
      <c r="Y829" s="441">
        <v>40167632.399999999</v>
      </c>
      <c r="Z829" s="438" t="s">
        <v>6663</v>
      </c>
      <c r="AA829" s="443" t="s">
        <v>6664</v>
      </c>
    </row>
    <row r="830" spans="1:27" ht="135">
      <c r="A830" s="475" t="s">
        <v>26552</v>
      </c>
      <c r="B830" s="1165" t="s">
        <v>674</v>
      </c>
      <c r="C830" s="469" t="s">
        <v>653</v>
      </c>
      <c r="D830" s="469" t="s">
        <v>261</v>
      </c>
      <c r="E830" s="438" t="s">
        <v>6607</v>
      </c>
      <c r="F830" s="438" t="s">
        <v>6667</v>
      </c>
      <c r="G830" s="439">
        <v>42633</v>
      </c>
      <c r="H830" s="438" t="s">
        <v>6668</v>
      </c>
      <c r="I830" s="438" t="s">
        <v>6625</v>
      </c>
      <c r="J830" s="440">
        <v>1</v>
      </c>
      <c r="K830" s="440">
        <v>1</v>
      </c>
      <c r="L830" s="440">
        <v>0</v>
      </c>
      <c r="M830" s="441">
        <v>148246932.53999999</v>
      </c>
      <c r="N830" s="438" t="s">
        <v>6669</v>
      </c>
      <c r="O830" s="441">
        <v>0</v>
      </c>
      <c r="P830" s="516">
        <v>0</v>
      </c>
      <c r="Q830" s="438" t="s">
        <v>6670</v>
      </c>
      <c r="R830" s="438" t="s">
        <v>6671</v>
      </c>
      <c r="S830" s="438" t="s">
        <v>6672</v>
      </c>
      <c r="T830" s="439">
        <v>42649.709360532404</v>
      </c>
      <c r="U830" s="438"/>
      <c r="V830" s="439">
        <v>42661</v>
      </c>
      <c r="W830" s="439">
        <v>42661.193749999999</v>
      </c>
      <c r="X830" s="438" t="s">
        <v>6673</v>
      </c>
      <c r="Y830" s="441">
        <v>148246932.40000001</v>
      </c>
      <c r="Z830" s="438" t="s">
        <v>6674</v>
      </c>
      <c r="AA830" s="443" t="s">
        <v>6671</v>
      </c>
    </row>
    <row r="831" spans="1:27" ht="123.75">
      <c r="A831" s="475" t="s">
        <v>26553</v>
      </c>
      <c r="B831" s="1165" t="s">
        <v>674</v>
      </c>
      <c r="C831" s="469" t="s">
        <v>653</v>
      </c>
      <c r="D831" s="469" t="s">
        <v>261</v>
      </c>
      <c r="E831" s="438" t="s">
        <v>6607</v>
      </c>
      <c r="F831" s="438" t="s">
        <v>6667</v>
      </c>
      <c r="G831" s="439">
        <v>42633</v>
      </c>
      <c r="H831" s="438" t="s">
        <v>6675</v>
      </c>
      <c r="I831" s="438" t="s">
        <v>6625</v>
      </c>
      <c r="J831" s="440">
        <v>1</v>
      </c>
      <c r="K831" s="440">
        <v>1</v>
      </c>
      <c r="L831" s="440">
        <v>0</v>
      </c>
      <c r="M831" s="441">
        <v>16691067</v>
      </c>
      <c r="N831" s="438" t="s">
        <v>6676</v>
      </c>
      <c r="O831" s="441">
        <v>0</v>
      </c>
      <c r="P831" s="516">
        <v>0</v>
      </c>
      <c r="Q831" s="438" t="s">
        <v>6677</v>
      </c>
      <c r="R831" s="438" t="s">
        <v>6678</v>
      </c>
      <c r="S831" s="438" t="s">
        <v>6679</v>
      </c>
      <c r="T831" s="439">
        <v>42650.473426736113</v>
      </c>
      <c r="U831" s="438"/>
      <c r="V831" s="439">
        <v>42662</v>
      </c>
      <c r="W831" s="439">
        <v>42662.064583333333</v>
      </c>
      <c r="X831" s="438" t="s">
        <v>6680</v>
      </c>
      <c r="Y831" s="441">
        <v>16677346</v>
      </c>
      <c r="Z831" s="438" t="s">
        <v>6681</v>
      </c>
      <c r="AA831" s="443" t="s">
        <v>6678</v>
      </c>
    </row>
    <row r="832" spans="1:27" ht="101.25">
      <c r="A832" s="475" t="s">
        <v>26554</v>
      </c>
      <c r="B832" s="1165" t="s">
        <v>638</v>
      </c>
      <c r="C832" s="469" t="s">
        <v>626</v>
      </c>
      <c r="D832" s="193" t="s">
        <v>6682</v>
      </c>
      <c r="E832" s="621" t="s">
        <v>6683</v>
      </c>
      <c r="F832" s="193" t="s">
        <v>639</v>
      </c>
      <c r="G832" s="193" t="s">
        <v>640</v>
      </c>
      <c r="H832" s="469" t="s">
        <v>6684</v>
      </c>
      <c r="I832" s="469" t="s">
        <v>6685</v>
      </c>
      <c r="J832" s="193"/>
      <c r="K832" s="147"/>
      <c r="L832" s="147"/>
      <c r="M832" s="204">
        <v>5000</v>
      </c>
      <c r="N832" s="204">
        <v>5000</v>
      </c>
      <c r="O832" s="418"/>
      <c r="P832" s="557"/>
      <c r="Q832" s="621" t="s">
        <v>6686</v>
      </c>
      <c r="R832" s="115">
        <v>7717043113</v>
      </c>
      <c r="S832" s="116" t="s">
        <v>6687</v>
      </c>
      <c r="T832" s="622"/>
      <c r="U832" s="204"/>
      <c r="V832" s="466">
        <v>42381</v>
      </c>
      <c r="W832" s="466">
        <v>42383</v>
      </c>
      <c r="X832" s="598" t="s">
        <v>6688</v>
      </c>
      <c r="Y832" s="204">
        <v>5000</v>
      </c>
      <c r="Z832" s="621" t="s">
        <v>6686</v>
      </c>
      <c r="AA832" s="115">
        <v>7717043113</v>
      </c>
    </row>
    <row r="833" spans="1:27" ht="56.25">
      <c r="A833" s="475" t="s">
        <v>26555</v>
      </c>
      <c r="B833" s="1165" t="s">
        <v>638</v>
      </c>
      <c r="C833" s="469" t="s">
        <v>626</v>
      </c>
      <c r="D833" s="258" t="s">
        <v>6689</v>
      </c>
      <c r="E833" s="621" t="s">
        <v>267</v>
      </c>
      <c r="F833" s="193" t="s">
        <v>641</v>
      </c>
      <c r="G833" s="193" t="s">
        <v>642</v>
      </c>
      <c r="H833" s="469" t="s">
        <v>6690</v>
      </c>
      <c r="I833" s="469" t="s">
        <v>6691</v>
      </c>
      <c r="J833" s="193"/>
      <c r="K833" s="147"/>
      <c r="L833" s="147"/>
      <c r="M833" s="204">
        <v>9453.2800000000007</v>
      </c>
      <c r="N833" s="204">
        <v>9453.2800000000007</v>
      </c>
      <c r="O833" s="418"/>
      <c r="P833" s="557"/>
      <c r="Q833" s="623" t="s">
        <v>6692</v>
      </c>
      <c r="R833" s="115">
        <v>4217166136</v>
      </c>
      <c r="S833" s="116" t="s">
        <v>6693</v>
      </c>
      <c r="T833" s="622"/>
      <c r="U833" s="204"/>
      <c r="V833" s="466">
        <v>42416</v>
      </c>
      <c r="W833" s="466">
        <v>42417</v>
      </c>
      <c r="X833" s="598" t="s">
        <v>6694</v>
      </c>
      <c r="Y833" s="204">
        <v>9453.2800000000007</v>
      </c>
      <c r="Z833" s="621" t="s">
        <v>6692</v>
      </c>
      <c r="AA833" s="115">
        <v>4217166136</v>
      </c>
    </row>
    <row r="834" spans="1:27" ht="56.25">
      <c r="A834" s="475" t="s">
        <v>26556</v>
      </c>
      <c r="B834" s="1165" t="s">
        <v>638</v>
      </c>
      <c r="C834" s="469" t="s">
        <v>626</v>
      </c>
      <c r="D834" s="258" t="s">
        <v>6689</v>
      </c>
      <c r="E834" s="621" t="s">
        <v>6695</v>
      </c>
      <c r="F834" s="193" t="s">
        <v>639</v>
      </c>
      <c r="G834" s="193" t="s">
        <v>643</v>
      </c>
      <c r="H834" s="469" t="s">
        <v>6696</v>
      </c>
      <c r="I834" s="469" t="s">
        <v>6697</v>
      </c>
      <c r="J834" s="193"/>
      <c r="K834" s="147"/>
      <c r="L834" s="147"/>
      <c r="M834" s="204">
        <v>9720.01</v>
      </c>
      <c r="N834" s="204">
        <v>9720.01</v>
      </c>
      <c r="O834" s="418"/>
      <c r="P834" s="557"/>
      <c r="Q834" s="623" t="s">
        <v>6698</v>
      </c>
      <c r="R834" s="115">
        <v>42171463621</v>
      </c>
      <c r="S834" s="116" t="s">
        <v>6699</v>
      </c>
      <c r="T834" s="622"/>
      <c r="U834" s="204"/>
      <c r="V834" s="466">
        <v>42373</v>
      </c>
      <c r="W834" s="466">
        <v>42374</v>
      </c>
      <c r="X834" s="598" t="s">
        <v>6700</v>
      </c>
      <c r="Y834" s="204">
        <v>9720.01</v>
      </c>
      <c r="Z834" s="624" t="s">
        <v>6698</v>
      </c>
      <c r="AA834" s="115">
        <v>42171463621</v>
      </c>
    </row>
    <row r="835" spans="1:27" ht="56.25">
      <c r="A835" s="475" t="s">
        <v>26557</v>
      </c>
      <c r="B835" s="1165" t="s">
        <v>638</v>
      </c>
      <c r="C835" s="469" t="s">
        <v>626</v>
      </c>
      <c r="D835" s="258" t="s">
        <v>6701</v>
      </c>
      <c r="E835" s="469" t="s">
        <v>644</v>
      </c>
      <c r="F835" s="193" t="s">
        <v>645</v>
      </c>
      <c r="G835" s="193" t="s">
        <v>646</v>
      </c>
      <c r="H835" s="517" t="s">
        <v>6702</v>
      </c>
      <c r="I835" s="469" t="s">
        <v>594</v>
      </c>
      <c r="J835" s="193" t="s">
        <v>10</v>
      </c>
      <c r="K835" s="147">
        <v>1</v>
      </c>
      <c r="L835" s="147">
        <v>0</v>
      </c>
      <c r="M835" s="204">
        <v>195780</v>
      </c>
      <c r="N835" s="204">
        <v>195780</v>
      </c>
      <c r="O835" s="204"/>
      <c r="P835" s="555"/>
      <c r="Q835" s="623" t="s">
        <v>6703</v>
      </c>
      <c r="R835" s="195">
        <v>4205086172</v>
      </c>
      <c r="S835" s="204" t="s">
        <v>6704</v>
      </c>
      <c r="T835" s="248">
        <v>42458</v>
      </c>
      <c r="U835" s="204"/>
      <c r="V835" s="248">
        <v>42472</v>
      </c>
      <c r="W835" s="248">
        <v>42473</v>
      </c>
      <c r="X835" s="204" t="s">
        <v>6705</v>
      </c>
      <c r="Y835" s="204">
        <v>195780</v>
      </c>
      <c r="Z835" s="624" t="s">
        <v>6703</v>
      </c>
      <c r="AA835" s="195">
        <v>4205086172</v>
      </c>
    </row>
    <row r="836" spans="1:27" ht="56.25">
      <c r="A836" s="475" t="s">
        <v>26558</v>
      </c>
      <c r="B836" s="1165" t="s">
        <v>638</v>
      </c>
      <c r="C836" s="469" t="s">
        <v>626</v>
      </c>
      <c r="D836" s="258" t="s">
        <v>6701</v>
      </c>
      <c r="E836" s="469" t="s">
        <v>6706</v>
      </c>
      <c r="F836" s="193" t="s">
        <v>647</v>
      </c>
      <c r="G836" s="193" t="s">
        <v>648</v>
      </c>
      <c r="H836" s="517" t="s">
        <v>6707</v>
      </c>
      <c r="I836" s="469" t="s">
        <v>594</v>
      </c>
      <c r="J836" s="193" t="s">
        <v>10</v>
      </c>
      <c r="K836" s="147">
        <v>1</v>
      </c>
      <c r="L836" s="147">
        <v>0</v>
      </c>
      <c r="M836" s="204">
        <v>151065</v>
      </c>
      <c r="N836" s="204">
        <v>151065</v>
      </c>
      <c r="O836" s="204"/>
      <c r="P836" s="555"/>
      <c r="Q836" s="623" t="s">
        <v>6703</v>
      </c>
      <c r="R836" s="195">
        <v>4205086173</v>
      </c>
      <c r="S836" s="204" t="s">
        <v>6708</v>
      </c>
      <c r="T836" s="248">
        <v>42537</v>
      </c>
      <c r="U836" s="204"/>
      <c r="V836" s="248">
        <v>42549</v>
      </c>
      <c r="W836" s="248">
        <v>42550</v>
      </c>
      <c r="X836" s="204" t="s">
        <v>6709</v>
      </c>
      <c r="Y836" s="204">
        <v>151065</v>
      </c>
      <c r="Z836" s="624" t="s">
        <v>6703</v>
      </c>
      <c r="AA836" s="195">
        <v>4205086173</v>
      </c>
    </row>
    <row r="837" spans="1:27" ht="67.5">
      <c r="A837" s="475" t="s">
        <v>26559</v>
      </c>
      <c r="B837" s="1165" t="s">
        <v>638</v>
      </c>
      <c r="C837" s="469" t="s">
        <v>626</v>
      </c>
      <c r="D837" s="258" t="s">
        <v>6701</v>
      </c>
      <c r="E837" s="469" t="s">
        <v>6710</v>
      </c>
      <c r="F837" s="193" t="s">
        <v>649</v>
      </c>
      <c r="G837" s="193" t="s">
        <v>6711</v>
      </c>
      <c r="H837" s="517" t="s">
        <v>6712</v>
      </c>
      <c r="I837" s="469" t="s">
        <v>6713</v>
      </c>
      <c r="J837" s="193" t="s">
        <v>10</v>
      </c>
      <c r="K837" s="147">
        <v>1</v>
      </c>
      <c r="L837" s="147">
        <v>0</v>
      </c>
      <c r="M837" s="204">
        <v>261265</v>
      </c>
      <c r="N837" s="204">
        <v>261265</v>
      </c>
      <c r="O837" s="204"/>
      <c r="P837" s="555"/>
      <c r="Q837" s="623" t="s">
        <v>6714</v>
      </c>
      <c r="R837" s="195">
        <v>4253024137</v>
      </c>
      <c r="S837" s="621" t="s">
        <v>6715</v>
      </c>
      <c r="T837" s="248">
        <v>42551</v>
      </c>
      <c r="U837" s="204"/>
      <c r="V837" s="248">
        <v>42562</v>
      </c>
      <c r="W837" s="248">
        <v>42562</v>
      </c>
      <c r="X837" s="204" t="s">
        <v>6716</v>
      </c>
      <c r="Y837" s="204">
        <v>261265</v>
      </c>
      <c r="Z837" s="624" t="s">
        <v>6714</v>
      </c>
      <c r="AA837" s="195">
        <v>4253024137</v>
      </c>
    </row>
    <row r="838" spans="1:27" ht="56.25">
      <c r="A838" s="475" t="s">
        <v>26560</v>
      </c>
      <c r="B838" s="1165" t="s">
        <v>638</v>
      </c>
      <c r="C838" s="469" t="s">
        <v>626</v>
      </c>
      <c r="D838" s="258" t="s">
        <v>6701</v>
      </c>
      <c r="E838" s="469" t="s">
        <v>6717</v>
      </c>
      <c r="F838" s="193" t="s">
        <v>650</v>
      </c>
      <c r="G838" s="193" t="s">
        <v>651</v>
      </c>
      <c r="H838" s="517" t="s">
        <v>6718</v>
      </c>
      <c r="I838" s="469" t="s">
        <v>594</v>
      </c>
      <c r="J838" s="193" t="s">
        <v>10</v>
      </c>
      <c r="K838" s="147">
        <v>1</v>
      </c>
      <c r="L838" s="147">
        <v>0</v>
      </c>
      <c r="M838" s="204">
        <v>135600</v>
      </c>
      <c r="N838" s="204">
        <v>135600</v>
      </c>
      <c r="O838" s="204"/>
      <c r="P838" s="555"/>
      <c r="Q838" s="623" t="s">
        <v>6703</v>
      </c>
      <c r="R838" s="195">
        <v>4205086173</v>
      </c>
      <c r="S838" s="204" t="s">
        <v>6708</v>
      </c>
      <c r="T838" s="248">
        <v>42632</v>
      </c>
      <c r="U838" s="204"/>
      <c r="V838" s="248">
        <v>42643</v>
      </c>
      <c r="W838" s="248">
        <v>42646</v>
      </c>
      <c r="X838" s="204" t="s">
        <v>6719</v>
      </c>
      <c r="Y838" s="204">
        <v>135600</v>
      </c>
      <c r="Z838" s="624" t="s">
        <v>6703</v>
      </c>
      <c r="AA838" s="195">
        <v>4205086173</v>
      </c>
    </row>
    <row r="839" spans="1:27" ht="56.25">
      <c r="A839" s="475" t="s">
        <v>26561</v>
      </c>
      <c r="B839" s="1166" t="s">
        <v>638</v>
      </c>
      <c r="C839" s="498" t="s">
        <v>626</v>
      </c>
      <c r="D839" s="430" t="s">
        <v>6720</v>
      </c>
      <c r="E839" s="498" t="s">
        <v>6721</v>
      </c>
      <c r="F839" s="518" t="s">
        <v>3751</v>
      </c>
      <c r="G839" s="445">
        <v>42688</v>
      </c>
      <c r="H839" s="444" t="s">
        <v>6204</v>
      </c>
      <c r="I839" s="498" t="s">
        <v>594</v>
      </c>
      <c r="J839" s="518" t="s">
        <v>11</v>
      </c>
      <c r="K839" s="519">
        <v>2</v>
      </c>
      <c r="L839" s="519">
        <v>0</v>
      </c>
      <c r="M839" s="580">
        <v>168500</v>
      </c>
      <c r="N839" s="580">
        <v>168500</v>
      </c>
      <c r="O839" s="580"/>
      <c r="P839" s="625"/>
      <c r="Q839" s="626" t="s">
        <v>6703</v>
      </c>
      <c r="R839" s="627">
        <v>4205086173</v>
      </c>
      <c r="S839" s="580" t="s">
        <v>6708</v>
      </c>
      <c r="T839" s="628">
        <v>42704</v>
      </c>
      <c r="U839" s="580"/>
      <c r="V839" s="628">
        <v>42723</v>
      </c>
      <c r="W839" s="628">
        <v>42724</v>
      </c>
      <c r="X839" s="444" t="s">
        <v>3635</v>
      </c>
      <c r="Y839" s="580">
        <v>168500</v>
      </c>
      <c r="Z839" s="629" t="s">
        <v>6703</v>
      </c>
      <c r="AA839" s="627">
        <v>4205086173</v>
      </c>
    </row>
    <row r="840" spans="1:27" ht="56.25">
      <c r="A840" s="475" t="s">
        <v>26562</v>
      </c>
      <c r="B840" s="1166" t="s">
        <v>638</v>
      </c>
      <c r="C840" s="498" t="s">
        <v>626</v>
      </c>
      <c r="D840" s="258" t="s">
        <v>6701</v>
      </c>
      <c r="E840" s="438" t="s">
        <v>6722</v>
      </c>
      <c r="F840" s="438"/>
      <c r="G840" s="439">
        <v>42696.527777777774</v>
      </c>
      <c r="H840" s="438" t="s">
        <v>6723</v>
      </c>
      <c r="I840" s="438" t="s">
        <v>3192</v>
      </c>
      <c r="J840" s="193"/>
      <c r="K840" s="147"/>
      <c r="L840" s="147"/>
      <c r="M840" s="204">
        <v>190000</v>
      </c>
      <c r="N840" s="204">
        <v>0</v>
      </c>
      <c r="O840" s="204"/>
      <c r="P840" s="555"/>
      <c r="Q840" s="621" t="s">
        <v>6724</v>
      </c>
      <c r="R840" s="195">
        <v>7707049388</v>
      </c>
      <c r="S840" s="204" t="s">
        <v>6725</v>
      </c>
      <c r="T840" s="248">
        <v>42696</v>
      </c>
      <c r="U840" s="204"/>
      <c r="V840" s="248">
        <v>42703</v>
      </c>
      <c r="W840" s="248">
        <v>42705</v>
      </c>
      <c r="X840" s="450"/>
      <c r="Y840" s="204">
        <v>190000</v>
      </c>
      <c r="Z840" s="624" t="s">
        <v>6726</v>
      </c>
      <c r="AA840" s="195">
        <v>7707049388</v>
      </c>
    </row>
    <row r="841" spans="1:27" ht="57" thickBot="1">
      <c r="A841" s="475" t="s">
        <v>26563</v>
      </c>
      <c r="B841" s="1166" t="s">
        <v>638</v>
      </c>
      <c r="C841" s="498" t="s">
        <v>626</v>
      </c>
      <c r="D841" s="258" t="s">
        <v>6701</v>
      </c>
      <c r="E841" s="469" t="s">
        <v>267</v>
      </c>
      <c r="F841" s="193"/>
      <c r="G841" s="520">
        <v>42713.600694444445</v>
      </c>
      <c r="H841" s="521" t="s">
        <v>6727</v>
      </c>
      <c r="I841" s="521" t="s">
        <v>3232</v>
      </c>
      <c r="J841" s="193"/>
      <c r="K841" s="147"/>
      <c r="L841" s="147"/>
      <c r="M841" s="204">
        <v>7443.84</v>
      </c>
      <c r="N841" s="204">
        <v>0</v>
      </c>
      <c r="O841" s="204"/>
      <c r="P841" s="555"/>
      <c r="Q841" s="621" t="s">
        <v>6728</v>
      </c>
      <c r="R841" s="195" t="s">
        <v>6729</v>
      </c>
      <c r="S841" s="204" t="s">
        <v>6693</v>
      </c>
      <c r="T841" s="248">
        <v>42713</v>
      </c>
      <c r="U841" s="204"/>
      <c r="V841" s="248">
        <v>42719</v>
      </c>
      <c r="W841" s="248" t="s">
        <v>6730</v>
      </c>
      <c r="X841" s="521" t="s">
        <v>6731</v>
      </c>
      <c r="Y841" s="522">
        <v>7443.84</v>
      </c>
      <c r="Z841" s="521" t="s">
        <v>3001</v>
      </c>
      <c r="AA841" s="523" t="s">
        <v>1354</v>
      </c>
    </row>
    <row r="842" spans="1:27" ht="115.5">
      <c r="A842" s="475" t="s">
        <v>26564</v>
      </c>
      <c r="B842" s="1150" t="s">
        <v>691</v>
      </c>
      <c r="C842" s="193" t="s">
        <v>683</v>
      </c>
      <c r="D842" s="193" t="s">
        <v>261</v>
      </c>
      <c r="E842" s="193" t="s">
        <v>6732</v>
      </c>
      <c r="F842" s="193" t="s">
        <v>692</v>
      </c>
      <c r="G842" s="193" t="s">
        <v>693</v>
      </c>
      <c r="H842" s="193" t="s">
        <v>6733</v>
      </c>
      <c r="I842" s="193" t="s">
        <v>6734</v>
      </c>
      <c r="J842" s="193" t="s">
        <v>11</v>
      </c>
      <c r="K842" s="470">
        <v>2</v>
      </c>
      <c r="L842" s="470" t="s">
        <v>694</v>
      </c>
      <c r="M842" s="204">
        <v>235728</v>
      </c>
      <c r="N842" s="204">
        <v>233370.72</v>
      </c>
      <c r="O842" s="204">
        <f>M842-N842</f>
        <v>2357.2799999999988</v>
      </c>
      <c r="P842" s="555">
        <f>O842/M842</f>
        <v>9.999999999999995E-3</v>
      </c>
      <c r="Q842" s="204" t="s">
        <v>6735</v>
      </c>
      <c r="R842" s="193">
        <v>4217127761</v>
      </c>
      <c r="S842" s="204" t="s">
        <v>6736</v>
      </c>
      <c r="T842" s="193" t="s">
        <v>6737</v>
      </c>
      <c r="U842" s="193" t="s">
        <v>694</v>
      </c>
      <c r="V842" s="193" t="s">
        <v>695</v>
      </c>
      <c r="W842" s="193" t="s">
        <v>6157</v>
      </c>
      <c r="X842" s="193" t="s">
        <v>6738</v>
      </c>
      <c r="Y842" s="193" t="s">
        <v>6739</v>
      </c>
      <c r="Z842" s="204" t="s">
        <v>6735</v>
      </c>
      <c r="AA842" s="193">
        <v>4217127761</v>
      </c>
    </row>
    <row r="843" spans="1:27" ht="78.75">
      <c r="A843" s="475" t="s">
        <v>26565</v>
      </c>
      <c r="B843" s="1171" t="s">
        <v>3076</v>
      </c>
      <c r="C843" s="524" t="s">
        <v>6740</v>
      </c>
      <c r="D843" s="469" t="s">
        <v>6741</v>
      </c>
      <c r="E843" s="469" t="s">
        <v>6742</v>
      </c>
      <c r="F843" s="469" t="s">
        <v>709</v>
      </c>
      <c r="G843" s="469" t="s">
        <v>2227</v>
      </c>
      <c r="H843" s="469" t="s">
        <v>6743</v>
      </c>
      <c r="I843" s="469" t="s">
        <v>6744</v>
      </c>
      <c r="J843" s="469" t="s">
        <v>10</v>
      </c>
      <c r="K843" s="147"/>
      <c r="L843" s="147"/>
      <c r="M843" s="630">
        <v>1049605</v>
      </c>
      <c r="N843" s="630">
        <v>1049605</v>
      </c>
      <c r="O843" s="116"/>
      <c r="P843" s="631"/>
      <c r="Q843" s="116" t="s">
        <v>6745</v>
      </c>
      <c r="R843" s="630">
        <v>4217146362</v>
      </c>
      <c r="S843" s="116" t="s">
        <v>6746</v>
      </c>
      <c r="T843" s="204"/>
      <c r="U843" s="116"/>
      <c r="V843" s="469" t="s">
        <v>6747</v>
      </c>
      <c r="W843" s="469" t="s">
        <v>6747</v>
      </c>
      <c r="X843" s="469" t="s">
        <v>6748</v>
      </c>
      <c r="Y843" s="630">
        <v>1049605</v>
      </c>
      <c r="Z843" s="116" t="s">
        <v>6745</v>
      </c>
      <c r="AA843" s="630">
        <v>4217146362</v>
      </c>
    </row>
    <row r="844" spans="1:27" ht="78.75">
      <c r="A844" s="475" t="s">
        <v>26566</v>
      </c>
      <c r="B844" s="1171" t="s">
        <v>3076</v>
      </c>
      <c r="C844" s="524" t="s">
        <v>6740</v>
      </c>
      <c r="D844" s="469" t="s">
        <v>6741</v>
      </c>
      <c r="E844" s="469" t="s">
        <v>6749</v>
      </c>
      <c r="F844" s="469" t="s">
        <v>709</v>
      </c>
      <c r="G844" s="469" t="s">
        <v>2227</v>
      </c>
      <c r="H844" s="469" t="s">
        <v>6750</v>
      </c>
      <c r="I844" s="469" t="s">
        <v>6751</v>
      </c>
      <c r="J844" s="469" t="s">
        <v>10</v>
      </c>
      <c r="K844" s="147"/>
      <c r="L844" s="147"/>
      <c r="M844" s="630">
        <v>40531</v>
      </c>
      <c r="N844" s="630">
        <v>40531</v>
      </c>
      <c r="O844" s="116"/>
      <c r="P844" s="631"/>
      <c r="Q844" s="116" t="s">
        <v>563</v>
      </c>
      <c r="R844" s="630">
        <v>4217166136</v>
      </c>
      <c r="S844" s="116" t="s">
        <v>6752</v>
      </c>
      <c r="T844" s="204"/>
      <c r="U844" s="116"/>
      <c r="V844" s="469" t="s">
        <v>1676</v>
      </c>
      <c r="W844" s="469" t="s">
        <v>828</v>
      </c>
      <c r="X844" s="469" t="s">
        <v>6753</v>
      </c>
      <c r="Y844" s="630">
        <v>40531</v>
      </c>
      <c r="Z844" s="116" t="s">
        <v>563</v>
      </c>
      <c r="AA844" s="630">
        <v>4217166136</v>
      </c>
    </row>
    <row r="845" spans="1:27" ht="78.75">
      <c r="A845" s="475" t="s">
        <v>26567</v>
      </c>
      <c r="B845" s="1171" t="s">
        <v>3076</v>
      </c>
      <c r="C845" s="524" t="s">
        <v>6740</v>
      </c>
      <c r="D845" s="469" t="s">
        <v>6741</v>
      </c>
      <c r="E845" s="469" t="s">
        <v>1168</v>
      </c>
      <c r="F845" s="469" t="s">
        <v>709</v>
      </c>
      <c r="G845" s="469" t="s">
        <v>2227</v>
      </c>
      <c r="H845" s="469" t="s">
        <v>6754</v>
      </c>
      <c r="I845" s="469" t="s">
        <v>6755</v>
      </c>
      <c r="J845" s="469" t="s">
        <v>10</v>
      </c>
      <c r="K845" s="147"/>
      <c r="L845" s="147"/>
      <c r="M845" s="630">
        <v>270000</v>
      </c>
      <c r="N845" s="630">
        <v>270000</v>
      </c>
      <c r="O845" s="116"/>
      <c r="P845" s="631"/>
      <c r="Q845" s="116" t="s">
        <v>262</v>
      </c>
      <c r="R845" s="630">
        <v>7707049388</v>
      </c>
      <c r="S845" s="116" t="s">
        <v>6756</v>
      </c>
      <c r="T845" s="204"/>
      <c r="U845" s="116"/>
      <c r="V845" s="469" t="s">
        <v>1676</v>
      </c>
      <c r="W845" s="469" t="s">
        <v>828</v>
      </c>
      <c r="X845" s="469" t="s">
        <v>6757</v>
      </c>
      <c r="Y845" s="630">
        <v>270000</v>
      </c>
      <c r="Z845" s="116" t="s">
        <v>262</v>
      </c>
      <c r="AA845" s="630">
        <v>7707049388</v>
      </c>
    </row>
    <row r="846" spans="1:27" ht="78.75">
      <c r="A846" s="475" t="s">
        <v>26568</v>
      </c>
      <c r="B846" s="1172" t="s">
        <v>3076</v>
      </c>
      <c r="C846" s="469" t="s">
        <v>6740</v>
      </c>
      <c r="D846" s="469" t="s">
        <v>6758</v>
      </c>
      <c r="E846" s="469" t="s">
        <v>6759</v>
      </c>
      <c r="F846" s="469" t="s">
        <v>6760</v>
      </c>
      <c r="G846" s="469" t="s">
        <v>854</v>
      </c>
      <c r="H846" s="469" t="s">
        <v>1016</v>
      </c>
      <c r="I846" s="469" t="s">
        <v>594</v>
      </c>
      <c r="J846" s="469" t="s">
        <v>10</v>
      </c>
      <c r="K846" s="40"/>
      <c r="L846" s="40"/>
      <c r="M846" s="630">
        <v>123994</v>
      </c>
      <c r="N846" s="630">
        <v>123994</v>
      </c>
      <c r="O846" s="116"/>
      <c r="P846" s="631"/>
      <c r="Q846" s="116" t="s">
        <v>565</v>
      </c>
      <c r="R846" s="630">
        <v>4205086172</v>
      </c>
      <c r="S846" s="116" t="s">
        <v>6761</v>
      </c>
      <c r="T846" s="204"/>
      <c r="U846" s="116"/>
      <c r="V846" s="466">
        <v>42465</v>
      </c>
      <c r="W846" s="466">
        <v>42466</v>
      </c>
      <c r="X846" s="469" t="s">
        <v>6762</v>
      </c>
      <c r="Y846" s="630">
        <v>123994</v>
      </c>
      <c r="Z846" s="116" t="s">
        <v>565</v>
      </c>
      <c r="AA846" s="630">
        <v>4205086172</v>
      </c>
    </row>
    <row r="847" spans="1:27" ht="78.75">
      <c r="A847" s="475" t="s">
        <v>26569</v>
      </c>
      <c r="B847" s="1173" t="s">
        <v>3076</v>
      </c>
      <c r="C847" s="469" t="s">
        <v>6740</v>
      </c>
      <c r="D847" s="469" t="s">
        <v>6758</v>
      </c>
      <c r="E847" s="469" t="s">
        <v>6763</v>
      </c>
      <c r="F847" s="469" t="s">
        <v>1129</v>
      </c>
      <c r="G847" s="469" t="s">
        <v>651</v>
      </c>
      <c r="H847" s="469" t="s">
        <v>1130</v>
      </c>
      <c r="I847" s="469" t="s">
        <v>594</v>
      </c>
      <c r="J847" s="469" t="s">
        <v>10</v>
      </c>
      <c r="K847" s="147"/>
      <c r="L847" s="147"/>
      <c r="M847" s="630">
        <v>128820</v>
      </c>
      <c r="N847" s="630">
        <v>128820</v>
      </c>
      <c r="O847" s="116"/>
      <c r="P847" s="631"/>
      <c r="Q847" s="116" t="s">
        <v>565</v>
      </c>
      <c r="R847" s="630">
        <v>4205086172</v>
      </c>
      <c r="S847" s="116" t="s">
        <v>6761</v>
      </c>
      <c r="T847" s="116"/>
      <c r="U847" s="116"/>
      <c r="V847" s="466">
        <v>42643</v>
      </c>
      <c r="W847" s="466">
        <v>42647</v>
      </c>
      <c r="X847" s="469" t="s">
        <v>6187</v>
      </c>
      <c r="Y847" s="630">
        <v>128820</v>
      </c>
      <c r="Z847" s="116" t="s">
        <v>565</v>
      </c>
      <c r="AA847" s="630">
        <v>4205086172</v>
      </c>
    </row>
    <row r="848" spans="1:27" ht="78.75">
      <c r="A848" s="475" t="s">
        <v>26570</v>
      </c>
      <c r="B848" s="1173" t="s">
        <v>3076</v>
      </c>
      <c r="C848" s="469" t="s">
        <v>6740</v>
      </c>
      <c r="D848" s="469" t="s">
        <v>6758</v>
      </c>
      <c r="E848" s="469" t="s">
        <v>6764</v>
      </c>
      <c r="F848" s="469" t="s">
        <v>6765</v>
      </c>
      <c r="G848" s="469" t="s">
        <v>3417</v>
      </c>
      <c r="H848" s="469" t="s">
        <v>3345</v>
      </c>
      <c r="I848" s="469" t="s">
        <v>594</v>
      </c>
      <c r="J848" s="469" t="s">
        <v>10</v>
      </c>
      <c r="K848" s="147"/>
      <c r="L848" s="147"/>
      <c r="M848" s="630">
        <v>122239.5</v>
      </c>
      <c r="N848" s="630">
        <v>120983</v>
      </c>
      <c r="O848" s="116">
        <v>1256.5</v>
      </c>
      <c r="P848" s="631"/>
      <c r="Q848" s="116" t="s">
        <v>565</v>
      </c>
      <c r="R848" s="630">
        <v>4205086172</v>
      </c>
      <c r="S848" s="116" t="s">
        <v>6761</v>
      </c>
      <c r="T848" s="116"/>
      <c r="U848" s="116"/>
      <c r="V848" s="466">
        <v>42727</v>
      </c>
      <c r="W848" s="466">
        <v>42730</v>
      </c>
      <c r="X848" s="469" t="s">
        <v>6766</v>
      </c>
      <c r="Y848" s="630">
        <v>120983</v>
      </c>
      <c r="Z848" s="116" t="s">
        <v>565</v>
      </c>
      <c r="AA848" s="630">
        <v>4205086172</v>
      </c>
    </row>
    <row r="849" spans="1:28" ht="112.5">
      <c r="A849" s="475" t="s">
        <v>26571</v>
      </c>
      <c r="B849" s="1173" t="s">
        <v>3076</v>
      </c>
      <c r="C849" s="469" t="s">
        <v>6740</v>
      </c>
      <c r="D849" s="469" t="s">
        <v>555</v>
      </c>
      <c r="E849" s="469" t="s">
        <v>6767</v>
      </c>
      <c r="F849" s="469" t="s">
        <v>3217</v>
      </c>
      <c r="G849" s="469" t="s">
        <v>3474</v>
      </c>
      <c r="H849" s="469" t="s">
        <v>6768</v>
      </c>
      <c r="I849" s="469"/>
      <c r="J849" s="469" t="s">
        <v>10</v>
      </c>
      <c r="K849" s="147"/>
      <c r="L849" s="147"/>
      <c r="M849" s="630">
        <v>150000</v>
      </c>
      <c r="N849" s="630">
        <v>150000</v>
      </c>
      <c r="O849" s="116"/>
      <c r="P849" s="631"/>
      <c r="Q849" s="116" t="s">
        <v>299</v>
      </c>
      <c r="R849" s="630">
        <v>4205150854</v>
      </c>
      <c r="S849" s="116" t="s">
        <v>6769</v>
      </c>
      <c r="T849" s="116">
        <v>42717</v>
      </c>
      <c r="U849" s="116"/>
      <c r="V849" s="466">
        <v>42727</v>
      </c>
      <c r="W849" s="466">
        <v>42746</v>
      </c>
      <c r="X849" s="469" t="s">
        <v>6770</v>
      </c>
      <c r="Y849" s="630">
        <v>150000</v>
      </c>
      <c r="Z849" s="116" t="s">
        <v>299</v>
      </c>
      <c r="AA849" s="630">
        <v>4205150854</v>
      </c>
    </row>
    <row r="850" spans="1:28" ht="78.75">
      <c r="A850" s="475" t="s">
        <v>26572</v>
      </c>
      <c r="B850" s="1173" t="s">
        <v>3076</v>
      </c>
      <c r="C850" s="469" t="s">
        <v>6740</v>
      </c>
      <c r="D850" s="469" t="s">
        <v>555</v>
      </c>
      <c r="E850" s="469" t="s">
        <v>6771</v>
      </c>
      <c r="F850" s="469" t="s">
        <v>1833</v>
      </c>
      <c r="G850" s="469" t="s">
        <v>3474</v>
      </c>
      <c r="H850" s="469" t="s">
        <v>6772</v>
      </c>
      <c r="I850" s="469"/>
      <c r="J850" s="469" t="s">
        <v>11</v>
      </c>
      <c r="K850" s="147"/>
      <c r="L850" s="147"/>
      <c r="M850" s="630">
        <v>150000</v>
      </c>
      <c r="N850" s="630">
        <v>149000</v>
      </c>
      <c r="O850" s="116"/>
      <c r="P850" s="631"/>
      <c r="Q850" s="116" t="s">
        <v>6773</v>
      </c>
      <c r="R850" s="630">
        <v>4217152045</v>
      </c>
      <c r="S850" s="116" t="s">
        <v>6774</v>
      </c>
      <c r="T850" s="116">
        <v>42718</v>
      </c>
      <c r="U850" s="116"/>
      <c r="V850" s="466">
        <v>42727</v>
      </c>
      <c r="W850" s="466">
        <v>42746</v>
      </c>
      <c r="X850" s="469" t="s">
        <v>6775</v>
      </c>
      <c r="Y850" s="630">
        <v>149000</v>
      </c>
      <c r="Z850" s="116" t="s">
        <v>6773</v>
      </c>
      <c r="AA850" s="630">
        <v>4217152045</v>
      </c>
    </row>
    <row r="851" spans="1:28" ht="270">
      <c r="A851" s="475" t="s">
        <v>26573</v>
      </c>
      <c r="B851" s="1172" t="s">
        <v>6776</v>
      </c>
      <c r="C851" s="632" t="s">
        <v>4204</v>
      </c>
      <c r="D851" s="632" t="s">
        <v>261</v>
      </c>
      <c r="E851" s="633" t="s">
        <v>6777</v>
      </c>
      <c r="F851" s="632" t="s">
        <v>6778</v>
      </c>
      <c r="G851" s="634">
        <v>42340</v>
      </c>
      <c r="H851" s="632" t="s">
        <v>6779</v>
      </c>
      <c r="I851" s="632" t="s">
        <v>6780</v>
      </c>
      <c r="J851" s="422" t="s">
        <v>6781</v>
      </c>
      <c r="K851" s="635">
        <v>2</v>
      </c>
      <c r="L851" s="635">
        <v>2</v>
      </c>
      <c r="M851" s="636">
        <v>0</v>
      </c>
      <c r="N851" s="637">
        <v>366943</v>
      </c>
      <c r="O851" s="637">
        <v>225669.86</v>
      </c>
      <c r="P851" s="637">
        <f t="shared" ref="P851:P914" si="29">N851-O851</f>
        <v>141273.14000000001</v>
      </c>
      <c r="Q851" s="638">
        <f t="shared" ref="Q851:Q914" si="30">(100-((O851/N851)*100))/100</f>
        <v>0.38500023164360686</v>
      </c>
      <c r="R851" s="636" t="s">
        <v>1199</v>
      </c>
      <c r="S851" s="632">
        <v>4238013927</v>
      </c>
      <c r="T851" s="637" t="s">
        <v>6782</v>
      </c>
      <c r="U851" s="634">
        <v>42359</v>
      </c>
      <c r="V851" s="636" t="s">
        <v>694</v>
      </c>
      <c r="W851" s="634">
        <v>42380</v>
      </c>
      <c r="X851" s="634">
        <v>42382</v>
      </c>
      <c r="Y851" s="636" t="s">
        <v>6783</v>
      </c>
      <c r="Z851" s="637">
        <v>225669.86</v>
      </c>
      <c r="AA851" s="636" t="s">
        <v>1199</v>
      </c>
      <c r="AB851" s="632">
        <v>4238013927</v>
      </c>
    </row>
    <row r="852" spans="1:28" ht="123.75">
      <c r="A852" s="475" t="s">
        <v>26574</v>
      </c>
      <c r="B852" s="1172" t="s">
        <v>6776</v>
      </c>
      <c r="C852" s="632" t="s">
        <v>4204</v>
      </c>
      <c r="D852" s="632" t="s">
        <v>261</v>
      </c>
      <c r="E852" s="633" t="s">
        <v>6784</v>
      </c>
      <c r="F852" s="632" t="s">
        <v>6785</v>
      </c>
      <c r="G852" s="634">
        <v>42340</v>
      </c>
      <c r="H852" s="632" t="s">
        <v>6786</v>
      </c>
      <c r="I852" s="639" t="s">
        <v>6787</v>
      </c>
      <c r="J852" s="640" t="s">
        <v>6788</v>
      </c>
      <c r="K852" s="635">
        <v>11</v>
      </c>
      <c r="L852" s="635">
        <v>11</v>
      </c>
      <c r="M852" s="636">
        <v>0</v>
      </c>
      <c r="N852" s="637">
        <v>1694596</v>
      </c>
      <c r="O852" s="637">
        <v>1126906.3400000001</v>
      </c>
      <c r="P852" s="637">
        <f t="shared" si="29"/>
        <v>567689.65999999992</v>
      </c>
      <c r="Q852" s="638">
        <f t="shared" si="30"/>
        <v>0.33500000000000002</v>
      </c>
      <c r="R852" s="636" t="s">
        <v>6789</v>
      </c>
      <c r="S852" s="632">
        <v>5403319945</v>
      </c>
      <c r="T852" s="637" t="s">
        <v>6790</v>
      </c>
      <c r="U852" s="634">
        <v>42360</v>
      </c>
      <c r="V852" s="636" t="s">
        <v>694</v>
      </c>
      <c r="W852" s="634">
        <v>42382</v>
      </c>
      <c r="X852" s="634">
        <v>42383</v>
      </c>
      <c r="Y852" s="636" t="s">
        <v>6791</v>
      </c>
      <c r="Z852" s="637">
        <v>1126906.3400000001</v>
      </c>
      <c r="AA852" s="636" t="s">
        <v>6789</v>
      </c>
      <c r="AB852" s="632">
        <v>5403319945</v>
      </c>
    </row>
    <row r="853" spans="1:28" ht="409.5">
      <c r="A853" s="475" t="s">
        <v>26575</v>
      </c>
      <c r="B853" s="1172" t="s">
        <v>6776</v>
      </c>
      <c r="C853" s="632" t="s">
        <v>4204</v>
      </c>
      <c r="D853" s="632" t="s">
        <v>261</v>
      </c>
      <c r="E853" s="633" t="s">
        <v>6792</v>
      </c>
      <c r="F853" s="632" t="s">
        <v>6785</v>
      </c>
      <c r="G853" s="634">
        <v>42340</v>
      </c>
      <c r="H853" s="632" t="s">
        <v>6793</v>
      </c>
      <c r="I853" s="632" t="s">
        <v>6794</v>
      </c>
      <c r="J853" s="640" t="s">
        <v>6795</v>
      </c>
      <c r="K853" s="635">
        <v>7</v>
      </c>
      <c r="L853" s="635">
        <v>7</v>
      </c>
      <c r="M853" s="636">
        <v>0</v>
      </c>
      <c r="N853" s="637">
        <v>602775.80000000005</v>
      </c>
      <c r="O853" s="637">
        <v>599761.92000000004</v>
      </c>
      <c r="P853" s="637">
        <f t="shared" si="29"/>
        <v>3013.8800000000047</v>
      </c>
      <c r="Q853" s="638">
        <f t="shared" si="30"/>
        <v>5.0000016589916638E-3</v>
      </c>
      <c r="R853" s="636" t="s">
        <v>2371</v>
      </c>
      <c r="S853" s="632">
        <v>4253022965</v>
      </c>
      <c r="T853" s="637" t="s">
        <v>6796</v>
      </c>
      <c r="U853" s="634">
        <v>42359</v>
      </c>
      <c r="V853" s="636" t="s">
        <v>694</v>
      </c>
      <c r="W853" s="634">
        <v>42380</v>
      </c>
      <c r="X853" s="634">
        <v>42382</v>
      </c>
      <c r="Y853" s="636" t="s">
        <v>6797</v>
      </c>
      <c r="Z853" s="637">
        <v>599761.92000000004</v>
      </c>
      <c r="AA853" s="636" t="s">
        <v>2371</v>
      </c>
      <c r="AB853" s="632">
        <v>4253022965</v>
      </c>
    </row>
    <row r="854" spans="1:28" ht="225">
      <c r="A854" s="475" t="s">
        <v>26576</v>
      </c>
      <c r="B854" s="1172" t="s">
        <v>6776</v>
      </c>
      <c r="C854" s="632" t="s">
        <v>4204</v>
      </c>
      <c r="D854" s="632" t="s">
        <v>261</v>
      </c>
      <c r="E854" s="633" t="s">
        <v>6798</v>
      </c>
      <c r="F854" s="637" t="s">
        <v>6799</v>
      </c>
      <c r="G854" s="634">
        <v>42340</v>
      </c>
      <c r="H854" s="632" t="s">
        <v>6800</v>
      </c>
      <c r="I854" s="639" t="s">
        <v>6801</v>
      </c>
      <c r="J854" s="422" t="s">
        <v>6802</v>
      </c>
      <c r="K854" s="635">
        <v>7</v>
      </c>
      <c r="L854" s="635">
        <v>7</v>
      </c>
      <c r="M854" s="636">
        <v>0</v>
      </c>
      <c r="N854" s="637">
        <v>550443.4</v>
      </c>
      <c r="O854" s="637">
        <v>536682.30000000005</v>
      </c>
      <c r="P854" s="637">
        <f t="shared" si="29"/>
        <v>13761.099999999977</v>
      </c>
      <c r="Q854" s="638">
        <f t="shared" si="30"/>
        <v>2.5000027250758165E-2</v>
      </c>
      <c r="R854" s="636" t="s">
        <v>1315</v>
      </c>
      <c r="S854" s="636">
        <v>4252003790</v>
      </c>
      <c r="T854" s="636" t="s">
        <v>1566</v>
      </c>
      <c r="U854" s="634">
        <v>42360</v>
      </c>
      <c r="V854" s="636" t="s">
        <v>694</v>
      </c>
      <c r="W854" s="634">
        <v>42380</v>
      </c>
      <c r="X854" s="634">
        <v>42382</v>
      </c>
      <c r="Y854" s="636" t="s">
        <v>6803</v>
      </c>
      <c r="Z854" s="637">
        <v>536682.30000000005</v>
      </c>
      <c r="AA854" s="636" t="s">
        <v>1315</v>
      </c>
      <c r="AB854" s="636">
        <v>4252003790</v>
      </c>
    </row>
    <row r="855" spans="1:28" ht="202.5">
      <c r="A855" s="475" t="s">
        <v>26577</v>
      </c>
      <c r="B855" s="1172" t="s">
        <v>6776</v>
      </c>
      <c r="C855" s="632" t="s">
        <v>4204</v>
      </c>
      <c r="D855" s="632" t="s">
        <v>261</v>
      </c>
      <c r="E855" s="633" t="s">
        <v>6804</v>
      </c>
      <c r="F855" s="634" t="s">
        <v>6805</v>
      </c>
      <c r="G855" s="634">
        <v>42342</v>
      </c>
      <c r="H855" s="632" t="s">
        <v>6806</v>
      </c>
      <c r="I855" s="639" t="s">
        <v>6807</v>
      </c>
      <c r="J855" s="640" t="s">
        <v>6808</v>
      </c>
      <c r="K855" s="635">
        <v>7</v>
      </c>
      <c r="L855" s="635">
        <v>7</v>
      </c>
      <c r="M855" s="636">
        <v>0</v>
      </c>
      <c r="N855" s="637">
        <v>580248</v>
      </c>
      <c r="O855" s="637">
        <v>565741.80000000005</v>
      </c>
      <c r="P855" s="637">
        <f t="shared" si="29"/>
        <v>14506.199999999953</v>
      </c>
      <c r="Q855" s="638">
        <f t="shared" si="30"/>
        <v>2.4999999999999859E-2</v>
      </c>
      <c r="R855" s="636" t="s">
        <v>1262</v>
      </c>
      <c r="S855" s="636">
        <v>4253012727</v>
      </c>
      <c r="T855" s="636" t="s">
        <v>6809</v>
      </c>
      <c r="U855" s="634">
        <v>42361</v>
      </c>
      <c r="V855" s="636" t="s">
        <v>694</v>
      </c>
      <c r="W855" s="634">
        <v>42380</v>
      </c>
      <c r="X855" s="634">
        <v>42382</v>
      </c>
      <c r="Y855" s="636" t="s">
        <v>6810</v>
      </c>
      <c r="Z855" s="637">
        <v>565741.80000000005</v>
      </c>
      <c r="AA855" s="636" t="s">
        <v>1262</v>
      </c>
      <c r="AB855" s="636">
        <v>4253012727</v>
      </c>
    </row>
    <row r="856" spans="1:28" ht="157.5">
      <c r="A856" s="475" t="s">
        <v>26578</v>
      </c>
      <c r="B856" s="1172" t="s">
        <v>6776</v>
      </c>
      <c r="C856" s="632" t="s">
        <v>4204</v>
      </c>
      <c r="D856" s="632" t="s">
        <v>261</v>
      </c>
      <c r="E856" s="633" t="s">
        <v>6811</v>
      </c>
      <c r="F856" s="637" t="s">
        <v>6799</v>
      </c>
      <c r="G856" s="634">
        <v>42342</v>
      </c>
      <c r="H856" s="632" t="s">
        <v>6812</v>
      </c>
      <c r="I856" s="636" t="s">
        <v>6813</v>
      </c>
      <c r="J856" s="641" t="s">
        <v>6814</v>
      </c>
      <c r="K856" s="635">
        <v>10</v>
      </c>
      <c r="L856" s="635">
        <v>9</v>
      </c>
      <c r="M856" s="635">
        <v>1</v>
      </c>
      <c r="N856" s="637">
        <v>265491</v>
      </c>
      <c r="O856" s="637">
        <v>199117.86</v>
      </c>
      <c r="P856" s="637">
        <f t="shared" si="29"/>
        <v>66373.140000000014</v>
      </c>
      <c r="Q856" s="638">
        <f t="shared" si="30"/>
        <v>0.25000146897634962</v>
      </c>
      <c r="R856" s="636" t="s">
        <v>1687</v>
      </c>
      <c r="S856" s="636">
        <v>4205307431</v>
      </c>
      <c r="T856" s="636" t="s">
        <v>6815</v>
      </c>
      <c r="U856" s="634">
        <v>42361</v>
      </c>
      <c r="V856" s="636" t="s">
        <v>694</v>
      </c>
      <c r="W856" s="634">
        <v>42380</v>
      </c>
      <c r="X856" s="634">
        <v>42382</v>
      </c>
      <c r="Y856" s="636" t="s">
        <v>6816</v>
      </c>
      <c r="Z856" s="637">
        <v>199117.86</v>
      </c>
      <c r="AA856" s="636" t="s">
        <v>1687</v>
      </c>
      <c r="AB856" s="636">
        <v>4205307431</v>
      </c>
    </row>
    <row r="857" spans="1:28" ht="112.5">
      <c r="A857" s="475" t="s">
        <v>26579</v>
      </c>
      <c r="B857" s="1172" t="s">
        <v>6776</v>
      </c>
      <c r="C857" s="632" t="s">
        <v>4204</v>
      </c>
      <c r="D857" s="632" t="s">
        <v>261</v>
      </c>
      <c r="E857" s="633" t="s">
        <v>6817</v>
      </c>
      <c r="F857" s="632" t="s">
        <v>6778</v>
      </c>
      <c r="G857" s="634">
        <v>42342</v>
      </c>
      <c r="H857" s="632" t="s">
        <v>6818</v>
      </c>
      <c r="I857" s="639" t="s">
        <v>6819</v>
      </c>
      <c r="J857" s="640" t="s">
        <v>6820</v>
      </c>
      <c r="K857" s="635">
        <v>11</v>
      </c>
      <c r="L857" s="635">
        <v>11</v>
      </c>
      <c r="M857" s="636">
        <v>0</v>
      </c>
      <c r="N857" s="637">
        <v>1522543</v>
      </c>
      <c r="O857" s="637">
        <v>540502.52</v>
      </c>
      <c r="P857" s="637">
        <f t="shared" si="29"/>
        <v>982040.48</v>
      </c>
      <c r="Q857" s="638">
        <f t="shared" si="30"/>
        <v>0.64500016091499557</v>
      </c>
      <c r="R857" s="636" t="s">
        <v>1687</v>
      </c>
      <c r="S857" s="636">
        <v>4205307431</v>
      </c>
      <c r="T857" s="636" t="s">
        <v>6815</v>
      </c>
      <c r="U857" s="634">
        <v>42361</v>
      </c>
      <c r="V857" s="636" t="s">
        <v>694</v>
      </c>
      <c r="W857" s="634">
        <v>42380</v>
      </c>
      <c r="X857" s="634">
        <v>42382</v>
      </c>
      <c r="Y857" s="636" t="s">
        <v>6821</v>
      </c>
      <c r="Z857" s="637">
        <v>540502.52</v>
      </c>
      <c r="AA857" s="636" t="s">
        <v>1687</v>
      </c>
      <c r="AB857" s="636">
        <v>4205307431</v>
      </c>
    </row>
    <row r="858" spans="1:28" ht="112.5">
      <c r="A858" s="475" t="s">
        <v>26580</v>
      </c>
      <c r="B858" s="1172" t="s">
        <v>6776</v>
      </c>
      <c r="C858" s="632" t="s">
        <v>4204</v>
      </c>
      <c r="D858" s="632" t="s">
        <v>272</v>
      </c>
      <c r="E858" s="633" t="s">
        <v>6822</v>
      </c>
      <c r="F858" s="632" t="s">
        <v>6778</v>
      </c>
      <c r="G858" s="634">
        <v>42342</v>
      </c>
      <c r="H858" s="632" t="s">
        <v>6823</v>
      </c>
      <c r="I858" s="632" t="s">
        <v>6824</v>
      </c>
      <c r="J858" s="641" t="s">
        <v>6825</v>
      </c>
      <c r="K858" s="635">
        <v>3</v>
      </c>
      <c r="L858" s="635">
        <v>3</v>
      </c>
      <c r="M858" s="636">
        <v>0</v>
      </c>
      <c r="N858" s="637">
        <v>89064</v>
      </c>
      <c r="O858" s="637">
        <v>88618.68</v>
      </c>
      <c r="P858" s="637">
        <f t="shared" si="29"/>
        <v>445.32000000000698</v>
      </c>
      <c r="Q858" s="638">
        <f t="shared" si="30"/>
        <v>5.0000000000001424E-3</v>
      </c>
      <c r="R858" s="636" t="s">
        <v>2371</v>
      </c>
      <c r="S858" s="632">
        <v>4253022965</v>
      </c>
      <c r="T858" s="637" t="s">
        <v>6796</v>
      </c>
      <c r="U858" s="634">
        <v>42360</v>
      </c>
      <c r="V858" s="636" t="s">
        <v>694</v>
      </c>
      <c r="W858" s="634">
        <v>42380</v>
      </c>
      <c r="X858" s="634">
        <v>42382</v>
      </c>
      <c r="Y858" s="636" t="s">
        <v>6826</v>
      </c>
      <c r="Z858" s="637">
        <v>88618.68</v>
      </c>
      <c r="AA858" s="636" t="s">
        <v>2371</v>
      </c>
      <c r="AB858" s="632">
        <v>4253022965</v>
      </c>
    </row>
    <row r="859" spans="1:28" ht="281.25">
      <c r="A859" s="475" t="s">
        <v>26581</v>
      </c>
      <c r="B859" s="1174" t="s">
        <v>26039</v>
      </c>
      <c r="C859" s="643">
        <v>4220031675</v>
      </c>
      <c r="D859" s="632" t="s">
        <v>272</v>
      </c>
      <c r="E859" s="476" t="s">
        <v>6827</v>
      </c>
      <c r="F859" s="634">
        <v>42313</v>
      </c>
      <c r="G859" s="634">
        <v>42325</v>
      </c>
      <c r="H859" s="632" t="s">
        <v>6828</v>
      </c>
      <c r="I859" s="632" t="s">
        <v>6829</v>
      </c>
      <c r="J859" s="422" t="s">
        <v>6830</v>
      </c>
      <c r="K859" s="636">
        <v>7</v>
      </c>
      <c r="L859" s="636">
        <v>7</v>
      </c>
      <c r="M859" s="636">
        <v>0</v>
      </c>
      <c r="N859" s="637">
        <v>5633146</v>
      </c>
      <c r="O859" s="637">
        <v>5604980.2699999996</v>
      </c>
      <c r="P859" s="637">
        <f t="shared" si="29"/>
        <v>28165.730000000447</v>
      </c>
      <c r="Q859" s="638">
        <f t="shared" si="30"/>
        <v>5.0000000000001424E-3</v>
      </c>
      <c r="R859" s="636" t="s">
        <v>6831</v>
      </c>
      <c r="S859" s="635">
        <v>4252003790</v>
      </c>
      <c r="T859" s="637" t="s">
        <v>6832</v>
      </c>
      <c r="U859" s="634">
        <v>42353</v>
      </c>
      <c r="V859" s="636" t="s">
        <v>694</v>
      </c>
      <c r="W859" s="632" t="s">
        <v>6833</v>
      </c>
      <c r="X859" s="634">
        <v>42373</v>
      </c>
      <c r="Y859" s="636" t="s">
        <v>6834</v>
      </c>
      <c r="Z859" s="637">
        <v>5604980.2699999996</v>
      </c>
      <c r="AA859" s="636" t="s">
        <v>6831</v>
      </c>
      <c r="AB859" s="635">
        <v>4252003790</v>
      </c>
    </row>
    <row r="860" spans="1:28" ht="135">
      <c r="A860" s="475" t="s">
        <v>26582</v>
      </c>
      <c r="B860" s="1174" t="s">
        <v>26039</v>
      </c>
      <c r="C860" s="643">
        <v>4220031675</v>
      </c>
      <c r="D860" s="644" t="s">
        <v>261</v>
      </c>
      <c r="E860" s="476" t="s">
        <v>6835</v>
      </c>
      <c r="F860" s="634">
        <v>42313</v>
      </c>
      <c r="G860" s="634">
        <v>42326</v>
      </c>
      <c r="H860" s="632" t="s">
        <v>6836</v>
      </c>
      <c r="I860" s="632" t="s">
        <v>6837</v>
      </c>
      <c r="J860" s="422" t="s">
        <v>6838</v>
      </c>
      <c r="K860" s="636">
        <v>10</v>
      </c>
      <c r="L860" s="636">
        <v>10</v>
      </c>
      <c r="M860" s="636">
        <v>0</v>
      </c>
      <c r="N860" s="637">
        <v>7423970</v>
      </c>
      <c r="O860" s="637">
        <v>2561269.65</v>
      </c>
      <c r="P860" s="637">
        <f t="shared" si="29"/>
        <v>4862700.3499999996</v>
      </c>
      <c r="Q860" s="638">
        <f t="shared" si="30"/>
        <v>0.65500000000000003</v>
      </c>
      <c r="R860" s="636" t="s">
        <v>6839</v>
      </c>
      <c r="S860" s="635">
        <v>4205208744</v>
      </c>
      <c r="T860" s="637" t="s">
        <v>6840</v>
      </c>
      <c r="U860" s="634">
        <v>42354</v>
      </c>
      <c r="V860" s="636" t="s">
        <v>694</v>
      </c>
      <c r="W860" s="632" t="s">
        <v>6833</v>
      </c>
      <c r="X860" s="634">
        <v>42373</v>
      </c>
      <c r="Y860" s="634" t="s">
        <v>6841</v>
      </c>
      <c r="Z860" s="637">
        <v>2561269.65</v>
      </c>
      <c r="AA860" s="636" t="s">
        <v>6839</v>
      </c>
      <c r="AB860" s="635">
        <v>4205208744</v>
      </c>
    </row>
    <row r="861" spans="1:28" ht="123.75">
      <c r="A861" s="475" t="s">
        <v>26583</v>
      </c>
      <c r="B861" s="1172" t="s">
        <v>6842</v>
      </c>
      <c r="C861" s="632" t="s">
        <v>6843</v>
      </c>
      <c r="D861" s="644" t="s">
        <v>589</v>
      </c>
      <c r="E861" s="476" t="s">
        <v>6844</v>
      </c>
      <c r="F861" s="632" t="s">
        <v>6845</v>
      </c>
      <c r="G861" s="634">
        <v>42332</v>
      </c>
      <c r="H861" s="632" t="s">
        <v>6846</v>
      </c>
      <c r="I861" s="632" t="s">
        <v>6847</v>
      </c>
      <c r="J861" s="422" t="s">
        <v>6848</v>
      </c>
      <c r="K861" s="1452">
        <v>10</v>
      </c>
      <c r="L861" s="1452">
        <v>10</v>
      </c>
      <c r="M861" s="1452">
        <v>0</v>
      </c>
      <c r="N861" s="645">
        <v>123590</v>
      </c>
      <c r="O861" s="637">
        <v>48343.92</v>
      </c>
      <c r="P861" s="637">
        <f t="shared" si="29"/>
        <v>75246.080000000002</v>
      </c>
      <c r="Q861" s="638">
        <f t="shared" si="30"/>
        <v>0.60883631361760659</v>
      </c>
      <c r="R861" s="636" t="s">
        <v>6849</v>
      </c>
      <c r="S861" s="635">
        <v>4253027988</v>
      </c>
      <c r="T861" s="637" t="s">
        <v>6850</v>
      </c>
      <c r="U861" s="634" t="s">
        <v>6851</v>
      </c>
      <c r="V861" s="636" t="s">
        <v>694</v>
      </c>
      <c r="W861" s="634">
        <v>42380</v>
      </c>
      <c r="X861" s="634">
        <v>42380</v>
      </c>
      <c r="Y861" s="635" t="s">
        <v>6852</v>
      </c>
      <c r="Z861" s="637">
        <v>48343.92</v>
      </c>
      <c r="AA861" s="636" t="s">
        <v>6849</v>
      </c>
      <c r="AB861" s="635">
        <v>4253027988</v>
      </c>
    </row>
    <row r="862" spans="1:28" ht="157.5">
      <c r="A862" s="475" t="s">
        <v>26584</v>
      </c>
      <c r="B862" s="1172" t="s">
        <v>6853</v>
      </c>
      <c r="C862" s="632" t="s">
        <v>6854</v>
      </c>
      <c r="D862" s="644" t="s">
        <v>589</v>
      </c>
      <c r="E862" s="476" t="s">
        <v>6844</v>
      </c>
      <c r="F862" s="632" t="s">
        <v>6845</v>
      </c>
      <c r="G862" s="634">
        <v>42332</v>
      </c>
      <c r="H862" s="632" t="s">
        <v>6846</v>
      </c>
      <c r="I862" s="632" t="s">
        <v>6847</v>
      </c>
      <c r="J862" s="422" t="s">
        <v>6848</v>
      </c>
      <c r="K862" s="1452"/>
      <c r="L862" s="1452"/>
      <c r="M862" s="1452"/>
      <c r="N862" s="645">
        <v>370770</v>
      </c>
      <c r="O862" s="637">
        <v>145031.75</v>
      </c>
      <c r="P862" s="637">
        <f t="shared" si="29"/>
        <v>225738.25</v>
      </c>
      <c r="Q862" s="638">
        <f t="shared" si="30"/>
        <v>0.608836340588505</v>
      </c>
      <c r="R862" s="636" t="s">
        <v>6849</v>
      </c>
      <c r="S862" s="635">
        <v>4253027988</v>
      </c>
      <c r="T862" s="637" t="s">
        <v>6850</v>
      </c>
      <c r="U862" s="634" t="s">
        <v>6851</v>
      </c>
      <c r="V862" s="636" t="s">
        <v>694</v>
      </c>
      <c r="W862" s="634">
        <v>42380</v>
      </c>
      <c r="X862" s="634">
        <v>42380</v>
      </c>
      <c r="Y862" s="635" t="s">
        <v>6855</v>
      </c>
      <c r="Z862" s="637">
        <v>145031.75</v>
      </c>
      <c r="AA862" s="636" t="s">
        <v>6849</v>
      </c>
      <c r="AB862" s="635">
        <v>4253027988</v>
      </c>
    </row>
    <row r="863" spans="1:28" ht="123.75">
      <c r="A863" s="475" t="s">
        <v>26585</v>
      </c>
      <c r="B863" s="1172" t="s">
        <v>6856</v>
      </c>
      <c r="C863" s="632" t="s">
        <v>6857</v>
      </c>
      <c r="D863" s="644" t="s">
        <v>589</v>
      </c>
      <c r="E863" s="476" t="s">
        <v>6844</v>
      </c>
      <c r="F863" s="632" t="s">
        <v>6845</v>
      </c>
      <c r="G863" s="634">
        <v>42332</v>
      </c>
      <c r="H863" s="632" t="s">
        <v>6846</v>
      </c>
      <c r="I863" s="632" t="s">
        <v>6847</v>
      </c>
      <c r="J863" s="422" t="s">
        <v>6848</v>
      </c>
      <c r="K863" s="1452"/>
      <c r="L863" s="1452"/>
      <c r="M863" s="1452"/>
      <c r="N863" s="645">
        <v>370770</v>
      </c>
      <c r="O863" s="637">
        <v>145031.75</v>
      </c>
      <c r="P863" s="637">
        <f t="shared" si="29"/>
        <v>225738.25</v>
      </c>
      <c r="Q863" s="638">
        <f t="shared" si="30"/>
        <v>0.608836340588505</v>
      </c>
      <c r="R863" s="636" t="s">
        <v>6849</v>
      </c>
      <c r="S863" s="635">
        <v>4253027988</v>
      </c>
      <c r="T863" s="637" t="s">
        <v>6850</v>
      </c>
      <c r="U863" s="634" t="s">
        <v>6851</v>
      </c>
      <c r="V863" s="636" t="s">
        <v>694</v>
      </c>
      <c r="W863" s="634">
        <v>42380</v>
      </c>
      <c r="X863" s="634">
        <v>42380</v>
      </c>
      <c r="Y863" s="635" t="s">
        <v>6858</v>
      </c>
      <c r="Z863" s="637">
        <v>145031.75</v>
      </c>
      <c r="AA863" s="636" t="s">
        <v>6849</v>
      </c>
      <c r="AB863" s="635">
        <v>4253027988</v>
      </c>
    </row>
    <row r="864" spans="1:28" ht="123.75">
      <c r="A864" s="475" t="s">
        <v>26586</v>
      </c>
      <c r="B864" s="1172" t="s">
        <v>6859</v>
      </c>
      <c r="C864" s="632" t="s">
        <v>6860</v>
      </c>
      <c r="D864" s="644" t="s">
        <v>589</v>
      </c>
      <c r="E864" s="476" t="s">
        <v>6844</v>
      </c>
      <c r="F864" s="632" t="s">
        <v>6845</v>
      </c>
      <c r="G864" s="634">
        <v>42332</v>
      </c>
      <c r="H864" s="632" t="s">
        <v>6846</v>
      </c>
      <c r="I864" s="632" t="s">
        <v>6847</v>
      </c>
      <c r="J864" s="422" t="s">
        <v>6848</v>
      </c>
      <c r="K864" s="1452"/>
      <c r="L864" s="1452"/>
      <c r="M864" s="1452"/>
      <c r="N864" s="645">
        <v>308975</v>
      </c>
      <c r="O864" s="637">
        <v>120859.79</v>
      </c>
      <c r="P864" s="637">
        <f t="shared" si="29"/>
        <v>188115.21000000002</v>
      </c>
      <c r="Q864" s="638">
        <f t="shared" si="30"/>
        <v>0.60883634598268477</v>
      </c>
      <c r="R864" s="636" t="s">
        <v>6849</v>
      </c>
      <c r="S864" s="635">
        <v>4253027988</v>
      </c>
      <c r="T864" s="637" t="s">
        <v>6850</v>
      </c>
      <c r="U864" s="634" t="s">
        <v>6851</v>
      </c>
      <c r="V864" s="636" t="s">
        <v>694</v>
      </c>
      <c r="W864" s="634">
        <v>42380</v>
      </c>
      <c r="X864" s="634">
        <v>42380</v>
      </c>
      <c r="Y864" s="635" t="s">
        <v>6861</v>
      </c>
      <c r="Z864" s="637">
        <v>120859.79</v>
      </c>
      <c r="AA864" s="636" t="s">
        <v>6849</v>
      </c>
      <c r="AB864" s="635">
        <v>4253027988</v>
      </c>
    </row>
    <row r="865" spans="1:28" ht="123.75">
      <c r="A865" s="475" t="s">
        <v>26587</v>
      </c>
      <c r="B865" s="1172" t="s">
        <v>6862</v>
      </c>
      <c r="C865" s="632" t="s">
        <v>6863</v>
      </c>
      <c r="D865" s="644" t="s">
        <v>589</v>
      </c>
      <c r="E865" s="476" t="s">
        <v>6844</v>
      </c>
      <c r="F865" s="632" t="s">
        <v>6845</v>
      </c>
      <c r="G865" s="634">
        <v>42332</v>
      </c>
      <c r="H865" s="632" t="s">
        <v>6846</v>
      </c>
      <c r="I865" s="632" t="s">
        <v>6847</v>
      </c>
      <c r="J865" s="422" t="s">
        <v>6848</v>
      </c>
      <c r="K865" s="1452"/>
      <c r="L865" s="1452"/>
      <c r="M865" s="1452"/>
      <c r="N865" s="645">
        <v>370770</v>
      </c>
      <c r="O865" s="637">
        <v>145031.75</v>
      </c>
      <c r="P865" s="637">
        <f t="shared" si="29"/>
        <v>225738.25</v>
      </c>
      <c r="Q865" s="638">
        <f t="shared" si="30"/>
        <v>0.608836340588505</v>
      </c>
      <c r="R865" s="636" t="s">
        <v>6849</v>
      </c>
      <c r="S865" s="635">
        <v>4253027988</v>
      </c>
      <c r="T865" s="637" t="s">
        <v>6850</v>
      </c>
      <c r="U865" s="634" t="s">
        <v>6851</v>
      </c>
      <c r="V865" s="636" t="s">
        <v>694</v>
      </c>
      <c r="W865" s="634">
        <v>42380</v>
      </c>
      <c r="X865" s="634">
        <v>42380</v>
      </c>
      <c r="Y865" s="635" t="s">
        <v>6864</v>
      </c>
      <c r="Z865" s="637">
        <v>145031.75</v>
      </c>
      <c r="AA865" s="636" t="s">
        <v>6849</v>
      </c>
      <c r="AB865" s="635">
        <v>4253027988</v>
      </c>
    </row>
    <row r="866" spans="1:28" ht="123.75">
      <c r="A866" s="475" t="s">
        <v>26588</v>
      </c>
      <c r="B866" s="1172" t="s">
        <v>6865</v>
      </c>
      <c r="C866" s="632" t="s">
        <v>6866</v>
      </c>
      <c r="D866" s="644" t="s">
        <v>589</v>
      </c>
      <c r="E866" s="476" t="s">
        <v>6844</v>
      </c>
      <c r="F866" s="632" t="s">
        <v>6845</v>
      </c>
      <c r="G866" s="634">
        <v>42332</v>
      </c>
      <c r="H866" s="632" t="s">
        <v>6846</v>
      </c>
      <c r="I866" s="632" t="s">
        <v>6847</v>
      </c>
      <c r="J866" s="422" t="s">
        <v>6848</v>
      </c>
      <c r="K866" s="1452"/>
      <c r="L866" s="1452"/>
      <c r="M866" s="1452"/>
      <c r="N866" s="645">
        <v>185385</v>
      </c>
      <c r="O866" s="637">
        <v>72515.88</v>
      </c>
      <c r="P866" s="637">
        <f t="shared" si="29"/>
        <v>112869.12</v>
      </c>
      <c r="Q866" s="638">
        <f t="shared" si="30"/>
        <v>0.60883631361760659</v>
      </c>
      <c r="R866" s="636" t="s">
        <v>6849</v>
      </c>
      <c r="S866" s="635">
        <v>4253027988</v>
      </c>
      <c r="T866" s="637" t="s">
        <v>6850</v>
      </c>
      <c r="U866" s="634" t="s">
        <v>6851</v>
      </c>
      <c r="V866" s="636" t="s">
        <v>694</v>
      </c>
      <c r="W866" s="634">
        <v>42380</v>
      </c>
      <c r="X866" s="634">
        <v>42380</v>
      </c>
      <c r="Y866" s="635" t="s">
        <v>6867</v>
      </c>
      <c r="Z866" s="637">
        <v>72515.88</v>
      </c>
      <c r="AA866" s="636" t="s">
        <v>6849</v>
      </c>
      <c r="AB866" s="635">
        <v>4253027988</v>
      </c>
    </row>
    <row r="867" spans="1:28" ht="123.75">
      <c r="A867" s="475" t="s">
        <v>26589</v>
      </c>
      <c r="B867" s="1172" t="s">
        <v>6868</v>
      </c>
      <c r="C867" s="632" t="s">
        <v>6869</v>
      </c>
      <c r="D867" s="644" t="s">
        <v>589</v>
      </c>
      <c r="E867" s="476" t="s">
        <v>6844</v>
      </c>
      <c r="F867" s="632" t="s">
        <v>6845</v>
      </c>
      <c r="G867" s="634">
        <v>42332</v>
      </c>
      <c r="H867" s="632" t="s">
        <v>6846</v>
      </c>
      <c r="I867" s="632" t="s">
        <v>6847</v>
      </c>
      <c r="J867" s="422" t="s">
        <v>6848</v>
      </c>
      <c r="K867" s="1452"/>
      <c r="L867" s="1452"/>
      <c r="M867" s="1452"/>
      <c r="N867" s="645">
        <v>617950</v>
      </c>
      <c r="O867" s="637">
        <v>241719.59</v>
      </c>
      <c r="P867" s="637">
        <f t="shared" si="29"/>
        <v>376230.41000000003</v>
      </c>
      <c r="Q867" s="638">
        <f t="shared" si="30"/>
        <v>0.60883632980014557</v>
      </c>
      <c r="R867" s="636" t="s">
        <v>6849</v>
      </c>
      <c r="S867" s="635">
        <v>4253027988</v>
      </c>
      <c r="T867" s="637" t="s">
        <v>6850</v>
      </c>
      <c r="U867" s="634" t="s">
        <v>6851</v>
      </c>
      <c r="V867" s="636" t="s">
        <v>694</v>
      </c>
      <c r="W867" s="634">
        <v>42380</v>
      </c>
      <c r="X867" s="634">
        <v>42380</v>
      </c>
      <c r="Y867" s="635" t="s">
        <v>6870</v>
      </c>
      <c r="Z867" s="637">
        <v>241719.59</v>
      </c>
      <c r="AA867" s="636" t="s">
        <v>6849</v>
      </c>
      <c r="AB867" s="635">
        <v>4253027988</v>
      </c>
    </row>
    <row r="868" spans="1:28" ht="157.5">
      <c r="A868" s="475" t="s">
        <v>26590</v>
      </c>
      <c r="B868" s="1172" t="s">
        <v>6871</v>
      </c>
      <c r="C868" s="632" t="s">
        <v>6872</v>
      </c>
      <c r="D868" s="644" t="s">
        <v>589</v>
      </c>
      <c r="E868" s="476" t="s">
        <v>6844</v>
      </c>
      <c r="F868" s="632" t="s">
        <v>6845</v>
      </c>
      <c r="G868" s="634">
        <v>42332</v>
      </c>
      <c r="H868" s="632" t="s">
        <v>6846</v>
      </c>
      <c r="I868" s="632" t="s">
        <v>6847</v>
      </c>
      <c r="J868" s="422" t="s">
        <v>6848</v>
      </c>
      <c r="K868" s="1452"/>
      <c r="L868" s="1452"/>
      <c r="M868" s="1452"/>
      <c r="N868" s="645">
        <v>308975</v>
      </c>
      <c r="O868" s="637">
        <v>120859.79</v>
      </c>
      <c r="P868" s="637">
        <f t="shared" si="29"/>
        <v>188115.21000000002</v>
      </c>
      <c r="Q868" s="638">
        <f t="shared" si="30"/>
        <v>0.60883634598268477</v>
      </c>
      <c r="R868" s="636" t="s">
        <v>6849</v>
      </c>
      <c r="S868" s="635">
        <v>4253027988</v>
      </c>
      <c r="T868" s="637" t="s">
        <v>6850</v>
      </c>
      <c r="U868" s="634" t="s">
        <v>6851</v>
      </c>
      <c r="V868" s="636" t="s">
        <v>694</v>
      </c>
      <c r="W868" s="634">
        <v>42380</v>
      </c>
      <c r="X868" s="634">
        <v>42380</v>
      </c>
      <c r="Y868" s="635" t="s">
        <v>6873</v>
      </c>
      <c r="Z868" s="637">
        <v>120859.79</v>
      </c>
      <c r="AA868" s="636" t="s">
        <v>6849</v>
      </c>
      <c r="AB868" s="635">
        <v>4253027988</v>
      </c>
    </row>
    <row r="869" spans="1:28" ht="168.75">
      <c r="A869" s="475" t="s">
        <v>26591</v>
      </c>
      <c r="B869" s="1172" t="s">
        <v>6874</v>
      </c>
      <c r="C869" s="632" t="s">
        <v>6875</v>
      </c>
      <c r="D869" s="644" t="s">
        <v>589</v>
      </c>
      <c r="E869" s="476" t="s">
        <v>6844</v>
      </c>
      <c r="F869" s="632" t="s">
        <v>6845</v>
      </c>
      <c r="G869" s="634">
        <v>42332</v>
      </c>
      <c r="H869" s="632" t="s">
        <v>6846</v>
      </c>
      <c r="I869" s="632" t="s">
        <v>6847</v>
      </c>
      <c r="J869" s="422" t="s">
        <v>6848</v>
      </c>
      <c r="K869" s="1452"/>
      <c r="L869" s="1452"/>
      <c r="M869" s="1452"/>
      <c r="N869" s="645">
        <v>308975</v>
      </c>
      <c r="O869" s="637">
        <v>120859.79</v>
      </c>
      <c r="P869" s="637">
        <f t="shared" si="29"/>
        <v>188115.21000000002</v>
      </c>
      <c r="Q869" s="638">
        <f t="shared" si="30"/>
        <v>0.60883634598268477</v>
      </c>
      <c r="R869" s="636" t="s">
        <v>6849</v>
      </c>
      <c r="S869" s="635">
        <v>4253027988</v>
      </c>
      <c r="T869" s="637" t="s">
        <v>6850</v>
      </c>
      <c r="U869" s="634" t="s">
        <v>6851</v>
      </c>
      <c r="V869" s="636" t="s">
        <v>694</v>
      </c>
      <c r="W869" s="634">
        <v>42380</v>
      </c>
      <c r="X869" s="634">
        <v>42380</v>
      </c>
      <c r="Y869" s="635" t="s">
        <v>6876</v>
      </c>
      <c r="Z869" s="637">
        <v>120859.79</v>
      </c>
      <c r="AA869" s="636" t="s">
        <v>6849</v>
      </c>
      <c r="AB869" s="635">
        <v>4253027988</v>
      </c>
    </row>
    <row r="870" spans="1:28" ht="123.75">
      <c r="A870" s="475" t="s">
        <v>26592</v>
      </c>
      <c r="B870" s="1172" t="s">
        <v>6877</v>
      </c>
      <c r="C870" s="632" t="s">
        <v>6878</v>
      </c>
      <c r="D870" s="644" t="s">
        <v>589</v>
      </c>
      <c r="E870" s="476" t="s">
        <v>6844</v>
      </c>
      <c r="F870" s="632" t="s">
        <v>6845</v>
      </c>
      <c r="G870" s="634">
        <v>42332</v>
      </c>
      <c r="H870" s="632" t="s">
        <v>6846</v>
      </c>
      <c r="I870" s="632" t="s">
        <v>6847</v>
      </c>
      <c r="J870" s="422" t="s">
        <v>6848</v>
      </c>
      <c r="K870" s="1452"/>
      <c r="L870" s="1452"/>
      <c r="M870" s="1452"/>
      <c r="N870" s="645">
        <v>370770</v>
      </c>
      <c r="O870" s="637">
        <v>145031.75</v>
      </c>
      <c r="P870" s="637">
        <f t="shared" si="29"/>
        <v>225738.25</v>
      </c>
      <c r="Q870" s="638">
        <f t="shared" si="30"/>
        <v>0.608836340588505</v>
      </c>
      <c r="R870" s="636" t="s">
        <v>6849</v>
      </c>
      <c r="S870" s="635">
        <v>4253027988</v>
      </c>
      <c r="T870" s="637" t="s">
        <v>6850</v>
      </c>
      <c r="U870" s="634" t="s">
        <v>6851</v>
      </c>
      <c r="V870" s="636" t="s">
        <v>694</v>
      </c>
      <c r="W870" s="634">
        <v>42380</v>
      </c>
      <c r="X870" s="634">
        <v>42380</v>
      </c>
      <c r="Y870" s="635" t="s">
        <v>6879</v>
      </c>
      <c r="Z870" s="637">
        <v>145031.75</v>
      </c>
      <c r="AA870" s="636" t="s">
        <v>6849</v>
      </c>
      <c r="AB870" s="635">
        <v>4253027988</v>
      </c>
    </row>
    <row r="871" spans="1:28" ht="146.25">
      <c r="A871" s="475" t="s">
        <v>26593</v>
      </c>
      <c r="B871" s="1172" t="s">
        <v>6880</v>
      </c>
      <c r="C871" s="632" t="s">
        <v>6881</v>
      </c>
      <c r="D871" s="644" t="s">
        <v>589</v>
      </c>
      <c r="E871" s="476" t="s">
        <v>6844</v>
      </c>
      <c r="F871" s="632" t="s">
        <v>6845</v>
      </c>
      <c r="G871" s="634">
        <v>42332</v>
      </c>
      <c r="H871" s="632" t="s">
        <v>6846</v>
      </c>
      <c r="I871" s="632" t="s">
        <v>6847</v>
      </c>
      <c r="J871" s="422" t="s">
        <v>6848</v>
      </c>
      <c r="K871" s="1452"/>
      <c r="L871" s="1452"/>
      <c r="M871" s="1452"/>
      <c r="N871" s="645">
        <v>494360</v>
      </c>
      <c r="O871" s="637">
        <v>193375.67</v>
      </c>
      <c r="P871" s="637">
        <f t="shared" si="29"/>
        <v>300984.32999999996</v>
      </c>
      <c r="Q871" s="638">
        <f t="shared" si="30"/>
        <v>0.6088363338457804</v>
      </c>
      <c r="R871" s="636" t="s">
        <v>6849</v>
      </c>
      <c r="S871" s="635">
        <v>4253027988</v>
      </c>
      <c r="T871" s="637" t="s">
        <v>6850</v>
      </c>
      <c r="U871" s="634" t="s">
        <v>6851</v>
      </c>
      <c r="V871" s="636" t="s">
        <v>694</v>
      </c>
      <c r="W871" s="634">
        <v>42380</v>
      </c>
      <c r="X871" s="634">
        <v>42380</v>
      </c>
      <c r="Y871" s="635" t="s">
        <v>6882</v>
      </c>
      <c r="Z871" s="637">
        <v>193375.67</v>
      </c>
      <c r="AA871" s="636" t="s">
        <v>6849</v>
      </c>
      <c r="AB871" s="635">
        <v>4253027988</v>
      </c>
    </row>
    <row r="872" spans="1:28" ht="123.75">
      <c r="A872" s="475" t="s">
        <v>26594</v>
      </c>
      <c r="B872" s="1172" t="s">
        <v>6883</v>
      </c>
      <c r="C872" s="632" t="s">
        <v>6884</v>
      </c>
      <c r="D872" s="644" t="s">
        <v>589</v>
      </c>
      <c r="E872" s="476" t="s">
        <v>6844</v>
      </c>
      <c r="F872" s="632" t="s">
        <v>6845</v>
      </c>
      <c r="G872" s="634">
        <v>42332</v>
      </c>
      <c r="H872" s="632" t="s">
        <v>6846</v>
      </c>
      <c r="I872" s="632" t="s">
        <v>6847</v>
      </c>
      <c r="J872" s="422" t="s">
        <v>6848</v>
      </c>
      <c r="K872" s="1452"/>
      <c r="L872" s="1452"/>
      <c r="M872" s="1452"/>
      <c r="N872" s="645">
        <v>308975</v>
      </c>
      <c r="O872" s="637">
        <v>120859.79</v>
      </c>
      <c r="P872" s="637">
        <f t="shared" si="29"/>
        <v>188115.21000000002</v>
      </c>
      <c r="Q872" s="638">
        <f t="shared" si="30"/>
        <v>0.60883634598268477</v>
      </c>
      <c r="R872" s="636" t="s">
        <v>6849</v>
      </c>
      <c r="S872" s="635">
        <v>4253027988</v>
      </c>
      <c r="T872" s="637" t="s">
        <v>6850</v>
      </c>
      <c r="U872" s="634" t="s">
        <v>6851</v>
      </c>
      <c r="V872" s="636" t="s">
        <v>694</v>
      </c>
      <c r="W872" s="634">
        <v>42380</v>
      </c>
      <c r="X872" s="634">
        <v>42380</v>
      </c>
      <c r="Y872" s="635" t="s">
        <v>6885</v>
      </c>
      <c r="Z872" s="637">
        <v>120859.79</v>
      </c>
      <c r="AA872" s="636" t="s">
        <v>6849</v>
      </c>
      <c r="AB872" s="635">
        <v>4253027988</v>
      </c>
    </row>
    <row r="873" spans="1:28" ht="123.75">
      <c r="A873" s="475" t="s">
        <v>26595</v>
      </c>
      <c r="B873" s="1172" t="s">
        <v>6886</v>
      </c>
      <c r="C873" s="632" t="s">
        <v>6887</v>
      </c>
      <c r="D873" s="644" t="s">
        <v>589</v>
      </c>
      <c r="E873" s="476" t="s">
        <v>6844</v>
      </c>
      <c r="F873" s="632" t="s">
        <v>6845</v>
      </c>
      <c r="G873" s="634">
        <v>42332</v>
      </c>
      <c r="H873" s="632" t="s">
        <v>6846</v>
      </c>
      <c r="I873" s="632" t="s">
        <v>6847</v>
      </c>
      <c r="J873" s="422" t="s">
        <v>6848</v>
      </c>
      <c r="K873" s="1452"/>
      <c r="L873" s="1452"/>
      <c r="M873" s="1452"/>
      <c r="N873" s="645">
        <v>308975</v>
      </c>
      <c r="O873" s="637">
        <v>120859.79</v>
      </c>
      <c r="P873" s="637">
        <f t="shared" si="29"/>
        <v>188115.21000000002</v>
      </c>
      <c r="Q873" s="638">
        <f t="shared" si="30"/>
        <v>0.60883634598268477</v>
      </c>
      <c r="R873" s="636" t="s">
        <v>6849</v>
      </c>
      <c r="S873" s="635">
        <v>4253027988</v>
      </c>
      <c r="T873" s="637" t="s">
        <v>6850</v>
      </c>
      <c r="U873" s="634" t="s">
        <v>6851</v>
      </c>
      <c r="V873" s="636" t="s">
        <v>694</v>
      </c>
      <c r="W873" s="634">
        <v>42380</v>
      </c>
      <c r="X873" s="634">
        <v>42380</v>
      </c>
      <c r="Y873" s="635" t="s">
        <v>6888</v>
      </c>
      <c r="Z873" s="637">
        <v>120859.79</v>
      </c>
      <c r="AA873" s="636" t="s">
        <v>6849</v>
      </c>
      <c r="AB873" s="635">
        <v>4253027988</v>
      </c>
    </row>
    <row r="874" spans="1:28" ht="123.75">
      <c r="A874" s="475" t="s">
        <v>26596</v>
      </c>
      <c r="B874" s="1172" t="s">
        <v>6889</v>
      </c>
      <c r="C874" s="632" t="s">
        <v>6890</v>
      </c>
      <c r="D874" s="644" t="s">
        <v>589</v>
      </c>
      <c r="E874" s="476" t="s">
        <v>6844</v>
      </c>
      <c r="F874" s="632" t="s">
        <v>6845</v>
      </c>
      <c r="G874" s="634">
        <v>42332</v>
      </c>
      <c r="H874" s="632" t="s">
        <v>6846</v>
      </c>
      <c r="I874" s="632" t="s">
        <v>6847</v>
      </c>
      <c r="J874" s="422" t="s">
        <v>6848</v>
      </c>
      <c r="K874" s="1452"/>
      <c r="L874" s="1452"/>
      <c r="M874" s="1452"/>
      <c r="N874" s="645">
        <v>308975</v>
      </c>
      <c r="O874" s="637">
        <v>120859.79</v>
      </c>
      <c r="P874" s="637">
        <f t="shared" si="29"/>
        <v>188115.21000000002</v>
      </c>
      <c r="Q874" s="638">
        <f t="shared" si="30"/>
        <v>0.60883634598268477</v>
      </c>
      <c r="R874" s="636" t="s">
        <v>6849</v>
      </c>
      <c r="S874" s="635">
        <v>4253027988</v>
      </c>
      <c r="T874" s="637" t="s">
        <v>6850</v>
      </c>
      <c r="U874" s="634" t="s">
        <v>6851</v>
      </c>
      <c r="V874" s="636" t="s">
        <v>694</v>
      </c>
      <c r="W874" s="634">
        <v>42380</v>
      </c>
      <c r="X874" s="634">
        <v>42380</v>
      </c>
      <c r="Y874" s="635" t="s">
        <v>6891</v>
      </c>
      <c r="Z874" s="637">
        <v>120859.79</v>
      </c>
      <c r="AA874" s="636" t="s">
        <v>6849</v>
      </c>
      <c r="AB874" s="635">
        <v>4253027988</v>
      </c>
    </row>
    <row r="875" spans="1:28" ht="123.75">
      <c r="A875" s="475" t="s">
        <v>26597</v>
      </c>
      <c r="B875" s="1172" t="s">
        <v>6892</v>
      </c>
      <c r="C875" s="632" t="s">
        <v>6893</v>
      </c>
      <c r="D875" s="644" t="s">
        <v>589</v>
      </c>
      <c r="E875" s="476" t="s">
        <v>6844</v>
      </c>
      <c r="F875" s="632" t="s">
        <v>6845</v>
      </c>
      <c r="G875" s="634">
        <v>42332</v>
      </c>
      <c r="H875" s="632" t="s">
        <v>6846</v>
      </c>
      <c r="I875" s="632" t="s">
        <v>6847</v>
      </c>
      <c r="J875" s="422" t="s">
        <v>6848</v>
      </c>
      <c r="K875" s="1452"/>
      <c r="L875" s="1452"/>
      <c r="M875" s="1452"/>
      <c r="N875" s="645">
        <v>370770</v>
      </c>
      <c r="O875" s="637">
        <v>145031.75</v>
      </c>
      <c r="P875" s="637">
        <f t="shared" si="29"/>
        <v>225738.25</v>
      </c>
      <c r="Q875" s="638">
        <f t="shared" si="30"/>
        <v>0.608836340588505</v>
      </c>
      <c r="R875" s="636" t="s">
        <v>6849</v>
      </c>
      <c r="S875" s="635">
        <v>4253027988</v>
      </c>
      <c r="T875" s="637" t="s">
        <v>6850</v>
      </c>
      <c r="U875" s="634" t="s">
        <v>6851</v>
      </c>
      <c r="V875" s="636" t="s">
        <v>694</v>
      </c>
      <c r="W875" s="634">
        <v>42380</v>
      </c>
      <c r="X875" s="634">
        <v>42380</v>
      </c>
      <c r="Y875" s="635" t="s">
        <v>6894</v>
      </c>
      <c r="Z875" s="637">
        <v>145031.75</v>
      </c>
      <c r="AA875" s="636" t="s">
        <v>6849</v>
      </c>
      <c r="AB875" s="635">
        <v>4253027988</v>
      </c>
    </row>
    <row r="876" spans="1:28" ht="123.75">
      <c r="A876" s="475" t="s">
        <v>26598</v>
      </c>
      <c r="B876" s="1172" t="s">
        <v>6895</v>
      </c>
      <c r="C876" s="632" t="s">
        <v>6896</v>
      </c>
      <c r="D876" s="644" t="s">
        <v>589</v>
      </c>
      <c r="E876" s="476" t="s">
        <v>6844</v>
      </c>
      <c r="F876" s="632" t="s">
        <v>6845</v>
      </c>
      <c r="G876" s="634">
        <v>42332</v>
      </c>
      <c r="H876" s="632" t="s">
        <v>6846</v>
      </c>
      <c r="I876" s="632" t="s">
        <v>6847</v>
      </c>
      <c r="J876" s="422" t="s">
        <v>6848</v>
      </c>
      <c r="K876" s="1452"/>
      <c r="L876" s="1452"/>
      <c r="M876" s="1452"/>
      <c r="N876" s="645">
        <v>308975</v>
      </c>
      <c r="O876" s="637">
        <v>120859.79</v>
      </c>
      <c r="P876" s="637">
        <f t="shared" si="29"/>
        <v>188115.21000000002</v>
      </c>
      <c r="Q876" s="638">
        <f t="shared" si="30"/>
        <v>0.60883634598268477</v>
      </c>
      <c r="R876" s="636" t="s">
        <v>6849</v>
      </c>
      <c r="S876" s="635">
        <v>4253027988</v>
      </c>
      <c r="T876" s="637" t="s">
        <v>6850</v>
      </c>
      <c r="U876" s="634" t="s">
        <v>6851</v>
      </c>
      <c r="V876" s="636" t="s">
        <v>694</v>
      </c>
      <c r="W876" s="634">
        <v>42380</v>
      </c>
      <c r="X876" s="634">
        <v>42380</v>
      </c>
      <c r="Y876" s="635" t="s">
        <v>6897</v>
      </c>
      <c r="Z876" s="637">
        <v>120859.79</v>
      </c>
      <c r="AA876" s="636" t="s">
        <v>6849</v>
      </c>
      <c r="AB876" s="635">
        <v>4253027988</v>
      </c>
    </row>
    <row r="877" spans="1:28" ht="123.75">
      <c r="A877" s="475" t="s">
        <v>26599</v>
      </c>
      <c r="B877" s="1172" t="s">
        <v>6898</v>
      </c>
      <c r="C877" s="632" t="s">
        <v>6899</v>
      </c>
      <c r="D877" s="644" t="s">
        <v>589</v>
      </c>
      <c r="E877" s="476" t="s">
        <v>6844</v>
      </c>
      <c r="F877" s="632" t="s">
        <v>6845</v>
      </c>
      <c r="G877" s="634">
        <v>42332</v>
      </c>
      <c r="H877" s="632" t="s">
        <v>6846</v>
      </c>
      <c r="I877" s="632" t="s">
        <v>6847</v>
      </c>
      <c r="J877" s="422" t="s">
        <v>6848</v>
      </c>
      <c r="K877" s="1452"/>
      <c r="L877" s="1452"/>
      <c r="M877" s="1452"/>
      <c r="N877" s="645">
        <v>308975</v>
      </c>
      <c r="O877" s="637">
        <v>120859.79</v>
      </c>
      <c r="P877" s="637">
        <f t="shared" si="29"/>
        <v>188115.21000000002</v>
      </c>
      <c r="Q877" s="638">
        <f t="shared" si="30"/>
        <v>0.60883634598268477</v>
      </c>
      <c r="R877" s="636" t="s">
        <v>6849</v>
      </c>
      <c r="S877" s="635">
        <v>4253027988</v>
      </c>
      <c r="T877" s="637" t="s">
        <v>6850</v>
      </c>
      <c r="U877" s="634" t="s">
        <v>6851</v>
      </c>
      <c r="V877" s="636" t="s">
        <v>694</v>
      </c>
      <c r="W877" s="634">
        <v>42380</v>
      </c>
      <c r="X877" s="634">
        <v>42380</v>
      </c>
      <c r="Y877" s="635" t="s">
        <v>6900</v>
      </c>
      <c r="Z877" s="637">
        <v>120859.79</v>
      </c>
      <c r="AA877" s="636" t="s">
        <v>6849</v>
      </c>
      <c r="AB877" s="635">
        <v>4253027988</v>
      </c>
    </row>
    <row r="878" spans="1:28" ht="123.75">
      <c r="A878" s="475" t="s">
        <v>26600</v>
      </c>
      <c r="B878" s="1172" t="s">
        <v>6901</v>
      </c>
      <c r="C878" s="632" t="s">
        <v>6902</v>
      </c>
      <c r="D878" s="644" t="s">
        <v>589</v>
      </c>
      <c r="E878" s="476" t="s">
        <v>6844</v>
      </c>
      <c r="F878" s="632" t="s">
        <v>6845</v>
      </c>
      <c r="G878" s="634">
        <v>42332</v>
      </c>
      <c r="H878" s="632" t="s">
        <v>6846</v>
      </c>
      <c r="I878" s="632" t="s">
        <v>6847</v>
      </c>
      <c r="J878" s="422" t="s">
        <v>6848</v>
      </c>
      <c r="K878" s="1452"/>
      <c r="L878" s="1452"/>
      <c r="M878" s="1452"/>
      <c r="N878" s="645">
        <v>370770</v>
      </c>
      <c r="O878" s="637">
        <v>145031.75</v>
      </c>
      <c r="P878" s="637">
        <f t="shared" si="29"/>
        <v>225738.25</v>
      </c>
      <c r="Q878" s="638">
        <f t="shared" si="30"/>
        <v>0.608836340588505</v>
      </c>
      <c r="R878" s="636" t="s">
        <v>6849</v>
      </c>
      <c r="S878" s="635">
        <v>4253027988</v>
      </c>
      <c r="T878" s="637" t="s">
        <v>6850</v>
      </c>
      <c r="U878" s="634" t="s">
        <v>6851</v>
      </c>
      <c r="V878" s="636" t="s">
        <v>694</v>
      </c>
      <c r="W878" s="634">
        <v>42380</v>
      </c>
      <c r="X878" s="634">
        <v>42380</v>
      </c>
      <c r="Y878" s="635" t="s">
        <v>6903</v>
      </c>
      <c r="Z878" s="637">
        <v>145031.75</v>
      </c>
      <c r="AA878" s="636" t="s">
        <v>6849</v>
      </c>
      <c r="AB878" s="635">
        <v>4253027988</v>
      </c>
    </row>
    <row r="879" spans="1:28" ht="123.75">
      <c r="A879" s="475" t="s">
        <v>26601</v>
      </c>
      <c r="B879" s="1172" t="s">
        <v>6904</v>
      </c>
      <c r="C879" s="632" t="s">
        <v>6905</v>
      </c>
      <c r="D879" s="644" t="s">
        <v>589</v>
      </c>
      <c r="E879" s="476" t="s">
        <v>6844</v>
      </c>
      <c r="F879" s="632" t="s">
        <v>6845</v>
      </c>
      <c r="G879" s="634">
        <v>42332</v>
      </c>
      <c r="H879" s="632" t="s">
        <v>6846</v>
      </c>
      <c r="I879" s="632" t="s">
        <v>6847</v>
      </c>
      <c r="J879" s="422" t="s">
        <v>6848</v>
      </c>
      <c r="K879" s="1452"/>
      <c r="L879" s="1452"/>
      <c r="M879" s="1452"/>
      <c r="N879" s="645">
        <v>247180</v>
      </c>
      <c r="O879" s="637">
        <v>96687.84</v>
      </c>
      <c r="P879" s="637">
        <f t="shared" si="29"/>
        <v>150492.16</v>
      </c>
      <c r="Q879" s="638">
        <f t="shared" si="30"/>
        <v>0.60883631361760659</v>
      </c>
      <c r="R879" s="636" t="s">
        <v>6849</v>
      </c>
      <c r="S879" s="635">
        <v>4253027988</v>
      </c>
      <c r="T879" s="637" t="s">
        <v>6850</v>
      </c>
      <c r="U879" s="634" t="s">
        <v>6851</v>
      </c>
      <c r="V879" s="636" t="s">
        <v>694</v>
      </c>
      <c r="W879" s="634">
        <v>42380</v>
      </c>
      <c r="X879" s="634">
        <v>42380</v>
      </c>
      <c r="Y879" s="635" t="s">
        <v>6906</v>
      </c>
      <c r="Z879" s="637">
        <v>96687.84</v>
      </c>
      <c r="AA879" s="636" t="s">
        <v>6849</v>
      </c>
      <c r="AB879" s="635">
        <v>4253027988</v>
      </c>
    </row>
    <row r="880" spans="1:28" ht="123.75">
      <c r="A880" s="475" t="s">
        <v>26602</v>
      </c>
      <c r="B880" s="1172" t="s">
        <v>6907</v>
      </c>
      <c r="C880" s="632" t="s">
        <v>6908</v>
      </c>
      <c r="D880" s="644" t="s">
        <v>589</v>
      </c>
      <c r="E880" s="476" t="s">
        <v>6844</v>
      </c>
      <c r="F880" s="632" t="s">
        <v>6845</v>
      </c>
      <c r="G880" s="634">
        <v>42332</v>
      </c>
      <c r="H880" s="632" t="s">
        <v>6846</v>
      </c>
      <c r="I880" s="632" t="s">
        <v>6847</v>
      </c>
      <c r="J880" s="422" t="s">
        <v>6848</v>
      </c>
      <c r="K880" s="1452"/>
      <c r="L880" s="1452"/>
      <c r="M880" s="1452"/>
      <c r="N880" s="645">
        <v>308975</v>
      </c>
      <c r="O880" s="637">
        <v>120859.79</v>
      </c>
      <c r="P880" s="637">
        <f t="shared" si="29"/>
        <v>188115.21000000002</v>
      </c>
      <c r="Q880" s="638">
        <f t="shared" si="30"/>
        <v>0.60883634598268477</v>
      </c>
      <c r="R880" s="636" t="s">
        <v>6849</v>
      </c>
      <c r="S880" s="635">
        <v>4253027988</v>
      </c>
      <c r="T880" s="637" t="s">
        <v>6850</v>
      </c>
      <c r="U880" s="634" t="s">
        <v>6851</v>
      </c>
      <c r="V880" s="636" t="s">
        <v>694</v>
      </c>
      <c r="W880" s="634">
        <v>42380</v>
      </c>
      <c r="X880" s="634">
        <v>42380</v>
      </c>
      <c r="Y880" s="635" t="s">
        <v>6909</v>
      </c>
      <c r="Z880" s="637">
        <v>120859.79</v>
      </c>
      <c r="AA880" s="636" t="s">
        <v>6849</v>
      </c>
      <c r="AB880" s="635">
        <v>4253027988</v>
      </c>
    </row>
    <row r="881" spans="1:28" ht="123.75">
      <c r="A881" s="475" t="s">
        <v>26603</v>
      </c>
      <c r="B881" s="1172" t="s">
        <v>6910</v>
      </c>
      <c r="C881" s="632" t="s">
        <v>6911</v>
      </c>
      <c r="D881" s="644" t="s">
        <v>589</v>
      </c>
      <c r="E881" s="476" t="s">
        <v>6844</v>
      </c>
      <c r="F881" s="632" t="s">
        <v>6845</v>
      </c>
      <c r="G881" s="634">
        <v>42332</v>
      </c>
      <c r="H881" s="632" t="s">
        <v>6846</v>
      </c>
      <c r="I881" s="632" t="s">
        <v>6847</v>
      </c>
      <c r="J881" s="422" t="s">
        <v>6848</v>
      </c>
      <c r="K881" s="1452"/>
      <c r="L881" s="1452"/>
      <c r="M881" s="1452"/>
      <c r="N881" s="645">
        <v>308975</v>
      </c>
      <c r="O881" s="637">
        <v>120859.79</v>
      </c>
      <c r="P881" s="637">
        <f t="shared" si="29"/>
        <v>188115.21000000002</v>
      </c>
      <c r="Q881" s="638">
        <f t="shared" si="30"/>
        <v>0.60883634598268477</v>
      </c>
      <c r="R881" s="636" t="s">
        <v>6849</v>
      </c>
      <c r="S881" s="635">
        <v>4253027988</v>
      </c>
      <c r="T881" s="637" t="s">
        <v>6850</v>
      </c>
      <c r="U881" s="634" t="s">
        <v>6851</v>
      </c>
      <c r="V881" s="636" t="s">
        <v>694</v>
      </c>
      <c r="W881" s="634">
        <v>42380</v>
      </c>
      <c r="X881" s="634">
        <v>42380</v>
      </c>
      <c r="Y881" s="635" t="s">
        <v>6912</v>
      </c>
      <c r="Z881" s="637">
        <v>120859.79</v>
      </c>
      <c r="AA881" s="636" t="s">
        <v>6849</v>
      </c>
      <c r="AB881" s="635">
        <v>4253027988</v>
      </c>
    </row>
    <row r="882" spans="1:28" ht="123.75">
      <c r="A882" s="475" t="s">
        <v>26604</v>
      </c>
      <c r="B882" s="1172" t="s">
        <v>6913</v>
      </c>
      <c r="C882" s="632" t="s">
        <v>6914</v>
      </c>
      <c r="D882" s="644" t="s">
        <v>589</v>
      </c>
      <c r="E882" s="476" t="s">
        <v>6844</v>
      </c>
      <c r="F882" s="632" t="s">
        <v>6845</v>
      </c>
      <c r="G882" s="634">
        <v>42332</v>
      </c>
      <c r="H882" s="632" t="s">
        <v>6846</v>
      </c>
      <c r="I882" s="632" t="s">
        <v>6847</v>
      </c>
      <c r="J882" s="422" t="s">
        <v>6848</v>
      </c>
      <c r="K882" s="1452"/>
      <c r="L882" s="1452"/>
      <c r="M882" s="1452"/>
      <c r="N882" s="645">
        <v>185385</v>
      </c>
      <c r="O882" s="637">
        <v>72515.88</v>
      </c>
      <c r="P882" s="637">
        <f t="shared" si="29"/>
        <v>112869.12</v>
      </c>
      <c r="Q882" s="638">
        <f t="shared" si="30"/>
        <v>0.60883631361760659</v>
      </c>
      <c r="R882" s="636" t="s">
        <v>6849</v>
      </c>
      <c r="S882" s="635">
        <v>4253027988</v>
      </c>
      <c r="T882" s="637" t="s">
        <v>6850</v>
      </c>
      <c r="U882" s="634" t="s">
        <v>6851</v>
      </c>
      <c r="V882" s="636" t="s">
        <v>694</v>
      </c>
      <c r="W882" s="634">
        <v>42380</v>
      </c>
      <c r="X882" s="634">
        <v>42380</v>
      </c>
      <c r="Y882" s="635" t="s">
        <v>6915</v>
      </c>
      <c r="Z882" s="637">
        <v>72515.88</v>
      </c>
      <c r="AA882" s="636" t="s">
        <v>6849</v>
      </c>
      <c r="AB882" s="635">
        <v>4253027988</v>
      </c>
    </row>
    <row r="883" spans="1:28" ht="123.75">
      <c r="A883" s="475" t="s">
        <v>26605</v>
      </c>
      <c r="B883" s="1172" t="s">
        <v>6916</v>
      </c>
      <c r="C883" s="632" t="s">
        <v>6917</v>
      </c>
      <c r="D883" s="644" t="s">
        <v>589</v>
      </c>
      <c r="E883" s="476" t="s">
        <v>6844</v>
      </c>
      <c r="F883" s="632" t="s">
        <v>6845</v>
      </c>
      <c r="G883" s="634">
        <v>42332</v>
      </c>
      <c r="H883" s="632" t="s">
        <v>6846</v>
      </c>
      <c r="I883" s="632" t="s">
        <v>6847</v>
      </c>
      <c r="J883" s="422" t="s">
        <v>6848</v>
      </c>
      <c r="K883" s="1452"/>
      <c r="L883" s="1452"/>
      <c r="M883" s="1452"/>
      <c r="N883" s="645">
        <v>308975</v>
      </c>
      <c r="O883" s="637">
        <v>120859.79</v>
      </c>
      <c r="P883" s="637">
        <f t="shared" si="29"/>
        <v>188115.21000000002</v>
      </c>
      <c r="Q883" s="638">
        <f t="shared" si="30"/>
        <v>0.60883634598268477</v>
      </c>
      <c r="R883" s="636" t="s">
        <v>6849</v>
      </c>
      <c r="S883" s="635">
        <v>4253027988</v>
      </c>
      <c r="T883" s="637" t="s">
        <v>6850</v>
      </c>
      <c r="U883" s="634" t="s">
        <v>6851</v>
      </c>
      <c r="V883" s="636" t="s">
        <v>694</v>
      </c>
      <c r="W883" s="634">
        <v>42380</v>
      </c>
      <c r="X883" s="634">
        <v>42380</v>
      </c>
      <c r="Y883" s="635" t="s">
        <v>6918</v>
      </c>
      <c r="Z883" s="637">
        <v>120859.79</v>
      </c>
      <c r="AA883" s="636" t="s">
        <v>6849</v>
      </c>
      <c r="AB883" s="635">
        <v>4253027988</v>
      </c>
    </row>
    <row r="884" spans="1:28" ht="146.25">
      <c r="A884" s="475" t="s">
        <v>26606</v>
      </c>
      <c r="B884" s="1172" t="s">
        <v>6919</v>
      </c>
      <c r="C884" s="632" t="s">
        <v>6920</v>
      </c>
      <c r="D884" s="644" t="s">
        <v>589</v>
      </c>
      <c r="E884" s="476" t="s">
        <v>6844</v>
      </c>
      <c r="F884" s="632" t="s">
        <v>6845</v>
      </c>
      <c r="G884" s="634">
        <v>42332</v>
      </c>
      <c r="H884" s="632" t="s">
        <v>6846</v>
      </c>
      <c r="I884" s="632" t="s">
        <v>6847</v>
      </c>
      <c r="J884" s="422" t="s">
        <v>6848</v>
      </c>
      <c r="K884" s="1452"/>
      <c r="L884" s="1452"/>
      <c r="M884" s="1452"/>
      <c r="N884" s="645">
        <v>247180</v>
      </c>
      <c r="O884" s="637">
        <v>96687.84</v>
      </c>
      <c r="P884" s="637">
        <f t="shared" si="29"/>
        <v>150492.16</v>
      </c>
      <c r="Q884" s="638">
        <f t="shared" si="30"/>
        <v>0.60883631361760659</v>
      </c>
      <c r="R884" s="636" t="s">
        <v>6849</v>
      </c>
      <c r="S884" s="635">
        <v>4253027988</v>
      </c>
      <c r="T884" s="637" t="s">
        <v>6850</v>
      </c>
      <c r="U884" s="634" t="s">
        <v>6851</v>
      </c>
      <c r="V884" s="636" t="s">
        <v>694</v>
      </c>
      <c r="W884" s="634">
        <v>42380</v>
      </c>
      <c r="X884" s="634">
        <v>42380</v>
      </c>
      <c r="Y884" s="635" t="s">
        <v>6921</v>
      </c>
      <c r="Z884" s="637">
        <v>96687.84</v>
      </c>
      <c r="AA884" s="636" t="s">
        <v>6849</v>
      </c>
      <c r="AB884" s="635">
        <v>4253027988</v>
      </c>
    </row>
    <row r="885" spans="1:28" ht="123.75">
      <c r="A885" s="475" t="s">
        <v>26607</v>
      </c>
      <c r="B885" s="1172" t="s">
        <v>4562</v>
      </c>
      <c r="C885" s="632" t="s">
        <v>6893</v>
      </c>
      <c r="D885" s="644" t="s">
        <v>589</v>
      </c>
      <c r="E885" s="476" t="s">
        <v>6922</v>
      </c>
      <c r="F885" s="632" t="s">
        <v>6845</v>
      </c>
      <c r="G885" s="634">
        <v>42334</v>
      </c>
      <c r="H885" s="639" t="s">
        <v>6923</v>
      </c>
      <c r="I885" s="632" t="s">
        <v>6847</v>
      </c>
      <c r="J885" s="422" t="s">
        <v>6848</v>
      </c>
      <c r="K885" s="1452">
        <v>8</v>
      </c>
      <c r="L885" s="1452">
        <v>8</v>
      </c>
      <c r="M885" s="1452">
        <v>0</v>
      </c>
      <c r="N885" s="637">
        <v>273389.13</v>
      </c>
      <c r="O885" s="637">
        <v>97053.15</v>
      </c>
      <c r="P885" s="637">
        <f t="shared" si="29"/>
        <v>176335.98</v>
      </c>
      <c r="Q885" s="638">
        <f t="shared" si="30"/>
        <v>0.64499996762855938</v>
      </c>
      <c r="R885" s="636" t="s">
        <v>6849</v>
      </c>
      <c r="S885" s="635">
        <v>4253027988</v>
      </c>
      <c r="T885" s="637" t="s">
        <v>6850</v>
      </c>
      <c r="U885" s="634">
        <v>42363</v>
      </c>
      <c r="V885" s="636" t="s">
        <v>694</v>
      </c>
      <c r="W885" s="634">
        <v>42380</v>
      </c>
      <c r="X885" s="634">
        <v>42380</v>
      </c>
      <c r="Y885" s="635" t="s">
        <v>6924</v>
      </c>
      <c r="Z885" s="637">
        <v>97053.15</v>
      </c>
      <c r="AA885" s="636" t="s">
        <v>6849</v>
      </c>
      <c r="AB885" s="635">
        <v>4253027988</v>
      </c>
    </row>
    <row r="886" spans="1:28" ht="123.75">
      <c r="A886" s="475" t="s">
        <v>26608</v>
      </c>
      <c r="B886" s="1172" t="s">
        <v>6925</v>
      </c>
      <c r="C886" s="632" t="s">
        <v>6902</v>
      </c>
      <c r="D886" s="644" t="s">
        <v>589</v>
      </c>
      <c r="E886" s="476" t="s">
        <v>6922</v>
      </c>
      <c r="F886" s="632" t="s">
        <v>6845</v>
      </c>
      <c r="G886" s="634">
        <v>42334</v>
      </c>
      <c r="H886" s="639" t="s">
        <v>6923</v>
      </c>
      <c r="I886" s="632" t="s">
        <v>6847</v>
      </c>
      <c r="J886" s="422" t="s">
        <v>6848</v>
      </c>
      <c r="K886" s="1452"/>
      <c r="L886" s="1452"/>
      <c r="M886" s="1452"/>
      <c r="N886" s="637">
        <v>273389.13</v>
      </c>
      <c r="O886" s="637">
        <v>97053.15</v>
      </c>
      <c r="P886" s="637">
        <f t="shared" si="29"/>
        <v>176335.98</v>
      </c>
      <c r="Q886" s="638">
        <f t="shared" si="30"/>
        <v>0.64499996762855938</v>
      </c>
      <c r="R886" s="636" t="s">
        <v>6849</v>
      </c>
      <c r="S886" s="635">
        <v>4253027988</v>
      </c>
      <c r="T886" s="637" t="s">
        <v>6850</v>
      </c>
      <c r="U886" s="634">
        <v>42363</v>
      </c>
      <c r="V886" s="636" t="s">
        <v>694</v>
      </c>
      <c r="W886" s="634">
        <v>42380</v>
      </c>
      <c r="X886" s="634">
        <v>42380</v>
      </c>
      <c r="Y886" s="635" t="s">
        <v>6926</v>
      </c>
      <c r="Z886" s="637">
        <v>97053.15</v>
      </c>
      <c r="AA886" s="636" t="s">
        <v>6849</v>
      </c>
      <c r="AB886" s="635">
        <v>4253027988</v>
      </c>
    </row>
    <row r="887" spans="1:28" ht="123.75">
      <c r="A887" s="475" t="s">
        <v>26609</v>
      </c>
      <c r="B887" s="1172" t="s">
        <v>4583</v>
      </c>
      <c r="C887" s="632" t="s">
        <v>6911</v>
      </c>
      <c r="D887" s="644" t="s">
        <v>589</v>
      </c>
      <c r="E887" s="476" t="s">
        <v>6922</v>
      </c>
      <c r="F887" s="632" t="s">
        <v>6845</v>
      </c>
      <c r="G887" s="634">
        <v>42334</v>
      </c>
      <c r="H887" s="639" t="s">
        <v>6923</v>
      </c>
      <c r="I887" s="632" t="s">
        <v>6847</v>
      </c>
      <c r="J887" s="422" t="s">
        <v>6848</v>
      </c>
      <c r="K887" s="1452"/>
      <c r="L887" s="1452"/>
      <c r="M887" s="1452"/>
      <c r="N887" s="637">
        <v>273389.13</v>
      </c>
      <c r="O887" s="637">
        <v>97053.15</v>
      </c>
      <c r="P887" s="637">
        <f t="shared" si="29"/>
        <v>176335.98</v>
      </c>
      <c r="Q887" s="638">
        <f t="shared" si="30"/>
        <v>0.64499996762855938</v>
      </c>
      <c r="R887" s="636" t="s">
        <v>6849</v>
      </c>
      <c r="S887" s="635">
        <v>4253027988</v>
      </c>
      <c r="T887" s="637" t="s">
        <v>6850</v>
      </c>
      <c r="U887" s="634">
        <v>42363</v>
      </c>
      <c r="V887" s="636" t="s">
        <v>694</v>
      </c>
      <c r="W887" s="634">
        <v>42380</v>
      </c>
      <c r="X887" s="634">
        <v>42380</v>
      </c>
      <c r="Y887" s="635" t="s">
        <v>6927</v>
      </c>
      <c r="Z887" s="637">
        <v>97053.15</v>
      </c>
      <c r="AA887" s="636" t="s">
        <v>6849</v>
      </c>
      <c r="AB887" s="635">
        <v>4253027988</v>
      </c>
    </row>
    <row r="888" spans="1:28" ht="123.75">
      <c r="A888" s="475" t="s">
        <v>26610</v>
      </c>
      <c r="B888" s="1172" t="s">
        <v>4597</v>
      </c>
      <c r="C888" s="632" t="s">
        <v>6908</v>
      </c>
      <c r="D888" s="644" t="s">
        <v>589</v>
      </c>
      <c r="E888" s="476" t="s">
        <v>6922</v>
      </c>
      <c r="F888" s="632" t="s">
        <v>6845</v>
      </c>
      <c r="G888" s="634">
        <v>42334</v>
      </c>
      <c r="H888" s="639" t="s">
        <v>6923</v>
      </c>
      <c r="I888" s="632" t="s">
        <v>6847</v>
      </c>
      <c r="J888" s="422" t="s">
        <v>6848</v>
      </c>
      <c r="K888" s="1452"/>
      <c r="L888" s="1452"/>
      <c r="M888" s="1452"/>
      <c r="N888" s="637">
        <v>273389.13</v>
      </c>
      <c r="O888" s="637">
        <v>97053.15</v>
      </c>
      <c r="P888" s="637">
        <f t="shared" si="29"/>
        <v>176335.98</v>
      </c>
      <c r="Q888" s="638">
        <f t="shared" si="30"/>
        <v>0.64499996762855938</v>
      </c>
      <c r="R888" s="636" t="s">
        <v>6849</v>
      </c>
      <c r="S888" s="635">
        <v>4253027988</v>
      </c>
      <c r="T888" s="637" t="s">
        <v>6850</v>
      </c>
      <c r="U888" s="634">
        <v>42363</v>
      </c>
      <c r="V888" s="636" t="s">
        <v>694</v>
      </c>
      <c r="W888" s="634">
        <v>42380</v>
      </c>
      <c r="X888" s="634">
        <v>42380</v>
      </c>
      <c r="Y888" s="635" t="s">
        <v>6928</v>
      </c>
      <c r="Z888" s="637">
        <v>97053.15</v>
      </c>
      <c r="AA888" s="636" t="s">
        <v>6849</v>
      </c>
      <c r="AB888" s="635">
        <v>4253027988</v>
      </c>
    </row>
    <row r="889" spans="1:28" ht="123.75">
      <c r="A889" s="475" t="s">
        <v>26611</v>
      </c>
      <c r="B889" s="1172" t="s">
        <v>4604</v>
      </c>
      <c r="C889" s="632" t="s">
        <v>6896</v>
      </c>
      <c r="D889" s="644" t="s">
        <v>589</v>
      </c>
      <c r="E889" s="476" t="s">
        <v>6922</v>
      </c>
      <c r="F889" s="632" t="s">
        <v>6845</v>
      </c>
      <c r="G889" s="634">
        <v>42334</v>
      </c>
      <c r="H889" s="639" t="s">
        <v>6923</v>
      </c>
      <c r="I889" s="632" t="s">
        <v>6847</v>
      </c>
      <c r="J889" s="422" t="s">
        <v>6848</v>
      </c>
      <c r="K889" s="1452"/>
      <c r="L889" s="1452"/>
      <c r="M889" s="1452"/>
      <c r="N889" s="637">
        <v>273389.13</v>
      </c>
      <c r="O889" s="637">
        <v>97053.15</v>
      </c>
      <c r="P889" s="637">
        <f t="shared" si="29"/>
        <v>176335.98</v>
      </c>
      <c r="Q889" s="638">
        <f t="shared" si="30"/>
        <v>0.64499996762855938</v>
      </c>
      <c r="R889" s="636" t="s">
        <v>6849</v>
      </c>
      <c r="S889" s="635">
        <v>4253027988</v>
      </c>
      <c r="T889" s="637" t="s">
        <v>6850</v>
      </c>
      <c r="U889" s="634">
        <v>42363</v>
      </c>
      <c r="V889" s="636" t="s">
        <v>694</v>
      </c>
      <c r="W889" s="634">
        <v>42380</v>
      </c>
      <c r="X889" s="634">
        <v>42380</v>
      </c>
      <c r="Y889" s="635" t="s">
        <v>6929</v>
      </c>
      <c r="Z889" s="637">
        <v>97053.15</v>
      </c>
      <c r="AA889" s="636" t="s">
        <v>6849</v>
      </c>
      <c r="AB889" s="635">
        <v>4253027988</v>
      </c>
    </row>
    <row r="890" spans="1:28" ht="123.75">
      <c r="A890" s="475" t="s">
        <v>26612</v>
      </c>
      <c r="B890" s="1172" t="s">
        <v>6930</v>
      </c>
      <c r="C890" s="632" t="s">
        <v>6869</v>
      </c>
      <c r="D890" s="644" t="s">
        <v>589</v>
      </c>
      <c r="E890" s="476" t="s">
        <v>6922</v>
      </c>
      <c r="F890" s="632" t="s">
        <v>6845</v>
      </c>
      <c r="G890" s="634">
        <v>42334</v>
      </c>
      <c r="H890" s="639" t="s">
        <v>6923</v>
      </c>
      <c r="I890" s="632" t="s">
        <v>6847</v>
      </c>
      <c r="J890" s="422" t="s">
        <v>6848</v>
      </c>
      <c r="K890" s="1452"/>
      <c r="L890" s="1452"/>
      <c r="M890" s="1452"/>
      <c r="N890" s="637">
        <v>455648.55</v>
      </c>
      <c r="O890" s="637">
        <v>161755.26</v>
      </c>
      <c r="P890" s="637">
        <f t="shared" si="29"/>
        <v>293893.28999999998</v>
      </c>
      <c r="Q890" s="638">
        <f t="shared" si="30"/>
        <v>0.64499994568181984</v>
      </c>
      <c r="R890" s="636" t="s">
        <v>6849</v>
      </c>
      <c r="S890" s="635">
        <v>4253027988</v>
      </c>
      <c r="T890" s="637" t="s">
        <v>6850</v>
      </c>
      <c r="U890" s="634">
        <v>42363</v>
      </c>
      <c r="V890" s="636" t="s">
        <v>694</v>
      </c>
      <c r="W890" s="634">
        <v>42380</v>
      </c>
      <c r="X890" s="634">
        <v>42380</v>
      </c>
      <c r="Y890" s="635" t="s">
        <v>6931</v>
      </c>
      <c r="Z890" s="637">
        <v>161755.26</v>
      </c>
      <c r="AA890" s="636" t="s">
        <v>6849</v>
      </c>
      <c r="AB890" s="635">
        <v>4253027988</v>
      </c>
    </row>
    <row r="891" spans="1:28" ht="123.75">
      <c r="A891" s="475" t="s">
        <v>26613</v>
      </c>
      <c r="B891" s="1172" t="s">
        <v>4618</v>
      </c>
      <c r="C891" s="632" t="s">
        <v>6863</v>
      </c>
      <c r="D891" s="644" t="s">
        <v>589</v>
      </c>
      <c r="E891" s="476" t="s">
        <v>6922</v>
      </c>
      <c r="F891" s="632" t="s">
        <v>6845</v>
      </c>
      <c r="G891" s="634">
        <v>42334</v>
      </c>
      <c r="H891" s="639" t="s">
        <v>6923</v>
      </c>
      <c r="I891" s="632" t="s">
        <v>6847</v>
      </c>
      <c r="J891" s="422" t="s">
        <v>6848</v>
      </c>
      <c r="K891" s="1452"/>
      <c r="L891" s="1452"/>
      <c r="M891" s="1452"/>
      <c r="N891" s="637">
        <v>273389.13</v>
      </c>
      <c r="O891" s="637">
        <v>97053.15</v>
      </c>
      <c r="P891" s="637">
        <f t="shared" si="29"/>
        <v>176335.98</v>
      </c>
      <c r="Q891" s="638">
        <f t="shared" si="30"/>
        <v>0.64499996762855938</v>
      </c>
      <c r="R891" s="636" t="s">
        <v>6849</v>
      </c>
      <c r="S891" s="635">
        <v>4253027988</v>
      </c>
      <c r="T891" s="637" t="s">
        <v>6850</v>
      </c>
      <c r="U891" s="634">
        <v>42363</v>
      </c>
      <c r="V891" s="636" t="s">
        <v>694</v>
      </c>
      <c r="W891" s="634">
        <v>42380</v>
      </c>
      <c r="X891" s="634">
        <v>42380</v>
      </c>
      <c r="Y891" s="635" t="s">
        <v>6932</v>
      </c>
      <c r="Z891" s="637">
        <v>97053.15</v>
      </c>
      <c r="AA891" s="636" t="s">
        <v>6849</v>
      </c>
      <c r="AB891" s="635">
        <v>4253027988</v>
      </c>
    </row>
    <row r="892" spans="1:28" ht="123.75">
      <c r="A892" s="475" t="s">
        <v>26614</v>
      </c>
      <c r="B892" s="1172" t="s">
        <v>4625</v>
      </c>
      <c r="C892" s="632" t="s">
        <v>6878</v>
      </c>
      <c r="D892" s="644" t="s">
        <v>589</v>
      </c>
      <c r="E892" s="476" t="s">
        <v>6922</v>
      </c>
      <c r="F892" s="632" t="s">
        <v>6845</v>
      </c>
      <c r="G892" s="634">
        <v>42334</v>
      </c>
      <c r="H892" s="639" t="s">
        <v>6923</v>
      </c>
      <c r="I892" s="632" t="s">
        <v>6847</v>
      </c>
      <c r="J892" s="422" t="s">
        <v>6848</v>
      </c>
      <c r="K892" s="1452"/>
      <c r="L892" s="1452"/>
      <c r="M892" s="1452"/>
      <c r="N892" s="637">
        <v>273389.13</v>
      </c>
      <c r="O892" s="637">
        <v>97053.15</v>
      </c>
      <c r="P892" s="637">
        <f t="shared" si="29"/>
        <v>176335.98</v>
      </c>
      <c r="Q892" s="638">
        <f t="shared" si="30"/>
        <v>0.64499996762855938</v>
      </c>
      <c r="R892" s="636" t="s">
        <v>6849</v>
      </c>
      <c r="S892" s="635">
        <v>4253027988</v>
      </c>
      <c r="T892" s="637" t="s">
        <v>6850</v>
      </c>
      <c r="U892" s="634">
        <v>42363</v>
      </c>
      <c r="V892" s="636" t="s">
        <v>694</v>
      </c>
      <c r="W892" s="634">
        <v>42380</v>
      </c>
      <c r="X892" s="634">
        <v>42380</v>
      </c>
      <c r="Y892" s="635" t="s">
        <v>6933</v>
      </c>
      <c r="Z892" s="637">
        <v>97053.15</v>
      </c>
      <c r="AA892" s="636" t="s">
        <v>6849</v>
      </c>
      <c r="AB892" s="635">
        <v>4253027988</v>
      </c>
    </row>
    <row r="893" spans="1:28" ht="123.75">
      <c r="A893" s="475" t="s">
        <v>26615</v>
      </c>
      <c r="B893" s="1172" t="s">
        <v>4632</v>
      </c>
      <c r="C893" s="632" t="s">
        <v>6854</v>
      </c>
      <c r="D893" s="644" t="s">
        <v>589</v>
      </c>
      <c r="E893" s="476" t="s">
        <v>6922</v>
      </c>
      <c r="F893" s="632" t="s">
        <v>6845</v>
      </c>
      <c r="G893" s="634">
        <v>42334</v>
      </c>
      <c r="H893" s="639" t="s">
        <v>6923</v>
      </c>
      <c r="I893" s="632" t="s">
        <v>6847</v>
      </c>
      <c r="J893" s="422" t="s">
        <v>6848</v>
      </c>
      <c r="K893" s="1452"/>
      <c r="L893" s="1452"/>
      <c r="M893" s="1452"/>
      <c r="N893" s="637">
        <v>273389.13</v>
      </c>
      <c r="O893" s="637">
        <v>97053.15</v>
      </c>
      <c r="P893" s="637">
        <f t="shared" si="29"/>
        <v>176335.98</v>
      </c>
      <c r="Q893" s="638">
        <f t="shared" si="30"/>
        <v>0.64499996762855938</v>
      </c>
      <c r="R893" s="636" t="s">
        <v>6849</v>
      </c>
      <c r="S893" s="635">
        <v>4253027988</v>
      </c>
      <c r="T893" s="637" t="s">
        <v>6850</v>
      </c>
      <c r="U893" s="634">
        <v>42363</v>
      </c>
      <c r="V893" s="636" t="s">
        <v>694</v>
      </c>
      <c r="W893" s="634">
        <v>42380</v>
      </c>
      <c r="X893" s="634">
        <v>42380</v>
      </c>
      <c r="Y893" s="635" t="s">
        <v>6934</v>
      </c>
      <c r="Z893" s="637">
        <v>97053.15</v>
      </c>
      <c r="AA893" s="636" t="s">
        <v>6849</v>
      </c>
      <c r="AB893" s="635">
        <v>4253027988</v>
      </c>
    </row>
    <row r="894" spans="1:28" ht="123.75">
      <c r="A894" s="475" t="s">
        <v>26616</v>
      </c>
      <c r="B894" s="1172" t="s">
        <v>4639</v>
      </c>
      <c r="C894" s="632" t="s">
        <v>6872</v>
      </c>
      <c r="D894" s="644" t="s">
        <v>589</v>
      </c>
      <c r="E894" s="476" t="s">
        <v>6922</v>
      </c>
      <c r="F894" s="632" t="s">
        <v>6845</v>
      </c>
      <c r="G894" s="634">
        <v>42334</v>
      </c>
      <c r="H894" s="639" t="s">
        <v>6923</v>
      </c>
      <c r="I894" s="632" t="s">
        <v>6847</v>
      </c>
      <c r="J894" s="422" t="s">
        <v>6848</v>
      </c>
      <c r="K894" s="1452"/>
      <c r="L894" s="1452"/>
      <c r="M894" s="1452"/>
      <c r="N894" s="637">
        <v>273389.13</v>
      </c>
      <c r="O894" s="637">
        <v>97053.15</v>
      </c>
      <c r="P894" s="637">
        <f t="shared" si="29"/>
        <v>176335.98</v>
      </c>
      <c r="Q894" s="638">
        <f t="shared" si="30"/>
        <v>0.64499996762855938</v>
      </c>
      <c r="R894" s="636" t="s">
        <v>6849</v>
      </c>
      <c r="S894" s="635">
        <v>4253027988</v>
      </c>
      <c r="T894" s="637" t="s">
        <v>6850</v>
      </c>
      <c r="U894" s="634">
        <v>42363</v>
      </c>
      <c r="V894" s="636" t="s">
        <v>694</v>
      </c>
      <c r="W894" s="634">
        <v>42380</v>
      </c>
      <c r="X894" s="634">
        <v>42380</v>
      </c>
      <c r="Y894" s="635" t="s">
        <v>6935</v>
      </c>
      <c r="Z894" s="637">
        <v>97053.15</v>
      </c>
      <c r="AA894" s="636" t="s">
        <v>6849</v>
      </c>
      <c r="AB894" s="635">
        <v>4253027988</v>
      </c>
    </row>
    <row r="895" spans="1:28" ht="123.75">
      <c r="A895" s="475" t="s">
        <v>26617</v>
      </c>
      <c r="B895" s="1172" t="s">
        <v>4646</v>
      </c>
      <c r="C895" s="632" t="s">
        <v>6899</v>
      </c>
      <c r="D895" s="644" t="s">
        <v>589</v>
      </c>
      <c r="E895" s="476" t="s">
        <v>6922</v>
      </c>
      <c r="F895" s="632" t="s">
        <v>6845</v>
      </c>
      <c r="G895" s="634">
        <v>42334</v>
      </c>
      <c r="H895" s="639" t="s">
        <v>6923</v>
      </c>
      <c r="I895" s="632" t="s">
        <v>6847</v>
      </c>
      <c r="J895" s="422" t="s">
        <v>6848</v>
      </c>
      <c r="K895" s="1452"/>
      <c r="L895" s="1452"/>
      <c r="M895" s="1452"/>
      <c r="N895" s="637">
        <v>273389.13</v>
      </c>
      <c r="O895" s="637">
        <v>97053.15</v>
      </c>
      <c r="P895" s="637">
        <f t="shared" si="29"/>
        <v>176335.98</v>
      </c>
      <c r="Q895" s="638">
        <f t="shared" si="30"/>
        <v>0.64499996762855938</v>
      </c>
      <c r="R895" s="636" t="s">
        <v>6849</v>
      </c>
      <c r="S895" s="635">
        <v>4253027988</v>
      </c>
      <c r="T895" s="637" t="s">
        <v>6850</v>
      </c>
      <c r="U895" s="634">
        <v>42363</v>
      </c>
      <c r="V895" s="636" t="s">
        <v>694</v>
      </c>
      <c r="W895" s="634">
        <v>42380</v>
      </c>
      <c r="X895" s="634">
        <v>42380</v>
      </c>
      <c r="Y895" s="635" t="s">
        <v>6936</v>
      </c>
      <c r="Z895" s="637">
        <v>97053.15</v>
      </c>
      <c r="AA895" s="636" t="s">
        <v>6849</v>
      </c>
      <c r="AB895" s="635">
        <v>4253027988</v>
      </c>
    </row>
    <row r="896" spans="1:28" ht="123.75">
      <c r="A896" s="475" t="s">
        <v>26618</v>
      </c>
      <c r="B896" s="1172" t="s">
        <v>4653</v>
      </c>
      <c r="C896" s="632" t="s">
        <v>6857</v>
      </c>
      <c r="D896" s="644" t="s">
        <v>589</v>
      </c>
      <c r="E896" s="476" t="s">
        <v>6922</v>
      </c>
      <c r="F896" s="632" t="s">
        <v>6845</v>
      </c>
      <c r="G896" s="634">
        <v>42334</v>
      </c>
      <c r="H896" s="639" t="s">
        <v>6923</v>
      </c>
      <c r="I896" s="632" t="s">
        <v>6847</v>
      </c>
      <c r="J896" s="422" t="s">
        <v>6848</v>
      </c>
      <c r="K896" s="1452"/>
      <c r="L896" s="1452"/>
      <c r="M896" s="1452"/>
      <c r="N896" s="637">
        <v>273389.13</v>
      </c>
      <c r="O896" s="637">
        <v>97053.15</v>
      </c>
      <c r="P896" s="637">
        <f t="shared" si="29"/>
        <v>176335.98</v>
      </c>
      <c r="Q896" s="638">
        <f t="shared" si="30"/>
        <v>0.64499996762855938</v>
      </c>
      <c r="R896" s="636" t="s">
        <v>6849</v>
      </c>
      <c r="S896" s="635">
        <v>4253027988</v>
      </c>
      <c r="T896" s="637" t="s">
        <v>6850</v>
      </c>
      <c r="U896" s="634">
        <v>42363</v>
      </c>
      <c r="V896" s="636" t="s">
        <v>694</v>
      </c>
      <c r="W896" s="634">
        <v>42380</v>
      </c>
      <c r="X896" s="634">
        <v>42380</v>
      </c>
      <c r="Y896" s="635" t="s">
        <v>6937</v>
      </c>
      <c r="Z896" s="637">
        <v>97053.15</v>
      </c>
      <c r="AA896" s="636" t="s">
        <v>6849</v>
      </c>
      <c r="AB896" s="635">
        <v>4253027988</v>
      </c>
    </row>
    <row r="897" spans="1:28" ht="123.75">
      <c r="A897" s="475" t="s">
        <v>26619</v>
      </c>
      <c r="B897" s="1172" t="s">
        <v>4660</v>
      </c>
      <c r="C897" s="632" t="s">
        <v>6881</v>
      </c>
      <c r="D897" s="644" t="s">
        <v>589</v>
      </c>
      <c r="E897" s="476" t="s">
        <v>6922</v>
      </c>
      <c r="F897" s="632" t="s">
        <v>6845</v>
      </c>
      <c r="G897" s="634">
        <v>42334</v>
      </c>
      <c r="H897" s="639" t="s">
        <v>6923</v>
      </c>
      <c r="I897" s="632" t="s">
        <v>6847</v>
      </c>
      <c r="J897" s="422" t="s">
        <v>6848</v>
      </c>
      <c r="K897" s="1452"/>
      <c r="L897" s="1452"/>
      <c r="M897" s="1452"/>
      <c r="N897" s="637">
        <v>273389.13</v>
      </c>
      <c r="O897" s="637">
        <v>97053.15</v>
      </c>
      <c r="P897" s="637">
        <f t="shared" si="29"/>
        <v>176335.98</v>
      </c>
      <c r="Q897" s="638">
        <f t="shared" si="30"/>
        <v>0.64499996762855938</v>
      </c>
      <c r="R897" s="636" t="s">
        <v>6849</v>
      </c>
      <c r="S897" s="635">
        <v>4253027988</v>
      </c>
      <c r="T897" s="637" t="s">
        <v>6850</v>
      </c>
      <c r="U897" s="634">
        <v>42363</v>
      </c>
      <c r="V897" s="636" t="s">
        <v>694</v>
      </c>
      <c r="W897" s="634">
        <v>42380</v>
      </c>
      <c r="X897" s="634">
        <v>42380</v>
      </c>
      <c r="Y897" s="635" t="s">
        <v>6938</v>
      </c>
      <c r="Z897" s="637">
        <v>97053.15</v>
      </c>
      <c r="AA897" s="636" t="s">
        <v>6849</v>
      </c>
      <c r="AB897" s="635">
        <v>4253027988</v>
      </c>
    </row>
    <row r="898" spans="1:28" ht="180">
      <c r="A898" s="475" t="s">
        <v>26620</v>
      </c>
      <c r="B898" s="1172" t="s">
        <v>4681</v>
      </c>
      <c r="C898" s="632" t="s">
        <v>6875</v>
      </c>
      <c r="D898" s="644" t="s">
        <v>589</v>
      </c>
      <c r="E898" s="476" t="s">
        <v>6922</v>
      </c>
      <c r="F898" s="632" t="s">
        <v>6845</v>
      </c>
      <c r="G898" s="634">
        <v>42334</v>
      </c>
      <c r="H898" s="639" t="s">
        <v>6923</v>
      </c>
      <c r="I898" s="632" t="s">
        <v>6847</v>
      </c>
      <c r="J898" s="422" t="s">
        <v>6848</v>
      </c>
      <c r="K898" s="1452"/>
      <c r="L898" s="1452"/>
      <c r="M898" s="1452"/>
      <c r="N898" s="637">
        <v>273389.13</v>
      </c>
      <c r="O898" s="637">
        <v>97053.15</v>
      </c>
      <c r="P898" s="637">
        <f t="shared" si="29"/>
        <v>176335.98</v>
      </c>
      <c r="Q898" s="638">
        <f t="shared" si="30"/>
        <v>0.64499996762855938</v>
      </c>
      <c r="R898" s="636" t="s">
        <v>6849</v>
      </c>
      <c r="S898" s="635">
        <v>4253027988</v>
      </c>
      <c r="T898" s="637" t="s">
        <v>6850</v>
      </c>
      <c r="U898" s="634">
        <v>42363</v>
      </c>
      <c r="V898" s="636" t="s">
        <v>694</v>
      </c>
      <c r="W898" s="634">
        <v>42380</v>
      </c>
      <c r="X898" s="634">
        <v>42380</v>
      </c>
      <c r="Y898" s="635" t="s">
        <v>6939</v>
      </c>
      <c r="Z898" s="637">
        <v>97053.15</v>
      </c>
      <c r="AA898" s="636" t="s">
        <v>6849</v>
      </c>
      <c r="AB898" s="635">
        <v>4253027988</v>
      </c>
    </row>
    <row r="899" spans="1:28" ht="123.75">
      <c r="A899" s="475" t="s">
        <v>26621</v>
      </c>
      <c r="B899" s="1172" t="s">
        <v>4688</v>
      </c>
      <c r="C899" s="632" t="s">
        <v>6914</v>
      </c>
      <c r="D899" s="644" t="s">
        <v>589</v>
      </c>
      <c r="E899" s="476" t="s">
        <v>6922</v>
      </c>
      <c r="F899" s="632" t="s">
        <v>6845</v>
      </c>
      <c r="G899" s="634">
        <v>42334</v>
      </c>
      <c r="H899" s="639" t="s">
        <v>6923</v>
      </c>
      <c r="I899" s="632" t="s">
        <v>6847</v>
      </c>
      <c r="J899" s="422" t="s">
        <v>6848</v>
      </c>
      <c r="K899" s="1452"/>
      <c r="L899" s="1452"/>
      <c r="M899" s="1452"/>
      <c r="N899" s="637">
        <v>182259.42</v>
      </c>
      <c r="O899" s="637">
        <v>64702.1</v>
      </c>
      <c r="P899" s="637">
        <f t="shared" si="29"/>
        <v>117557.32</v>
      </c>
      <c r="Q899" s="638">
        <f t="shared" si="30"/>
        <v>0.64499996762855938</v>
      </c>
      <c r="R899" s="636" t="s">
        <v>6849</v>
      </c>
      <c r="S899" s="635">
        <v>4253027988</v>
      </c>
      <c r="T899" s="637" t="s">
        <v>6850</v>
      </c>
      <c r="U899" s="634">
        <v>42363</v>
      </c>
      <c r="V899" s="636" t="s">
        <v>694</v>
      </c>
      <c r="W899" s="634">
        <v>42380</v>
      </c>
      <c r="X899" s="634">
        <v>42380</v>
      </c>
      <c r="Y899" s="635" t="s">
        <v>6940</v>
      </c>
      <c r="Z899" s="637">
        <v>64702.1</v>
      </c>
      <c r="AA899" s="636" t="s">
        <v>6849</v>
      </c>
      <c r="AB899" s="635">
        <v>4253027988</v>
      </c>
    </row>
    <row r="900" spans="1:28" ht="123.75">
      <c r="A900" s="475" t="s">
        <v>26622</v>
      </c>
      <c r="B900" s="1172" t="s">
        <v>4696</v>
      </c>
      <c r="C900" s="632" t="s">
        <v>6887</v>
      </c>
      <c r="D900" s="644" t="s">
        <v>589</v>
      </c>
      <c r="E900" s="476" t="s">
        <v>6922</v>
      </c>
      <c r="F900" s="632" t="s">
        <v>6845</v>
      </c>
      <c r="G900" s="634">
        <v>42334</v>
      </c>
      <c r="H900" s="639" t="s">
        <v>6923</v>
      </c>
      <c r="I900" s="632" t="s">
        <v>6847</v>
      </c>
      <c r="J900" s="422" t="s">
        <v>6848</v>
      </c>
      <c r="K900" s="1452"/>
      <c r="L900" s="1452"/>
      <c r="M900" s="1452"/>
      <c r="N900" s="637">
        <v>273389.13</v>
      </c>
      <c r="O900" s="637">
        <v>97053.15</v>
      </c>
      <c r="P900" s="637">
        <f t="shared" si="29"/>
        <v>176335.98</v>
      </c>
      <c r="Q900" s="638">
        <f t="shared" si="30"/>
        <v>0.64499996762855938</v>
      </c>
      <c r="R900" s="636" t="s">
        <v>6849</v>
      </c>
      <c r="S900" s="635">
        <v>4253027988</v>
      </c>
      <c r="T900" s="637" t="s">
        <v>6850</v>
      </c>
      <c r="U900" s="634">
        <v>42363</v>
      </c>
      <c r="V900" s="636" t="s">
        <v>694</v>
      </c>
      <c r="W900" s="634">
        <v>42380</v>
      </c>
      <c r="X900" s="634">
        <v>42380</v>
      </c>
      <c r="Y900" s="635" t="s">
        <v>6941</v>
      </c>
      <c r="Z900" s="637">
        <v>97053.15</v>
      </c>
      <c r="AA900" s="636" t="s">
        <v>6849</v>
      </c>
      <c r="AB900" s="635">
        <v>4253027988</v>
      </c>
    </row>
    <row r="901" spans="1:28" ht="123.75">
      <c r="A901" s="475" t="s">
        <v>26623</v>
      </c>
      <c r="B901" s="1172" t="s">
        <v>4703</v>
      </c>
      <c r="C901" s="632" t="s">
        <v>6917</v>
      </c>
      <c r="D901" s="644" t="s">
        <v>589</v>
      </c>
      <c r="E901" s="476" t="s">
        <v>6922</v>
      </c>
      <c r="F901" s="632" t="s">
        <v>6845</v>
      </c>
      <c r="G901" s="634">
        <v>42334</v>
      </c>
      <c r="H901" s="639" t="s">
        <v>6923</v>
      </c>
      <c r="I901" s="632" t="s">
        <v>6847</v>
      </c>
      <c r="J901" s="422" t="s">
        <v>6848</v>
      </c>
      <c r="K901" s="1452"/>
      <c r="L901" s="1452"/>
      <c r="M901" s="1452"/>
      <c r="N901" s="637">
        <v>273389.13</v>
      </c>
      <c r="O901" s="637">
        <v>97053.15</v>
      </c>
      <c r="P901" s="637">
        <f t="shared" si="29"/>
        <v>176335.98</v>
      </c>
      <c r="Q901" s="638">
        <f t="shared" si="30"/>
        <v>0.64499996762855938</v>
      </c>
      <c r="R901" s="636" t="s">
        <v>6849</v>
      </c>
      <c r="S901" s="635">
        <v>4253027988</v>
      </c>
      <c r="T901" s="637" t="s">
        <v>6850</v>
      </c>
      <c r="U901" s="634">
        <v>42363</v>
      </c>
      <c r="V901" s="636" t="s">
        <v>694</v>
      </c>
      <c r="W901" s="634">
        <v>42380</v>
      </c>
      <c r="X901" s="634">
        <v>42380</v>
      </c>
      <c r="Y901" s="635" t="s">
        <v>6942</v>
      </c>
      <c r="Z901" s="637">
        <v>97053.15</v>
      </c>
      <c r="AA901" s="636" t="s">
        <v>6849</v>
      </c>
      <c r="AB901" s="635">
        <v>4253027988</v>
      </c>
    </row>
    <row r="902" spans="1:28" ht="123.75">
      <c r="A902" s="475" t="s">
        <v>26624</v>
      </c>
      <c r="B902" s="1172" t="s">
        <v>4710</v>
      </c>
      <c r="C902" s="632" t="s">
        <v>6884</v>
      </c>
      <c r="D902" s="644" t="s">
        <v>589</v>
      </c>
      <c r="E902" s="476" t="s">
        <v>6922</v>
      </c>
      <c r="F902" s="632" t="s">
        <v>6845</v>
      </c>
      <c r="G902" s="634">
        <v>42334</v>
      </c>
      <c r="H902" s="639" t="s">
        <v>6923</v>
      </c>
      <c r="I902" s="632" t="s">
        <v>6847</v>
      </c>
      <c r="J902" s="422" t="s">
        <v>6848</v>
      </c>
      <c r="K902" s="1452"/>
      <c r="L902" s="1452"/>
      <c r="M902" s="1452"/>
      <c r="N902" s="637">
        <v>273389.13</v>
      </c>
      <c r="O902" s="637">
        <v>97053.15</v>
      </c>
      <c r="P902" s="637">
        <f t="shared" si="29"/>
        <v>176335.98</v>
      </c>
      <c r="Q902" s="638">
        <f t="shared" si="30"/>
        <v>0.64499996762855938</v>
      </c>
      <c r="R902" s="636" t="s">
        <v>6849</v>
      </c>
      <c r="S902" s="635">
        <v>4253027988</v>
      </c>
      <c r="T902" s="637" t="s">
        <v>6850</v>
      </c>
      <c r="U902" s="634">
        <v>42363</v>
      </c>
      <c r="V902" s="636" t="s">
        <v>694</v>
      </c>
      <c r="W902" s="634">
        <v>42380</v>
      </c>
      <c r="X902" s="634">
        <v>42380</v>
      </c>
      <c r="Y902" s="635" t="s">
        <v>6943</v>
      </c>
      <c r="Z902" s="637">
        <v>97053.15</v>
      </c>
      <c r="AA902" s="636" t="s">
        <v>6849</v>
      </c>
      <c r="AB902" s="635">
        <v>4253027988</v>
      </c>
    </row>
    <row r="903" spans="1:28" ht="123.75">
      <c r="A903" s="475" t="s">
        <v>26625</v>
      </c>
      <c r="B903" s="1172" t="s">
        <v>4718</v>
      </c>
      <c r="C903" s="632" t="s">
        <v>6866</v>
      </c>
      <c r="D903" s="644" t="s">
        <v>589</v>
      </c>
      <c r="E903" s="476" t="s">
        <v>6922</v>
      </c>
      <c r="F903" s="632" t="s">
        <v>6845</v>
      </c>
      <c r="G903" s="634">
        <v>42334</v>
      </c>
      <c r="H903" s="639" t="s">
        <v>6923</v>
      </c>
      <c r="I903" s="632" t="s">
        <v>6847</v>
      </c>
      <c r="J903" s="422" t="s">
        <v>6848</v>
      </c>
      <c r="K903" s="1452"/>
      <c r="L903" s="1452"/>
      <c r="M903" s="1452"/>
      <c r="N903" s="637">
        <v>91129.71</v>
      </c>
      <c r="O903" s="637">
        <v>32351.05</v>
      </c>
      <c r="P903" s="637">
        <f t="shared" si="29"/>
        <v>58778.66</v>
      </c>
      <c r="Q903" s="638">
        <f t="shared" si="30"/>
        <v>0.64499996762855938</v>
      </c>
      <c r="R903" s="636" t="s">
        <v>6849</v>
      </c>
      <c r="S903" s="635">
        <v>4253027988</v>
      </c>
      <c r="T903" s="637" t="s">
        <v>6850</v>
      </c>
      <c r="U903" s="634">
        <v>42363</v>
      </c>
      <c r="V903" s="636" t="s">
        <v>694</v>
      </c>
      <c r="W903" s="634">
        <v>42380</v>
      </c>
      <c r="X903" s="634">
        <v>42380</v>
      </c>
      <c r="Y903" s="635" t="s">
        <v>6867</v>
      </c>
      <c r="Z903" s="637">
        <v>32351.05</v>
      </c>
      <c r="AA903" s="636" t="s">
        <v>6849</v>
      </c>
      <c r="AB903" s="635">
        <v>4253027988</v>
      </c>
    </row>
    <row r="904" spans="1:28" ht="123.75">
      <c r="A904" s="475" t="s">
        <v>26626</v>
      </c>
      <c r="B904" s="1172" t="s">
        <v>4725</v>
      </c>
      <c r="C904" s="632" t="s">
        <v>6920</v>
      </c>
      <c r="D904" s="644" t="s">
        <v>589</v>
      </c>
      <c r="E904" s="476" t="s">
        <v>6922</v>
      </c>
      <c r="F904" s="632" t="s">
        <v>6845</v>
      </c>
      <c r="G904" s="634">
        <v>42334</v>
      </c>
      <c r="H904" s="639" t="s">
        <v>6923</v>
      </c>
      <c r="I904" s="632" t="s">
        <v>6847</v>
      </c>
      <c r="J904" s="422" t="s">
        <v>6848</v>
      </c>
      <c r="K904" s="1452"/>
      <c r="L904" s="1452"/>
      <c r="M904" s="1452"/>
      <c r="N904" s="637">
        <v>273389.13</v>
      </c>
      <c r="O904" s="637">
        <v>97053.15</v>
      </c>
      <c r="P904" s="637">
        <f t="shared" si="29"/>
        <v>176335.98</v>
      </c>
      <c r="Q904" s="638">
        <f t="shared" si="30"/>
        <v>0.64499996762855938</v>
      </c>
      <c r="R904" s="636" t="s">
        <v>6849</v>
      </c>
      <c r="S904" s="635">
        <v>4253027988</v>
      </c>
      <c r="T904" s="637" t="s">
        <v>6850</v>
      </c>
      <c r="U904" s="634">
        <v>42363</v>
      </c>
      <c r="V904" s="636" t="s">
        <v>694</v>
      </c>
      <c r="W904" s="634">
        <v>42380</v>
      </c>
      <c r="X904" s="634">
        <v>42380</v>
      </c>
      <c r="Y904" s="635" t="s">
        <v>6944</v>
      </c>
      <c r="Z904" s="637">
        <v>97053.15</v>
      </c>
      <c r="AA904" s="636" t="s">
        <v>6849</v>
      </c>
      <c r="AB904" s="635">
        <v>4253027988</v>
      </c>
    </row>
    <row r="905" spans="1:28" ht="123.75">
      <c r="A905" s="475" t="s">
        <v>26627</v>
      </c>
      <c r="B905" s="1172" t="s">
        <v>4562</v>
      </c>
      <c r="C905" s="639">
        <v>4217023593</v>
      </c>
      <c r="D905" s="644" t="s">
        <v>589</v>
      </c>
      <c r="E905" s="476" t="s">
        <v>6945</v>
      </c>
      <c r="F905" s="632" t="s">
        <v>6845</v>
      </c>
      <c r="G905" s="634">
        <v>42335</v>
      </c>
      <c r="H905" s="639" t="s">
        <v>6946</v>
      </c>
      <c r="I905" s="632" t="s">
        <v>281</v>
      </c>
      <c r="J905" s="422" t="s">
        <v>6947</v>
      </c>
      <c r="K905" s="1452">
        <v>7</v>
      </c>
      <c r="L905" s="1452">
        <v>7</v>
      </c>
      <c r="M905" s="1452">
        <v>0</v>
      </c>
      <c r="N905" s="637">
        <v>352674.84</v>
      </c>
      <c r="O905" s="637">
        <v>154306.04</v>
      </c>
      <c r="P905" s="637">
        <f t="shared" si="29"/>
        <v>198368.80000000002</v>
      </c>
      <c r="Q905" s="638">
        <f t="shared" si="30"/>
        <v>0.56246938397987223</v>
      </c>
      <c r="R905" s="636" t="s">
        <v>6849</v>
      </c>
      <c r="S905" s="635">
        <v>4253027988</v>
      </c>
      <c r="T905" s="637" t="s">
        <v>6850</v>
      </c>
      <c r="U905" s="634" t="s">
        <v>6948</v>
      </c>
      <c r="V905" s="636" t="s">
        <v>694</v>
      </c>
      <c r="W905" s="634">
        <v>42380</v>
      </c>
      <c r="X905" s="634">
        <v>42380</v>
      </c>
      <c r="Y905" s="635" t="s">
        <v>6949</v>
      </c>
      <c r="Z905" s="637">
        <v>154306.04</v>
      </c>
      <c r="AA905" s="636" t="s">
        <v>6849</v>
      </c>
      <c r="AB905" s="635">
        <v>4253027988</v>
      </c>
    </row>
    <row r="906" spans="1:28" ht="123.75">
      <c r="A906" s="475" t="s">
        <v>26628</v>
      </c>
      <c r="B906" s="1172" t="s">
        <v>6950</v>
      </c>
      <c r="C906" s="639">
        <v>4217023681</v>
      </c>
      <c r="D906" s="644" t="s">
        <v>589</v>
      </c>
      <c r="E906" s="476" t="s">
        <v>6945</v>
      </c>
      <c r="F906" s="632" t="s">
        <v>6845</v>
      </c>
      <c r="G906" s="634">
        <v>42335</v>
      </c>
      <c r="H906" s="639" t="s">
        <v>6946</v>
      </c>
      <c r="I906" s="632" t="s">
        <v>281</v>
      </c>
      <c r="J906" s="422" t="s">
        <v>6947</v>
      </c>
      <c r="K906" s="1452"/>
      <c r="L906" s="1452"/>
      <c r="M906" s="1452"/>
      <c r="N906" s="637">
        <v>352674.84</v>
      </c>
      <c r="O906" s="637">
        <v>154306.04</v>
      </c>
      <c r="P906" s="637">
        <f t="shared" si="29"/>
        <v>198368.80000000002</v>
      </c>
      <c r="Q906" s="638">
        <f t="shared" si="30"/>
        <v>0.56246938397987223</v>
      </c>
      <c r="R906" s="636" t="s">
        <v>6849</v>
      </c>
      <c r="S906" s="635">
        <v>4253027988</v>
      </c>
      <c r="T906" s="637" t="s">
        <v>6850</v>
      </c>
      <c r="U906" s="634" t="s">
        <v>6948</v>
      </c>
      <c r="V906" s="636" t="s">
        <v>694</v>
      </c>
      <c r="W906" s="634">
        <v>42380</v>
      </c>
      <c r="X906" s="634">
        <v>42380</v>
      </c>
      <c r="Y906" s="635" t="s">
        <v>6951</v>
      </c>
      <c r="Z906" s="637">
        <v>154306.04</v>
      </c>
      <c r="AA906" s="636" t="s">
        <v>6849</v>
      </c>
      <c r="AB906" s="635">
        <v>4253027988</v>
      </c>
    </row>
    <row r="907" spans="1:28" ht="123.75">
      <c r="A907" s="475" t="s">
        <v>26629</v>
      </c>
      <c r="B907" s="1172" t="s">
        <v>6925</v>
      </c>
      <c r="C907" s="639">
        <v>4217023667</v>
      </c>
      <c r="D907" s="644" t="s">
        <v>589</v>
      </c>
      <c r="E907" s="476" t="s">
        <v>6945</v>
      </c>
      <c r="F907" s="632" t="s">
        <v>6845</v>
      </c>
      <c r="G907" s="634">
        <v>42335</v>
      </c>
      <c r="H907" s="639" t="s">
        <v>6946</v>
      </c>
      <c r="I907" s="632" t="s">
        <v>281</v>
      </c>
      <c r="J907" s="422" t="s">
        <v>6947</v>
      </c>
      <c r="K907" s="1452"/>
      <c r="L907" s="1452"/>
      <c r="M907" s="1452"/>
      <c r="N907" s="637">
        <v>352674.84</v>
      </c>
      <c r="O907" s="637">
        <v>154306.04</v>
      </c>
      <c r="P907" s="637">
        <f t="shared" si="29"/>
        <v>198368.80000000002</v>
      </c>
      <c r="Q907" s="638">
        <f t="shared" si="30"/>
        <v>0.56246938397987223</v>
      </c>
      <c r="R907" s="636" t="s">
        <v>6849</v>
      </c>
      <c r="S907" s="635">
        <v>4253027988</v>
      </c>
      <c r="T907" s="637" t="s">
        <v>6850</v>
      </c>
      <c r="U907" s="634" t="s">
        <v>6948</v>
      </c>
      <c r="V907" s="636" t="s">
        <v>694</v>
      </c>
      <c r="W907" s="634">
        <v>42380</v>
      </c>
      <c r="X907" s="634">
        <v>42380</v>
      </c>
      <c r="Y907" s="635" t="s">
        <v>6952</v>
      </c>
      <c r="Z907" s="637">
        <v>154306.04</v>
      </c>
      <c r="AA907" s="636" t="s">
        <v>6849</v>
      </c>
      <c r="AB907" s="635">
        <v>4253027988</v>
      </c>
    </row>
    <row r="908" spans="1:28" ht="123.75">
      <c r="A908" s="475" t="s">
        <v>26630</v>
      </c>
      <c r="B908" s="1172" t="s">
        <v>4583</v>
      </c>
      <c r="C908" s="639">
        <v>4217023610</v>
      </c>
      <c r="D908" s="644" t="s">
        <v>589</v>
      </c>
      <c r="E908" s="476" t="s">
        <v>6945</v>
      </c>
      <c r="F908" s="632" t="s">
        <v>6845</v>
      </c>
      <c r="G908" s="634">
        <v>42335</v>
      </c>
      <c r="H908" s="639" t="s">
        <v>6946</v>
      </c>
      <c r="I908" s="632" t="s">
        <v>281</v>
      </c>
      <c r="J908" s="422" t="s">
        <v>6947</v>
      </c>
      <c r="K908" s="1452"/>
      <c r="L908" s="1452"/>
      <c r="M908" s="1452"/>
      <c r="N908" s="637">
        <v>352674.84</v>
      </c>
      <c r="O908" s="637">
        <v>154306.04</v>
      </c>
      <c r="P908" s="637">
        <f t="shared" si="29"/>
        <v>198368.80000000002</v>
      </c>
      <c r="Q908" s="638">
        <f t="shared" si="30"/>
        <v>0.56246938397987223</v>
      </c>
      <c r="R908" s="636" t="s">
        <v>6849</v>
      </c>
      <c r="S908" s="635">
        <v>4253027988</v>
      </c>
      <c r="T908" s="637" t="s">
        <v>6850</v>
      </c>
      <c r="U908" s="634" t="s">
        <v>6948</v>
      </c>
      <c r="V908" s="636" t="s">
        <v>694</v>
      </c>
      <c r="W908" s="634">
        <v>42380</v>
      </c>
      <c r="X908" s="634">
        <v>42380</v>
      </c>
      <c r="Y908" s="635" t="s">
        <v>6953</v>
      </c>
      <c r="Z908" s="637">
        <v>154306.04</v>
      </c>
      <c r="AA908" s="636" t="s">
        <v>6849</v>
      </c>
      <c r="AB908" s="635">
        <v>4253027988</v>
      </c>
    </row>
    <row r="909" spans="1:28" ht="123.75">
      <c r="A909" s="475" t="s">
        <v>26631</v>
      </c>
      <c r="B909" s="1172" t="s">
        <v>4590</v>
      </c>
      <c r="C909" s="639">
        <v>4217023723</v>
      </c>
      <c r="D909" s="644" t="s">
        <v>589</v>
      </c>
      <c r="E909" s="476" t="s">
        <v>6945</v>
      </c>
      <c r="F909" s="632" t="s">
        <v>6845</v>
      </c>
      <c r="G909" s="634">
        <v>42335</v>
      </c>
      <c r="H909" s="639" t="s">
        <v>6946</v>
      </c>
      <c r="I909" s="632" t="s">
        <v>281</v>
      </c>
      <c r="J909" s="422" t="s">
        <v>6947</v>
      </c>
      <c r="K909" s="1452"/>
      <c r="L909" s="1452"/>
      <c r="M909" s="1452"/>
      <c r="N909" s="637">
        <v>352674.84</v>
      </c>
      <c r="O909" s="637">
        <v>154306.04</v>
      </c>
      <c r="P909" s="637">
        <f t="shared" si="29"/>
        <v>198368.80000000002</v>
      </c>
      <c r="Q909" s="638">
        <f t="shared" si="30"/>
        <v>0.56246938397987223</v>
      </c>
      <c r="R909" s="636" t="s">
        <v>6849</v>
      </c>
      <c r="S909" s="635">
        <v>4253027988</v>
      </c>
      <c r="T909" s="637" t="s">
        <v>6850</v>
      </c>
      <c r="U909" s="634" t="s">
        <v>6948</v>
      </c>
      <c r="V909" s="636" t="s">
        <v>694</v>
      </c>
      <c r="W909" s="634">
        <v>42380</v>
      </c>
      <c r="X909" s="634">
        <v>42380</v>
      </c>
      <c r="Y909" s="635" t="s">
        <v>6954</v>
      </c>
      <c r="Z909" s="637">
        <v>154306.04</v>
      </c>
      <c r="AA909" s="636" t="s">
        <v>6849</v>
      </c>
      <c r="AB909" s="635">
        <v>4253027988</v>
      </c>
    </row>
    <row r="910" spans="1:28" ht="123.75">
      <c r="A910" s="475" t="s">
        <v>26632</v>
      </c>
      <c r="B910" s="1172" t="s">
        <v>4597</v>
      </c>
      <c r="C910" s="639">
        <v>4217023755</v>
      </c>
      <c r="D910" s="644" t="s">
        <v>589</v>
      </c>
      <c r="E910" s="476" t="s">
        <v>6945</v>
      </c>
      <c r="F910" s="632" t="s">
        <v>6845</v>
      </c>
      <c r="G910" s="634">
        <v>42335</v>
      </c>
      <c r="H910" s="639" t="s">
        <v>6946</v>
      </c>
      <c r="I910" s="632" t="s">
        <v>281</v>
      </c>
      <c r="J910" s="422" t="s">
        <v>6947</v>
      </c>
      <c r="K910" s="1452"/>
      <c r="L910" s="1452"/>
      <c r="M910" s="1452"/>
      <c r="N910" s="637">
        <v>529012.26</v>
      </c>
      <c r="O910" s="637">
        <v>231459.06</v>
      </c>
      <c r="P910" s="637">
        <f t="shared" si="29"/>
        <v>297553.2</v>
      </c>
      <c r="Q910" s="638">
        <f t="shared" si="30"/>
        <v>0.56246938397987223</v>
      </c>
      <c r="R910" s="636" t="s">
        <v>6849</v>
      </c>
      <c r="S910" s="635">
        <v>4253027988</v>
      </c>
      <c r="T910" s="637" t="s">
        <v>6850</v>
      </c>
      <c r="U910" s="634" t="s">
        <v>6948</v>
      </c>
      <c r="V910" s="636" t="s">
        <v>694</v>
      </c>
      <c r="W910" s="634">
        <v>42380</v>
      </c>
      <c r="X910" s="634">
        <v>42380</v>
      </c>
      <c r="Y910" s="635" t="s">
        <v>6955</v>
      </c>
      <c r="Z910" s="637">
        <v>231459.06</v>
      </c>
      <c r="AA910" s="636" t="s">
        <v>6849</v>
      </c>
      <c r="AB910" s="635">
        <v>4253027988</v>
      </c>
    </row>
    <row r="911" spans="1:28" ht="123.75">
      <c r="A911" s="475" t="s">
        <v>26633</v>
      </c>
      <c r="B911" s="1172" t="s">
        <v>4604</v>
      </c>
      <c r="C911" s="639">
        <v>4217023579</v>
      </c>
      <c r="D911" s="644" t="s">
        <v>589</v>
      </c>
      <c r="E911" s="476" t="s">
        <v>6945</v>
      </c>
      <c r="F911" s="632" t="s">
        <v>6845</v>
      </c>
      <c r="G911" s="634">
        <v>42335</v>
      </c>
      <c r="H911" s="639" t="s">
        <v>6946</v>
      </c>
      <c r="I911" s="632" t="s">
        <v>281</v>
      </c>
      <c r="J911" s="422" t="s">
        <v>6947</v>
      </c>
      <c r="K911" s="1452"/>
      <c r="L911" s="1452"/>
      <c r="M911" s="1452"/>
      <c r="N911" s="637">
        <v>352674.84</v>
      </c>
      <c r="O911" s="637">
        <v>154306.04</v>
      </c>
      <c r="P911" s="637">
        <f t="shared" si="29"/>
        <v>198368.80000000002</v>
      </c>
      <c r="Q911" s="638">
        <f t="shared" si="30"/>
        <v>0.56246938397987223</v>
      </c>
      <c r="R911" s="636" t="s">
        <v>6849</v>
      </c>
      <c r="S911" s="635">
        <v>4253027988</v>
      </c>
      <c r="T911" s="637" t="s">
        <v>6850</v>
      </c>
      <c r="U911" s="634" t="s">
        <v>6948</v>
      </c>
      <c r="V911" s="636" t="s">
        <v>694</v>
      </c>
      <c r="W911" s="634">
        <v>42380</v>
      </c>
      <c r="X911" s="634">
        <v>42380</v>
      </c>
      <c r="Y911" s="635" t="s">
        <v>6956</v>
      </c>
      <c r="Z911" s="637">
        <v>154306.04</v>
      </c>
      <c r="AA911" s="636" t="s">
        <v>6849</v>
      </c>
      <c r="AB911" s="635">
        <v>4253027988</v>
      </c>
    </row>
    <row r="912" spans="1:28" ht="123.75">
      <c r="A912" s="475" t="s">
        <v>26634</v>
      </c>
      <c r="B912" s="1172" t="s">
        <v>6930</v>
      </c>
      <c r="C912" s="639">
        <v>4217023748</v>
      </c>
      <c r="D912" s="644" t="s">
        <v>589</v>
      </c>
      <c r="E912" s="476" t="s">
        <v>6945</v>
      </c>
      <c r="F912" s="632" t="s">
        <v>6845</v>
      </c>
      <c r="G912" s="634">
        <v>42335</v>
      </c>
      <c r="H912" s="639" t="s">
        <v>6946</v>
      </c>
      <c r="I912" s="632" t="s">
        <v>281</v>
      </c>
      <c r="J912" s="422" t="s">
        <v>6947</v>
      </c>
      <c r="K912" s="1452"/>
      <c r="L912" s="1452"/>
      <c r="M912" s="1452"/>
      <c r="N912" s="637">
        <v>705349.68</v>
      </c>
      <c r="O912" s="637">
        <v>308612.08</v>
      </c>
      <c r="P912" s="637">
        <f t="shared" si="29"/>
        <v>396737.60000000003</v>
      </c>
      <c r="Q912" s="638">
        <f t="shared" si="30"/>
        <v>0.56246938397987223</v>
      </c>
      <c r="R912" s="636" t="s">
        <v>6849</v>
      </c>
      <c r="S912" s="635">
        <v>4253027988</v>
      </c>
      <c r="T912" s="637" t="s">
        <v>6850</v>
      </c>
      <c r="U912" s="634" t="s">
        <v>6948</v>
      </c>
      <c r="V912" s="636" t="s">
        <v>694</v>
      </c>
      <c r="W912" s="634">
        <v>42380</v>
      </c>
      <c r="X912" s="634">
        <v>42380</v>
      </c>
      <c r="Y912" s="635" t="s">
        <v>6957</v>
      </c>
      <c r="Z912" s="637">
        <v>308612.08</v>
      </c>
      <c r="AA912" s="636" t="s">
        <v>6849</v>
      </c>
      <c r="AB912" s="635">
        <v>4253027988</v>
      </c>
    </row>
    <row r="913" spans="1:28" ht="123.75">
      <c r="A913" s="475" t="s">
        <v>26635</v>
      </c>
      <c r="B913" s="1172" t="s">
        <v>4618</v>
      </c>
      <c r="C913" s="639">
        <v>4217007182</v>
      </c>
      <c r="D913" s="644" t="s">
        <v>589</v>
      </c>
      <c r="E913" s="476" t="s">
        <v>6945</v>
      </c>
      <c r="F913" s="632" t="s">
        <v>6845</v>
      </c>
      <c r="G913" s="634">
        <v>42335</v>
      </c>
      <c r="H913" s="639" t="s">
        <v>6946</v>
      </c>
      <c r="I913" s="632" t="s">
        <v>281</v>
      </c>
      <c r="J913" s="422" t="s">
        <v>6947</v>
      </c>
      <c r="K913" s="1452"/>
      <c r="L913" s="1452"/>
      <c r="M913" s="1452"/>
      <c r="N913" s="637">
        <v>352674.84</v>
      </c>
      <c r="O913" s="637">
        <v>154306.04</v>
      </c>
      <c r="P913" s="637">
        <f t="shared" si="29"/>
        <v>198368.80000000002</v>
      </c>
      <c r="Q913" s="638">
        <f t="shared" si="30"/>
        <v>0.56246938397987223</v>
      </c>
      <c r="R913" s="636" t="s">
        <v>6849</v>
      </c>
      <c r="S913" s="635">
        <v>4253027988</v>
      </c>
      <c r="T913" s="637" t="s">
        <v>6850</v>
      </c>
      <c r="U913" s="634" t="s">
        <v>6948</v>
      </c>
      <c r="V913" s="636" t="s">
        <v>694</v>
      </c>
      <c r="W913" s="634">
        <v>42380</v>
      </c>
      <c r="X913" s="634">
        <v>42380</v>
      </c>
      <c r="Y913" s="635" t="s">
        <v>6958</v>
      </c>
      <c r="Z913" s="637">
        <v>154306.04</v>
      </c>
      <c r="AA913" s="636" t="s">
        <v>6849</v>
      </c>
      <c r="AB913" s="635">
        <v>4253027988</v>
      </c>
    </row>
    <row r="914" spans="1:28" ht="123.75">
      <c r="A914" s="475" t="s">
        <v>26636</v>
      </c>
      <c r="B914" s="1172" t="s">
        <v>4625</v>
      </c>
      <c r="C914" s="639">
        <v>4217023586</v>
      </c>
      <c r="D914" s="644" t="s">
        <v>589</v>
      </c>
      <c r="E914" s="476" t="s">
        <v>6945</v>
      </c>
      <c r="F914" s="632" t="s">
        <v>6845</v>
      </c>
      <c r="G914" s="634">
        <v>42335</v>
      </c>
      <c r="H914" s="639" t="s">
        <v>6946</v>
      </c>
      <c r="I914" s="632" t="s">
        <v>281</v>
      </c>
      <c r="J914" s="422" t="s">
        <v>6947</v>
      </c>
      <c r="K914" s="1452"/>
      <c r="L914" s="1452"/>
      <c r="M914" s="1452"/>
      <c r="N914" s="637">
        <v>352674.84</v>
      </c>
      <c r="O914" s="637">
        <v>154306.04</v>
      </c>
      <c r="P914" s="637">
        <f t="shared" si="29"/>
        <v>198368.80000000002</v>
      </c>
      <c r="Q914" s="638">
        <f t="shared" si="30"/>
        <v>0.56246938397987223</v>
      </c>
      <c r="R914" s="636" t="s">
        <v>6849</v>
      </c>
      <c r="S914" s="635">
        <v>4253027988</v>
      </c>
      <c r="T914" s="637" t="s">
        <v>6850</v>
      </c>
      <c r="U914" s="634" t="s">
        <v>6948</v>
      </c>
      <c r="V914" s="636" t="s">
        <v>694</v>
      </c>
      <c r="W914" s="634">
        <v>42380</v>
      </c>
      <c r="X914" s="634">
        <v>42380</v>
      </c>
      <c r="Y914" s="635" t="s">
        <v>6959</v>
      </c>
      <c r="Z914" s="637">
        <v>154306.04</v>
      </c>
      <c r="AA914" s="636" t="s">
        <v>6849</v>
      </c>
      <c r="AB914" s="635">
        <v>4253027988</v>
      </c>
    </row>
    <row r="915" spans="1:28" ht="123.75">
      <c r="A915" s="475" t="s">
        <v>26637</v>
      </c>
      <c r="B915" s="1172" t="s">
        <v>4632</v>
      </c>
      <c r="C915" s="639">
        <v>4217023699</v>
      </c>
      <c r="D915" s="644" t="s">
        <v>589</v>
      </c>
      <c r="E915" s="476" t="s">
        <v>6945</v>
      </c>
      <c r="F915" s="632" t="s">
        <v>6845</v>
      </c>
      <c r="G915" s="634">
        <v>42335</v>
      </c>
      <c r="H915" s="639" t="s">
        <v>6946</v>
      </c>
      <c r="I915" s="632" t="s">
        <v>281</v>
      </c>
      <c r="J915" s="422" t="s">
        <v>6947</v>
      </c>
      <c r="K915" s="1452"/>
      <c r="L915" s="1452"/>
      <c r="M915" s="1452"/>
      <c r="N915" s="637">
        <v>352674.84</v>
      </c>
      <c r="O915" s="637">
        <v>154306.04</v>
      </c>
      <c r="P915" s="637">
        <f t="shared" ref="P915:P978" si="31">N915-O915</f>
        <v>198368.80000000002</v>
      </c>
      <c r="Q915" s="638">
        <f t="shared" ref="Q915:Q978" si="32">(100-((O915/N915)*100))/100</f>
        <v>0.56246938397987223</v>
      </c>
      <c r="R915" s="636" t="s">
        <v>6849</v>
      </c>
      <c r="S915" s="635">
        <v>4253027988</v>
      </c>
      <c r="T915" s="637" t="s">
        <v>6850</v>
      </c>
      <c r="U915" s="634" t="s">
        <v>6948</v>
      </c>
      <c r="V915" s="636" t="s">
        <v>694</v>
      </c>
      <c r="W915" s="634">
        <v>42380</v>
      </c>
      <c r="X915" s="634">
        <v>42380</v>
      </c>
      <c r="Y915" s="635" t="s">
        <v>6960</v>
      </c>
      <c r="Z915" s="637">
        <v>154306.04</v>
      </c>
      <c r="AA915" s="636" t="s">
        <v>6849</v>
      </c>
      <c r="AB915" s="635">
        <v>4253027988</v>
      </c>
    </row>
    <row r="916" spans="1:28" ht="123.75">
      <c r="A916" s="475" t="s">
        <v>26638</v>
      </c>
      <c r="B916" s="1172" t="s">
        <v>4639</v>
      </c>
      <c r="C916" s="639">
        <v>4217034605</v>
      </c>
      <c r="D916" s="644" t="s">
        <v>589</v>
      </c>
      <c r="E916" s="476" t="s">
        <v>6945</v>
      </c>
      <c r="F916" s="632" t="s">
        <v>6845</v>
      </c>
      <c r="G916" s="634">
        <v>42335</v>
      </c>
      <c r="H916" s="639" t="s">
        <v>6946</v>
      </c>
      <c r="I916" s="632" t="s">
        <v>281</v>
      </c>
      <c r="J916" s="422" t="s">
        <v>6947</v>
      </c>
      <c r="K916" s="1452"/>
      <c r="L916" s="1452"/>
      <c r="M916" s="1452"/>
      <c r="N916" s="637">
        <v>352674.84</v>
      </c>
      <c r="O916" s="637">
        <v>154306.04</v>
      </c>
      <c r="P916" s="637">
        <f t="shared" si="31"/>
        <v>198368.80000000002</v>
      </c>
      <c r="Q916" s="638">
        <f t="shared" si="32"/>
        <v>0.56246938397987223</v>
      </c>
      <c r="R916" s="636" t="s">
        <v>6849</v>
      </c>
      <c r="S916" s="635">
        <v>4253027988</v>
      </c>
      <c r="T916" s="637" t="s">
        <v>6850</v>
      </c>
      <c r="U916" s="634" t="s">
        <v>6948</v>
      </c>
      <c r="V916" s="636" t="s">
        <v>694</v>
      </c>
      <c r="W916" s="634">
        <v>42380</v>
      </c>
      <c r="X916" s="634">
        <v>42380</v>
      </c>
      <c r="Y916" s="635" t="s">
        <v>6961</v>
      </c>
      <c r="Z916" s="637">
        <v>154306.04</v>
      </c>
      <c r="AA916" s="636" t="s">
        <v>6849</v>
      </c>
      <c r="AB916" s="635">
        <v>4253027988</v>
      </c>
    </row>
    <row r="917" spans="1:28" ht="123.75">
      <c r="A917" s="475" t="s">
        <v>26639</v>
      </c>
      <c r="B917" s="1172" t="s">
        <v>4646</v>
      </c>
      <c r="C917" s="639">
        <v>4217026717</v>
      </c>
      <c r="D917" s="644" t="s">
        <v>589</v>
      </c>
      <c r="E917" s="476" t="s">
        <v>6945</v>
      </c>
      <c r="F917" s="632" t="s">
        <v>6845</v>
      </c>
      <c r="G917" s="634">
        <v>42335</v>
      </c>
      <c r="H917" s="639" t="s">
        <v>6946</v>
      </c>
      <c r="I917" s="632" t="s">
        <v>281</v>
      </c>
      <c r="J917" s="422" t="s">
        <v>6947</v>
      </c>
      <c r="K917" s="1452"/>
      <c r="L917" s="1452"/>
      <c r="M917" s="1452"/>
      <c r="N917" s="637">
        <v>352674.84</v>
      </c>
      <c r="O917" s="637">
        <v>154306.04</v>
      </c>
      <c r="P917" s="637">
        <f t="shared" si="31"/>
        <v>198368.80000000002</v>
      </c>
      <c r="Q917" s="638">
        <f t="shared" si="32"/>
        <v>0.56246938397987223</v>
      </c>
      <c r="R917" s="636" t="s">
        <v>6849</v>
      </c>
      <c r="S917" s="635">
        <v>4253027988</v>
      </c>
      <c r="T917" s="637" t="s">
        <v>6850</v>
      </c>
      <c r="U917" s="634" t="s">
        <v>6948</v>
      </c>
      <c r="V917" s="636" t="s">
        <v>694</v>
      </c>
      <c r="W917" s="634">
        <v>42380</v>
      </c>
      <c r="X917" s="634">
        <v>42380</v>
      </c>
      <c r="Y917" s="635" t="s">
        <v>6962</v>
      </c>
      <c r="Z917" s="637">
        <v>154306.04</v>
      </c>
      <c r="AA917" s="636" t="s">
        <v>6849</v>
      </c>
      <c r="AB917" s="635">
        <v>4253027988</v>
      </c>
    </row>
    <row r="918" spans="1:28" ht="123.75">
      <c r="A918" s="475" t="s">
        <v>26640</v>
      </c>
      <c r="B918" s="1172" t="s">
        <v>4653</v>
      </c>
      <c r="C918" s="639">
        <v>4217023603</v>
      </c>
      <c r="D918" s="644" t="s">
        <v>589</v>
      </c>
      <c r="E918" s="476" t="s">
        <v>6945</v>
      </c>
      <c r="F918" s="632" t="s">
        <v>6845</v>
      </c>
      <c r="G918" s="634">
        <v>42335</v>
      </c>
      <c r="H918" s="639" t="s">
        <v>6946</v>
      </c>
      <c r="I918" s="632" t="s">
        <v>281</v>
      </c>
      <c r="J918" s="422" t="s">
        <v>6947</v>
      </c>
      <c r="K918" s="1452"/>
      <c r="L918" s="1452"/>
      <c r="M918" s="1452"/>
      <c r="N918" s="637">
        <v>352674.84</v>
      </c>
      <c r="O918" s="637">
        <v>154306.04</v>
      </c>
      <c r="P918" s="637">
        <f t="shared" si="31"/>
        <v>198368.80000000002</v>
      </c>
      <c r="Q918" s="638">
        <f t="shared" si="32"/>
        <v>0.56246938397987223</v>
      </c>
      <c r="R918" s="636" t="s">
        <v>6849</v>
      </c>
      <c r="S918" s="635">
        <v>4253027988</v>
      </c>
      <c r="T918" s="637" t="s">
        <v>6850</v>
      </c>
      <c r="U918" s="634" t="s">
        <v>6948</v>
      </c>
      <c r="V918" s="636" t="s">
        <v>694</v>
      </c>
      <c r="W918" s="634">
        <v>42380</v>
      </c>
      <c r="X918" s="634">
        <v>42380</v>
      </c>
      <c r="Y918" s="635" t="s">
        <v>6963</v>
      </c>
      <c r="Z918" s="637">
        <v>154306.04</v>
      </c>
      <c r="AA918" s="636" t="s">
        <v>6849</v>
      </c>
      <c r="AB918" s="635">
        <v>4253027988</v>
      </c>
    </row>
    <row r="919" spans="1:28" ht="123.75">
      <c r="A919" s="475" t="s">
        <v>26641</v>
      </c>
      <c r="B919" s="1172" t="s">
        <v>4660</v>
      </c>
      <c r="C919" s="639">
        <v>4217023674</v>
      </c>
      <c r="D919" s="644" t="s">
        <v>589</v>
      </c>
      <c r="E919" s="476" t="s">
        <v>6945</v>
      </c>
      <c r="F919" s="632" t="s">
        <v>6845</v>
      </c>
      <c r="G919" s="634">
        <v>42335</v>
      </c>
      <c r="H919" s="639" t="s">
        <v>6946</v>
      </c>
      <c r="I919" s="632" t="s">
        <v>281</v>
      </c>
      <c r="J919" s="422" t="s">
        <v>6947</v>
      </c>
      <c r="K919" s="1452"/>
      <c r="L919" s="1452"/>
      <c r="M919" s="1452"/>
      <c r="N919" s="637">
        <v>308590.48</v>
      </c>
      <c r="O919" s="637">
        <v>135017.78</v>
      </c>
      <c r="P919" s="637">
        <f t="shared" si="31"/>
        <v>173572.69999999998</v>
      </c>
      <c r="Q919" s="638">
        <f t="shared" si="32"/>
        <v>0.56246939309339683</v>
      </c>
      <c r="R919" s="636" t="s">
        <v>6849</v>
      </c>
      <c r="S919" s="635">
        <v>4253027988</v>
      </c>
      <c r="T919" s="637" t="s">
        <v>6850</v>
      </c>
      <c r="U919" s="634" t="s">
        <v>6948</v>
      </c>
      <c r="V919" s="636" t="s">
        <v>694</v>
      </c>
      <c r="W919" s="634">
        <v>42380</v>
      </c>
      <c r="X919" s="634">
        <v>42380</v>
      </c>
      <c r="Y919" s="635" t="s">
        <v>6964</v>
      </c>
      <c r="Z919" s="637">
        <v>135017.78</v>
      </c>
      <c r="AA919" s="636" t="s">
        <v>6849</v>
      </c>
      <c r="AB919" s="635">
        <v>4253027988</v>
      </c>
    </row>
    <row r="920" spans="1:28" ht="123.75">
      <c r="A920" s="475" t="s">
        <v>26642</v>
      </c>
      <c r="B920" s="1172" t="s">
        <v>6965</v>
      </c>
      <c r="C920" s="639">
        <v>4217027397</v>
      </c>
      <c r="D920" s="644" t="s">
        <v>589</v>
      </c>
      <c r="E920" s="476" t="s">
        <v>6945</v>
      </c>
      <c r="F920" s="632" t="s">
        <v>6845</v>
      </c>
      <c r="G920" s="634">
        <v>42335</v>
      </c>
      <c r="H920" s="639" t="s">
        <v>6946</v>
      </c>
      <c r="I920" s="632" t="s">
        <v>281</v>
      </c>
      <c r="J920" s="422" t="s">
        <v>6947</v>
      </c>
      <c r="K920" s="1452"/>
      <c r="L920" s="1452"/>
      <c r="M920" s="1452"/>
      <c r="N920" s="637">
        <v>352674.84</v>
      </c>
      <c r="O920" s="637">
        <v>154306.04</v>
      </c>
      <c r="P920" s="637">
        <f t="shared" si="31"/>
        <v>198368.80000000002</v>
      </c>
      <c r="Q920" s="638">
        <f t="shared" si="32"/>
        <v>0.56246938397987223</v>
      </c>
      <c r="R920" s="636" t="s">
        <v>6849</v>
      </c>
      <c r="S920" s="635">
        <v>4253027988</v>
      </c>
      <c r="T920" s="637" t="s">
        <v>6850</v>
      </c>
      <c r="U920" s="634" t="s">
        <v>6948</v>
      </c>
      <c r="V920" s="636" t="s">
        <v>694</v>
      </c>
      <c r="W920" s="634">
        <v>42380</v>
      </c>
      <c r="X920" s="634">
        <v>42380</v>
      </c>
      <c r="Y920" s="635" t="s">
        <v>6966</v>
      </c>
      <c r="Z920" s="637">
        <v>154306.04</v>
      </c>
      <c r="AA920" s="636" t="s">
        <v>6849</v>
      </c>
      <c r="AB920" s="635">
        <v>4253027988</v>
      </c>
    </row>
    <row r="921" spans="1:28" ht="123.75">
      <c r="A921" s="475" t="s">
        <v>26643</v>
      </c>
      <c r="B921" s="1172" t="s">
        <v>6967</v>
      </c>
      <c r="C921" s="639">
        <v>4217025054</v>
      </c>
      <c r="D921" s="644" t="s">
        <v>589</v>
      </c>
      <c r="E921" s="476" t="s">
        <v>6945</v>
      </c>
      <c r="F921" s="632" t="s">
        <v>6845</v>
      </c>
      <c r="G921" s="634">
        <v>42335</v>
      </c>
      <c r="H921" s="639" t="s">
        <v>6946</v>
      </c>
      <c r="I921" s="632" t="s">
        <v>281</v>
      </c>
      <c r="J921" s="422" t="s">
        <v>6947</v>
      </c>
      <c r="K921" s="1452"/>
      <c r="L921" s="1452"/>
      <c r="M921" s="1452"/>
      <c r="N921" s="637">
        <v>352674.84</v>
      </c>
      <c r="O921" s="637">
        <v>154306.04</v>
      </c>
      <c r="P921" s="637">
        <f t="shared" si="31"/>
        <v>198368.80000000002</v>
      </c>
      <c r="Q921" s="638">
        <f t="shared" si="32"/>
        <v>0.56246938397987223</v>
      </c>
      <c r="R921" s="636" t="s">
        <v>6849</v>
      </c>
      <c r="S921" s="635">
        <v>4253027988</v>
      </c>
      <c r="T921" s="637" t="s">
        <v>6850</v>
      </c>
      <c r="U921" s="634" t="s">
        <v>6948</v>
      </c>
      <c r="V921" s="636" t="s">
        <v>694</v>
      </c>
      <c r="W921" s="634">
        <v>42380</v>
      </c>
      <c r="X921" s="634">
        <v>42380</v>
      </c>
      <c r="Y921" s="635" t="s">
        <v>6968</v>
      </c>
      <c r="Z921" s="637">
        <v>154306.04</v>
      </c>
      <c r="AA921" s="636" t="s">
        <v>6849</v>
      </c>
      <c r="AB921" s="635">
        <v>4253027988</v>
      </c>
    </row>
    <row r="922" spans="1:28" ht="180">
      <c r="A922" s="475" t="s">
        <v>26644</v>
      </c>
      <c r="B922" s="1172" t="s">
        <v>4681</v>
      </c>
      <c r="C922" s="639">
        <v>4217023716</v>
      </c>
      <c r="D922" s="644" t="s">
        <v>589</v>
      </c>
      <c r="E922" s="476" t="s">
        <v>6945</v>
      </c>
      <c r="F922" s="632" t="s">
        <v>6845</v>
      </c>
      <c r="G922" s="634">
        <v>42335</v>
      </c>
      <c r="H922" s="639" t="s">
        <v>6946</v>
      </c>
      <c r="I922" s="632" t="s">
        <v>281</v>
      </c>
      <c r="J922" s="422" t="s">
        <v>6947</v>
      </c>
      <c r="K922" s="1452"/>
      <c r="L922" s="1452"/>
      <c r="M922" s="1452"/>
      <c r="N922" s="637">
        <v>352674.84</v>
      </c>
      <c r="O922" s="637">
        <v>154306.04</v>
      </c>
      <c r="P922" s="637">
        <f t="shared" si="31"/>
        <v>198368.80000000002</v>
      </c>
      <c r="Q922" s="638">
        <f t="shared" si="32"/>
        <v>0.56246938397987223</v>
      </c>
      <c r="R922" s="636" t="s">
        <v>6849</v>
      </c>
      <c r="S922" s="635">
        <v>4253027988</v>
      </c>
      <c r="T922" s="637" t="s">
        <v>6850</v>
      </c>
      <c r="U922" s="634" t="s">
        <v>6948</v>
      </c>
      <c r="V922" s="636" t="s">
        <v>694</v>
      </c>
      <c r="W922" s="634">
        <v>42380</v>
      </c>
      <c r="X922" s="634">
        <v>42380</v>
      </c>
      <c r="Y922" s="635" t="s">
        <v>6969</v>
      </c>
      <c r="Z922" s="637">
        <v>154306.04</v>
      </c>
      <c r="AA922" s="636" t="s">
        <v>6849</v>
      </c>
      <c r="AB922" s="635">
        <v>4253027988</v>
      </c>
    </row>
    <row r="923" spans="1:28" ht="123.75">
      <c r="A923" s="475" t="s">
        <v>26645</v>
      </c>
      <c r="B923" s="1172" t="s">
        <v>4688</v>
      </c>
      <c r="C923" s="639">
        <v>4217023554</v>
      </c>
      <c r="D923" s="644" t="s">
        <v>589</v>
      </c>
      <c r="E923" s="476" t="s">
        <v>6945</v>
      </c>
      <c r="F923" s="632" t="s">
        <v>6845</v>
      </c>
      <c r="G923" s="634">
        <v>42335</v>
      </c>
      <c r="H923" s="639" t="s">
        <v>6946</v>
      </c>
      <c r="I923" s="632" t="s">
        <v>281</v>
      </c>
      <c r="J923" s="422" t="s">
        <v>6947</v>
      </c>
      <c r="K923" s="1452"/>
      <c r="L923" s="1452"/>
      <c r="M923" s="1452"/>
      <c r="N923" s="637">
        <v>220421.77</v>
      </c>
      <c r="O923" s="637">
        <v>96441.27</v>
      </c>
      <c r="P923" s="637">
        <f t="shared" si="31"/>
        <v>123980.49999999999</v>
      </c>
      <c r="Q923" s="638">
        <f t="shared" si="32"/>
        <v>0.56246939673880658</v>
      </c>
      <c r="R923" s="636" t="s">
        <v>6849</v>
      </c>
      <c r="S923" s="635">
        <v>4253027988</v>
      </c>
      <c r="T923" s="637" t="s">
        <v>6850</v>
      </c>
      <c r="U923" s="634" t="s">
        <v>6948</v>
      </c>
      <c r="V923" s="636" t="s">
        <v>694</v>
      </c>
      <c r="W923" s="634">
        <v>42380</v>
      </c>
      <c r="X923" s="634">
        <v>42380</v>
      </c>
      <c r="Y923" s="635" t="s">
        <v>6970</v>
      </c>
      <c r="Z923" s="637">
        <v>96441.27</v>
      </c>
      <c r="AA923" s="636" t="s">
        <v>6849</v>
      </c>
      <c r="AB923" s="635">
        <v>4253027988</v>
      </c>
    </row>
    <row r="924" spans="1:28" ht="123.75">
      <c r="A924" s="475" t="s">
        <v>26646</v>
      </c>
      <c r="B924" s="1172" t="s">
        <v>4696</v>
      </c>
      <c r="C924" s="639">
        <v>4217027213</v>
      </c>
      <c r="D924" s="644" t="s">
        <v>589</v>
      </c>
      <c r="E924" s="476" t="s">
        <v>6945</v>
      </c>
      <c r="F924" s="632" t="s">
        <v>6845</v>
      </c>
      <c r="G924" s="634">
        <v>42335</v>
      </c>
      <c r="H924" s="639" t="s">
        <v>6946</v>
      </c>
      <c r="I924" s="632" t="s">
        <v>281</v>
      </c>
      <c r="J924" s="422" t="s">
        <v>6947</v>
      </c>
      <c r="K924" s="1452"/>
      <c r="L924" s="1452"/>
      <c r="M924" s="1452"/>
      <c r="N924" s="637">
        <v>352674.84</v>
      </c>
      <c r="O924" s="637">
        <v>154306.04</v>
      </c>
      <c r="P924" s="637">
        <f t="shared" si="31"/>
        <v>198368.80000000002</v>
      </c>
      <c r="Q924" s="638">
        <f t="shared" si="32"/>
        <v>0.56246938397987223</v>
      </c>
      <c r="R924" s="636" t="s">
        <v>6849</v>
      </c>
      <c r="S924" s="635">
        <v>4253027988</v>
      </c>
      <c r="T924" s="637" t="s">
        <v>6850</v>
      </c>
      <c r="U924" s="634" t="s">
        <v>6948</v>
      </c>
      <c r="V924" s="636" t="s">
        <v>694</v>
      </c>
      <c r="W924" s="634">
        <v>42380</v>
      </c>
      <c r="X924" s="634">
        <v>42380</v>
      </c>
      <c r="Y924" s="635" t="s">
        <v>6971</v>
      </c>
      <c r="Z924" s="637">
        <v>154306.04</v>
      </c>
      <c r="AA924" s="636" t="s">
        <v>6849</v>
      </c>
      <c r="AB924" s="635">
        <v>4253027988</v>
      </c>
    </row>
    <row r="925" spans="1:28" ht="123.75">
      <c r="A925" s="475" t="s">
        <v>26647</v>
      </c>
      <c r="B925" s="1172" t="s">
        <v>4703</v>
      </c>
      <c r="C925" s="639">
        <v>4217023547</v>
      </c>
      <c r="D925" s="644" t="s">
        <v>589</v>
      </c>
      <c r="E925" s="476" t="s">
        <v>6945</v>
      </c>
      <c r="F925" s="632" t="s">
        <v>6845</v>
      </c>
      <c r="G925" s="634">
        <v>42335</v>
      </c>
      <c r="H925" s="639" t="s">
        <v>6946</v>
      </c>
      <c r="I925" s="632" t="s">
        <v>281</v>
      </c>
      <c r="J925" s="422" t="s">
        <v>6947</v>
      </c>
      <c r="K925" s="1452"/>
      <c r="L925" s="1452"/>
      <c r="M925" s="1452"/>
      <c r="N925" s="637">
        <v>308590.48</v>
      </c>
      <c r="O925" s="637">
        <v>154306.04</v>
      </c>
      <c r="P925" s="637">
        <f t="shared" si="31"/>
        <v>154284.43999999997</v>
      </c>
      <c r="Q925" s="638">
        <f t="shared" si="32"/>
        <v>0.49996500216079243</v>
      </c>
      <c r="R925" s="636" t="s">
        <v>6849</v>
      </c>
      <c r="S925" s="635">
        <v>4253027988</v>
      </c>
      <c r="T925" s="637" t="s">
        <v>6850</v>
      </c>
      <c r="U925" s="634" t="s">
        <v>6948</v>
      </c>
      <c r="V925" s="636" t="s">
        <v>694</v>
      </c>
      <c r="W925" s="634">
        <v>42380</v>
      </c>
      <c r="X925" s="634">
        <v>42380</v>
      </c>
      <c r="Y925" s="635" t="s">
        <v>6972</v>
      </c>
      <c r="Z925" s="637">
        <v>154306.04</v>
      </c>
      <c r="AA925" s="636" t="s">
        <v>6849</v>
      </c>
      <c r="AB925" s="635">
        <v>4253027988</v>
      </c>
    </row>
    <row r="926" spans="1:28" ht="123.75">
      <c r="A926" s="475" t="s">
        <v>26648</v>
      </c>
      <c r="B926" s="1172" t="s">
        <v>4710</v>
      </c>
      <c r="C926" s="639">
        <v>4217023628</v>
      </c>
      <c r="D926" s="644" t="s">
        <v>589</v>
      </c>
      <c r="E926" s="476" t="s">
        <v>6945</v>
      </c>
      <c r="F926" s="632" t="s">
        <v>6845</v>
      </c>
      <c r="G926" s="634">
        <v>42335</v>
      </c>
      <c r="H926" s="639" t="s">
        <v>6946</v>
      </c>
      <c r="I926" s="632" t="s">
        <v>281</v>
      </c>
      <c r="J926" s="422" t="s">
        <v>6947</v>
      </c>
      <c r="K926" s="1452"/>
      <c r="L926" s="1452"/>
      <c r="M926" s="1452"/>
      <c r="N926" s="637">
        <v>352674.84</v>
      </c>
      <c r="O926" s="637">
        <v>154306.04</v>
      </c>
      <c r="P926" s="637">
        <f t="shared" si="31"/>
        <v>198368.80000000002</v>
      </c>
      <c r="Q926" s="638">
        <f t="shared" si="32"/>
        <v>0.56246938397987223</v>
      </c>
      <c r="R926" s="636" t="s">
        <v>6849</v>
      </c>
      <c r="S926" s="635">
        <v>4253027988</v>
      </c>
      <c r="T926" s="637" t="s">
        <v>6850</v>
      </c>
      <c r="U926" s="634" t="s">
        <v>6948</v>
      </c>
      <c r="V926" s="636" t="s">
        <v>694</v>
      </c>
      <c r="W926" s="634">
        <v>42380</v>
      </c>
      <c r="X926" s="634">
        <v>42380</v>
      </c>
      <c r="Y926" s="635" t="s">
        <v>6973</v>
      </c>
      <c r="Z926" s="637">
        <v>154306.04</v>
      </c>
      <c r="AA926" s="636" t="s">
        <v>6849</v>
      </c>
      <c r="AB926" s="635">
        <v>4253027988</v>
      </c>
    </row>
    <row r="927" spans="1:28" ht="123.75">
      <c r="A927" s="475" t="s">
        <v>26649</v>
      </c>
      <c r="B927" s="1172" t="s">
        <v>4718</v>
      </c>
      <c r="C927" s="639">
        <v>4217023561</v>
      </c>
      <c r="D927" s="644" t="s">
        <v>589</v>
      </c>
      <c r="E927" s="476" t="s">
        <v>6945</v>
      </c>
      <c r="F927" s="632" t="s">
        <v>6845</v>
      </c>
      <c r="G927" s="634">
        <v>42335</v>
      </c>
      <c r="H927" s="639" t="s">
        <v>6946</v>
      </c>
      <c r="I927" s="632" t="s">
        <v>281</v>
      </c>
      <c r="J927" s="422" t="s">
        <v>6947</v>
      </c>
      <c r="K927" s="1452"/>
      <c r="L927" s="1452"/>
      <c r="M927" s="1452"/>
      <c r="N927" s="637">
        <v>352674.84</v>
      </c>
      <c r="O927" s="637">
        <v>154306.04</v>
      </c>
      <c r="P927" s="637">
        <f t="shared" si="31"/>
        <v>198368.80000000002</v>
      </c>
      <c r="Q927" s="638">
        <f t="shared" si="32"/>
        <v>0.56246938397987223</v>
      </c>
      <c r="R927" s="636" t="s">
        <v>6849</v>
      </c>
      <c r="S927" s="635">
        <v>4253027988</v>
      </c>
      <c r="T927" s="637" t="s">
        <v>6850</v>
      </c>
      <c r="U927" s="634" t="s">
        <v>6948</v>
      </c>
      <c r="V927" s="636" t="s">
        <v>694</v>
      </c>
      <c r="W927" s="634">
        <v>42380</v>
      </c>
      <c r="X927" s="634">
        <v>42380</v>
      </c>
      <c r="Y927" s="635" t="s">
        <v>6974</v>
      </c>
      <c r="Z927" s="637">
        <v>154306.04</v>
      </c>
      <c r="AA927" s="636" t="s">
        <v>6849</v>
      </c>
      <c r="AB927" s="635">
        <v>4253027988</v>
      </c>
    </row>
    <row r="928" spans="1:28" ht="123.75">
      <c r="A928" s="475" t="s">
        <v>26650</v>
      </c>
      <c r="B928" s="1172" t="s">
        <v>4725</v>
      </c>
      <c r="C928" s="639">
        <v>4217084885</v>
      </c>
      <c r="D928" s="644" t="s">
        <v>589</v>
      </c>
      <c r="E928" s="476" t="s">
        <v>6945</v>
      </c>
      <c r="F928" s="632" t="s">
        <v>6845</v>
      </c>
      <c r="G928" s="634">
        <v>42335</v>
      </c>
      <c r="H928" s="639" t="s">
        <v>6946</v>
      </c>
      <c r="I928" s="632" t="s">
        <v>281</v>
      </c>
      <c r="J928" s="422" t="s">
        <v>6947</v>
      </c>
      <c r="K928" s="1452"/>
      <c r="L928" s="1452"/>
      <c r="M928" s="1452"/>
      <c r="N928" s="637">
        <v>352674.84</v>
      </c>
      <c r="O928" s="637">
        <v>154306.04</v>
      </c>
      <c r="P928" s="637">
        <f t="shared" si="31"/>
        <v>198368.80000000002</v>
      </c>
      <c r="Q928" s="638">
        <f t="shared" si="32"/>
        <v>0.56246938397987223</v>
      </c>
      <c r="R928" s="636" t="s">
        <v>6849</v>
      </c>
      <c r="S928" s="635">
        <v>4253027988</v>
      </c>
      <c r="T928" s="637" t="s">
        <v>6850</v>
      </c>
      <c r="U928" s="634" t="s">
        <v>6948</v>
      </c>
      <c r="V928" s="636" t="s">
        <v>694</v>
      </c>
      <c r="W928" s="634">
        <v>42380</v>
      </c>
      <c r="X928" s="634">
        <v>42380</v>
      </c>
      <c r="Y928" s="635" t="s">
        <v>6975</v>
      </c>
      <c r="Z928" s="637">
        <v>154306.04</v>
      </c>
      <c r="AA928" s="636" t="s">
        <v>6849</v>
      </c>
      <c r="AB928" s="635">
        <v>4253027988</v>
      </c>
    </row>
    <row r="929" spans="1:28" ht="146.25">
      <c r="A929" s="475" t="s">
        <v>26651</v>
      </c>
      <c r="B929" s="1175" t="s">
        <v>6976</v>
      </c>
      <c r="C929" s="632" t="s">
        <v>6977</v>
      </c>
      <c r="D929" s="632" t="s">
        <v>272</v>
      </c>
      <c r="E929" s="633" t="s">
        <v>6978</v>
      </c>
      <c r="F929" s="632" t="s">
        <v>6778</v>
      </c>
      <c r="G929" s="634">
        <v>42342</v>
      </c>
      <c r="H929" s="632" t="s">
        <v>6979</v>
      </c>
      <c r="I929" s="632" t="s">
        <v>969</v>
      </c>
      <c r="J929" s="422" t="s">
        <v>6980</v>
      </c>
      <c r="K929" s="635">
        <v>1</v>
      </c>
      <c r="L929" s="635">
        <v>1</v>
      </c>
      <c r="M929" s="635">
        <v>0</v>
      </c>
      <c r="N929" s="637">
        <v>84925</v>
      </c>
      <c r="O929" s="637">
        <v>84925</v>
      </c>
      <c r="P929" s="637">
        <f t="shared" si="31"/>
        <v>0</v>
      </c>
      <c r="Q929" s="638">
        <f t="shared" si="32"/>
        <v>0</v>
      </c>
      <c r="R929" s="636" t="s">
        <v>2034</v>
      </c>
      <c r="S929" s="635">
        <v>4205086172</v>
      </c>
      <c r="T929" s="637" t="s">
        <v>6981</v>
      </c>
      <c r="U929" s="636" t="s">
        <v>6982</v>
      </c>
      <c r="V929" s="636" t="s">
        <v>694</v>
      </c>
      <c r="W929" s="634">
        <v>42381</v>
      </c>
      <c r="X929" s="634">
        <v>42381</v>
      </c>
      <c r="Y929" s="635" t="s">
        <v>6983</v>
      </c>
      <c r="Z929" s="636">
        <v>84925</v>
      </c>
      <c r="AA929" s="636" t="s">
        <v>2034</v>
      </c>
      <c r="AB929" s="635">
        <v>4205086172</v>
      </c>
    </row>
    <row r="930" spans="1:28" ht="225">
      <c r="A930" s="475" t="s">
        <v>26652</v>
      </c>
      <c r="B930" s="1174" t="s">
        <v>26039</v>
      </c>
      <c r="C930" s="643">
        <v>4220031675</v>
      </c>
      <c r="D930" s="632" t="s">
        <v>261</v>
      </c>
      <c r="E930" s="476" t="s">
        <v>6984</v>
      </c>
      <c r="F930" s="634" t="s">
        <v>6985</v>
      </c>
      <c r="G930" s="634">
        <v>42341</v>
      </c>
      <c r="H930" s="632" t="s">
        <v>6986</v>
      </c>
      <c r="I930" s="632" t="s">
        <v>6987</v>
      </c>
      <c r="J930" s="422" t="s">
        <v>6988</v>
      </c>
      <c r="K930" s="636">
        <v>3</v>
      </c>
      <c r="L930" s="636">
        <v>3</v>
      </c>
      <c r="M930" s="636">
        <v>0</v>
      </c>
      <c r="N930" s="637">
        <v>860333</v>
      </c>
      <c r="O930" s="637">
        <v>739886.24</v>
      </c>
      <c r="P930" s="637">
        <f t="shared" si="31"/>
        <v>120446.76000000001</v>
      </c>
      <c r="Q930" s="638">
        <f t="shared" si="32"/>
        <v>0.14000016272768803</v>
      </c>
      <c r="R930" s="636" t="s">
        <v>6989</v>
      </c>
      <c r="S930" s="635">
        <v>4253031350</v>
      </c>
      <c r="T930" s="637" t="s">
        <v>6990</v>
      </c>
      <c r="U930" s="634">
        <v>42361</v>
      </c>
      <c r="V930" s="636" t="s">
        <v>694</v>
      </c>
      <c r="W930" s="632" t="s">
        <v>6833</v>
      </c>
      <c r="X930" s="634">
        <v>42373</v>
      </c>
      <c r="Y930" s="635" t="s">
        <v>6991</v>
      </c>
      <c r="Z930" s="637">
        <v>739886.24</v>
      </c>
      <c r="AA930" s="636" t="s">
        <v>6989</v>
      </c>
      <c r="AB930" s="635">
        <v>4253031350</v>
      </c>
    </row>
    <row r="931" spans="1:28" ht="157.5">
      <c r="A931" s="475" t="s">
        <v>26653</v>
      </c>
      <c r="B931" s="1174" t="s">
        <v>26039</v>
      </c>
      <c r="C931" s="643">
        <v>4220031675</v>
      </c>
      <c r="D931" s="632" t="s">
        <v>261</v>
      </c>
      <c r="E931" s="476" t="s">
        <v>6992</v>
      </c>
      <c r="F931" s="634" t="s">
        <v>6985</v>
      </c>
      <c r="G931" s="634">
        <v>42339</v>
      </c>
      <c r="H931" s="632" t="s">
        <v>6993</v>
      </c>
      <c r="I931" s="632" t="s">
        <v>6994</v>
      </c>
      <c r="J931" s="641" t="s">
        <v>6995</v>
      </c>
      <c r="K931" s="636">
        <v>7</v>
      </c>
      <c r="L931" s="636">
        <v>6</v>
      </c>
      <c r="M931" s="636">
        <v>1</v>
      </c>
      <c r="N931" s="637">
        <v>466882</v>
      </c>
      <c r="O931" s="637">
        <v>262795.75</v>
      </c>
      <c r="P931" s="637">
        <f t="shared" si="31"/>
        <v>204086.25</v>
      </c>
      <c r="Q931" s="638">
        <f t="shared" si="32"/>
        <v>0.43712597615671617</v>
      </c>
      <c r="R931" s="637" t="s">
        <v>6996</v>
      </c>
      <c r="S931" s="635">
        <v>4253030758</v>
      </c>
      <c r="T931" s="637" t="s">
        <v>6997</v>
      </c>
      <c r="U931" s="634">
        <v>42359</v>
      </c>
      <c r="V931" s="636" t="s">
        <v>694</v>
      </c>
      <c r="W931" s="632" t="s">
        <v>6833</v>
      </c>
      <c r="X931" s="634">
        <v>42373</v>
      </c>
      <c r="Y931" s="635" t="s">
        <v>6998</v>
      </c>
      <c r="Z931" s="637">
        <v>262795.75</v>
      </c>
      <c r="AA931" s="637" t="s">
        <v>6996</v>
      </c>
      <c r="AB931" s="635">
        <v>4253030758</v>
      </c>
    </row>
    <row r="932" spans="1:28" ht="101.25">
      <c r="A932" s="475" t="s">
        <v>26654</v>
      </c>
      <c r="B932" s="1174" t="s">
        <v>26039</v>
      </c>
      <c r="C932" s="643">
        <v>4220031675</v>
      </c>
      <c r="D932" s="632" t="s">
        <v>261</v>
      </c>
      <c r="E932" s="476" t="s">
        <v>6999</v>
      </c>
      <c r="F932" s="634" t="s">
        <v>7000</v>
      </c>
      <c r="G932" s="634">
        <v>42339</v>
      </c>
      <c r="H932" s="632" t="s">
        <v>7001</v>
      </c>
      <c r="I932" s="632" t="s">
        <v>7002</v>
      </c>
      <c r="J932" s="422" t="s">
        <v>7003</v>
      </c>
      <c r="K932" s="636">
        <v>13</v>
      </c>
      <c r="L932" s="636">
        <v>12</v>
      </c>
      <c r="M932" s="636">
        <v>1</v>
      </c>
      <c r="N932" s="637">
        <v>3847140</v>
      </c>
      <c r="O932" s="637">
        <v>2842878.7</v>
      </c>
      <c r="P932" s="637">
        <f t="shared" si="31"/>
        <v>1004261.2999999998</v>
      </c>
      <c r="Q932" s="638">
        <f t="shared" si="32"/>
        <v>0.26104100708578315</v>
      </c>
      <c r="R932" s="636" t="s">
        <v>7004</v>
      </c>
      <c r="S932" s="635">
        <v>4205093564</v>
      </c>
      <c r="T932" s="637" t="s">
        <v>7005</v>
      </c>
      <c r="U932" s="634">
        <v>42366</v>
      </c>
      <c r="V932" s="636" t="s">
        <v>694</v>
      </c>
      <c r="W932" s="632" t="s">
        <v>829</v>
      </c>
      <c r="X932" s="634">
        <v>42384</v>
      </c>
      <c r="Y932" s="635" t="s">
        <v>7006</v>
      </c>
      <c r="Z932" s="637">
        <v>2842878.7</v>
      </c>
      <c r="AA932" s="636" t="s">
        <v>7004</v>
      </c>
      <c r="AB932" s="635">
        <v>4205093564</v>
      </c>
    </row>
    <row r="933" spans="1:28" ht="112.5">
      <c r="A933" s="475" t="s">
        <v>26655</v>
      </c>
      <c r="B933" s="1174" t="s">
        <v>26039</v>
      </c>
      <c r="C933" s="643">
        <v>4220031675</v>
      </c>
      <c r="D933" s="632" t="s">
        <v>261</v>
      </c>
      <c r="E933" s="476" t="s">
        <v>7007</v>
      </c>
      <c r="F933" s="634" t="s">
        <v>7008</v>
      </c>
      <c r="G933" s="634">
        <v>42339</v>
      </c>
      <c r="H933" s="632" t="s">
        <v>7009</v>
      </c>
      <c r="I933" s="632" t="s">
        <v>7010</v>
      </c>
      <c r="J933" s="422" t="s">
        <v>7011</v>
      </c>
      <c r="K933" s="636">
        <v>4</v>
      </c>
      <c r="L933" s="636">
        <v>4</v>
      </c>
      <c r="M933" s="636">
        <v>0</v>
      </c>
      <c r="N933" s="637">
        <v>95965</v>
      </c>
      <c r="O933" s="637">
        <v>91160</v>
      </c>
      <c r="P933" s="637">
        <f t="shared" si="31"/>
        <v>4805</v>
      </c>
      <c r="Q933" s="638">
        <f t="shared" si="32"/>
        <v>5.0070338144114997E-2</v>
      </c>
      <c r="R933" s="636" t="s">
        <v>2544</v>
      </c>
      <c r="S933" s="632" t="s">
        <v>1229</v>
      </c>
      <c r="T933" s="637" t="s">
        <v>7012</v>
      </c>
      <c r="U933" s="634">
        <v>42361</v>
      </c>
      <c r="V933" s="636" t="s">
        <v>694</v>
      </c>
      <c r="W933" s="632" t="s">
        <v>6833</v>
      </c>
      <c r="X933" s="634">
        <v>42373</v>
      </c>
      <c r="Y933" s="635" t="s">
        <v>7013</v>
      </c>
      <c r="Z933" s="637">
        <v>91160</v>
      </c>
      <c r="AA933" s="636" t="s">
        <v>2544</v>
      </c>
      <c r="AB933" s="632" t="s">
        <v>1229</v>
      </c>
    </row>
    <row r="934" spans="1:28" ht="135">
      <c r="A934" s="475" t="s">
        <v>26656</v>
      </c>
      <c r="B934" s="1174" t="s">
        <v>26039</v>
      </c>
      <c r="C934" s="643">
        <v>4220031675</v>
      </c>
      <c r="D934" s="632" t="s">
        <v>261</v>
      </c>
      <c r="E934" s="476" t="s">
        <v>7014</v>
      </c>
      <c r="F934" s="634" t="s">
        <v>7000</v>
      </c>
      <c r="G934" s="634">
        <v>42339</v>
      </c>
      <c r="H934" s="632" t="s">
        <v>7015</v>
      </c>
      <c r="I934" s="632" t="s">
        <v>7016</v>
      </c>
      <c r="J934" s="422" t="s">
        <v>7017</v>
      </c>
      <c r="K934" s="636">
        <v>8</v>
      </c>
      <c r="L934" s="636">
        <v>8</v>
      </c>
      <c r="M934" s="636">
        <v>0</v>
      </c>
      <c r="N934" s="637">
        <v>295713</v>
      </c>
      <c r="O934" s="637">
        <v>230655.92</v>
      </c>
      <c r="P934" s="637">
        <f t="shared" si="31"/>
        <v>65057.079999999987</v>
      </c>
      <c r="Q934" s="638">
        <f t="shared" si="32"/>
        <v>0.2200007439645873</v>
      </c>
      <c r="R934" s="636" t="s">
        <v>7018</v>
      </c>
      <c r="S934" s="635">
        <v>4205066024</v>
      </c>
      <c r="T934" s="637" t="s">
        <v>7019</v>
      </c>
      <c r="U934" s="634">
        <v>42361</v>
      </c>
      <c r="V934" s="636" t="s">
        <v>694</v>
      </c>
      <c r="W934" s="632" t="s">
        <v>6833</v>
      </c>
      <c r="X934" s="634">
        <v>42373</v>
      </c>
      <c r="Y934" s="635" t="s">
        <v>7020</v>
      </c>
      <c r="Z934" s="637">
        <v>230655.92</v>
      </c>
      <c r="AA934" s="636" t="s">
        <v>7018</v>
      </c>
      <c r="AB934" s="635">
        <v>4205066024</v>
      </c>
    </row>
    <row r="935" spans="1:28" ht="135">
      <c r="A935" s="475" t="s">
        <v>26657</v>
      </c>
      <c r="B935" s="1174" t="s">
        <v>26039</v>
      </c>
      <c r="C935" s="643">
        <v>4220031675</v>
      </c>
      <c r="D935" s="632" t="s">
        <v>261</v>
      </c>
      <c r="E935" s="476" t="s">
        <v>7021</v>
      </c>
      <c r="F935" s="634" t="s">
        <v>7000</v>
      </c>
      <c r="G935" s="634">
        <v>42339</v>
      </c>
      <c r="H935" s="632" t="s">
        <v>7022</v>
      </c>
      <c r="I935" s="632" t="s">
        <v>7023</v>
      </c>
      <c r="J935" s="422" t="s">
        <v>7024</v>
      </c>
      <c r="K935" s="636">
        <v>14</v>
      </c>
      <c r="L935" s="636">
        <v>14</v>
      </c>
      <c r="M935" s="636">
        <v>0</v>
      </c>
      <c r="N935" s="637">
        <v>8215260</v>
      </c>
      <c r="O935" s="637">
        <v>5582578.9000000004</v>
      </c>
      <c r="P935" s="637">
        <f t="shared" si="31"/>
        <v>2632681.0999999996</v>
      </c>
      <c r="Q935" s="638">
        <f t="shared" si="32"/>
        <v>0.32046229821089045</v>
      </c>
      <c r="R935" s="637" t="s">
        <v>6996</v>
      </c>
      <c r="S935" s="635">
        <v>4253030758</v>
      </c>
      <c r="T935" s="637" t="s">
        <v>6997</v>
      </c>
      <c r="U935" s="634">
        <v>42363</v>
      </c>
      <c r="V935" s="636" t="s">
        <v>694</v>
      </c>
      <c r="W935" s="632" t="s">
        <v>833</v>
      </c>
      <c r="X935" s="634">
        <v>42391</v>
      </c>
      <c r="Y935" s="635" t="s">
        <v>7025</v>
      </c>
      <c r="Z935" s="637">
        <v>5582578.9000000004</v>
      </c>
      <c r="AA935" s="637" t="s">
        <v>6996</v>
      </c>
      <c r="AB935" s="635">
        <v>4253030758</v>
      </c>
    </row>
    <row r="936" spans="1:28" ht="409.5">
      <c r="A936" s="475" t="s">
        <v>26658</v>
      </c>
      <c r="B936" s="1174" t="s">
        <v>26039</v>
      </c>
      <c r="C936" s="643">
        <v>4220031675</v>
      </c>
      <c r="D936" s="632" t="s">
        <v>261</v>
      </c>
      <c r="E936" s="476" t="s">
        <v>7026</v>
      </c>
      <c r="F936" s="634" t="s">
        <v>7000</v>
      </c>
      <c r="G936" s="634">
        <v>42339</v>
      </c>
      <c r="H936" s="632" t="s">
        <v>7027</v>
      </c>
      <c r="I936" s="632" t="s">
        <v>7028</v>
      </c>
      <c r="J936" s="640" t="s">
        <v>7029</v>
      </c>
      <c r="K936" s="636">
        <v>14</v>
      </c>
      <c r="L936" s="636">
        <v>13</v>
      </c>
      <c r="M936" s="636">
        <v>1</v>
      </c>
      <c r="N936" s="637">
        <v>3372925</v>
      </c>
      <c r="O936" s="637">
        <v>2428505.7200000002</v>
      </c>
      <c r="P936" s="637">
        <f t="shared" si="31"/>
        <v>944419.2799999998</v>
      </c>
      <c r="Q936" s="638">
        <f t="shared" si="32"/>
        <v>0.28000008301400114</v>
      </c>
      <c r="R936" s="636" t="s">
        <v>7030</v>
      </c>
      <c r="S936" s="635">
        <v>7805607841</v>
      </c>
      <c r="T936" s="637" t="s">
        <v>7031</v>
      </c>
      <c r="U936" s="634">
        <v>42363</v>
      </c>
      <c r="V936" s="636" t="s">
        <v>694</v>
      </c>
      <c r="W936" s="632" t="s">
        <v>831</v>
      </c>
      <c r="X936" s="634">
        <v>42383</v>
      </c>
      <c r="Y936" s="635" t="s">
        <v>7032</v>
      </c>
      <c r="Z936" s="637">
        <v>2428505.7200000002</v>
      </c>
      <c r="AA936" s="636" t="s">
        <v>7030</v>
      </c>
      <c r="AB936" s="635">
        <v>7805607841</v>
      </c>
    </row>
    <row r="937" spans="1:28" ht="123.75">
      <c r="A937" s="475" t="s">
        <v>26659</v>
      </c>
      <c r="B937" s="1174" t="s">
        <v>26039</v>
      </c>
      <c r="C937" s="643">
        <v>4220031675</v>
      </c>
      <c r="D937" s="632" t="s">
        <v>261</v>
      </c>
      <c r="E937" s="476" t="s">
        <v>7033</v>
      </c>
      <c r="F937" s="634" t="s">
        <v>7008</v>
      </c>
      <c r="G937" s="634">
        <v>42340</v>
      </c>
      <c r="H937" s="632" t="s">
        <v>7034</v>
      </c>
      <c r="I937" s="639" t="s">
        <v>7035</v>
      </c>
      <c r="J937" s="640" t="s">
        <v>7036</v>
      </c>
      <c r="K937" s="636">
        <v>4</v>
      </c>
      <c r="L937" s="636">
        <v>4</v>
      </c>
      <c r="M937" s="636">
        <v>0</v>
      </c>
      <c r="N937" s="637">
        <v>1897424</v>
      </c>
      <c r="O937" s="637">
        <v>1299735.44</v>
      </c>
      <c r="P937" s="637">
        <f t="shared" si="31"/>
        <v>597688.56000000006</v>
      </c>
      <c r="Q937" s="638">
        <f t="shared" si="32"/>
        <v>0.315</v>
      </c>
      <c r="R937" s="637" t="s">
        <v>6996</v>
      </c>
      <c r="S937" s="635">
        <v>4253030758</v>
      </c>
      <c r="T937" s="637" t="s">
        <v>6997</v>
      </c>
      <c r="U937" s="634">
        <v>42361</v>
      </c>
      <c r="V937" s="636" t="s">
        <v>694</v>
      </c>
      <c r="W937" s="632" t="s">
        <v>6833</v>
      </c>
      <c r="X937" s="634">
        <v>42373</v>
      </c>
      <c r="Y937" s="635" t="s">
        <v>7037</v>
      </c>
      <c r="Z937" s="637">
        <v>1299735.44</v>
      </c>
      <c r="AA937" s="637" t="s">
        <v>6996</v>
      </c>
      <c r="AB937" s="635">
        <v>4253030758</v>
      </c>
    </row>
    <row r="938" spans="1:28" ht="146.25">
      <c r="A938" s="475" t="s">
        <v>26660</v>
      </c>
      <c r="B938" s="1174" t="s">
        <v>26039</v>
      </c>
      <c r="C938" s="643">
        <v>4220031675</v>
      </c>
      <c r="D938" s="632" t="s">
        <v>261</v>
      </c>
      <c r="E938" s="476" t="s">
        <v>7038</v>
      </c>
      <c r="F938" s="634" t="s">
        <v>7000</v>
      </c>
      <c r="G938" s="634">
        <v>42340</v>
      </c>
      <c r="H938" s="632" t="s">
        <v>7039</v>
      </c>
      <c r="I938" s="632" t="s">
        <v>7040</v>
      </c>
      <c r="J938" s="422" t="s">
        <v>7041</v>
      </c>
      <c r="K938" s="636">
        <v>11</v>
      </c>
      <c r="L938" s="636">
        <v>10</v>
      </c>
      <c r="M938" s="636">
        <v>1</v>
      </c>
      <c r="N938" s="637">
        <v>1524115</v>
      </c>
      <c r="O938" s="637">
        <v>1470770.94</v>
      </c>
      <c r="P938" s="637">
        <f t="shared" si="31"/>
        <v>53344.060000000056</v>
      </c>
      <c r="Q938" s="638">
        <f t="shared" si="32"/>
        <v>3.5000022964146352E-2</v>
      </c>
      <c r="R938" s="636" t="s">
        <v>2371</v>
      </c>
      <c r="S938" s="632">
        <v>4253022965</v>
      </c>
      <c r="T938" s="637" t="s">
        <v>6796</v>
      </c>
      <c r="U938" s="634">
        <v>42359</v>
      </c>
      <c r="V938" s="636" t="s">
        <v>694</v>
      </c>
      <c r="W938" s="632" t="s">
        <v>6833</v>
      </c>
      <c r="X938" s="634">
        <v>42373</v>
      </c>
      <c r="Y938" s="635" t="s">
        <v>7042</v>
      </c>
      <c r="Z938" s="637">
        <v>1470770.94</v>
      </c>
      <c r="AA938" s="636" t="s">
        <v>2371</v>
      </c>
      <c r="AB938" s="632">
        <v>4253022965</v>
      </c>
    </row>
    <row r="939" spans="1:28" ht="123.75">
      <c r="A939" s="475" t="s">
        <v>26661</v>
      </c>
      <c r="B939" s="1174" t="s">
        <v>26039</v>
      </c>
      <c r="C939" s="643">
        <v>4220031675</v>
      </c>
      <c r="D939" s="632" t="s">
        <v>261</v>
      </c>
      <c r="E939" s="476" t="s">
        <v>7043</v>
      </c>
      <c r="F939" s="634" t="s">
        <v>7000</v>
      </c>
      <c r="G939" s="634">
        <v>42340</v>
      </c>
      <c r="H939" s="632" t="s">
        <v>7044</v>
      </c>
      <c r="I939" s="632" t="s">
        <v>7045</v>
      </c>
      <c r="J939" s="422" t="s">
        <v>7046</v>
      </c>
      <c r="K939" s="636">
        <v>8</v>
      </c>
      <c r="L939" s="636">
        <v>8</v>
      </c>
      <c r="M939" s="636">
        <v>0</v>
      </c>
      <c r="N939" s="637">
        <v>932720</v>
      </c>
      <c r="O939" s="637">
        <v>722858</v>
      </c>
      <c r="P939" s="637">
        <f t="shared" si="31"/>
        <v>209862</v>
      </c>
      <c r="Q939" s="638">
        <f t="shared" si="32"/>
        <v>0.22500000000000001</v>
      </c>
      <c r="R939" s="636" t="s">
        <v>7030</v>
      </c>
      <c r="S939" s="635">
        <v>7805607841</v>
      </c>
      <c r="T939" s="637" t="s">
        <v>7031</v>
      </c>
      <c r="U939" s="634">
        <v>42359</v>
      </c>
      <c r="V939" s="636" t="s">
        <v>694</v>
      </c>
      <c r="W939" s="632" t="s">
        <v>6833</v>
      </c>
      <c r="X939" s="634">
        <v>42373</v>
      </c>
      <c r="Y939" s="635" t="s">
        <v>7047</v>
      </c>
      <c r="Z939" s="637">
        <v>722858</v>
      </c>
      <c r="AA939" s="636" t="s">
        <v>7030</v>
      </c>
      <c r="AB939" s="635">
        <v>7805607841</v>
      </c>
    </row>
    <row r="940" spans="1:28" ht="101.25">
      <c r="A940" s="475" t="s">
        <v>26662</v>
      </c>
      <c r="B940" s="1174" t="s">
        <v>26039</v>
      </c>
      <c r="C940" s="643">
        <v>4220031675</v>
      </c>
      <c r="D940" s="632" t="s">
        <v>261</v>
      </c>
      <c r="E940" s="476" t="s">
        <v>7048</v>
      </c>
      <c r="F940" s="634" t="s">
        <v>7000</v>
      </c>
      <c r="G940" s="634">
        <v>42339</v>
      </c>
      <c r="H940" s="632" t="s">
        <v>7049</v>
      </c>
      <c r="I940" s="632" t="s">
        <v>7050</v>
      </c>
      <c r="J940" s="422" t="s">
        <v>7051</v>
      </c>
      <c r="K940" s="636">
        <v>5</v>
      </c>
      <c r="L940" s="636">
        <v>4</v>
      </c>
      <c r="M940" s="636">
        <v>1</v>
      </c>
      <c r="N940" s="637">
        <v>2189066</v>
      </c>
      <c r="O940" s="637">
        <v>1213900</v>
      </c>
      <c r="P940" s="637">
        <f t="shared" si="31"/>
        <v>975166</v>
      </c>
      <c r="Q940" s="638">
        <f t="shared" si="32"/>
        <v>0.44547126491389477</v>
      </c>
      <c r="R940" s="636" t="s">
        <v>7052</v>
      </c>
      <c r="S940" s="632">
        <v>4220039868</v>
      </c>
      <c r="T940" s="637" t="s">
        <v>7053</v>
      </c>
      <c r="U940" s="634">
        <v>42354</v>
      </c>
      <c r="V940" s="636" t="s">
        <v>694</v>
      </c>
      <c r="W940" s="632" t="s">
        <v>1676</v>
      </c>
      <c r="X940" s="634">
        <v>42382</v>
      </c>
      <c r="Y940" s="635" t="s">
        <v>6783</v>
      </c>
      <c r="Z940" s="637">
        <v>1213900</v>
      </c>
      <c r="AA940" s="636" t="s">
        <v>7052</v>
      </c>
      <c r="AB940" s="632">
        <v>4220039868</v>
      </c>
    </row>
    <row r="941" spans="1:28" ht="112.5">
      <c r="A941" s="475" t="s">
        <v>26663</v>
      </c>
      <c r="B941" s="1174" t="s">
        <v>26039</v>
      </c>
      <c r="C941" s="643">
        <v>4220031675</v>
      </c>
      <c r="D941" s="632" t="s">
        <v>261</v>
      </c>
      <c r="E941" s="476" t="s">
        <v>7054</v>
      </c>
      <c r="F941" s="634" t="s">
        <v>7008</v>
      </c>
      <c r="G941" s="634">
        <v>42339</v>
      </c>
      <c r="H941" s="632" t="s">
        <v>7055</v>
      </c>
      <c r="I941" s="632" t="s">
        <v>7056</v>
      </c>
      <c r="J941" s="422" t="s">
        <v>7057</v>
      </c>
      <c r="K941" s="636">
        <v>10</v>
      </c>
      <c r="L941" s="636">
        <v>9</v>
      </c>
      <c r="M941" s="636">
        <v>1</v>
      </c>
      <c r="N941" s="637">
        <v>795907</v>
      </c>
      <c r="O941" s="637">
        <v>561114.14</v>
      </c>
      <c r="P941" s="637">
        <f t="shared" si="31"/>
        <v>234792.86</v>
      </c>
      <c r="Q941" s="638">
        <f t="shared" si="32"/>
        <v>0.29500037064631923</v>
      </c>
      <c r="R941" s="636" t="s">
        <v>2371</v>
      </c>
      <c r="S941" s="632">
        <v>4253022965</v>
      </c>
      <c r="T941" s="637" t="s">
        <v>6796</v>
      </c>
      <c r="U941" s="634">
        <v>42355</v>
      </c>
      <c r="V941" s="636" t="s">
        <v>694</v>
      </c>
      <c r="W941" s="632" t="s">
        <v>7058</v>
      </c>
      <c r="X941" s="634">
        <v>42374</v>
      </c>
      <c r="Y941" s="635" t="s">
        <v>7059</v>
      </c>
      <c r="Z941" s="637">
        <v>561114.14</v>
      </c>
      <c r="AA941" s="636" t="s">
        <v>2371</v>
      </c>
      <c r="AB941" s="632">
        <v>4253022965</v>
      </c>
    </row>
    <row r="942" spans="1:28" ht="123.75">
      <c r="A942" s="475" t="s">
        <v>26664</v>
      </c>
      <c r="B942" s="1172" t="s">
        <v>6776</v>
      </c>
      <c r="C942" s="632" t="s">
        <v>4204</v>
      </c>
      <c r="D942" s="632" t="s">
        <v>261</v>
      </c>
      <c r="E942" s="422" t="s">
        <v>7060</v>
      </c>
      <c r="F942" s="634" t="s">
        <v>2583</v>
      </c>
      <c r="G942" s="634">
        <v>42367</v>
      </c>
      <c r="H942" s="632" t="s">
        <v>7061</v>
      </c>
      <c r="I942" s="632" t="s">
        <v>7062</v>
      </c>
      <c r="J942" s="422" t="s">
        <v>7063</v>
      </c>
      <c r="K942" s="635">
        <v>3</v>
      </c>
      <c r="L942" s="636">
        <v>3</v>
      </c>
      <c r="M942" s="636">
        <v>0</v>
      </c>
      <c r="N942" s="637">
        <v>15770</v>
      </c>
      <c r="O942" s="636">
        <v>13010.25</v>
      </c>
      <c r="P942" s="636">
        <f t="shared" si="31"/>
        <v>2759.75</v>
      </c>
      <c r="Q942" s="636">
        <f t="shared" si="32"/>
        <v>0.17499999999999999</v>
      </c>
      <c r="R942" s="636" t="s">
        <v>7064</v>
      </c>
      <c r="S942" s="636">
        <v>4238013927</v>
      </c>
      <c r="T942" s="636" t="s">
        <v>7065</v>
      </c>
      <c r="U942" s="634">
        <v>42357</v>
      </c>
      <c r="V942" s="636" t="s">
        <v>694</v>
      </c>
      <c r="W942" s="632" t="s">
        <v>840</v>
      </c>
      <c r="X942" s="634">
        <v>42402</v>
      </c>
      <c r="Y942" s="635" t="s">
        <v>7066</v>
      </c>
      <c r="Z942" s="636">
        <v>13010.25</v>
      </c>
      <c r="AA942" s="636" t="s">
        <v>7064</v>
      </c>
      <c r="AB942" s="636">
        <v>4238013927</v>
      </c>
    </row>
    <row r="943" spans="1:28" ht="213.75">
      <c r="A943" s="475" t="s">
        <v>26665</v>
      </c>
      <c r="B943" s="1172" t="s">
        <v>7067</v>
      </c>
      <c r="C943" s="632" t="s">
        <v>7068</v>
      </c>
      <c r="D943" s="632" t="s">
        <v>589</v>
      </c>
      <c r="E943" s="476" t="s">
        <v>6350</v>
      </c>
      <c r="F943" s="634">
        <v>42417</v>
      </c>
      <c r="G943" s="634">
        <v>42426</v>
      </c>
      <c r="H943" s="632" t="s">
        <v>2282</v>
      </c>
      <c r="I943" s="634" t="s">
        <v>7069</v>
      </c>
      <c r="J943" s="422" t="s">
        <v>7070</v>
      </c>
      <c r="K943" s="1452">
        <v>2</v>
      </c>
      <c r="L943" s="1452">
        <v>2</v>
      </c>
      <c r="M943" s="1452">
        <v>0</v>
      </c>
      <c r="N943" s="637">
        <v>272890</v>
      </c>
      <c r="O943" s="636">
        <v>268773.5</v>
      </c>
      <c r="P943" s="637">
        <f t="shared" si="31"/>
        <v>4116.5</v>
      </c>
      <c r="Q943" s="638">
        <f t="shared" si="32"/>
        <v>1.5084832716479184E-2</v>
      </c>
      <c r="R943" s="636" t="s">
        <v>7071</v>
      </c>
      <c r="S943" s="632">
        <v>4205086172</v>
      </c>
      <c r="T943" s="637" t="s">
        <v>6355</v>
      </c>
      <c r="U943" s="634">
        <v>42445</v>
      </c>
      <c r="V943" s="636" t="s">
        <v>694</v>
      </c>
      <c r="W943" s="632" t="s">
        <v>7072</v>
      </c>
      <c r="X943" s="634">
        <v>42458</v>
      </c>
      <c r="Y943" s="636" t="s">
        <v>7073</v>
      </c>
      <c r="Z943" s="636">
        <v>268773.5</v>
      </c>
      <c r="AA943" s="636" t="s">
        <v>7071</v>
      </c>
      <c r="AB943" s="632">
        <v>4205086172</v>
      </c>
    </row>
    <row r="944" spans="1:28" ht="213.75">
      <c r="A944" s="475" t="s">
        <v>26666</v>
      </c>
      <c r="B944" s="1172" t="s">
        <v>5286</v>
      </c>
      <c r="C944" s="632" t="s">
        <v>7074</v>
      </c>
      <c r="D944" s="632" t="s">
        <v>589</v>
      </c>
      <c r="E944" s="476" t="s">
        <v>6350</v>
      </c>
      <c r="F944" s="634">
        <v>42411</v>
      </c>
      <c r="G944" s="634">
        <v>42426</v>
      </c>
      <c r="H944" s="632" t="s">
        <v>2282</v>
      </c>
      <c r="I944" s="634" t="s">
        <v>7069</v>
      </c>
      <c r="J944" s="422" t="s">
        <v>7070</v>
      </c>
      <c r="K944" s="1452"/>
      <c r="L944" s="1452"/>
      <c r="M944" s="1452"/>
      <c r="N944" s="637">
        <v>330985</v>
      </c>
      <c r="O944" s="637">
        <v>325992.15000000002</v>
      </c>
      <c r="P944" s="637">
        <f t="shared" si="31"/>
        <v>4992.8499999999767</v>
      </c>
      <c r="Q944" s="638">
        <f t="shared" si="32"/>
        <v>1.508482257504113E-2</v>
      </c>
      <c r="R944" s="636" t="s">
        <v>7071</v>
      </c>
      <c r="S944" s="632">
        <v>4205086172</v>
      </c>
      <c r="T944" s="637" t="s">
        <v>6355</v>
      </c>
      <c r="U944" s="634">
        <v>42445</v>
      </c>
      <c r="V944" s="636" t="s">
        <v>694</v>
      </c>
      <c r="W944" s="632" t="s">
        <v>7072</v>
      </c>
      <c r="X944" s="634">
        <v>42459</v>
      </c>
      <c r="Y944" s="636" t="s">
        <v>7075</v>
      </c>
      <c r="Z944" s="637">
        <v>325992.15000000002</v>
      </c>
      <c r="AA944" s="636" t="s">
        <v>7071</v>
      </c>
      <c r="AB944" s="632">
        <v>4205086172</v>
      </c>
    </row>
    <row r="945" spans="1:28" ht="213.75">
      <c r="A945" s="475" t="s">
        <v>26667</v>
      </c>
      <c r="B945" s="1172" t="s">
        <v>7076</v>
      </c>
      <c r="C945" s="632" t="s">
        <v>7077</v>
      </c>
      <c r="D945" s="632" t="s">
        <v>589</v>
      </c>
      <c r="E945" s="476" t="s">
        <v>6350</v>
      </c>
      <c r="F945" s="634">
        <v>42386</v>
      </c>
      <c r="G945" s="634">
        <v>42426</v>
      </c>
      <c r="H945" s="632" t="s">
        <v>2282</v>
      </c>
      <c r="I945" s="634" t="s">
        <v>7069</v>
      </c>
      <c r="J945" s="422" t="s">
        <v>7070</v>
      </c>
      <c r="K945" s="1452"/>
      <c r="L945" s="1452"/>
      <c r="M945" s="1452"/>
      <c r="N945" s="637">
        <v>40036.5</v>
      </c>
      <c r="O945" s="636">
        <v>39432.559999999998</v>
      </c>
      <c r="P945" s="637">
        <f t="shared" si="31"/>
        <v>603.94000000000233</v>
      </c>
      <c r="Q945" s="638">
        <f t="shared" si="32"/>
        <v>1.5084735179149078E-2</v>
      </c>
      <c r="R945" s="636" t="s">
        <v>7071</v>
      </c>
      <c r="S945" s="632">
        <v>4205086172</v>
      </c>
      <c r="T945" s="637" t="s">
        <v>6355</v>
      </c>
      <c r="U945" s="634">
        <v>42445</v>
      </c>
      <c r="V945" s="636" t="s">
        <v>694</v>
      </c>
      <c r="W945" s="632" t="s">
        <v>1033</v>
      </c>
      <c r="X945" s="634">
        <v>42464</v>
      </c>
      <c r="Y945" s="636" t="s">
        <v>7078</v>
      </c>
      <c r="Z945" s="636">
        <v>39432.559999999998</v>
      </c>
      <c r="AA945" s="636" t="s">
        <v>7071</v>
      </c>
      <c r="AB945" s="632">
        <v>4205086172</v>
      </c>
    </row>
    <row r="946" spans="1:28" ht="112.5">
      <c r="A946" s="475" t="s">
        <v>26668</v>
      </c>
      <c r="B946" s="1174" t="s">
        <v>26039</v>
      </c>
      <c r="C946" s="643">
        <v>4220031675</v>
      </c>
      <c r="D946" s="632" t="s">
        <v>272</v>
      </c>
      <c r="E946" s="476" t="s">
        <v>7079</v>
      </c>
      <c r="F946" s="634">
        <v>42398</v>
      </c>
      <c r="G946" s="634">
        <v>42430</v>
      </c>
      <c r="H946" s="632" t="s">
        <v>7080</v>
      </c>
      <c r="I946" s="634" t="s">
        <v>1198</v>
      </c>
      <c r="J946" s="422" t="s">
        <v>7081</v>
      </c>
      <c r="K946" s="636">
        <v>2</v>
      </c>
      <c r="L946" s="636">
        <v>2</v>
      </c>
      <c r="M946" s="636">
        <v>0</v>
      </c>
      <c r="N946" s="637">
        <v>2039972</v>
      </c>
      <c r="O946" s="637">
        <v>2029700</v>
      </c>
      <c r="P946" s="637">
        <f t="shared" si="31"/>
        <v>10272</v>
      </c>
      <c r="Q946" s="638">
        <f t="shared" si="32"/>
        <v>5.035363230475696E-3</v>
      </c>
      <c r="R946" s="636" t="s">
        <v>7052</v>
      </c>
      <c r="S946" s="632">
        <v>4220039868</v>
      </c>
      <c r="T946" s="637" t="s">
        <v>7053</v>
      </c>
      <c r="U946" s="634">
        <v>42447</v>
      </c>
      <c r="V946" s="636" t="s">
        <v>694</v>
      </c>
      <c r="W946" s="632" t="s">
        <v>1027</v>
      </c>
      <c r="X946" s="634">
        <v>42459</v>
      </c>
      <c r="Y946" s="636" t="s">
        <v>7082</v>
      </c>
      <c r="Z946" s="637">
        <v>2029700</v>
      </c>
      <c r="AA946" s="636" t="s">
        <v>7052</v>
      </c>
      <c r="AB946" s="632">
        <v>4220039868</v>
      </c>
    </row>
    <row r="947" spans="1:28" ht="112.5">
      <c r="A947" s="475" t="s">
        <v>26669</v>
      </c>
      <c r="B947" s="1174" t="s">
        <v>26039</v>
      </c>
      <c r="C947" s="643">
        <v>4220031675</v>
      </c>
      <c r="D947" s="632" t="s">
        <v>272</v>
      </c>
      <c r="E947" s="476" t="s">
        <v>7083</v>
      </c>
      <c r="F947" s="634">
        <v>42398</v>
      </c>
      <c r="G947" s="646">
        <v>42430</v>
      </c>
      <c r="H947" s="632" t="s">
        <v>7084</v>
      </c>
      <c r="I947" s="634" t="s">
        <v>1198</v>
      </c>
      <c r="J947" s="422" t="s">
        <v>7081</v>
      </c>
      <c r="K947" s="636">
        <v>2</v>
      </c>
      <c r="L947" s="636">
        <v>2</v>
      </c>
      <c r="M947" s="636">
        <v>0</v>
      </c>
      <c r="N947" s="637">
        <v>2820513</v>
      </c>
      <c r="O947" s="637">
        <v>2806400</v>
      </c>
      <c r="P947" s="636">
        <f t="shared" si="31"/>
        <v>14113</v>
      </c>
      <c r="Q947" s="636">
        <f t="shared" si="32"/>
        <v>5.0036996815828157E-3</v>
      </c>
      <c r="R947" s="636" t="s">
        <v>7052</v>
      </c>
      <c r="S947" s="632">
        <v>4220039868</v>
      </c>
      <c r="T947" s="637" t="s">
        <v>7053</v>
      </c>
      <c r="U947" s="634">
        <v>42445</v>
      </c>
      <c r="V947" s="636" t="s">
        <v>694</v>
      </c>
      <c r="W947" s="632" t="s">
        <v>1027</v>
      </c>
      <c r="X947" s="634">
        <v>42459</v>
      </c>
      <c r="Y947" s="636" t="s">
        <v>7085</v>
      </c>
      <c r="Z947" s="637">
        <v>2806400</v>
      </c>
      <c r="AA947" s="636" t="s">
        <v>7052</v>
      </c>
      <c r="AB947" s="632">
        <v>4220039868</v>
      </c>
    </row>
    <row r="948" spans="1:28" ht="112.5">
      <c r="A948" s="475" t="s">
        <v>26670</v>
      </c>
      <c r="B948" s="1174" t="s">
        <v>26039</v>
      </c>
      <c r="C948" s="643">
        <v>4220031675</v>
      </c>
      <c r="D948" s="632" t="s">
        <v>272</v>
      </c>
      <c r="E948" s="476" t="s">
        <v>7086</v>
      </c>
      <c r="F948" s="634">
        <v>42398</v>
      </c>
      <c r="G948" s="634">
        <v>42430</v>
      </c>
      <c r="H948" s="632" t="s">
        <v>7087</v>
      </c>
      <c r="I948" s="634" t="s">
        <v>1198</v>
      </c>
      <c r="J948" s="422" t="s">
        <v>7081</v>
      </c>
      <c r="K948" s="636">
        <v>1</v>
      </c>
      <c r="L948" s="636">
        <v>1</v>
      </c>
      <c r="M948" s="636">
        <v>0</v>
      </c>
      <c r="N948" s="637">
        <v>3638665</v>
      </c>
      <c r="O948" s="637">
        <v>3638600</v>
      </c>
      <c r="P948" s="637">
        <f t="shared" si="31"/>
        <v>65</v>
      </c>
      <c r="Q948" s="638">
        <f t="shared" si="32"/>
        <v>1.7863694514232974E-5</v>
      </c>
      <c r="R948" s="636" t="s">
        <v>7088</v>
      </c>
      <c r="S948" s="632">
        <v>4220039723</v>
      </c>
      <c r="T948" s="637" t="s">
        <v>7089</v>
      </c>
      <c r="U948" s="634">
        <v>42447</v>
      </c>
      <c r="V948" s="636" t="s">
        <v>694</v>
      </c>
      <c r="W948" s="632" t="s">
        <v>1027</v>
      </c>
      <c r="X948" s="634">
        <v>42459</v>
      </c>
      <c r="Y948" s="636" t="s">
        <v>7090</v>
      </c>
      <c r="Z948" s="637">
        <v>3638600</v>
      </c>
      <c r="AA948" s="636" t="s">
        <v>7088</v>
      </c>
      <c r="AB948" s="632">
        <v>4220039723</v>
      </c>
    </row>
    <row r="949" spans="1:28" ht="101.25">
      <c r="A949" s="475" t="s">
        <v>26671</v>
      </c>
      <c r="B949" s="1174" t="s">
        <v>26039</v>
      </c>
      <c r="C949" s="643">
        <v>4220031675</v>
      </c>
      <c r="D949" s="632" t="s">
        <v>272</v>
      </c>
      <c r="E949" s="476" t="s">
        <v>7091</v>
      </c>
      <c r="F949" s="634">
        <v>42417</v>
      </c>
      <c r="G949" s="646">
        <v>42430</v>
      </c>
      <c r="H949" s="632" t="s">
        <v>7092</v>
      </c>
      <c r="I949" s="639" t="s">
        <v>7093</v>
      </c>
      <c r="J949" s="422" t="s">
        <v>7094</v>
      </c>
      <c r="K949" s="636">
        <v>8</v>
      </c>
      <c r="L949" s="636">
        <v>7</v>
      </c>
      <c r="M949" s="636">
        <v>1</v>
      </c>
      <c r="N949" s="637">
        <v>2447050</v>
      </c>
      <c r="O949" s="637">
        <v>2434814.75</v>
      </c>
      <c r="P949" s="637">
        <f t="shared" si="31"/>
        <v>12235.25</v>
      </c>
      <c r="Q949" s="638">
        <f t="shared" si="32"/>
        <v>5.0000000000000001E-3</v>
      </c>
      <c r="R949" s="636" t="s">
        <v>7095</v>
      </c>
      <c r="S949" s="632">
        <v>4220038945</v>
      </c>
      <c r="T949" s="637" t="s">
        <v>7096</v>
      </c>
      <c r="U949" s="634">
        <v>42447</v>
      </c>
      <c r="V949" s="636" t="s">
        <v>694</v>
      </c>
      <c r="W949" s="632" t="s">
        <v>693</v>
      </c>
      <c r="X949" s="634">
        <v>42459</v>
      </c>
      <c r="Y949" s="636" t="s">
        <v>7097</v>
      </c>
      <c r="Z949" s="637">
        <v>2434814.75</v>
      </c>
      <c r="AA949" s="636" t="s">
        <v>7095</v>
      </c>
      <c r="AB949" s="632">
        <v>4220038945</v>
      </c>
    </row>
    <row r="950" spans="1:28" ht="112.5">
      <c r="A950" s="475" t="s">
        <v>26672</v>
      </c>
      <c r="B950" s="1172" t="s">
        <v>6776</v>
      </c>
      <c r="C950" s="632" t="s">
        <v>4204</v>
      </c>
      <c r="D950" s="632" t="s">
        <v>261</v>
      </c>
      <c r="E950" s="633" t="s">
        <v>7098</v>
      </c>
      <c r="F950" s="634">
        <v>42408</v>
      </c>
      <c r="G950" s="634">
        <v>42419</v>
      </c>
      <c r="H950" s="632" t="s">
        <v>7099</v>
      </c>
      <c r="I950" s="634" t="s">
        <v>1198</v>
      </c>
      <c r="J950" s="422" t="s">
        <v>7081</v>
      </c>
      <c r="K950" s="635">
        <v>2</v>
      </c>
      <c r="L950" s="635">
        <v>2</v>
      </c>
      <c r="M950" s="635">
        <v>0</v>
      </c>
      <c r="N950" s="637">
        <v>391955.5</v>
      </c>
      <c r="O950" s="637">
        <v>388035.94</v>
      </c>
      <c r="P950" s="637">
        <f t="shared" si="31"/>
        <v>3919.5599999999977</v>
      </c>
      <c r="Q950" s="638">
        <f t="shared" si="32"/>
        <v>1.0000012756550093E-2</v>
      </c>
      <c r="R950" s="636" t="s">
        <v>7100</v>
      </c>
      <c r="S950" s="636">
        <v>4238003037</v>
      </c>
      <c r="T950" s="636" t="s">
        <v>7101</v>
      </c>
      <c r="U950" s="634">
        <v>42440</v>
      </c>
      <c r="V950" s="636" t="s">
        <v>694</v>
      </c>
      <c r="W950" s="634">
        <v>42451</v>
      </c>
      <c r="X950" s="634">
        <v>42452</v>
      </c>
      <c r="Y950" s="636" t="s">
        <v>7102</v>
      </c>
      <c r="Z950" s="637">
        <v>388035.94</v>
      </c>
      <c r="AA950" s="636" t="s">
        <v>7100</v>
      </c>
      <c r="AB950" s="636">
        <v>4238003037</v>
      </c>
    </row>
    <row r="951" spans="1:28" ht="112.5">
      <c r="A951" s="475" t="s">
        <v>26673</v>
      </c>
      <c r="B951" s="1172" t="s">
        <v>6776</v>
      </c>
      <c r="C951" s="632" t="s">
        <v>4204</v>
      </c>
      <c r="D951" s="632" t="s">
        <v>261</v>
      </c>
      <c r="E951" s="633" t="s">
        <v>7103</v>
      </c>
      <c r="F951" s="634">
        <v>42408</v>
      </c>
      <c r="G951" s="634">
        <v>42420</v>
      </c>
      <c r="H951" s="632" t="s">
        <v>7104</v>
      </c>
      <c r="I951" s="634" t="s">
        <v>1198</v>
      </c>
      <c r="J951" s="422" t="s">
        <v>7081</v>
      </c>
      <c r="K951" s="635">
        <v>2</v>
      </c>
      <c r="L951" s="635">
        <v>2</v>
      </c>
      <c r="M951" s="635">
        <v>0</v>
      </c>
      <c r="N951" s="637">
        <v>1013353</v>
      </c>
      <c r="O951" s="637">
        <v>962685.35</v>
      </c>
      <c r="P951" s="637">
        <f t="shared" si="31"/>
        <v>50667.650000000023</v>
      </c>
      <c r="Q951" s="638">
        <f t="shared" si="32"/>
        <v>0.05</v>
      </c>
      <c r="R951" s="636" t="s">
        <v>7100</v>
      </c>
      <c r="S951" s="636">
        <v>4238003037</v>
      </c>
      <c r="T951" s="636" t="s">
        <v>7101</v>
      </c>
      <c r="U951" s="634">
        <v>42440</v>
      </c>
      <c r="V951" s="636" t="s">
        <v>694</v>
      </c>
      <c r="W951" s="634">
        <v>42451</v>
      </c>
      <c r="X951" s="634">
        <v>42452</v>
      </c>
      <c r="Y951" s="636" t="s">
        <v>7105</v>
      </c>
      <c r="Z951" s="637">
        <v>962685.35</v>
      </c>
      <c r="AA951" s="636" t="s">
        <v>7100</v>
      </c>
      <c r="AB951" s="636">
        <v>4238003037</v>
      </c>
    </row>
    <row r="952" spans="1:28" ht="112.5">
      <c r="A952" s="475" t="s">
        <v>26674</v>
      </c>
      <c r="B952" s="1172" t="s">
        <v>6776</v>
      </c>
      <c r="C952" s="632" t="s">
        <v>4204</v>
      </c>
      <c r="D952" s="632" t="s">
        <v>272</v>
      </c>
      <c r="E952" s="633" t="s">
        <v>7106</v>
      </c>
      <c r="F952" s="634">
        <v>42408</v>
      </c>
      <c r="G952" s="634">
        <v>42420</v>
      </c>
      <c r="H952" s="632" t="s">
        <v>7107</v>
      </c>
      <c r="I952" s="634" t="s">
        <v>1198</v>
      </c>
      <c r="J952" s="422" t="s">
        <v>7081</v>
      </c>
      <c r="K952" s="635">
        <v>2</v>
      </c>
      <c r="L952" s="635">
        <v>2</v>
      </c>
      <c r="M952" s="635">
        <v>0</v>
      </c>
      <c r="N952" s="637">
        <v>1376725</v>
      </c>
      <c r="O952" s="637">
        <v>1369800</v>
      </c>
      <c r="P952" s="636">
        <f t="shared" si="31"/>
        <v>6925</v>
      </c>
      <c r="Q952" s="636">
        <f t="shared" si="32"/>
        <v>5.0300532059779357E-3</v>
      </c>
      <c r="R952" s="636" t="s">
        <v>7052</v>
      </c>
      <c r="S952" s="636">
        <v>4220039868</v>
      </c>
      <c r="T952" s="636" t="s">
        <v>7108</v>
      </c>
      <c r="U952" s="634">
        <v>42440</v>
      </c>
      <c r="V952" s="636" t="s">
        <v>694</v>
      </c>
      <c r="W952" s="634">
        <v>42451</v>
      </c>
      <c r="X952" s="634">
        <v>42452</v>
      </c>
      <c r="Y952" s="636" t="s">
        <v>7109</v>
      </c>
      <c r="Z952" s="637">
        <v>1369800</v>
      </c>
      <c r="AA952" s="636" t="s">
        <v>7052</v>
      </c>
      <c r="AB952" s="636">
        <v>4220039868</v>
      </c>
    </row>
    <row r="953" spans="1:28" ht="101.25">
      <c r="A953" s="475" t="s">
        <v>26675</v>
      </c>
      <c r="B953" s="1172" t="s">
        <v>6776</v>
      </c>
      <c r="C953" s="632" t="s">
        <v>4204</v>
      </c>
      <c r="D953" s="644" t="s">
        <v>261</v>
      </c>
      <c r="E953" s="633" t="s">
        <v>7110</v>
      </c>
      <c r="F953" s="644" t="s">
        <v>7111</v>
      </c>
      <c r="G953" s="634">
        <v>42340</v>
      </c>
      <c r="H953" s="632" t="s">
        <v>7112</v>
      </c>
      <c r="I953" s="632" t="s">
        <v>7002</v>
      </c>
      <c r="J953" s="633" t="s">
        <v>7113</v>
      </c>
      <c r="K953" s="635">
        <v>12</v>
      </c>
      <c r="L953" s="636">
        <v>12</v>
      </c>
      <c r="M953" s="635">
        <v>0</v>
      </c>
      <c r="N953" s="647">
        <v>596970</v>
      </c>
      <c r="O953" s="647">
        <v>432803.25</v>
      </c>
      <c r="P953" s="647">
        <f t="shared" si="31"/>
        <v>164166.75</v>
      </c>
      <c r="Q953" s="648">
        <f t="shared" si="32"/>
        <v>0.27500000000000002</v>
      </c>
      <c r="R953" s="636" t="s">
        <v>2250</v>
      </c>
      <c r="S953" s="636">
        <v>4238003037</v>
      </c>
      <c r="T953" s="636" t="s">
        <v>7114</v>
      </c>
      <c r="U953" s="634">
        <v>42359</v>
      </c>
      <c r="V953" s="636" t="s">
        <v>694</v>
      </c>
      <c r="W953" s="634">
        <v>42380</v>
      </c>
      <c r="X953" s="634">
        <v>42382</v>
      </c>
      <c r="Y953" s="632" t="s">
        <v>7115</v>
      </c>
      <c r="Z953" s="647">
        <v>432803.25</v>
      </c>
      <c r="AA953" s="636" t="s">
        <v>2250</v>
      </c>
      <c r="AB953" s="636">
        <v>4238003037</v>
      </c>
    </row>
    <row r="954" spans="1:28" ht="78.75">
      <c r="A954" s="475" t="s">
        <v>26676</v>
      </c>
      <c r="B954" s="1172" t="s">
        <v>6776</v>
      </c>
      <c r="C954" s="632" t="s">
        <v>4204</v>
      </c>
      <c r="D954" s="644" t="s">
        <v>261</v>
      </c>
      <c r="E954" s="633" t="s">
        <v>7116</v>
      </c>
      <c r="F954" s="644" t="s">
        <v>7117</v>
      </c>
      <c r="G954" s="634">
        <v>42342</v>
      </c>
      <c r="H954" s="632" t="s">
        <v>7118</v>
      </c>
      <c r="I954" s="632" t="s">
        <v>7119</v>
      </c>
      <c r="J954" s="633" t="s">
        <v>7120</v>
      </c>
      <c r="K954" s="635">
        <v>8</v>
      </c>
      <c r="L954" s="636">
        <v>8</v>
      </c>
      <c r="M954" s="635">
        <v>0</v>
      </c>
      <c r="N954" s="647">
        <v>106400</v>
      </c>
      <c r="O954" s="647">
        <v>105868</v>
      </c>
      <c r="P954" s="647">
        <f t="shared" si="31"/>
        <v>532</v>
      </c>
      <c r="Q954" s="648">
        <f t="shared" si="32"/>
        <v>5.0000000000000001E-3</v>
      </c>
      <c r="R954" s="636" t="s">
        <v>1199</v>
      </c>
      <c r="S954" s="636">
        <v>4238013927</v>
      </c>
      <c r="T954" s="636" t="s">
        <v>7121</v>
      </c>
      <c r="U954" s="634">
        <v>42361</v>
      </c>
      <c r="V954" s="636" t="s">
        <v>694</v>
      </c>
      <c r="W954" s="634">
        <v>42380</v>
      </c>
      <c r="X954" s="634">
        <v>42381</v>
      </c>
      <c r="Y954" s="632" t="s">
        <v>7122</v>
      </c>
      <c r="Z954" s="647">
        <v>105868</v>
      </c>
      <c r="AA954" s="636" t="s">
        <v>1199</v>
      </c>
      <c r="AB954" s="636">
        <v>4238013927</v>
      </c>
    </row>
    <row r="955" spans="1:28" ht="101.25">
      <c r="A955" s="475" t="s">
        <v>26677</v>
      </c>
      <c r="B955" s="1175" t="s">
        <v>7123</v>
      </c>
      <c r="C955" s="636">
        <v>4219004236</v>
      </c>
      <c r="D955" s="644" t="s">
        <v>589</v>
      </c>
      <c r="E955" s="633" t="s">
        <v>7124</v>
      </c>
      <c r="F955" s="632" t="s">
        <v>7125</v>
      </c>
      <c r="G955" s="634">
        <v>42343</v>
      </c>
      <c r="H955" s="632" t="s">
        <v>7126</v>
      </c>
      <c r="I955" s="632" t="s">
        <v>281</v>
      </c>
      <c r="J955" s="633" t="s">
        <v>7127</v>
      </c>
      <c r="K955" s="1451">
        <v>8</v>
      </c>
      <c r="L955" s="1451">
        <v>8</v>
      </c>
      <c r="M955" s="1451">
        <v>0</v>
      </c>
      <c r="N955" s="649">
        <v>352853.5</v>
      </c>
      <c r="O955" s="647">
        <v>125263</v>
      </c>
      <c r="P955" s="647">
        <f t="shared" si="31"/>
        <v>227590.5</v>
      </c>
      <c r="Q955" s="648">
        <f t="shared" si="32"/>
        <v>0.6449999787447197</v>
      </c>
      <c r="R955" s="636" t="s">
        <v>7128</v>
      </c>
      <c r="S955" s="636">
        <v>4253027988</v>
      </c>
      <c r="T955" s="636" t="s">
        <v>7129</v>
      </c>
      <c r="U955" s="634">
        <v>42367</v>
      </c>
      <c r="V955" s="636" t="s">
        <v>694</v>
      </c>
      <c r="W955" s="634">
        <v>42382</v>
      </c>
      <c r="X955" s="634">
        <v>42383</v>
      </c>
      <c r="Y955" s="632" t="s">
        <v>7130</v>
      </c>
      <c r="Z955" s="647">
        <v>125263</v>
      </c>
      <c r="AA955" s="636" t="s">
        <v>7128</v>
      </c>
      <c r="AB955" s="636">
        <v>4253027988</v>
      </c>
    </row>
    <row r="956" spans="1:28" ht="101.25">
      <c r="A956" s="475" t="s">
        <v>26678</v>
      </c>
      <c r="B956" s="1175" t="s">
        <v>7131</v>
      </c>
      <c r="C956" s="636">
        <v>4219004290</v>
      </c>
      <c r="D956" s="644" t="s">
        <v>589</v>
      </c>
      <c r="E956" s="633" t="s">
        <v>7124</v>
      </c>
      <c r="F956" s="632" t="s">
        <v>7125</v>
      </c>
      <c r="G956" s="634">
        <v>42343</v>
      </c>
      <c r="H956" s="632" t="s">
        <v>7126</v>
      </c>
      <c r="I956" s="632" t="s">
        <v>281</v>
      </c>
      <c r="J956" s="633" t="s">
        <v>7127</v>
      </c>
      <c r="K956" s="1451"/>
      <c r="L956" s="1451"/>
      <c r="M956" s="1451"/>
      <c r="N956" s="649">
        <v>352853.5</v>
      </c>
      <c r="O956" s="647">
        <v>125263</v>
      </c>
      <c r="P956" s="647">
        <f t="shared" si="31"/>
        <v>227590.5</v>
      </c>
      <c r="Q956" s="648">
        <f t="shared" si="32"/>
        <v>0.6449999787447197</v>
      </c>
      <c r="R956" s="636" t="s">
        <v>7128</v>
      </c>
      <c r="S956" s="636">
        <v>4253027988</v>
      </c>
      <c r="T956" s="636" t="s">
        <v>7129</v>
      </c>
      <c r="U956" s="634">
        <v>42367</v>
      </c>
      <c r="V956" s="636" t="s">
        <v>694</v>
      </c>
      <c r="W956" s="634">
        <v>42382</v>
      </c>
      <c r="X956" s="634">
        <v>42383</v>
      </c>
      <c r="Y956" s="632" t="s">
        <v>7132</v>
      </c>
      <c r="Z956" s="647">
        <v>125263</v>
      </c>
      <c r="AA956" s="636" t="s">
        <v>7128</v>
      </c>
      <c r="AB956" s="636">
        <v>4253027988</v>
      </c>
    </row>
    <row r="957" spans="1:28" ht="101.25">
      <c r="A957" s="475" t="s">
        <v>26679</v>
      </c>
      <c r="B957" s="1175" t="s">
        <v>7133</v>
      </c>
      <c r="C957" s="636">
        <v>4219004300</v>
      </c>
      <c r="D957" s="644" t="s">
        <v>589</v>
      </c>
      <c r="E957" s="633" t="s">
        <v>7124</v>
      </c>
      <c r="F957" s="632" t="s">
        <v>7125</v>
      </c>
      <c r="G957" s="634">
        <v>42343</v>
      </c>
      <c r="H957" s="632" t="s">
        <v>7126</v>
      </c>
      <c r="I957" s="632" t="s">
        <v>281</v>
      </c>
      <c r="J957" s="633" t="s">
        <v>7127</v>
      </c>
      <c r="K957" s="1451"/>
      <c r="L957" s="1451"/>
      <c r="M957" s="1451"/>
      <c r="N957" s="649">
        <v>352853.5</v>
      </c>
      <c r="O957" s="647">
        <v>125263</v>
      </c>
      <c r="P957" s="647">
        <f t="shared" si="31"/>
        <v>227590.5</v>
      </c>
      <c r="Q957" s="648">
        <f t="shared" si="32"/>
        <v>0.6449999787447197</v>
      </c>
      <c r="R957" s="636" t="s">
        <v>7128</v>
      </c>
      <c r="S957" s="636">
        <v>4253027988</v>
      </c>
      <c r="T957" s="636" t="s">
        <v>7129</v>
      </c>
      <c r="U957" s="634">
        <v>42367</v>
      </c>
      <c r="V957" s="636" t="s">
        <v>694</v>
      </c>
      <c r="W957" s="634">
        <v>42382</v>
      </c>
      <c r="X957" s="634">
        <v>42383</v>
      </c>
      <c r="Y957" s="632" t="s">
        <v>7134</v>
      </c>
      <c r="Z957" s="647">
        <v>125263</v>
      </c>
      <c r="AA957" s="636" t="s">
        <v>7128</v>
      </c>
      <c r="AB957" s="636">
        <v>4253027988</v>
      </c>
    </row>
    <row r="958" spans="1:28" ht="101.25">
      <c r="A958" s="475" t="s">
        <v>26680</v>
      </c>
      <c r="B958" s="1175" t="s">
        <v>7135</v>
      </c>
      <c r="C958" s="636">
        <v>4219004187</v>
      </c>
      <c r="D958" s="644" t="s">
        <v>589</v>
      </c>
      <c r="E958" s="633" t="s">
        <v>7124</v>
      </c>
      <c r="F958" s="632" t="s">
        <v>7125</v>
      </c>
      <c r="G958" s="634">
        <v>42343</v>
      </c>
      <c r="H958" s="632" t="s">
        <v>7126</v>
      </c>
      <c r="I958" s="632" t="s">
        <v>281</v>
      </c>
      <c r="J958" s="633" t="s">
        <v>7127</v>
      </c>
      <c r="K958" s="1451"/>
      <c r="L958" s="1451"/>
      <c r="M958" s="1451"/>
      <c r="N958" s="649">
        <v>352853.5</v>
      </c>
      <c r="O958" s="647">
        <v>125263</v>
      </c>
      <c r="P958" s="647">
        <f t="shared" si="31"/>
        <v>227590.5</v>
      </c>
      <c r="Q958" s="648">
        <f t="shared" si="32"/>
        <v>0.6449999787447197</v>
      </c>
      <c r="R958" s="636" t="s">
        <v>7128</v>
      </c>
      <c r="S958" s="636">
        <v>4253027988</v>
      </c>
      <c r="T958" s="636" t="s">
        <v>7129</v>
      </c>
      <c r="U958" s="634">
        <v>42367</v>
      </c>
      <c r="V958" s="636" t="s">
        <v>694</v>
      </c>
      <c r="W958" s="634">
        <v>42382</v>
      </c>
      <c r="X958" s="634">
        <v>42383</v>
      </c>
      <c r="Y958" s="632" t="s">
        <v>7136</v>
      </c>
      <c r="Z958" s="647">
        <v>125263</v>
      </c>
      <c r="AA958" s="636" t="s">
        <v>7128</v>
      </c>
      <c r="AB958" s="636">
        <v>4253027988</v>
      </c>
    </row>
    <row r="959" spans="1:28" ht="101.25">
      <c r="A959" s="475" t="s">
        <v>26681</v>
      </c>
      <c r="B959" s="1175" t="s">
        <v>7137</v>
      </c>
      <c r="C959" s="636">
        <v>4219004155</v>
      </c>
      <c r="D959" s="644" t="s">
        <v>589</v>
      </c>
      <c r="E959" s="633" t="s">
        <v>7124</v>
      </c>
      <c r="F959" s="632" t="s">
        <v>7125</v>
      </c>
      <c r="G959" s="634">
        <v>42343</v>
      </c>
      <c r="H959" s="632" t="s">
        <v>7126</v>
      </c>
      <c r="I959" s="632" t="s">
        <v>281</v>
      </c>
      <c r="J959" s="633" t="s">
        <v>7127</v>
      </c>
      <c r="K959" s="1451"/>
      <c r="L959" s="1451"/>
      <c r="M959" s="1451"/>
      <c r="N959" s="649">
        <v>352853.5</v>
      </c>
      <c r="O959" s="647">
        <v>125263</v>
      </c>
      <c r="P959" s="647">
        <f t="shared" si="31"/>
        <v>227590.5</v>
      </c>
      <c r="Q959" s="648">
        <f t="shared" si="32"/>
        <v>0.6449999787447197</v>
      </c>
      <c r="R959" s="636" t="s">
        <v>7128</v>
      </c>
      <c r="S959" s="636">
        <v>4253027988</v>
      </c>
      <c r="T959" s="636" t="s">
        <v>7129</v>
      </c>
      <c r="U959" s="634">
        <v>42367</v>
      </c>
      <c r="V959" s="636" t="s">
        <v>694</v>
      </c>
      <c r="W959" s="634">
        <v>42382</v>
      </c>
      <c r="X959" s="634">
        <v>42383</v>
      </c>
      <c r="Y959" s="632" t="s">
        <v>7138</v>
      </c>
      <c r="Z959" s="647">
        <v>125263</v>
      </c>
      <c r="AA959" s="636" t="s">
        <v>7128</v>
      </c>
      <c r="AB959" s="636">
        <v>4253027988</v>
      </c>
    </row>
    <row r="960" spans="1:28" ht="101.25">
      <c r="A960" s="475" t="s">
        <v>26682</v>
      </c>
      <c r="B960" s="1175" t="s">
        <v>7139</v>
      </c>
      <c r="C960" s="643">
        <v>4219004194</v>
      </c>
      <c r="D960" s="644" t="s">
        <v>589</v>
      </c>
      <c r="E960" s="633" t="s">
        <v>7124</v>
      </c>
      <c r="F960" s="632" t="s">
        <v>7125</v>
      </c>
      <c r="G960" s="634">
        <v>42343</v>
      </c>
      <c r="H960" s="632" t="s">
        <v>7126</v>
      </c>
      <c r="I960" s="632" t="s">
        <v>281</v>
      </c>
      <c r="J960" s="633" t="s">
        <v>7127</v>
      </c>
      <c r="K960" s="1451"/>
      <c r="L960" s="1451"/>
      <c r="M960" s="1451"/>
      <c r="N960" s="649">
        <v>352853.5</v>
      </c>
      <c r="O960" s="647">
        <v>125263</v>
      </c>
      <c r="P960" s="647">
        <f t="shared" si="31"/>
        <v>227590.5</v>
      </c>
      <c r="Q960" s="648">
        <f t="shared" si="32"/>
        <v>0.6449999787447197</v>
      </c>
      <c r="R960" s="636" t="s">
        <v>7128</v>
      </c>
      <c r="S960" s="636">
        <v>4253027988</v>
      </c>
      <c r="T960" s="636" t="s">
        <v>7129</v>
      </c>
      <c r="U960" s="634">
        <v>42367</v>
      </c>
      <c r="V960" s="636" t="s">
        <v>694</v>
      </c>
      <c r="W960" s="634">
        <v>42382</v>
      </c>
      <c r="X960" s="634">
        <v>42383</v>
      </c>
      <c r="Y960" s="632" t="s">
        <v>7140</v>
      </c>
      <c r="Z960" s="647">
        <v>125263</v>
      </c>
      <c r="AA960" s="636" t="s">
        <v>7128</v>
      </c>
      <c r="AB960" s="636">
        <v>4253027988</v>
      </c>
    </row>
    <row r="961" spans="1:28" ht="101.25">
      <c r="A961" s="475" t="s">
        <v>26683</v>
      </c>
      <c r="B961" s="1175" t="s">
        <v>7141</v>
      </c>
      <c r="C961" s="636">
        <v>4219004162</v>
      </c>
      <c r="D961" s="644" t="s">
        <v>589</v>
      </c>
      <c r="E961" s="633" t="s">
        <v>7124</v>
      </c>
      <c r="F961" s="632" t="s">
        <v>7125</v>
      </c>
      <c r="G961" s="634">
        <v>42343</v>
      </c>
      <c r="H961" s="632" t="s">
        <v>7126</v>
      </c>
      <c r="I961" s="632" t="s">
        <v>281</v>
      </c>
      <c r="J961" s="633" t="s">
        <v>7127</v>
      </c>
      <c r="K961" s="1451"/>
      <c r="L961" s="1451"/>
      <c r="M961" s="1451"/>
      <c r="N961" s="649">
        <v>352853.5</v>
      </c>
      <c r="O961" s="647">
        <v>125263</v>
      </c>
      <c r="P961" s="647">
        <f t="shared" si="31"/>
        <v>227590.5</v>
      </c>
      <c r="Q961" s="648">
        <f t="shared" si="32"/>
        <v>0.6449999787447197</v>
      </c>
      <c r="R961" s="636" t="s">
        <v>7128</v>
      </c>
      <c r="S961" s="636">
        <v>4253027988</v>
      </c>
      <c r="T961" s="636" t="s">
        <v>7129</v>
      </c>
      <c r="U961" s="634">
        <v>42367</v>
      </c>
      <c r="V961" s="636" t="s">
        <v>694</v>
      </c>
      <c r="W961" s="634">
        <v>42382</v>
      </c>
      <c r="X961" s="634">
        <v>42383</v>
      </c>
      <c r="Y961" s="632" t="s">
        <v>7142</v>
      </c>
      <c r="Z961" s="647">
        <v>125263</v>
      </c>
      <c r="AA961" s="636" t="s">
        <v>7128</v>
      </c>
      <c r="AB961" s="636">
        <v>4253027988</v>
      </c>
    </row>
    <row r="962" spans="1:28" ht="101.25">
      <c r="A962" s="475" t="s">
        <v>26684</v>
      </c>
      <c r="B962" s="1175" t="s">
        <v>7143</v>
      </c>
      <c r="C962" s="636">
        <v>4219004243</v>
      </c>
      <c r="D962" s="644" t="s">
        <v>589</v>
      </c>
      <c r="E962" s="633" t="s">
        <v>7124</v>
      </c>
      <c r="F962" s="632" t="s">
        <v>7125</v>
      </c>
      <c r="G962" s="634">
        <v>42343</v>
      </c>
      <c r="H962" s="632" t="s">
        <v>7126</v>
      </c>
      <c r="I962" s="632" t="s">
        <v>281</v>
      </c>
      <c r="J962" s="633" t="s">
        <v>7127</v>
      </c>
      <c r="K962" s="1451"/>
      <c r="L962" s="1451"/>
      <c r="M962" s="1451"/>
      <c r="N962" s="649">
        <v>308746.81</v>
      </c>
      <c r="O962" s="647">
        <v>109605.12</v>
      </c>
      <c r="P962" s="647">
        <f t="shared" si="31"/>
        <v>199141.69</v>
      </c>
      <c r="Q962" s="648">
        <f t="shared" si="32"/>
        <v>0.64499999206469538</v>
      </c>
      <c r="R962" s="636" t="s">
        <v>7128</v>
      </c>
      <c r="S962" s="636">
        <v>4253027988</v>
      </c>
      <c r="T962" s="636" t="s">
        <v>7129</v>
      </c>
      <c r="U962" s="634">
        <v>42367</v>
      </c>
      <c r="V962" s="636" t="s">
        <v>694</v>
      </c>
      <c r="W962" s="634">
        <v>42382</v>
      </c>
      <c r="X962" s="634">
        <v>42383</v>
      </c>
      <c r="Y962" s="632" t="s">
        <v>7144</v>
      </c>
      <c r="Z962" s="647">
        <v>109605.12</v>
      </c>
      <c r="AA962" s="636" t="s">
        <v>7128</v>
      </c>
      <c r="AB962" s="636">
        <v>4253027988</v>
      </c>
    </row>
    <row r="963" spans="1:28" ht="101.25">
      <c r="A963" s="475" t="s">
        <v>26685</v>
      </c>
      <c r="B963" s="1175" t="s">
        <v>7145</v>
      </c>
      <c r="C963" s="636">
        <v>4219004268</v>
      </c>
      <c r="D963" s="644" t="s">
        <v>589</v>
      </c>
      <c r="E963" s="633" t="s">
        <v>7124</v>
      </c>
      <c r="F963" s="632" t="s">
        <v>7125</v>
      </c>
      <c r="G963" s="634">
        <v>42343</v>
      </c>
      <c r="H963" s="632" t="s">
        <v>7126</v>
      </c>
      <c r="I963" s="632" t="s">
        <v>281</v>
      </c>
      <c r="J963" s="633" t="s">
        <v>7127</v>
      </c>
      <c r="K963" s="1451"/>
      <c r="L963" s="1451"/>
      <c r="M963" s="1451"/>
      <c r="N963" s="649">
        <v>352853.5</v>
      </c>
      <c r="O963" s="647">
        <v>125263</v>
      </c>
      <c r="P963" s="647">
        <f t="shared" si="31"/>
        <v>227590.5</v>
      </c>
      <c r="Q963" s="648">
        <f t="shared" si="32"/>
        <v>0.6449999787447197</v>
      </c>
      <c r="R963" s="636" t="s">
        <v>7128</v>
      </c>
      <c r="S963" s="636">
        <v>4253027988</v>
      </c>
      <c r="T963" s="636" t="s">
        <v>7129</v>
      </c>
      <c r="U963" s="634">
        <v>42367</v>
      </c>
      <c r="V963" s="636" t="s">
        <v>694</v>
      </c>
      <c r="W963" s="634">
        <v>42382</v>
      </c>
      <c r="X963" s="634">
        <v>42383</v>
      </c>
      <c r="Y963" s="632" t="s">
        <v>7146</v>
      </c>
      <c r="Z963" s="647">
        <v>125263</v>
      </c>
      <c r="AA963" s="636" t="s">
        <v>7128</v>
      </c>
      <c r="AB963" s="636">
        <v>4253027988</v>
      </c>
    </row>
    <row r="964" spans="1:28" ht="101.25">
      <c r="A964" s="475" t="s">
        <v>26686</v>
      </c>
      <c r="B964" s="1175" t="s">
        <v>7147</v>
      </c>
      <c r="C964" s="636">
        <v>4219006280</v>
      </c>
      <c r="D964" s="644" t="s">
        <v>589</v>
      </c>
      <c r="E964" s="633" t="s">
        <v>7124</v>
      </c>
      <c r="F964" s="634">
        <v>42320</v>
      </c>
      <c r="G964" s="634">
        <v>42343</v>
      </c>
      <c r="H964" s="632" t="s">
        <v>7126</v>
      </c>
      <c r="I964" s="632" t="s">
        <v>281</v>
      </c>
      <c r="J964" s="633" t="s">
        <v>7127</v>
      </c>
      <c r="K964" s="1451"/>
      <c r="L964" s="1451"/>
      <c r="M964" s="1451"/>
      <c r="N964" s="649">
        <v>176426.75</v>
      </c>
      <c r="O964" s="647">
        <v>62631.5</v>
      </c>
      <c r="P964" s="647">
        <f t="shared" si="31"/>
        <v>113795.25</v>
      </c>
      <c r="Q964" s="648">
        <f t="shared" si="32"/>
        <v>0.6449999787447197</v>
      </c>
      <c r="R964" s="636" t="s">
        <v>7128</v>
      </c>
      <c r="S964" s="636">
        <v>4253027988</v>
      </c>
      <c r="T964" s="636" t="s">
        <v>7129</v>
      </c>
      <c r="U964" s="634">
        <v>42367</v>
      </c>
      <c r="V964" s="636" t="s">
        <v>694</v>
      </c>
      <c r="W964" s="634">
        <v>42382</v>
      </c>
      <c r="X964" s="634">
        <v>42383</v>
      </c>
      <c r="Y964" s="632" t="s">
        <v>7148</v>
      </c>
      <c r="Z964" s="647">
        <v>62631.5</v>
      </c>
      <c r="AA964" s="636" t="s">
        <v>7128</v>
      </c>
      <c r="AB964" s="636">
        <v>4253027988</v>
      </c>
    </row>
    <row r="965" spans="1:28" ht="101.25">
      <c r="A965" s="475" t="s">
        <v>26687</v>
      </c>
      <c r="B965" s="1174" t="s">
        <v>7149</v>
      </c>
      <c r="C965" s="643">
        <v>4221003536</v>
      </c>
      <c r="D965" s="644" t="s">
        <v>589</v>
      </c>
      <c r="E965" s="633" t="s">
        <v>7124</v>
      </c>
      <c r="F965" s="634">
        <v>42320</v>
      </c>
      <c r="G965" s="634">
        <v>42343</v>
      </c>
      <c r="H965" s="632" t="s">
        <v>7126</v>
      </c>
      <c r="I965" s="632" t="s">
        <v>281</v>
      </c>
      <c r="J965" s="633" t="s">
        <v>7127</v>
      </c>
      <c r="K965" s="1451"/>
      <c r="L965" s="1451"/>
      <c r="M965" s="1451"/>
      <c r="N965" s="649">
        <v>352853.5</v>
      </c>
      <c r="O965" s="647">
        <v>125263</v>
      </c>
      <c r="P965" s="647">
        <f t="shared" si="31"/>
        <v>227590.5</v>
      </c>
      <c r="Q965" s="648">
        <f t="shared" si="32"/>
        <v>0.6449999787447197</v>
      </c>
      <c r="R965" s="636" t="s">
        <v>7128</v>
      </c>
      <c r="S965" s="636">
        <v>4253027988</v>
      </c>
      <c r="T965" s="636" t="s">
        <v>7129</v>
      </c>
      <c r="U965" s="634">
        <v>42367</v>
      </c>
      <c r="V965" s="636" t="s">
        <v>694</v>
      </c>
      <c r="W965" s="634">
        <v>42382</v>
      </c>
      <c r="X965" s="634">
        <v>42383</v>
      </c>
      <c r="Y965" s="632" t="s">
        <v>7150</v>
      </c>
      <c r="Z965" s="647">
        <v>125263</v>
      </c>
      <c r="AA965" s="636" t="s">
        <v>7128</v>
      </c>
      <c r="AB965" s="636">
        <v>4253027988</v>
      </c>
    </row>
    <row r="966" spans="1:28" ht="101.25">
      <c r="A966" s="475" t="s">
        <v>26688</v>
      </c>
      <c r="B966" s="1175" t="s">
        <v>7151</v>
      </c>
      <c r="C966" s="632" t="s">
        <v>7152</v>
      </c>
      <c r="D966" s="644" t="s">
        <v>589</v>
      </c>
      <c r="E966" s="633" t="s">
        <v>7124</v>
      </c>
      <c r="F966" s="634">
        <v>42320</v>
      </c>
      <c r="G966" s="634">
        <v>42343</v>
      </c>
      <c r="H966" s="632" t="s">
        <v>7126</v>
      </c>
      <c r="I966" s="632" t="s">
        <v>281</v>
      </c>
      <c r="J966" s="633" t="s">
        <v>7127</v>
      </c>
      <c r="K966" s="1451"/>
      <c r="L966" s="1451"/>
      <c r="M966" s="1451"/>
      <c r="N966" s="649">
        <v>352853.5</v>
      </c>
      <c r="O966" s="647">
        <v>125263</v>
      </c>
      <c r="P966" s="647">
        <f t="shared" si="31"/>
        <v>227590.5</v>
      </c>
      <c r="Q966" s="648">
        <f t="shared" si="32"/>
        <v>0.6449999787447197</v>
      </c>
      <c r="R966" s="636" t="s">
        <v>7128</v>
      </c>
      <c r="S966" s="636">
        <v>4253027988</v>
      </c>
      <c r="T966" s="636" t="s">
        <v>7129</v>
      </c>
      <c r="U966" s="634">
        <v>42367</v>
      </c>
      <c r="V966" s="636" t="s">
        <v>694</v>
      </c>
      <c r="W966" s="634">
        <v>42382</v>
      </c>
      <c r="X966" s="634">
        <v>42383</v>
      </c>
      <c r="Y966" s="632" t="s">
        <v>7153</v>
      </c>
      <c r="Z966" s="647">
        <v>125263</v>
      </c>
      <c r="AA966" s="636" t="s">
        <v>7128</v>
      </c>
      <c r="AB966" s="636">
        <v>4253027988</v>
      </c>
    </row>
    <row r="967" spans="1:28" ht="101.25">
      <c r="A967" s="475" t="s">
        <v>26689</v>
      </c>
      <c r="B967" s="1175" t="s">
        <v>7123</v>
      </c>
      <c r="C967" s="636">
        <v>4219004236</v>
      </c>
      <c r="D967" s="644" t="s">
        <v>589</v>
      </c>
      <c r="E967" s="633" t="s">
        <v>6922</v>
      </c>
      <c r="F967" s="632" t="s">
        <v>7125</v>
      </c>
      <c r="G967" s="634">
        <v>42342</v>
      </c>
      <c r="H967" s="632" t="s">
        <v>7154</v>
      </c>
      <c r="I967" s="632" t="s">
        <v>6847</v>
      </c>
      <c r="J967" s="422" t="s">
        <v>7155</v>
      </c>
      <c r="K967" s="1451">
        <v>8</v>
      </c>
      <c r="L967" s="1451">
        <v>8</v>
      </c>
      <c r="M967" s="1451">
        <v>0</v>
      </c>
      <c r="N967" s="649">
        <v>91175.87</v>
      </c>
      <c r="O967" s="647">
        <v>28813.46</v>
      </c>
      <c r="P967" s="647">
        <f t="shared" si="31"/>
        <v>62362.409999999996</v>
      </c>
      <c r="Q967" s="648">
        <f t="shared" si="32"/>
        <v>0.68397932479284262</v>
      </c>
      <c r="R967" s="636" t="s">
        <v>7128</v>
      </c>
      <c r="S967" s="636">
        <v>4253027988</v>
      </c>
      <c r="T967" s="636" t="s">
        <v>7129</v>
      </c>
      <c r="U967" s="634">
        <v>42366</v>
      </c>
      <c r="V967" s="636" t="s">
        <v>694</v>
      </c>
      <c r="W967" s="634">
        <v>42382</v>
      </c>
      <c r="X967" s="634">
        <v>42383</v>
      </c>
      <c r="Y967" s="632" t="s">
        <v>7156</v>
      </c>
      <c r="Z967" s="647">
        <v>28813.46</v>
      </c>
      <c r="AA967" s="636" t="s">
        <v>7128</v>
      </c>
      <c r="AB967" s="636">
        <v>4253027988</v>
      </c>
    </row>
    <row r="968" spans="1:28" ht="101.25">
      <c r="A968" s="475" t="s">
        <v>26690</v>
      </c>
      <c r="B968" s="1175" t="s">
        <v>7131</v>
      </c>
      <c r="C968" s="636">
        <v>4219004290</v>
      </c>
      <c r="D968" s="644" t="s">
        <v>589</v>
      </c>
      <c r="E968" s="633" t="s">
        <v>6922</v>
      </c>
      <c r="F968" s="632" t="s">
        <v>7125</v>
      </c>
      <c r="G968" s="634">
        <v>42342</v>
      </c>
      <c r="H968" s="632" t="s">
        <v>7154</v>
      </c>
      <c r="I968" s="632" t="s">
        <v>6847</v>
      </c>
      <c r="J968" s="422" t="s">
        <v>7155</v>
      </c>
      <c r="K968" s="1451"/>
      <c r="L968" s="1451"/>
      <c r="M968" s="1451"/>
      <c r="N968" s="649">
        <v>182351.75</v>
      </c>
      <c r="O968" s="647">
        <v>57626.92</v>
      </c>
      <c r="P968" s="647">
        <f t="shared" si="31"/>
        <v>124724.83</v>
      </c>
      <c r="Q968" s="648">
        <f t="shared" si="32"/>
        <v>0.68397934212312195</v>
      </c>
      <c r="R968" s="636" t="s">
        <v>7128</v>
      </c>
      <c r="S968" s="636">
        <v>4253027988</v>
      </c>
      <c r="T968" s="636" t="s">
        <v>7129</v>
      </c>
      <c r="U968" s="634">
        <v>42366</v>
      </c>
      <c r="V968" s="636" t="s">
        <v>694</v>
      </c>
      <c r="W968" s="634">
        <v>42382</v>
      </c>
      <c r="X968" s="634">
        <v>42383</v>
      </c>
      <c r="Y968" s="632" t="s">
        <v>7157</v>
      </c>
      <c r="Z968" s="647">
        <v>57626.92</v>
      </c>
      <c r="AA968" s="636" t="s">
        <v>7128</v>
      </c>
      <c r="AB968" s="636">
        <v>4253027988</v>
      </c>
    </row>
    <row r="969" spans="1:28" ht="101.25">
      <c r="A969" s="475" t="s">
        <v>26691</v>
      </c>
      <c r="B969" s="1175" t="s">
        <v>7133</v>
      </c>
      <c r="C969" s="636">
        <v>4219004300</v>
      </c>
      <c r="D969" s="644" t="s">
        <v>589</v>
      </c>
      <c r="E969" s="633" t="s">
        <v>6922</v>
      </c>
      <c r="F969" s="632" t="s">
        <v>7125</v>
      </c>
      <c r="G969" s="634">
        <v>42342</v>
      </c>
      <c r="H969" s="632" t="s">
        <v>7154</v>
      </c>
      <c r="I969" s="632" t="s">
        <v>6847</v>
      </c>
      <c r="J969" s="422" t="s">
        <v>7155</v>
      </c>
      <c r="K969" s="1451"/>
      <c r="L969" s="1451"/>
      <c r="M969" s="1451"/>
      <c r="N969" s="649">
        <v>91175.87</v>
      </c>
      <c r="O969" s="647">
        <v>28213.46</v>
      </c>
      <c r="P969" s="647">
        <f t="shared" si="31"/>
        <v>62962.409999999996</v>
      </c>
      <c r="Q969" s="648">
        <f t="shared" si="32"/>
        <v>0.69056001330176497</v>
      </c>
      <c r="R969" s="636" t="s">
        <v>7128</v>
      </c>
      <c r="S969" s="636">
        <v>4253027988</v>
      </c>
      <c r="T969" s="636" t="s">
        <v>7129</v>
      </c>
      <c r="U969" s="634">
        <v>42366</v>
      </c>
      <c r="V969" s="636" t="s">
        <v>694</v>
      </c>
      <c r="W969" s="634">
        <v>42382</v>
      </c>
      <c r="X969" s="634">
        <v>42383</v>
      </c>
      <c r="Y969" s="632" t="s">
        <v>7158</v>
      </c>
      <c r="Z969" s="647">
        <v>28213.46</v>
      </c>
      <c r="AA969" s="636" t="s">
        <v>7128</v>
      </c>
      <c r="AB969" s="636">
        <v>4253027988</v>
      </c>
    </row>
    <row r="970" spans="1:28" ht="101.25">
      <c r="A970" s="475" t="s">
        <v>26692</v>
      </c>
      <c r="B970" s="1175" t="s">
        <v>7137</v>
      </c>
      <c r="C970" s="636">
        <v>4219004155</v>
      </c>
      <c r="D970" s="644" t="s">
        <v>589</v>
      </c>
      <c r="E970" s="633" t="s">
        <v>6922</v>
      </c>
      <c r="F970" s="632" t="s">
        <v>7125</v>
      </c>
      <c r="G970" s="634">
        <v>42342</v>
      </c>
      <c r="H970" s="632" t="s">
        <v>7154</v>
      </c>
      <c r="I970" s="632" t="s">
        <v>6847</v>
      </c>
      <c r="J970" s="422" t="s">
        <v>7155</v>
      </c>
      <c r="K970" s="1451"/>
      <c r="L970" s="1451"/>
      <c r="M970" s="1451"/>
      <c r="N970" s="649">
        <v>273527.62</v>
      </c>
      <c r="O970" s="647">
        <v>86440.38</v>
      </c>
      <c r="P970" s="647">
        <f t="shared" si="31"/>
        <v>187087.24</v>
      </c>
      <c r="Q970" s="648">
        <f t="shared" si="32"/>
        <v>0.68397933634636243</v>
      </c>
      <c r="R970" s="636" t="s">
        <v>7128</v>
      </c>
      <c r="S970" s="636">
        <v>4253027988</v>
      </c>
      <c r="T970" s="636" t="s">
        <v>7129</v>
      </c>
      <c r="U970" s="634">
        <v>42366</v>
      </c>
      <c r="V970" s="636" t="s">
        <v>694</v>
      </c>
      <c r="W970" s="634">
        <v>42382</v>
      </c>
      <c r="X970" s="634">
        <v>42383</v>
      </c>
      <c r="Y970" s="632" t="s">
        <v>7159</v>
      </c>
      <c r="Z970" s="647">
        <v>86440.38</v>
      </c>
      <c r="AA970" s="636" t="s">
        <v>7128</v>
      </c>
      <c r="AB970" s="636">
        <v>4253027988</v>
      </c>
    </row>
    <row r="971" spans="1:28" ht="101.25">
      <c r="A971" s="475" t="s">
        <v>26693</v>
      </c>
      <c r="B971" s="1175" t="s">
        <v>7139</v>
      </c>
      <c r="C971" s="643">
        <v>4219004194</v>
      </c>
      <c r="D971" s="644" t="s">
        <v>589</v>
      </c>
      <c r="E971" s="633" t="s">
        <v>6922</v>
      </c>
      <c r="F971" s="632" t="s">
        <v>7125</v>
      </c>
      <c r="G971" s="634">
        <v>42342</v>
      </c>
      <c r="H971" s="632" t="s">
        <v>7154</v>
      </c>
      <c r="I971" s="632" t="s">
        <v>6847</v>
      </c>
      <c r="J971" s="422" t="s">
        <v>7155</v>
      </c>
      <c r="K971" s="1451"/>
      <c r="L971" s="1451"/>
      <c r="M971" s="1451"/>
      <c r="N971" s="649">
        <v>182351.75</v>
      </c>
      <c r="O971" s="647">
        <v>57626.92</v>
      </c>
      <c r="P971" s="647">
        <f t="shared" si="31"/>
        <v>124724.83</v>
      </c>
      <c r="Q971" s="648">
        <f t="shared" si="32"/>
        <v>0.68397934212312195</v>
      </c>
      <c r="R971" s="636" t="s">
        <v>7128</v>
      </c>
      <c r="S971" s="636">
        <v>4253027988</v>
      </c>
      <c r="T971" s="636" t="s">
        <v>7129</v>
      </c>
      <c r="U971" s="634">
        <v>42366</v>
      </c>
      <c r="V971" s="636" t="s">
        <v>694</v>
      </c>
      <c r="W971" s="634">
        <v>42382</v>
      </c>
      <c r="X971" s="634">
        <v>42383</v>
      </c>
      <c r="Y971" s="632" t="s">
        <v>7160</v>
      </c>
      <c r="Z971" s="647">
        <v>57626.92</v>
      </c>
      <c r="AA971" s="636" t="s">
        <v>7128</v>
      </c>
      <c r="AB971" s="636">
        <v>4253027988</v>
      </c>
    </row>
    <row r="972" spans="1:28" ht="101.25">
      <c r="A972" s="475" t="s">
        <v>26694</v>
      </c>
      <c r="B972" s="1175" t="s">
        <v>7141</v>
      </c>
      <c r="C972" s="636">
        <v>4219004162</v>
      </c>
      <c r="D972" s="644" t="s">
        <v>589</v>
      </c>
      <c r="E972" s="633" t="s">
        <v>6922</v>
      </c>
      <c r="F972" s="632" t="s">
        <v>7125</v>
      </c>
      <c r="G972" s="634">
        <v>42342</v>
      </c>
      <c r="H972" s="632" t="s">
        <v>7154</v>
      </c>
      <c r="I972" s="632" t="s">
        <v>6847</v>
      </c>
      <c r="J972" s="422" t="s">
        <v>7155</v>
      </c>
      <c r="K972" s="1451"/>
      <c r="L972" s="1451"/>
      <c r="M972" s="1451"/>
      <c r="N972" s="649">
        <v>273527.62</v>
      </c>
      <c r="O972" s="647">
        <v>86440.38</v>
      </c>
      <c r="P972" s="647">
        <f t="shared" si="31"/>
        <v>187087.24</v>
      </c>
      <c r="Q972" s="648">
        <f t="shared" si="32"/>
        <v>0.68397933634636243</v>
      </c>
      <c r="R972" s="636" t="s">
        <v>7128</v>
      </c>
      <c r="S972" s="636">
        <v>4253027988</v>
      </c>
      <c r="T972" s="636" t="s">
        <v>7129</v>
      </c>
      <c r="U972" s="634">
        <v>42366</v>
      </c>
      <c r="V972" s="636" t="s">
        <v>694</v>
      </c>
      <c r="W972" s="634">
        <v>42382</v>
      </c>
      <c r="X972" s="634">
        <v>42383</v>
      </c>
      <c r="Y972" s="632" t="s">
        <v>7161</v>
      </c>
      <c r="Z972" s="647">
        <v>86440.38</v>
      </c>
      <c r="AA972" s="636" t="s">
        <v>7128</v>
      </c>
      <c r="AB972" s="636">
        <v>4253027988</v>
      </c>
    </row>
    <row r="973" spans="1:28" ht="101.25">
      <c r="A973" s="475" t="s">
        <v>26695</v>
      </c>
      <c r="B973" s="1175" t="s">
        <v>7143</v>
      </c>
      <c r="C973" s="636">
        <v>4219004243</v>
      </c>
      <c r="D973" s="644" t="s">
        <v>589</v>
      </c>
      <c r="E973" s="633" t="s">
        <v>6922</v>
      </c>
      <c r="F973" s="632" t="s">
        <v>7125</v>
      </c>
      <c r="G973" s="634">
        <v>42342</v>
      </c>
      <c r="H973" s="632" t="s">
        <v>7154</v>
      </c>
      <c r="I973" s="632" t="s">
        <v>6847</v>
      </c>
      <c r="J973" s="422" t="s">
        <v>7155</v>
      </c>
      <c r="K973" s="1451"/>
      <c r="L973" s="1451"/>
      <c r="M973" s="1451"/>
      <c r="N973" s="649">
        <v>273527.62</v>
      </c>
      <c r="O973" s="647">
        <v>86440.38</v>
      </c>
      <c r="P973" s="647">
        <f t="shared" si="31"/>
        <v>187087.24</v>
      </c>
      <c r="Q973" s="648">
        <f t="shared" si="32"/>
        <v>0.68397933634636243</v>
      </c>
      <c r="R973" s="636" t="s">
        <v>7128</v>
      </c>
      <c r="S973" s="636">
        <v>4253027988</v>
      </c>
      <c r="T973" s="636" t="s">
        <v>7129</v>
      </c>
      <c r="U973" s="634">
        <v>42366</v>
      </c>
      <c r="V973" s="636" t="s">
        <v>694</v>
      </c>
      <c r="W973" s="634">
        <v>42382</v>
      </c>
      <c r="X973" s="634">
        <v>42383</v>
      </c>
      <c r="Y973" s="632" t="s">
        <v>7162</v>
      </c>
      <c r="Z973" s="647">
        <v>86440.38</v>
      </c>
      <c r="AA973" s="636" t="s">
        <v>7128</v>
      </c>
      <c r="AB973" s="636">
        <v>4253027988</v>
      </c>
    </row>
    <row r="974" spans="1:28" ht="101.25">
      <c r="A974" s="475" t="s">
        <v>26696</v>
      </c>
      <c r="B974" s="1175" t="s">
        <v>7145</v>
      </c>
      <c r="C974" s="636">
        <v>4219004268</v>
      </c>
      <c r="D974" s="644" t="s">
        <v>589</v>
      </c>
      <c r="E974" s="633" t="s">
        <v>6922</v>
      </c>
      <c r="F974" s="632" t="s">
        <v>7125</v>
      </c>
      <c r="G974" s="634">
        <v>42342</v>
      </c>
      <c r="H974" s="632" t="s">
        <v>7154</v>
      </c>
      <c r="I974" s="632" t="s">
        <v>6847</v>
      </c>
      <c r="J974" s="422" t="s">
        <v>7155</v>
      </c>
      <c r="K974" s="1451"/>
      <c r="L974" s="1451"/>
      <c r="M974" s="1451"/>
      <c r="N974" s="649">
        <v>182351.75</v>
      </c>
      <c r="O974" s="647">
        <v>57626.92</v>
      </c>
      <c r="P974" s="647">
        <f t="shared" si="31"/>
        <v>124724.83</v>
      </c>
      <c r="Q974" s="648">
        <f t="shared" si="32"/>
        <v>0.68397934212312195</v>
      </c>
      <c r="R974" s="636" t="s">
        <v>7128</v>
      </c>
      <c r="S974" s="636">
        <v>4253027988</v>
      </c>
      <c r="T974" s="636" t="s">
        <v>7129</v>
      </c>
      <c r="U974" s="634">
        <v>42366</v>
      </c>
      <c r="V974" s="636" t="s">
        <v>694</v>
      </c>
      <c r="W974" s="634">
        <v>42382</v>
      </c>
      <c r="X974" s="634">
        <v>42383</v>
      </c>
      <c r="Y974" s="632" t="s">
        <v>7163</v>
      </c>
      <c r="Z974" s="647">
        <v>57626.92</v>
      </c>
      <c r="AA974" s="636" t="s">
        <v>7128</v>
      </c>
      <c r="AB974" s="636">
        <v>4253027988</v>
      </c>
    </row>
    <row r="975" spans="1:28" ht="101.25">
      <c r="A975" s="475" t="s">
        <v>26697</v>
      </c>
      <c r="B975" s="1175" t="s">
        <v>7147</v>
      </c>
      <c r="C975" s="636">
        <v>4219006280</v>
      </c>
      <c r="D975" s="644" t="s">
        <v>589</v>
      </c>
      <c r="E975" s="633" t="s">
        <v>6922</v>
      </c>
      <c r="F975" s="632" t="s">
        <v>7125</v>
      </c>
      <c r="G975" s="634">
        <v>42342</v>
      </c>
      <c r="H975" s="632" t="s">
        <v>7154</v>
      </c>
      <c r="I975" s="632" t="s">
        <v>6847</v>
      </c>
      <c r="J975" s="422" t="s">
        <v>7155</v>
      </c>
      <c r="K975" s="1451"/>
      <c r="L975" s="1451"/>
      <c r="M975" s="1451"/>
      <c r="N975" s="649">
        <v>273527.62</v>
      </c>
      <c r="O975" s="647">
        <v>86440.38</v>
      </c>
      <c r="P975" s="647">
        <f t="shared" si="31"/>
        <v>187087.24</v>
      </c>
      <c r="Q975" s="648">
        <f t="shared" si="32"/>
        <v>0.68397933634636243</v>
      </c>
      <c r="R975" s="636" t="s">
        <v>7128</v>
      </c>
      <c r="S975" s="636">
        <v>4253027988</v>
      </c>
      <c r="T975" s="636" t="s">
        <v>7129</v>
      </c>
      <c r="U975" s="634">
        <v>42366</v>
      </c>
      <c r="V975" s="636" t="s">
        <v>694</v>
      </c>
      <c r="W975" s="634">
        <v>42382</v>
      </c>
      <c r="X975" s="634">
        <v>42383</v>
      </c>
      <c r="Y975" s="632" t="s">
        <v>7164</v>
      </c>
      <c r="Z975" s="647">
        <v>86440.38</v>
      </c>
      <c r="AA975" s="636" t="s">
        <v>7128</v>
      </c>
      <c r="AB975" s="636">
        <v>4253027988</v>
      </c>
    </row>
    <row r="976" spans="1:28" ht="101.25">
      <c r="A976" s="475" t="s">
        <v>26698</v>
      </c>
      <c r="B976" s="1174" t="s">
        <v>7165</v>
      </c>
      <c r="C976" s="643">
        <v>4221002638</v>
      </c>
      <c r="D976" s="644" t="s">
        <v>589</v>
      </c>
      <c r="E976" s="633" t="s">
        <v>6922</v>
      </c>
      <c r="F976" s="634">
        <v>42320</v>
      </c>
      <c r="G976" s="634">
        <v>42342</v>
      </c>
      <c r="H976" s="632" t="s">
        <v>7154</v>
      </c>
      <c r="I976" s="632" t="s">
        <v>6847</v>
      </c>
      <c r="J976" s="422" t="s">
        <v>7155</v>
      </c>
      <c r="K976" s="1451"/>
      <c r="L976" s="1451"/>
      <c r="M976" s="1451"/>
      <c r="N976" s="649">
        <v>547055.25</v>
      </c>
      <c r="O976" s="647">
        <v>172880.76</v>
      </c>
      <c r="P976" s="647">
        <f t="shared" si="31"/>
        <v>374174.49</v>
      </c>
      <c r="Q976" s="648">
        <f t="shared" si="32"/>
        <v>0.68397934212312195</v>
      </c>
      <c r="R976" s="636" t="s">
        <v>7128</v>
      </c>
      <c r="S976" s="636">
        <v>4253027988</v>
      </c>
      <c r="T976" s="636" t="s">
        <v>7129</v>
      </c>
      <c r="U976" s="634">
        <v>42366</v>
      </c>
      <c r="V976" s="636" t="s">
        <v>694</v>
      </c>
      <c r="W976" s="634">
        <v>42382</v>
      </c>
      <c r="X976" s="634">
        <v>42383</v>
      </c>
      <c r="Y976" s="632" t="s">
        <v>7166</v>
      </c>
      <c r="Z976" s="647">
        <v>172880.76</v>
      </c>
      <c r="AA976" s="636" t="s">
        <v>7128</v>
      </c>
      <c r="AB976" s="636">
        <v>4253027988</v>
      </c>
    </row>
    <row r="977" spans="1:28" ht="101.25">
      <c r="A977" s="475" t="s">
        <v>26699</v>
      </c>
      <c r="B977" s="1174" t="s">
        <v>7167</v>
      </c>
      <c r="C977" s="643">
        <v>4221003536</v>
      </c>
      <c r="D977" s="644" t="s">
        <v>589</v>
      </c>
      <c r="E977" s="633" t="s">
        <v>6922</v>
      </c>
      <c r="F977" s="634">
        <v>42320</v>
      </c>
      <c r="G977" s="634">
        <v>42342</v>
      </c>
      <c r="H977" s="632" t="s">
        <v>7154</v>
      </c>
      <c r="I977" s="632" t="s">
        <v>6847</v>
      </c>
      <c r="J977" s="422" t="s">
        <v>7155</v>
      </c>
      <c r="K977" s="1451"/>
      <c r="L977" s="1451"/>
      <c r="M977" s="1451"/>
      <c r="N977" s="649">
        <v>273527.62</v>
      </c>
      <c r="O977" s="647">
        <v>86440.38</v>
      </c>
      <c r="P977" s="647">
        <f t="shared" si="31"/>
        <v>187087.24</v>
      </c>
      <c r="Q977" s="648">
        <f t="shared" si="32"/>
        <v>0.68397933634636243</v>
      </c>
      <c r="R977" s="636" t="s">
        <v>7128</v>
      </c>
      <c r="S977" s="636">
        <v>4253027988</v>
      </c>
      <c r="T977" s="636" t="s">
        <v>7129</v>
      </c>
      <c r="U977" s="634">
        <v>42366</v>
      </c>
      <c r="V977" s="636" t="s">
        <v>694</v>
      </c>
      <c r="W977" s="634">
        <v>42382</v>
      </c>
      <c r="X977" s="634">
        <v>42383</v>
      </c>
      <c r="Y977" s="632" t="s">
        <v>7168</v>
      </c>
      <c r="Z977" s="647">
        <v>86440.38</v>
      </c>
      <c r="AA977" s="636" t="s">
        <v>7128</v>
      </c>
      <c r="AB977" s="636">
        <v>4253027988</v>
      </c>
    </row>
    <row r="978" spans="1:28" ht="101.25">
      <c r="A978" s="475" t="s">
        <v>26700</v>
      </c>
      <c r="B978" s="1175" t="s">
        <v>7151</v>
      </c>
      <c r="C978" s="632" t="s">
        <v>7152</v>
      </c>
      <c r="D978" s="644" t="s">
        <v>589</v>
      </c>
      <c r="E978" s="633" t="s">
        <v>6922</v>
      </c>
      <c r="F978" s="634">
        <v>42320</v>
      </c>
      <c r="G978" s="634">
        <v>42342</v>
      </c>
      <c r="H978" s="632" t="s">
        <v>7154</v>
      </c>
      <c r="I978" s="632" t="s">
        <v>6847</v>
      </c>
      <c r="J978" s="422" t="s">
        <v>7155</v>
      </c>
      <c r="K978" s="1451"/>
      <c r="L978" s="1451"/>
      <c r="M978" s="1451"/>
      <c r="N978" s="649">
        <v>547055.25</v>
      </c>
      <c r="O978" s="647">
        <v>172880.76</v>
      </c>
      <c r="P978" s="647">
        <f t="shared" si="31"/>
        <v>374174.49</v>
      </c>
      <c r="Q978" s="648">
        <f t="shared" si="32"/>
        <v>0.68397934212312195</v>
      </c>
      <c r="R978" s="636" t="s">
        <v>7128</v>
      </c>
      <c r="S978" s="636">
        <v>4253027988</v>
      </c>
      <c r="T978" s="636" t="s">
        <v>7129</v>
      </c>
      <c r="U978" s="634">
        <v>42366</v>
      </c>
      <c r="V978" s="636" t="s">
        <v>694</v>
      </c>
      <c r="W978" s="634">
        <v>42382</v>
      </c>
      <c r="X978" s="634">
        <v>42383</v>
      </c>
      <c r="Y978" s="632" t="s">
        <v>7169</v>
      </c>
      <c r="Z978" s="647">
        <v>172880.76</v>
      </c>
      <c r="AA978" s="636" t="s">
        <v>7128</v>
      </c>
      <c r="AB978" s="636">
        <v>4253027988</v>
      </c>
    </row>
    <row r="979" spans="1:28" ht="101.25">
      <c r="A979" s="475" t="s">
        <v>26701</v>
      </c>
      <c r="B979" s="1175" t="s">
        <v>7170</v>
      </c>
      <c r="C979" s="632" t="s">
        <v>7171</v>
      </c>
      <c r="D979" s="644" t="s">
        <v>589</v>
      </c>
      <c r="E979" s="633" t="s">
        <v>6922</v>
      </c>
      <c r="F979" s="634">
        <v>42320</v>
      </c>
      <c r="G979" s="634">
        <v>42342</v>
      </c>
      <c r="H979" s="632" t="s">
        <v>7154</v>
      </c>
      <c r="I979" s="632" t="s">
        <v>6847</v>
      </c>
      <c r="J979" s="422" t="s">
        <v>7155</v>
      </c>
      <c r="K979" s="1451"/>
      <c r="L979" s="1451"/>
      <c r="M979" s="1451"/>
      <c r="N979" s="649">
        <v>91175.87</v>
      </c>
      <c r="O979" s="647">
        <v>28813.46</v>
      </c>
      <c r="P979" s="647">
        <f t="shared" ref="P979:P1042" si="33">N979-O979</f>
        <v>62362.409999999996</v>
      </c>
      <c r="Q979" s="648">
        <f t="shared" ref="Q979:Q1042" si="34">(100-((O979/N979)*100))/100</f>
        <v>0.68397932479284262</v>
      </c>
      <c r="R979" s="636" t="s">
        <v>7128</v>
      </c>
      <c r="S979" s="636">
        <v>4253027988</v>
      </c>
      <c r="T979" s="636" t="s">
        <v>7129</v>
      </c>
      <c r="U979" s="634">
        <v>42366</v>
      </c>
      <c r="V979" s="636" t="s">
        <v>694</v>
      </c>
      <c r="W979" s="634">
        <v>42382</v>
      </c>
      <c r="X979" s="634">
        <v>42383</v>
      </c>
      <c r="Y979" s="632" t="s">
        <v>7172</v>
      </c>
      <c r="Z979" s="647">
        <v>28813.46</v>
      </c>
      <c r="AA979" s="636" t="s">
        <v>7128</v>
      </c>
      <c r="AB979" s="636">
        <v>4253027988</v>
      </c>
    </row>
    <row r="980" spans="1:28" ht="101.25">
      <c r="A980" s="475" t="s">
        <v>26702</v>
      </c>
      <c r="B980" s="1172" t="s">
        <v>7173</v>
      </c>
      <c r="C980" s="632" t="s">
        <v>7174</v>
      </c>
      <c r="D980" s="644" t="s">
        <v>589</v>
      </c>
      <c r="E980" s="633" t="s">
        <v>6922</v>
      </c>
      <c r="F980" s="634">
        <v>42320</v>
      </c>
      <c r="G980" s="634">
        <v>42342</v>
      </c>
      <c r="H980" s="632" t="s">
        <v>7154</v>
      </c>
      <c r="I980" s="632" t="s">
        <v>6847</v>
      </c>
      <c r="J980" s="422" t="s">
        <v>7155</v>
      </c>
      <c r="K980" s="1451"/>
      <c r="L980" s="1451"/>
      <c r="M980" s="1451"/>
      <c r="N980" s="649">
        <v>273527.62</v>
      </c>
      <c r="O980" s="647">
        <v>86440.38</v>
      </c>
      <c r="P980" s="647">
        <f t="shared" si="33"/>
        <v>187087.24</v>
      </c>
      <c r="Q980" s="648">
        <f t="shared" si="34"/>
        <v>0.68397933634636243</v>
      </c>
      <c r="R980" s="636" t="s">
        <v>7128</v>
      </c>
      <c r="S980" s="636">
        <v>4253027988</v>
      </c>
      <c r="T980" s="636" t="s">
        <v>7129</v>
      </c>
      <c r="U980" s="634">
        <v>42366</v>
      </c>
      <c r="V980" s="636" t="s">
        <v>694</v>
      </c>
      <c r="W980" s="634">
        <v>42382</v>
      </c>
      <c r="X980" s="634">
        <v>42383</v>
      </c>
      <c r="Y980" s="632" t="s">
        <v>7175</v>
      </c>
      <c r="Z980" s="647">
        <v>86440.38</v>
      </c>
      <c r="AA980" s="636" t="s">
        <v>7128</v>
      </c>
      <c r="AB980" s="636">
        <v>4253027988</v>
      </c>
    </row>
    <row r="981" spans="1:28" ht="101.25">
      <c r="A981" s="475" t="s">
        <v>26703</v>
      </c>
      <c r="B981" s="1172" t="s">
        <v>7176</v>
      </c>
      <c r="C981" s="636">
        <v>4218020820</v>
      </c>
      <c r="D981" s="644" t="s">
        <v>589</v>
      </c>
      <c r="E981" s="633" t="s">
        <v>7177</v>
      </c>
      <c r="F981" s="632" t="s">
        <v>7178</v>
      </c>
      <c r="G981" s="634">
        <v>42345</v>
      </c>
      <c r="H981" s="632" t="s">
        <v>7179</v>
      </c>
      <c r="I981" s="632" t="s">
        <v>281</v>
      </c>
      <c r="J981" s="633" t="s">
        <v>7127</v>
      </c>
      <c r="K981" s="1451">
        <v>2</v>
      </c>
      <c r="L981" s="1451">
        <v>2</v>
      </c>
      <c r="M981" s="1451">
        <v>0</v>
      </c>
      <c r="N981" s="649">
        <v>17057.559999999998</v>
      </c>
      <c r="O981" s="647">
        <v>16886.98</v>
      </c>
      <c r="P981" s="647">
        <f t="shared" si="33"/>
        <v>170.57999999999811</v>
      </c>
      <c r="Q981" s="648">
        <f t="shared" si="34"/>
        <v>1.0000257950140536E-2</v>
      </c>
      <c r="R981" s="636" t="s">
        <v>7180</v>
      </c>
      <c r="S981" s="636">
        <v>4217135890</v>
      </c>
      <c r="T981" s="636" t="s">
        <v>7181</v>
      </c>
      <c r="U981" s="634">
        <v>42362</v>
      </c>
      <c r="V981" s="636" t="s">
        <v>694</v>
      </c>
      <c r="W981" s="634">
        <v>42380</v>
      </c>
      <c r="X981" s="634">
        <v>42381</v>
      </c>
      <c r="Y981" s="632" t="s">
        <v>7182</v>
      </c>
      <c r="Z981" s="647">
        <v>16886.98</v>
      </c>
      <c r="AA981" s="636" t="s">
        <v>7180</v>
      </c>
      <c r="AB981" s="636">
        <v>4217135890</v>
      </c>
    </row>
    <row r="982" spans="1:28" ht="101.25">
      <c r="A982" s="475" t="s">
        <v>26704</v>
      </c>
      <c r="B982" s="1172" t="s">
        <v>7183</v>
      </c>
      <c r="C982" s="636">
        <v>4218020500</v>
      </c>
      <c r="D982" s="644" t="s">
        <v>589</v>
      </c>
      <c r="E982" s="633" t="s">
        <v>7177</v>
      </c>
      <c r="F982" s="632" t="s">
        <v>7184</v>
      </c>
      <c r="G982" s="634">
        <v>42345</v>
      </c>
      <c r="H982" s="632" t="s">
        <v>7179</v>
      </c>
      <c r="I982" s="632" t="s">
        <v>281</v>
      </c>
      <c r="J982" s="633" t="s">
        <v>7127</v>
      </c>
      <c r="K982" s="1451"/>
      <c r="L982" s="1451"/>
      <c r="M982" s="1451"/>
      <c r="N982" s="649">
        <v>8635.9600000000009</v>
      </c>
      <c r="O982" s="647">
        <v>8549.6</v>
      </c>
      <c r="P982" s="647">
        <f t="shared" si="33"/>
        <v>86.360000000000582</v>
      </c>
      <c r="Q982" s="648">
        <f t="shared" si="34"/>
        <v>1.0000046317954201E-2</v>
      </c>
      <c r="R982" s="636" t="s">
        <v>7180</v>
      </c>
      <c r="S982" s="636">
        <v>4217135890</v>
      </c>
      <c r="T982" s="636" t="s">
        <v>7181</v>
      </c>
      <c r="U982" s="634">
        <v>42362</v>
      </c>
      <c r="V982" s="636" t="s">
        <v>694</v>
      </c>
      <c r="W982" s="634">
        <v>42380</v>
      </c>
      <c r="X982" s="634">
        <v>42380</v>
      </c>
      <c r="Y982" s="632" t="s">
        <v>7185</v>
      </c>
      <c r="Z982" s="647">
        <v>8549.6</v>
      </c>
      <c r="AA982" s="636" t="s">
        <v>7180</v>
      </c>
      <c r="AB982" s="636">
        <v>4217135890</v>
      </c>
    </row>
    <row r="983" spans="1:28" ht="101.25">
      <c r="A983" s="475" t="s">
        <v>26705</v>
      </c>
      <c r="B983" s="1172" t="s">
        <v>7186</v>
      </c>
      <c r="C983" s="636">
        <v>4218020250</v>
      </c>
      <c r="D983" s="644" t="s">
        <v>589</v>
      </c>
      <c r="E983" s="633" t="s">
        <v>7177</v>
      </c>
      <c r="F983" s="632" t="s">
        <v>7184</v>
      </c>
      <c r="G983" s="634">
        <v>42345</v>
      </c>
      <c r="H983" s="632" t="s">
        <v>7179</v>
      </c>
      <c r="I983" s="632" t="s">
        <v>281</v>
      </c>
      <c r="J983" s="633" t="s">
        <v>7127</v>
      </c>
      <c r="K983" s="1451"/>
      <c r="L983" s="1451"/>
      <c r="M983" s="1451"/>
      <c r="N983" s="649">
        <v>16134.66</v>
      </c>
      <c r="O983" s="647">
        <v>15973.31</v>
      </c>
      <c r="P983" s="647">
        <f t="shared" si="33"/>
        <v>161.35000000000036</v>
      </c>
      <c r="Q983" s="648">
        <f t="shared" si="34"/>
        <v>1.0000210726473426E-2</v>
      </c>
      <c r="R983" s="636" t="s">
        <v>7180</v>
      </c>
      <c r="S983" s="636">
        <v>4217135890</v>
      </c>
      <c r="T983" s="636" t="s">
        <v>7181</v>
      </c>
      <c r="U983" s="634">
        <v>42362</v>
      </c>
      <c r="V983" s="636" t="s">
        <v>694</v>
      </c>
      <c r="W983" s="634">
        <v>42380</v>
      </c>
      <c r="X983" s="634">
        <v>42380</v>
      </c>
      <c r="Y983" s="632" t="s">
        <v>7187</v>
      </c>
      <c r="Z983" s="647">
        <v>15973.31</v>
      </c>
      <c r="AA983" s="636" t="s">
        <v>7180</v>
      </c>
      <c r="AB983" s="636">
        <v>4217135890</v>
      </c>
    </row>
    <row r="984" spans="1:28" ht="123.75">
      <c r="A984" s="475" t="s">
        <v>26706</v>
      </c>
      <c r="B984" s="1172" t="s">
        <v>7188</v>
      </c>
      <c r="C984" s="636">
        <v>4218003085</v>
      </c>
      <c r="D984" s="644" t="s">
        <v>589</v>
      </c>
      <c r="E984" s="633" t="s">
        <v>7177</v>
      </c>
      <c r="F984" s="632" t="s">
        <v>7184</v>
      </c>
      <c r="G984" s="634">
        <v>42345</v>
      </c>
      <c r="H984" s="632" t="s">
        <v>7179</v>
      </c>
      <c r="I984" s="632" t="s">
        <v>281</v>
      </c>
      <c r="J984" s="633" t="s">
        <v>7127</v>
      </c>
      <c r="K984" s="1451"/>
      <c r="L984" s="1451"/>
      <c r="M984" s="1451"/>
      <c r="N984" s="649">
        <v>11330.880000000001</v>
      </c>
      <c r="O984" s="647">
        <v>11217.57</v>
      </c>
      <c r="P984" s="647">
        <f t="shared" si="33"/>
        <v>113.31000000000131</v>
      </c>
      <c r="Q984" s="648">
        <f t="shared" si="34"/>
        <v>1.0000105905278502E-2</v>
      </c>
      <c r="R984" s="636" t="s">
        <v>7180</v>
      </c>
      <c r="S984" s="636">
        <v>4217135890</v>
      </c>
      <c r="T984" s="636" t="s">
        <v>7181</v>
      </c>
      <c r="U984" s="634">
        <v>42362</v>
      </c>
      <c r="V984" s="636" t="s">
        <v>694</v>
      </c>
      <c r="W984" s="634">
        <v>42380</v>
      </c>
      <c r="X984" s="634">
        <v>42380</v>
      </c>
      <c r="Y984" s="632" t="s">
        <v>7189</v>
      </c>
      <c r="Z984" s="647">
        <v>11217.57</v>
      </c>
      <c r="AA984" s="636" t="s">
        <v>7180</v>
      </c>
      <c r="AB984" s="636">
        <v>4217135890</v>
      </c>
    </row>
    <row r="985" spans="1:28" ht="101.25">
      <c r="A985" s="475" t="s">
        <v>26707</v>
      </c>
      <c r="B985" s="1172" t="s">
        <v>7190</v>
      </c>
      <c r="C985" s="636">
        <v>4253008960</v>
      </c>
      <c r="D985" s="644" t="s">
        <v>589</v>
      </c>
      <c r="E985" s="633" t="s">
        <v>7177</v>
      </c>
      <c r="F985" s="632" t="s">
        <v>7178</v>
      </c>
      <c r="G985" s="634">
        <v>42345</v>
      </c>
      <c r="H985" s="632" t="s">
        <v>7179</v>
      </c>
      <c r="I985" s="632" t="s">
        <v>281</v>
      </c>
      <c r="J985" s="633" t="s">
        <v>7127</v>
      </c>
      <c r="K985" s="1451"/>
      <c r="L985" s="1451"/>
      <c r="M985" s="1451"/>
      <c r="N985" s="649">
        <v>15538.880000000001</v>
      </c>
      <c r="O985" s="647">
        <v>15383.49</v>
      </c>
      <c r="P985" s="647">
        <f t="shared" si="33"/>
        <v>155.39000000000124</v>
      </c>
      <c r="Q985" s="648">
        <f t="shared" si="34"/>
        <v>1.0000077225643054E-2</v>
      </c>
      <c r="R985" s="636" t="s">
        <v>7180</v>
      </c>
      <c r="S985" s="636">
        <v>4217135890</v>
      </c>
      <c r="T985" s="636" t="s">
        <v>7181</v>
      </c>
      <c r="U985" s="634">
        <v>42362</v>
      </c>
      <c r="V985" s="636" t="s">
        <v>694</v>
      </c>
      <c r="W985" s="634">
        <v>42380</v>
      </c>
      <c r="X985" s="634">
        <v>42381</v>
      </c>
      <c r="Y985" s="632" t="s">
        <v>7191</v>
      </c>
      <c r="Z985" s="647">
        <v>15383.49</v>
      </c>
      <c r="AA985" s="636" t="s">
        <v>7180</v>
      </c>
      <c r="AB985" s="636">
        <v>4217135890</v>
      </c>
    </row>
    <row r="986" spans="1:28" ht="101.25">
      <c r="A986" s="475" t="s">
        <v>26708</v>
      </c>
      <c r="B986" s="1172" t="s">
        <v>7192</v>
      </c>
      <c r="C986" s="636">
        <v>4218020718</v>
      </c>
      <c r="D986" s="644" t="s">
        <v>589</v>
      </c>
      <c r="E986" s="633" t="s">
        <v>7177</v>
      </c>
      <c r="F986" s="632" t="s">
        <v>7184</v>
      </c>
      <c r="G986" s="634">
        <v>42345</v>
      </c>
      <c r="H986" s="632" t="s">
        <v>7179</v>
      </c>
      <c r="I986" s="632" t="s">
        <v>281</v>
      </c>
      <c r="J986" s="633" t="s">
        <v>7127</v>
      </c>
      <c r="K986" s="1451"/>
      <c r="L986" s="1451"/>
      <c r="M986" s="1451"/>
      <c r="N986" s="649">
        <v>16932.28</v>
      </c>
      <c r="O986" s="647">
        <v>16762.96</v>
      </c>
      <c r="P986" s="647">
        <f t="shared" si="33"/>
        <v>169.31999999999971</v>
      </c>
      <c r="Q986" s="648">
        <f t="shared" si="34"/>
        <v>9.9998346353828531E-3</v>
      </c>
      <c r="R986" s="636" t="s">
        <v>7180</v>
      </c>
      <c r="S986" s="636">
        <v>4217135890</v>
      </c>
      <c r="T986" s="636" t="s">
        <v>7181</v>
      </c>
      <c r="U986" s="634">
        <v>42362</v>
      </c>
      <c r="V986" s="636" t="s">
        <v>694</v>
      </c>
      <c r="W986" s="634">
        <v>42380</v>
      </c>
      <c r="X986" s="634">
        <v>42380</v>
      </c>
      <c r="Y986" s="632" t="s">
        <v>7193</v>
      </c>
      <c r="Z986" s="647">
        <v>16762.96</v>
      </c>
      <c r="AA986" s="636" t="s">
        <v>7180</v>
      </c>
      <c r="AB986" s="636">
        <v>4217135890</v>
      </c>
    </row>
    <row r="987" spans="1:28" ht="101.25">
      <c r="A987" s="475" t="s">
        <v>26709</v>
      </c>
      <c r="B987" s="1172" t="s">
        <v>7194</v>
      </c>
      <c r="C987" s="636">
        <v>4218012298</v>
      </c>
      <c r="D987" s="644" t="s">
        <v>589</v>
      </c>
      <c r="E987" s="633" t="s">
        <v>7177</v>
      </c>
      <c r="F987" s="632" t="s">
        <v>7178</v>
      </c>
      <c r="G987" s="634">
        <v>42345</v>
      </c>
      <c r="H987" s="632" t="s">
        <v>7179</v>
      </c>
      <c r="I987" s="632" t="s">
        <v>281</v>
      </c>
      <c r="J987" s="633" t="s">
        <v>7127</v>
      </c>
      <c r="K987" s="1451"/>
      <c r="L987" s="1451"/>
      <c r="M987" s="1451"/>
      <c r="N987" s="649">
        <v>11470.08</v>
      </c>
      <c r="O987" s="647">
        <v>11355.38</v>
      </c>
      <c r="P987" s="647">
        <f t="shared" si="33"/>
        <v>114.70000000000073</v>
      </c>
      <c r="Q987" s="648">
        <f t="shared" si="34"/>
        <v>9.9999302533200305E-3</v>
      </c>
      <c r="R987" s="636" t="s">
        <v>7180</v>
      </c>
      <c r="S987" s="636">
        <v>4217135890</v>
      </c>
      <c r="T987" s="636" t="s">
        <v>7181</v>
      </c>
      <c r="U987" s="634">
        <v>42362</v>
      </c>
      <c r="V987" s="636" t="s">
        <v>694</v>
      </c>
      <c r="W987" s="634">
        <v>42380</v>
      </c>
      <c r="X987" s="634">
        <v>42380</v>
      </c>
      <c r="Y987" s="632" t="s">
        <v>7195</v>
      </c>
      <c r="Z987" s="647">
        <v>11355.38</v>
      </c>
      <c r="AA987" s="636" t="s">
        <v>7180</v>
      </c>
      <c r="AB987" s="636">
        <v>4217135890</v>
      </c>
    </row>
    <row r="988" spans="1:28" ht="101.25">
      <c r="A988" s="475" t="s">
        <v>26710</v>
      </c>
      <c r="B988" s="1172" t="s">
        <v>7196</v>
      </c>
      <c r="C988" s="636">
        <v>4218020468</v>
      </c>
      <c r="D988" s="644" t="s">
        <v>589</v>
      </c>
      <c r="E988" s="633" t="s">
        <v>7177</v>
      </c>
      <c r="F988" s="632" t="s">
        <v>7184</v>
      </c>
      <c r="G988" s="634">
        <v>42345</v>
      </c>
      <c r="H988" s="632" t="s">
        <v>7179</v>
      </c>
      <c r="I988" s="632" t="s">
        <v>281</v>
      </c>
      <c r="J988" s="633" t="s">
        <v>7127</v>
      </c>
      <c r="K988" s="1451"/>
      <c r="L988" s="1451"/>
      <c r="M988" s="1451"/>
      <c r="N988" s="649">
        <v>43846.600000000006</v>
      </c>
      <c r="O988" s="647">
        <v>43408.13</v>
      </c>
      <c r="P988" s="647">
        <f t="shared" si="33"/>
        <v>438.47000000000844</v>
      </c>
      <c r="Q988" s="648">
        <f t="shared" si="34"/>
        <v>1.0000091227142037E-2</v>
      </c>
      <c r="R988" s="636" t="s">
        <v>7180</v>
      </c>
      <c r="S988" s="636">
        <v>4217135890</v>
      </c>
      <c r="T988" s="636" t="s">
        <v>7181</v>
      </c>
      <c r="U988" s="634">
        <v>42362</v>
      </c>
      <c r="V988" s="636" t="s">
        <v>694</v>
      </c>
      <c r="W988" s="634">
        <v>42380</v>
      </c>
      <c r="X988" s="634">
        <v>42380</v>
      </c>
      <c r="Y988" s="632" t="s">
        <v>7197</v>
      </c>
      <c r="Z988" s="647">
        <v>43408.13</v>
      </c>
      <c r="AA988" s="636" t="s">
        <v>7180</v>
      </c>
      <c r="AB988" s="636">
        <v>4217135890</v>
      </c>
    </row>
    <row r="989" spans="1:28" ht="101.25">
      <c r="A989" s="475" t="s">
        <v>26711</v>
      </c>
      <c r="B989" s="1172" t="s">
        <v>7198</v>
      </c>
      <c r="C989" s="636">
        <v>4218008686</v>
      </c>
      <c r="D989" s="644" t="s">
        <v>589</v>
      </c>
      <c r="E989" s="633" t="s">
        <v>7177</v>
      </c>
      <c r="F989" s="632" t="s">
        <v>7178</v>
      </c>
      <c r="G989" s="634">
        <v>42345</v>
      </c>
      <c r="H989" s="632" t="s">
        <v>7179</v>
      </c>
      <c r="I989" s="632" t="s">
        <v>281</v>
      </c>
      <c r="J989" s="633" t="s">
        <v>7127</v>
      </c>
      <c r="K989" s="1451"/>
      <c r="L989" s="1451"/>
      <c r="M989" s="1451"/>
      <c r="N989" s="649">
        <v>15349.58</v>
      </c>
      <c r="O989" s="647">
        <v>15196.08</v>
      </c>
      <c r="P989" s="647">
        <f t="shared" si="33"/>
        <v>153.5</v>
      </c>
      <c r="Q989" s="648">
        <f t="shared" si="34"/>
        <v>1.0000273623121956E-2</v>
      </c>
      <c r="R989" s="636" t="s">
        <v>7180</v>
      </c>
      <c r="S989" s="636">
        <v>4217135890</v>
      </c>
      <c r="T989" s="636" t="s">
        <v>7181</v>
      </c>
      <c r="U989" s="634">
        <v>42362</v>
      </c>
      <c r="V989" s="636" t="s">
        <v>694</v>
      </c>
      <c r="W989" s="634">
        <v>42380</v>
      </c>
      <c r="X989" s="634">
        <v>42380</v>
      </c>
      <c r="Y989" s="632" t="s">
        <v>7199</v>
      </c>
      <c r="Z989" s="647">
        <v>15196.08</v>
      </c>
      <c r="AA989" s="636" t="s">
        <v>7180</v>
      </c>
      <c r="AB989" s="636">
        <v>4217135890</v>
      </c>
    </row>
    <row r="990" spans="1:28" ht="101.25">
      <c r="A990" s="475" t="s">
        <v>26712</v>
      </c>
      <c r="B990" s="1172" t="s">
        <v>7200</v>
      </c>
      <c r="C990" s="636">
        <v>4218020651</v>
      </c>
      <c r="D990" s="644" t="s">
        <v>589</v>
      </c>
      <c r="E990" s="633" t="s">
        <v>7177</v>
      </c>
      <c r="F990" s="632" t="s">
        <v>7178</v>
      </c>
      <c r="G990" s="634">
        <v>42345</v>
      </c>
      <c r="H990" s="632" t="s">
        <v>7179</v>
      </c>
      <c r="I990" s="632" t="s">
        <v>281</v>
      </c>
      <c r="J990" s="633" t="s">
        <v>7127</v>
      </c>
      <c r="K990" s="1451"/>
      <c r="L990" s="1451"/>
      <c r="M990" s="1451"/>
      <c r="N990" s="649">
        <v>16855.72</v>
      </c>
      <c r="O990" s="647">
        <v>16687.16</v>
      </c>
      <c r="P990" s="647">
        <f t="shared" si="33"/>
        <v>168.56000000000131</v>
      </c>
      <c r="Q990" s="648">
        <f t="shared" si="34"/>
        <v>1.000016611571624E-2</v>
      </c>
      <c r="R990" s="636" t="s">
        <v>7180</v>
      </c>
      <c r="S990" s="636">
        <v>4217135890</v>
      </c>
      <c r="T990" s="636" t="s">
        <v>7181</v>
      </c>
      <c r="U990" s="634">
        <v>42362</v>
      </c>
      <c r="V990" s="636" t="s">
        <v>694</v>
      </c>
      <c r="W990" s="634">
        <v>42380</v>
      </c>
      <c r="X990" s="634">
        <v>42381</v>
      </c>
      <c r="Y990" s="632" t="s">
        <v>7201</v>
      </c>
      <c r="Z990" s="647">
        <v>16687.16</v>
      </c>
      <c r="AA990" s="636" t="s">
        <v>7180</v>
      </c>
      <c r="AB990" s="636">
        <v>4217135890</v>
      </c>
    </row>
    <row r="991" spans="1:28" ht="101.25">
      <c r="A991" s="475" t="s">
        <v>26713</v>
      </c>
      <c r="B991" s="1172" t="s">
        <v>7202</v>
      </c>
      <c r="C991" s="636">
        <v>4218016285</v>
      </c>
      <c r="D991" s="644" t="s">
        <v>589</v>
      </c>
      <c r="E991" s="633" t="s">
        <v>7177</v>
      </c>
      <c r="F991" s="632" t="s">
        <v>7178</v>
      </c>
      <c r="G991" s="634">
        <v>42345</v>
      </c>
      <c r="H991" s="632" t="s">
        <v>7179</v>
      </c>
      <c r="I991" s="632" t="s">
        <v>281</v>
      </c>
      <c r="J991" s="633" t="s">
        <v>7127</v>
      </c>
      <c r="K991" s="1451"/>
      <c r="L991" s="1451"/>
      <c r="M991" s="1451"/>
      <c r="N991" s="649">
        <v>16731.839999999997</v>
      </c>
      <c r="O991" s="647">
        <v>16564.52</v>
      </c>
      <c r="P991" s="647">
        <f t="shared" si="33"/>
        <v>167.31999999999607</v>
      </c>
      <c r="Q991" s="648">
        <f t="shared" si="34"/>
        <v>1.0000095626063655E-2</v>
      </c>
      <c r="R991" s="636" t="s">
        <v>7180</v>
      </c>
      <c r="S991" s="636">
        <v>4217135890</v>
      </c>
      <c r="T991" s="636" t="s">
        <v>7181</v>
      </c>
      <c r="U991" s="634">
        <v>42362</v>
      </c>
      <c r="V991" s="636" t="s">
        <v>694</v>
      </c>
      <c r="W991" s="634">
        <v>42380</v>
      </c>
      <c r="X991" s="634">
        <v>42381</v>
      </c>
      <c r="Y991" s="632" t="s">
        <v>7203</v>
      </c>
      <c r="Z991" s="647">
        <v>16564.52</v>
      </c>
      <c r="AA991" s="636" t="s">
        <v>7180</v>
      </c>
      <c r="AB991" s="636">
        <v>4217135890</v>
      </c>
    </row>
    <row r="992" spans="1:28" ht="101.25">
      <c r="A992" s="475" t="s">
        <v>26714</v>
      </c>
      <c r="B992" s="1172" t="s">
        <v>7204</v>
      </c>
      <c r="C992" s="636">
        <v>4218020676</v>
      </c>
      <c r="D992" s="644" t="s">
        <v>589</v>
      </c>
      <c r="E992" s="633" t="s">
        <v>7177</v>
      </c>
      <c r="F992" s="632" t="s">
        <v>7184</v>
      </c>
      <c r="G992" s="634">
        <v>42345</v>
      </c>
      <c r="H992" s="632" t="s">
        <v>7179</v>
      </c>
      <c r="I992" s="632" t="s">
        <v>281</v>
      </c>
      <c r="J992" s="633" t="s">
        <v>7127</v>
      </c>
      <c r="K992" s="1451"/>
      <c r="L992" s="1451"/>
      <c r="M992" s="1451"/>
      <c r="N992" s="649">
        <v>26448</v>
      </c>
      <c r="O992" s="647">
        <v>26183.52</v>
      </c>
      <c r="P992" s="647">
        <f t="shared" si="33"/>
        <v>264.47999999999956</v>
      </c>
      <c r="Q992" s="648">
        <f t="shared" si="34"/>
        <v>0.01</v>
      </c>
      <c r="R992" s="636" t="s">
        <v>7180</v>
      </c>
      <c r="S992" s="636">
        <v>4217135890</v>
      </c>
      <c r="T992" s="636" t="s">
        <v>7181</v>
      </c>
      <c r="U992" s="634">
        <v>42362</v>
      </c>
      <c r="V992" s="636" t="s">
        <v>694</v>
      </c>
      <c r="W992" s="634">
        <v>42380</v>
      </c>
      <c r="X992" s="634">
        <v>42380</v>
      </c>
      <c r="Y992" s="632" t="s">
        <v>7205</v>
      </c>
      <c r="Z992" s="647">
        <v>26183.52</v>
      </c>
      <c r="AA992" s="636" t="s">
        <v>7180</v>
      </c>
      <c r="AB992" s="636">
        <v>4217135890</v>
      </c>
    </row>
    <row r="993" spans="1:28" ht="101.25">
      <c r="A993" s="475" t="s">
        <v>26715</v>
      </c>
      <c r="B993" s="1172" t="s">
        <v>7206</v>
      </c>
      <c r="C993" s="636">
        <v>4218020725</v>
      </c>
      <c r="D993" s="644" t="s">
        <v>589</v>
      </c>
      <c r="E993" s="633" t="s">
        <v>7177</v>
      </c>
      <c r="F993" s="632" t="s">
        <v>7184</v>
      </c>
      <c r="G993" s="634">
        <v>42345</v>
      </c>
      <c r="H993" s="632" t="s">
        <v>7179</v>
      </c>
      <c r="I993" s="632" t="s">
        <v>281</v>
      </c>
      <c r="J993" s="633" t="s">
        <v>7127</v>
      </c>
      <c r="K993" s="1451"/>
      <c r="L993" s="1451"/>
      <c r="M993" s="1451"/>
      <c r="N993" s="649">
        <v>15962.06</v>
      </c>
      <c r="O993" s="647">
        <v>15802.44</v>
      </c>
      <c r="P993" s="647">
        <f t="shared" si="33"/>
        <v>159.61999999999898</v>
      </c>
      <c r="Q993" s="648">
        <f t="shared" si="34"/>
        <v>9.9999624108667723E-3</v>
      </c>
      <c r="R993" s="636" t="s">
        <v>7180</v>
      </c>
      <c r="S993" s="636">
        <v>4217135890</v>
      </c>
      <c r="T993" s="636" t="s">
        <v>7181</v>
      </c>
      <c r="U993" s="634">
        <v>42362</v>
      </c>
      <c r="V993" s="636" t="s">
        <v>694</v>
      </c>
      <c r="W993" s="634">
        <v>42380</v>
      </c>
      <c r="X993" s="634">
        <v>42380</v>
      </c>
      <c r="Y993" s="632" t="s">
        <v>7207</v>
      </c>
      <c r="Z993" s="647">
        <v>15802.44</v>
      </c>
      <c r="AA993" s="636" t="s">
        <v>7180</v>
      </c>
      <c r="AB993" s="636">
        <v>4217135890</v>
      </c>
    </row>
    <row r="994" spans="1:28" ht="101.25">
      <c r="A994" s="475" t="s">
        <v>26716</v>
      </c>
      <c r="B994" s="1172" t="s">
        <v>7208</v>
      </c>
      <c r="C994" s="636">
        <v>4218020740</v>
      </c>
      <c r="D994" s="644" t="s">
        <v>589</v>
      </c>
      <c r="E994" s="633" t="s">
        <v>7177</v>
      </c>
      <c r="F994" s="632" t="s">
        <v>7184</v>
      </c>
      <c r="G994" s="634">
        <v>42345</v>
      </c>
      <c r="H994" s="632" t="s">
        <v>7179</v>
      </c>
      <c r="I994" s="632" t="s">
        <v>281</v>
      </c>
      <c r="J994" s="633" t="s">
        <v>7127</v>
      </c>
      <c r="K994" s="1451"/>
      <c r="L994" s="1451"/>
      <c r="M994" s="1451"/>
      <c r="N994" s="649">
        <v>27544.879999999997</v>
      </c>
      <c r="O994" s="647">
        <v>27269.43</v>
      </c>
      <c r="P994" s="647">
        <f t="shared" si="33"/>
        <v>275.44999999999709</v>
      </c>
      <c r="Q994" s="648">
        <f t="shared" si="34"/>
        <v>1.0000043565265031E-2</v>
      </c>
      <c r="R994" s="636" t="s">
        <v>7180</v>
      </c>
      <c r="S994" s="636">
        <v>4217135890</v>
      </c>
      <c r="T994" s="636" t="s">
        <v>7181</v>
      </c>
      <c r="U994" s="634">
        <v>42362</v>
      </c>
      <c r="V994" s="636" t="s">
        <v>694</v>
      </c>
      <c r="W994" s="634">
        <v>42380</v>
      </c>
      <c r="X994" s="634">
        <v>42380</v>
      </c>
      <c r="Y994" s="632" t="s">
        <v>7209</v>
      </c>
      <c r="Z994" s="647">
        <v>27269.43</v>
      </c>
      <c r="AA994" s="636" t="s">
        <v>7180</v>
      </c>
      <c r="AB994" s="636">
        <v>4217135890</v>
      </c>
    </row>
    <row r="995" spans="1:28" ht="123.75">
      <c r="A995" s="475" t="s">
        <v>26717</v>
      </c>
      <c r="B995" s="1172" t="s">
        <v>7210</v>
      </c>
      <c r="C995" s="636">
        <v>4218020764</v>
      </c>
      <c r="D995" s="644" t="s">
        <v>589</v>
      </c>
      <c r="E995" s="633" t="s">
        <v>7177</v>
      </c>
      <c r="F995" s="632" t="s">
        <v>7178</v>
      </c>
      <c r="G995" s="634">
        <v>42345</v>
      </c>
      <c r="H995" s="632" t="s">
        <v>7179</v>
      </c>
      <c r="I995" s="632" t="s">
        <v>281</v>
      </c>
      <c r="J995" s="633" t="s">
        <v>7127</v>
      </c>
      <c r="K995" s="1451"/>
      <c r="L995" s="1451"/>
      <c r="M995" s="1451"/>
      <c r="N995" s="649">
        <v>17050.599999999999</v>
      </c>
      <c r="O995" s="647">
        <v>16880.09</v>
      </c>
      <c r="P995" s="647">
        <f t="shared" si="33"/>
        <v>170.5099999999984</v>
      </c>
      <c r="Q995" s="648">
        <f t="shared" si="34"/>
        <v>1.0000234595849804E-2</v>
      </c>
      <c r="R995" s="636" t="s">
        <v>7180</v>
      </c>
      <c r="S995" s="636">
        <v>4217135890</v>
      </c>
      <c r="T995" s="636" t="s">
        <v>7181</v>
      </c>
      <c r="U995" s="634">
        <v>42362</v>
      </c>
      <c r="V995" s="636" t="s">
        <v>694</v>
      </c>
      <c r="W995" s="634">
        <v>42380</v>
      </c>
      <c r="X995" s="634">
        <v>42380</v>
      </c>
      <c r="Y995" s="632" t="s">
        <v>7211</v>
      </c>
      <c r="Z995" s="647">
        <v>16880.09</v>
      </c>
      <c r="AA995" s="636" t="s">
        <v>7180</v>
      </c>
      <c r="AB995" s="636">
        <v>4217135890</v>
      </c>
    </row>
    <row r="996" spans="1:28" ht="101.25">
      <c r="A996" s="475" t="s">
        <v>26718</v>
      </c>
      <c r="B996" s="1172" t="s">
        <v>7212</v>
      </c>
      <c r="C996" s="636">
        <v>4218021140</v>
      </c>
      <c r="D996" s="644" t="s">
        <v>589</v>
      </c>
      <c r="E996" s="633" t="s">
        <v>7177</v>
      </c>
      <c r="F996" s="632" t="s">
        <v>7184</v>
      </c>
      <c r="G996" s="634">
        <v>42345</v>
      </c>
      <c r="H996" s="632" t="s">
        <v>7179</v>
      </c>
      <c r="I996" s="632" t="s">
        <v>281</v>
      </c>
      <c r="J996" s="633" t="s">
        <v>7127</v>
      </c>
      <c r="K996" s="1451"/>
      <c r="L996" s="1451"/>
      <c r="M996" s="1451"/>
      <c r="N996" s="649">
        <v>16898.879999999997</v>
      </c>
      <c r="O996" s="647">
        <v>16729.89</v>
      </c>
      <c r="P996" s="647">
        <f t="shared" si="33"/>
        <v>168.98999999999796</v>
      </c>
      <c r="Q996" s="648">
        <f t="shared" si="34"/>
        <v>1.0000071010623088E-2</v>
      </c>
      <c r="R996" s="636" t="s">
        <v>7180</v>
      </c>
      <c r="S996" s="636">
        <v>4217135890</v>
      </c>
      <c r="T996" s="636" t="s">
        <v>7181</v>
      </c>
      <c r="U996" s="634">
        <v>42362</v>
      </c>
      <c r="V996" s="636" t="s">
        <v>694</v>
      </c>
      <c r="W996" s="634">
        <v>42380</v>
      </c>
      <c r="X996" s="634">
        <v>42380</v>
      </c>
      <c r="Y996" s="632" t="s">
        <v>7213</v>
      </c>
      <c r="Z996" s="647">
        <v>16729.89</v>
      </c>
      <c r="AA996" s="636" t="s">
        <v>7180</v>
      </c>
      <c r="AB996" s="636">
        <v>4217135890</v>
      </c>
    </row>
    <row r="997" spans="1:28" ht="101.25">
      <c r="A997" s="475" t="s">
        <v>26719</v>
      </c>
      <c r="B997" s="1172" t="s">
        <v>7214</v>
      </c>
      <c r="C997" s="636">
        <v>4218020796</v>
      </c>
      <c r="D997" s="644" t="s">
        <v>589</v>
      </c>
      <c r="E997" s="633" t="s">
        <v>7177</v>
      </c>
      <c r="F997" s="632" t="s">
        <v>7178</v>
      </c>
      <c r="G997" s="634">
        <v>42345</v>
      </c>
      <c r="H997" s="632" t="s">
        <v>7179</v>
      </c>
      <c r="I997" s="632" t="s">
        <v>281</v>
      </c>
      <c r="J997" s="633" t="s">
        <v>7127</v>
      </c>
      <c r="K997" s="1451"/>
      <c r="L997" s="1451"/>
      <c r="M997" s="1451"/>
      <c r="N997" s="649">
        <v>16653.88</v>
      </c>
      <c r="O997" s="647">
        <v>16487.34</v>
      </c>
      <c r="P997" s="647">
        <f t="shared" si="33"/>
        <v>166.54000000000087</v>
      </c>
      <c r="Q997" s="648">
        <f t="shared" si="34"/>
        <v>1.0000072055280924E-2</v>
      </c>
      <c r="R997" s="636" t="s">
        <v>7180</v>
      </c>
      <c r="S997" s="636">
        <v>4217135890</v>
      </c>
      <c r="T997" s="636" t="s">
        <v>7181</v>
      </c>
      <c r="U997" s="634">
        <v>42362</v>
      </c>
      <c r="V997" s="636" t="s">
        <v>694</v>
      </c>
      <c r="W997" s="634">
        <v>42380</v>
      </c>
      <c r="X997" s="634">
        <v>42380</v>
      </c>
      <c r="Y997" s="632" t="s">
        <v>7215</v>
      </c>
      <c r="Z997" s="647">
        <v>16487.34</v>
      </c>
      <c r="AA997" s="636" t="s">
        <v>7180</v>
      </c>
      <c r="AB997" s="636">
        <v>4217135890</v>
      </c>
    </row>
    <row r="998" spans="1:28" ht="101.25">
      <c r="A998" s="475" t="s">
        <v>26720</v>
      </c>
      <c r="B998" s="1172" t="s">
        <v>7216</v>
      </c>
      <c r="C998" s="636">
        <v>4218020838</v>
      </c>
      <c r="D998" s="644" t="s">
        <v>589</v>
      </c>
      <c r="E998" s="633" t="s">
        <v>7177</v>
      </c>
      <c r="F998" s="632" t="s">
        <v>7178</v>
      </c>
      <c r="G998" s="634">
        <v>42345</v>
      </c>
      <c r="H998" s="632" t="s">
        <v>7179</v>
      </c>
      <c r="I998" s="632" t="s">
        <v>281</v>
      </c>
      <c r="J998" s="633" t="s">
        <v>7127</v>
      </c>
      <c r="K998" s="1451"/>
      <c r="L998" s="1451"/>
      <c r="M998" s="1451"/>
      <c r="N998" s="649">
        <v>33726.76</v>
      </c>
      <c r="O998" s="647">
        <v>33389.49</v>
      </c>
      <c r="P998" s="647">
        <f t="shared" si="33"/>
        <v>337.27000000000407</v>
      </c>
      <c r="Q998" s="648">
        <f t="shared" si="34"/>
        <v>1.0000071160111616E-2</v>
      </c>
      <c r="R998" s="636" t="s">
        <v>7180</v>
      </c>
      <c r="S998" s="636">
        <v>4217135890</v>
      </c>
      <c r="T998" s="636" t="s">
        <v>7181</v>
      </c>
      <c r="U998" s="634">
        <v>42362</v>
      </c>
      <c r="V998" s="636" t="s">
        <v>694</v>
      </c>
      <c r="W998" s="634">
        <v>42380</v>
      </c>
      <c r="X998" s="634">
        <v>42381</v>
      </c>
      <c r="Y998" s="632" t="s">
        <v>7217</v>
      </c>
      <c r="Z998" s="647">
        <v>33389.49</v>
      </c>
      <c r="AA998" s="636" t="s">
        <v>7180</v>
      </c>
      <c r="AB998" s="636">
        <v>4217135890</v>
      </c>
    </row>
    <row r="999" spans="1:28" ht="101.25">
      <c r="A999" s="475" t="s">
        <v>26721</v>
      </c>
      <c r="B999" s="1172" t="s">
        <v>7218</v>
      </c>
      <c r="C999" s="636">
        <v>4218005477</v>
      </c>
      <c r="D999" s="644" t="s">
        <v>589</v>
      </c>
      <c r="E999" s="633" t="s">
        <v>7177</v>
      </c>
      <c r="F999" s="632" t="s">
        <v>7178</v>
      </c>
      <c r="G999" s="634">
        <v>42345</v>
      </c>
      <c r="H999" s="632" t="s">
        <v>7179</v>
      </c>
      <c r="I999" s="632" t="s">
        <v>281</v>
      </c>
      <c r="J999" s="633" t="s">
        <v>7127</v>
      </c>
      <c r="K999" s="1451"/>
      <c r="L999" s="1451"/>
      <c r="M999" s="1451"/>
      <c r="N999" s="649">
        <v>12578.099999999999</v>
      </c>
      <c r="O999" s="647">
        <v>12452.32</v>
      </c>
      <c r="P999" s="647">
        <f t="shared" si="33"/>
        <v>125.77999999999884</v>
      </c>
      <c r="Q999" s="648">
        <f t="shared" si="34"/>
        <v>9.999920496736224E-3</v>
      </c>
      <c r="R999" s="636" t="s">
        <v>7180</v>
      </c>
      <c r="S999" s="636">
        <v>4217135890</v>
      </c>
      <c r="T999" s="636" t="s">
        <v>7181</v>
      </c>
      <c r="U999" s="634">
        <v>42362</v>
      </c>
      <c r="V999" s="636" t="s">
        <v>694</v>
      </c>
      <c r="W999" s="634">
        <v>42380</v>
      </c>
      <c r="X999" s="634">
        <v>42380</v>
      </c>
      <c r="Y999" s="632" t="s">
        <v>7219</v>
      </c>
      <c r="Z999" s="647">
        <v>12452.32</v>
      </c>
      <c r="AA999" s="636" t="s">
        <v>7180</v>
      </c>
      <c r="AB999" s="636">
        <v>4217135890</v>
      </c>
    </row>
    <row r="1000" spans="1:28" ht="101.25">
      <c r="A1000" s="475" t="s">
        <v>26722</v>
      </c>
      <c r="B1000" s="1172" t="s">
        <v>7220</v>
      </c>
      <c r="C1000" s="636">
        <v>4218020700</v>
      </c>
      <c r="D1000" s="644" t="s">
        <v>589</v>
      </c>
      <c r="E1000" s="633" t="s">
        <v>7177</v>
      </c>
      <c r="F1000" s="632" t="s">
        <v>7178</v>
      </c>
      <c r="G1000" s="634">
        <v>42345</v>
      </c>
      <c r="H1000" s="632" t="s">
        <v>7179</v>
      </c>
      <c r="I1000" s="632" t="s">
        <v>281</v>
      </c>
      <c r="J1000" s="633" t="s">
        <v>7127</v>
      </c>
      <c r="K1000" s="1451"/>
      <c r="L1000" s="1451"/>
      <c r="M1000" s="1451"/>
      <c r="N1000" s="649">
        <v>16950.379999999997</v>
      </c>
      <c r="O1000" s="647">
        <v>16780.88</v>
      </c>
      <c r="P1000" s="647">
        <f t="shared" si="33"/>
        <v>169.49999999999636</v>
      </c>
      <c r="Q1000" s="648">
        <f t="shared" si="34"/>
        <v>9.9997758162351149E-3</v>
      </c>
      <c r="R1000" s="636" t="s">
        <v>7180</v>
      </c>
      <c r="S1000" s="636">
        <v>4217135890</v>
      </c>
      <c r="T1000" s="636" t="s">
        <v>7181</v>
      </c>
      <c r="U1000" s="634">
        <v>42362</v>
      </c>
      <c r="V1000" s="636" t="s">
        <v>694</v>
      </c>
      <c r="W1000" s="634">
        <v>42380</v>
      </c>
      <c r="X1000" s="634">
        <v>42380</v>
      </c>
      <c r="Y1000" s="632" t="s">
        <v>7221</v>
      </c>
      <c r="Z1000" s="647">
        <v>16780.88</v>
      </c>
      <c r="AA1000" s="636" t="s">
        <v>7180</v>
      </c>
      <c r="AB1000" s="636">
        <v>4217135890</v>
      </c>
    </row>
    <row r="1001" spans="1:28" ht="101.25">
      <c r="A1001" s="475" t="s">
        <v>26723</v>
      </c>
      <c r="B1001" s="1172" t="s">
        <v>7222</v>
      </c>
      <c r="C1001" s="636">
        <v>4218020570</v>
      </c>
      <c r="D1001" s="644" t="s">
        <v>589</v>
      </c>
      <c r="E1001" s="633" t="s">
        <v>7177</v>
      </c>
      <c r="F1001" s="632" t="s">
        <v>7184</v>
      </c>
      <c r="G1001" s="634">
        <v>42345</v>
      </c>
      <c r="H1001" s="632" t="s">
        <v>7179</v>
      </c>
      <c r="I1001" s="632" t="s">
        <v>281</v>
      </c>
      <c r="J1001" s="633" t="s">
        <v>7127</v>
      </c>
      <c r="K1001" s="1451"/>
      <c r="L1001" s="1451"/>
      <c r="M1001" s="1451"/>
      <c r="N1001" s="649">
        <v>16837.620000000003</v>
      </c>
      <c r="O1001" s="647">
        <v>16669.240000000002</v>
      </c>
      <c r="P1001" s="647">
        <f t="shared" si="33"/>
        <v>168.38000000000102</v>
      </c>
      <c r="Q1001" s="648">
        <f t="shared" si="34"/>
        <v>1.0000225685102891E-2</v>
      </c>
      <c r="R1001" s="636" t="s">
        <v>7180</v>
      </c>
      <c r="S1001" s="636">
        <v>4217135890</v>
      </c>
      <c r="T1001" s="636" t="s">
        <v>7181</v>
      </c>
      <c r="U1001" s="634">
        <v>42362</v>
      </c>
      <c r="V1001" s="636" t="s">
        <v>694</v>
      </c>
      <c r="W1001" s="634">
        <v>42380</v>
      </c>
      <c r="X1001" s="634">
        <v>42380</v>
      </c>
      <c r="Y1001" s="632" t="s">
        <v>7223</v>
      </c>
      <c r="Z1001" s="647">
        <v>16669.240000000002</v>
      </c>
      <c r="AA1001" s="636" t="s">
        <v>7180</v>
      </c>
      <c r="AB1001" s="636">
        <v>4217135890</v>
      </c>
    </row>
    <row r="1002" spans="1:28" ht="101.25">
      <c r="A1002" s="475" t="s">
        <v>26724</v>
      </c>
      <c r="B1002" s="1172" t="s">
        <v>7224</v>
      </c>
      <c r="C1002" s="636">
        <v>4218020806</v>
      </c>
      <c r="D1002" s="644" t="s">
        <v>589</v>
      </c>
      <c r="E1002" s="633" t="s">
        <v>7177</v>
      </c>
      <c r="F1002" s="632" t="s">
        <v>7178</v>
      </c>
      <c r="G1002" s="634">
        <v>42345</v>
      </c>
      <c r="H1002" s="632" t="s">
        <v>7179</v>
      </c>
      <c r="I1002" s="632" t="s">
        <v>281</v>
      </c>
      <c r="J1002" s="633" t="s">
        <v>7127</v>
      </c>
      <c r="K1002" s="1451"/>
      <c r="L1002" s="1451"/>
      <c r="M1002" s="1451"/>
      <c r="N1002" s="649">
        <v>16712.34</v>
      </c>
      <c r="O1002" s="647">
        <v>16545.22</v>
      </c>
      <c r="P1002" s="647">
        <f t="shared" si="33"/>
        <v>167.11999999999898</v>
      </c>
      <c r="Q1002" s="648">
        <f t="shared" si="34"/>
        <v>9.999796557513747E-3</v>
      </c>
      <c r="R1002" s="636" t="s">
        <v>7180</v>
      </c>
      <c r="S1002" s="636">
        <v>4217135890</v>
      </c>
      <c r="T1002" s="636" t="s">
        <v>7181</v>
      </c>
      <c r="U1002" s="634">
        <v>42362</v>
      </c>
      <c r="V1002" s="636" t="s">
        <v>694</v>
      </c>
      <c r="W1002" s="634">
        <v>42380</v>
      </c>
      <c r="X1002" s="634">
        <v>42380</v>
      </c>
      <c r="Y1002" s="632" t="s">
        <v>7225</v>
      </c>
      <c r="Z1002" s="647">
        <v>16545.22</v>
      </c>
      <c r="AA1002" s="636" t="s">
        <v>7180</v>
      </c>
      <c r="AB1002" s="636">
        <v>4217135890</v>
      </c>
    </row>
    <row r="1003" spans="1:28" ht="101.25">
      <c r="A1003" s="475" t="s">
        <v>26725</v>
      </c>
      <c r="B1003" s="1172" t="s">
        <v>7226</v>
      </c>
      <c r="C1003" s="636">
        <v>4218020732</v>
      </c>
      <c r="D1003" s="644" t="s">
        <v>589</v>
      </c>
      <c r="E1003" s="633" t="s">
        <v>7177</v>
      </c>
      <c r="F1003" s="632" t="s">
        <v>7178</v>
      </c>
      <c r="G1003" s="634">
        <v>42345</v>
      </c>
      <c r="H1003" s="632" t="s">
        <v>7179</v>
      </c>
      <c r="I1003" s="632" t="s">
        <v>281</v>
      </c>
      <c r="J1003" s="633" t="s">
        <v>7127</v>
      </c>
      <c r="K1003" s="1451"/>
      <c r="L1003" s="1451"/>
      <c r="M1003" s="1451"/>
      <c r="N1003" s="649">
        <v>33939.74</v>
      </c>
      <c r="O1003" s="647">
        <v>33600.339999999997</v>
      </c>
      <c r="P1003" s="647">
        <f t="shared" si="33"/>
        <v>339.40000000000146</v>
      </c>
      <c r="Q1003" s="648">
        <f t="shared" si="34"/>
        <v>1.0000076606361858E-2</v>
      </c>
      <c r="R1003" s="636" t="s">
        <v>7180</v>
      </c>
      <c r="S1003" s="636">
        <v>4217135890</v>
      </c>
      <c r="T1003" s="636" t="s">
        <v>7181</v>
      </c>
      <c r="U1003" s="634">
        <v>42362</v>
      </c>
      <c r="V1003" s="636" t="s">
        <v>694</v>
      </c>
      <c r="W1003" s="634">
        <v>42380</v>
      </c>
      <c r="X1003" s="634">
        <v>42380</v>
      </c>
      <c r="Y1003" s="632" t="s">
        <v>7227</v>
      </c>
      <c r="Z1003" s="647">
        <v>33600.339999999997</v>
      </c>
      <c r="AA1003" s="636" t="s">
        <v>7180</v>
      </c>
      <c r="AB1003" s="636">
        <v>4217135890</v>
      </c>
    </row>
    <row r="1004" spans="1:28" ht="101.25">
      <c r="A1004" s="475" t="s">
        <v>26726</v>
      </c>
      <c r="B1004" s="1172" t="s">
        <v>7228</v>
      </c>
      <c r="C1004" s="636">
        <v>4218010678</v>
      </c>
      <c r="D1004" s="644" t="s">
        <v>589</v>
      </c>
      <c r="E1004" s="633" t="s">
        <v>7177</v>
      </c>
      <c r="F1004" s="632" t="s">
        <v>7178</v>
      </c>
      <c r="G1004" s="634">
        <v>42345</v>
      </c>
      <c r="H1004" s="632" t="s">
        <v>7179</v>
      </c>
      <c r="I1004" s="632" t="s">
        <v>281</v>
      </c>
      <c r="J1004" s="633" t="s">
        <v>7127</v>
      </c>
      <c r="K1004" s="1451"/>
      <c r="L1004" s="1451"/>
      <c r="M1004" s="1451"/>
      <c r="N1004" s="649">
        <v>14393.28</v>
      </c>
      <c r="O1004" s="647">
        <v>14249.35</v>
      </c>
      <c r="P1004" s="647">
        <f t="shared" si="33"/>
        <v>143.93000000000029</v>
      </c>
      <c r="Q1004" s="648">
        <f t="shared" si="34"/>
        <v>9.9998054647724641E-3</v>
      </c>
      <c r="R1004" s="636" t="s">
        <v>7180</v>
      </c>
      <c r="S1004" s="636">
        <v>4217135890</v>
      </c>
      <c r="T1004" s="636" t="s">
        <v>7181</v>
      </c>
      <c r="U1004" s="634">
        <v>42362</v>
      </c>
      <c r="V1004" s="636" t="s">
        <v>694</v>
      </c>
      <c r="W1004" s="634">
        <v>42380</v>
      </c>
      <c r="X1004" s="634">
        <v>42381</v>
      </c>
      <c r="Y1004" s="632" t="s">
        <v>7229</v>
      </c>
      <c r="Z1004" s="647">
        <v>14249.35</v>
      </c>
      <c r="AA1004" s="636" t="s">
        <v>7180</v>
      </c>
      <c r="AB1004" s="636">
        <v>4217135890</v>
      </c>
    </row>
    <row r="1005" spans="1:28" ht="101.25">
      <c r="A1005" s="475" t="s">
        <v>26727</v>
      </c>
      <c r="B1005" s="1172" t="s">
        <v>7230</v>
      </c>
      <c r="C1005" s="636">
        <v>4218020683</v>
      </c>
      <c r="D1005" s="644" t="s">
        <v>589</v>
      </c>
      <c r="E1005" s="633" t="s">
        <v>7177</v>
      </c>
      <c r="F1005" s="632" t="s">
        <v>7184</v>
      </c>
      <c r="G1005" s="634">
        <v>42345</v>
      </c>
      <c r="H1005" s="632" t="s">
        <v>7179</v>
      </c>
      <c r="I1005" s="632" t="s">
        <v>281</v>
      </c>
      <c r="J1005" s="633" t="s">
        <v>7127</v>
      </c>
      <c r="K1005" s="1451"/>
      <c r="L1005" s="1451"/>
      <c r="M1005" s="1451"/>
      <c r="N1005" s="649">
        <v>16864.080000000002</v>
      </c>
      <c r="O1005" s="647">
        <v>16695.439999999999</v>
      </c>
      <c r="P1005" s="647">
        <f t="shared" si="33"/>
        <v>168.64000000000306</v>
      </c>
      <c r="Q1005" s="648">
        <f t="shared" si="34"/>
        <v>9.9999525618950716E-3</v>
      </c>
      <c r="R1005" s="636" t="s">
        <v>7180</v>
      </c>
      <c r="S1005" s="636">
        <v>4217135890</v>
      </c>
      <c r="T1005" s="636" t="s">
        <v>7181</v>
      </c>
      <c r="U1005" s="634">
        <v>42362</v>
      </c>
      <c r="V1005" s="636" t="s">
        <v>694</v>
      </c>
      <c r="W1005" s="634">
        <v>42380</v>
      </c>
      <c r="X1005" s="634">
        <v>42380</v>
      </c>
      <c r="Y1005" s="632" t="s">
        <v>7231</v>
      </c>
      <c r="Z1005" s="647">
        <v>16695.439999999999</v>
      </c>
      <c r="AA1005" s="636" t="s">
        <v>7180</v>
      </c>
      <c r="AB1005" s="636">
        <v>4217135890</v>
      </c>
    </row>
    <row r="1006" spans="1:28" ht="101.25">
      <c r="A1006" s="475" t="s">
        <v>26728</v>
      </c>
      <c r="B1006" s="1172" t="s">
        <v>7232</v>
      </c>
      <c r="C1006" s="636">
        <v>4218023003</v>
      </c>
      <c r="D1006" s="644" t="s">
        <v>589</v>
      </c>
      <c r="E1006" s="633" t="s">
        <v>7177</v>
      </c>
      <c r="F1006" s="632" t="s">
        <v>7178</v>
      </c>
      <c r="G1006" s="634">
        <v>42345</v>
      </c>
      <c r="H1006" s="632" t="s">
        <v>7179</v>
      </c>
      <c r="I1006" s="632" t="s">
        <v>281</v>
      </c>
      <c r="J1006" s="633" t="s">
        <v>7127</v>
      </c>
      <c r="K1006" s="1451"/>
      <c r="L1006" s="1451"/>
      <c r="M1006" s="1451"/>
      <c r="N1006" s="649">
        <v>15434.480000000001</v>
      </c>
      <c r="O1006" s="647">
        <v>15280.14</v>
      </c>
      <c r="P1006" s="647">
        <f t="shared" si="33"/>
        <v>154.34000000000196</v>
      </c>
      <c r="Q1006" s="648">
        <f t="shared" si="34"/>
        <v>9.9996890079874848E-3</v>
      </c>
      <c r="R1006" s="636" t="s">
        <v>7180</v>
      </c>
      <c r="S1006" s="636">
        <v>4217135890</v>
      </c>
      <c r="T1006" s="636" t="s">
        <v>7181</v>
      </c>
      <c r="U1006" s="634">
        <v>42362</v>
      </c>
      <c r="V1006" s="636" t="s">
        <v>694</v>
      </c>
      <c r="W1006" s="634">
        <v>42380</v>
      </c>
      <c r="X1006" s="634">
        <v>42381</v>
      </c>
      <c r="Y1006" s="632" t="s">
        <v>7233</v>
      </c>
      <c r="Z1006" s="647">
        <v>15280.14</v>
      </c>
      <c r="AA1006" s="636" t="s">
        <v>7180</v>
      </c>
      <c r="AB1006" s="636">
        <v>4217135890</v>
      </c>
    </row>
    <row r="1007" spans="1:28" ht="101.25">
      <c r="A1007" s="475" t="s">
        <v>26729</v>
      </c>
      <c r="B1007" s="1172" t="s">
        <v>7234</v>
      </c>
      <c r="C1007" s="636">
        <v>4218020595</v>
      </c>
      <c r="D1007" s="644" t="s">
        <v>589</v>
      </c>
      <c r="E1007" s="633" t="s">
        <v>7177</v>
      </c>
      <c r="F1007" s="632" t="s">
        <v>7178</v>
      </c>
      <c r="G1007" s="634">
        <v>42345</v>
      </c>
      <c r="H1007" s="632" t="s">
        <v>7179</v>
      </c>
      <c r="I1007" s="632" t="s">
        <v>281</v>
      </c>
      <c r="J1007" s="633" t="s">
        <v>7127</v>
      </c>
      <c r="K1007" s="1451"/>
      <c r="L1007" s="1451"/>
      <c r="M1007" s="1451"/>
      <c r="N1007" s="649">
        <v>27567.16</v>
      </c>
      <c r="O1007" s="647">
        <v>27291.49</v>
      </c>
      <c r="P1007" s="647">
        <f t="shared" si="33"/>
        <v>275.66999999999825</v>
      </c>
      <c r="Q1007" s="648">
        <f t="shared" si="34"/>
        <v>9.9999419599261334E-3</v>
      </c>
      <c r="R1007" s="636" t="s">
        <v>7180</v>
      </c>
      <c r="S1007" s="636">
        <v>4217135890</v>
      </c>
      <c r="T1007" s="636" t="s">
        <v>7181</v>
      </c>
      <c r="U1007" s="634">
        <v>42362</v>
      </c>
      <c r="V1007" s="636" t="s">
        <v>694</v>
      </c>
      <c r="W1007" s="634">
        <v>42380</v>
      </c>
      <c r="X1007" s="634">
        <v>42380</v>
      </c>
      <c r="Y1007" s="632" t="s">
        <v>7235</v>
      </c>
      <c r="Z1007" s="647">
        <v>27291.49</v>
      </c>
      <c r="AA1007" s="636" t="s">
        <v>7180</v>
      </c>
      <c r="AB1007" s="636">
        <v>4217135890</v>
      </c>
    </row>
    <row r="1008" spans="1:28" ht="101.25">
      <c r="A1008" s="475" t="s">
        <v>26730</v>
      </c>
      <c r="B1008" s="1172" t="s">
        <v>7236</v>
      </c>
      <c r="C1008" s="636">
        <v>4218012322</v>
      </c>
      <c r="D1008" s="644" t="s">
        <v>589</v>
      </c>
      <c r="E1008" s="633" t="s">
        <v>7177</v>
      </c>
      <c r="F1008" s="632" t="s">
        <v>7178</v>
      </c>
      <c r="G1008" s="634">
        <v>42345</v>
      </c>
      <c r="H1008" s="632" t="s">
        <v>7179</v>
      </c>
      <c r="I1008" s="632" t="s">
        <v>281</v>
      </c>
      <c r="J1008" s="633" t="s">
        <v>7127</v>
      </c>
      <c r="K1008" s="1451"/>
      <c r="L1008" s="1451"/>
      <c r="M1008" s="1451"/>
      <c r="N1008" s="649">
        <v>10136.540000000001</v>
      </c>
      <c r="O1008" s="647">
        <v>10035.17</v>
      </c>
      <c r="P1008" s="647">
        <f t="shared" si="33"/>
        <v>101.3700000000008</v>
      </c>
      <c r="Q1008" s="648">
        <f t="shared" si="34"/>
        <v>1.0000453803763491E-2</v>
      </c>
      <c r="R1008" s="636" t="s">
        <v>7180</v>
      </c>
      <c r="S1008" s="636">
        <v>4217135890</v>
      </c>
      <c r="T1008" s="636" t="s">
        <v>7181</v>
      </c>
      <c r="U1008" s="634">
        <v>42362</v>
      </c>
      <c r="V1008" s="636" t="s">
        <v>694</v>
      </c>
      <c r="W1008" s="634">
        <v>42380</v>
      </c>
      <c r="X1008" s="634">
        <v>42380</v>
      </c>
      <c r="Y1008" s="632" t="s">
        <v>7237</v>
      </c>
      <c r="Z1008" s="647">
        <v>10035.17</v>
      </c>
      <c r="AA1008" s="636" t="s">
        <v>7180</v>
      </c>
      <c r="AB1008" s="636">
        <v>4217135890</v>
      </c>
    </row>
    <row r="1009" spans="1:28" ht="112.5">
      <c r="A1009" s="475" t="s">
        <v>26731</v>
      </c>
      <c r="B1009" s="1172" t="s">
        <v>7238</v>
      </c>
      <c r="C1009" s="636">
        <v>4218018596</v>
      </c>
      <c r="D1009" s="644" t="s">
        <v>589</v>
      </c>
      <c r="E1009" s="633" t="s">
        <v>7177</v>
      </c>
      <c r="F1009" s="632" t="s">
        <v>7178</v>
      </c>
      <c r="G1009" s="634">
        <v>42345</v>
      </c>
      <c r="H1009" s="632" t="s">
        <v>7179</v>
      </c>
      <c r="I1009" s="632" t="s">
        <v>281</v>
      </c>
      <c r="J1009" s="633" t="s">
        <v>7127</v>
      </c>
      <c r="K1009" s="1451"/>
      <c r="L1009" s="1451"/>
      <c r="M1009" s="1451"/>
      <c r="N1009" s="649">
        <v>59765.520000000004</v>
      </c>
      <c r="O1009" s="647">
        <v>59168.87</v>
      </c>
      <c r="P1009" s="647">
        <f t="shared" si="33"/>
        <v>596.65000000000146</v>
      </c>
      <c r="Q1009" s="648">
        <f t="shared" si="34"/>
        <v>9.9831809377715786E-3</v>
      </c>
      <c r="R1009" s="636" t="s">
        <v>7180</v>
      </c>
      <c r="S1009" s="636">
        <v>4217135890</v>
      </c>
      <c r="T1009" s="636" t="s">
        <v>7181</v>
      </c>
      <c r="U1009" s="634">
        <v>42362</v>
      </c>
      <c r="V1009" s="636" t="s">
        <v>694</v>
      </c>
      <c r="W1009" s="634">
        <v>42380</v>
      </c>
      <c r="X1009" s="634">
        <v>42380</v>
      </c>
      <c r="Y1009" s="632" t="s">
        <v>7239</v>
      </c>
      <c r="Z1009" s="647">
        <v>59168.87</v>
      </c>
      <c r="AA1009" s="636" t="s">
        <v>7180</v>
      </c>
      <c r="AB1009" s="636">
        <v>4217135890</v>
      </c>
    </row>
    <row r="1010" spans="1:28" ht="135">
      <c r="A1010" s="475" t="s">
        <v>26732</v>
      </c>
      <c r="B1010" s="1172" t="s">
        <v>7240</v>
      </c>
      <c r="C1010" s="636">
        <v>4218019504</v>
      </c>
      <c r="D1010" s="644" t="s">
        <v>589</v>
      </c>
      <c r="E1010" s="633" t="s">
        <v>7177</v>
      </c>
      <c r="F1010" s="632" t="s">
        <v>7184</v>
      </c>
      <c r="G1010" s="634">
        <v>42345</v>
      </c>
      <c r="H1010" s="632" t="s">
        <v>7179</v>
      </c>
      <c r="I1010" s="632" t="s">
        <v>281</v>
      </c>
      <c r="J1010" s="633" t="s">
        <v>7127</v>
      </c>
      <c r="K1010" s="1451"/>
      <c r="L1010" s="1451"/>
      <c r="M1010" s="1451"/>
      <c r="N1010" s="649">
        <v>15494.34</v>
      </c>
      <c r="O1010" s="647">
        <v>15339.4</v>
      </c>
      <c r="P1010" s="647">
        <f t="shared" si="33"/>
        <v>154.94000000000051</v>
      </c>
      <c r="Q1010" s="648">
        <f t="shared" si="34"/>
        <v>9.9997805650320973E-3</v>
      </c>
      <c r="R1010" s="636" t="s">
        <v>7180</v>
      </c>
      <c r="S1010" s="636">
        <v>4217135890</v>
      </c>
      <c r="T1010" s="636" t="s">
        <v>7181</v>
      </c>
      <c r="U1010" s="634">
        <v>42362</v>
      </c>
      <c r="V1010" s="636" t="s">
        <v>694</v>
      </c>
      <c r="W1010" s="634">
        <v>42380</v>
      </c>
      <c r="X1010" s="634">
        <v>42380</v>
      </c>
      <c r="Y1010" s="632" t="s">
        <v>7241</v>
      </c>
      <c r="Z1010" s="647">
        <v>15339.4</v>
      </c>
      <c r="AA1010" s="636" t="s">
        <v>7180</v>
      </c>
      <c r="AB1010" s="636">
        <v>4217135890</v>
      </c>
    </row>
    <row r="1011" spans="1:28" ht="123.75">
      <c r="A1011" s="475" t="s">
        <v>26733</v>
      </c>
      <c r="B1011" s="1172" t="s">
        <v>7242</v>
      </c>
      <c r="C1011" s="636">
        <v>4218016630</v>
      </c>
      <c r="D1011" s="644" t="s">
        <v>589</v>
      </c>
      <c r="E1011" s="633" t="s">
        <v>7177</v>
      </c>
      <c r="F1011" s="632" t="s">
        <v>7178</v>
      </c>
      <c r="G1011" s="634">
        <v>42345</v>
      </c>
      <c r="H1011" s="632" t="s">
        <v>7179</v>
      </c>
      <c r="I1011" s="632" t="s">
        <v>281</v>
      </c>
      <c r="J1011" s="633" t="s">
        <v>7127</v>
      </c>
      <c r="K1011" s="1451"/>
      <c r="L1011" s="1451"/>
      <c r="M1011" s="1451"/>
      <c r="N1011" s="649">
        <v>74744.820000000007</v>
      </c>
      <c r="O1011" s="647">
        <v>73997.37</v>
      </c>
      <c r="P1011" s="647">
        <f t="shared" si="33"/>
        <v>747.45000000001164</v>
      </c>
      <c r="Q1011" s="648">
        <f t="shared" si="34"/>
        <v>1.0000024081936516E-2</v>
      </c>
      <c r="R1011" s="636" t="s">
        <v>7180</v>
      </c>
      <c r="S1011" s="636">
        <v>4217135890</v>
      </c>
      <c r="T1011" s="636" t="s">
        <v>7181</v>
      </c>
      <c r="U1011" s="634">
        <v>42362</v>
      </c>
      <c r="V1011" s="636" t="s">
        <v>694</v>
      </c>
      <c r="W1011" s="634">
        <v>42380</v>
      </c>
      <c r="X1011" s="634">
        <v>42380</v>
      </c>
      <c r="Y1011" s="632" t="s">
        <v>7243</v>
      </c>
      <c r="Z1011" s="647">
        <v>73997.37</v>
      </c>
      <c r="AA1011" s="636" t="s">
        <v>7180</v>
      </c>
      <c r="AB1011" s="636">
        <v>4217135890</v>
      </c>
    </row>
    <row r="1012" spans="1:28" ht="112.5">
      <c r="A1012" s="475" t="s">
        <v>26734</v>
      </c>
      <c r="B1012" s="1172" t="s">
        <v>7244</v>
      </c>
      <c r="C1012" s="636">
        <v>4218016817</v>
      </c>
      <c r="D1012" s="644" t="s">
        <v>589</v>
      </c>
      <c r="E1012" s="633" t="s">
        <v>7177</v>
      </c>
      <c r="F1012" s="632" t="s">
        <v>7178</v>
      </c>
      <c r="G1012" s="634">
        <v>42345</v>
      </c>
      <c r="H1012" s="632" t="s">
        <v>7179</v>
      </c>
      <c r="I1012" s="632" t="s">
        <v>281</v>
      </c>
      <c r="J1012" s="633" t="s">
        <v>7127</v>
      </c>
      <c r="K1012" s="1451"/>
      <c r="L1012" s="1451"/>
      <c r="M1012" s="1451"/>
      <c r="N1012" s="649">
        <v>53639.32</v>
      </c>
      <c r="O1012" s="647">
        <v>53102.93</v>
      </c>
      <c r="P1012" s="647">
        <f t="shared" si="33"/>
        <v>536.38999999999942</v>
      </c>
      <c r="Q1012" s="648">
        <f t="shared" si="34"/>
        <v>9.9999403422712865E-3</v>
      </c>
      <c r="R1012" s="636" t="s">
        <v>7180</v>
      </c>
      <c r="S1012" s="636">
        <v>4217135890</v>
      </c>
      <c r="T1012" s="636" t="s">
        <v>7181</v>
      </c>
      <c r="U1012" s="634">
        <v>42362</v>
      </c>
      <c r="V1012" s="636" t="s">
        <v>694</v>
      </c>
      <c r="W1012" s="634">
        <v>42381</v>
      </c>
      <c r="X1012" s="634">
        <v>42381</v>
      </c>
      <c r="Y1012" s="632" t="s">
        <v>7245</v>
      </c>
      <c r="Z1012" s="647">
        <v>53102.93</v>
      </c>
      <c r="AA1012" s="636" t="s">
        <v>7180</v>
      </c>
      <c r="AB1012" s="636">
        <v>4217135890</v>
      </c>
    </row>
    <row r="1013" spans="1:28" ht="123.75">
      <c r="A1013" s="475" t="s">
        <v>26735</v>
      </c>
      <c r="B1013" s="1172" t="s">
        <v>7246</v>
      </c>
      <c r="C1013" s="636">
        <v>4218016831</v>
      </c>
      <c r="D1013" s="644" t="s">
        <v>589</v>
      </c>
      <c r="E1013" s="633" t="s">
        <v>7177</v>
      </c>
      <c r="F1013" s="632" t="s">
        <v>7178</v>
      </c>
      <c r="G1013" s="634">
        <v>42345</v>
      </c>
      <c r="H1013" s="632" t="s">
        <v>7179</v>
      </c>
      <c r="I1013" s="632" t="s">
        <v>281</v>
      </c>
      <c r="J1013" s="633" t="s">
        <v>7127</v>
      </c>
      <c r="K1013" s="1451"/>
      <c r="L1013" s="1451"/>
      <c r="M1013" s="1451"/>
      <c r="N1013" s="649">
        <v>45100.800000000003</v>
      </c>
      <c r="O1013" s="647">
        <v>44649.79</v>
      </c>
      <c r="P1013" s="647">
        <f t="shared" si="33"/>
        <v>451.01000000000204</v>
      </c>
      <c r="Q1013" s="648">
        <f t="shared" si="34"/>
        <v>1.0000044345111547E-2</v>
      </c>
      <c r="R1013" s="636" t="s">
        <v>7180</v>
      </c>
      <c r="S1013" s="636">
        <v>4217135890</v>
      </c>
      <c r="T1013" s="636" t="s">
        <v>7181</v>
      </c>
      <c r="U1013" s="634">
        <v>42362</v>
      </c>
      <c r="V1013" s="636" t="s">
        <v>694</v>
      </c>
      <c r="W1013" s="634">
        <v>42380</v>
      </c>
      <c r="X1013" s="634">
        <v>42380</v>
      </c>
      <c r="Y1013" s="632" t="s">
        <v>7247</v>
      </c>
      <c r="Z1013" s="647">
        <v>44649.79</v>
      </c>
      <c r="AA1013" s="636" t="s">
        <v>7180</v>
      </c>
      <c r="AB1013" s="636">
        <v>4217135890</v>
      </c>
    </row>
    <row r="1014" spans="1:28" ht="90">
      <c r="A1014" s="475" t="s">
        <v>26736</v>
      </c>
      <c r="B1014" s="1172" t="s">
        <v>7248</v>
      </c>
      <c r="C1014" s="636">
        <v>4218011960</v>
      </c>
      <c r="D1014" s="644" t="s">
        <v>589</v>
      </c>
      <c r="E1014" s="633" t="s">
        <v>7177</v>
      </c>
      <c r="F1014" s="632" t="s">
        <v>7178</v>
      </c>
      <c r="G1014" s="634">
        <v>42345</v>
      </c>
      <c r="H1014" s="632" t="s">
        <v>7179</v>
      </c>
      <c r="I1014" s="632" t="s">
        <v>281</v>
      </c>
      <c r="J1014" s="633" t="s">
        <v>7127</v>
      </c>
      <c r="K1014" s="1451"/>
      <c r="L1014" s="1451"/>
      <c r="M1014" s="1451"/>
      <c r="N1014" s="649">
        <v>63739.68</v>
      </c>
      <c r="O1014" s="647">
        <v>63102.28</v>
      </c>
      <c r="P1014" s="647">
        <f t="shared" si="33"/>
        <v>637.40000000000146</v>
      </c>
      <c r="Q1014" s="648">
        <f t="shared" si="34"/>
        <v>1.0000050204205593E-2</v>
      </c>
      <c r="R1014" s="636" t="s">
        <v>7180</v>
      </c>
      <c r="S1014" s="636">
        <v>4217135890</v>
      </c>
      <c r="T1014" s="636" t="s">
        <v>7181</v>
      </c>
      <c r="U1014" s="634">
        <v>42362</v>
      </c>
      <c r="V1014" s="636" t="s">
        <v>694</v>
      </c>
      <c r="W1014" s="634">
        <v>42380</v>
      </c>
      <c r="X1014" s="634">
        <v>42380</v>
      </c>
      <c r="Y1014" s="632" t="s">
        <v>7249</v>
      </c>
      <c r="Z1014" s="647">
        <v>63102.28</v>
      </c>
      <c r="AA1014" s="636" t="s">
        <v>7180</v>
      </c>
      <c r="AB1014" s="636">
        <v>4217135890</v>
      </c>
    </row>
    <row r="1015" spans="1:28" ht="90">
      <c r="A1015" s="475" t="s">
        <v>26737</v>
      </c>
      <c r="B1015" s="1172" t="s">
        <v>7250</v>
      </c>
      <c r="C1015" s="636">
        <v>4218017722</v>
      </c>
      <c r="D1015" s="644" t="s">
        <v>589</v>
      </c>
      <c r="E1015" s="633" t="s">
        <v>7177</v>
      </c>
      <c r="F1015" s="632" t="s">
        <v>7178</v>
      </c>
      <c r="G1015" s="634">
        <v>42345</v>
      </c>
      <c r="H1015" s="632" t="s">
        <v>7179</v>
      </c>
      <c r="I1015" s="632" t="s">
        <v>281</v>
      </c>
      <c r="J1015" s="633" t="s">
        <v>7127</v>
      </c>
      <c r="K1015" s="1451"/>
      <c r="L1015" s="1451"/>
      <c r="M1015" s="1451"/>
      <c r="N1015" s="649">
        <v>87197.66</v>
      </c>
      <c r="O1015" s="647">
        <v>86325.68</v>
      </c>
      <c r="P1015" s="647">
        <f t="shared" si="33"/>
        <v>871.98000000001048</v>
      </c>
      <c r="Q1015" s="648">
        <f t="shared" si="34"/>
        <v>1.0000038991872202E-2</v>
      </c>
      <c r="R1015" s="636" t="s">
        <v>7180</v>
      </c>
      <c r="S1015" s="636">
        <v>4217135890</v>
      </c>
      <c r="T1015" s="636" t="s">
        <v>7181</v>
      </c>
      <c r="U1015" s="634">
        <v>42362</v>
      </c>
      <c r="V1015" s="636" t="s">
        <v>694</v>
      </c>
      <c r="W1015" s="634">
        <v>42380</v>
      </c>
      <c r="X1015" s="634">
        <v>42381</v>
      </c>
      <c r="Y1015" s="632" t="s">
        <v>7251</v>
      </c>
      <c r="Z1015" s="647">
        <v>86325.68</v>
      </c>
      <c r="AA1015" s="636" t="s">
        <v>7180</v>
      </c>
      <c r="AB1015" s="636">
        <v>4217135890</v>
      </c>
    </row>
    <row r="1016" spans="1:28" ht="123.75">
      <c r="A1016" s="475" t="s">
        <v>26738</v>
      </c>
      <c r="B1016" s="1172" t="s">
        <v>7252</v>
      </c>
      <c r="C1016" s="636">
        <v>4218018620</v>
      </c>
      <c r="D1016" s="644" t="s">
        <v>589</v>
      </c>
      <c r="E1016" s="633" t="s">
        <v>7177</v>
      </c>
      <c r="F1016" s="632" t="s">
        <v>7184</v>
      </c>
      <c r="G1016" s="634">
        <v>42345</v>
      </c>
      <c r="H1016" s="632" t="s">
        <v>7179</v>
      </c>
      <c r="I1016" s="632" t="s">
        <v>281</v>
      </c>
      <c r="J1016" s="633" t="s">
        <v>7127</v>
      </c>
      <c r="K1016" s="1451"/>
      <c r="L1016" s="1451"/>
      <c r="M1016" s="1451"/>
      <c r="N1016" s="649">
        <v>41761.380000000005</v>
      </c>
      <c r="O1016" s="647">
        <v>41343.769999999997</v>
      </c>
      <c r="P1016" s="647">
        <f t="shared" si="33"/>
        <v>417.61000000000786</v>
      </c>
      <c r="Q1016" s="648">
        <f t="shared" si="34"/>
        <v>9.9999090068385501E-3</v>
      </c>
      <c r="R1016" s="636" t="s">
        <v>7180</v>
      </c>
      <c r="S1016" s="636">
        <v>4217135890</v>
      </c>
      <c r="T1016" s="636" t="s">
        <v>7181</v>
      </c>
      <c r="U1016" s="634">
        <v>42362</v>
      </c>
      <c r="V1016" s="636" t="s">
        <v>694</v>
      </c>
      <c r="W1016" s="634">
        <v>42381</v>
      </c>
      <c r="X1016" s="634">
        <v>42381</v>
      </c>
      <c r="Y1016" s="632" t="s">
        <v>7253</v>
      </c>
      <c r="Z1016" s="647">
        <v>41343.769999999997</v>
      </c>
      <c r="AA1016" s="636" t="s">
        <v>7180</v>
      </c>
      <c r="AB1016" s="636">
        <v>4217135890</v>
      </c>
    </row>
    <row r="1017" spans="1:28" ht="123.75">
      <c r="A1017" s="475" t="s">
        <v>26739</v>
      </c>
      <c r="B1017" s="1172" t="s">
        <v>7254</v>
      </c>
      <c r="C1017" s="636">
        <v>4218020059</v>
      </c>
      <c r="D1017" s="644" t="s">
        <v>589</v>
      </c>
      <c r="E1017" s="633" t="s">
        <v>7177</v>
      </c>
      <c r="F1017" s="632" t="s">
        <v>7178</v>
      </c>
      <c r="G1017" s="634">
        <v>42345</v>
      </c>
      <c r="H1017" s="632" t="s">
        <v>7179</v>
      </c>
      <c r="I1017" s="632" t="s">
        <v>281</v>
      </c>
      <c r="J1017" s="633" t="s">
        <v>7127</v>
      </c>
      <c r="K1017" s="1451"/>
      <c r="L1017" s="1451"/>
      <c r="M1017" s="1451"/>
      <c r="N1017" s="649">
        <v>135335.80000000002</v>
      </c>
      <c r="O1017" s="647">
        <v>133982.44</v>
      </c>
      <c r="P1017" s="647">
        <f t="shared" si="33"/>
        <v>1353.3600000000151</v>
      </c>
      <c r="Q1017" s="648">
        <f t="shared" si="34"/>
        <v>1.000001477805597E-2</v>
      </c>
      <c r="R1017" s="636" t="s">
        <v>7180</v>
      </c>
      <c r="S1017" s="636">
        <v>4217135890</v>
      </c>
      <c r="T1017" s="636" t="s">
        <v>7181</v>
      </c>
      <c r="U1017" s="634">
        <v>42362</v>
      </c>
      <c r="V1017" s="636" t="s">
        <v>694</v>
      </c>
      <c r="W1017" s="634">
        <v>42380</v>
      </c>
      <c r="X1017" s="634">
        <v>42380</v>
      </c>
      <c r="Y1017" s="632" t="s">
        <v>7255</v>
      </c>
      <c r="Z1017" s="647">
        <v>133982.44</v>
      </c>
      <c r="AA1017" s="636" t="s">
        <v>7180</v>
      </c>
      <c r="AB1017" s="636">
        <v>4217135890</v>
      </c>
    </row>
    <row r="1018" spans="1:28" ht="123.75">
      <c r="A1018" s="475" t="s">
        <v>26740</v>
      </c>
      <c r="B1018" s="1172" t="s">
        <v>7256</v>
      </c>
      <c r="C1018" s="636">
        <v>4218019462</v>
      </c>
      <c r="D1018" s="644" t="s">
        <v>589</v>
      </c>
      <c r="E1018" s="633" t="s">
        <v>7177</v>
      </c>
      <c r="F1018" s="632" t="s">
        <v>7178</v>
      </c>
      <c r="G1018" s="634">
        <v>42345</v>
      </c>
      <c r="H1018" s="632" t="s">
        <v>7179</v>
      </c>
      <c r="I1018" s="632" t="s">
        <v>281</v>
      </c>
      <c r="J1018" s="633" t="s">
        <v>7127</v>
      </c>
      <c r="K1018" s="1451"/>
      <c r="L1018" s="1451"/>
      <c r="M1018" s="1451"/>
      <c r="N1018" s="649">
        <v>32146.839999999997</v>
      </c>
      <c r="O1018" s="647">
        <v>31825.37</v>
      </c>
      <c r="P1018" s="647">
        <f t="shared" si="33"/>
        <v>321.46999999999753</v>
      </c>
      <c r="Q1018" s="648">
        <f t="shared" si="34"/>
        <v>1.0000049771610406E-2</v>
      </c>
      <c r="R1018" s="636" t="s">
        <v>7180</v>
      </c>
      <c r="S1018" s="636">
        <v>4217135890</v>
      </c>
      <c r="T1018" s="636" t="s">
        <v>7181</v>
      </c>
      <c r="U1018" s="634">
        <v>42362</v>
      </c>
      <c r="V1018" s="636" t="s">
        <v>694</v>
      </c>
      <c r="W1018" s="634">
        <v>42380</v>
      </c>
      <c r="X1018" s="634">
        <v>42380</v>
      </c>
      <c r="Y1018" s="632" t="s">
        <v>7257</v>
      </c>
      <c r="Z1018" s="647">
        <v>31825.37</v>
      </c>
      <c r="AA1018" s="636" t="s">
        <v>7180</v>
      </c>
      <c r="AB1018" s="636">
        <v>4217135890</v>
      </c>
    </row>
    <row r="1019" spans="1:28" ht="123.75">
      <c r="A1019" s="475" t="s">
        <v>26741</v>
      </c>
      <c r="B1019" s="1172" t="s">
        <v>7258</v>
      </c>
      <c r="C1019" s="636">
        <v>4218018589</v>
      </c>
      <c r="D1019" s="644" t="s">
        <v>589</v>
      </c>
      <c r="E1019" s="633" t="s">
        <v>7177</v>
      </c>
      <c r="F1019" s="632" t="s">
        <v>7184</v>
      </c>
      <c r="G1019" s="634">
        <v>42345</v>
      </c>
      <c r="H1019" s="632" t="s">
        <v>7179</v>
      </c>
      <c r="I1019" s="632" t="s">
        <v>281</v>
      </c>
      <c r="J1019" s="633" t="s">
        <v>7127</v>
      </c>
      <c r="K1019" s="1451"/>
      <c r="L1019" s="1451"/>
      <c r="M1019" s="1451"/>
      <c r="N1019" s="649">
        <v>59897.759999999995</v>
      </c>
      <c r="O1019" s="647">
        <v>59298.78</v>
      </c>
      <c r="P1019" s="647">
        <f t="shared" si="33"/>
        <v>598.97999999999593</v>
      </c>
      <c r="Q1019" s="648">
        <f t="shared" si="34"/>
        <v>1.0000040068276235E-2</v>
      </c>
      <c r="R1019" s="636" t="s">
        <v>7180</v>
      </c>
      <c r="S1019" s="636">
        <v>4217135890</v>
      </c>
      <c r="T1019" s="636" t="s">
        <v>7181</v>
      </c>
      <c r="U1019" s="634">
        <v>42362</v>
      </c>
      <c r="V1019" s="636" t="s">
        <v>694</v>
      </c>
      <c r="W1019" s="634">
        <v>42380</v>
      </c>
      <c r="X1019" s="634">
        <v>42380</v>
      </c>
      <c r="Y1019" s="632" t="s">
        <v>7259</v>
      </c>
      <c r="Z1019" s="647">
        <v>59298.78</v>
      </c>
      <c r="AA1019" s="636" t="s">
        <v>7180</v>
      </c>
      <c r="AB1019" s="636">
        <v>4217135890</v>
      </c>
    </row>
    <row r="1020" spans="1:28" ht="123.75">
      <c r="A1020" s="475" t="s">
        <v>26742</v>
      </c>
      <c r="B1020" s="1172" t="s">
        <v>7260</v>
      </c>
      <c r="C1020" s="636">
        <v>4218020475</v>
      </c>
      <c r="D1020" s="644" t="s">
        <v>589</v>
      </c>
      <c r="E1020" s="633" t="s">
        <v>7177</v>
      </c>
      <c r="F1020" s="632" t="s">
        <v>7178</v>
      </c>
      <c r="G1020" s="634">
        <v>42345</v>
      </c>
      <c r="H1020" s="632" t="s">
        <v>7179</v>
      </c>
      <c r="I1020" s="632" t="s">
        <v>281</v>
      </c>
      <c r="J1020" s="633" t="s">
        <v>7127</v>
      </c>
      <c r="K1020" s="1451"/>
      <c r="L1020" s="1451"/>
      <c r="M1020" s="1451"/>
      <c r="N1020" s="649">
        <v>62234.920000000006</v>
      </c>
      <c r="O1020" s="647">
        <v>61612.57</v>
      </c>
      <c r="P1020" s="647">
        <f t="shared" si="33"/>
        <v>622.35000000000582</v>
      </c>
      <c r="Q1020" s="648">
        <f t="shared" si="34"/>
        <v>1.0000012854519725E-2</v>
      </c>
      <c r="R1020" s="636" t="s">
        <v>7180</v>
      </c>
      <c r="S1020" s="636">
        <v>4217135890</v>
      </c>
      <c r="T1020" s="636" t="s">
        <v>7181</v>
      </c>
      <c r="U1020" s="634">
        <v>42362</v>
      </c>
      <c r="V1020" s="636" t="s">
        <v>694</v>
      </c>
      <c r="W1020" s="634">
        <v>42381</v>
      </c>
      <c r="X1020" s="634">
        <v>42380</v>
      </c>
      <c r="Y1020" s="632" t="s">
        <v>7261</v>
      </c>
      <c r="Z1020" s="647">
        <v>61612.57</v>
      </c>
      <c r="AA1020" s="636" t="s">
        <v>7180</v>
      </c>
      <c r="AB1020" s="636">
        <v>4217135890</v>
      </c>
    </row>
    <row r="1021" spans="1:28" ht="123.75">
      <c r="A1021" s="475" t="s">
        <v>26743</v>
      </c>
      <c r="B1021" s="1172" t="s">
        <v>7262</v>
      </c>
      <c r="C1021" s="636">
        <v>4218014418</v>
      </c>
      <c r="D1021" s="644" t="s">
        <v>589</v>
      </c>
      <c r="E1021" s="633" t="s">
        <v>7177</v>
      </c>
      <c r="F1021" s="632" t="s">
        <v>7263</v>
      </c>
      <c r="G1021" s="634">
        <v>42345</v>
      </c>
      <c r="H1021" s="632" t="s">
        <v>7179</v>
      </c>
      <c r="I1021" s="632" t="s">
        <v>281</v>
      </c>
      <c r="J1021" s="633" t="s">
        <v>7127</v>
      </c>
      <c r="K1021" s="1451"/>
      <c r="L1021" s="1451"/>
      <c r="M1021" s="1451"/>
      <c r="N1021" s="649">
        <v>72276.799999999988</v>
      </c>
      <c r="O1021" s="647">
        <v>71554.03</v>
      </c>
      <c r="P1021" s="647">
        <f t="shared" si="33"/>
        <v>722.76999999998952</v>
      </c>
      <c r="Q1021" s="648">
        <f t="shared" si="34"/>
        <v>1.0000027671396482E-2</v>
      </c>
      <c r="R1021" s="636" t="s">
        <v>7180</v>
      </c>
      <c r="S1021" s="636">
        <v>4217135890</v>
      </c>
      <c r="T1021" s="636" t="s">
        <v>7181</v>
      </c>
      <c r="U1021" s="634">
        <v>42362</v>
      </c>
      <c r="V1021" s="636" t="s">
        <v>694</v>
      </c>
      <c r="W1021" s="634">
        <v>42381</v>
      </c>
      <c r="X1021" s="634">
        <v>42380</v>
      </c>
      <c r="Y1021" s="632" t="s">
        <v>7264</v>
      </c>
      <c r="Z1021" s="647">
        <v>71554.03</v>
      </c>
      <c r="AA1021" s="636" t="s">
        <v>7180</v>
      </c>
      <c r="AB1021" s="636">
        <v>4217135890</v>
      </c>
    </row>
    <row r="1022" spans="1:28" ht="157.5">
      <c r="A1022" s="475" t="s">
        <v>26744</v>
      </c>
      <c r="B1022" s="1172" t="s">
        <v>7265</v>
      </c>
      <c r="C1022" s="636">
        <v>4218016359</v>
      </c>
      <c r="D1022" s="644" t="s">
        <v>589</v>
      </c>
      <c r="E1022" s="633" t="s">
        <v>7177</v>
      </c>
      <c r="F1022" s="632" t="s">
        <v>7178</v>
      </c>
      <c r="G1022" s="634">
        <v>42345</v>
      </c>
      <c r="H1022" s="632" t="s">
        <v>7179</v>
      </c>
      <c r="I1022" s="632" t="s">
        <v>281</v>
      </c>
      <c r="J1022" s="633" t="s">
        <v>7127</v>
      </c>
      <c r="K1022" s="1451"/>
      <c r="L1022" s="1451"/>
      <c r="M1022" s="1451"/>
      <c r="N1022" s="649">
        <v>38655.839999999997</v>
      </c>
      <c r="O1022" s="647">
        <v>38269.279999999999</v>
      </c>
      <c r="P1022" s="647">
        <f t="shared" si="33"/>
        <v>386.55999999999767</v>
      </c>
      <c r="Q1022" s="648">
        <f t="shared" si="34"/>
        <v>1.0000041390899668E-2</v>
      </c>
      <c r="R1022" s="636" t="s">
        <v>7180</v>
      </c>
      <c r="S1022" s="636">
        <v>4217135890</v>
      </c>
      <c r="T1022" s="636" t="s">
        <v>7181</v>
      </c>
      <c r="U1022" s="634">
        <v>42362</v>
      </c>
      <c r="V1022" s="636" t="s">
        <v>694</v>
      </c>
      <c r="W1022" s="634">
        <v>42380</v>
      </c>
      <c r="X1022" s="634">
        <v>42380</v>
      </c>
      <c r="Y1022" s="632" t="s">
        <v>7266</v>
      </c>
      <c r="Z1022" s="647">
        <v>38269.279999999999</v>
      </c>
      <c r="AA1022" s="636" t="s">
        <v>7180</v>
      </c>
      <c r="AB1022" s="636">
        <v>4217135890</v>
      </c>
    </row>
    <row r="1023" spans="1:28" ht="168.75">
      <c r="A1023" s="475" t="s">
        <v>26745</v>
      </c>
      <c r="B1023" s="1172" t="s">
        <v>7267</v>
      </c>
      <c r="C1023" s="636">
        <v>4218019053</v>
      </c>
      <c r="D1023" s="644" t="s">
        <v>589</v>
      </c>
      <c r="E1023" s="633" t="s">
        <v>7177</v>
      </c>
      <c r="F1023" s="632" t="s">
        <v>7178</v>
      </c>
      <c r="G1023" s="634">
        <v>42345</v>
      </c>
      <c r="H1023" s="632" t="s">
        <v>7179</v>
      </c>
      <c r="I1023" s="632" t="s">
        <v>281</v>
      </c>
      <c r="J1023" s="633" t="s">
        <v>7127</v>
      </c>
      <c r="K1023" s="1451"/>
      <c r="L1023" s="1451"/>
      <c r="M1023" s="1451"/>
      <c r="N1023" s="649">
        <v>5214.4199999999992</v>
      </c>
      <c r="O1023" s="647">
        <v>5162.28</v>
      </c>
      <c r="P1023" s="647">
        <f t="shared" si="33"/>
        <v>52.139999999999418</v>
      </c>
      <c r="Q1023" s="648">
        <f t="shared" si="34"/>
        <v>9.9991945412911329E-3</v>
      </c>
      <c r="R1023" s="636" t="s">
        <v>7180</v>
      </c>
      <c r="S1023" s="636">
        <v>4217135890</v>
      </c>
      <c r="T1023" s="636" t="s">
        <v>7181</v>
      </c>
      <c r="U1023" s="634">
        <v>42362</v>
      </c>
      <c r="V1023" s="636" t="s">
        <v>694</v>
      </c>
      <c r="W1023" s="634">
        <v>42380</v>
      </c>
      <c r="X1023" s="634">
        <v>42380</v>
      </c>
      <c r="Y1023" s="632" t="s">
        <v>7268</v>
      </c>
      <c r="Z1023" s="647">
        <v>5162.28</v>
      </c>
      <c r="AA1023" s="636" t="s">
        <v>7180</v>
      </c>
      <c r="AB1023" s="636">
        <v>4217135890</v>
      </c>
    </row>
    <row r="1024" spans="1:28" ht="90">
      <c r="A1024" s="475" t="s">
        <v>26746</v>
      </c>
      <c r="B1024" s="1172" t="s">
        <v>7269</v>
      </c>
      <c r="C1024" s="636">
        <v>4218008340</v>
      </c>
      <c r="D1024" s="644" t="s">
        <v>589</v>
      </c>
      <c r="E1024" s="633" t="s">
        <v>7177</v>
      </c>
      <c r="F1024" s="632" t="s">
        <v>7178</v>
      </c>
      <c r="G1024" s="634">
        <v>42345</v>
      </c>
      <c r="H1024" s="632" t="s">
        <v>7179</v>
      </c>
      <c r="I1024" s="632" t="s">
        <v>281</v>
      </c>
      <c r="J1024" s="633" t="s">
        <v>7127</v>
      </c>
      <c r="K1024" s="1451"/>
      <c r="L1024" s="1451"/>
      <c r="M1024" s="1451"/>
      <c r="N1024" s="649">
        <v>180960</v>
      </c>
      <c r="O1024" s="647">
        <v>179150.4</v>
      </c>
      <c r="P1024" s="647">
        <f t="shared" si="33"/>
        <v>1809.6000000000058</v>
      </c>
      <c r="Q1024" s="648">
        <f t="shared" si="34"/>
        <v>0.01</v>
      </c>
      <c r="R1024" s="636" t="s">
        <v>7180</v>
      </c>
      <c r="S1024" s="636">
        <v>4217135890</v>
      </c>
      <c r="T1024" s="636" t="s">
        <v>7181</v>
      </c>
      <c r="U1024" s="634">
        <v>42362</v>
      </c>
      <c r="V1024" s="636" t="s">
        <v>694</v>
      </c>
      <c r="W1024" s="634">
        <v>42380</v>
      </c>
      <c r="X1024" s="634">
        <v>42382</v>
      </c>
      <c r="Y1024" s="632" t="s">
        <v>7270</v>
      </c>
      <c r="Z1024" s="647">
        <v>179150.4</v>
      </c>
      <c r="AA1024" s="636" t="s">
        <v>7180</v>
      </c>
      <c r="AB1024" s="636">
        <v>4217135890</v>
      </c>
    </row>
    <row r="1025" spans="1:28" ht="78.75">
      <c r="A1025" s="475" t="s">
        <v>26747</v>
      </c>
      <c r="B1025" s="1172" t="s">
        <v>4985</v>
      </c>
      <c r="C1025" s="636">
        <v>4218011960</v>
      </c>
      <c r="D1025" s="644" t="s">
        <v>589</v>
      </c>
      <c r="E1025" s="633" t="s">
        <v>7271</v>
      </c>
      <c r="F1025" s="632" t="s">
        <v>7111</v>
      </c>
      <c r="G1025" s="634">
        <v>42340</v>
      </c>
      <c r="H1025" s="632" t="s">
        <v>7272</v>
      </c>
      <c r="I1025" s="632" t="s">
        <v>281</v>
      </c>
      <c r="J1025" s="422" t="s">
        <v>6947</v>
      </c>
      <c r="K1025" s="1451">
        <v>11</v>
      </c>
      <c r="L1025" s="1451">
        <v>10</v>
      </c>
      <c r="M1025" s="1451">
        <v>1</v>
      </c>
      <c r="N1025" s="649">
        <v>352674.84</v>
      </c>
      <c r="O1025" s="647">
        <v>112855.95</v>
      </c>
      <c r="P1025" s="647">
        <f t="shared" si="33"/>
        <v>239818.89</v>
      </c>
      <c r="Q1025" s="648">
        <f t="shared" si="34"/>
        <v>0.67999999659743238</v>
      </c>
      <c r="R1025" s="636" t="s">
        <v>7273</v>
      </c>
      <c r="S1025" s="636">
        <v>4253031430</v>
      </c>
      <c r="T1025" s="636" t="s">
        <v>7274</v>
      </c>
      <c r="U1025" s="634">
        <v>42363</v>
      </c>
      <c r="V1025" s="636" t="s">
        <v>694</v>
      </c>
      <c r="W1025" s="634">
        <v>42380</v>
      </c>
      <c r="X1025" s="634">
        <v>42381</v>
      </c>
      <c r="Y1025" s="632" t="s">
        <v>7275</v>
      </c>
      <c r="Z1025" s="647">
        <v>112855.95</v>
      </c>
      <c r="AA1025" s="636" t="s">
        <v>7273</v>
      </c>
      <c r="AB1025" s="636">
        <v>4253031430</v>
      </c>
    </row>
    <row r="1026" spans="1:28" ht="78.75">
      <c r="A1026" s="475" t="s">
        <v>26748</v>
      </c>
      <c r="B1026" s="1172" t="s">
        <v>7276</v>
      </c>
      <c r="C1026" s="636">
        <v>4218016831</v>
      </c>
      <c r="D1026" s="644" t="s">
        <v>589</v>
      </c>
      <c r="E1026" s="633" t="s">
        <v>7271</v>
      </c>
      <c r="F1026" s="632" t="s">
        <v>6785</v>
      </c>
      <c r="G1026" s="634">
        <v>42340</v>
      </c>
      <c r="H1026" s="632" t="s">
        <v>7272</v>
      </c>
      <c r="I1026" s="632" t="s">
        <v>281</v>
      </c>
      <c r="J1026" s="422" t="s">
        <v>6947</v>
      </c>
      <c r="K1026" s="1451"/>
      <c r="L1026" s="1451"/>
      <c r="M1026" s="1451"/>
      <c r="N1026" s="649">
        <v>352674.84</v>
      </c>
      <c r="O1026" s="647">
        <v>112855.95</v>
      </c>
      <c r="P1026" s="647">
        <f t="shared" si="33"/>
        <v>239818.89</v>
      </c>
      <c r="Q1026" s="648">
        <f t="shared" si="34"/>
        <v>0.67999999659743238</v>
      </c>
      <c r="R1026" s="636" t="s">
        <v>7273</v>
      </c>
      <c r="S1026" s="636">
        <v>4253031430</v>
      </c>
      <c r="T1026" s="636" t="s">
        <v>7274</v>
      </c>
      <c r="U1026" s="634">
        <v>42363</v>
      </c>
      <c r="V1026" s="636" t="s">
        <v>694</v>
      </c>
      <c r="W1026" s="634">
        <v>42380</v>
      </c>
      <c r="X1026" s="634">
        <v>42382</v>
      </c>
      <c r="Y1026" s="632" t="s">
        <v>7277</v>
      </c>
      <c r="Z1026" s="647">
        <v>112855.95</v>
      </c>
      <c r="AA1026" s="636" t="s">
        <v>7273</v>
      </c>
      <c r="AB1026" s="636">
        <v>4253031430</v>
      </c>
    </row>
    <row r="1027" spans="1:28" ht="78.75">
      <c r="A1027" s="475" t="s">
        <v>26749</v>
      </c>
      <c r="B1027" s="1172" t="s">
        <v>7278</v>
      </c>
      <c r="C1027" s="636">
        <v>4218018589</v>
      </c>
      <c r="D1027" s="644" t="s">
        <v>589</v>
      </c>
      <c r="E1027" s="633" t="s">
        <v>7271</v>
      </c>
      <c r="F1027" s="632" t="s">
        <v>7111</v>
      </c>
      <c r="G1027" s="634">
        <v>42340</v>
      </c>
      <c r="H1027" s="632" t="s">
        <v>7272</v>
      </c>
      <c r="I1027" s="632" t="s">
        <v>281</v>
      </c>
      <c r="J1027" s="422" t="s">
        <v>6947</v>
      </c>
      <c r="K1027" s="1451"/>
      <c r="L1027" s="1451"/>
      <c r="M1027" s="1451"/>
      <c r="N1027" s="649">
        <v>352674.84</v>
      </c>
      <c r="O1027" s="647">
        <v>112855.95</v>
      </c>
      <c r="P1027" s="647">
        <f t="shared" si="33"/>
        <v>239818.89</v>
      </c>
      <c r="Q1027" s="648">
        <f t="shared" si="34"/>
        <v>0.67999999659743238</v>
      </c>
      <c r="R1027" s="636" t="s">
        <v>7273</v>
      </c>
      <c r="S1027" s="636">
        <v>4253031430</v>
      </c>
      <c r="T1027" s="636" t="s">
        <v>7274</v>
      </c>
      <c r="U1027" s="634">
        <v>42363</v>
      </c>
      <c r="V1027" s="636" t="s">
        <v>694</v>
      </c>
      <c r="W1027" s="634">
        <v>42380</v>
      </c>
      <c r="X1027" s="634">
        <v>42381</v>
      </c>
      <c r="Y1027" s="632" t="s">
        <v>7279</v>
      </c>
      <c r="Z1027" s="647">
        <v>112855.95</v>
      </c>
      <c r="AA1027" s="636" t="s">
        <v>7273</v>
      </c>
      <c r="AB1027" s="636">
        <v>4253031430</v>
      </c>
    </row>
    <row r="1028" spans="1:28" ht="78.75">
      <c r="A1028" s="475" t="s">
        <v>26750</v>
      </c>
      <c r="B1028" s="1172" t="s">
        <v>7280</v>
      </c>
      <c r="C1028" s="636">
        <v>4218017722</v>
      </c>
      <c r="D1028" s="644" t="s">
        <v>589</v>
      </c>
      <c r="E1028" s="633" t="s">
        <v>7271</v>
      </c>
      <c r="F1028" s="632" t="s">
        <v>7111</v>
      </c>
      <c r="G1028" s="634">
        <v>42340</v>
      </c>
      <c r="H1028" s="632" t="s">
        <v>7272</v>
      </c>
      <c r="I1028" s="632" t="s">
        <v>281</v>
      </c>
      <c r="J1028" s="422" t="s">
        <v>6947</v>
      </c>
      <c r="K1028" s="1451"/>
      <c r="L1028" s="1451"/>
      <c r="M1028" s="1451"/>
      <c r="N1028" s="649">
        <v>352674.84</v>
      </c>
      <c r="O1028" s="647">
        <v>112855.95</v>
      </c>
      <c r="P1028" s="647">
        <f t="shared" si="33"/>
        <v>239818.89</v>
      </c>
      <c r="Q1028" s="648">
        <f t="shared" si="34"/>
        <v>0.67999999659743238</v>
      </c>
      <c r="R1028" s="636" t="s">
        <v>7273</v>
      </c>
      <c r="S1028" s="636">
        <v>4253031430</v>
      </c>
      <c r="T1028" s="636" t="s">
        <v>7274</v>
      </c>
      <c r="U1028" s="634">
        <v>42363</v>
      </c>
      <c r="V1028" s="636" t="s">
        <v>694</v>
      </c>
      <c r="W1028" s="634">
        <v>42380</v>
      </c>
      <c r="X1028" s="634">
        <v>42381</v>
      </c>
      <c r="Y1028" s="632" t="s">
        <v>7281</v>
      </c>
      <c r="Z1028" s="647">
        <v>112855.95</v>
      </c>
      <c r="AA1028" s="636" t="s">
        <v>7273</v>
      </c>
      <c r="AB1028" s="636">
        <v>4253031430</v>
      </c>
    </row>
    <row r="1029" spans="1:28" ht="78.75">
      <c r="A1029" s="475" t="s">
        <v>26751</v>
      </c>
      <c r="B1029" s="1172" t="s">
        <v>7282</v>
      </c>
      <c r="C1029" s="636">
        <v>4218019504</v>
      </c>
      <c r="D1029" s="644" t="s">
        <v>589</v>
      </c>
      <c r="E1029" s="633" t="s">
        <v>7271</v>
      </c>
      <c r="F1029" s="632" t="s">
        <v>7111</v>
      </c>
      <c r="G1029" s="634">
        <v>42340</v>
      </c>
      <c r="H1029" s="632" t="s">
        <v>7272</v>
      </c>
      <c r="I1029" s="632" t="s">
        <v>281</v>
      </c>
      <c r="J1029" s="422" t="s">
        <v>6947</v>
      </c>
      <c r="K1029" s="1451"/>
      <c r="L1029" s="1451"/>
      <c r="M1029" s="1451"/>
      <c r="N1029" s="649">
        <v>264506.13</v>
      </c>
      <c r="O1029" s="647">
        <v>84641.96</v>
      </c>
      <c r="P1029" s="647">
        <f t="shared" si="33"/>
        <v>179864.16999999998</v>
      </c>
      <c r="Q1029" s="648">
        <f t="shared" si="34"/>
        <v>0.68000000604900923</v>
      </c>
      <c r="R1029" s="636" t="s">
        <v>7273</v>
      </c>
      <c r="S1029" s="636">
        <v>4253031430</v>
      </c>
      <c r="T1029" s="636" t="s">
        <v>7274</v>
      </c>
      <c r="U1029" s="634">
        <v>42363</v>
      </c>
      <c r="V1029" s="636" t="s">
        <v>694</v>
      </c>
      <c r="W1029" s="634">
        <v>42380</v>
      </c>
      <c r="X1029" s="634">
        <v>42381</v>
      </c>
      <c r="Y1029" s="632" t="s">
        <v>7283</v>
      </c>
      <c r="Z1029" s="647">
        <v>84641.96</v>
      </c>
      <c r="AA1029" s="636" t="s">
        <v>7273</v>
      </c>
      <c r="AB1029" s="636">
        <v>4253031430</v>
      </c>
    </row>
    <row r="1030" spans="1:28" ht="78.75">
      <c r="A1030" s="475" t="s">
        <v>26752</v>
      </c>
      <c r="B1030" s="1172" t="s">
        <v>7284</v>
      </c>
      <c r="C1030" s="636">
        <v>4218020059</v>
      </c>
      <c r="D1030" s="644" t="s">
        <v>589</v>
      </c>
      <c r="E1030" s="633" t="s">
        <v>7271</v>
      </c>
      <c r="F1030" s="632" t="s">
        <v>7285</v>
      </c>
      <c r="G1030" s="634">
        <v>42340</v>
      </c>
      <c r="H1030" s="632" t="s">
        <v>7272</v>
      </c>
      <c r="I1030" s="632" t="s">
        <v>281</v>
      </c>
      <c r="J1030" s="422" t="s">
        <v>6947</v>
      </c>
      <c r="K1030" s="1451"/>
      <c r="L1030" s="1451"/>
      <c r="M1030" s="1451"/>
      <c r="N1030" s="649">
        <v>705349.68</v>
      </c>
      <c r="O1030" s="647">
        <v>225711.9</v>
      </c>
      <c r="P1030" s="647">
        <f t="shared" si="33"/>
        <v>479637.78</v>
      </c>
      <c r="Q1030" s="648">
        <f t="shared" si="34"/>
        <v>0.67999999659743238</v>
      </c>
      <c r="R1030" s="636" t="s">
        <v>7273</v>
      </c>
      <c r="S1030" s="636">
        <v>4253031430</v>
      </c>
      <c r="T1030" s="636" t="s">
        <v>7274</v>
      </c>
      <c r="U1030" s="634">
        <v>42363</v>
      </c>
      <c r="V1030" s="636" t="s">
        <v>694</v>
      </c>
      <c r="W1030" s="634">
        <v>42380</v>
      </c>
      <c r="X1030" s="634">
        <v>42381</v>
      </c>
      <c r="Y1030" s="632" t="s">
        <v>7286</v>
      </c>
      <c r="Z1030" s="647">
        <v>225711.9</v>
      </c>
      <c r="AA1030" s="636" t="s">
        <v>7273</v>
      </c>
      <c r="AB1030" s="636">
        <v>4253031430</v>
      </c>
    </row>
    <row r="1031" spans="1:28" ht="78.75">
      <c r="A1031" s="475" t="s">
        <v>26753</v>
      </c>
      <c r="B1031" s="1172" t="s">
        <v>7287</v>
      </c>
      <c r="C1031" s="636">
        <v>4218018596</v>
      </c>
      <c r="D1031" s="644" t="s">
        <v>589</v>
      </c>
      <c r="E1031" s="633" t="s">
        <v>7271</v>
      </c>
      <c r="F1031" s="632" t="s">
        <v>7111</v>
      </c>
      <c r="G1031" s="634">
        <v>42340</v>
      </c>
      <c r="H1031" s="632" t="s">
        <v>7272</v>
      </c>
      <c r="I1031" s="632" t="s">
        <v>281</v>
      </c>
      <c r="J1031" s="422" t="s">
        <v>6947</v>
      </c>
      <c r="K1031" s="1451"/>
      <c r="L1031" s="1451"/>
      <c r="M1031" s="1451"/>
      <c r="N1031" s="649">
        <v>352674.84</v>
      </c>
      <c r="O1031" s="647">
        <v>112855.95</v>
      </c>
      <c r="P1031" s="647">
        <f t="shared" si="33"/>
        <v>239818.89</v>
      </c>
      <c r="Q1031" s="648">
        <f t="shared" si="34"/>
        <v>0.67999999659743238</v>
      </c>
      <c r="R1031" s="636" t="s">
        <v>7273</v>
      </c>
      <c r="S1031" s="636">
        <v>4253031430</v>
      </c>
      <c r="T1031" s="636" t="s">
        <v>7274</v>
      </c>
      <c r="U1031" s="634">
        <v>42363</v>
      </c>
      <c r="V1031" s="636" t="s">
        <v>694</v>
      </c>
      <c r="W1031" s="634">
        <v>42380</v>
      </c>
      <c r="X1031" s="634">
        <v>42381</v>
      </c>
      <c r="Y1031" s="632" t="s">
        <v>7288</v>
      </c>
      <c r="Z1031" s="647">
        <v>112855.95</v>
      </c>
      <c r="AA1031" s="636" t="s">
        <v>7273</v>
      </c>
      <c r="AB1031" s="636">
        <v>4253031430</v>
      </c>
    </row>
    <row r="1032" spans="1:28" ht="78.75">
      <c r="A1032" s="475" t="s">
        <v>26754</v>
      </c>
      <c r="B1032" s="1172" t="s">
        <v>5237</v>
      </c>
      <c r="C1032" s="636">
        <v>4218004730</v>
      </c>
      <c r="D1032" s="644" t="s">
        <v>589</v>
      </c>
      <c r="E1032" s="633" t="s">
        <v>7271</v>
      </c>
      <c r="F1032" s="632" t="s">
        <v>7111</v>
      </c>
      <c r="G1032" s="634">
        <v>42340</v>
      </c>
      <c r="H1032" s="632" t="s">
        <v>7272</v>
      </c>
      <c r="I1032" s="632" t="s">
        <v>281</v>
      </c>
      <c r="J1032" s="422" t="s">
        <v>6947</v>
      </c>
      <c r="K1032" s="1451"/>
      <c r="L1032" s="1451"/>
      <c r="M1032" s="1451"/>
      <c r="N1032" s="649">
        <v>352674.84</v>
      </c>
      <c r="O1032" s="647">
        <v>112855.95</v>
      </c>
      <c r="P1032" s="647">
        <f t="shared" si="33"/>
        <v>239818.89</v>
      </c>
      <c r="Q1032" s="648">
        <f t="shared" si="34"/>
        <v>0.67999999659743238</v>
      </c>
      <c r="R1032" s="636" t="s">
        <v>7273</v>
      </c>
      <c r="S1032" s="636">
        <v>4253031430</v>
      </c>
      <c r="T1032" s="636" t="s">
        <v>7274</v>
      </c>
      <c r="U1032" s="634">
        <v>42363</v>
      </c>
      <c r="V1032" s="636" t="s">
        <v>694</v>
      </c>
      <c r="W1032" s="634">
        <v>42381</v>
      </c>
      <c r="X1032" s="634">
        <v>42381</v>
      </c>
      <c r="Y1032" s="632" t="s">
        <v>7289</v>
      </c>
      <c r="Z1032" s="647">
        <v>112855.95</v>
      </c>
      <c r="AA1032" s="636" t="s">
        <v>7273</v>
      </c>
      <c r="AB1032" s="636">
        <v>4253031430</v>
      </c>
    </row>
    <row r="1033" spans="1:28" ht="78.75">
      <c r="A1033" s="475" t="s">
        <v>26755</v>
      </c>
      <c r="B1033" s="1172" t="s">
        <v>5279</v>
      </c>
      <c r="C1033" s="636">
        <v>4218020193</v>
      </c>
      <c r="D1033" s="644" t="s">
        <v>589</v>
      </c>
      <c r="E1033" s="633" t="s">
        <v>7271</v>
      </c>
      <c r="F1033" s="632" t="s">
        <v>7111</v>
      </c>
      <c r="G1033" s="634">
        <v>42340</v>
      </c>
      <c r="H1033" s="632" t="s">
        <v>7272</v>
      </c>
      <c r="I1033" s="632" t="s">
        <v>281</v>
      </c>
      <c r="J1033" s="422" t="s">
        <v>6947</v>
      </c>
      <c r="K1033" s="1451"/>
      <c r="L1033" s="1451"/>
      <c r="M1033" s="1451"/>
      <c r="N1033" s="649">
        <v>352674.84</v>
      </c>
      <c r="O1033" s="647">
        <v>112855.95</v>
      </c>
      <c r="P1033" s="647">
        <f t="shared" si="33"/>
        <v>239818.89</v>
      </c>
      <c r="Q1033" s="648">
        <f t="shared" si="34"/>
        <v>0.67999999659743238</v>
      </c>
      <c r="R1033" s="636" t="s">
        <v>7273</v>
      </c>
      <c r="S1033" s="636">
        <v>4253031430</v>
      </c>
      <c r="T1033" s="636" t="s">
        <v>7274</v>
      </c>
      <c r="U1033" s="634">
        <v>42363</v>
      </c>
      <c r="V1033" s="636" t="s">
        <v>694</v>
      </c>
      <c r="W1033" s="634">
        <v>42380</v>
      </c>
      <c r="X1033" s="634">
        <v>42382</v>
      </c>
      <c r="Y1033" s="632" t="s">
        <v>7290</v>
      </c>
      <c r="Z1033" s="647">
        <v>112855.95</v>
      </c>
      <c r="AA1033" s="636" t="s">
        <v>7273</v>
      </c>
      <c r="AB1033" s="636">
        <v>4253031430</v>
      </c>
    </row>
    <row r="1034" spans="1:28" ht="78.75">
      <c r="A1034" s="475" t="s">
        <v>26756</v>
      </c>
      <c r="B1034" s="1172" t="s">
        <v>5230</v>
      </c>
      <c r="C1034" s="636">
        <v>4218011978</v>
      </c>
      <c r="D1034" s="644" t="s">
        <v>589</v>
      </c>
      <c r="E1034" s="633" t="s">
        <v>7271</v>
      </c>
      <c r="F1034" s="632" t="s">
        <v>7111</v>
      </c>
      <c r="G1034" s="634">
        <v>42340</v>
      </c>
      <c r="H1034" s="632" t="s">
        <v>7272</v>
      </c>
      <c r="I1034" s="632" t="s">
        <v>281</v>
      </c>
      <c r="J1034" s="422" t="s">
        <v>6947</v>
      </c>
      <c r="K1034" s="1451"/>
      <c r="L1034" s="1451"/>
      <c r="M1034" s="1451"/>
      <c r="N1034" s="649">
        <v>352674.84</v>
      </c>
      <c r="O1034" s="647">
        <v>112855.95</v>
      </c>
      <c r="P1034" s="647">
        <f t="shared" si="33"/>
        <v>239818.89</v>
      </c>
      <c r="Q1034" s="648">
        <f t="shared" si="34"/>
        <v>0.67999999659743238</v>
      </c>
      <c r="R1034" s="636" t="s">
        <v>7273</v>
      </c>
      <c r="S1034" s="636">
        <v>4253031430</v>
      </c>
      <c r="T1034" s="636" t="s">
        <v>7274</v>
      </c>
      <c r="U1034" s="634">
        <v>42363</v>
      </c>
      <c r="V1034" s="636" t="s">
        <v>694</v>
      </c>
      <c r="W1034" s="634">
        <v>42381</v>
      </c>
      <c r="X1034" s="634">
        <v>42381</v>
      </c>
      <c r="Y1034" s="632" t="s">
        <v>7291</v>
      </c>
      <c r="Z1034" s="647">
        <v>112855.95</v>
      </c>
      <c r="AA1034" s="636" t="s">
        <v>7273</v>
      </c>
      <c r="AB1034" s="636">
        <v>4253031430</v>
      </c>
    </row>
    <row r="1035" spans="1:28" ht="78.75">
      <c r="A1035" s="475" t="s">
        <v>26757</v>
      </c>
      <c r="B1035" s="1172" t="s">
        <v>7292</v>
      </c>
      <c r="C1035" s="636">
        <v>4218020475</v>
      </c>
      <c r="D1035" s="644" t="s">
        <v>589</v>
      </c>
      <c r="E1035" s="633" t="s">
        <v>7271</v>
      </c>
      <c r="F1035" s="632" t="s">
        <v>7293</v>
      </c>
      <c r="G1035" s="634">
        <v>42340</v>
      </c>
      <c r="H1035" s="632" t="s">
        <v>7272</v>
      </c>
      <c r="I1035" s="632" t="s">
        <v>281</v>
      </c>
      <c r="J1035" s="422" t="s">
        <v>6947</v>
      </c>
      <c r="K1035" s="1451"/>
      <c r="L1035" s="1451"/>
      <c r="M1035" s="1451"/>
      <c r="N1035" s="649">
        <v>352674.84</v>
      </c>
      <c r="O1035" s="647">
        <v>112855.95</v>
      </c>
      <c r="P1035" s="647">
        <f t="shared" si="33"/>
        <v>239818.89</v>
      </c>
      <c r="Q1035" s="648">
        <f t="shared" si="34"/>
        <v>0.67999999659743238</v>
      </c>
      <c r="R1035" s="636" t="s">
        <v>7273</v>
      </c>
      <c r="S1035" s="636">
        <v>4253031430</v>
      </c>
      <c r="T1035" s="636" t="s">
        <v>7274</v>
      </c>
      <c r="U1035" s="634">
        <v>42363</v>
      </c>
      <c r="V1035" s="636" t="s">
        <v>694</v>
      </c>
      <c r="W1035" s="634">
        <v>42381</v>
      </c>
      <c r="X1035" s="634">
        <v>42381</v>
      </c>
      <c r="Y1035" s="632" t="s">
        <v>7294</v>
      </c>
      <c r="Z1035" s="647">
        <v>112855.95</v>
      </c>
      <c r="AA1035" s="636" t="s">
        <v>7273</v>
      </c>
      <c r="AB1035" s="636">
        <v>4253031430</v>
      </c>
    </row>
    <row r="1036" spans="1:28" ht="78.75">
      <c r="A1036" s="475" t="s">
        <v>26758</v>
      </c>
      <c r="B1036" s="1172" t="s">
        <v>7295</v>
      </c>
      <c r="C1036" s="636">
        <v>4218016630</v>
      </c>
      <c r="D1036" s="644" t="s">
        <v>589</v>
      </c>
      <c r="E1036" s="633" t="s">
        <v>7271</v>
      </c>
      <c r="F1036" s="632" t="s">
        <v>7285</v>
      </c>
      <c r="G1036" s="634">
        <v>42340</v>
      </c>
      <c r="H1036" s="632" t="s">
        <v>7272</v>
      </c>
      <c r="I1036" s="632" t="s">
        <v>281</v>
      </c>
      <c r="J1036" s="422" t="s">
        <v>6947</v>
      </c>
      <c r="K1036" s="1451"/>
      <c r="L1036" s="1451"/>
      <c r="M1036" s="1451"/>
      <c r="N1036" s="649">
        <v>352674.84</v>
      </c>
      <c r="O1036" s="647">
        <v>112855.95</v>
      </c>
      <c r="P1036" s="647">
        <f t="shared" si="33"/>
        <v>239818.89</v>
      </c>
      <c r="Q1036" s="648">
        <f t="shared" si="34"/>
        <v>0.67999999659743238</v>
      </c>
      <c r="R1036" s="636" t="s">
        <v>7273</v>
      </c>
      <c r="S1036" s="636">
        <v>4253031430</v>
      </c>
      <c r="T1036" s="636" t="s">
        <v>7274</v>
      </c>
      <c r="U1036" s="634">
        <v>42363</v>
      </c>
      <c r="V1036" s="636" t="s">
        <v>694</v>
      </c>
      <c r="W1036" s="634">
        <v>42380</v>
      </c>
      <c r="X1036" s="634">
        <v>42381</v>
      </c>
      <c r="Y1036" s="632" t="s">
        <v>7296</v>
      </c>
      <c r="Z1036" s="647">
        <v>112855.95</v>
      </c>
      <c r="AA1036" s="636" t="s">
        <v>7273</v>
      </c>
      <c r="AB1036" s="636">
        <v>4253031430</v>
      </c>
    </row>
    <row r="1037" spans="1:28" ht="90">
      <c r="A1037" s="475" t="s">
        <v>26759</v>
      </c>
      <c r="B1037" s="1172" t="s">
        <v>7248</v>
      </c>
      <c r="C1037" s="636">
        <v>4218011960</v>
      </c>
      <c r="D1037" s="644" t="s">
        <v>589</v>
      </c>
      <c r="E1037" s="633" t="s">
        <v>6844</v>
      </c>
      <c r="F1037" s="632" t="s">
        <v>7111</v>
      </c>
      <c r="G1037" s="634">
        <v>42339</v>
      </c>
      <c r="H1037" s="632" t="s">
        <v>7297</v>
      </c>
      <c r="I1037" s="632" t="s">
        <v>6847</v>
      </c>
      <c r="J1037" s="422" t="s">
        <v>7155</v>
      </c>
      <c r="K1037" s="1451">
        <v>7</v>
      </c>
      <c r="L1037" s="1451">
        <v>7</v>
      </c>
      <c r="M1037" s="1451">
        <v>0</v>
      </c>
      <c r="N1037" s="649">
        <v>370770</v>
      </c>
      <c r="O1037" s="647">
        <v>157577.23000000001</v>
      </c>
      <c r="P1037" s="647">
        <f t="shared" si="33"/>
        <v>213192.77</v>
      </c>
      <c r="Q1037" s="648">
        <f t="shared" si="34"/>
        <v>0.57500005394179676</v>
      </c>
      <c r="R1037" s="636" t="s">
        <v>7273</v>
      </c>
      <c r="S1037" s="636">
        <v>4253031430</v>
      </c>
      <c r="T1037" s="636" t="s">
        <v>7274</v>
      </c>
      <c r="U1037" s="634">
        <v>42363</v>
      </c>
      <c r="V1037" s="636" t="s">
        <v>694</v>
      </c>
      <c r="W1037" s="634">
        <v>42380</v>
      </c>
      <c r="X1037" s="634">
        <v>42381</v>
      </c>
      <c r="Y1037" s="632" t="s">
        <v>7298</v>
      </c>
      <c r="Z1037" s="647">
        <v>157577.23000000001</v>
      </c>
      <c r="AA1037" s="636" t="s">
        <v>7273</v>
      </c>
      <c r="AB1037" s="636">
        <v>4253031430</v>
      </c>
    </row>
    <row r="1038" spans="1:28" ht="123.75">
      <c r="A1038" s="475" t="s">
        <v>26760</v>
      </c>
      <c r="B1038" s="1172" t="s">
        <v>7246</v>
      </c>
      <c r="C1038" s="636">
        <v>4218016831</v>
      </c>
      <c r="D1038" s="644" t="s">
        <v>589</v>
      </c>
      <c r="E1038" s="633" t="s">
        <v>6844</v>
      </c>
      <c r="F1038" s="632" t="s">
        <v>6785</v>
      </c>
      <c r="G1038" s="634">
        <v>42339</v>
      </c>
      <c r="H1038" s="632" t="s">
        <v>7297</v>
      </c>
      <c r="I1038" s="632" t="s">
        <v>6847</v>
      </c>
      <c r="J1038" s="422" t="s">
        <v>7155</v>
      </c>
      <c r="K1038" s="1451"/>
      <c r="L1038" s="1451"/>
      <c r="M1038" s="1451"/>
      <c r="N1038" s="649">
        <v>370770</v>
      </c>
      <c r="O1038" s="647">
        <v>157577.23000000001</v>
      </c>
      <c r="P1038" s="647">
        <f t="shared" si="33"/>
        <v>213192.77</v>
      </c>
      <c r="Q1038" s="648">
        <f t="shared" si="34"/>
        <v>0.57500005394179676</v>
      </c>
      <c r="R1038" s="636" t="s">
        <v>7273</v>
      </c>
      <c r="S1038" s="636">
        <v>4253031430</v>
      </c>
      <c r="T1038" s="636" t="s">
        <v>7274</v>
      </c>
      <c r="U1038" s="634">
        <v>42363</v>
      </c>
      <c r="V1038" s="636" t="s">
        <v>694</v>
      </c>
      <c r="W1038" s="634">
        <v>42380</v>
      </c>
      <c r="X1038" s="634">
        <v>42382</v>
      </c>
      <c r="Y1038" s="632" t="s">
        <v>7299</v>
      </c>
      <c r="Z1038" s="647">
        <v>157577.23000000001</v>
      </c>
      <c r="AA1038" s="636" t="s">
        <v>7273</v>
      </c>
      <c r="AB1038" s="636">
        <v>4253031430</v>
      </c>
    </row>
    <row r="1039" spans="1:28" ht="123.75">
      <c r="A1039" s="475" t="s">
        <v>26761</v>
      </c>
      <c r="B1039" s="1172" t="s">
        <v>7258</v>
      </c>
      <c r="C1039" s="636">
        <v>4218018589</v>
      </c>
      <c r="D1039" s="644" t="s">
        <v>589</v>
      </c>
      <c r="E1039" s="633" t="s">
        <v>6844</v>
      </c>
      <c r="F1039" s="632" t="s">
        <v>7111</v>
      </c>
      <c r="G1039" s="634">
        <v>42339</v>
      </c>
      <c r="H1039" s="632" t="s">
        <v>7297</v>
      </c>
      <c r="I1039" s="632" t="s">
        <v>6847</v>
      </c>
      <c r="J1039" s="422" t="s">
        <v>7155</v>
      </c>
      <c r="K1039" s="1451"/>
      <c r="L1039" s="1451"/>
      <c r="M1039" s="1451"/>
      <c r="N1039" s="649">
        <v>370770</v>
      </c>
      <c r="O1039" s="647">
        <v>157577.23000000001</v>
      </c>
      <c r="P1039" s="647">
        <f t="shared" si="33"/>
        <v>213192.77</v>
      </c>
      <c r="Q1039" s="648">
        <f t="shared" si="34"/>
        <v>0.57500005394179676</v>
      </c>
      <c r="R1039" s="636" t="s">
        <v>7273</v>
      </c>
      <c r="S1039" s="636">
        <v>4253031430</v>
      </c>
      <c r="T1039" s="636" t="s">
        <v>7274</v>
      </c>
      <c r="U1039" s="634">
        <v>42363</v>
      </c>
      <c r="V1039" s="636" t="s">
        <v>694</v>
      </c>
      <c r="W1039" s="634">
        <v>42380</v>
      </c>
      <c r="X1039" s="634">
        <v>42381</v>
      </c>
      <c r="Y1039" s="632" t="s">
        <v>7300</v>
      </c>
      <c r="Z1039" s="647">
        <v>157577.23000000001</v>
      </c>
      <c r="AA1039" s="636" t="s">
        <v>7273</v>
      </c>
      <c r="AB1039" s="636">
        <v>4253031430</v>
      </c>
    </row>
    <row r="1040" spans="1:28" ht="90">
      <c r="A1040" s="475" t="s">
        <v>26762</v>
      </c>
      <c r="B1040" s="1172" t="s">
        <v>7250</v>
      </c>
      <c r="C1040" s="636">
        <v>4218017722</v>
      </c>
      <c r="D1040" s="644" t="s">
        <v>589</v>
      </c>
      <c r="E1040" s="633" t="s">
        <v>6844</v>
      </c>
      <c r="F1040" s="632" t="s">
        <v>7111</v>
      </c>
      <c r="G1040" s="634">
        <v>42339</v>
      </c>
      <c r="H1040" s="632" t="s">
        <v>7297</v>
      </c>
      <c r="I1040" s="632" t="s">
        <v>6847</v>
      </c>
      <c r="J1040" s="422" t="s">
        <v>7155</v>
      </c>
      <c r="K1040" s="1451"/>
      <c r="L1040" s="1451"/>
      <c r="M1040" s="1451"/>
      <c r="N1040" s="649">
        <v>370770</v>
      </c>
      <c r="O1040" s="647">
        <v>157577.23000000001</v>
      </c>
      <c r="P1040" s="647">
        <f t="shared" si="33"/>
        <v>213192.77</v>
      </c>
      <c r="Q1040" s="648">
        <f t="shared" si="34"/>
        <v>0.57500005394179676</v>
      </c>
      <c r="R1040" s="636" t="s">
        <v>7273</v>
      </c>
      <c r="S1040" s="636">
        <v>4253031430</v>
      </c>
      <c r="T1040" s="636" t="s">
        <v>7274</v>
      </c>
      <c r="U1040" s="634">
        <v>42363</v>
      </c>
      <c r="V1040" s="636" t="s">
        <v>694</v>
      </c>
      <c r="W1040" s="634">
        <v>42380</v>
      </c>
      <c r="X1040" s="634">
        <v>42381</v>
      </c>
      <c r="Y1040" s="632" t="s">
        <v>7301</v>
      </c>
      <c r="Z1040" s="647">
        <v>157577.23000000001</v>
      </c>
      <c r="AA1040" s="636" t="s">
        <v>7273</v>
      </c>
      <c r="AB1040" s="636">
        <v>4253031430</v>
      </c>
    </row>
    <row r="1041" spans="1:28" ht="135">
      <c r="A1041" s="475" t="s">
        <v>26763</v>
      </c>
      <c r="B1041" s="1172" t="s">
        <v>7240</v>
      </c>
      <c r="C1041" s="636">
        <v>4218019504</v>
      </c>
      <c r="D1041" s="644" t="s">
        <v>589</v>
      </c>
      <c r="E1041" s="633" t="s">
        <v>6844</v>
      </c>
      <c r="F1041" s="632" t="s">
        <v>7111</v>
      </c>
      <c r="G1041" s="634">
        <v>42339</v>
      </c>
      <c r="H1041" s="632" t="s">
        <v>7297</v>
      </c>
      <c r="I1041" s="632" t="s">
        <v>6847</v>
      </c>
      <c r="J1041" s="422" t="s">
        <v>7155</v>
      </c>
      <c r="K1041" s="1451"/>
      <c r="L1041" s="1451"/>
      <c r="M1041" s="1451"/>
      <c r="N1041" s="649">
        <v>247180</v>
      </c>
      <c r="O1041" s="647">
        <v>105051.48</v>
      </c>
      <c r="P1041" s="647">
        <f t="shared" si="33"/>
        <v>142128.52000000002</v>
      </c>
      <c r="Q1041" s="648">
        <f t="shared" si="34"/>
        <v>0.57500008091269517</v>
      </c>
      <c r="R1041" s="636" t="s">
        <v>7273</v>
      </c>
      <c r="S1041" s="636">
        <v>4253031430</v>
      </c>
      <c r="T1041" s="636" t="s">
        <v>7274</v>
      </c>
      <c r="U1041" s="634">
        <v>42363</v>
      </c>
      <c r="V1041" s="636" t="s">
        <v>694</v>
      </c>
      <c r="W1041" s="634">
        <v>42380</v>
      </c>
      <c r="X1041" s="634">
        <v>42381</v>
      </c>
      <c r="Y1041" s="632" t="s">
        <v>7302</v>
      </c>
      <c r="Z1041" s="647">
        <v>105051.48</v>
      </c>
      <c r="AA1041" s="636" t="s">
        <v>7273</v>
      </c>
      <c r="AB1041" s="636">
        <v>4253031430</v>
      </c>
    </row>
    <row r="1042" spans="1:28" ht="123.75">
      <c r="A1042" s="475" t="s">
        <v>26764</v>
      </c>
      <c r="B1042" s="1172" t="s">
        <v>7254</v>
      </c>
      <c r="C1042" s="636">
        <v>4218020059</v>
      </c>
      <c r="D1042" s="644" t="s">
        <v>589</v>
      </c>
      <c r="E1042" s="633" t="s">
        <v>6844</v>
      </c>
      <c r="F1042" s="632" t="s">
        <v>7285</v>
      </c>
      <c r="G1042" s="634">
        <v>42339</v>
      </c>
      <c r="H1042" s="632" t="s">
        <v>7297</v>
      </c>
      <c r="I1042" s="632" t="s">
        <v>6847</v>
      </c>
      <c r="J1042" s="422" t="s">
        <v>7155</v>
      </c>
      <c r="K1042" s="1451"/>
      <c r="L1042" s="1451"/>
      <c r="M1042" s="1451"/>
      <c r="N1042" s="649">
        <v>494360</v>
      </c>
      <c r="O1042" s="647">
        <v>210102.97</v>
      </c>
      <c r="P1042" s="647">
        <f t="shared" si="33"/>
        <v>284257.03000000003</v>
      </c>
      <c r="Q1042" s="648">
        <f t="shared" si="34"/>
        <v>0.57500006068452147</v>
      </c>
      <c r="R1042" s="636" t="s">
        <v>7273</v>
      </c>
      <c r="S1042" s="636">
        <v>4253031430</v>
      </c>
      <c r="T1042" s="636" t="s">
        <v>7274</v>
      </c>
      <c r="U1042" s="634">
        <v>42363</v>
      </c>
      <c r="V1042" s="636" t="s">
        <v>694</v>
      </c>
      <c r="W1042" s="634">
        <v>42380</v>
      </c>
      <c r="X1042" s="634">
        <v>42381</v>
      </c>
      <c r="Y1042" s="632" t="s">
        <v>7303</v>
      </c>
      <c r="Z1042" s="647">
        <v>210102.97</v>
      </c>
      <c r="AA1042" s="636" t="s">
        <v>7273</v>
      </c>
      <c r="AB1042" s="636">
        <v>4253031430</v>
      </c>
    </row>
    <row r="1043" spans="1:28" ht="112.5">
      <c r="A1043" s="475" t="s">
        <v>26765</v>
      </c>
      <c r="B1043" s="1172" t="s">
        <v>7238</v>
      </c>
      <c r="C1043" s="636">
        <v>4218018596</v>
      </c>
      <c r="D1043" s="644" t="s">
        <v>589</v>
      </c>
      <c r="E1043" s="633" t="s">
        <v>6844</v>
      </c>
      <c r="F1043" s="632" t="s">
        <v>7111</v>
      </c>
      <c r="G1043" s="634">
        <v>42339</v>
      </c>
      <c r="H1043" s="632" t="s">
        <v>7297</v>
      </c>
      <c r="I1043" s="632" t="s">
        <v>6847</v>
      </c>
      <c r="J1043" s="422" t="s">
        <v>7155</v>
      </c>
      <c r="K1043" s="1451"/>
      <c r="L1043" s="1451"/>
      <c r="M1043" s="1451"/>
      <c r="N1043" s="649">
        <v>247180</v>
      </c>
      <c r="O1043" s="647">
        <v>105051.48</v>
      </c>
      <c r="P1043" s="647">
        <f t="shared" ref="P1043:P1106" si="35">N1043-O1043</f>
        <v>142128.52000000002</v>
      </c>
      <c r="Q1043" s="648">
        <f t="shared" ref="Q1043:Q1106" si="36">(100-((O1043/N1043)*100))/100</f>
        <v>0.57500008091269517</v>
      </c>
      <c r="R1043" s="636" t="s">
        <v>7273</v>
      </c>
      <c r="S1043" s="636">
        <v>4253031430</v>
      </c>
      <c r="T1043" s="636" t="s">
        <v>7274</v>
      </c>
      <c r="U1043" s="634">
        <v>42363</v>
      </c>
      <c r="V1043" s="636" t="s">
        <v>694</v>
      </c>
      <c r="W1043" s="634">
        <v>42380</v>
      </c>
      <c r="X1043" s="634">
        <v>42381</v>
      </c>
      <c r="Y1043" s="632" t="s">
        <v>7304</v>
      </c>
      <c r="Z1043" s="647">
        <v>105051.48</v>
      </c>
      <c r="AA1043" s="636" t="s">
        <v>7273</v>
      </c>
      <c r="AB1043" s="636">
        <v>4253031430</v>
      </c>
    </row>
    <row r="1044" spans="1:28" ht="90">
      <c r="A1044" s="475" t="s">
        <v>26766</v>
      </c>
      <c r="B1044" s="1172" t="s">
        <v>7305</v>
      </c>
      <c r="C1044" s="636">
        <v>4218004730</v>
      </c>
      <c r="D1044" s="644" t="s">
        <v>589</v>
      </c>
      <c r="E1044" s="633" t="s">
        <v>6844</v>
      </c>
      <c r="F1044" s="632" t="s">
        <v>7111</v>
      </c>
      <c r="G1044" s="634">
        <v>42339</v>
      </c>
      <c r="H1044" s="632" t="s">
        <v>7297</v>
      </c>
      <c r="I1044" s="632" t="s">
        <v>6847</v>
      </c>
      <c r="J1044" s="422" t="s">
        <v>7155</v>
      </c>
      <c r="K1044" s="1451"/>
      <c r="L1044" s="1451"/>
      <c r="M1044" s="1451"/>
      <c r="N1044" s="649">
        <v>247180</v>
      </c>
      <c r="O1044" s="647">
        <v>105051.48</v>
      </c>
      <c r="P1044" s="647">
        <f t="shared" si="35"/>
        <v>142128.52000000002</v>
      </c>
      <c r="Q1044" s="648">
        <f t="shared" si="36"/>
        <v>0.57500008091269517</v>
      </c>
      <c r="R1044" s="636" t="s">
        <v>7273</v>
      </c>
      <c r="S1044" s="636">
        <v>4253031430</v>
      </c>
      <c r="T1044" s="636" t="s">
        <v>7274</v>
      </c>
      <c r="U1044" s="634">
        <v>42363</v>
      </c>
      <c r="V1044" s="636" t="s">
        <v>694</v>
      </c>
      <c r="W1044" s="634">
        <v>42381</v>
      </c>
      <c r="X1044" s="634">
        <v>42381</v>
      </c>
      <c r="Y1044" s="632" t="s">
        <v>7306</v>
      </c>
      <c r="Z1044" s="647">
        <v>105051.48</v>
      </c>
      <c r="AA1044" s="636" t="s">
        <v>7273</v>
      </c>
      <c r="AB1044" s="636">
        <v>4253031430</v>
      </c>
    </row>
    <row r="1045" spans="1:28" ht="123.75">
      <c r="A1045" s="475" t="s">
        <v>26767</v>
      </c>
      <c r="B1045" s="1172" t="s">
        <v>7307</v>
      </c>
      <c r="C1045" s="636">
        <v>4218020193</v>
      </c>
      <c r="D1045" s="644" t="s">
        <v>589</v>
      </c>
      <c r="E1045" s="633" t="s">
        <v>6844</v>
      </c>
      <c r="F1045" s="632" t="s">
        <v>7111</v>
      </c>
      <c r="G1045" s="634">
        <v>42339</v>
      </c>
      <c r="H1045" s="632" t="s">
        <v>7297</v>
      </c>
      <c r="I1045" s="632" t="s">
        <v>6847</v>
      </c>
      <c r="J1045" s="422" t="s">
        <v>7155</v>
      </c>
      <c r="K1045" s="1451"/>
      <c r="L1045" s="1451"/>
      <c r="M1045" s="1451"/>
      <c r="N1045" s="649">
        <v>247180</v>
      </c>
      <c r="O1045" s="647">
        <v>105051.48</v>
      </c>
      <c r="P1045" s="647">
        <f t="shared" si="35"/>
        <v>142128.52000000002</v>
      </c>
      <c r="Q1045" s="648">
        <f t="shared" si="36"/>
        <v>0.57500008091269517</v>
      </c>
      <c r="R1045" s="636" t="s">
        <v>7273</v>
      </c>
      <c r="S1045" s="636">
        <v>4253031430</v>
      </c>
      <c r="T1045" s="636" t="s">
        <v>7274</v>
      </c>
      <c r="U1045" s="634">
        <v>42363</v>
      </c>
      <c r="V1045" s="636" t="s">
        <v>694</v>
      </c>
      <c r="W1045" s="634">
        <v>42380</v>
      </c>
      <c r="X1045" s="634">
        <v>42382</v>
      </c>
      <c r="Y1045" s="632" t="s">
        <v>7308</v>
      </c>
      <c r="Z1045" s="647">
        <v>105051.48</v>
      </c>
      <c r="AA1045" s="636" t="s">
        <v>7273</v>
      </c>
      <c r="AB1045" s="636">
        <v>4253031430</v>
      </c>
    </row>
    <row r="1046" spans="1:28" ht="123.75">
      <c r="A1046" s="475" t="s">
        <v>26768</v>
      </c>
      <c r="B1046" s="1172" t="s">
        <v>7260</v>
      </c>
      <c r="C1046" s="636">
        <v>4218020475</v>
      </c>
      <c r="D1046" s="644" t="s">
        <v>589</v>
      </c>
      <c r="E1046" s="633" t="s">
        <v>6844</v>
      </c>
      <c r="F1046" s="632" t="s">
        <v>7293</v>
      </c>
      <c r="G1046" s="634">
        <v>42339</v>
      </c>
      <c r="H1046" s="632" t="s">
        <v>7297</v>
      </c>
      <c r="I1046" s="632" t="s">
        <v>6847</v>
      </c>
      <c r="J1046" s="422" t="s">
        <v>7155</v>
      </c>
      <c r="K1046" s="1451"/>
      <c r="L1046" s="1451"/>
      <c r="M1046" s="1451"/>
      <c r="N1046" s="649">
        <v>247180</v>
      </c>
      <c r="O1046" s="647">
        <v>105051.48</v>
      </c>
      <c r="P1046" s="647">
        <f t="shared" si="35"/>
        <v>142128.52000000002</v>
      </c>
      <c r="Q1046" s="648">
        <f t="shared" si="36"/>
        <v>0.57500008091269517</v>
      </c>
      <c r="R1046" s="636" t="s">
        <v>7273</v>
      </c>
      <c r="S1046" s="636">
        <v>4253031430</v>
      </c>
      <c r="T1046" s="636" t="s">
        <v>7274</v>
      </c>
      <c r="U1046" s="634">
        <v>42363</v>
      </c>
      <c r="V1046" s="636" t="s">
        <v>694</v>
      </c>
      <c r="W1046" s="634">
        <v>42380</v>
      </c>
      <c r="X1046" s="634">
        <v>42381</v>
      </c>
      <c r="Y1046" s="632" t="s">
        <v>7309</v>
      </c>
      <c r="Z1046" s="647">
        <v>105051.48</v>
      </c>
      <c r="AA1046" s="636" t="s">
        <v>7273</v>
      </c>
      <c r="AB1046" s="636">
        <v>4253031430</v>
      </c>
    </row>
    <row r="1047" spans="1:28" ht="123.75">
      <c r="A1047" s="475" t="s">
        <v>26769</v>
      </c>
      <c r="B1047" s="1172" t="s">
        <v>7242</v>
      </c>
      <c r="C1047" s="636">
        <v>4218016630</v>
      </c>
      <c r="D1047" s="644" t="s">
        <v>589</v>
      </c>
      <c r="E1047" s="633" t="s">
        <v>6844</v>
      </c>
      <c r="F1047" s="632" t="s">
        <v>7285</v>
      </c>
      <c r="G1047" s="634">
        <v>42339</v>
      </c>
      <c r="H1047" s="632" t="s">
        <v>7297</v>
      </c>
      <c r="I1047" s="632" t="s">
        <v>6847</v>
      </c>
      <c r="J1047" s="422" t="s">
        <v>7155</v>
      </c>
      <c r="K1047" s="1451"/>
      <c r="L1047" s="1451"/>
      <c r="M1047" s="1451"/>
      <c r="N1047" s="649">
        <v>308975</v>
      </c>
      <c r="O1047" s="647">
        <v>131314.35999999999</v>
      </c>
      <c r="P1047" s="647">
        <f t="shared" si="35"/>
        <v>177660.64</v>
      </c>
      <c r="Q1047" s="648">
        <f t="shared" si="36"/>
        <v>0.5750000485476171</v>
      </c>
      <c r="R1047" s="636" t="s">
        <v>7273</v>
      </c>
      <c r="S1047" s="636">
        <v>4253031430</v>
      </c>
      <c r="T1047" s="636" t="s">
        <v>7274</v>
      </c>
      <c r="U1047" s="634">
        <v>42363</v>
      </c>
      <c r="V1047" s="636" t="s">
        <v>694</v>
      </c>
      <c r="W1047" s="634">
        <v>42380</v>
      </c>
      <c r="X1047" s="634">
        <v>42381</v>
      </c>
      <c r="Y1047" s="632" t="s">
        <v>7310</v>
      </c>
      <c r="Z1047" s="647">
        <v>131314.35999999999</v>
      </c>
      <c r="AA1047" s="636" t="s">
        <v>7273</v>
      </c>
      <c r="AB1047" s="636">
        <v>4253031430</v>
      </c>
    </row>
    <row r="1048" spans="1:28" ht="146.25">
      <c r="A1048" s="475" t="s">
        <v>26770</v>
      </c>
      <c r="B1048" s="1172" t="s">
        <v>7311</v>
      </c>
      <c r="C1048" s="636">
        <v>4218020524</v>
      </c>
      <c r="D1048" s="644" t="s">
        <v>589</v>
      </c>
      <c r="E1048" s="633" t="s">
        <v>7312</v>
      </c>
      <c r="F1048" s="632" t="s">
        <v>7178</v>
      </c>
      <c r="G1048" s="634">
        <v>42342</v>
      </c>
      <c r="H1048" s="632" t="s">
        <v>7313</v>
      </c>
      <c r="I1048" s="632" t="s">
        <v>7314</v>
      </c>
      <c r="J1048" s="422" t="s">
        <v>7315</v>
      </c>
      <c r="K1048" s="1451">
        <v>2</v>
      </c>
      <c r="L1048" s="1451">
        <v>2</v>
      </c>
      <c r="M1048" s="1451">
        <v>0</v>
      </c>
      <c r="N1048" s="649">
        <v>42692.639999999999</v>
      </c>
      <c r="O1048" s="647">
        <v>42052.25</v>
      </c>
      <c r="P1048" s="647">
        <f t="shared" si="35"/>
        <v>640.38999999999942</v>
      </c>
      <c r="Q1048" s="648">
        <f t="shared" si="36"/>
        <v>1.500000936929652E-2</v>
      </c>
      <c r="R1048" s="636" t="s">
        <v>3012</v>
      </c>
      <c r="S1048" s="636">
        <v>4221017810</v>
      </c>
      <c r="T1048" s="636" t="s">
        <v>7316</v>
      </c>
      <c r="U1048" s="634">
        <v>42359</v>
      </c>
      <c r="V1048" s="636" t="s">
        <v>694</v>
      </c>
      <c r="W1048" s="634">
        <v>42380</v>
      </c>
      <c r="X1048" s="634">
        <v>42380</v>
      </c>
      <c r="Y1048" s="632" t="s">
        <v>7317</v>
      </c>
      <c r="Z1048" s="647">
        <v>42052.25</v>
      </c>
      <c r="AA1048" s="636" t="s">
        <v>3012</v>
      </c>
      <c r="AB1048" s="636">
        <v>4221017810</v>
      </c>
    </row>
    <row r="1049" spans="1:28" ht="146.25">
      <c r="A1049" s="475" t="s">
        <v>26771</v>
      </c>
      <c r="B1049" s="1172" t="s">
        <v>7318</v>
      </c>
      <c r="C1049" s="636">
        <v>4218006752</v>
      </c>
      <c r="D1049" s="644" t="s">
        <v>589</v>
      </c>
      <c r="E1049" s="633" t="s">
        <v>7312</v>
      </c>
      <c r="F1049" s="632" t="s">
        <v>7178</v>
      </c>
      <c r="G1049" s="634">
        <v>42342</v>
      </c>
      <c r="H1049" s="632" t="s">
        <v>7313</v>
      </c>
      <c r="I1049" s="632" t="s">
        <v>7314</v>
      </c>
      <c r="J1049" s="422" t="s">
        <v>7315</v>
      </c>
      <c r="K1049" s="1451"/>
      <c r="L1049" s="1451"/>
      <c r="M1049" s="1451"/>
      <c r="N1049" s="649">
        <v>33696.14</v>
      </c>
      <c r="O1049" s="647">
        <v>33190.699999999997</v>
      </c>
      <c r="P1049" s="647">
        <f t="shared" si="35"/>
        <v>505.44000000000233</v>
      </c>
      <c r="Q1049" s="648">
        <f t="shared" si="36"/>
        <v>1.4999937678321657E-2</v>
      </c>
      <c r="R1049" s="636" t="s">
        <v>3012</v>
      </c>
      <c r="S1049" s="636">
        <v>4221017810</v>
      </c>
      <c r="T1049" s="636" t="s">
        <v>7316</v>
      </c>
      <c r="U1049" s="634">
        <v>42359</v>
      </c>
      <c r="V1049" s="636" t="s">
        <v>694</v>
      </c>
      <c r="W1049" s="634">
        <v>42380</v>
      </c>
      <c r="X1049" s="634">
        <v>42380</v>
      </c>
      <c r="Y1049" s="632" t="s">
        <v>7319</v>
      </c>
      <c r="Z1049" s="647">
        <v>33190.699999999997</v>
      </c>
      <c r="AA1049" s="636" t="s">
        <v>3012</v>
      </c>
      <c r="AB1049" s="636">
        <v>4221017810</v>
      </c>
    </row>
    <row r="1050" spans="1:28" ht="146.25">
      <c r="A1050" s="475" t="s">
        <v>26772</v>
      </c>
      <c r="B1050" s="1172" t="s">
        <v>7320</v>
      </c>
      <c r="C1050" s="636">
        <v>4253009065</v>
      </c>
      <c r="D1050" s="644" t="s">
        <v>589</v>
      </c>
      <c r="E1050" s="633" t="s">
        <v>7312</v>
      </c>
      <c r="F1050" s="632" t="s">
        <v>7263</v>
      </c>
      <c r="G1050" s="634">
        <v>42342</v>
      </c>
      <c r="H1050" s="632" t="s">
        <v>7313</v>
      </c>
      <c r="I1050" s="632" t="s">
        <v>7314</v>
      </c>
      <c r="J1050" s="422" t="s">
        <v>7315</v>
      </c>
      <c r="K1050" s="1451"/>
      <c r="L1050" s="1451"/>
      <c r="M1050" s="1451"/>
      <c r="N1050" s="649">
        <v>72150.14</v>
      </c>
      <c r="O1050" s="647">
        <v>71067.89</v>
      </c>
      <c r="P1050" s="647">
        <f t="shared" si="35"/>
        <v>1082.25</v>
      </c>
      <c r="Q1050" s="648">
        <f t="shared" si="36"/>
        <v>1.4999970894027399E-2</v>
      </c>
      <c r="R1050" s="636" t="s">
        <v>3012</v>
      </c>
      <c r="S1050" s="636">
        <v>4221017810</v>
      </c>
      <c r="T1050" s="636" t="s">
        <v>7316</v>
      </c>
      <c r="U1050" s="634">
        <v>42359</v>
      </c>
      <c r="V1050" s="636" t="s">
        <v>694</v>
      </c>
      <c r="W1050" s="634">
        <v>42380</v>
      </c>
      <c r="X1050" s="634">
        <v>42380</v>
      </c>
      <c r="Y1050" s="632" t="s">
        <v>7321</v>
      </c>
      <c r="Z1050" s="647">
        <v>71067.89</v>
      </c>
      <c r="AA1050" s="636" t="s">
        <v>3012</v>
      </c>
      <c r="AB1050" s="636">
        <v>4221017810</v>
      </c>
    </row>
    <row r="1051" spans="1:28" ht="146.25">
      <c r="A1051" s="475" t="s">
        <v>26773</v>
      </c>
      <c r="B1051" s="1172" t="s">
        <v>7322</v>
      </c>
      <c r="C1051" s="636">
        <v>4253008551</v>
      </c>
      <c r="D1051" s="644" t="s">
        <v>589</v>
      </c>
      <c r="E1051" s="633" t="s">
        <v>7312</v>
      </c>
      <c r="F1051" s="632" t="s">
        <v>7178</v>
      </c>
      <c r="G1051" s="634">
        <v>42342</v>
      </c>
      <c r="H1051" s="632" t="s">
        <v>7313</v>
      </c>
      <c r="I1051" s="632" t="s">
        <v>7314</v>
      </c>
      <c r="J1051" s="422" t="s">
        <v>7315</v>
      </c>
      <c r="K1051" s="1451"/>
      <c r="L1051" s="1451"/>
      <c r="M1051" s="1451"/>
      <c r="N1051" s="649">
        <v>22494.720000000001</v>
      </c>
      <c r="O1051" s="647">
        <v>22157.3</v>
      </c>
      <c r="P1051" s="647">
        <f t="shared" si="35"/>
        <v>337.42000000000189</v>
      </c>
      <c r="Q1051" s="648">
        <f t="shared" si="36"/>
        <v>1.4999964436098879E-2</v>
      </c>
      <c r="R1051" s="636" t="s">
        <v>3012</v>
      </c>
      <c r="S1051" s="636">
        <v>4221017810</v>
      </c>
      <c r="T1051" s="636" t="s">
        <v>7316</v>
      </c>
      <c r="U1051" s="634">
        <v>42359</v>
      </c>
      <c r="V1051" s="636" t="s">
        <v>694</v>
      </c>
      <c r="W1051" s="634">
        <v>42380</v>
      </c>
      <c r="X1051" s="634">
        <v>42380</v>
      </c>
      <c r="Y1051" s="632" t="s">
        <v>7323</v>
      </c>
      <c r="Z1051" s="647">
        <v>22157.3</v>
      </c>
      <c r="AA1051" s="636" t="s">
        <v>3012</v>
      </c>
      <c r="AB1051" s="636">
        <v>4221017810</v>
      </c>
    </row>
    <row r="1052" spans="1:28" ht="146.25">
      <c r="A1052" s="475" t="s">
        <v>26774</v>
      </c>
      <c r="B1052" s="1172" t="s">
        <v>7324</v>
      </c>
      <c r="C1052" s="636">
        <v>4218020669</v>
      </c>
      <c r="D1052" s="644" t="s">
        <v>589</v>
      </c>
      <c r="E1052" s="633" t="s">
        <v>7312</v>
      </c>
      <c r="F1052" s="632" t="s">
        <v>7178</v>
      </c>
      <c r="G1052" s="634">
        <v>42342</v>
      </c>
      <c r="H1052" s="632" t="s">
        <v>7313</v>
      </c>
      <c r="I1052" s="632" t="s">
        <v>7314</v>
      </c>
      <c r="J1052" s="422" t="s">
        <v>7315</v>
      </c>
      <c r="K1052" s="1451"/>
      <c r="L1052" s="1451"/>
      <c r="M1052" s="1451"/>
      <c r="N1052" s="649">
        <v>23822.679999999997</v>
      </c>
      <c r="O1052" s="647">
        <v>23465.34</v>
      </c>
      <c r="P1052" s="647">
        <f t="shared" si="35"/>
        <v>357.33999999999651</v>
      </c>
      <c r="Q1052" s="648">
        <f t="shared" si="36"/>
        <v>1.4999991604638864E-2</v>
      </c>
      <c r="R1052" s="636" t="s">
        <v>3012</v>
      </c>
      <c r="S1052" s="636">
        <v>4221017810</v>
      </c>
      <c r="T1052" s="636" t="s">
        <v>7316</v>
      </c>
      <c r="U1052" s="634">
        <v>42359</v>
      </c>
      <c r="V1052" s="636" t="s">
        <v>694</v>
      </c>
      <c r="W1052" s="634">
        <v>42380</v>
      </c>
      <c r="X1052" s="634">
        <v>42380</v>
      </c>
      <c r="Y1052" s="632" t="s">
        <v>7325</v>
      </c>
      <c r="Z1052" s="647">
        <v>23465.34</v>
      </c>
      <c r="AA1052" s="636" t="s">
        <v>3012</v>
      </c>
      <c r="AB1052" s="636">
        <v>4221017810</v>
      </c>
    </row>
    <row r="1053" spans="1:28" ht="146.25">
      <c r="A1053" s="475" t="s">
        <v>26775</v>
      </c>
      <c r="B1053" s="1172" t="s">
        <v>7326</v>
      </c>
      <c r="C1053" s="636">
        <v>4218020612</v>
      </c>
      <c r="D1053" s="644" t="s">
        <v>589</v>
      </c>
      <c r="E1053" s="633" t="s">
        <v>7312</v>
      </c>
      <c r="F1053" s="632" t="s">
        <v>7178</v>
      </c>
      <c r="G1053" s="634">
        <v>42342</v>
      </c>
      <c r="H1053" s="632" t="s">
        <v>7313</v>
      </c>
      <c r="I1053" s="632" t="s">
        <v>7314</v>
      </c>
      <c r="J1053" s="422" t="s">
        <v>7315</v>
      </c>
      <c r="K1053" s="1451"/>
      <c r="L1053" s="1451"/>
      <c r="M1053" s="1451"/>
      <c r="N1053" s="649">
        <v>16461.780000000002</v>
      </c>
      <c r="O1053" s="647">
        <v>16214.85</v>
      </c>
      <c r="P1053" s="647">
        <f t="shared" si="35"/>
        <v>246.93000000000211</v>
      </c>
      <c r="Q1053" s="648">
        <f t="shared" si="36"/>
        <v>1.500020046434841E-2</v>
      </c>
      <c r="R1053" s="636" t="s">
        <v>3012</v>
      </c>
      <c r="S1053" s="636">
        <v>4221017810</v>
      </c>
      <c r="T1053" s="636" t="s">
        <v>7316</v>
      </c>
      <c r="U1053" s="634">
        <v>42359</v>
      </c>
      <c r="V1053" s="636" t="s">
        <v>694</v>
      </c>
      <c r="W1053" s="634">
        <v>42380</v>
      </c>
      <c r="X1053" s="634">
        <v>42380</v>
      </c>
      <c r="Y1053" s="632" t="s">
        <v>7327</v>
      </c>
      <c r="Z1053" s="647">
        <v>16214.85</v>
      </c>
      <c r="AA1053" s="636" t="s">
        <v>3012</v>
      </c>
      <c r="AB1053" s="636">
        <v>4221017810</v>
      </c>
    </row>
    <row r="1054" spans="1:28" ht="146.25">
      <c r="A1054" s="475" t="s">
        <v>26776</v>
      </c>
      <c r="B1054" s="1172" t="s">
        <v>7328</v>
      </c>
      <c r="C1054" s="636">
        <v>4218020563</v>
      </c>
      <c r="D1054" s="644" t="s">
        <v>589</v>
      </c>
      <c r="E1054" s="633" t="s">
        <v>7312</v>
      </c>
      <c r="F1054" s="632" t="s">
        <v>7178</v>
      </c>
      <c r="G1054" s="634">
        <v>42342</v>
      </c>
      <c r="H1054" s="632" t="s">
        <v>7313</v>
      </c>
      <c r="I1054" s="632" t="s">
        <v>7314</v>
      </c>
      <c r="J1054" s="422" t="s">
        <v>7315</v>
      </c>
      <c r="K1054" s="1451"/>
      <c r="L1054" s="1451"/>
      <c r="M1054" s="1451"/>
      <c r="N1054" s="649">
        <v>31818.34</v>
      </c>
      <c r="O1054" s="647">
        <v>31341.06</v>
      </c>
      <c r="P1054" s="647">
        <f t="shared" si="35"/>
        <v>477.27999999999884</v>
      </c>
      <c r="Q1054" s="648">
        <f t="shared" si="36"/>
        <v>1.5000153999234413E-2</v>
      </c>
      <c r="R1054" s="636" t="s">
        <v>3012</v>
      </c>
      <c r="S1054" s="636">
        <v>4221017810</v>
      </c>
      <c r="T1054" s="636" t="s">
        <v>7316</v>
      </c>
      <c r="U1054" s="634">
        <v>42359</v>
      </c>
      <c r="V1054" s="636" t="s">
        <v>694</v>
      </c>
      <c r="W1054" s="634">
        <v>42380</v>
      </c>
      <c r="X1054" s="634">
        <v>42380</v>
      </c>
      <c r="Y1054" s="632" t="s">
        <v>7329</v>
      </c>
      <c r="Z1054" s="647">
        <v>31341.06</v>
      </c>
      <c r="AA1054" s="636" t="s">
        <v>3012</v>
      </c>
      <c r="AB1054" s="636">
        <v>4221017810</v>
      </c>
    </row>
    <row r="1055" spans="1:28" ht="146.25">
      <c r="A1055" s="475" t="s">
        <v>26777</v>
      </c>
      <c r="B1055" s="1172" t="s">
        <v>7330</v>
      </c>
      <c r="C1055" s="636">
        <v>4218020517</v>
      </c>
      <c r="D1055" s="644" t="s">
        <v>589</v>
      </c>
      <c r="E1055" s="633" t="s">
        <v>7312</v>
      </c>
      <c r="F1055" s="632" t="s">
        <v>7178</v>
      </c>
      <c r="G1055" s="634">
        <v>42342</v>
      </c>
      <c r="H1055" s="632" t="s">
        <v>7313</v>
      </c>
      <c r="I1055" s="632" t="s">
        <v>7314</v>
      </c>
      <c r="J1055" s="422" t="s">
        <v>7315</v>
      </c>
      <c r="K1055" s="1451"/>
      <c r="L1055" s="1451"/>
      <c r="M1055" s="1451"/>
      <c r="N1055" s="649">
        <v>32405.760000000002</v>
      </c>
      <c r="O1055" s="647">
        <v>31919.67</v>
      </c>
      <c r="P1055" s="647">
        <f t="shared" si="35"/>
        <v>486.09000000000378</v>
      </c>
      <c r="Q1055" s="648">
        <f t="shared" si="36"/>
        <v>1.5000111091361673E-2</v>
      </c>
      <c r="R1055" s="636" t="s">
        <v>3012</v>
      </c>
      <c r="S1055" s="636">
        <v>4221017810</v>
      </c>
      <c r="T1055" s="636" t="s">
        <v>7316</v>
      </c>
      <c r="U1055" s="634">
        <v>42359</v>
      </c>
      <c r="V1055" s="636" t="s">
        <v>694</v>
      </c>
      <c r="W1055" s="634">
        <v>42380</v>
      </c>
      <c r="X1055" s="634">
        <v>42380</v>
      </c>
      <c r="Y1055" s="632" t="s">
        <v>7331</v>
      </c>
      <c r="Z1055" s="647">
        <v>31919.67</v>
      </c>
      <c r="AA1055" s="636" t="s">
        <v>3012</v>
      </c>
      <c r="AB1055" s="636">
        <v>4221017810</v>
      </c>
    </row>
    <row r="1056" spans="1:28" ht="146.25">
      <c r="A1056" s="475" t="s">
        <v>26778</v>
      </c>
      <c r="B1056" s="1172" t="s">
        <v>7332</v>
      </c>
      <c r="C1056" s="636">
        <v>4218020531</v>
      </c>
      <c r="D1056" s="644" t="s">
        <v>589</v>
      </c>
      <c r="E1056" s="633" t="s">
        <v>7312</v>
      </c>
      <c r="F1056" s="632" t="s">
        <v>7178</v>
      </c>
      <c r="G1056" s="634">
        <v>42342</v>
      </c>
      <c r="H1056" s="632" t="s">
        <v>7313</v>
      </c>
      <c r="I1056" s="632" t="s">
        <v>7314</v>
      </c>
      <c r="J1056" s="422" t="s">
        <v>7315</v>
      </c>
      <c r="K1056" s="1451"/>
      <c r="L1056" s="1451"/>
      <c r="M1056" s="1451"/>
      <c r="N1056" s="649">
        <v>32120.399999999998</v>
      </c>
      <c r="O1056" s="647">
        <v>31638.59</v>
      </c>
      <c r="P1056" s="647">
        <f t="shared" si="35"/>
        <v>481.80999999999767</v>
      </c>
      <c r="Q1056" s="648">
        <f t="shared" si="36"/>
        <v>1.5000124531450325E-2</v>
      </c>
      <c r="R1056" s="636" t="s">
        <v>3012</v>
      </c>
      <c r="S1056" s="636">
        <v>4221017810</v>
      </c>
      <c r="T1056" s="636" t="s">
        <v>7316</v>
      </c>
      <c r="U1056" s="634">
        <v>42359</v>
      </c>
      <c r="V1056" s="636" t="s">
        <v>694</v>
      </c>
      <c r="W1056" s="634">
        <v>42380</v>
      </c>
      <c r="X1056" s="634">
        <v>42380</v>
      </c>
      <c r="Y1056" s="632" t="s">
        <v>7333</v>
      </c>
      <c r="Z1056" s="647">
        <v>31638.59</v>
      </c>
      <c r="AA1056" s="636" t="s">
        <v>3012</v>
      </c>
      <c r="AB1056" s="636">
        <v>4221017810</v>
      </c>
    </row>
    <row r="1057" spans="1:28" ht="146.25">
      <c r="A1057" s="475" t="s">
        <v>26779</v>
      </c>
      <c r="B1057" s="1172" t="s">
        <v>7334</v>
      </c>
      <c r="C1057" s="636">
        <v>4218020588</v>
      </c>
      <c r="D1057" s="644" t="s">
        <v>589</v>
      </c>
      <c r="E1057" s="633" t="s">
        <v>7312</v>
      </c>
      <c r="F1057" s="632" t="s">
        <v>7178</v>
      </c>
      <c r="G1057" s="634">
        <v>42342</v>
      </c>
      <c r="H1057" s="632" t="s">
        <v>7313</v>
      </c>
      <c r="I1057" s="632" t="s">
        <v>7314</v>
      </c>
      <c r="J1057" s="422" t="s">
        <v>7315</v>
      </c>
      <c r="K1057" s="1451"/>
      <c r="L1057" s="1451"/>
      <c r="M1057" s="1451"/>
      <c r="N1057" s="649">
        <v>32120.399999999998</v>
      </c>
      <c r="O1057" s="647">
        <v>31638.59</v>
      </c>
      <c r="P1057" s="647">
        <f t="shared" si="35"/>
        <v>481.80999999999767</v>
      </c>
      <c r="Q1057" s="648">
        <f t="shared" si="36"/>
        <v>1.5000124531450325E-2</v>
      </c>
      <c r="R1057" s="636" t="s">
        <v>3012</v>
      </c>
      <c r="S1057" s="636">
        <v>4221017810</v>
      </c>
      <c r="T1057" s="636" t="s">
        <v>7316</v>
      </c>
      <c r="U1057" s="634">
        <v>42359</v>
      </c>
      <c r="V1057" s="636" t="s">
        <v>694</v>
      </c>
      <c r="W1057" s="634">
        <v>42380</v>
      </c>
      <c r="X1057" s="634">
        <v>42380</v>
      </c>
      <c r="Y1057" s="632" t="s">
        <v>7335</v>
      </c>
      <c r="Z1057" s="647">
        <v>31638.59</v>
      </c>
      <c r="AA1057" s="636" t="s">
        <v>3012</v>
      </c>
      <c r="AB1057" s="636">
        <v>4221017810</v>
      </c>
    </row>
    <row r="1058" spans="1:28" ht="146.25">
      <c r="A1058" s="475" t="s">
        <v>26780</v>
      </c>
      <c r="B1058" s="1172" t="s">
        <v>7336</v>
      </c>
      <c r="C1058" s="636">
        <v>4218020620</v>
      </c>
      <c r="D1058" s="644" t="s">
        <v>589</v>
      </c>
      <c r="E1058" s="633" t="s">
        <v>7312</v>
      </c>
      <c r="F1058" s="632" t="s">
        <v>7178</v>
      </c>
      <c r="G1058" s="634">
        <v>42342</v>
      </c>
      <c r="H1058" s="632" t="s">
        <v>7313</v>
      </c>
      <c r="I1058" s="632" t="s">
        <v>7314</v>
      </c>
      <c r="J1058" s="422" t="s">
        <v>7315</v>
      </c>
      <c r="K1058" s="1451"/>
      <c r="L1058" s="1451"/>
      <c r="M1058" s="1451"/>
      <c r="N1058" s="649">
        <v>31180.800000000003</v>
      </c>
      <c r="O1058" s="647">
        <v>30713.09</v>
      </c>
      <c r="P1058" s="647">
        <f t="shared" si="35"/>
        <v>467.71000000000276</v>
      </c>
      <c r="Q1058" s="648">
        <f t="shared" si="36"/>
        <v>1.4999935857964032E-2</v>
      </c>
      <c r="R1058" s="636" t="s">
        <v>3012</v>
      </c>
      <c r="S1058" s="636">
        <v>4221017810</v>
      </c>
      <c r="T1058" s="636" t="s">
        <v>7316</v>
      </c>
      <c r="U1058" s="634">
        <v>42359</v>
      </c>
      <c r="V1058" s="636" t="s">
        <v>694</v>
      </c>
      <c r="W1058" s="634">
        <v>42380</v>
      </c>
      <c r="X1058" s="634">
        <v>42380</v>
      </c>
      <c r="Y1058" s="632" t="s">
        <v>7337</v>
      </c>
      <c r="Z1058" s="647">
        <v>30713.09</v>
      </c>
      <c r="AA1058" s="636" t="s">
        <v>3012</v>
      </c>
      <c r="AB1058" s="636">
        <v>4221017810</v>
      </c>
    </row>
    <row r="1059" spans="1:28" ht="146.25">
      <c r="A1059" s="475" t="s">
        <v>26781</v>
      </c>
      <c r="B1059" s="1172" t="s">
        <v>7338</v>
      </c>
      <c r="C1059" s="636">
        <v>4218015958</v>
      </c>
      <c r="D1059" s="644" t="s">
        <v>589</v>
      </c>
      <c r="E1059" s="633" t="s">
        <v>7312</v>
      </c>
      <c r="F1059" s="632" t="s">
        <v>7178</v>
      </c>
      <c r="G1059" s="634">
        <v>42342</v>
      </c>
      <c r="H1059" s="632" t="s">
        <v>7313</v>
      </c>
      <c r="I1059" s="632" t="s">
        <v>7314</v>
      </c>
      <c r="J1059" s="422" t="s">
        <v>7315</v>
      </c>
      <c r="K1059" s="1451"/>
      <c r="L1059" s="1451"/>
      <c r="M1059" s="1451"/>
      <c r="N1059" s="649">
        <v>33183.880000000005</v>
      </c>
      <c r="O1059" s="647">
        <v>32686.12</v>
      </c>
      <c r="P1059" s="647">
        <f t="shared" si="35"/>
        <v>497.76000000000568</v>
      </c>
      <c r="Q1059" s="648">
        <f t="shared" si="36"/>
        <v>1.5000054243205057E-2</v>
      </c>
      <c r="R1059" s="636" t="s">
        <v>3012</v>
      </c>
      <c r="S1059" s="636">
        <v>4221017810</v>
      </c>
      <c r="T1059" s="636" t="s">
        <v>7316</v>
      </c>
      <c r="U1059" s="634">
        <v>42359</v>
      </c>
      <c r="V1059" s="636" t="s">
        <v>694</v>
      </c>
      <c r="W1059" s="634">
        <v>42380</v>
      </c>
      <c r="X1059" s="634">
        <v>42380</v>
      </c>
      <c r="Y1059" s="632" t="s">
        <v>7339</v>
      </c>
      <c r="Z1059" s="647">
        <v>32686.12</v>
      </c>
      <c r="AA1059" s="636" t="s">
        <v>3012</v>
      </c>
      <c r="AB1059" s="636">
        <v>4221017810</v>
      </c>
    </row>
    <row r="1060" spans="1:28" ht="146.25">
      <c r="A1060" s="475" t="s">
        <v>26782</v>
      </c>
      <c r="B1060" s="1172" t="s">
        <v>7340</v>
      </c>
      <c r="C1060" s="636">
        <v>4218005332</v>
      </c>
      <c r="D1060" s="644" t="s">
        <v>589</v>
      </c>
      <c r="E1060" s="633" t="s">
        <v>7312</v>
      </c>
      <c r="F1060" s="632" t="s">
        <v>7178</v>
      </c>
      <c r="G1060" s="634">
        <v>42342</v>
      </c>
      <c r="H1060" s="632" t="s">
        <v>7313</v>
      </c>
      <c r="I1060" s="632" t="s">
        <v>7314</v>
      </c>
      <c r="J1060" s="422" t="s">
        <v>7315</v>
      </c>
      <c r="K1060" s="1451"/>
      <c r="L1060" s="1451"/>
      <c r="M1060" s="1451"/>
      <c r="N1060" s="649">
        <v>33001.519999999997</v>
      </c>
      <c r="O1060" s="647">
        <v>32506.5</v>
      </c>
      <c r="P1060" s="647">
        <f t="shared" si="35"/>
        <v>495.0199999999968</v>
      </c>
      <c r="Q1060" s="648">
        <f t="shared" si="36"/>
        <v>1.4999915155423054E-2</v>
      </c>
      <c r="R1060" s="636" t="s">
        <v>3012</v>
      </c>
      <c r="S1060" s="636">
        <v>4221017810</v>
      </c>
      <c r="T1060" s="636" t="s">
        <v>7316</v>
      </c>
      <c r="U1060" s="634">
        <v>42359</v>
      </c>
      <c r="V1060" s="636" t="s">
        <v>694</v>
      </c>
      <c r="W1060" s="634">
        <v>42380</v>
      </c>
      <c r="X1060" s="634">
        <v>42380</v>
      </c>
      <c r="Y1060" s="632" t="s">
        <v>7341</v>
      </c>
      <c r="Z1060" s="647">
        <v>32506.5</v>
      </c>
      <c r="AA1060" s="636" t="s">
        <v>3012</v>
      </c>
      <c r="AB1060" s="636">
        <v>4221017810</v>
      </c>
    </row>
    <row r="1061" spans="1:28" ht="146.25">
      <c r="A1061" s="475" t="s">
        <v>26783</v>
      </c>
      <c r="B1061" s="1172" t="s">
        <v>7342</v>
      </c>
      <c r="C1061" s="636">
        <v>4218102544</v>
      </c>
      <c r="D1061" s="644" t="s">
        <v>589</v>
      </c>
      <c r="E1061" s="633" t="s">
        <v>7312</v>
      </c>
      <c r="F1061" s="632" t="s">
        <v>7178</v>
      </c>
      <c r="G1061" s="634">
        <v>42342</v>
      </c>
      <c r="H1061" s="632" t="s">
        <v>7313</v>
      </c>
      <c r="I1061" s="632" t="s">
        <v>7314</v>
      </c>
      <c r="J1061" s="422" t="s">
        <v>7315</v>
      </c>
      <c r="K1061" s="1451"/>
      <c r="L1061" s="1451"/>
      <c r="M1061" s="1451"/>
      <c r="N1061" s="649">
        <v>32916.620000000003</v>
      </c>
      <c r="O1061" s="647">
        <v>32422.87</v>
      </c>
      <c r="P1061" s="647">
        <f t="shared" si="35"/>
        <v>493.75000000000364</v>
      </c>
      <c r="Q1061" s="648">
        <f t="shared" si="36"/>
        <v>1.5000021265853149E-2</v>
      </c>
      <c r="R1061" s="636" t="s">
        <v>3012</v>
      </c>
      <c r="S1061" s="636">
        <v>4221017810</v>
      </c>
      <c r="T1061" s="636" t="s">
        <v>7316</v>
      </c>
      <c r="U1061" s="634">
        <v>42359</v>
      </c>
      <c r="V1061" s="636" t="s">
        <v>694</v>
      </c>
      <c r="W1061" s="634">
        <v>42380</v>
      </c>
      <c r="X1061" s="634">
        <v>42380</v>
      </c>
      <c r="Y1061" s="632" t="s">
        <v>7343</v>
      </c>
      <c r="Z1061" s="647">
        <v>32422.87</v>
      </c>
      <c r="AA1061" s="636" t="s">
        <v>3012</v>
      </c>
      <c r="AB1061" s="636">
        <v>4221017810</v>
      </c>
    </row>
    <row r="1062" spans="1:28" ht="146.25">
      <c r="A1062" s="475" t="s">
        <v>26784</v>
      </c>
      <c r="B1062" s="1172" t="s">
        <v>7344</v>
      </c>
      <c r="C1062" s="636">
        <v>4218018691</v>
      </c>
      <c r="D1062" s="644" t="s">
        <v>589</v>
      </c>
      <c r="E1062" s="633" t="s">
        <v>7312</v>
      </c>
      <c r="F1062" s="632" t="s">
        <v>7178</v>
      </c>
      <c r="G1062" s="634">
        <v>42342</v>
      </c>
      <c r="H1062" s="632" t="s">
        <v>7313</v>
      </c>
      <c r="I1062" s="632" t="s">
        <v>7314</v>
      </c>
      <c r="J1062" s="422" t="s">
        <v>7315</v>
      </c>
      <c r="K1062" s="1451"/>
      <c r="L1062" s="1451"/>
      <c r="M1062" s="1451"/>
      <c r="N1062" s="649">
        <v>32294.400000000001</v>
      </c>
      <c r="O1062" s="647">
        <v>31809.98</v>
      </c>
      <c r="P1062" s="647">
        <f t="shared" si="35"/>
        <v>484.42000000000189</v>
      </c>
      <c r="Q1062" s="648">
        <f t="shared" si="36"/>
        <v>1.5000123860483683E-2</v>
      </c>
      <c r="R1062" s="636" t="s">
        <v>3012</v>
      </c>
      <c r="S1062" s="636">
        <v>4221017810</v>
      </c>
      <c r="T1062" s="636" t="s">
        <v>7316</v>
      </c>
      <c r="U1062" s="634">
        <v>42359</v>
      </c>
      <c r="V1062" s="636" t="s">
        <v>694</v>
      </c>
      <c r="W1062" s="634">
        <v>42380</v>
      </c>
      <c r="X1062" s="634">
        <v>42380</v>
      </c>
      <c r="Y1062" s="632" t="s">
        <v>7345</v>
      </c>
      <c r="Z1062" s="647">
        <v>31809.98</v>
      </c>
      <c r="AA1062" s="636" t="s">
        <v>3012</v>
      </c>
      <c r="AB1062" s="636">
        <v>4221017810</v>
      </c>
    </row>
    <row r="1063" spans="1:28" ht="146.25">
      <c r="A1063" s="475" t="s">
        <v>26785</v>
      </c>
      <c r="B1063" s="1172" t="s">
        <v>7346</v>
      </c>
      <c r="C1063" s="636">
        <v>4218014665</v>
      </c>
      <c r="D1063" s="644" t="s">
        <v>589</v>
      </c>
      <c r="E1063" s="633" t="s">
        <v>7312</v>
      </c>
      <c r="F1063" s="632" t="s">
        <v>7178</v>
      </c>
      <c r="G1063" s="634">
        <v>42342</v>
      </c>
      <c r="H1063" s="632" t="s">
        <v>7313</v>
      </c>
      <c r="I1063" s="632" t="s">
        <v>7314</v>
      </c>
      <c r="J1063" s="422" t="s">
        <v>7315</v>
      </c>
      <c r="K1063" s="1451"/>
      <c r="L1063" s="1451"/>
      <c r="M1063" s="1451"/>
      <c r="N1063" s="649">
        <v>33678.04</v>
      </c>
      <c r="O1063" s="647">
        <v>33172.870000000003</v>
      </c>
      <c r="P1063" s="647">
        <f t="shared" si="35"/>
        <v>505.16999999999825</v>
      </c>
      <c r="Q1063" s="648">
        <f t="shared" si="36"/>
        <v>1.4999982184236416E-2</v>
      </c>
      <c r="R1063" s="636" t="s">
        <v>3012</v>
      </c>
      <c r="S1063" s="636">
        <v>4221017810</v>
      </c>
      <c r="T1063" s="636" t="s">
        <v>7316</v>
      </c>
      <c r="U1063" s="634">
        <v>42359</v>
      </c>
      <c r="V1063" s="636" t="s">
        <v>694</v>
      </c>
      <c r="W1063" s="634">
        <v>42380</v>
      </c>
      <c r="X1063" s="634">
        <v>42380</v>
      </c>
      <c r="Y1063" s="632" t="s">
        <v>7347</v>
      </c>
      <c r="Z1063" s="647">
        <v>33172.870000000003</v>
      </c>
      <c r="AA1063" s="636" t="s">
        <v>3012</v>
      </c>
      <c r="AB1063" s="636">
        <v>4221017810</v>
      </c>
    </row>
    <row r="1064" spans="1:28" ht="146.25">
      <c r="A1064" s="475" t="s">
        <v>26786</v>
      </c>
      <c r="B1064" s="1172" t="s">
        <v>7348</v>
      </c>
      <c r="C1064" s="636">
        <v>4218017000</v>
      </c>
      <c r="D1064" s="644" t="s">
        <v>589</v>
      </c>
      <c r="E1064" s="633" t="s">
        <v>7312</v>
      </c>
      <c r="F1064" s="632" t="s">
        <v>7178</v>
      </c>
      <c r="G1064" s="634">
        <v>42342</v>
      </c>
      <c r="H1064" s="632" t="s">
        <v>7313</v>
      </c>
      <c r="I1064" s="632" t="s">
        <v>7314</v>
      </c>
      <c r="J1064" s="422" t="s">
        <v>7315</v>
      </c>
      <c r="K1064" s="1451"/>
      <c r="L1064" s="1451"/>
      <c r="M1064" s="1451"/>
      <c r="N1064" s="649">
        <v>36733.480000000003</v>
      </c>
      <c r="O1064" s="647">
        <v>36182.480000000003</v>
      </c>
      <c r="P1064" s="647">
        <f t="shared" si="35"/>
        <v>551</v>
      </c>
      <c r="Q1064" s="648">
        <f t="shared" si="36"/>
        <v>1.4999940109132127E-2</v>
      </c>
      <c r="R1064" s="636" t="s">
        <v>3012</v>
      </c>
      <c r="S1064" s="636">
        <v>4221017810</v>
      </c>
      <c r="T1064" s="636" t="s">
        <v>7316</v>
      </c>
      <c r="U1064" s="634">
        <v>42359</v>
      </c>
      <c r="V1064" s="636" t="s">
        <v>694</v>
      </c>
      <c r="W1064" s="634">
        <v>42380</v>
      </c>
      <c r="X1064" s="634">
        <v>42380</v>
      </c>
      <c r="Y1064" s="632" t="s">
        <v>7349</v>
      </c>
      <c r="Z1064" s="647">
        <v>36182.480000000003</v>
      </c>
      <c r="AA1064" s="636" t="s">
        <v>3012</v>
      </c>
      <c r="AB1064" s="636">
        <v>4221017810</v>
      </c>
    </row>
    <row r="1065" spans="1:28" ht="146.25">
      <c r="A1065" s="475" t="s">
        <v>26787</v>
      </c>
      <c r="B1065" s="1172" t="s">
        <v>7350</v>
      </c>
      <c r="C1065" s="636">
        <v>4218103058</v>
      </c>
      <c r="D1065" s="644" t="s">
        <v>589</v>
      </c>
      <c r="E1065" s="633" t="s">
        <v>7312</v>
      </c>
      <c r="F1065" s="632" t="s">
        <v>7178</v>
      </c>
      <c r="G1065" s="634">
        <v>42342</v>
      </c>
      <c r="H1065" s="632" t="s">
        <v>7313</v>
      </c>
      <c r="I1065" s="632" t="s">
        <v>7314</v>
      </c>
      <c r="J1065" s="422" t="s">
        <v>7315</v>
      </c>
      <c r="K1065" s="1451"/>
      <c r="L1065" s="1451"/>
      <c r="M1065" s="1451"/>
      <c r="N1065" s="649">
        <v>34758.239999999998</v>
      </c>
      <c r="O1065" s="647">
        <v>34236.870000000003</v>
      </c>
      <c r="P1065" s="647">
        <f t="shared" si="35"/>
        <v>521.36999999999534</v>
      </c>
      <c r="Q1065" s="648">
        <f t="shared" si="36"/>
        <v>1.4999896427436994E-2</v>
      </c>
      <c r="R1065" s="636" t="s">
        <v>3012</v>
      </c>
      <c r="S1065" s="636">
        <v>4221017810</v>
      </c>
      <c r="T1065" s="636" t="s">
        <v>7316</v>
      </c>
      <c r="U1065" s="634">
        <v>42359</v>
      </c>
      <c r="V1065" s="636" t="s">
        <v>694</v>
      </c>
      <c r="W1065" s="634">
        <v>42380</v>
      </c>
      <c r="X1065" s="634">
        <v>42380</v>
      </c>
      <c r="Y1065" s="632" t="s">
        <v>7351</v>
      </c>
      <c r="Z1065" s="647">
        <v>34236.870000000003</v>
      </c>
      <c r="AA1065" s="636" t="s">
        <v>3012</v>
      </c>
      <c r="AB1065" s="636">
        <v>4221017810</v>
      </c>
    </row>
    <row r="1066" spans="1:28" ht="146.25">
      <c r="A1066" s="475" t="s">
        <v>26788</v>
      </c>
      <c r="B1066" s="1172" t="s">
        <v>7352</v>
      </c>
      <c r="C1066" s="636">
        <v>4218008809</v>
      </c>
      <c r="D1066" s="644" t="s">
        <v>589</v>
      </c>
      <c r="E1066" s="633" t="s">
        <v>7312</v>
      </c>
      <c r="F1066" s="632" t="s">
        <v>7178</v>
      </c>
      <c r="G1066" s="634">
        <v>42342</v>
      </c>
      <c r="H1066" s="632" t="s">
        <v>7313</v>
      </c>
      <c r="I1066" s="632" t="s">
        <v>7314</v>
      </c>
      <c r="J1066" s="422" t="s">
        <v>7315</v>
      </c>
      <c r="K1066" s="1451"/>
      <c r="L1066" s="1451"/>
      <c r="M1066" s="1451"/>
      <c r="N1066" s="649">
        <v>50297.120000000003</v>
      </c>
      <c r="O1066" s="647">
        <v>49542.66</v>
      </c>
      <c r="P1066" s="647">
        <f t="shared" si="35"/>
        <v>754.45999999999913</v>
      </c>
      <c r="Q1066" s="648">
        <f t="shared" si="36"/>
        <v>1.5000063621932895E-2</v>
      </c>
      <c r="R1066" s="636" t="s">
        <v>3012</v>
      </c>
      <c r="S1066" s="636">
        <v>4221017810</v>
      </c>
      <c r="T1066" s="636" t="s">
        <v>7316</v>
      </c>
      <c r="U1066" s="634">
        <v>42359</v>
      </c>
      <c r="V1066" s="636" t="s">
        <v>694</v>
      </c>
      <c r="W1066" s="634">
        <v>42380</v>
      </c>
      <c r="X1066" s="634">
        <v>42380</v>
      </c>
      <c r="Y1066" s="632" t="s">
        <v>7353</v>
      </c>
      <c r="Z1066" s="647">
        <v>49542.66</v>
      </c>
      <c r="AA1066" s="636" t="s">
        <v>3012</v>
      </c>
      <c r="AB1066" s="636">
        <v>4221017810</v>
      </c>
    </row>
    <row r="1067" spans="1:28" ht="146.25">
      <c r="A1067" s="475" t="s">
        <v>26789</v>
      </c>
      <c r="B1067" s="1172" t="s">
        <v>7354</v>
      </c>
      <c r="C1067" s="636">
        <v>4218016158</v>
      </c>
      <c r="D1067" s="644" t="s">
        <v>589</v>
      </c>
      <c r="E1067" s="633" t="s">
        <v>7312</v>
      </c>
      <c r="F1067" s="632" t="s">
        <v>7178</v>
      </c>
      <c r="G1067" s="634">
        <v>42342</v>
      </c>
      <c r="H1067" s="632" t="s">
        <v>7313</v>
      </c>
      <c r="I1067" s="632" t="s">
        <v>7314</v>
      </c>
      <c r="J1067" s="422" t="s">
        <v>7315</v>
      </c>
      <c r="K1067" s="1451"/>
      <c r="L1067" s="1451"/>
      <c r="M1067" s="1451"/>
      <c r="N1067" s="649">
        <v>33199.199999999997</v>
      </c>
      <c r="O1067" s="647">
        <v>32701.21</v>
      </c>
      <c r="P1067" s="647">
        <f t="shared" si="35"/>
        <v>497.98999999999796</v>
      </c>
      <c r="Q1067" s="648">
        <f t="shared" si="36"/>
        <v>1.5000060242415429E-2</v>
      </c>
      <c r="R1067" s="636" t="s">
        <v>3012</v>
      </c>
      <c r="S1067" s="636">
        <v>4221017810</v>
      </c>
      <c r="T1067" s="636" t="s">
        <v>7316</v>
      </c>
      <c r="U1067" s="634">
        <v>42359</v>
      </c>
      <c r="V1067" s="636" t="s">
        <v>694</v>
      </c>
      <c r="W1067" s="634">
        <v>42380</v>
      </c>
      <c r="X1067" s="634">
        <v>42380</v>
      </c>
      <c r="Y1067" s="632" t="s">
        <v>7355</v>
      </c>
      <c r="Z1067" s="647">
        <v>32701.21</v>
      </c>
      <c r="AA1067" s="636" t="s">
        <v>3012</v>
      </c>
      <c r="AB1067" s="636">
        <v>4221017810</v>
      </c>
    </row>
    <row r="1068" spans="1:28" ht="146.25">
      <c r="A1068" s="475" t="s">
        <v>26790</v>
      </c>
      <c r="B1068" s="1172" t="s">
        <v>7356</v>
      </c>
      <c r="C1068" s="636">
        <v>4218016704</v>
      </c>
      <c r="D1068" s="644" t="s">
        <v>589</v>
      </c>
      <c r="E1068" s="633" t="s">
        <v>7312</v>
      </c>
      <c r="F1068" s="632" t="s">
        <v>7184</v>
      </c>
      <c r="G1068" s="634">
        <v>42342</v>
      </c>
      <c r="H1068" s="632" t="s">
        <v>7313</v>
      </c>
      <c r="I1068" s="632" t="s">
        <v>7314</v>
      </c>
      <c r="J1068" s="422" t="s">
        <v>7315</v>
      </c>
      <c r="K1068" s="1451"/>
      <c r="L1068" s="1451"/>
      <c r="M1068" s="1451"/>
      <c r="N1068" s="649">
        <v>82630.5</v>
      </c>
      <c r="O1068" s="647">
        <v>81391.039999999994</v>
      </c>
      <c r="P1068" s="647">
        <f t="shared" si="35"/>
        <v>1239.4600000000064</v>
      </c>
      <c r="Q1068" s="648">
        <f t="shared" si="36"/>
        <v>1.5000030255172164E-2</v>
      </c>
      <c r="R1068" s="636" t="s">
        <v>3012</v>
      </c>
      <c r="S1068" s="636">
        <v>4221017810</v>
      </c>
      <c r="T1068" s="636" t="s">
        <v>7316</v>
      </c>
      <c r="U1068" s="634">
        <v>42359</v>
      </c>
      <c r="V1068" s="636" t="s">
        <v>694</v>
      </c>
      <c r="W1068" s="634">
        <v>42380</v>
      </c>
      <c r="X1068" s="634">
        <v>42380</v>
      </c>
      <c r="Y1068" s="632" t="s">
        <v>7357</v>
      </c>
      <c r="Z1068" s="647">
        <v>81391.039999999994</v>
      </c>
      <c r="AA1068" s="636" t="s">
        <v>3012</v>
      </c>
      <c r="AB1068" s="636">
        <v>4221017810</v>
      </c>
    </row>
    <row r="1069" spans="1:28" ht="146.25">
      <c r="A1069" s="475" t="s">
        <v>26791</v>
      </c>
      <c r="B1069" s="1172" t="s">
        <v>7358</v>
      </c>
      <c r="C1069" s="636">
        <v>4218011978</v>
      </c>
      <c r="D1069" s="644" t="s">
        <v>589</v>
      </c>
      <c r="E1069" s="633" t="s">
        <v>7312</v>
      </c>
      <c r="F1069" s="632" t="s">
        <v>7178</v>
      </c>
      <c r="G1069" s="634">
        <v>42342</v>
      </c>
      <c r="H1069" s="632" t="s">
        <v>7313</v>
      </c>
      <c r="I1069" s="632" t="s">
        <v>7314</v>
      </c>
      <c r="J1069" s="422" t="s">
        <v>7315</v>
      </c>
      <c r="K1069" s="1451"/>
      <c r="L1069" s="1451"/>
      <c r="M1069" s="1451"/>
      <c r="N1069" s="649">
        <v>76337.280000000013</v>
      </c>
      <c r="O1069" s="647">
        <v>75192.22</v>
      </c>
      <c r="P1069" s="647">
        <f t="shared" si="35"/>
        <v>1145.0600000000122</v>
      </c>
      <c r="Q1069" s="648">
        <f t="shared" si="36"/>
        <v>1.5000010479807742E-2</v>
      </c>
      <c r="R1069" s="636" t="s">
        <v>3012</v>
      </c>
      <c r="S1069" s="636">
        <v>4221017810</v>
      </c>
      <c r="T1069" s="636" t="s">
        <v>7316</v>
      </c>
      <c r="U1069" s="634">
        <v>42359</v>
      </c>
      <c r="V1069" s="636" t="s">
        <v>694</v>
      </c>
      <c r="W1069" s="634">
        <v>42380</v>
      </c>
      <c r="X1069" s="634">
        <v>42380</v>
      </c>
      <c r="Y1069" s="632" t="s">
        <v>7359</v>
      </c>
      <c r="Z1069" s="647">
        <v>75192.22</v>
      </c>
      <c r="AA1069" s="636" t="s">
        <v>3012</v>
      </c>
      <c r="AB1069" s="636">
        <v>4221017810</v>
      </c>
    </row>
    <row r="1070" spans="1:28" ht="146.25">
      <c r="A1070" s="475" t="s">
        <v>26792</v>
      </c>
      <c r="B1070" s="1172" t="s">
        <v>7305</v>
      </c>
      <c r="C1070" s="636">
        <v>4218004730</v>
      </c>
      <c r="D1070" s="644" t="s">
        <v>589</v>
      </c>
      <c r="E1070" s="633" t="s">
        <v>7312</v>
      </c>
      <c r="F1070" s="632" t="s">
        <v>7178</v>
      </c>
      <c r="G1070" s="634">
        <v>42342</v>
      </c>
      <c r="H1070" s="632" t="s">
        <v>7313</v>
      </c>
      <c r="I1070" s="632" t="s">
        <v>7314</v>
      </c>
      <c r="J1070" s="422" t="s">
        <v>7315</v>
      </c>
      <c r="K1070" s="1451"/>
      <c r="L1070" s="1451"/>
      <c r="M1070" s="1451"/>
      <c r="N1070" s="649">
        <v>80568.960000000006</v>
      </c>
      <c r="O1070" s="647">
        <v>79360.429999999993</v>
      </c>
      <c r="P1070" s="647">
        <f t="shared" si="35"/>
        <v>1208.5300000000134</v>
      </c>
      <c r="Q1070" s="648">
        <f t="shared" si="36"/>
        <v>1.4999945388397861E-2</v>
      </c>
      <c r="R1070" s="636" t="s">
        <v>3012</v>
      </c>
      <c r="S1070" s="636">
        <v>4221017810</v>
      </c>
      <c r="T1070" s="636" t="s">
        <v>7316</v>
      </c>
      <c r="U1070" s="634">
        <v>42359</v>
      </c>
      <c r="V1070" s="636" t="s">
        <v>694</v>
      </c>
      <c r="W1070" s="634">
        <v>42380</v>
      </c>
      <c r="X1070" s="634">
        <v>42380</v>
      </c>
      <c r="Y1070" s="632" t="s">
        <v>7360</v>
      </c>
      <c r="Z1070" s="647">
        <v>79360.429999999993</v>
      </c>
      <c r="AA1070" s="636" t="s">
        <v>3012</v>
      </c>
      <c r="AB1070" s="636">
        <v>4221017810</v>
      </c>
    </row>
    <row r="1071" spans="1:28" ht="146.25">
      <c r="A1071" s="475" t="s">
        <v>26793</v>
      </c>
      <c r="B1071" s="1172" t="s">
        <v>7361</v>
      </c>
      <c r="C1071" s="636">
        <v>4218020891</v>
      </c>
      <c r="D1071" s="644" t="s">
        <v>589</v>
      </c>
      <c r="E1071" s="633" t="s">
        <v>7312</v>
      </c>
      <c r="F1071" s="632" t="s">
        <v>7178</v>
      </c>
      <c r="G1071" s="634">
        <v>42342</v>
      </c>
      <c r="H1071" s="632" t="s">
        <v>7313</v>
      </c>
      <c r="I1071" s="632" t="s">
        <v>7314</v>
      </c>
      <c r="J1071" s="422" t="s">
        <v>7315</v>
      </c>
      <c r="K1071" s="1451"/>
      <c r="L1071" s="1451"/>
      <c r="M1071" s="1451"/>
      <c r="N1071" s="649">
        <v>77595.64</v>
      </c>
      <c r="O1071" s="647">
        <v>76431.7</v>
      </c>
      <c r="P1071" s="647">
        <f t="shared" si="35"/>
        <v>1163.9400000000023</v>
      </c>
      <c r="Q1071" s="648">
        <f t="shared" si="36"/>
        <v>1.5000069591538932E-2</v>
      </c>
      <c r="R1071" s="636" t="s">
        <v>3012</v>
      </c>
      <c r="S1071" s="636">
        <v>4221017810</v>
      </c>
      <c r="T1071" s="636" t="s">
        <v>7316</v>
      </c>
      <c r="U1071" s="634">
        <v>42359</v>
      </c>
      <c r="V1071" s="636" t="s">
        <v>694</v>
      </c>
      <c r="W1071" s="634">
        <v>42380</v>
      </c>
      <c r="X1071" s="634">
        <v>42380</v>
      </c>
      <c r="Y1071" s="632" t="s">
        <v>7362</v>
      </c>
      <c r="Z1071" s="647">
        <v>76431.7</v>
      </c>
      <c r="AA1071" s="636" t="s">
        <v>3012</v>
      </c>
      <c r="AB1071" s="636">
        <v>4221017810</v>
      </c>
    </row>
    <row r="1072" spans="1:28" ht="146.25">
      <c r="A1072" s="475" t="s">
        <v>26794</v>
      </c>
      <c r="B1072" s="1172" t="s">
        <v>7363</v>
      </c>
      <c r="C1072" s="636">
        <v>4218010685</v>
      </c>
      <c r="D1072" s="644" t="s">
        <v>589</v>
      </c>
      <c r="E1072" s="633" t="s">
        <v>7312</v>
      </c>
      <c r="F1072" s="632" t="s">
        <v>7178</v>
      </c>
      <c r="G1072" s="634">
        <v>42342</v>
      </c>
      <c r="H1072" s="632" t="s">
        <v>7313</v>
      </c>
      <c r="I1072" s="632" t="s">
        <v>7314</v>
      </c>
      <c r="J1072" s="422" t="s">
        <v>7315</v>
      </c>
      <c r="K1072" s="1451"/>
      <c r="L1072" s="1451"/>
      <c r="M1072" s="1451"/>
      <c r="N1072" s="649">
        <v>96345.87999999999</v>
      </c>
      <c r="O1072" s="647">
        <v>94900.69</v>
      </c>
      <c r="P1072" s="647">
        <f t="shared" si="35"/>
        <v>1445.1899999999878</v>
      </c>
      <c r="Q1072" s="648">
        <f t="shared" si="36"/>
        <v>1.5000018682687681E-2</v>
      </c>
      <c r="R1072" s="636" t="s">
        <v>3012</v>
      </c>
      <c r="S1072" s="636">
        <v>4221017810</v>
      </c>
      <c r="T1072" s="636" t="s">
        <v>7316</v>
      </c>
      <c r="U1072" s="634">
        <v>42359</v>
      </c>
      <c r="V1072" s="636" t="s">
        <v>694</v>
      </c>
      <c r="W1072" s="634">
        <v>42380</v>
      </c>
      <c r="X1072" s="634">
        <v>42380</v>
      </c>
      <c r="Y1072" s="632" t="s">
        <v>7364</v>
      </c>
      <c r="Z1072" s="647">
        <v>94900.69</v>
      </c>
      <c r="AA1072" s="636" t="s">
        <v>3012</v>
      </c>
      <c r="AB1072" s="636">
        <v>4221017810</v>
      </c>
    </row>
    <row r="1073" spans="1:28" ht="146.25">
      <c r="A1073" s="475" t="s">
        <v>26795</v>
      </c>
      <c r="B1073" s="1172" t="s">
        <v>7365</v>
      </c>
      <c r="C1073" s="636">
        <v>4218004025</v>
      </c>
      <c r="D1073" s="644" t="s">
        <v>589</v>
      </c>
      <c r="E1073" s="633" t="s">
        <v>7312</v>
      </c>
      <c r="F1073" s="632" t="s">
        <v>7178</v>
      </c>
      <c r="G1073" s="634">
        <v>42342</v>
      </c>
      <c r="H1073" s="632" t="s">
        <v>7313</v>
      </c>
      <c r="I1073" s="632" t="s">
        <v>7314</v>
      </c>
      <c r="J1073" s="422" t="s">
        <v>7315</v>
      </c>
      <c r="K1073" s="1451"/>
      <c r="L1073" s="1451"/>
      <c r="M1073" s="1451"/>
      <c r="N1073" s="649">
        <v>87278.400000000009</v>
      </c>
      <c r="O1073" s="647">
        <v>85969.22</v>
      </c>
      <c r="P1073" s="647">
        <f t="shared" si="35"/>
        <v>1309.1800000000076</v>
      </c>
      <c r="Q1073" s="648">
        <f t="shared" si="36"/>
        <v>1.500004583035448E-2</v>
      </c>
      <c r="R1073" s="636" t="s">
        <v>3012</v>
      </c>
      <c r="S1073" s="636">
        <v>4221017810</v>
      </c>
      <c r="T1073" s="636" t="s">
        <v>7316</v>
      </c>
      <c r="U1073" s="634">
        <v>42359</v>
      </c>
      <c r="V1073" s="636" t="s">
        <v>694</v>
      </c>
      <c r="W1073" s="634">
        <v>42380</v>
      </c>
      <c r="X1073" s="634">
        <v>42380</v>
      </c>
      <c r="Y1073" s="632" t="s">
        <v>7366</v>
      </c>
      <c r="Z1073" s="647">
        <v>85969.22</v>
      </c>
      <c r="AA1073" s="636" t="s">
        <v>3012</v>
      </c>
      <c r="AB1073" s="636">
        <v>4221017810</v>
      </c>
    </row>
    <row r="1074" spans="1:28" ht="146.25">
      <c r="A1074" s="475" t="s">
        <v>26796</v>
      </c>
      <c r="B1074" s="1172" t="s">
        <v>7367</v>
      </c>
      <c r="C1074" s="636">
        <v>4218017948</v>
      </c>
      <c r="D1074" s="644" t="s">
        <v>589</v>
      </c>
      <c r="E1074" s="633" t="s">
        <v>7312</v>
      </c>
      <c r="F1074" s="632" t="s">
        <v>7178</v>
      </c>
      <c r="G1074" s="634">
        <v>42342</v>
      </c>
      <c r="H1074" s="632" t="s">
        <v>7313</v>
      </c>
      <c r="I1074" s="632" t="s">
        <v>7314</v>
      </c>
      <c r="J1074" s="422" t="s">
        <v>7315</v>
      </c>
      <c r="K1074" s="1451"/>
      <c r="L1074" s="1451"/>
      <c r="M1074" s="1451"/>
      <c r="N1074" s="649">
        <v>80397.740000000005</v>
      </c>
      <c r="O1074" s="647">
        <v>79191.77</v>
      </c>
      <c r="P1074" s="647">
        <f t="shared" si="35"/>
        <v>1205.9700000000012</v>
      </c>
      <c r="Q1074" s="648">
        <f t="shared" si="36"/>
        <v>1.5000048508826325E-2</v>
      </c>
      <c r="R1074" s="636" t="s">
        <v>3012</v>
      </c>
      <c r="S1074" s="636">
        <v>4221017810</v>
      </c>
      <c r="T1074" s="636" t="s">
        <v>7316</v>
      </c>
      <c r="U1074" s="634">
        <v>42359</v>
      </c>
      <c r="V1074" s="636" t="s">
        <v>694</v>
      </c>
      <c r="W1074" s="634">
        <v>42380</v>
      </c>
      <c r="X1074" s="634">
        <v>42380</v>
      </c>
      <c r="Y1074" s="632" t="s">
        <v>7368</v>
      </c>
      <c r="Z1074" s="647">
        <v>79191.77</v>
      </c>
      <c r="AA1074" s="636" t="s">
        <v>3012</v>
      </c>
      <c r="AB1074" s="636">
        <v>4221017810</v>
      </c>
    </row>
    <row r="1075" spans="1:28" ht="146.25">
      <c r="A1075" s="475" t="s">
        <v>26797</v>
      </c>
      <c r="B1075" s="1172" t="s">
        <v>7369</v>
      </c>
      <c r="C1075" s="636">
        <v>4218016800</v>
      </c>
      <c r="D1075" s="644" t="s">
        <v>589</v>
      </c>
      <c r="E1075" s="633" t="s">
        <v>7312</v>
      </c>
      <c r="F1075" s="632" t="s">
        <v>7178</v>
      </c>
      <c r="G1075" s="634">
        <v>42342</v>
      </c>
      <c r="H1075" s="632" t="s">
        <v>7313</v>
      </c>
      <c r="I1075" s="632" t="s">
        <v>7314</v>
      </c>
      <c r="J1075" s="422" t="s">
        <v>7315</v>
      </c>
      <c r="K1075" s="1451"/>
      <c r="L1075" s="1451"/>
      <c r="M1075" s="1451"/>
      <c r="N1075" s="649">
        <v>79501.279999999999</v>
      </c>
      <c r="O1075" s="647">
        <v>78308.759999999995</v>
      </c>
      <c r="P1075" s="647">
        <f t="shared" si="35"/>
        <v>1192.5200000000041</v>
      </c>
      <c r="Q1075" s="648">
        <f t="shared" si="36"/>
        <v>1.5000010062731092E-2</v>
      </c>
      <c r="R1075" s="636" t="s">
        <v>3012</v>
      </c>
      <c r="S1075" s="636">
        <v>4221017810</v>
      </c>
      <c r="T1075" s="636" t="s">
        <v>7316</v>
      </c>
      <c r="U1075" s="634">
        <v>42359</v>
      </c>
      <c r="V1075" s="636" t="s">
        <v>694</v>
      </c>
      <c r="W1075" s="634">
        <v>42380</v>
      </c>
      <c r="X1075" s="634">
        <v>42380</v>
      </c>
      <c r="Y1075" s="632" t="s">
        <v>7370</v>
      </c>
      <c r="Z1075" s="647">
        <v>78308.759999999995</v>
      </c>
      <c r="AA1075" s="636" t="s">
        <v>3012</v>
      </c>
      <c r="AB1075" s="636">
        <v>4221017810</v>
      </c>
    </row>
    <row r="1076" spans="1:28" ht="146.25">
      <c r="A1076" s="475" t="s">
        <v>26798</v>
      </c>
      <c r="B1076" s="1172" t="s">
        <v>7307</v>
      </c>
      <c r="C1076" s="636">
        <v>4218020193</v>
      </c>
      <c r="D1076" s="644" t="s">
        <v>589</v>
      </c>
      <c r="E1076" s="633" t="s">
        <v>7312</v>
      </c>
      <c r="F1076" s="632" t="s">
        <v>7178</v>
      </c>
      <c r="G1076" s="634">
        <v>42342</v>
      </c>
      <c r="H1076" s="632" t="s">
        <v>7313</v>
      </c>
      <c r="I1076" s="632" t="s">
        <v>7314</v>
      </c>
      <c r="J1076" s="422" t="s">
        <v>7315</v>
      </c>
      <c r="K1076" s="1451"/>
      <c r="L1076" s="1451"/>
      <c r="M1076" s="1451"/>
      <c r="N1076" s="649">
        <v>88792.87999999999</v>
      </c>
      <c r="O1076" s="647">
        <v>87460.99</v>
      </c>
      <c r="P1076" s="647">
        <f t="shared" si="35"/>
        <v>1331.8899999999849</v>
      </c>
      <c r="Q1076" s="648">
        <f t="shared" si="36"/>
        <v>1.4999963961074201E-2</v>
      </c>
      <c r="R1076" s="636" t="s">
        <v>3012</v>
      </c>
      <c r="S1076" s="636">
        <v>4221017810</v>
      </c>
      <c r="T1076" s="636" t="s">
        <v>7316</v>
      </c>
      <c r="U1076" s="634">
        <v>42359</v>
      </c>
      <c r="V1076" s="636" t="s">
        <v>694</v>
      </c>
      <c r="W1076" s="634">
        <v>42380</v>
      </c>
      <c r="X1076" s="634">
        <v>42380</v>
      </c>
      <c r="Y1076" s="632" t="s">
        <v>7371</v>
      </c>
      <c r="Z1076" s="647">
        <v>87460.99</v>
      </c>
      <c r="AA1076" s="636" t="s">
        <v>3012</v>
      </c>
      <c r="AB1076" s="636">
        <v>4221017810</v>
      </c>
    </row>
    <row r="1077" spans="1:28" ht="146.25">
      <c r="A1077" s="475" t="s">
        <v>26799</v>
      </c>
      <c r="B1077" s="1172" t="s">
        <v>7372</v>
      </c>
      <c r="C1077" s="636">
        <v>4218019430</v>
      </c>
      <c r="D1077" s="644" t="s">
        <v>589</v>
      </c>
      <c r="E1077" s="633" t="s">
        <v>7312</v>
      </c>
      <c r="F1077" s="632" t="s">
        <v>7178</v>
      </c>
      <c r="G1077" s="634">
        <v>42342</v>
      </c>
      <c r="H1077" s="632" t="s">
        <v>7313</v>
      </c>
      <c r="I1077" s="632" t="s">
        <v>7314</v>
      </c>
      <c r="J1077" s="422" t="s">
        <v>7315</v>
      </c>
      <c r="K1077" s="1451"/>
      <c r="L1077" s="1451"/>
      <c r="M1077" s="1451"/>
      <c r="N1077" s="649">
        <v>43917.599999999999</v>
      </c>
      <c r="O1077" s="647">
        <v>43258.84</v>
      </c>
      <c r="P1077" s="647">
        <f t="shared" si="35"/>
        <v>658.76000000000204</v>
      </c>
      <c r="Q1077" s="648">
        <f t="shared" si="36"/>
        <v>1.4999908920341767E-2</v>
      </c>
      <c r="R1077" s="636" t="s">
        <v>3012</v>
      </c>
      <c r="S1077" s="636">
        <v>4221017810</v>
      </c>
      <c r="T1077" s="636" t="s">
        <v>7316</v>
      </c>
      <c r="U1077" s="634">
        <v>42359</v>
      </c>
      <c r="V1077" s="636" t="s">
        <v>694</v>
      </c>
      <c r="W1077" s="634">
        <v>42380</v>
      </c>
      <c r="X1077" s="634">
        <v>42382</v>
      </c>
      <c r="Y1077" s="632" t="s">
        <v>7373</v>
      </c>
      <c r="Z1077" s="647">
        <v>43258.84</v>
      </c>
      <c r="AA1077" s="636" t="s">
        <v>3012</v>
      </c>
      <c r="AB1077" s="636">
        <v>4221017810</v>
      </c>
    </row>
    <row r="1078" spans="1:28" ht="146.25">
      <c r="A1078" s="475" t="s">
        <v>26800</v>
      </c>
      <c r="B1078" s="1172" t="s">
        <v>7374</v>
      </c>
      <c r="C1078" s="636">
        <v>4218025593</v>
      </c>
      <c r="D1078" s="644" t="s">
        <v>589</v>
      </c>
      <c r="E1078" s="633" t="s">
        <v>7312</v>
      </c>
      <c r="F1078" s="632" t="s">
        <v>7178</v>
      </c>
      <c r="G1078" s="634">
        <v>42342</v>
      </c>
      <c r="H1078" s="632" t="s">
        <v>7313</v>
      </c>
      <c r="I1078" s="632" t="s">
        <v>7314</v>
      </c>
      <c r="J1078" s="422" t="s">
        <v>7315</v>
      </c>
      <c r="K1078" s="1451"/>
      <c r="L1078" s="1451"/>
      <c r="M1078" s="1451"/>
      <c r="N1078" s="649">
        <v>71346.959999999992</v>
      </c>
      <c r="O1078" s="647">
        <v>70276.759999999995</v>
      </c>
      <c r="P1078" s="647">
        <f t="shared" si="35"/>
        <v>1070.1999999999971</v>
      </c>
      <c r="Q1078" s="648">
        <f t="shared" si="36"/>
        <v>1.4999938329537769E-2</v>
      </c>
      <c r="R1078" s="636" t="s">
        <v>3012</v>
      </c>
      <c r="S1078" s="636">
        <v>4221017810</v>
      </c>
      <c r="T1078" s="636" t="s">
        <v>7316</v>
      </c>
      <c r="U1078" s="634">
        <v>42359</v>
      </c>
      <c r="V1078" s="636" t="s">
        <v>694</v>
      </c>
      <c r="W1078" s="634">
        <v>42380</v>
      </c>
      <c r="X1078" s="634">
        <v>42380</v>
      </c>
      <c r="Y1078" s="632" t="s">
        <v>7375</v>
      </c>
      <c r="Z1078" s="647">
        <v>70276.759999999995</v>
      </c>
      <c r="AA1078" s="636" t="s">
        <v>3012</v>
      </c>
      <c r="AB1078" s="636">
        <v>4221017810</v>
      </c>
    </row>
    <row r="1079" spans="1:28" ht="90">
      <c r="A1079" s="475" t="s">
        <v>26801</v>
      </c>
      <c r="B1079" s="1174" t="s">
        <v>7376</v>
      </c>
      <c r="C1079" s="643">
        <v>4221002701</v>
      </c>
      <c r="D1079" s="644" t="s">
        <v>589</v>
      </c>
      <c r="E1079" s="633" t="s">
        <v>7377</v>
      </c>
      <c r="F1079" s="632" t="s">
        <v>7125</v>
      </c>
      <c r="G1079" s="632" t="s">
        <v>2235</v>
      </c>
      <c r="H1079" s="632" t="s">
        <v>7378</v>
      </c>
      <c r="I1079" s="632" t="s">
        <v>6847</v>
      </c>
      <c r="J1079" s="422" t="s">
        <v>7155</v>
      </c>
      <c r="K1079" s="1452">
        <v>6</v>
      </c>
      <c r="L1079" s="1451">
        <v>6</v>
      </c>
      <c r="M1079" s="1451">
        <v>0</v>
      </c>
      <c r="N1079" s="649">
        <v>61837.5</v>
      </c>
      <c r="O1079" s="647">
        <v>27826.880000000001</v>
      </c>
      <c r="P1079" s="647">
        <f t="shared" si="35"/>
        <v>34010.619999999995</v>
      </c>
      <c r="Q1079" s="648">
        <f t="shared" si="36"/>
        <v>0.54999991914291491</v>
      </c>
      <c r="R1079" s="636" t="s">
        <v>7128</v>
      </c>
      <c r="S1079" s="636">
        <v>4253027988</v>
      </c>
      <c r="T1079" s="636" t="s">
        <v>7379</v>
      </c>
      <c r="U1079" s="634">
        <v>42380</v>
      </c>
      <c r="V1079" s="636" t="s">
        <v>694</v>
      </c>
      <c r="W1079" s="634">
        <v>42394</v>
      </c>
      <c r="X1079" s="634">
        <v>42394</v>
      </c>
      <c r="Y1079" s="632" t="s">
        <v>7380</v>
      </c>
      <c r="Z1079" s="647">
        <v>27826.880000000001</v>
      </c>
      <c r="AA1079" s="636" t="s">
        <v>7128</v>
      </c>
      <c r="AB1079" s="636">
        <v>4253027988</v>
      </c>
    </row>
    <row r="1080" spans="1:28" ht="123.75">
      <c r="A1080" s="475" t="s">
        <v>26802</v>
      </c>
      <c r="B1080" s="1171" t="s">
        <v>7381</v>
      </c>
      <c r="C1080" s="643">
        <v>4221002691</v>
      </c>
      <c r="D1080" s="644" t="s">
        <v>589</v>
      </c>
      <c r="E1080" s="633" t="s">
        <v>7377</v>
      </c>
      <c r="F1080" s="632" t="s">
        <v>7125</v>
      </c>
      <c r="G1080" s="632" t="s">
        <v>2235</v>
      </c>
      <c r="H1080" s="632" t="s">
        <v>7378</v>
      </c>
      <c r="I1080" s="632" t="s">
        <v>6847</v>
      </c>
      <c r="J1080" s="422" t="s">
        <v>7155</v>
      </c>
      <c r="K1080" s="1452"/>
      <c r="L1080" s="1451"/>
      <c r="M1080" s="1451"/>
      <c r="N1080" s="649">
        <v>185512.5</v>
      </c>
      <c r="O1080" s="647">
        <v>83480.63</v>
      </c>
      <c r="P1080" s="647">
        <f t="shared" si="35"/>
        <v>102031.87</v>
      </c>
      <c r="Q1080" s="648">
        <f t="shared" si="36"/>
        <v>0.54999997304763826</v>
      </c>
      <c r="R1080" s="636" t="s">
        <v>7128</v>
      </c>
      <c r="S1080" s="636">
        <v>4253027988</v>
      </c>
      <c r="T1080" s="636" t="s">
        <v>7379</v>
      </c>
      <c r="U1080" s="634">
        <v>42380</v>
      </c>
      <c r="V1080" s="636" t="s">
        <v>694</v>
      </c>
      <c r="W1080" s="634">
        <v>42394</v>
      </c>
      <c r="X1080" s="634">
        <v>42394</v>
      </c>
      <c r="Y1080" s="632" t="s">
        <v>7382</v>
      </c>
      <c r="Z1080" s="647">
        <v>83480.63</v>
      </c>
      <c r="AA1080" s="636" t="s">
        <v>7128</v>
      </c>
      <c r="AB1080" s="636">
        <v>4253027988</v>
      </c>
    </row>
    <row r="1081" spans="1:28" ht="90">
      <c r="A1081" s="475" t="s">
        <v>26803</v>
      </c>
      <c r="B1081" s="1174" t="s">
        <v>7383</v>
      </c>
      <c r="C1081" s="643">
        <v>4221003536</v>
      </c>
      <c r="D1081" s="644" t="s">
        <v>589</v>
      </c>
      <c r="E1081" s="633" t="s">
        <v>7377</v>
      </c>
      <c r="F1081" s="632" t="s">
        <v>7125</v>
      </c>
      <c r="G1081" s="632" t="s">
        <v>2235</v>
      </c>
      <c r="H1081" s="632" t="s">
        <v>7378</v>
      </c>
      <c r="I1081" s="632" t="s">
        <v>6847</v>
      </c>
      <c r="J1081" s="422" t="s">
        <v>7155</v>
      </c>
      <c r="K1081" s="1452"/>
      <c r="L1081" s="1451"/>
      <c r="M1081" s="1451"/>
      <c r="N1081" s="649">
        <v>185812.5</v>
      </c>
      <c r="O1081" s="647">
        <v>83480.63</v>
      </c>
      <c r="P1081" s="647">
        <f t="shared" si="35"/>
        <v>102331.87</v>
      </c>
      <c r="Q1081" s="648">
        <f t="shared" si="36"/>
        <v>0.55072651194080047</v>
      </c>
      <c r="R1081" s="636" t="s">
        <v>7128</v>
      </c>
      <c r="S1081" s="636">
        <v>4253027988</v>
      </c>
      <c r="T1081" s="636" t="s">
        <v>7379</v>
      </c>
      <c r="U1081" s="634">
        <v>42380</v>
      </c>
      <c r="V1081" s="636" t="s">
        <v>694</v>
      </c>
      <c r="W1081" s="634">
        <v>42394</v>
      </c>
      <c r="X1081" s="634">
        <v>42394</v>
      </c>
      <c r="Y1081" s="632" t="s">
        <v>7384</v>
      </c>
      <c r="Z1081" s="647">
        <v>83480.63</v>
      </c>
      <c r="AA1081" s="636" t="s">
        <v>7128</v>
      </c>
      <c r="AB1081" s="636">
        <v>4253027988</v>
      </c>
    </row>
    <row r="1082" spans="1:28" ht="90">
      <c r="A1082" s="475" t="s">
        <v>26804</v>
      </c>
      <c r="B1082" s="1175" t="s">
        <v>7385</v>
      </c>
      <c r="C1082" s="632" t="s">
        <v>7152</v>
      </c>
      <c r="D1082" s="644" t="s">
        <v>589</v>
      </c>
      <c r="E1082" s="633" t="s">
        <v>7377</v>
      </c>
      <c r="F1082" s="632" t="s">
        <v>7125</v>
      </c>
      <c r="G1082" s="632" t="s">
        <v>2235</v>
      </c>
      <c r="H1082" s="632" t="s">
        <v>7378</v>
      </c>
      <c r="I1082" s="632" t="s">
        <v>6847</v>
      </c>
      <c r="J1082" s="422" t="s">
        <v>7155</v>
      </c>
      <c r="K1082" s="1452"/>
      <c r="L1082" s="1451"/>
      <c r="M1082" s="1451"/>
      <c r="N1082" s="649">
        <v>371025</v>
      </c>
      <c r="O1082" s="647">
        <v>166961.26</v>
      </c>
      <c r="P1082" s="647">
        <f t="shared" si="35"/>
        <v>204063.74</v>
      </c>
      <c r="Q1082" s="648">
        <f t="shared" si="36"/>
        <v>0.54999997304763826</v>
      </c>
      <c r="R1082" s="636" t="s">
        <v>7128</v>
      </c>
      <c r="S1082" s="636">
        <v>4253027988</v>
      </c>
      <c r="T1082" s="636" t="s">
        <v>7386</v>
      </c>
      <c r="U1082" s="634">
        <v>42380</v>
      </c>
      <c r="V1082" s="636" t="s">
        <v>694</v>
      </c>
      <c r="W1082" s="634">
        <v>42394</v>
      </c>
      <c r="X1082" s="634">
        <v>42394</v>
      </c>
      <c r="Y1082" s="632" t="s">
        <v>7387</v>
      </c>
      <c r="Z1082" s="647">
        <v>166961.26</v>
      </c>
      <c r="AA1082" s="636" t="s">
        <v>7128</v>
      </c>
      <c r="AB1082" s="636">
        <v>4253027988</v>
      </c>
    </row>
    <row r="1083" spans="1:28" ht="90">
      <c r="A1083" s="475" t="s">
        <v>26805</v>
      </c>
      <c r="B1083" s="1172" t="s">
        <v>7388</v>
      </c>
      <c r="C1083" s="636">
        <v>4219004236</v>
      </c>
      <c r="D1083" s="644" t="s">
        <v>589</v>
      </c>
      <c r="E1083" s="633" t="s">
        <v>7377</v>
      </c>
      <c r="F1083" s="632" t="s">
        <v>7125</v>
      </c>
      <c r="G1083" s="632" t="s">
        <v>2235</v>
      </c>
      <c r="H1083" s="632" t="s">
        <v>7378</v>
      </c>
      <c r="I1083" s="632" t="s">
        <v>6847</v>
      </c>
      <c r="J1083" s="422" t="s">
        <v>7155</v>
      </c>
      <c r="K1083" s="1452"/>
      <c r="L1083" s="1451"/>
      <c r="M1083" s="1451"/>
      <c r="N1083" s="649">
        <v>247350</v>
      </c>
      <c r="O1083" s="647">
        <v>111307.51</v>
      </c>
      <c r="P1083" s="647">
        <f t="shared" si="35"/>
        <v>136042.49</v>
      </c>
      <c r="Q1083" s="648">
        <f t="shared" si="36"/>
        <v>0.54999995957145753</v>
      </c>
      <c r="R1083" s="636" t="s">
        <v>7128</v>
      </c>
      <c r="S1083" s="636">
        <v>4253027988</v>
      </c>
      <c r="T1083" s="636" t="s">
        <v>7386</v>
      </c>
      <c r="U1083" s="634">
        <v>42380</v>
      </c>
      <c r="V1083" s="636" t="s">
        <v>694</v>
      </c>
      <c r="W1083" s="634">
        <v>42394</v>
      </c>
      <c r="X1083" s="634">
        <v>42394</v>
      </c>
      <c r="Y1083" s="632" t="s">
        <v>7389</v>
      </c>
      <c r="Z1083" s="647">
        <v>111307.51</v>
      </c>
      <c r="AA1083" s="636" t="s">
        <v>7128</v>
      </c>
      <c r="AB1083" s="636">
        <v>4253027988</v>
      </c>
    </row>
    <row r="1084" spans="1:28" ht="90">
      <c r="A1084" s="475" t="s">
        <v>26806</v>
      </c>
      <c r="B1084" s="1172" t="s">
        <v>7390</v>
      </c>
      <c r="C1084" s="636">
        <v>4219004243</v>
      </c>
      <c r="D1084" s="644" t="s">
        <v>589</v>
      </c>
      <c r="E1084" s="633" t="s">
        <v>7377</v>
      </c>
      <c r="F1084" s="632" t="s">
        <v>7125</v>
      </c>
      <c r="G1084" s="632" t="s">
        <v>2235</v>
      </c>
      <c r="H1084" s="632" t="s">
        <v>7378</v>
      </c>
      <c r="I1084" s="632" t="s">
        <v>6847</v>
      </c>
      <c r="J1084" s="422" t="s">
        <v>7155</v>
      </c>
      <c r="K1084" s="1452"/>
      <c r="L1084" s="1451"/>
      <c r="M1084" s="1451"/>
      <c r="N1084" s="649">
        <v>247350</v>
      </c>
      <c r="O1084" s="647">
        <v>111307.51</v>
      </c>
      <c r="P1084" s="647">
        <f t="shared" si="35"/>
        <v>136042.49</v>
      </c>
      <c r="Q1084" s="648">
        <f t="shared" si="36"/>
        <v>0.54999995957145753</v>
      </c>
      <c r="R1084" s="636" t="s">
        <v>7128</v>
      </c>
      <c r="S1084" s="636">
        <v>4253027988</v>
      </c>
      <c r="T1084" s="636" t="s">
        <v>7386</v>
      </c>
      <c r="U1084" s="634">
        <v>42380</v>
      </c>
      <c r="V1084" s="636" t="s">
        <v>694</v>
      </c>
      <c r="W1084" s="634">
        <v>42394</v>
      </c>
      <c r="X1084" s="634">
        <v>42394</v>
      </c>
      <c r="Y1084" s="632" t="s">
        <v>7391</v>
      </c>
      <c r="Z1084" s="647">
        <v>111307.51</v>
      </c>
      <c r="AA1084" s="636" t="s">
        <v>7128</v>
      </c>
      <c r="AB1084" s="636">
        <v>4253027988</v>
      </c>
    </row>
    <row r="1085" spans="1:28" ht="90">
      <c r="A1085" s="475" t="s">
        <v>26807</v>
      </c>
      <c r="B1085" s="1172" t="s">
        <v>7392</v>
      </c>
      <c r="C1085" s="636">
        <v>4219004290</v>
      </c>
      <c r="D1085" s="644" t="s">
        <v>589</v>
      </c>
      <c r="E1085" s="633" t="s">
        <v>7377</v>
      </c>
      <c r="F1085" s="632" t="s">
        <v>7125</v>
      </c>
      <c r="G1085" s="632" t="s">
        <v>2235</v>
      </c>
      <c r="H1085" s="632" t="s">
        <v>7378</v>
      </c>
      <c r="I1085" s="632" t="s">
        <v>6847</v>
      </c>
      <c r="J1085" s="422" t="s">
        <v>7155</v>
      </c>
      <c r="K1085" s="1452"/>
      <c r="L1085" s="1451"/>
      <c r="M1085" s="1451"/>
      <c r="N1085" s="649">
        <v>247350</v>
      </c>
      <c r="O1085" s="647">
        <v>111307.51</v>
      </c>
      <c r="P1085" s="647">
        <f t="shared" si="35"/>
        <v>136042.49</v>
      </c>
      <c r="Q1085" s="648">
        <f t="shared" si="36"/>
        <v>0.54999995957145753</v>
      </c>
      <c r="R1085" s="636" t="s">
        <v>7128</v>
      </c>
      <c r="S1085" s="636">
        <v>4253027988</v>
      </c>
      <c r="T1085" s="636" t="s">
        <v>7386</v>
      </c>
      <c r="U1085" s="634">
        <v>42380</v>
      </c>
      <c r="V1085" s="636" t="s">
        <v>694</v>
      </c>
      <c r="W1085" s="634">
        <v>42394</v>
      </c>
      <c r="X1085" s="634">
        <v>42394</v>
      </c>
      <c r="Y1085" s="632" t="s">
        <v>7393</v>
      </c>
      <c r="Z1085" s="647">
        <v>111307.51</v>
      </c>
      <c r="AA1085" s="636" t="s">
        <v>7128</v>
      </c>
      <c r="AB1085" s="636">
        <v>4253027988</v>
      </c>
    </row>
    <row r="1086" spans="1:28" ht="90">
      <c r="A1086" s="475" t="s">
        <v>26808</v>
      </c>
      <c r="B1086" s="1172" t="s">
        <v>7394</v>
      </c>
      <c r="C1086" s="636">
        <v>4219004300</v>
      </c>
      <c r="D1086" s="644" t="s">
        <v>589</v>
      </c>
      <c r="E1086" s="633" t="s">
        <v>7377</v>
      </c>
      <c r="F1086" s="632" t="s">
        <v>7125</v>
      </c>
      <c r="G1086" s="632" t="s">
        <v>2235</v>
      </c>
      <c r="H1086" s="632" t="s">
        <v>7378</v>
      </c>
      <c r="I1086" s="632" t="s">
        <v>6847</v>
      </c>
      <c r="J1086" s="422" t="s">
        <v>7155</v>
      </c>
      <c r="K1086" s="1452"/>
      <c r="L1086" s="1451"/>
      <c r="M1086" s="1451"/>
      <c r="N1086" s="649">
        <v>247350</v>
      </c>
      <c r="O1086" s="647">
        <v>111307.51</v>
      </c>
      <c r="P1086" s="647">
        <f t="shared" si="35"/>
        <v>136042.49</v>
      </c>
      <c r="Q1086" s="648">
        <f t="shared" si="36"/>
        <v>0.54999995957145753</v>
      </c>
      <c r="R1086" s="636" t="s">
        <v>7128</v>
      </c>
      <c r="S1086" s="636">
        <v>4253027988</v>
      </c>
      <c r="T1086" s="636" t="s">
        <v>7386</v>
      </c>
      <c r="U1086" s="634">
        <v>42380</v>
      </c>
      <c r="V1086" s="636" t="s">
        <v>694</v>
      </c>
      <c r="W1086" s="634">
        <v>42394</v>
      </c>
      <c r="X1086" s="634">
        <v>42394</v>
      </c>
      <c r="Y1086" s="632" t="s">
        <v>7395</v>
      </c>
      <c r="Z1086" s="647">
        <v>111307.51</v>
      </c>
      <c r="AA1086" s="636" t="s">
        <v>7128</v>
      </c>
      <c r="AB1086" s="636">
        <v>4253027988</v>
      </c>
    </row>
    <row r="1087" spans="1:28" ht="90">
      <c r="A1087" s="475" t="s">
        <v>26809</v>
      </c>
      <c r="B1087" s="1172" t="s">
        <v>7396</v>
      </c>
      <c r="C1087" s="636">
        <v>4219004187</v>
      </c>
      <c r="D1087" s="644" t="s">
        <v>589</v>
      </c>
      <c r="E1087" s="633" t="s">
        <v>7377</v>
      </c>
      <c r="F1087" s="632" t="s">
        <v>7125</v>
      </c>
      <c r="G1087" s="632" t="s">
        <v>2235</v>
      </c>
      <c r="H1087" s="632" t="s">
        <v>7378</v>
      </c>
      <c r="I1087" s="632" t="s">
        <v>6847</v>
      </c>
      <c r="J1087" s="422" t="s">
        <v>7155</v>
      </c>
      <c r="K1087" s="1452"/>
      <c r="L1087" s="1451"/>
      <c r="M1087" s="1451"/>
      <c r="N1087" s="649">
        <v>247350</v>
      </c>
      <c r="O1087" s="647">
        <v>111307.51</v>
      </c>
      <c r="P1087" s="647">
        <f t="shared" si="35"/>
        <v>136042.49</v>
      </c>
      <c r="Q1087" s="648">
        <f t="shared" si="36"/>
        <v>0.54999995957145753</v>
      </c>
      <c r="R1087" s="636" t="s">
        <v>7128</v>
      </c>
      <c r="S1087" s="636">
        <v>4253027988</v>
      </c>
      <c r="T1087" s="636" t="s">
        <v>7386</v>
      </c>
      <c r="U1087" s="634">
        <v>42380</v>
      </c>
      <c r="V1087" s="636" t="s">
        <v>694</v>
      </c>
      <c r="W1087" s="634">
        <v>42394</v>
      </c>
      <c r="X1087" s="634">
        <v>42394</v>
      </c>
      <c r="Y1087" s="632" t="s">
        <v>7397</v>
      </c>
      <c r="Z1087" s="647">
        <v>111307.51</v>
      </c>
      <c r="AA1087" s="636" t="s">
        <v>7128</v>
      </c>
      <c r="AB1087" s="636">
        <v>4253027988</v>
      </c>
    </row>
    <row r="1088" spans="1:28" ht="90">
      <c r="A1088" s="475" t="s">
        <v>26810</v>
      </c>
      <c r="B1088" s="1172" t="s">
        <v>7398</v>
      </c>
      <c r="C1088" s="636">
        <v>4219004155</v>
      </c>
      <c r="D1088" s="644" t="s">
        <v>589</v>
      </c>
      <c r="E1088" s="633" t="s">
        <v>7377</v>
      </c>
      <c r="F1088" s="632" t="s">
        <v>7125</v>
      </c>
      <c r="G1088" s="632" t="s">
        <v>2235</v>
      </c>
      <c r="H1088" s="632" t="s">
        <v>7378</v>
      </c>
      <c r="I1088" s="632" t="s">
        <v>6847</v>
      </c>
      <c r="J1088" s="422" t="s">
        <v>7155</v>
      </c>
      <c r="K1088" s="1452"/>
      <c r="L1088" s="1451"/>
      <c r="M1088" s="1451"/>
      <c r="N1088" s="649">
        <v>371025</v>
      </c>
      <c r="O1088" s="647">
        <v>166961.26</v>
      </c>
      <c r="P1088" s="647">
        <f t="shared" si="35"/>
        <v>204063.74</v>
      </c>
      <c r="Q1088" s="648">
        <f t="shared" si="36"/>
        <v>0.54999997304763826</v>
      </c>
      <c r="R1088" s="636" t="s">
        <v>7128</v>
      </c>
      <c r="S1088" s="636">
        <v>4253027988</v>
      </c>
      <c r="T1088" s="636" t="s">
        <v>7386</v>
      </c>
      <c r="U1088" s="634">
        <v>42380</v>
      </c>
      <c r="V1088" s="636" t="s">
        <v>694</v>
      </c>
      <c r="W1088" s="634">
        <v>42394</v>
      </c>
      <c r="X1088" s="634">
        <v>42394</v>
      </c>
      <c r="Y1088" s="632" t="s">
        <v>7399</v>
      </c>
      <c r="Z1088" s="647">
        <v>166961.26</v>
      </c>
      <c r="AA1088" s="636" t="s">
        <v>7128</v>
      </c>
      <c r="AB1088" s="636">
        <v>4253027988</v>
      </c>
    </row>
    <row r="1089" spans="1:28" ht="90">
      <c r="A1089" s="475" t="s">
        <v>26811</v>
      </c>
      <c r="B1089" s="1172" t="s">
        <v>7400</v>
      </c>
      <c r="C1089" s="643">
        <v>4219004194</v>
      </c>
      <c r="D1089" s="644" t="s">
        <v>589</v>
      </c>
      <c r="E1089" s="633" t="s">
        <v>7377</v>
      </c>
      <c r="F1089" s="632" t="s">
        <v>7125</v>
      </c>
      <c r="G1089" s="632" t="s">
        <v>2235</v>
      </c>
      <c r="H1089" s="632" t="s">
        <v>7378</v>
      </c>
      <c r="I1089" s="632" t="s">
        <v>6847</v>
      </c>
      <c r="J1089" s="422" t="s">
        <v>7155</v>
      </c>
      <c r="K1089" s="1452"/>
      <c r="L1089" s="1451"/>
      <c r="M1089" s="1451"/>
      <c r="N1089" s="649">
        <v>309187.5</v>
      </c>
      <c r="O1089" s="647">
        <v>139134.39000000001</v>
      </c>
      <c r="P1089" s="647">
        <f t="shared" si="35"/>
        <v>170053.11</v>
      </c>
      <c r="Q1089" s="648">
        <f t="shared" si="36"/>
        <v>0.54999995148574887</v>
      </c>
      <c r="R1089" s="636" t="s">
        <v>7128</v>
      </c>
      <c r="S1089" s="636">
        <v>4253027988</v>
      </c>
      <c r="T1089" s="636" t="s">
        <v>7386</v>
      </c>
      <c r="U1089" s="634">
        <v>42380</v>
      </c>
      <c r="V1089" s="636" t="s">
        <v>694</v>
      </c>
      <c r="W1089" s="634">
        <v>42394</v>
      </c>
      <c r="X1089" s="634">
        <v>42394</v>
      </c>
      <c r="Y1089" s="632" t="s">
        <v>7401</v>
      </c>
      <c r="Z1089" s="647">
        <v>139134.39000000001</v>
      </c>
      <c r="AA1089" s="636" t="s">
        <v>7128</v>
      </c>
      <c r="AB1089" s="636">
        <v>4253027988</v>
      </c>
    </row>
    <row r="1090" spans="1:28" ht="90">
      <c r="A1090" s="475" t="s">
        <v>26812</v>
      </c>
      <c r="B1090" s="1172" t="s">
        <v>7402</v>
      </c>
      <c r="C1090" s="636">
        <v>4219004162</v>
      </c>
      <c r="D1090" s="644" t="s">
        <v>589</v>
      </c>
      <c r="E1090" s="633" t="s">
        <v>7377</v>
      </c>
      <c r="F1090" s="632" t="s">
        <v>7125</v>
      </c>
      <c r="G1090" s="632" t="s">
        <v>2235</v>
      </c>
      <c r="H1090" s="632" t="s">
        <v>7378</v>
      </c>
      <c r="I1090" s="632" t="s">
        <v>6847</v>
      </c>
      <c r="J1090" s="422" t="s">
        <v>7155</v>
      </c>
      <c r="K1090" s="1452"/>
      <c r="L1090" s="1451"/>
      <c r="M1090" s="1451"/>
      <c r="N1090" s="649">
        <v>371025</v>
      </c>
      <c r="O1090" s="647">
        <v>166961.26</v>
      </c>
      <c r="P1090" s="647">
        <f t="shared" si="35"/>
        <v>204063.74</v>
      </c>
      <c r="Q1090" s="648">
        <f t="shared" si="36"/>
        <v>0.54999997304763826</v>
      </c>
      <c r="R1090" s="636" t="s">
        <v>7128</v>
      </c>
      <c r="S1090" s="636">
        <v>4253027988</v>
      </c>
      <c r="T1090" s="636" t="s">
        <v>7386</v>
      </c>
      <c r="U1090" s="634">
        <v>42380</v>
      </c>
      <c r="V1090" s="636" t="s">
        <v>694</v>
      </c>
      <c r="W1090" s="634">
        <v>42394</v>
      </c>
      <c r="X1090" s="634">
        <v>42394</v>
      </c>
      <c r="Y1090" s="632" t="s">
        <v>7403</v>
      </c>
      <c r="Z1090" s="647">
        <v>166961.26</v>
      </c>
      <c r="AA1090" s="636" t="s">
        <v>7128</v>
      </c>
      <c r="AB1090" s="636">
        <v>4253027988</v>
      </c>
    </row>
    <row r="1091" spans="1:28" ht="90">
      <c r="A1091" s="475" t="s">
        <v>26813</v>
      </c>
      <c r="B1091" s="1172" t="s">
        <v>7404</v>
      </c>
      <c r="C1091" s="643">
        <v>4219004268</v>
      </c>
      <c r="D1091" s="644" t="s">
        <v>589</v>
      </c>
      <c r="E1091" s="633" t="s">
        <v>7377</v>
      </c>
      <c r="F1091" s="632" t="s">
        <v>7125</v>
      </c>
      <c r="G1091" s="632" t="s">
        <v>2235</v>
      </c>
      <c r="H1091" s="632" t="s">
        <v>7378</v>
      </c>
      <c r="I1091" s="632" t="s">
        <v>6847</v>
      </c>
      <c r="J1091" s="422" t="s">
        <v>7155</v>
      </c>
      <c r="K1091" s="1452"/>
      <c r="L1091" s="1451"/>
      <c r="M1091" s="1451"/>
      <c r="N1091" s="649">
        <v>185512.5</v>
      </c>
      <c r="O1091" s="647">
        <v>83480.63</v>
      </c>
      <c r="P1091" s="647">
        <f t="shared" si="35"/>
        <v>102031.87</v>
      </c>
      <c r="Q1091" s="648">
        <f t="shared" si="36"/>
        <v>0.54999997304763826</v>
      </c>
      <c r="R1091" s="636" t="s">
        <v>7128</v>
      </c>
      <c r="S1091" s="636">
        <v>4253027988</v>
      </c>
      <c r="T1091" s="636" t="s">
        <v>7386</v>
      </c>
      <c r="U1091" s="634">
        <v>42380</v>
      </c>
      <c r="V1091" s="636" t="s">
        <v>694</v>
      </c>
      <c r="W1091" s="634">
        <v>42394</v>
      </c>
      <c r="X1091" s="634">
        <v>42394</v>
      </c>
      <c r="Y1091" s="632" t="s">
        <v>7405</v>
      </c>
      <c r="Z1091" s="647">
        <v>83480.63</v>
      </c>
      <c r="AA1091" s="636" t="s">
        <v>7128</v>
      </c>
      <c r="AB1091" s="636">
        <v>4253027988</v>
      </c>
    </row>
    <row r="1092" spans="1:28" ht="90">
      <c r="A1092" s="475" t="s">
        <v>26814</v>
      </c>
      <c r="B1092" s="1172" t="s">
        <v>7406</v>
      </c>
      <c r="C1092" s="636">
        <v>4219006280</v>
      </c>
      <c r="D1092" s="644" t="s">
        <v>589</v>
      </c>
      <c r="E1092" s="633" t="s">
        <v>7377</v>
      </c>
      <c r="F1092" s="632" t="s">
        <v>7125</v>
      </c>
      <c r="G1092" s="632" t="s">
        <v>2235</v>
      </c>
      <c r="H1092" s="632" t="s">
        <v>7378</v>
      </c>
      <c r="I1092" s="632" t="s">
        <v>6847</v>
      </c>
      <c r="J1092" s="422" t="s">
        <v>7155</v>
      </c>
      <c r="K1092" s="1452"/>
      <c r="L1092" s="1451"/>
      <c r="M1092" s="1451"/>
      <c r="N1092" s="649">
        <v>123675</v>
      </c>
      <c r="O1092" s="647">
        <v>55653.75</v>
      </c>
      <c r="P1092" s="647">
        <f t="shared" si="35"/>
        <v>68021.25</v>
      </c>
      <c r="Q1092" s="648">
        <f t="shared" si="36"/>
        <v>0.55000000000000004</v>
      </c>
      <c r="R1092" s="636" t="s">
        <v>7128</v>
      </c>
      <c r="S1092" s="636">
        <v>4253027988</v>
      </c>
      <c r="T1092" s="636" t="s">
        <v>7386</v>
      </c>
      <c r="U1092" s="634">
        <v>42380</v>
      </c>
      <c r="V1092" s="636" t="s">
        <v>694</v>
      </c>
      <c r="W1092" s="634">
        <v>42394</v>
      </c>
      <c r="X1092" s="634">
        <v>42394</v>
      </c>
      <c r="Y1092" s="632" t="s">
        <v>7407</v>
      </c>
      <c r="Z1092" s="647">
        <v>55653.75</v>
      </c>
      <c r="AA1092" s="636" t="s">
        <v>7128</v>
      </c>
      <c r="AB1092" s="636">
        <v>4253027988</v>
      </c>
    </row>
    <row r="1093" spans="1:28" ht="90">
      <c r="A1093" s="475" t="s">
        <v>26815</v>
      </c>
      <c r="B1093" s="1174" t="s">
        <v>7408</v>
      </c>
      <c r="C1093" s="643">
        <v>4221002638</v>
      </c>
      <c r="D1093" s="644" t="s">
        <v>589</v>
      </c>
      <c r="E1093" s="633" t="s">
        <v>7409</v>
      </c>
      <c r="F1093" s="632" t="s">
        <v>1671</v>
      </c>
      <c r="G1093" s="632" t="s">
        <v>974</v>
      </c>
      <c r="H1093" s="632" t="s">
        <v>7410</v>
      </c>
      <c r="I1093" s="632" t="s">
        <v>281</v>
      </c>
      <c r="J1093" s="422" t="s">
        <v>6947</v>
      </c>
      <c r="K1093" s="1452">
        <v>4</v>
      </c>
      <c r="L1093" s="1451">
        <v>4</v>
      </c>
      <c r="M1093" s="1451">
        <v>0</v>
      </c>
      <c r="N1093" s="649">
        <v>352853.5</v>
      </c>
      <c r="O1093" s="647">
        <v>155267.16</v>
      </c>
      <c r="P1093" s="647">
        <f t="shared" si="35"/>
        <v>197586.34</v>
      </c>
      <c r="Q1093" s="648">
        <f t="shared" si="36"/>
        <v>0.5599670684859297</v>
      </c>
      <c r="R1093" s="636" t="s">
        <v>7411</v>
      </c>
      <c r="S1093" s="636">
        <v>4205169012</v>
      </c>
      <c r="T1093" s="636" t="s">
        <v>7412</v>
      </c>
      <c r="U1093" s="634">
        <v>42389</v>
      </c>
      <c r="V1093" s="636" t="s">
        <v>694</v>
      </c>
      <c r="W1093" s="634">
        <v>42405</v>
      </c>
      <c r="X1093" s="634">
        <v>42405</v>
      </c>
      <c r="Y1093" s="632" t="s">
        <v>7413</v>
      </c>
      <c r="Z1093" s="647">
        <v>155267.16</v>
      </c>
      <c r="AA1093" s="636" t="s">
        <v>7411</v>
      </c>
      <c r="AB1093" s="636">
        <v>4205169012</v>
      </c>
    </row>
    <row r="1094" spans="1:28" ht="90">
      <c r="A1094" s="475" t="s">
        <v>26816</v>
      </c>
      <c r="B1094" s="1174" t="s">
        <v>7376</v>
      </c>
      <c r="C1094" s="643">
        <v>4221002701</v>
      </c>
      <c r="D1094" s="644" t="s">
        <v>589</v>
      </c>
      <c r="E1094" s="633" t="s">
        <v>7409</v>
      </c>
      <c r="F1094" s="632" t="s">
        <v>1671</v>
      </c>
      <c r="G1094" s="632" t="s">
        <v>974</v>
      </c>
      <c r="H1094" s="632" t="s">
        <v>7410</v>
      </c>
      <c r="I1094" s="632" t="s">
        <v>281</v>
      </c>
      <c r="J1094" s="422" t="s">
        <v>6947</v>
      </c>
      <c r="K1094" s="1452"/>
      <c r="L1094" s="1451"/>
      <c r="M1094" s="1451"/>
      <c r="N1094" s="649">
        <v>352853.5</v>
      </c>
      <c r="O1094" s="647">
        <v>155267.16</v>
      </c>
      <c r="P1094" s="647">
        <f t="shared" si="35"/>
        <v>197586.34</v>
      </c>
      <c r="Q1094" s="648">
        <f t="shared" si="36"/>
        <v>0.5599670684859297</v>
      </c>
      <c r="R1094" s="636" t="s">
        <v>7411</v>
      </c>
      <c r="S1094" s="636">
        <v>4205169012</v>
      </c>
      <c r="T1094" s="636" t="s">
        <v>7412</v>
      </c>
      <c r="U1094" s="634">
        <v>42389</v>
      </c>
      <c r="V1094" s="636" t="s">
        <v>694</v>
      </c>
      <c r="W1094" s="634">
        <v>42405</v>
      </c>
      <c r="X1094" s="634">
        <v>42405</v>
      </c>
      <c r="Y1094" s="632" t="s">
        <v>7414</v>
      </c>
      <c r="Z1094" s="647">
        <v>155267.16</v>
      </c>
      <c r="AA1094" s="636" t="s">
        <v>7411</v>
      </c>
      <c r="AB1094" s="636">
        <v>4205169012</v>
      </c>
    </row>
    <row r="1095" spans="1:28" ht="123.75">
      <c r="A1095" s="475" t="s">
        <v>26817</v>
      </c>
      <c r="B1095" s="1171" t="s">
        <v>7381</v>
      </c>
      <c r="C1095" s="643">
        <v>4221002691</v>
      </c>
      <c r="D1095" s="644" t="s">
        <v>589</v>
      </c>
      <c r="E1095" s="633" t="s">
        <v>7409</v>
      </c>
      <c r="F1095" s="632" t="s">
        <v>1671</v>
      </c>
      <c r="G1095" s="632" t="s">
        <v>974</v>
      </c>
      <c r="H1095" s="632" t="s">
        <v>7410</v>
      </c>
      <c r="I1095" s="632" t="s">
        <v>281</v>
      </c>
      <c r="J1095" s="422" t="s">
        <v>6947</v>
      </c>
      <c r="K1095" s="1452"/>
      <c r="L1095" s="1451"/>
      <c r="M1095" s="1451"/>
      <c r="N1095" s="649">
        <v>352853.5</v>
      </c>
      <c r="O1095" s="647">
        <v>155267.16</v>
      </c>
      <c r="P1095" s="647">
        <f t="shared" si="35"/>
        <v>197586.34</v>
      </c>
      <c r="Q1095" s="648">
        <f t="shared" si="36"/>
        <v>0.5599670684859297</v>
      </c>
      <c r="R1095" s="636" t="s">
        <v>7411</v>
      </c>
      <c r="S1095" s="636">
        <v>4205169012</v>
      </c>
      <c r="T1095" s="636" t="s">
        <v>7412</v>
      </c>
      <c r="U1095" s="634">
        <v>42389</v>
      </c>
      <c r="V1095" s="636" t="s">
        <v>694</v>
      </c>
      <c r="W1095" s="634">
        <v>42405</v>
      </c>
      <c r="X1095" s="634">
        <v>42405</v>
      </c>
      <c r="Y1095" s="632" t="s">
        <v>7415</v>
      </c>
      <c r="Z1095" s="647">
        <v>155267.16</v>
      </c>
      <c r="AA1095" s="636" t="s">
        <v>7411</v>
      </c>
      <c r="AB1095" s="636">
        <v>4205169012</v>
      </c>
    </row>
    <row r="1096" spans="1:28" ht="146.25">
      <c r="A1096" s="475" t="s">
        <v>26818</v>
      </c>
      <c r="B1096" s="1172" t="s">
        <v>7416</v>
      </c>
      <c r="C1096" s="632" t="s">
        <v>7417</v>
      </c>
      <c r="D1096" s="632" t="s">
        <v>272</v>
      </c>
      <c r="E1096" s="633" t="s">
        <v>7409</v>
      </c>
      <c r="F1096" s="632" t="s">
        <v>827</v>
      </c>
      <c r="G1096" s="632" t="s">
        <v>643</v>
      </c>
      <c r="H1096" s="632" t="s">
        <v>7418</v>
      </c>
      <c r="I1096" s="632" t="s">
        <v>7314</v>
      </c>
      <c r="J1096" s="422" t="s">
        <v>7315</v>
      </c>
      <c r="K1096" s="1452">
        <v>1</v>
      </c>
      <c r="L1096" s="1451">
        <v>1</v>
      </c>
      <c r="M1096" s="1451">
        <v>0</v>
      </c>
      <c r="N1096" s="649">
        <v>16976.84</v>
      </c>
      <c r="O1096" s="649">
        <v>13464.38</v>
      </c>
      <c r="P1096" s="647">
        <f t="shared" si="35"/>
        <v>3512.4600000000009</v>
      </c>
      <c r="Q1096" s="648">
        <f t="shared" si="36"/>
        <v>0.20689716107355666</v>
      </c>
      <c r="R1096" s="637" t="s">
        <v>3012</v>
      </c>
      <c r="S1096" s="632" t="s">
        <v>3013</v>
      </c>
      <c r="T1096" s="637" t="s">
        <v>7419</v>
      </c>
      <c r="U1096" s="634">
        <v>42383</v>
      </c>
      <c r="V1096" s="636" t="s">
        <v>694</v>
      </c>
      <c r="W1096" s="634">
        <v>42396</v>
      </c>
      <c r="X1096" s="634">
        <v>42398</v>
      </c>
      <c r="Y1096" s="632" t="s">
        <v>7420</v>
      </c>
      <c r="Z1096" s="647">
        <v>13464.38</v>
      </c>
      <c r="AA1096" s="637" t="s">
        <v>3012</v>
      </c>
      <c r="AB1096" s="632" t="s">
        <v>3013</v>
      </c>
    </row>
    <row r="1097" spans="1:28" ht="146.25">
      <c r="A1097" s="475" t="s">
        <v>26819</v>
      </c>
      <c r="B1097" s="1172" t="s">
        <v>7421</v>
      </c>
      <c r="C1097" s="632" t="s">
        <v>7422</v>
      </c>
      <c r="D1097" s="632" t="s">
        <v>272</v>
      </c>
      <c r="E1097" s="633" t="s">
        <v>7409</v>
      </c>
      <c r="F1097" s="632" t="s">
        <v>827</v>
      </c>
      <c r="G1097" s="632" t="s">
        <v>643</v>
      </c>
      <c r="H1097" s="632" t="s">
        <v>7418</v>
      </c>
      <c r="I1097" s="632" t="s">
        <v>7314</v>
      </c>
      <c r="J1097" s="422" t="s">
        <v>7315</v>
      </c>
      <c r="K1097" s="1452"/>
      <c r="L1097" s="1451"/>
      <c r="M1097" s="1451"/>
      <c r="N1097" s="649">
        <v>48163.199999999997</v>
      </c>
      <c r="O1097" s="649">
        <v>38198.400000000001</v>
      </c>
      <c r="P1097" s="647">
        <f t="shared" si="35"/>
        <v>9964.7999999999956</v>
      </c>
      <c r="Q1097" s="648">
        <f t="shared" si="36"/>
        <v>0.20689655172413793</v>
      </c>
      <c r="R1097" s="637" t="s">
        <v>3012</v>
      </c>
      <c r="S1097" s="632" t="s">
        <v>3013</v>
      </c>
      <c r="T1097" s="637" t="s">
        <v>7419</v>
      </c>
      <c r="U1097" s="634">
        <v>42383</v>
      </c>
      <c r="V1097" s="636" t="s">
        <v>694</v>
      </c>
      <c r="W1097" s="634">
        <v>42396</v>
      </c>
      <c r="X1097" s="634">
        <v>42396</v>
      </c>
      <c r="Y1097" s="632" t="s">
        <v>7423</v>
      </c>
      <c r="Z1097" s="647">
        <v>38198.400000000001</v>
      </c>
      <c r="AA1097" s="637" t="s">
        <v>3012</v>
      </c>
      <c r="AB1097" s="632" t="s">
        <v>3013</v>
      </c>
    </row>
    <row r="1098" spans="1:28" ht="146.25">
      <c r="A1098" s="475" t="s">
        <v>26820</v>
      </c>
      <c r="B1098" s="1172" t="s">
        <v>7424</v>
      </c>
      <c r="C1098" s="632" t="s">
        <v>7425</v>
      </c>
      <c r="D1098" s="632" t="s">
        <v>272</v>
      </c>
      <c r="E1098" s="633" t="s">
        <v>7409</v>
      </c>
      <c r="F1098" s="632" t="s">
        <v>827</v>
      </c>
      <c r="G1098" s="632" t="s">
        <v>643</v>
      </c>
      <c r="H1098" s="632" t="s">
        <v>7418</v>
      </c>
      <c r="I1098" s="632" t="s">
        <v>7314</v>
      </c>
      <c r="J1098" s="422" t="s">
        <v>7315</v>
      </c>
      <c r="K1098" s="1452"/>
      <c r="L1098" s="1451"/>
      <c r="M1098" s="1451"/>
      <c r="N1098" s="649">
        <v>76182.759999999995</v>
      </c>
      <c r="O1098" s="649">
        <v>60420.82</v>
      </c>
      <c r="P1098" s="647">
        <f t="shared" si="35"/>
        <v>15761.939999999995</v>
      </c>
      <c r="Q1098" s="648">
        <f t="shared" si="36"/>
        <v>0.20689641593452365</v>
      </c>
      <c r="R1098" s="637" t="s">
        <v>3012</v>
      </c>
      <c r="S1098" s="632" t="s">
        <v>3013</v>
      </c>
      <c r="T1098" s="637" t="s">
        <v>7419</v>
      </c>
      <c r="U1098" s="634">
        <v>42383</v>
      </c>
      <c r="V1098" s="636" t="s">
        <v>694</v>
      </c>
      <c r="W1098" s="634">
        <v>42395</v>
      </c>
      <c r="X1098" s="634">
        <v>42395</v>
      </c>
      <c r="Y1098" s="632" t="s">
        <v>7426</v>
      </c>
      <c r="Z1098" s="647">
        <v>60420.82</v>
      </c>
      <c r="AA1098" s="637" t="s">
        <v>3012</v>
      </c>
      <c r="AB1098" s="632" t="s">
        <v>3013</v>
      </c>
    </row>
    <row r="1099" spans="1:28" ht="146.25">
      <c r="A1099" s="475" t="s">
        <v>26821</v>
      </c>
      <c r="B1099" s="1172" t="s">
        <v>7427</v>
      </c>
      <c r="C1099" s="636">
        <v>4218017070</v>
      </c>
      <c r="D1099" s="632" t="s">
        <v>272</v>
      </c>
      <c r="E1099" s="633" t="s">
        <v>7409</v>
      </c>
      <c r="F1099" s="632" t="s">
        <v>827</v>
      </c>
      <c r="G1099" s="632" t="s">
        <v>643</v>
      </c>
      <c r="H1099" s="632" t="s">
        <v>7418</v>
      </c>
      <c r="I1099" s="632" t="s">
        <v>7314</v>
      </c>
      <c r="J1099" s="422" t="s">
        <v>7315</v>
      </c>
      <c r="K1099" s="1452"/>
      <c r="L1099" s="1451"/>
      <c r="M1099" s="1451"/>
      <c r="N1099" s="649">
        <v>30894.04</v>
      </c>
      <c r="O1099" s="649">
        <v>24502.18</v>
      </c>
      <c r="P1099" s="647">
        <f t="shared" si="35"/>
        <v>6391.8600000000006</v>
      </c>
      <c r="Q1099" s="648">
        <f t="shared" si="36"/>
        <v>0.20689621687548793</v>
      </c>
      <c r="R1099" s="637" t="s">
        <v>3012</v>
      </c>
      <c r="S1099" s="632" t="s">
        <v>3013</v>
      </c>
      <c r="T1099" s="637" t="s">
        <v>7419</v>
      </c>
      <c r="U1099" s="634">
        <v>42383</v>
      </c>
      <c r="V1099" s="636" t="s">
        <v>694</v>
      </c>
      <c r="W1099" s="634">
        <v>42396</v>
      </c>
      <c r="X1099" s="634">
        <v>42397</v>
      </c>
      <c r="Y1099" s="632" t="s">
        <v>7428</v>
      </c>
      <c r="Z1099" s="647">
        <v>24502.18</v>
      </c>
      <c r="AA1099" s="637" t="s">
        <v>3012</v>
      </c>
      <c r="AB1099" s="632" t="s">
        <v>3013</v>
      </c>
    </row>
    <row r="1100" spans="1:28" ht="146.25">
      <c r="A1100" s="475" t="s">
        <v>26822</v>
      </c>
      <c r="B1100" s="1172" t="s">
        <v>7429</v>
      </c>
      <c r="C1100" s="636">
        <v>4217023787</v>
      </c>
      <c r="D1100" s="632" t="s">
        <v>272</v>
      </c>
      <c r="E1100" s="633" t="s">
        <v>7409</v>
      </c>
      <c r="F1100" s="632" t="s">
        <v>827</v>
      </c>
      <c r="G1100" s="632" t="s">
        <v>643</v>
      </c>
      <c r="H1100" s="632" t="s">
        <v>7418</v>
      </c>
      <c r="I1100" s="632" t="s">
        <v>7314</v>
      </c>
      <c r="J1100" s="422" t="s">
        <v>7315</v>
      </c>
      <c r="K1100" s="1452"/>
      <c r="L1100" s="1451"/>
      <c r="M1100" s="1451"/>
      <c r="N1100" s="649">
        <v>16606.560000000001</v>
      </c>
      <c r="O1100" s="649">
        <v>13107.72</v>
      </c>
      <c r="P1100" s="647">
        <f t="shared" si="35"/>
        <v>3498.840000000002</v>
      </c>
      <c r="Q1100" s="648">
        <f t="shared" si="36"/>
        <v>0.21069023325721886</v>
      </c>
      <c r="R1100" s="637" t="s">
        <v>3012</v>
      </c>
      <c r="S1100" s="632" t="s">
        <v>3013</v>
      </c>
      <c r="T1100" s="637" t="s">
        <v>7419</v>
      </c>
      <c r="U1100" s="634">
        <v>42383</v>
      </c>
      <c r="V1100" s="636" t="s">
        <v>694</v>
      </c>
      <c r="W1100" s="634">
        <v>42394</v>
      </c>
      <c r="X1100" s="634">
        <v>42395</v>
      </c>
      <c r="Y1100" s="632" t="s">
        <v>7430</v>
      </c>
      <c r="Z1100" s="647">
        <v>13107.72</v>
      </c>
      <c r="AA1100" s="637" t="s">
        <v>3012</v>
      </c>
      <c r="AB1100" s="632" t="s">
        <v>3013</v>
      </c>
    </row>
    <row r="1101" spans="1:28" ht="146.25">
      <c r="A1101" s="475" t="s">
        <v>26823</v>
      </c>
      <c r="B1101" s="1172" t="s">
        <v>7431</v>
      </c>
      <c r="C1101" s="636">
        <v>4217030142</v>
      </c>
      <c r="D1101" s="632" t="s">
        <v>272</v>
      </c>
      <c r="E1101" s="633" t="s">
        <v>7409</v>
      </c>
      <c r="F1101" s="632" t="s">
        <v>827</v>
      </c>
      <c r="G1101" s="632" t="s">
        <v>643</v>
      </c>
      <c r="H1101" s="632" t="s">
        <v>7418</v>
      </c>
      <c r="I1101" s="632" t="s">
        <v>7314</v>
      </c>
      <c r="J1101" s="422" t="s">
        <v>7315</v>
      </c>
      <c r="K1101" s="1452"/>
      <c r="L1101" s="1451"/>
      <c r="M1101" s="1451"/>
      <c r="N1101" s="649">
        <v>18534.48</v>
      </c>
      <c r="O1101" s="649">
        <v>14699.76</v>
      </c>
      <c r="P1101" s="647">
        <f t="shared" si="35"/>
        <v>3834.7199999999993</v>
      </c>
      <c r="Q1101" s="648">
        <f t="shared" si="36"/>
        <v>0.20689655172413793</v>
      </c>
      <c r="R1101" s="637" t="s">
        <v>3012</v>
      </c>
      <c r="S1101" s="632" t="s">
        <v>3013</v>
      </c>
      <c r="T1101" s="637" t="s">
        <v>7419</v>
      </c>
      <c r="U1101" s="634">
        <v>42383</v>
      </c>
      <c r="V1101" s="636" t="s">
        <v>694</v>
      </c>
      <c r="W1101" s="634">
        <v>42395</v>
      </c>
      <c r="X1101" s="634">
        <v>42396</v>
      </c>
      <c r="Y1101" s="632" t="s">
        <v>7432</v>
      </c>
      <c r="Z1101" s="647">
        <v>14699.76</v>
      </c>
      <c r="AA1101" s="637" t="s">
        <v>3012</v>
      </c>
      <c r="AB1101" s="632" t="s">
        <v>3013</v>
      </c>
    </row>
    <row r="1102" spans="1:28" ht="146.25">
      <c r="A1102" s="475" t="s">
        <v>26824</v>
      </c>
      <c r="B1102" s="1172" t="s">
        <v>7433</v>
      </c>
      <c r="C1102" s="632" t="s">
        <v>7434</v>
      </c>
      <c r="D1102" s="632" t="s">
        <v>272</v>
      </c>
      <c r="E1102" s="633" t="s">
        <v>7409</v>
      </c>
      <c r="F1102" s="632" t="s">
        <v>827</v>
      </c>
      <c r="G1102" s="632" t="s">
        <v>643</v>
      </c>
      <c r="H1102" s="632" t="s">
        <v>7418</v>
      </c>
      <c r="I1102" s="632" t="s">
        <v>7314</v>
      </c>
      <c r="J1102" s="422" t="s">
        <v>7315</v>
      </c>
      <c r="K1102" s="1452"/>
      <c r="L1102" s="1451"/>
      <c r="M1102" s="1451"/>
      <c r="N1102" s="649">
        <v>23496.959999999999</v>
      </c>
      <c r="O1102" s="649">
        <v>18635.52</v>
      </c>
      <c r="P1102" s="647">
        <f t="shared" si="35"/>
        <v>4861.4399999999987</v>
      </c>
      <c r="Q1102" s="648">
        <f t="shared" si="36"/>
        <v>0.20689655172413793</v>
      </c>
      <c r="R1102" s="637" t="s">
        <v>3012</v>
      </c>
      <c r="S1102" s="632" t="s">
        <v>3013</v>
      </c>
      <c r="T1102" s="637" t="s">
        <v>7419</v>
      </c>
      <c r="U1102" s="634">
        <v>42383</v>
      </c>
      <c r="V1102" s="636" t="s">
        <v>694</v>
      </c>
      <c r="W1102" s="634">
        <v>42395</v>
      </c>
      <c r="X1102" s="634">
        <v>42395</v>
      </c>
      <c r="Y1102" s="632" t="s">
        <v>7435</v>
      </c>
      <c r="Z1102" s="647">
        <v>18635.52</v>
      </c>
      <c r="AA1102" s="637" t="s">
        <v>3012</v>
      </c>
      <c r="AB1102" s="632" t="s">
        <v>3013</v>
      </c>
    </row>
    <row r="1103" spans="1:28" ht="146.25">
      <c r="A1103" s="475" t="s">
        <v>26825</v>
      </c>
      <c r="B1103" s="1172" t="s">
        <v>7436</v>
      </c>
      <c r="C1103" s="636" t="s">
        <v>5881</v>
      </c>
      <c r="D1103" s="632" t="s">
        <v>272</v>
      </c>
      <c r="E1103" s="633" t="s">
        <v>7409</v>
      </c>
      <c r="F1103" s="632" t="s">
        <v>827</v>
      </c>
      <c r="G1103" s="632" t="s">
        <v>643</v>
      </c>
      <c r="H1103" s="632" t="s">
        <v>7418</v>
      </c>
      <c r="I1103" s="632" t="s">
        <v>7314</v>
      </c>
      <c r="J1103" s="422" t="s">
        <v>7315</v>
      </c>
      <c r="K1103" s="1452"/>
      <c r="L1103" s="1451"/>
      <c r="M1103" s="1451"/>
      <c r="N1103" s="649">
        <v>22480.799999999999</v>
      </c>
      <c r="O1103" s="649">
        <v>17829.599999999999</v>
      </c>
      <c r="P1103" s="647">
        <f t="shared" si="35"/>
        <v>4651.2000000000007</v>
      </c>
      <c r="Q1103" s="648">
        <f t="shared" si="36"/>
        <v>0.20689655172413807</v>
      </c>
      <c r="R1103" s="637" t="s">
        <v>3012</v>
      </c>
      <c r="S1103" s="632" t="s">
        <v>3013</v>
      </c>
      <c r="T1103" s="637" t="s">
        <v>7419</v>
      </c>
      <c r="U1103" s="634">
        <v>42383</v>
      </c>
      <c r="V1103" s="636" t="s">
        <v>694</v>
      </c>
      <c r="W1103" s="634">
        <v>42396</v>
      </c>
      <c r="X1103" s="634">
        <v>42397</v>
      </c>
      <c r="Y1103" s="632" t="s">
        <v>7437</v>
      </c>
      <c r="Z1103" s="647">
        <v>17829.599999999999</v>
      </c>
      <c r="AA1103" s="637" t="s">
        <v>3012</v>
      </c>
      <c r="AB1103" s="632" t="s">
        <v>3013</v>
      </c>
    </row>
    <row r="1104" spans="1:28" ht="146.25">
      <c r="A1104" s="475" t="s">
        <v>26826</v>
      </c>
      <c r="B1104" s="1172" t="s">
        <v>5890</v>
      </c>
      <c r="C1104" s="632" t="s">
        <v>5891</v>
      </c>
      <c r="D1104" s="632" t="s">
        <v>272</v>
      </c>
      <c r="E1104" s="633" t="s">
        <v>7409</v>
      </c>
      <c r="F1104" s="632" t="s">
        <v>827</v>
      </c>
      <c r="G1104" s="632" t="s">
        <v>643</v>
      </c>
      <c r="H1104" s="632" t="s">
        <v>7418</v>
      </c>
      <c r="I1104" s="632" t="s">
        <v>7314</v>
      </c>
      <c r="J1104" s="422" t="s">
        <v>7315</v>
      </c>
      <c r="K1104" s="1452"/>
      <c r="L1104" s="1451"/>
      <c r="M1104" s="1451"/>
      <c r="N1104" s="649">
        <v>58534.99</v>
      </c>
      <c r="O1104" s="649">
        <v>46423.199999999997</v>
      </c>
      <c r="P1104" s="647">
        <f t="shared" si="35"/>
        <v>12111.79</v>
      </c>
      <c r="Q1104" s="648">
        <f t="shared" si="36"/>
        <v>0.20691538513972588</v>
      </c>
      <c r="R1104" s="637" t="s">
        <v>3012</v>
      </c>
      <c r="S1104" s="632" t="s">
        <v>3013</v>
      </c>
      <c r="T1104" s="637" t="s">
        <v>7419</v>
      </c>
      <c r="U1104" s="634">
        <v>42383</v>
      </c>
      <c r="V1104" s="636" t="s">
        <v>694</v>
      </c>
      <c r="W1104" s="634">
        <v>42396</v>
      </c>
      <c r="X1104" s="634">
        <v>42397</v>
      </c>
      <c r="Y1104" s="632" t="s">
        <v>7438</v>
      </c>
      <c r="Z1104" s="647">
        <v>46423.199999999997</v>
      </c>
      <c r="AA1104" s="637" t="s">
        <v>3012</v>
      </c>
      <c r="AB1104" s="632" t="s">
        <v>3013</v>
      </c>
    </row>
    <row r="1105" spans="1:28" ht="146.25">
      <c r="A1105" s="475" t="s">
        <v>26827</v>
      </c>
      <c r="B1105" s="1172" t="s">
        <v>7439</v>
      </c>
      <c r="C1105" s="632" t="s">
        <v>5873</v>
      </c>
      <c r="D1105" s="632" t="s">
        <v>272</v>
      </c>
      <c r="E1105" s="633" t="s">
        <v>7409</v>
      </c>
      <c r="F1105" s="632" t="s">
        <v>827</v>
      </c>
      <c r="G1105" s="632" t="s">
        <v>643</v>
      </c>
      <c r="H1105" s="632" t="s">
        <v>7418</v>
      </c>
      <c r="I1105" s="632" t="s">
        <v>7314</v>
      </c>
      <c r="J1105" s="422" t="s">
        <v>7315</v>
      </c>
      <c r="K1105" s="1452"/>
      <c r="L1105" s="1451"/>
      <c r="M1105" s="1451"/>
      <c r="N1105" s="649">
        <v>16811.18</v>
      </c>
      <c r="O1105" s="649">
        <v>13333</v>
      </c>
      <c r="P1105" s="647">
        <f t="shared" si="35"/>
        <v>3478.1800000000003</v>
      </c>
      <c r="Q1105" s="648">
        <f t="shared" si="36"/>
        <v>0.20689683888935817</v>
      </c>
      <c r="R1105" s="637" t="s">
        <v>3012</v>
      </c>
      <c r="S1105" s="632" t="s">
        <v>3013</v>
      </c>
      <c r="T1105" s="637" t="s">
        <v>7419</v>
      </c>
      <c r="U1105" s="634">
        <v>42383</v>
      </c>
      <c r="V1105" s="636" t="s">
        <v>694</v>
      </c>
      <c r="W1105" s="634">
        <v>42396</v>
      </c>
      <c r="X1105" s="634">
        <v>42397</v>
      </c>
      <c r="Y1105" s="632" t="s">
        <v>7440</v>
      </c>
      <c r="Z1105" s="647">
        <v>13333</v>
      </c>
      <c r="AA1105" s="637" t="s">
        <v>3012</v>
      </c>
      <c r="AB1105" s="632" t="s">
        <v>3013</v>
      </c>
    </row>
    <row r="1106" spans="1:28" ht="146.25">
      <c r="A1106" s="475" t="s">
        <v>26828</v>
      </c>
      <c r="B1106" s="1172" t="s">
        <v>7441</v>
      </c>
      <c r="C1106" s="636">
        <v>4220015842</v>
      </c>
      <c r="D1106" s="632" t="s">
        <v>272</v>
      </c>
      <c r="E1106" s="633" t="s">
        <v>7409</v>
      </c>
      <c r="F1106" s="632" t="s">
        <v>827</v>
      </c>
      <c r="G1106" s="632" t="s">
        <v>643</v>
      </c>
      <c r="H1106" s="632" t="s">
        <v>7418</v>
      </c>
      <c r="I1106" s="632" t="s">
        <v>7314</v>
      </c>
      <c r="J1106" s="422" t="s">
        <v>7315</v>
      </c>
      <c r="K1106" s="1452"/>
      <c r="L1106" s="1451"/>
      <c r="M1106" s="1451"/>
      <c r="N1106" s="649">
        <v>13917.22</v>
      </c>
      <c r="O1106" s="649">
        <v>11037.79</v>
      </c>
      <c r="P1106" s="647">
        <f t="shared" si="35"/>
        <v>2879.4299999999985</v>
      </c>
      <c r="Q1106" s="648">
        <f t="shared" si="36"/>
        <v>0.20689692337981286</v>
      </c>
      <c r="R1106" s="637" t="s">
        <v>3012</v>
      </c>
      <c r="S1106" s="632" t="s">
        <v>3013</v>
      </c>
      <c r="T1106" s="637" t="s">
        <v>7419</v>
      </c>
      <c r="U1106" s="634">
        <v>42383</v>
      </c>
      <c r="V1106" s="636" t="s">
        <v>694</v>
      </c>
      <c r="W1106" s="634">
        <v>42396</v>
      </c>
      <c r="X1106" s="634">
        <v>42397</v>
      </c>
      <c r="Y1106" s="632" t="s">
        <v>7442</v>
      </c>
      <c r="Z1106" s="647">
        <v>11037.79</v>
      </c>
      <c r="AA1106" s="637" t="s">
        <v>3012</v>
      </c>
      <c r="AB1106" s="632" t="s">
        <v>3013</v>
      </c>
    </row>
    <row r="1107" spans="1:28" ht="146.25">
      <c r="A1107" s="475" t="s">
        <v>26829</v>
      </c>
      <c r="B1107" s="1172" t="s">
        <v>7443</v>
      </c>
      <c r="C1107" s="636">
        <v>4220015546</v>
      </c>
      <c r="D1107" s="632" t="s">
        <v>272</v>
      </c>
      <c r="E1107" s="633" t="s">
        <v>7409</v>
      </c>
      <c r="F1107" s="632" t="s">
        <v>827</v>
      </c>
      <c r="G1107" s="632" t="s">
        <v>643</v>
      </c>
      <c r="H1107" s="632" t="s">
        <v>7418</v>
      </c>
      <c r="I1107" s="632" t="s">
        <v>7314</v>
      </c>
      <c r="J1107" s="422" t="s">
        <v>7315</v>
      </c>
      <c r="K1107" s="1452"/>
      <c r="L1107" s="1451"/>
      <c r="M1107" s="1451"/>
      <c r="N1107" s="649">
        <v>31052.74</v>
      </c>
      <c r="O1107" s="649">
        <v>24628.03</v>
      </c>
      <c r="P1107" s="647">
        <f t="shared" ref="P1107:P1170" si="37">N1107-O1107</f>
        <v>6424.7100000000028</v>
      </c>
      <c r="Q1107" s="648">
        <f t="shared" ref="Q1107:Q1170" si="38">(100-((O1107/N1107)*100))/100</f>
        <v>0.20689671829281422</v>
      </c>
      <c r="R1107" s="637" t="s">
        <v>3012</v>
      </c>
      <c r="S1107" s="632" t="s">
        <v>3013</v>
      </c>
      <c r="T1107" s="637" t="s">
        <v>7419</v>
      </c>
      <c r="U1107" s="634">
        <v>42383</v>
      </c>
      <c r="V1107" s="636" t="s">
        <v>694</v>
      </c>
      <c r="W1107" s="634">
        <v>42396</v>
      </c>
      <c r="X1107" s="634">
        <v>42397</v>
      </c>
      <c r="Y1107" s="632" t="s">
        <v>7444</v>
      </c>
      <c r="Z1107" s="647">
        <v>24628.03</v>
      </c>
      <c r="AA1107" s="637" t="s">
        <v>3012</v>
      </c>
      <c r="AB1107" s="632" t="s">
        <v>3013</v>
      </c>
    </row>
    <row r="1108" spans="1:28" ht="146.25">
      <c r="A1108" s="475" t="s">
        <v>26830</v>
      </c>
      <c r="B1108" s="1172" t="s">
        <v>7445</v>
      </c>
      <c r="C1108" s="636">
        <v>4221009320</v>
      </c>
      <c r="D1108" s="632" t="s">
        <v>272</v>
      </c>
      <c r="E1108" s="633" t="s">
        <v>7409</v>
      </c>
      <c r="F1108" s="632" t="s">
        <v>827</v>
      </c>
      <c r="G1108" s="632" t="s">
        <v>643</v>
      </c>
      <c r="H1108" s="632" t="s">
        <v>7418</v>
      </c>
      <c r="I1108" s="632" t="s">
        <v>7314</v>
      </c>
      <c r="J1108" s="422" t="s">
        <v>7315</v>
      </c>
      <c r="K1108" s="1452"/>
      <c r="L1108" s="1451"/>
      <c r="M1108" s="1451"/>
      <c r="N1108" s="649">
        <v>15193.68</v>
      </c>
      <c r="O1108" s="649">
        <v>12050.16</v>
      </c>
      <c r="P1108" s="647">
        <f t="shared" si="37"/>
        <v>3143.5200000000004</v>
      </c>
      <c r="Q1108" s="648">
        <f t="shared" si="38"/>
        <v>0.20689655172413793</v>
      </c>
      <c r="R1108" s="637" t="s">
        <v>3012</v>
      </c>
      <c r="S1108" s="632" t="s">
        <v>3013</v>
      </c>
      <c r="T1108" s="637" t="s">
        <v>7419</v>
      </c>
      <c r="U1108" s="634">
        <v>42383</v>
      </c>
      <c r="V1108" s="636" t="s">
        <v>694</v>
      </c>
      <c r="W1108" s="634">
        <v>42396</v>
      </c>
      <c r="X1108" s="634">
        <v>42398</v>
      </c>
      <c r="Y1108" s="632" t="s">
        <v>7446</v>
      </c>
      <c r="Z1108" s="647">
        <v>12050.16</v>
      </c>
      <c r="AA1108" s="637" t="s">
        <v>3012</v>
      </c>
      <c r="AB1108" s="632" t="s">
        <v>3013</v>
      </c>
    </row>
    <row r="1109" spans="1:28" ht="146.25">
      <c r="A1109" s="475" t="s">
        <v>26831</v>
      </c>
      <c r="B1109" s="1172" t="s">
        <v>7447</v>
      </c>
      <c r="C1109" s="636">
        <v>4217032076</v>
      </c>
      <c r="D1109" s="632" t="s">
        <v>272</v>
      </c>
      <c r="E1109" s="633" t="s">
        <v>7409</v>
      </c>
      <c r="F1109" s="632" t="s">
        <v>827</v>
      </c>
      <c r="G1109" s="632" t="s">
        <v>643</v>
      </c>
      <c r="H1109" s="632" t="s">
        <v>7418</v>
      </c>
      <c r="I1109" s="632" t="s">
        <v>7314</v>
      </c>
      <c r="J1109" s="422" t="s">
        <v>7315</v>
      </c>
      <c r="K1109" s="1452"/>
      <c r="L1109" s="1451"/>
      <c r="M1109" s="1451"/>
      <c r="N1109" s="649">
        <v>29202.76</v>
      </c>
      <c r="O1109" s="649">
        <v>23160.82</v>
      </c>
      <c r="P1109" s="647">
        <f t="shared" si="37"/>
        <v>6041.9399999999987</v>
      </c>
      <c r="Q1109" s="648">
        <f t="shared" si="38"/>
        <v>0.2068961974827036</v>
      </c>
      <c r="R1109" s="637" t="s">
        <v>3012</v>
      </c>
      <c r="S1109" s="632" t="s">
        <v>3013</v>
      </c>
      <c r="T1109" s="637" t="s">
        <v>7419</v>
      </c>
      <c r="U1109" s="634">
        <v>42383</v>
      </c>
      <c r="V1109" s="636" t="s">
        <v>694</v>
      </c>
      <c r="W1109" s="634">
        <v>42394</v>
      </c>
      <c r="X1109" s="634">
        <v>42395</v>
      </c>
      <c r="Y1109" s="632" t="s">
        <v>7448</v>
      </c>
      <c r="Z1109" s="647">
        <v>23160.82</v>
      </c>
      <c r="AA1109" s="637" t="s">
        <v>3012</v>
      </c>
      <c r="AB1109" s="632" t="s">
        <v>3013</v>
      </c>
    </row>
    <row r="1110" spans="1:28" ht="146.25">
      <c r="A1110" s="475" t="s">
        <v>26832</v>
      </c>
      <c r="B1110" s="1172" t="s">
        <v>7449</v>
      </c>
      <c r="C1110" s="636">
        <v>4217023709</v>
      </c>
      <c r="D1110" s="632" t="s">
        <v>272</v>
      </c>
      <c r="E1110" s="633" t="s">
        <v>7409</v>
      </c>
      <c r="F1110" s="632" t="s">
        <v>827</v>
      </c>
      <c r="G1110" s="632" t="s">
        <v>643</v>
      </c>
      <c r="H1110" s="632" t="s">
        <v>7418</v>
      </c>
      <c r="I1110" s="632" t="s">
        <v>7314</v>
      </c>
      <c r="J1110" s="422" t="s">
        <v>7315</v>
      </c>
      <c r="K1110" s="1452"/>
      <c r="L1110" s="1451"/>
      <c r="M1110" s="1451"/>
      <c r="N1110" s="649">
        <v>17367.98</v>
      </c>
      <c r="O1110" s="649">
        <v>13774.61</v>
      </c>
      <c r="P1110" s="647">
        <f t="shared" si="37"/>
        <v>3593.369999999999</v>
      </c>
      <c r="Q1110" s="648">
        <f t="shared" si="38"/>
        <v>0.20689625391093258</v>
      </c>
      <c r="R1110" s="637" t="s">
        <v>3012</v>
      </c>
      <c r="S1110" s="632" t="s">
        <v>3013</v>
      </c>
      <c r="T1110" s="637" t="s">
        <v>7419</v>
      </c>
      <c r="U1110" s="634">
        <v>42383</v>
      </c>
      <c r="V1110" s="636" t="s">
        <v>694</v>
      </c>
      <c r="W1110" s="634">
        <v>42395</v>
      </c>
      <c r="X1110" s="634">
        <v>42395</v>
      </c>
      <c r="Y1110" s="632" t="s">
        <v>7450</v>
      </c>
      <c r="Z1110" s="647">
        <v>13774.61</v>
      </c>
      <c r="AA1110" s="637" t="s">
        <v>3012</v>
      </c>
      <c r="AB1110" s="632" t="s">
        <v>3013</v>
      </c>
    </row>
    <row r="1111" spans="1:28" ht="146.25">
      <c r="A1111" s="475" t="s">
        <v>26833</v>
      </c>
      <c r="B1111" s="1172" t="s">
        <v>7451</v>
      </c>
      <c r="C1111" s="632" t="s">
        <v>5855</v>
      </c>
      <c r="D1111" s="632" t="s">
        <v>272</v>
      </c>
      <c r="E1111" s="633" t="s">
        <v>7409</v>
      </c>
      <c r="F1111" s="632" t="s">
        <v>827</v>
      </c>
      <c r="G1111" s="632" t="s">
        <v>643</v>
      </c>
      <c r="H1111" s="632" t="s">
        <v>7418</v>
      </c>
      <c r="I1111" s="632" t="s">
        <v>7314</v>
      </c>
      <c r="J1111" s="422" t="s">
        <v>7315</v>
      </c>
      <c r="K1111" s="1452"/>
      <c r="L1111" s="1451"/>
      <c r="M1111" s="1451"/>
      <c r="N1111" s="649">
        <v>16788.919999999998</v>
      </c>
      <c r="O1111" s="649">
        <v>13315.34</v>
      </c>
      <c r="P1111" s="647">
        <f t="shared" si="37"/>
        <v>3473.5799999999981</v>
      </c>
      <c r="Q1111" s="648">
        <f t="shared" si="38"/>
        <v>0.20689716789406348</v>
      </c>
      <c r="R1111" s="637" t="s">
        <v>3012</v>
      </c>
      <c r="S1111" s="632" t="s">
        <v>3013</v>
      </c>
      <c r="T1111" s="637" t="s">
        <v>7419</v>
      </c>
      <c r="U1111" s="634">
        <v>42383</v>
      </c>
      <c r="V1111" s="636" t="s">
        <v>694</v>
      </c>
      <c r="W1111" s="634">
        <v>42396</v>
      </c>
      <c r="X1111" s="634">
        <v>42397</v>
      </c>
      <c r="Y1111" s="632" t="s">
        <v>7452</v>
      </c>
      <c r="Z1111" s="647">
        <v>13315.34</v>
      </c>
      <c r="AA1111" s="637" t="s">
        <v>3012</v>
      </c>
      <c r="AB1111" s="632" t="s">
        <v>3013</v>
      </c>
    </row>
    <row r="1112" spans="1:28" ht="337.5">
      <c r="A1112" s="475" t="s">
        <v>26834</v>
      </c>
      <c r="B1112" s="1172" t="s">
        <v>7453</v>
      </c>
      <c r="C1112" s="636">
        <v>4218016623</v>
      </c>
      <c r="D1112" s="632" t="s">
        <v>272</v>
      </c>
      <c r="E1112" s="633" t="s">
        <v>7409</v>
      </c>
      <c r="F1112" s="632" t="s">
        <v>827</v>
      </c>
      <c r="G1112" s="632" t="s">
        <v>643</v>
      </c>
      <c r="H1112" s="632" t="s">
        <v>7418</v>
      </c>
      <c r="I1112" s="632" t="s">
        <v>7314</v>
      </c>
      <c r="J1112" s="422" t="s">
        <v>7315</v>
      </c>
      <c r="K1112" s="1452"/>
      <c r="L1112" s="1451"/>
      <c r="M1112" s="1451"/>
      <c r="N1112" s="649">
        <v>32906.879999999997</v>
      </c>
      <c r="O1112" s="649">
        <v>26098.560000000001</v>
      </c>
      <c r="P1112" s="647">
        <f t="shared" si="37"/>
        <v>6808.3199999999961</v>
      </c>
      <c r="Q1112" s="648">
        <f t="shared" si="38"/>
        <v>0.20689655172413779</v>
      </c>
      <c r="R1112" s="637" t="s">
        <v>3012</v>
      </c>
      <c r="S1112" s="632" t="s">
        <v>3013</v>
      </c>
      <c r="T1112" s="637" t="s">
        <v>7419</v>
      </c>
      <c r="U1112" s="634">
        <v>42383</v>
      </c>
      <c r="V1112" s="636" t="s">
        <v>694</v>
      </c>
      <c r="W1112" s="634">
        <v>42396</v>
      </c>
      <c r="X1112" s="634">
        <v>42397</v>
      </c>
      <c r="Y1112" s="632" t="s">
        <v>7454</v>
      </c>
      <c r="Z1112" s="647">
        <v>26098.560000000001</v>
      </c>
      <c r="AA1112" s="637" t="s">
        <v>3012</v>
      </c>
      <c r="AB1112" s="632" t="s">
        <v>3013</v>
      </c>
    </row>
    <row r="1113" spans="1:28" ht="146.25">
      <c r="A1113" s="475" t="s">
        <v>26835</v>
      </c>
      <c r="B1113" s="1172" t="s">
        <v>7455</v>
      </c>
      <c r="C1113" s="636">
        <v>4218020813</v>
      </c>
      <c r="D1113" s="632" t="s">
        <v>272</v>
      </c>
      <c r="E1113" s="633" t="s">
        <v>7409</v>
      </c>
      <c r="F1113" s="632" t="s">
        <v>827</v>
      </c>
      <c r="G1113" s="632" t="s">
        <v>643</v>
      </c>
      <c r="H1113" s="632" t="s">
        <v>7418</v>
      </c>
      <c r="I1113" s="632" t="s">
        <v>7314</v>
      </c>
      <c r="J1113" s="422" t="s">
        <v>7315</v>
      </c>
      <c r="K1113" s="1452"/>
      <c r="L1113" s="1451"/>
      <c r="M1113" s="1451"/>
      <c r="N1113" s="649">
        <v>34003.78</v>
      </c>
      <c r="O1113" s="649">
        <v>26968.51</v>
      </c>
      <c r="P1113" s="647">
        <f t="shared" si="37"/>
        <v>7035.27</v>
      </c>
      <c r="Q1113" s="648">
        <f t="shared" si="38"/>
        <v>0.20689670383704409</v>
      </c>
      <c r="R1113" s="637" t="s">
        <v>3012</v>
      </c>
      <c r="S1113" s="632" t="s">
        <v>3013</v>
      </c>
      <c r="T1113" s="637" t="s">
        <v>7419</v>
      </c>
      <c r="U1113" s="634">
        <v>42383</v>
      </c>
      <c r="V1113" s="636" t="s">
        <v>694</v>
      </c>
      <c r="W1113" s="634">
        <v>42396</v>
      </c>
      <c r="X1113" s="634">
        <v>42397</v>
      </c>
      <c r="Y1113" s="632" t="s">
        <v>7456</v>
      </c>
      <c r="Z1113" s="647">
        <v>26968.51</v>
      </c>
      <c r="AA1113" s="637" t="s">
        <v>3012</v>
      </c>
      <c r="AB1113" s="632" t="s">
        <v>3013</v>
      </c>
    </row>
    <row r="1114" spans="1:28" ht="146.25">
      <c r="A1114" s="475" t="s">
        <v>26836</v>
      </c>
      <c r="B1114" s="1172" t="s">
        <v>7457</v>
      </c>
      <c r="C1114" s="632" t="s">
        <v>5863</v>
      </c>
      <c r="D1114" s="632" t="s">
        <v>272</v>
      </c>
      <c r="E1114" s="633" t="s">
        <v>7409</v>
      </c>
      <c r="F1114" s="632" t="s">
        <v>827</v>
      </c>
      <c r="G1114" s="632" t="s">
        <v>643</v>
      </c>
      <c r="H1114" s="632" t="s">
        <v>7418</v>
      </c>
      <c r="I1114" s="632" t="s">
        <v>7314</v>
      </c>
      <c r="J1114" s="422" t="s">
        <v>7315</v>
      </c>
      <c r="K1114" s="1452"/>
      <c r="L1114" s="1451"/>
      <c r="M1114" s="1451"/>
      <c r="N1114" s="649">
        <v>21900.33</v>
      </c>
      <c r="O1114" s="649">
        <v>17369.23</v>
      </c>
      <c r="P1114" s="647">
        <f t="shared" si="37"/>
        <v>4531.1000000000022</v>
      </c>
      <c r="Q1114" s="648">
        <f t="shared" si="38"/>
        <v>0.20689642576162101</v>
      </c>
      <c r="R1114" s="637" t="s">
        <v>3012</v>
      </c>
      <c r="S1114" s="632" t="s">
        <v>3013</v>
      </c>
      <c r="T1114" s="637" t="s">
        <v>7419</v>
      </c>
      <c r="U1114" s="634">
        <v>42383</v>
      </c>
      <c r="V1114" s="636" t="s">
        <v>694</v>
      </c>
      <c r="W1114" s="634">
        <v>42396</v>
      </c>
      <c r="X1114" s="634">
        <v>42397</v>
      </c>
      <c r="Y1114" s="632" t="s">
        <v>7458</v>
      </c>
      <c r="Z1114" s="647">
        <v>17369.23</v>
      </c>
      <c r="AA1114" s="637" t="s">
        <v>3012</v>
      </c>
      <c r="AB1114" s="632" t="s">
        <v>3013</v>
      </c>
    </row>
    <row r="1115" spans="1:28" ht="168.75">
      <c r="A1115" s="475" t="s">
        <v>26837</v>
      </c>
      <c r="B1115" s="1172" t="s">
        <v>7459</v>
      </c>
      <c r="C1115" s="636">
        <v>4217029556</v>
      </c>
      <c r="D1115" s="632" t="s">
        <v>272</v>
      </c>
      <c r="E1115" s="633" t="s">
        <v>7409</v>
      </c>
      <c r="F1115" s="632" t="s">
        <v>827</v>
      </c>
      <c r="G1115" s="632" t="s">
        <v>643</v>
      </c>
      <c r="H1115" s="632" t="s">
        <v>7418</v>
      </c>
      <c r="I1115" s="632" t="s">
        <v>7314</v>
      </c>
      <c r="J1115" s="422" t="s">
        <v>7315</v>
      </c>
      <c r="K1115" s="1452"/>
      <c r="L1115" s="1451"/>
      <c r="M1115" s="1451"/>
      <c r="N1115" s="649">
        <v>19677.32</v>
      </c>
      <c r="O1115" s="649">
        <v>15606.14</v>
      </c>
      <c r="P1115" s="647">
        <f t="shared" si="37"/>
        <v>4071.1800000000003</v>
      </c>
      <c r="Q1115" s="648">
        <f t="shared" si="38"/>
        <v>0.2068970774475386</v>
      </c>
      <c r="R1115" s="637" t="s">
        <v>3012</v>
      </c>
      <c r="S1115" s="632" t="s">
        <v>3013</v>
      </c>
      <c r="T1115" s="637" t="s">
        <v>7419</v>
      </c>
      <c r="U1115" s="634">
        <v>42383</v>
      </c>
      <c r="V1115" s="636" t="s">
        <v>694</v>
      </c>
      <c r="W1115" s="634">
        <v>42396</v>
      </c>
      <c r="X1115" s="634">
        <v>42396</v>
      </c>
      <c r="Y1115" s="632" t="s">
        <v>7460</v>
      </c>
      <c r="Z1115" s="647">
        <v>15606.14</v>
      </c>
      <c r="AA1115" s="637" t="s">
        <v>3012</v>
      </c>
      <c r="AB1115" s="632" t="s">
        <v>3013</v>
      </c>
    </row>
    <row r="1116" spans="1:28" ht="146.25">
      <c r="A1116" s="475" t="s">
        <v>26838</v>
      </c>
      <c r="B1116" s="1172" t="s">
        <v>7461</v>
      </c>
      <c r="C1116" s="636">
        <v>4217030047</v>
      </c>
      <c r="D1116" s="632" t="s">
        <v>272</v>
      </c>
      <c r="E1116" s="633" t="s">
        <v>7409</v>
      </c>
      <c r="F1116" s="632" t="s">
        <v>827</v>
      </c>
      <c r="G1116" s="632" t="s">
        <v>643</v>
      </c>
      <c r="H1116" s="632" t="s">
        <v>7418</v>
      </c>
      <c r="I1116" s="632" t="s">
        <v>7314</v>
      </c>
      <c r="J1116" s="422" t="s">
        <v>7315</v>
      </c>
      <c r="K1116" s="1452"/>
      <c r="L1116" s="1451"/>
      <c r="M1116" s="1451"/>
      <c r="N1116" s="649">
        <v>17042.259999999998</v>
      </c>
      <c r="O1116" s="649">
        <v>13516.27</v>
      </c>
      <c r="P1116" s="647">
        <f t="shared" si="37"/>
        <v>3525.989999999998</v>
      </c>
      <c r="Q1116" s="648">
        <f t="shared" si="38"/>
        <v>0.20689685522929452</v>
      </c>
      <c r="R1116" s="637" t="s">
        <v>3012</v>
      </c>
      <c r="S1116" s="632" t="s">
        <v>3013</v>
      </c>
      <c r="T1116" s="637" t="s">
        <v>7419</v>
      </c>
      <c r="U1116" s="634">
        <v>42383</v>
      </c>
      <c r="V1116" s="636" t="s">
        <v>694</v>
      </c>
      <c r="W1116" s="634">
        <v>42395</v>
      </c>
      <c r="X1116" s="634">
        <v>42395</v>
      </c>
      <c r="Y1116" s="632" t="s">
        <v>7462</v>
      </c>
      <c r="Z1116" s="647">
        <v>13516.27</v>
      </c>
      <c r="AA1116" s="637" t="s">
        <v>3012</v>
      </c>
      <c r="AB1116" s="632" t="s">
        <v>3013</v>
      </c>
    </row>
    <row r="1117" spans="1:28" ht="146.25">
      <c r="A1117" s="475" t="s">
        <v>26839</v>
      </c>
      <c r="B1117" s="1172" t="s">
        <v>7463</v>
      </c>
      <c r="C1117" s="636">
        <v>4217023441</v>
      </c>
      <c r="D1117" s="632" t="s">
        <v>272</v>
      </c>
      <c r="E1117" s="633" t="s">
        <v>7409</v>
      </c>
      <c r="F1117" s="632" t="s">
        <v>827</v>
      </c>
      <c r="G1117" s="632" t="s">
        <v>643</v>
      </c>
      <c r="H1117" s="632" t="s">
        <v>7418</v>
      </c>
      <c r="I1117" s="632" t="s">
        <v>7314</v>
      </c>
      <c r="J1117" s="422" t="s">
        <v>7315</v>
      </c>
      <c r="K1117" s="1452"/>
      <c r="L1117" s="1451"/>
      <c r="M1117" s="1451"/>
      <c r="N1117" s="649">
        <v>13996.56</v>
      </c>
      <c r="O1117" s="649">
        <v>11100.72</v>
      </c>
      <c r="P1117" s="647">
        <f t="shared" si="37"/>
        <v>2895.84</v>
      </c>
      <c r="Q1117" s="648">
        <f t="shared" si="38"/>
        <v>0.20689655172413793</v>
      </c>
      <c r="R1117" s="637" t="s">
        <v>3012</v>
      </c>
      <c r="S1117" s="632" t="s">
        <v>3013</v>
      </c>
      <c r="T1117" s="637" t="s">
        <v>7419</v>
      </c>
      <c r="U1117" s="634">
        <v>42383</v>
      </c>
      <c r="V1117" s="636" t="s">
        <v>694</v>
      </c>
      <c r="W1117" s="634">
        <v>42396</v>
      </c>
      <c r="X1117" s="634">
        <v>42396</v>
      </c>
      <c r="Y1117" s="632" t="s">
        <v>7464</v>
      </c>
      <c r="Z1117" s="647">
        <v>11100.72</v>
      </c>
      <c r="AA1117" s="637" t="s">
        <v>3012</v>
      </c>
      <c r="AB1117" s="632" t="s">
        <v>3013</v>
      </c>
    </row>
    <row r="1118" spans="1:28" ht="146.25">
      <c r="A1118" s="475" t="s">
        <v>26840</v>
      </c>
      <c r="B1118" s="1172" t="s">
        <v>7465</v>
      </c>
      <c r="C1118" s="636">
        <v>4217023353</v>
      </c>
      <c r="D1118" s="632" t="s">
        <v>272</v>
      </c>
      <c r="E1118" s="633" t="s">
        <v>7409</v>
      </c>
      <c r="F1118" s="632" t="s">
        <v>827</v>
      </c>
      <c r="G1118" s="632" t="s">
        <v>643</v>
      </c>
      <c r="H1118" s="632" t="s">
        <v>7418</v>
      </c>
      <c r="I1118" s="632" t="s">
        <v>7314</v>
      </c>
      <c r="J1118" s="422" t="s">
        <v>7315</v>
      </c>
      <c r="K1118" s="1452"/>
      <c r="L1118" s="1451"/>
      <c r="M1118" s="1451"/>
      <c r="N1118" s="649">
        <v>48278.74</v>
      </c>
      <c r="O1118" s="649">
        <v>38290.03</v>
      </c>
      <c r="P1118" s="647">
        <f t="shared" si="37"/>
        <v>9988.7099999999991</v>
      </c>
      <c r="Q1118" s="648">
        <f t="shared" si="38"/>
        <v>0.2068966588606081</v>
      </c>
      <c r="R1118" s="637" t="s">
        <v>3012</v>
      </c>
      <c r="S1118" s="632" t="s">
        <v>3013</v>
      </c>
      <c r="T1118" s="637" t="s">
        <v>7419</v>
      </c>
      <c r="U1118" s="634">
        <v>42383</v>
      </c>
      <c r="V1118" s="636" t="s">
        <v>694</v>
      </c>
      <c r="W1118" s="634">
        <v>42395</v>
      </c>
      <c r="X1118" s="634">
        <v>42395</v>
      </c>
      <c r="Y1118" s="632" t="s">
        <v>7466</v>
      </c>
      <c r="Z1118" s="647">
        <v>38290.03</v>
      </c>
      <c r="AA1118" s="637" t="s">
        <v>3012</v>
      </c>
      <c r="AB1118" s="632" t="s">
        <v>3013</v>
      </c>
    </row>
    <row r="1119" spans="1:28" ht="146.25">
      <c r="A1119" s="475" t="s">
        <v>26841</v>
      </c>
      <c r="B1119" s="1172" t="s">
        <v>7467</v>
      </c>
      <c r="C1119" s="636">
        <v>4221009979</v>
      </c>
      <c r="D1119" s="632" t="s">
        <v>272</v>
      </c>
      <c r="E1119" s="633" t="s">
        <v>7409</v>
      </c>
      <c r="F1119" s="632" t="s">
        <v>827</v>
      </c>
      <c r="G1119" s="632" t="s">
        <v>643</v>
      </c>
      <c r="H1119" s="632" t="s">
        <v>7418</v>
      </c>
      <c r="I1119" s="632" t="s">
        <v>7314</v>
      </c>
      <c r="J1119" s="422" t="s">
        <v>7315</v>
      </c>
      <c r="K1119" s="1452"/>
      <c r="L1119" s="1451"/>
      <c r="M1119" s="1451"/>
      <c r="N1119" s="649">
        <v>26378.400000000001</v>
      </c>
      <c r="O1119" s="649">
        <v>20920.8</v>
      </c>
      <c r="P1119" s="647">
        <f t="shared" si="37"/>
        <v>5457.6000000000022</v>
      </c>
      <c r="Q1119" s="648">
        <f t="shared" si="38"/>
        <v>0.20689655172413807</v>
      </c>
      <c r="R1119" s="637" t="s">
        <v>3012</v>
      </c>
      <c r="S1119" s="632" t="s">
        <v>3013</v>
      </c>
      <c r="T1119" s="637" t="s">
        <v>7419</v>
      </c>
      <c r="U1119" s="634">
        <v>42383</v>
      </c>
      <c r="V1119" s="636" t="s">
        <v>694</v>
      </c>
      <c r="W1119" s="634">
        <v>42396</v>
      </c>
      <c r="X1119" s="634">
        <v>42398</v>
      </c>
      <c r="Y1119" s="632" t="s">
        <v>7468</v>
      </c>
      <c r="Z1119" s="647">
        <v>20920.8</v>
      </c>
      <c r="AA1119" s="637" t="s">
        <v>3012</v>
      </c>
      <c r="AB1119" s="632" t="s">
        <v>3013</v>
      </c>
    </row>
    <row r="1120" spans="1:28" ht="371.25">
      <c r="A1120" s="475" t="s">
        <v>26842</v>
      </c>
      <c r="B1120" s="1172" t="s">
        <v>7469</v>
      </c>
      <c r="C1120" s="636">
        <v>4217042910</v>
      </c>
      <c r="D1120" s="632" t="s">
        <v>272</v>
      </c>
      <c r="E1120" s="633" t="s">
        <v>7409</v>
      </c>
      <c r="F1120" s="632" t="s">
        <v>827</v>
      </c>
      <c r="G1120" s="632" t="s">
        <v>643</v>
      </c>
      <c r="H1120" s="632" t="s">
        <v>7418</v>
      </c>
      <c r="I1120" s="632" t="s">
        <v>7314</v>
      </c>
      <c r="J1120" s="422" t="s">
        <v>7315</v>
      </c>
      <c r="K1120" s="1452"/>
      <c r="L1120" s="1451"/>
      <c r="M1120" s="1451"/>
      <c r="N1120" s="649">
        <v>11346.2</v>
      </c>
      <c r="O1120" s="649">
        <v>8998.7000000000007</v>
      </c>
      <c r="P1120" s="647">
        <f t="shared" si="37"/>
        <v>2347.5</v>
      </c>
      <c r="Q1120" s="648">
        <f t="shared" si="38"/>
        <v>0.20689746346794521</v>
      </c>
      <c r="R1120" s="637" t="s">
        <v>3012</v>
      </c>
      <c r="S1120" s="632" t="s">
        <v>3013</v>
      </c>
      <c r="T1120" s="637" t="s">
        <v>7419</v>
      </c>
      <c r="U1120" s="634">
        <v>42383</v>
      </c>
      <c r="V1120" s="636" t="s">
        <v>694</v>
      </c>
      <c r="W1120" s="634">
        <v>42395</v>
      </c>
      <c r="X1120" s="634">
        <v>42395</v>
      </c>
      <c r="Y1120" s="632" t="s">
        <v>7470</v>
      </c>
      <c r="Z1120" s="647">
        <v>8998.7000000000007</v>
      </c>
      <c r="AA1120" s="637" t="s">
        <v>3012</v>
      </c>
      <c r="AB1120" s="632" t="s">
        <v>3013</v>
      </c>
    </row>
    <row r="1121" spans="1:28" ht="281.25">
      <c r="A1121" s="475" t="s">
        <v>26843</v>
      </c>
      <c r="B1121" s="1172" t="s">
        <v>7471</v>
      </c>
      <c r="C1121" s="636">
        <v>4217023762</v>
      </c>
      <c r="D1121" s="632" t="s">
        <v>272</v>
      </c>
      <c r="E1121" s="633" t="s">
        <v>7409</v>
      </c>
      <c r="F1121" s="632" t="s">
        <v>827</v>
      </c>
      <c r="G1121" s="632" t="s">
        <v>643</v>
      </c>
      <c r="H1121" s="632" t="s">
        <v>7418</v>
      </c>
      <c r="I1121" s="632" t="s">
        <v>7314</v>
      </c>
      <c r="J1121" s="422" t="s">
        <v>7315</v>
      </c>
      <c r="K1121" s="1452"/>
      <c r="L1121" s="1451"/>
      <c r="M1121" s="1451"/>
      <c r="N1121" s="649">
        <v>39864.1</v>
      </c>
      <c r="O1121" s="649">
        <v>31616.35</v>
      </c>
      <c r="P1121" s="647">
        <f t="shared" si="37"/>
        <v>8247.75</v>
      </c>
      <c r="Q1121" s="648">
        <f t="shared" si="38"/>
        <v>0.20689668147531237</v>
      </c>
      <c r="R1121" s="637" t="s">
        <v>3012</v>
      </c>
      <c r="S1121" s="632" t="s">
        <v>3013</v>
      </c>
      <c r="T1121" s="637" t="s">
        <v>7419</v>
      </c>
      <c r="U1121" s="634">
        <v>42383</v>
      </c>
      <c r="V1121" s="636" t="s">
        <v>694</v>
      </c>
      <c r="W1121" s="634">
        <v>42395</v>
      </c>
      <c r="X1121" s="634">
        <v>42395</v>
      </c>
      <c r="Y1121" s="632" t="s">
        <v>7472</v>
      </c>
      <c r="Z1121" s="647">
        <v>31616.35</v>
      </c>
      <c r="AA1121" s="637" t="s">
        <v>3012</v>
      </c>
      <c r="AB1121" s="632" t="s">
        <v>3013</v>
      </c>
    </row>
    <row r="1122" spans="1:28" ht="112.5">
      <c r="A1122" s="475" t="s">
        <v>26844</v>
      </c>
      <c r="B1122" s="1174" t="s">
        <v>26039</v>
      </c>
      <c r="C1122" s="643">
        <v>4220031675</v>
      </c>
      <c r="D1122" s="644" t="s">
        <v>261</v>
      </c>
      <c r="E1122" s="633" t="s">
        <v>7473</v>
      </c>
      <c r="F1122" s="632" t="s">
        <v>7474</v>
      </c>
      <c r="G1122" s="634">
        <v>42366</v>
      </c>
      <c r="H1122" s="632" t="s">
        <v>7475</v>
      </c>
      <c r="I1122" s="632" t="s">
        <v>7062</v>
      </c>
      <c r="J1122" s="422" t="s">
        <v>7063</v>
      </c>
      <c r="K1122" s="636">
        <v>2</v>
      </c>
      <c r="L1122" s="635">
        <v>2</v>
      </c>
      <c r="M1122" s="635">
        <v>0</v>
      </c>
      <c r="N1122" s="647">
        <v>116200</v>
      </c>
      <c r="O1122" s="647">
        <v>96446</v>
      </c>
      <c r="P1122" s="647">
        <f t="shared" si="37"/>
        <v>19754</v>
      </c>
      <c r="Q1122" s="648">
        <f t="shared" si="38"/>
        <v>0.17</v>
      </c>
      <c r="R1122" s="636" t="s">
        <v>7476</v>
      </c>
      <c r="S1122" s="636">
        <v>4253030758</v>
      </c>
      <c r="T1122" s="636" t="s">
        <v>7477</v>
      </c>
      <c r="U1122" s="634">
        <v>42388</v>
      </c>
      <c r="V1122" s="636" t="s">
        <v>694</v>
      </c>
      <c r="W1122" s="634">
        <v>42402</v>
      </c>
      <c r="X1122" s="634">
        <v>42402</v>
      </c>
      <c r="Y1122" s="632" t="s">
        <v>7478</v>
      </c>
      <c r="Z1122" s="647">
        <v>96446</v>
      </c>
      <c r="AA1122" s="636" t="s">
        <v>7476</v>
      </c>
      <c r="AB1122" s="636">
        <v>4253030758</v>
      </c>
    </row>
    <row r="1123" spans="1:28" ht="146.25">
      <c r="A1123" s="475" t="s">
        <v>26845</v>
      </c>
      <c r="B1123" s="1171" t="s">
        <v>7479</v>
      </c>
      <c r="C1123" s="632" t="s">
        <v>7480</v>
      </c>
      <c r="D1123" s="644" t="s">
        <v>589</v>
      </c>
      <c r="E1123" s="633" t="s">
        <v>7481</v>
      </c>
      <c r="F1123" s="634">
        <v>42332</v>
      </c>
      <c r="G1123" s="634">
        <v>42353</v>
      </c>
      <c r="H1123" s="650" t="s">
        <v>7482</v>
      </c>
      <c r="I1123" s="632" t="s">
        <v>7314</v>
      </c>
      <c r="J1123" s="422" t="s">
        <v>7315</v>
      </c>
      <c r="K1123" s="1452">
        <v>2</v>
      </c>
      <c r="L1123" s="1451">
        <v>2</v>
      </c>
      <c r="M1123" s="1451">
        <v>0</v>
      </c>
      <c r="N1123" s="649">
        <v>16871.04</v>
      </c>
      <c r="O1123" s="647">
        <v>16702.330000000002</v>
      </c>
      <c r="P1123" s="647">
        <f t="shared" si="37"/>
        <v>168.70999999999913</v>
      </c>
      <c r="Q1123" s="648">
        <f t="shared" si="38"/>
        <v>9.9999762907324909E-3</v>
      </c>
      <c r="R1123" s="637" t="s">
        <v>3012</v>
      </c>
      <c r="S1123" s="632" t="s">
        <v>3013</v>
      </c>
      <c r="T1123" s="637" t="s">
        <v>7419</v>
      </c>
      <c r="U1123" s="634">
        <v>42367</v>
      </c>
      <c r="V1123" s="636" t="s">
        <v>694</v>
      </c>
      <c r="W1123" s="634">
        <v>42382</v>
      </c>
      <c r="X1123" s="634">
        <v>42382</v>
      </c>
      <c r="Y1123" s="632" t="s">
        <v>7483</v>
      </c>
      <c r="Z1123" s="647">
        <v>16702.330000000002</v>
      </c>
      <c r="AA1123" s="637" t="s">
        <v>3012</v>
      </c>
      <c r="AB1123" s="632" t="s">
        <v>3013</v>
      </c>
    </row>
    <row r="1124" spans="1:28" ht="146.25">
      <c r="A1124" s="475" t="s">
        <v>26846</v>
      </c>
      <c r="B1124" s="1171" t="s">
        <v>7484</v>
      </c>
      <c r="C1124" s="632" t="s">
        <v>7485</v>
      </c>
      <c r="D1124" s="644" t="s">
        <v>589</v>
      </c>
      <c r="E1124" s="633" t="s">
        <v>7481</v>
      </c>
      <c r="F1124" s="634">
        <v>42332</v>
      </c>
      <c r="G1124" s="634">
        <v>42353</v>
      </c>
      <c r="H1124" s="650" t="s">
        <v>7482</v>
      </c>
      <c r="I1124" s="632" t="s">
        <v>7314</v>
      </c>
      <c r="J1124" s="422" t="s">
        <v>7315</v>
      </c>
      <c r="K1124" s="1452"/>
      <c r="L1124" s="1451"/>
      <c r="M1124" s="1451"/>
      <c r="N1124" s="649">
        <v>24227.759999999998</v>
      </c>
      <c r="O1124" s="647">
        <v>23985.48</v>
      </c>
      <c r="P1124" s="647">
        <f t="shared" si="37"/>
        <v>242.27999999999884</v>
      </c>
      <c r="Q1124" s="648">
        <f t="shared" si="38"/>
        <v>1.0000099059921297E-2</v>
      </c>
      <c r="R1124" s="637" t="s">
        <v>3012</v>
      </c>
      <c r="S1124" s="632" t="s">
        <v>3013</v>
      </c>
      <c r="T1124" s="637" t="s">
        <v>7419</v>
      </c>
      <c r="U1124" s="634">
        <v>42367</v>
      </c>
      <c r="V1124" s="636" t="s">
        <v>694</v>
      </c>
      <c r="W1124" s="634">
        <v>42380</v>
      </c>
      <c r="X1124" s="634">
        <v>42381</v>
      </c>
      <c r="Y1124" s="632" t="s">
        <v>7486</v>
      </c>
      <c r="Z1124" s="647">
        <v>23985.48</v>
      </c>
      <c r="AA1124" s="637" t="s">
        <v>3012</v>
      </c>
      <c r="AB1124" s="632" t="s">
        <v>3013</v>
      </c>
    </row>
    <row r="1125" spans="1:28" ht="146.25">
      <c r="A1125" s="475" t="s">
        <v>26847</v>
      </c>
      <c r="B1125" s="1171" t="s">
        <v>7487</v>
      </c>
      <c r="C1125" s="632" t="s">
        <v>7488</v>
      </c>
      <c r="D1125" s="644" t="s">
        <v>589</v>
      </c>
      <c r="E1125" s="633" t="s">
        <v>7481</v>
      </c>
      <c r="F1125" s="634">
        <v>42332</v>
      </c>
      <c r="G1125" s="634">
        <v>42353</v>
      </c>
      <c r="H1125" s="650" t="s">
        <v>7482</v>
      </c>
      <c r="I1125" s="632" t="s">
        <v>7314</v>
      </c>
      <c r="J1125" s="422" t="s">
        <v>7315</v>
      </c>
      <c r="K1125" s="1452"/>
      <c r="L1125" s="1451"/>
      <c r="M1125" s="1451"/>
      <c r="N1125" s="649">
        <v>37764.959999999999</v>
      </c>
      <c r="O1125" s="647">
        <v>37387.31</v>
      </c>
      <c r="P1125" s="647">
        <f t="shared" si="37"/>
        <v>377.65000000000146</v>
      </c>
      <c r="Q1125" s="648">
        <f t="shared" si="38"/>
        <v>1.0000010591829067E-2</v>
      </c>
      <c r="R1125" s="637" t="s">
        <v>3012</v>
      </c>
      <c r="S1125" s="632" t="s">
        <v>3013</v>
      </c>
      <c r="T1125" s="637" t="s">
        <v>7419</v>
      </c>
      <c r="U1125" s="634">
        <v>42367</v>
      </c>
      <c r="V1125" s="636" t="s">
        <v>694</v>
      </c>
      <c r="W1125" s="634">
        <v>42382</v>
      </c>
      <c r="X1125" s="634">
        <v>42383</v>
      </c>
      <c r="Y1125" s="632" t="s">
        <v>7489</v>
      </c>
      <c r="Z1125" s="647">
        <v>37387.31</v>
      </c>
      <c r="AA1125" s="637" t="s">
        <v>3012</v>
      </c>
      <c r="AB1125" s="632" t="s">
        <v>3013</v>
      </c>
    </row>
    <row r="1126" spans="1:28" ht="146.25">
      <c r="A1126" s="475" t="s">
        <v>26848</v>
      </c>
      <c r="B1126" s="1171" t="s">
        <v>7490</v>
      </c>
      <c r="C1126" s="632" t="s">
        <v>7491</v>
      </c>
      <c r="D1126" s="644" t="s">
        <v>589</v>
      </c>
      <c r="E1126" s="633" t="s">
        <v>7481</v>
      </c>
      <c r="F1126" s="634">
        <v>42332</v>
      </c>
      <c r="G1126" s="634">
        <v>42353</v>
      </c>
      <c r="H1126" s="650" t="s">
        <v>7482</v>
      </c>
      <c r="I1126" s="632" t="s">
        <v>7314</v>
      </c>
      <c r="J1126" s="422" t="s">
        <v>7315</v>
      </c>
      <c r="K1126" s="1452"/>
      <c r="L1126" s="1451"/>
      <c r="M1126" s="1451"/>
      <c r="N1126" s="649">
        <v>8283.7900000000009</v>
      </c>
      <c r="O1126" s="647">
        <v>8200.9599999999991</v>
      </c>
      <c r="P1126" s="647">
        <f t="shared" si="37"/>
        <v>82.830000000001746</v>
      </c>
      <c r="Q1126" s="648">
        <f t="shared" si="38"/>
        <v>9.9990463302427196E-3</v>
      </c>
      <c r="R1126" s="637" t="s">
        <v>3012</v>
      </c>
      <c r="S1126" s="632" t="s">
        <v>3013</v>
      </c>
      <c r="T1126" s="637" t="s">
        <v>7419</v>
      </c>
      <c r="U1126" s="634">
        <v>42367</v>
      </c>
      <c r="V1126" s="636" t="s">
        <v>694</v>
      </c>
      <c r="W1126" s="634">
        <v>42380</v>
      </c>
      <c r="X1126" s="634">
        <v>42380</v>
      </c>
      <c r="Y1126" s="632" t="s">
        <v>7492</v>
      </c>
      <c r="Z1126" s="647">
        <v>8200.9599999999991</v>
      </c>
      <c r="AA1126" s="637" t="s">
        <v>3012</v>
      </c>
      <c r="AB1126" s="632" t="s">
        <v>3013</v>
      </c>
    </row>
    <row r="1127" spans="1:28" ht="146.25">
      <c r="A1127" s="475" t="s">
        <v>26849</v>
      </c>
      <c r="B1127" s="1171" t="s">
        <v>7493</v>
      </c>
      <c r="C1127" s="632" t="s">
        <v>7494</v>
      </c>
      <c r="D1127" s="644" t="s">
        <v>589</v>
      </c>
      <c r="E1127" s="633" t="s">
        <v>7481</v>
      </c>
      <c r="F1127" s="634">
        <v>42332</v>
      </c>
      <c r="G1127" s="634">
        <v>42353</v>
      </c>
      <c r="H1127" s="650" t="s">
        <v>7482</v>
      </c>
      <c r="I1127" s="632" t="s">
        <v>7314</v>
      </c>
      <c r="J1127" s="422" t="s">
        <v>7315</v>
      </c>
      <c r="K1127" s="1452"/>
      <c r="L1127" s="1451"/>
      <c r="M1127" s="1451"/>
      <c r="N1127" s="649">
        <v>27144</v>
      </c>
      <c r="O1127" s="647">
        <v>26872.560000000001</v>
      </c>
      <c r="P1127" s="647">
        <f t="shared" si="37"/>
        <v>271.43999999999869</v>
      </c>
      <c r="Q1127" s="648">
        <f t="shared" si="38"/>
        <v>9.999999999999858E-3</v>
      </c>
      <c r="R1127" s="637" t="s">
        <v>3012</v>
      </c>
      <c r="S1127" s="632" t="s">
        <v>3013</v>
      </c>
      <c r="T1127" s="637" t="s">
        <v>7419</v>
      </c>
      <c r="U1127" s="634">
        <v>42367</v>
      </c>
      <c r="V1127" s="636" t="s">
        <v>694</v>
      </c>
      <c r="W1127" s="634">
        <v>42382</v>
      </c>
      <c r="X1127" s="634">
        <v>42383</v>
      </c>
      <c r="Y1127" s="632" t="s">
        <v>7495</v>
      </c>
      <c r="Z1127" s="647">
        <v>26872.560000000001</v>
      </c>
      <c r="AA1127" s="637" t="s">
        <v>3012</v>
      </c>
      <c r="AB1127" s="632" t="s">
        <v>3013</v>
      </c>
    </row>
    <row r="1128" spans="1:28" ht="146.25">
      <c r="A1128" s="475" t="s">
        <v>26850</v>
      </c>
      <c r="B1128" s="1171" t="s">
        <v>7496</v>
      </c>
      <c r="C1128" s="632" t="s">
        <v>7497</v>
      </c>
      <c r="D1128" s="644" t="s">
        <v>589</v>
      </c>
      <c r="E1128" s="633" t="s">
        <v>7481</v>
      </c>
      <c r="F1128" s="634">
        <v>42331</v>
      </c>
      <c r="G1128" s="634">
        <v>42353</v>
      </c>
      <c r="H1128" s="650" t="s">
        <v>7482</v>
      </c>
      <c r="I1128" s="632" t="s">
        <v>7314</v>
      </c>
      <c r="J1128" s="422" t="s">
        <v>7315</v>
      </c>
      <c r="K1128" s="1452"/>
      <c r="L1128" s="1451"/>
      <c r="M1128" s="1451"/>
      <c r="N1128" s="649">
        <v>26390.92</v>
      </c>
      <c r="O1128" s="647">
        <v>26127.01</v>
      </c>
      <c r="P1128" s="647">
        <f t="shared" si="37"/>
        <v>263.90999999999985</v>
      </c>
      <c r="Q1128" s="648">
        <f t="shared" si="38"/>
        <v>1.0000030313456278E-2</v>
      </c>
      <c r="R1128" s="637" t="s">
        <v>3012</v>
      </c>
      <c r="S1128" s="632" t="s">
        <v>3013</v>
      </c>
      <c r="T1128" s="637" t="s">
        <v>7419</v>
      </c>
      <c r="U1128" s="634">
        <v>42367</v>
      </c>
      <c r="V1128" s="636" t="s">
        <v>694</v>
      </c>
      <c r="W1128" s="634">
        <v>42380</v>
      </c>
      <c r="X1128" s="634">
        <v>42381</v>
      </c>
      <c r="Y1128" s="632" t="s">
        <v>7498</v>
      </c>
      <c r="Z1128" s="647">
        <v>26127.01</v>
      </c>
      <c r="AA1128" s="637" t="s">
        <v>3012</v>
      </c>
      <c r="AB1128" s="632" t="s">
        <v>3013</v>
      </c>
    </row>
    <row r="1129" spans="1:28" ht="146.25">
      <c r="A1129" s="475" t="s">
        <v>26851</v>
      </c>
      <c r="B1129" s="1171" t="s">
        <v>7499</v>
      </c>
      <c r="C1129" s="632" t="s">
        <v>7500</v>
      </c>
      <c r="D1129" s="644" t="s">
        <v>589</v>
      </c>
      <c r="E1129" s="633" t="s">
        <v>7481</v>
      </c>
      <c r="F1129" s="634">
        <v>42331</v>
      </c>
      <c r="G1129" s="634">
        <v>42353</v>
      </c>
      <c r="H1129" s="650" t="s">
        <v>7482</v>
      </c>
      <c r="I1129" s="632" t="s">
        <v>7314</v>
      </c>
      <c r="J1129" s="422" t="s">
        <v>7315</v>
      </c>
      <c r="K1129" s="1452"/>
      <c r="L1129" s="1451"/>
      <c r="M1129" s="1451"/>
      <c r="N1129" s="649">
        <v>14884.66</v>
      </c>
      <c r="O1129" s="647">
        <v>14735.81</v>
      </c>
      <c r="P1129" s="647">
        <f t="shared" si="37"/>
        <v>148.85000000000036</v>
      </c>
      <c r="Q1129" s="648">
        <f t="shared" si="38"/>
        <v>1.0000228423087947E-2</v>
      </c>
      <c r="R1129" s="637" t="s">
        <v>3012</v>
      </c>
      <c r="S1129" s="632" t="s">
        <v>3013</v>
      </c>
      <c r="T1129" s="637" t="s">
        <v>7419</v>
      </c>
      <c r="U1129" s="634">
        <v>42367</v>
      </c>
      <c r="V1129" s="636" t="s">
        <v>694</v>
      </c>
      <c r="W1129" s="634">
        <v>42381</v>
      </c>
      <c r="X1129" s="634">
        <v>42382</v>
      </c>
      <c r="Y1129" s="632" t="s">
        <v>7501</v>
      </c>
      <c r="Z1129" s="647">
        <v>14735.81</v>
      </c>
      <c r="AA1129" s="637" t="s">
        <v>3012</v>
      </c>
      <c r="AB1129" s="632" t="s">
        <v>3013</v>
      </c>
    </row>
    <row r="1130" spans="1:28" ht="146.25">
      <c r="A1130" s="475" t="s">
        <v>26852</v>
      </c>
      <c r="B1130" s="1171" t="s">
        <v>7502</v>
      </c>
      <c r="C1130" s="632" t="s">
        <v>7503</v>
      </c>
      <c r="D1130" s="644" t="s">
        <v>589</v>
      </c>
      <c r="E1130" s="633" t="s">
        <v>7481</v>
      </c>
      <c r="F1130" s="634">
        <v>42331</v>
      </c>
      <c r="G1130" s="634">
        <v>42353</v>
      </c>
      <c r="H1130" s="650" t="s">
        <v>7482</v>
      </c>
      <c r="I1130" s="632" t="s">
        <v>7314</v>
      </c>
      <c r="J1130" s="422" t="s">
        <v>7315</v>
      </c>
      <c r="K1130" s="1452"/>
      <c r="L1130" s="1451"/>
      <c r="M1130" s="1451"/>
      <c r="N1130" s="649">
        <v>20427.599999999999</v>
      </c>
      <c r="O1130" s="647">
        <v>20223.32</v>
      </c>
      <c r="P1130" s="647">
        <f t="shared" si="37"/>
        <v>204.27999999999884</v>
      </c>
      <c r="Q1130" s="648">
        <f t="shared" si="38"/>
        <v>1.0000195813507133E-2</v>
      </c>
      <c r="R1130" s="637" t="s">
        <v>3012</v>
      </c>
      <c r="S1130" s="632" t="s">
        <v>3013</v>
      </c>
      <c r="T1130" s="637" t="s">
        <v>7419</v>
      </c>
      <c r="U1130" s="634">
        <v>42367</v>
      </c>
      <c r="V1130" s="636" t="s">
        <v>694</v>
      </c>
      <c r="W1130" s="634">
        <v>42380</v>
      </c>
      <c r="X1130" s="634">
        <v>42382</v>
      </c>
      <c r="Y1130" s="632" t="s">
        <v>7504</v>
      </c>
      <c r="Z1130" s="647">
        <v>20223.32</v>
      </c>
      <c r="AA1130" s="637" t="s">
        <v>3012</v>
      </c>
      <c r="AB1130" s="632" t="s">
        <v>3013</v>
      </c>
    </row>
    <row r="1131" spans="1:28" ht="146.25">
      <c r="A1131" s="475" t="s">
        <v>26853</v>
      </c>
      <c r="B1131" s="1171" t="s">
        <v>7505</v>
      </c>
      <c r="C1131" s="632" t="s">
        <v>7506</v>
      </c>
      <c r="D1131" s="644" t="s">
        <v>589</v>
      </c>
      <c r="E1131" s="633" t="s">
        <v>7481</v>
      </c>
      <c r="F1131" s="634">
        <v>42332</v>
      </c>
      <c r="G1131" s="634">
        <v>42353</v>
      </c>
      <c r="H1131" s="650" t="s">
        <v>7482</v>
      </c>
      <c r="I1131" s="632" t="s">
        <v>7314</v>
      </c>
      <c r="J1131" s="422" t="s">
        <v>7315</v>
      </c>
      <c r="K1131" s="1452"/>
      <c r="L1131" s="1451"/>
      <c r="M1131" s="1451"/>
      <c r="N1131" s="649">
        <v>26626.17</v>
      </c>
      <c r="O1131" s="647">
        <v>26359.919999999998</v>
      </c>
      <c r="P1131" s="647">
        <f t="shared" si="37"/>
        <v>266.25</v>
      </c>
      <c r="Q1131" s="648">
        <f t="shared" si="38"/>
        <v>9.9995605826899234E-3</v>
      </c>
      <c r="R1131" s="637" t="s">
        <v>3012</v>
      </c>
      <c r="S1131" s="632" t="s">
        <v>3013</v>
      </c>
      <c r="T1131" s="637" t="s">
        <v>7419</v>
      </c>
      <c r="U1131" s="634">
        <v>42367</v>
      </c>
      <c r="V1131" s="636" t="s">
        <v>694</v>
      </c>
      <c r="W1131" s="634">
        <v>42381</v>
      </c>
      <c r="X1131" s="634">
        <v>42382</v>
      </c>
      <c r="Y1131" s="632" t="s">
        <v>7507</v>
      </c>
      <c r="Z1131" s="647">
        <v>26359.919999999998</v>
      </c>
      <c r="AA1131" s="637" t="s">
        <v>3012</v>
      </c>
      <c r="AB1131" s="632" t="s">
        <v>3013</v>
      </c>
    </row>
    <row r="1132" spans="1:28" ht="146.25">
      <c r="A1132" s="475" t="s">
        <v>26854</v>
      </c>
      <c r="B1132" s="1171" t="s">
        <v>7508</v>
      </c>
      <c r="C1132" s="632" t="s">
        <v>7509</v>
      </c>
      <c r="D1132" s="644" t="s">
        <v>589</v>
      </c>
      <c r="E1132" s="633" t="s">
        <v>7481</v>
      </c>
      <c r="F1132" s="634">
        <v>42332</v>
      </c>
      <c r="G1132" s="634">
        <v>42353</v>
      </c>
      <c r="H1132" s="650" t="s">
        <v>7482</v>
      </c>
      <c r="I1132" s="632" t="s">
        <v>7314</v>
      </c>
      <c r="J1132" s="422" t="s">
        <v>7315</v>
      </c>
      <c r="K1132" s="1452"/>
      <c r="L1132" s="1451"/>
      <c r="M1132" s="1451"/>
      <c r="N1132" s="649">
        <v>21904.51</v>
      </c>
      <c r="O1132" s="647">
        <v>21685.47</v>
      </c>
      <c r="P1132" s="647">
        <f t="shared" si="37"/>
        <v>219.03999999999724</v>
      </c>
      <c r="Q1132" s="648">
        <f t="shared" si="38"/>
        <v>9.9997671712354474E-3</v>
      </c>
      <c r="R1132" s="637" t="s">
        <v>3012</v>
      </c>
      <c r="S1132" s="632" t="s">
        <v>3013</v>
      </c>
      <c r="T1132" s="637" t="s">
        <v>7419</v>
      </c>
      <c r="U1132" s="634">
        <v>42367</v>
      </c>
      <c r="V1132" s="636" t="s">
        <v>694</v>
      </c>
      <c r="W1132" s="634">
        <v>42381</v>
      </c>
      <c r="X1132" s="634">
        <v>42382</v>
      </c>
      <c r="Y1132" s="632" t="s">
        <v>7510</v>
      </c>
      <c r="Z1132" s="647">
        <v>21685.47</v>
      </c>
      <c r="AA1132" s="637" t="s">
        <v>3012</v>
      </c>
      <c r="AB1132" s="632" t="s">
        <v>3013</v>
      </c>
    </row>
    <row r="1133" spans="1:28" ht="146.25">
      <c r="A1133" s="475" t="s">
        <v>26855</v>
      </c>
      <c r="B1133" s="1171" t="s">
        <v>7511</v>
      </c>
      <c r="C1133" s="632" t="s">
        <v>7512</v>
      </c>
      <c r="D1133" s="644" t="s">
        <v>589</v>
      </c>
      <c r="E1133" s="633" t="s">
        <v>7481</v>
      </c>
      <c r="F1133" s="634">
        <v>42332</v>
      </c>
      <c r="G1133" s="634">
        <v>42353</v>
      </c>
      <c r="H1133" s="650" t="s">
        <v>7482</v>
      </c>
      <c r="I1133" s="632" t="s">
        <v>7314</v>
      </c>
      <c r="J1133" s="422" t="s">
        <v>7315</v>
      </c>
      <c r="K1133" s="1452"/>
      <c r="L1133" s="1451"/>
      <c r="M1133" s="1451"/>
      <c r="N1133" s="649">
        <v>32608.99</v>
      </c>
      <c r="O1133" s="647">
        <v>32282.91</v>
      </c>
      <c r="P1133" s="647">
        <f t="shared" si="37"/>
        <v>326.08000000000175</v>
      </c>
      <c r="Q1133" s="648">
        <f t="shared" si="38"/>
        <v>9.9996964027405967E-3</v>
      </c>
      <c r="R1133" s="637" t="s">
        <v>3012</v>
      </c>
      <c r="S1133" s="632" t="s">
        <v>3013</v>
      </c>
      <c r="T1133" s="637" t="s">
        <v>7419</v>
      </c>
      <c r="U1133" s="634">
        <v>42367</v>
      </c>
      <c r="V1133" s="636" t="s">
        <v>694</v>
      </c>
      <c r="W1133" s="634">
        <v>42381</v>
      </c>
      <c r="X1133" s="634">
        <v>42382</v>
      </c>
      <c r="Y1133" s="632" t="s">
        <v>7513</v>
      </c>
      <c r="Z1133" s="647">
        <v>32282.91</v>
      </c>
      <c r="AA1133" s="637" t="s">
        <v>3012</v>
      </c>
      <c r="AB1133" s="632" t="s">
        <v>3013</v>
      </c>
    </row>
    <row r="1134" spans="1:28" ht="146.25">
      <c r="A1134" s="475" t="s">
        <v>26856</v>
      </c>
      <c r="B1134" s="1171" t="s">
        <v>7514</v>
      </c>
      <c r="C1134" s="632" t="s">
        <v>7515</v>
      </c>
      <c r="D1134" s="644" t="s">
        <v>589</v>
      </c>
      <c r="E1134" s="633" t="s">
        <v>7481</v>
      </c>
      <c r="F1134" s="634">
        <v>42333</v>
      </c>
      <c r="G1134" s="634">
        <v>42353</v>
      </c>
      <c r="H1134" s="650" t="s">
        <v>7482</v>
      </c>
      <c r="I1134" s="632" t="s">
        <v>7314</v>
      </c>
      <c r="J1134" s="422" t="s">
        <v>7315</v>
      </c>
      <c r="K1134" s="1452"/>
      <c r="L1134" s="1451"/>
      <c r="M1134" s="1451"/>
      <c r="N1134" s="649">
        <v>16884.96</v>
      </c>
      <c r="O1134" s="647">
        <v>16716.11</v>
      </c>
      <c r="P1134" s="647">
        <f t="shared" si="37"/>
        <v>168.84999999999854</v>
      </c>
      <c r="Q1134" s="648">
        <f t="shared" si="38"/>
        <v>1.0000023689721473E-2</v>
      </c>
      <c r="R1134" s="637" t="s">
        <v>3012</v>
      </c>
      <c r="S1134" s="632" t="s">
        <v>3013</v>
      </c>
      <c r="T1134" s="637" t="s">
        <v>7419</v>
      </c>
      <c r="U1134" s="634">
        <v>42367</v>
      </c>
      <c r="V1134" s="636" t="s">
        <v>694</v>
      </c>
      <c r="W1134" s="634">
        <v>42382</v>
      </c>
      <c r="X1134" s="634">
        <v>42382</v>
      </c>
      <c r="Y1134" s="632" t="s">
        <v>7516</v>
      </c>
      <c r="Z1134" s="647">
        <v>16716.11</v>
      </c>
      <c r="AA1134" s="637" t="s">
        <v>3012</v>
      </c>
      <c r="AB1134" s="632" t="s">
        <v>3013</v>
      </c>
    </row>
    <row r="1135" spans="1:28" ht="146.25">
      <c r="A1135" s="475" t="s">
        <v>26857</v>
      </c>
      <c r="B1135" s="1171" t="s">
        <v>7517</v>
      </c>
      <c r="C1135" s="632" t="s">
        <v>7518</v>
      </c>
      <c r="D1135" s="644" t="s">
        <v>589</v>
      </c>
      <c r="E1135" s="633" t="s">
        <v>7481</v>
      </c>
      <c r="F1135" s="634">
        <v>42332</v>
      </c>
      <c r="G1135" s="634">
        <v>42353</v>
      </c>
      <c r="H1135" s="650" t="s">
        <v>7482</v>
      </c>
      <c r="I1135" s="632" t="s">
        <v>7314</v>
      </c>
      <c r="J1135" s="422" t="s">
        <v>7315</v>
      </c>
      <c r="K1135" s="1452"/>
      <c r="L1135" s="1451"/>
      <c r="M1135" s="1451"/>
      <c r="N1135" s="649">
        <v>4966.66</v>
      </c>
      <c r="O1135" s="647">
        <v>4916.99</v>
      </c>
      <c r="P1135" s="647">
        <f t="shared" si="37"/>
        <v>49.670000000000073</v>
      </c>
      <c r="Q1135" s="648">
        <f t="shared" si="38"/>
        <v>1.0000684564677301E-2</v>
      </c>
      <c r="R1135" s="637" t="s">
        <v>3012</v>
      </c>
      <c r="S1135" s="632" t="s">
        <v>3013</v>
      </c>
      <c r="T1135" s="637" t="s">
        <v>7419</v>
      </c>
      <c r="U1135" s="634">
        <v>42367</v>
      </c>
      <c r="V1135" s="636" t="s">
        <v>694</v>
      </c>
      <c r="W1135" s="634">
        <v>42381</v>
      </c>
      <c r="X1135" s="634">
        <v>42382</v>
      </c>
      <c r="Y1135" s="632" t="s">
        <v>7519</v>
      </c>
      <c r="Z1135" s="647">
        <v>4916.99</v>
      </c>
      <c r="AA1135" s="637" t="s">
        <v>3012</v>
      </c>
      <c r="AB1135" s="632" t="s">
        <v>3013</v>
      </c>
    </row>
    <row r="1136" spans="1:28" ht="146.25">
      <c r="A1136" s="475" t="s">
        <v>26858</v>
      </c>
      <c r="B1136" s="1171" t="s">
        <v>7520</v>
      </c>
      <c r="C1136" s="632" t="s">
        <v>7521</v>
      </c>
      <c r="D1136" s="644" t="s">
        <v>589</v>
      </c>
      <c r="E1136" s="633" t="s">
        <v>7481</v>
      </c>
      <c r="F1136" s="634">
        <v>42332</v>
      </c>
      <c r="G1136" s="634">
        <v>42353</v>
      </c>
      <c r="H1136" s="650" t="s">
        <v>7482</v>
      </c>
      <c r="I1136" s="632" t="s">
        <v>7314</v>
      </c>
      <c r="J1136" s="422" t="s">
        <v>7315</v>
      </c>
      <c r="K1136" s="1452"/>
      <c r="L1136" s="1451"/>
      <c r="M1136" s="1451"/>
      <c r="N1136" s="649">
        <v>17852.400000000001</v>
      </c>
      <c r="O1136" s="647">
        <v>17673.88</v>
      </c>
      <c r="P1136" s="647">
        <f t="shared" si="37"/>
        <v>178.52000000000044</v>
      </c>
      <c r="Q1136" s="648">
        <f t="shared" si="38"/>
        <v>9.9997759404898551E-3</v>
      </c>
      <c r="R1136" s="637" t="s">
        <v>3012</v>
      </c>
      <c r="S1136" s="632" t="s">
        <v>3013</v>
      </c>
      <c r="T1136" s="637" t="s">
        <v>7419</v>
      </c>
      <c r="U1136" s="634">
        <v>42367</v>
      </c>
      <c r="V1136" s="636" t="s">
        <v>694</v>
      </c>
      <c r="W1136" s="634">
        <v>42381</v>
      </c>
      <c r="X1136" s="634">
        <v>42382</v>
      </c>
      <c r="Y1136" s="632" t="s">
        <v>7522</v>
      </c>
      <c r="Z1136" s="647">
        <v>17673.88</v>
      </c>
      <c r="AA1136" s="637" t="s">
        <v>3012</v>
      </c>
      <c r="AB1136" s="632" t="s">
        <v>3013</v>
      </c>
    </row>
    <row r="1137" spans="1:28" ht="146.25">
      <c r="A1137" s="475" t="s">
        <v>26859</v>
      </c>
      <c r="B1137" s="1171" t="s">
        <v>7523</v>
      </c>
      <c r="C1137" s="632" t="s">
        <v>7524</v>
      </c>
      <c r="D1137" s="644" t="s">
        <v>589</v>
      </c>
      <c r="E1137" s="633" t="s">
        <v>7481</v>
      </c>
      <c r="F1137" s="634">
        <v>42332</v>
      </c>
      <c r="G1137" s="634">
        <v>42353</v>
      </c>
      <c r="H1137" s="650" t="s">
        <v>7482</v>
      </c>
      <c r="I1137" s="632" t="s">
        <v>7314</v>
      </c>
      <c r="J1137" s="422" t="s">
        <v>7315</v>
      </c>
      <c r="K1137" s="1452"/>
      <c r="L1137" s="1451"/>
      <c r="M1137" s="1451"/>
      <c r="N1137" s="649">
        <v>40157.800000000003</v>
      </c>
      <c r="O1137" s="647">
        <v>39756.22</v>
      </c>
      <c r="P1137" s="647">
        <f t="shared" si="37"/>
        <v>401.58000000000175</v>
      </c>
      <c r="Q1137" s="648">
        <f t="shared" si="38"/>
        <v>1.0000049803525144E-2</v>
      </c>
      <c r="R1137" s="637" t="s">
        <v>3012</v>
      </c>
      <c r="S1137" s="632" t="s">
        <v>3013</v>
      </c>
      <c r="T1137" s="637" t="s">
        <v>7419</v>
      </c>
      <c r="U1137" s="634">
        <v>42367</v>
      </c>
      <c r="V1137" s="636" t="s">
        <v>694</v>
      </c>
      <c r="W1137" s="634">
        <v>42381</v>
      </c>
      <c r="X1137" s="634">
        <v>42383</v>
      </c>
      <c r="Y1137" s="632" t="s">
        <v>7525</v>
      </c>
      <c r="Z1137" s="647">
        <v>39756.22</v>
      </c>
      <c r="AA1137" s="637" t="s">
        <v>3012</v>
      </c>
      <c r="AB1137" s="632" t="s">
        <v>3013</v>
      </c>
    </row>
    <row r="1138" spans="1:28" ht="146.25">
      <c r="A1138" s="475" t="s">
        <v>26860</v>
      </c>
      <c r="B1138" s="1171" t="s">
        <v>7526</v>
      </c>
      <c r="C1138" s="632" t="s">
        <v>7527</v>
      </c>
      <c r="D1138" s="644" t="s">
        <v>589</v>
      </c>
      <c r="E1138" s="633" t="s">
        <v>7481</v>
      </c>
      <c r="F1138" s="634">
        <v>42332</v>
      </c>
      <c r="G1138" s="634">
        <v>42353</v>
      </c>
      <c r="H1138" s="650" t="s">
        <v>7482</v>
      </c>
      <c r="I1138" s="632" t="s">
        <v>7314</v>
      </c>
      <c r="J1138" s="422" t="s">
        <v>7315</v>
      </c>
      <c r="K1138" s="1452"/>
      <c r="L1138" s="1451"/>
      <c r="M1138" s="1451"/>
      <c r="N1138" s="649">
        <v>6188.84</v>
      </c>
      <c r="O1138" s="647">
        <v>6126.95</v>
      </c>
      <c r="P1138" s="647">
        <f t="shared" si="37"/>
        <v>61.890000000000327</v>
      </c>
      <c r="Q1138" s="648">
        <f t="shared" si="38"/>
        <v>1.0000258529869939E-2</v>
      </c>
      <c r="R1138" s="637" t="s">
        <v>3012</v>
      </c>
      <c r="S1138" s="632" t="s">
        <v>3013</v>
      </c>
      <c r="T1138" s="637" t="s">
        <v>7419</v>
      </c>
      <c r="U1138" s="634">
        <v>42367</v>
      </c>
      <c r="V1138" s="636" t="s">
        <v>694</v>
      </c>
      <c r="W1138" s="634">
        <v>42382</v>
      </c>
      <c r="X1138" s="634">
        <v>42382</v>
      </c>
      <c r="Y1138" s="632" t="s">
        <v>7528</v>
      </c>
      <c r="Z1138" s="647">
        <v>6126.95</v>
      </c>
      <c r="AA1138" s="637" t="s">
        <v>3012</v>
      </c>
      <c r="AB1138" s="632" t="s">
        <v>3013</v>
      </c>
    </row>
    <row r="1139" spans="1:28" ht="146.25">
      <c r="A1139" s="475" t="s">
        <v>26861</v>
      </c>
      <c r="B1139" s="1171" t="s">
        <v>7529</v>
      </c>
      <c r="C1139" s="632" t="s">
        <v>7530</v>
      </c>
      <c r="D1139" s="644" t="s">
        <v>589</v>
      </c>
      <c r="E1139" s="633" t="s">
        <v>7481</v>
      </c>
      <c r="F1139" s="634">
        <v>42332</v>
      </c>
      <c r="G1139" s="634">
        <v>42353</v>
      </c>
      <c r="H1139" s="650" t="s">
        <v>7482</v>
      </c>
      <c r="I1139" s="632" t="s">
        <v>7314</v>
      </c>
      <c r="J1139" s="422" t="s">
        <v>7315</v>
      </c>
      <c r="K1139" s="1452"/>
      <c r="L1139" s="1451"/>
      <c r="M1139" s="1451"/>
      <c r="N1139" s="649">
        <v>14011.87</v>
      </c>
      <c r="O1139" s="647">
        <v>13871.76</v>
      </c>
      <c r="P1139" s="647">
        <f t="shared" si="37"/>
        <v>140.11000000000058</v>
      </c>
      <c r="Q1139" s="648">
        <f t="shared" si="38"/>
        <v>9.9993790978649601E-3</v>
      </c>
      <c r="R1139" s="637" t="s">
        <v>3012</v>
      </c>
      <c r="S1139" s="632" t="s">
        <v>3013</v>
      </c>
      <c r="T1139" s="637" t="s">
        <v>7419</v>
      </c>
      <c r="U1139" s="634">
        <v>42367</v>
      </c>
      <c r="V1139" s="636" t="s">
        <v>694</v>
      </c>
      <c r="W1139" s="634">
        <v>42381</v>
      </c>
      <c r="X1139" s="634">
        <v>42383</v>
      </c>
      <c r="Y1139" s="632" t="s">
        <v>7531</v>
      </c>
      <c r="Z1139" s="647">
        <v>13871.76</v>
      </c>
      <c r="AA1139" s="637" t="s">
        <v>3012</v>
      </c>
      <c r="AB1139" s="632" t="s">
        <v>3013</v>
      </c>
    </row>
    <row r="1140" spans="1:28" ht="146.25">
      <c r="A1140" s="475" t="s">
        <v>26862</v>
      </c>
      <c r="B1140" s="1171" t="s">
        <v>7532</v>
      </c>
      <c r="C1140" s="632" t="s">
        <v>7533</v>
      </c>
      <c r="D1140" s="644" t="s">
        <v>589</v>
      </c>
      <c r="E1140" s="633" t="s">
        <v>7481</v>
      </c>
      <c r="F1140" s="634">
        <v>42332</v>
      </c>
      <c r="G1140" s="634">
        <v>42353</v>
      </c>
      <c r="H1140" s="650" t="s">
        <v>7482</v>
      </c>
      <c r="I1140" s="632" t="s">
        <v>7314</v>
      </c>
      <c r="J1140" s="422" t="s">
        <v>7315</v>
      </c>
      <c r="K1140" s="1452"/>
      <c r="L1140" s="1451"/>
      <c r="M1140" s="1451"/>
      <c r="N1140" s="649">
        <v>44837.71</v>
      </c>
      <c r="O1140" s="647">
        <v>44389.34</v>
      </c>
      <c r="P1140" s="647">
        <f t="shared" si="37"/>
        <v>448.37000000000262</v>
      </c>
      <c r="Q1140" s="648">
        <f t="shared" si="38"/>
        <v>9.9998416511459711E-3</v>
      </c>
      <c r="R1140" s="637" t="s">
        <v>3012</v>
      </c>
      <c r="S1140" s="632" t="s">
        <v>3013</v>
      </c>
      <c r="T1140" s="637" t="s">
        <v>7419</v>
      </c>
      <c r="U1140" s="634">
        <v>42367</v>
      </c>
      <c r="V1140" s="636" t="s">
        <v>694</v>
      </c>
      <c r="W1140" s="634">
        <v>42381</v>
      </c>
      <c r="X1140" s="634">
        <v>42383</v>
      </c>
      <c r="Y1140" s="632" t="s">
        <v>7534</v>
      </c>
      <c r="Z1140" s="647">
        <v>44389.34</v>
      </c>
      <c r="AA1140" s="637" t="s">
        <v>3012</v>
      </c>
      <c r="AB1140" s="632" t="s">
        <v>3013</v>
      </c>
    </row>
    <row r="1141" spans="1:28" ht="146.25">
      <c r="A1141" s="475" t="s">
        <v>26863</v>
      </c>
      <c r="B1141" s="1171" t="s">
        <v>7535</v>
      </c>
      <c r="C1141" s="632" t="s">
        <v>7536</v>
      </c>
      <c r="D1141" s="644" t="s">
        <v>589</v>
      </c>
      <c r="E1141" s="633" t="s">
        <v>7481</v>
      </c>
      <c r="F1141" s="634">
        <v>42332</v>
      </c>
      <c r="G1141" s="634">
        <v>42353</v>
      </c>
      <c r="H1141" s="650" t="s">
        <v>7482</v>
      </c>
      <c r="I1141" s="632" t="s">
        <v>7314</v>
      </c>
      <c r="J1141" s="422" t="s">
        <v>7315</v>
      </c>
      <c r="K1141" s="1452"/>
      <c r="L1141" s="1451"/>
      <c r="M1141" s="1451"/>
      <c r="N1141" s="649">
        <v>45323.519999999997</v>
      </c>
      <c r="O1141" s="647">
        <v>44870.29</v>
      </c>
      <c r="P1141" s="647">
        <f t="shared" si="37"/>
        <v>453.22999999999593</v>
      </c>
      <c r="Q1141" s="648">
        <f t="shared" si="38"/>
        <v>9.9998852692817757E-3</v>
      </c>
      <c r="R1141" s="637" t="s">
        <v>3012</v>
      </c>
      <c r="S1141" s="632" t="s">
        <v>3013</v>
      </c>
      <c r="T1141" s="637" t="s">
        <v>7419</v>
      </c>
      <c r="U1141" s="634">
        <v>42367</v>
      </c>
      <c r="V1141" s="636" t="s">
        <v>694</v>
      </c>
      <c r="W1141" s="634">
        <v>42382</v>
      </c>
      <c r="X1141" s="634">
        <v>42382</v>
      </c>
      <c r="Y1141" s="632" t="s">
        <v>7537</v>
      </c>
      <c r="Z1141" s="647">
        <v>44870.29</v>
      </c>
      <c r="AA1141" s="637" t="s">
        <v>3012</v>
      </c>
      <c r="AB1141" s="632" t="s">
        <v>3013</v>
      </c>
    </row>
    <row r="1142" spans="1:28" ht="146.25">
      <c r="A1142" s="475" t="s">
        <v>26864</v>
      </c>
      <c r="B1142" s="1171" t="s">
        <v>7538</v>
      </c>
      <c r="C1142" s="632" t="s">
        <v>7539</v>
      </c>
      <c r="D1142" s="644" t="s">
        <v>589</v>
      </c>
      <c r="E1142" s="633" t="s">
        <v>7481</v>
      </c>
      <c r="F1142" s="634">
        <v>42332</v>
      </c>
      <c r="G1142" s="634">
        <v>42353</v>
      </c>
      <c r="H1142" s="650" t="s">
        <v>7482</v>
      </c>
      <c r="I1142" s="632" t="s">
        <v>7314</v>
      </c>
      <c r="J1142" s="422" t="s">
        <v>7315</v>
      </c>
      <c r="K1142" s="1452"/>
      <c r="L1142" s="1451"/>
      <c r="M1142" s="1451"/>
      <c r="N1142" s="649">
        <v>63490.52</v>
      </c>
      <c r="O1142" s="647">
        <v>62855.62</v>
      </c>
      <c r="P1142" s="647">
        <f t="shared" si="37"/>
        <v>634.89999999999418</v>
      </c>
      <c r="Q1142" s="648">
        <f t="shared" si="38"/>
        <v>9.9999180980088909E-3</v>
      </c>
      <c r="R1142" s="637" t="s">
        <v>3012</v>
      </c>
      <c r="S1142" s="632" t="s">
        <v>3013</v>
      </c>
      <c r="T1142" s="637" t="s">
        <v>7419</v>
      </c>
      <c r="U1142" s="634">
        <v>42367</v>
      </c>
      <c r="V1142" s="636" t="s">
        <v>694</v>
      </c>
      <c r="W1142" s="634">
        <v>42382</v>
      </c>
      <c r="X1142" s="634">
        <v>42382</v>
      </c>
      <c r="Y1142" s="632" t="s">
        <v>7540</v>
      </c>
      <c r="Z1142" s="647">
        <v>62855.62</v>
      </c>
      <c r="AA1142" s="637" t="s">
        <v>3012</v>
      </c>
      <c r="AB1142" s="632" t="s">
        <v>3013</v>
      </c>
    </row>
    <row r="1143" spans="1:28" ht="146.25">
      <c r="A1143" s="475" t="s">
        <v>26865</v>
      </c>
      <c r="B1143" s="1171" t="s">
        <v>7541</v>
      </c>
      <c r="C1143" s="632" t="s">
        <v>7542</v>
      </c>
      <c r="D1143" s="644" t="s">
        <v>589</v>
      </c>
      <c r="E1143" s="633" t="s">
        <v>7481</v>
      </c>
      <c r="F1143" s="634">
        <v>42332</v>
      </c>
      <c r="G1143" s="634">
        <v>42353</v>
      </c>
      <c r="H1143" s="650" t="s">
        <v>7482</v>
      </c>
      <c r="I1143" s="632" t="s">
        <v>7314</v>
      </c>
      <c r="J1143" s="422" t="s">
        <v>7315</v>
      </c>
      <c r="K1143" s="1452"/>
      <c r="L1143" s="1451"/>
      <c r="M1143" s="1451"/>
      <c r="N1143" s="649">
        <v>57893.279999999999</v>
      </c>
      <c r="O1143" s="647">
        <v>57314.35</v>
      </c>
      <c r="P1143" s="647">
        <f t="shared" si="37"/>
        <v>578.93000000000029</v>
      </c>
      <c r="Q1143" s="648">
        <f t="shared" si="38"/>
        <v>9.9999516351465447E-3</v>
      </c>
      <c r="R1143" s="637" t="s">
        <v>3012</v>
      </c>
      <c r="S1143" s="632" t="s">
        <v>3013</v>
      </c>
      <c r="T1143" s="637" t="s">
        <v>7419</v>
      </c>
      <c r="U1143" s="634">
        <v>42367</v>
      </c>
      <c r="V1143" s="636" t="s">
        <v>694</v>
      </c>
      <c r="W1143" s="634">
        <v>42382</v>
      </c>
      <c r="X1143" s="634">
        <v>42383</v>
      </c>
      <c r="Y1143" s="632" t="s">
        <v>7543</v>
      </c>
      <c r="Z1143" s="647">
        <v>57314.35</v>
      </c>
      <c r="AA1143" s="637" t="s">
        <v>3012</v>
      </c>
      <c r="AB1143" s="632" t="s">
        <v>3013</v>
      </c>
    </row>
    <row r="1144" spans="1:28" ht="146.25">
      <c r="A1144" s="475" t="s">
        <v>26866</v>
      </c>
      <c r="B1144" s="1171" t="s">
        <v>7544</v>
      </c>
      <c r="C1144" s="632" t="s">
        <v>7545</v>
      </c>
      <c r="D1144" s="644" t="s">
        <v>589</v>
      </c>
      <c r="E1144" s="633" t="s">
        <v>7481</v>
      </c>
      <c r="F1144" s="634">
        <v>42331</v>
      </c>
      <c r="G1144" s="634">
        <v>42353</v>
      </c>
      <c r="H1144" s="650" t="s">
        <v>7482</v>
      </c>
      <c r="I1144" s="632" t="s">
        <v>7314</v>
      </c>
      <c r="J1144" s="422" t="s">
        <v>7315</v>
      </c>
      <c r="K1144" s="1452"/>
      <c r="L1144" s="1451"/>
      <c r="M1144" s="1451"/>
      <c r="N1144" s="649">
        <v>39787.54</v>
      </c>
      <c r="O1144" s="647">
        <v>39389.660000000003</v>
      </c>
      <c r="P1144" s="647">
        <f t="shared" si="37"/>
        <v>397.87999999999738</v>
      </c>
      <c r="Q1144" s="648">
        <f t="shared" si="38"/>
        <v>1.0000115614084138E-2</v>
      </c>
      <c r="R1144" s="637" t="s">
        <v>3012</v>
      </c>
      <c r="S1144" s="632" t="s">
        <v>3013</v>
      </c>
      <c r="T1144" s="637" t="s">
        <v>7419</v>
      </c>
      <c r="U1144" s="634">
        <v>42367</v>
      </c>
      <c r="V1144" s="636" t="s">
        <v>694</v>
      </c>
      <c r="W1144" s="634">
        <v>42382</v>
      </c>
      <c r="X1144" s="634">
        <v>42382</v>
      </c>
      <c r="Y1144" s="632" t="s">
        <v>7546</v>
      </c>
      <c r="Z1144" s="647">
        <v>39389.660000000003</v>
      </c>
      <c r="AA1144" s="637" t="s">
        <v>3012</v>
      </c>
      <c r="AB1144" s="632" t="s">
        <v>3013</v>
      </c>
    </row>
    <row r="1145" spans="1:28" ht="146.25">
      <c r="A1145" s="475" t="s">
        <v>26867</v>
      </c>
      <c r="B1145" s="1171" t="s">
        <v>7547</v>
      </c>
      <c r="C1145" s="632" t="s">
        <v>7548</v>
      </c>
      <c r="D1145" s="644" t="s">
        <v>589</v>
      </c>
      <c r="E1145" s="633" t="s">
        <v>7481</v>
      </c>
      <c r="F1145" s="634">
        <v>42332</v>
      </c>
      <c r="G1145" s="634">
        <v>42353</v>
      </c>
      <c r="H1145" s="650" t="s">
        <v>7482</v>
      </c>
      <c r="I1145" s="632" t="s">
        <v>7314</v>
      </c>
      <c r="J1145" s="422" t="s">
        <v>7315</v>
      </c>
      <c r="K1145" s="1452"/>
      <c r="L1145" s="1451"/>
      <c r="M1145" s="1451"/>
      <c r="N1145" s="649">
        <v>28960.560000000001</v>
      </c>
      <c r="O1145" s="647">
        <v>28670.95</v>
      </c>
      <c r="P1145" s="647">
        <f t="shared" si="37"/>
        <v>289.61000000000058</v>
      </c>
      <c r="Q1145" s="648">
        <f t="shared" si="38"/>
        <v>1.0000151930763791E-2</v>
      </c>
      <c r="R1145" s="637" t="s">
        <v>3012</v>
      </c>
      <c r="S1145" s="632" t="s">
        <v>3013</v>
      </c>
      <c r="T1145" s="637" t="s">
        <v>7419</v>
      </c>
      <c r="U1145" s="634">
        <v>42367</v>
      </c>
      <c r="V1145" s="636" t="s">
        <v>694</v>
      </c>
      <c r="W1145" s="634">
        <v>42381</v>
      </c>
      <c r="X1145" s="634">
        <v>42383</v>
      </c>
      <c r="Y1145" s="632" t="s">
        <v>7549</v>
      </c>
      <c r="Z1145" s="647">
        <v>28670.95</v>
      </c>
      <c r="AA1145" s="637" t="s">
        <v>3012</v>
      </c>
      <c r="AB1145" s="632" t="s">
        <v>3013</v>
      </c>
    </row>
    <row r="1146" spans="1:28" ht="146.25">
      <c r="A1146" s="475" t="s">
        <v>26868</v>
      </c>
      <c r="B1146" s="1171" t="s">
        <v>7550</v>
      </c>
      <c r="C1146" s="632" t="s">
        <v>7551</v>
      </c>
      <c r="D1146" s="644" t="s">
        <v>589</v>
      </c>
      <c r="E1146" s="633" t="s">
        <v>7481</v>
      </c>
      <c r="F1146" s="634">
        <v>42332</v>
      </c>
      <c r="G1146" s="634">
        <v>42353</v>
      </c>
      <c r="H1146" s="650" t="s">
        <v>7482</v>
      </c>
      <c r="I1146" s="632" t="s">
        <v>7314</v>
      </c>
      <c r="J1146" s="422" t="s">
        <v>7315</v>
      </c>
      <c r="K1146" s="1452"/>
      <c r="L1146" s="1451"/>
      <c r="M1146" s="1451"/>
      <c r="N1146" s="649">
        <v>44404.800000000003</v>
      </c>
      <c r="O1146" s="647">
        <v>43960.75</v>
      </c>
      <c r="P1146" s="647">
        <f t="shared" si="37"/>
        <v>444.05000000000291</v>
      </c>
      <c r="Q1146" s="648">
        <f t="shared" si="38"/>
        <v>1.0000045040175962E-2</v>
      </c>
      <c r="R1146" s="637" t="s">
        <v>3012</v>
      </c>
      <c r="S1146" s="632" t="s">
        <v>3013</v>
      </c>
      <c r="T1146" s="637" t="s">
        <v>7419</v>
      </c>
      <c r="U1146" s="634">
        <v>42367</v>
      </c>
      <c r="V1146" s="636" t="s">
        <v>694</v>
      </c>
      <c r="W1146" s="634">
        <v>42381</v>
      </c>
      <c r="X1146" s="634">
        <v>42383</v>
      </c>
      <c r="Y1146" s="632" t="s">
        <v>7552</v>
      </c>
      <c r="Z1146" s="647">
        <v>43960.75</v>
      </c>
      <c r="AA1146" s="637" t="s">
        <v>3012</v>
      </c>
      <c r="AB1146" s="632" t="s">
        <v>3013</v>
      </c>
    </row>
    <row r="1147" spans="1:28" ht="146.25">
      <c r="A1147" s="475" t="s">
        <v>26869</v>
      </c>
      <c r="B1147" s="1171" t="s">
        <v>7553</v>
      </c>
      <c r="C1147" s="632" t="s">
        <v>7554</v>
      </c>
      <c r="D1147" s="644" t="s">
        <v>589</v>
      </c>
      <c r="E1147" s="633" t="s">
        <v>7481</v>
      </c>
      <c r="F1147" s="634">
        <v>42332</v>
      </c>
      <c r="G1147" s="634">
        <v>42353</v>
      </c>
      <c r="H1147" s="650" t="s">
        <v>7482</v>
      </c>
      <c r="I1147" s="632" t="s">
        <v>7314</v>
      </c>
      <c r="J1147" s="422" t="s">
        <v>7315</v>
      </c>
      <c r="K1147" s="1452"/>
      <c r="L1147" s="1451"/>
      <c r="M1147" s="1451"/>
      <c r="N1147" s="649">
        <v>53466.720000000001</v>
      </c>
      <c r="O1147" s="647">
        <v>52932.05</v>
      </c>
      <c r="P1147" s="647">
        <f t="shared" si="37"/>
        <v>534.66999999999825</v>
      </c>
      <c r="Q1147" s="648">
        <f t="shared" si="38"/>
        <v>1.0000052369024957E-2</v>
      </c>
      <c r="R1147" s="637" t="s">
        <v>3012</v>
      </c>
      <c r="S1147" s="632" t="s">
        <v>3013</v>
      </c>
      <c r="T1147" s="637" t="s">
        <v>7419</v>
      </c>
      <c r="U1147" s="634">
        <v>42367</v>
      </c>
      <c r="V1147" s="636" t="s">
        <v>694</v>
      </c>
      <c r="W1147" s="634">
        <v>42382</v>
      </c>
      <c r="X1147" s="634">
        <v>42383</v>
      </c>
      <c r="Y1147" s="632" t="s">
        <v>7555</v>
      </c>
      <c r="Z1147" s="647">
        <v>52932.05</v>
      </c>
      <c r="AA1147" s="637" t="s">
        <v>3012</v>
      </c>
      <c r="AB1147" s="632" t="s">
        <v>3013</v>
      </c>
    </row>
    <row r="1148" spans="1:28" ht="146.25">
      <c r="A1148" s="475" t="s">
        <v>26870</v>
      </c>
      <c r="B1148" s="1171" t="s">
        <v>7556</v>
      </c>
      <c r="C1148" s="632" t="s">
        <v>7557</v>
      </c>
      <c r="D1148" s="644" t="s">
        <v>589</v>
      </c>
      <c r="E1148" s="633" t="s">
        <v>7481</v>
      </c>
      <c r="F1148" s="634">
        <v>42331</v>
      </c>
      <c r="G1148" s="634">
        <v>42353</v>
      </c>
      <c r="H1148" s="650" t="s">
        <v>7482</v>
      </c>
      <c r="I1148" s="632" t="s">
        <v>7314</v>
      </c>
      <c r="J1148" s="422" t="s">
        <v>7315</v>
      </c>
      <c r="K1148" s="1452"/>
      <c r="L1148" s="1451"/>
      <c r="M1148" s="1451"/>
      <c r="N1148" s="649">
        <v>54775.199999999997</v>
      </c>
      <c r="O1148" s="647">
        <v>54227.45</v>
      </c>
      <c r="P1148" s="647">
        <f t="shared" si="37"/>
        <v>547.75</v>
      </c>
      <c r="Q1148" s="648">
        <f t="shared" si="38"/>
        <v>9.9999634871255696E-3</v>
      </c>
      <c r="R1148" s="637" t="s">
        <v>3012</v>
      </c>
      <c r="S1148" s="632" t="s">
        <v>3013</v>
      </c>
      <c r="T1148" s="637" t="s">
        <v>7419</v>
      </c>
      <c r="U1148" s="634">
        <v>42367</v>
      </c>
      <c r="V1148" s="636" t="s">
        <v>694</v>
      </c>
      <c r="W1148" s="634">
        <v>42381</v>
      </c>
      <c r="X1148" s="634">
        <v>42381</v>
      </c>
      <c r="Y1148" s="632" t="s">
        <v>7558</v>
      </c>
      <c r="Z1148" s="647">
        <v>54227.45</v>
      </c>
      <c r="AA1148" s="637" t="s">
        <v>3012</v>
      </c>
      <c r="AB1148" s="632" t="s">
        <v>3013</v>
      </c>
    </row>
    <row r="1149" spans="1:28" ht="146.25">
      <c r="A1149" s="475" t="s">
        <v>26871</v>
      </c>
      <c r="B1149" s="1171" t="s">
        <v>7559</v>
      </c>
      <c r="C1149" s="632" t="s">
        <v>7560</v>
      </c>
      <c r="D1149" s="644" t="s">
        <v>589</v>
      </c>
      <c r="E1149" s="633" t="s">
        <v>7481</v>
      </c>
      <c r="F1149" s="634">
        <v>42340</v>
      </c>
      <c r="G1149" s="634">
        <v>42353</v>
      </c>
      <c r="H1149" s="650" t="s">
        <v>7482</v>
      </c>
      <c r="I1149" s="632" t="s">
        <v>7314</v>
      </c>
      <c r="J1149" s="422" t="s">
        <v>7315</v>
      </c>
      <c r="K1149" s="1452"/>
      <c r="L1149" s="1451"/>
      <c r="M1149" s="1451"/>
      <c r="N1149" s="649">
        <v>57336.480000000003</v>
      </c>
      <c r="O1149" s="647">
        <v>56763.12</v>
      </c>
      <c r="P1149" s="647">
        <f t="shared" si="37"/>
        <v>573.36000000000058</v>
      </c>
      <c r="Q1149" s="648">
        <f t="shared" si="38"/>
        <v>9.9999162836644472E-3</v>
      </c>
      <c r="R1149" s="637" t="s">
        <v>3012</v>
      </c>
      <c r="S1149" s="632" t="s">
        <v>3013</v>
      </c>
      <c r="T1149" s="637" t="s">
        <v>7419</v>
      </c>
      <c r="U1149" s="634">
        <v>42367</v>
      </c>
      <c r="V1149" s="636" t="s">
        <v>694</v>
      </c>
      <c r="W1149" s="634">
        <v>42382</v>
      </c>
      <c r="X1149" s="634">
        <v>42383</v>
      </c>
      <c r="Y1149" s="632" t="s">
        <v>7561</v>
      </c>
      <c r="Z1149" s="647">
        <v>56763.12</v>
      </c>
      <c r="AA1149" s="637" t="s">
        <v>3012</v>
      </c>
      <c r="AB1149" s="632" t="s">
        <v>3013</v>
      </c>
    </row>
    <row r="1150" spans="1:28" ht="146.25">
      <c r="A1150" s="475" t="s">
        <v>26872</v>
      </c>
      <c r="B1150" s="1171" t="s">
        <v>7562</v>
      </c>
      <c r="C1150" s="632" t="s">
        <v>7563</v>
      </c>
      <c r="D1150" s="644" t="s">
        <v>589</v>
      </c>
      <c r="E1150" s="633" t="s">
        <v>7481</v>
      </c>
      <c r="F1150" s="634">
        <v>42332</v>
      </c>
      <c r="G1150" s="634">
        <v>42353</v>
      </c>
      <c r="H1150" s="650" t="s">
        <v>7482</v>
      </c>
      <c r="I1150" s="632" t="s">
        <v>7314</v>
      </c>
      <c r="J1150" s="422" t="s">
        <v>7315</v>
      </c>
      <c r="K1150" s="1452"/>
      <c r="L1150" s="1451"/>
      <c r="M1150" s="1451"/>
      <c r="N1150" s="649">
        <v>78091.199999999997</v>
      </c>
      <c r="O1150" s="647">
        <v>77310.289999999994</v>
      </c>
      <c r="P1150" s="647">
        <f t="shared" si="37"/>
        <v>780.91000000000349</v>
      </c>
      <c r="Q1150" s="648">
        <f t="shared" si="38"/>
        <v>9.9999743889196673E-3</v>
      </c>
      <c r="R1150" s="637" t="s">
        <v>3012</v>
      </c>
      <c r="S1150" s="632" t="s">
        <v>3013</v>
      </c>
      <c r="T1150" s="637" t="s">
        <v>7419</v>
      </c>
      <c r="U1150" s="634">
        <v>42367</v>
      </c>
      <c r="V1150" s="636" t="s">
        <v>694</v>
      </c>
      <c r="W1150" s="634">
        <v>42382</v>
      </c>
      <c r="X1150" s="634">
        <v>42384</v>
      </c>
      <c r="Y1150" s="632" t="s">
        <v>7564</v>
      </c>
      <c r="Z1150" s="647">
        <v>77310.289999999994</v>
      </c>
      <c r="AA1150" s="637" t="s">
        <v>3012</v>
      </c>
      <c r="AB1150" s="632" t="s">
        <v>3013</v>
      </c>
    </row>
    <row r="1151" spans="1:28" ht="146.25">
      <c r="A1151" s="475" t="s">
        <v>26873</v>
      </c>
      <c r="B1151" s="1171" t="s">
        <v>7565</v>
      </c>
      <c r="C1151" s="632" t="s">
        <v>7566</v>
      </c>
      <c r="D1151" s="644" t="s">
        <v>589</v>
      </c>
      <c r="E1151" s="633" t="s">
        <v>7481</v>
      </c>
      <c r="F1151" s="634">
        <v>42331</v>
      </c>
      <c r="G1151" s="634">
        <v>42353</v>
      </c>
      <c r="H1151" s="650" t="s">
        <v>7482</v>
      </c>
      <c r="I1151" s="632" t="s">
        <v>7314</v>
      </c>
      <c r="J1151" s="422" t="s">
        <v>7315</v>
      </c>
      <c r="K1151" s="1452"/>
      <c r="L1151" s="1451"/>
      <c r="M1151" s="1451"/>
      <c r="N1151" s="649">
        <v>26670.720000000001</v>
      </c>
      <c r="O1151" s="647">
        <v>26404.01</v>
      </c>
      <c r="P1151" s="647">
        <f t="shared" si="37"/>
        <v>266.71000000000276</v>
      </c>
      <c r="Q1151" s="648">
        <f t="shared" si="38"/>
        <v>1.000010498404265E-2</v>
      </c>
      <c r="R1151" s="637" t="s">
        <v>3012</v>
      </c>
      <c r="S1151" s="632" t="s">
        <v>3013</v>
      </c>
      <c r="T1151" s="637" t="s">
        <v>7419</v>
      </c>
      <c r="U1151" s="634">
        <v>42367</v>
      </c>
      <c r="V1151" s="636" t="s">
        <v>694</v>
      </c>
      <c r="W1151" s="634">
        <v>42381</v>
      </c>
      <c r="X1151" s="634">
        <v>42381</v>
      </c>
      <c r="Y1151" s="632" t="s">
        <v>7567</v>
      </c>
      <c r="Z1151" s="647">
        <v>26404.01</v>
      </c>
      <c r="AA1151" s="637" t="s">
        <v>3012</v>
      </c>
      <c r="AB1151" s="632" t="s">
        <v>3013</v>
      </c>
    </row>
    <row r="1152" spans="1:28" ht="146.25">
      <c r="A1152" s="475" t="s">
        <v>26874</v>
      </c>
      <c r="B1152" s="1171" t="s">
        <v>7568</v>
      </c>
      <c r="C1152" s="632" t="s">
        <v>7569</v>
      </c>
      <c r="D1152" s="644" t="s">
        <v>589</v>
      </c>
      <c r="E1152" s="633" t="s">
        <v>7481</v>
      </c>
      <c r="F1152" s="634">
        <v>42332</v>
      </c>
      <c r="G1152" s="634">
        <v>42353</v>
      </c>
      <c r="H1152" s="650" t="s">
        <v>7482</v>
      </c>
      <c r="I1152" s="632" t="s">
        <v>7314</v>
      </c>
      <c r="J1152" s="422" t="s">
        <v>7315</v>
      </c>
      <c r="K1152" s="1452"/>
      <c r="L1152" s="1451"/>
      <c r="M1152" s="1451"/>
      <c r="N1152" s="649">
        <v>51623.71</v>
      </c>
      <c r="O1152" s="647">
        <v>51107.48</v>
      </c>
      <c r="P1152" s="647">
        <f t="shared" si="37"/>
        <v>516.22999999999593</v>
      </c>
      <c r="Q1152" s="648">
        <f t="shared" si="38"/>
        <v>9.99986246629689E-3</v>
      </c>
      <c r="R1152" s="637" t="s">
        <v>3012</v>
      </c>
      <c r="S1152" s="632" t="s">
        <v>3013</v>
      </c>
      <c r="T1152" s="637" t="s">
        <v>7419</v>
      </c>
      <c r="U1152" s="634">
        <v>42367</v>
      </c>
      <c r="V1152" s="636" t="s">
        <v>694</v>
      </c>
      <c r="W1152" s="634">
        <v>42382</v>
      </c>
      <c r="X1152" s="634">
        <v>42383</v>
      </c>
      <c r="Y1152" s="632" t="s">
        <v>7570</v>
      </c>
      <c r="Z1152" s="647">
        <v>51107.48</v>
      </c>
      <c r="AA1152" s="637" t="s">
        <v>3012</v>
      </c>
      <c r="AB1152" s="632" t="s">
        <v>3013</v>
      </c>
    </row>
    <row r="1153" spans="1:28" ht="146.25">
      <c r="A1153" s="475" t="s">
        <v>26875</v>
      </c>
      <c r="B1153" s="1171" t="s">
        <v>7571</v>
      </c>
      <c r="C1153" s="632" t="s">
        <v>7572</v>
      </c>
      <c r="D1153" s="644" t="s">
        <v>589</v>
      </c>
      <c r="E1153" s="633" t="s">
        <v>7481</v>
      </c>
      <c r="F1153" s="634">
        <v>42331</v>
      </c>
      <c r="G1153" s="634">
        <v>42353</v>
      </c>
      <c r="H1153" s="650" t="s">
        <v>7482</v>
      </c>
      <c r="I1153" s="632" t="s">
        <v>7314</v>
      </c>
      <c r="J1153" s="422" t="s">
        <v>7315</v>
      </c>
      <c r="K1153" s="1452"/>
      <c r="L1153" s="1451"/>
      <c r="M1153" s="1451"/>
      <c r="N1153" s="649">
        <v>24777.599999999999</v>
      </c>
      <c r="O1153" s="647">
        <v>24529.82</v>
      </c>
      <c r="P1153" s="647">
        <f t="shared" si="37"/>
        <v>247.77999999999884</v>
      </c>
      <c r="Q1153" s="648">
        <f t="shared" si="38"/>
        <v>1.0000161436135784E-2</v>
      </c>
      <c r="R1153" s="637" t="s">
        <v>3012</v>
      </c>
      <c r="S1153" s="632" t="s">
        <v>3013</v>
      </c>
      <c r="T1153" s="637" t="s">
        <v>7419</v>
      </c>
      <c r="U1153" s="634">
        <v>42367</v>
      </c>
      <c r="V1153" s="636" t="s">
        <v>694</v>
      </c>
      <c r="W1153" s="634">
        <v>42381</v>
      </c>
      <c r="X1153" s="634">
        <v>42382</v>
      </c>
      <c r="Y1153" s="632" t="s">
        <v>7573</v>
      </c>
      <c r="Z1153" s="647">
        <v>24529.82</v>
      </c>
      <c r="AA1153" s="637" t="s">
        <v>3012</v>
      </c>
      <c r="AB1153" s="632" t="s">
        <v>3013</v>
      </c>
    </row>
    <row r="1154" spans="1:28" ht="78.75">
      <c r="A1154" s="475" t="s">
        <v>26876</v>
      </c>
      <c r="B1154" s="1171" t="s">
        <v>7538</v>
      </c>
      <c r="C1154" s="632" t="s">
        <v>7539</v>
      </c>
      <c r="D1154" s="644" t="s">
        <v>589</v>
      </c>
      <c r="E1154" s="633" t="s">
        <v>7409</v>
      </c>
      <c r="F1154" s="634">
        <v>42333</v>
      </c>
      <c r="G1154" s="634">
        <v>42353</v>
      </c>
      <c r="H1154" s="650" t="s">
        <v>7574</v>
      </c>
      <c r="I1154" s="632" t="s">
        <v>281</v>
      </c>
      <c r="J1154" s="422" t="s">
        <v>6947</v>
      </c>
      <c r="K1154" s="1452">
        <v>6</v>
      </c>
      <c r="L1154" s="1451">
        <v>6</v>
      </c>
      <c r="M1154" s="1451">
        <v>0</v>
      </c>
      <c r="N1154" s="649">
        <v>352674.84</v>
      </c>
      <c r="O1154" s="647">
        <v>171047.29</v>
      </c>
      <c r="P1154" s="647">
        <f t="shared" si="37"/>
        <v>181627.55000000002</v>
      </c>
      <c r="Q1154" s="648">
        <f t="shared" si="38"/>
        <v>0.51500002098250053</v>
      </c>
      <c r="R1154" s="637" t="s">
        <v>7575</v>
      </c>
      <c r="S1154" s="632" t="s">
        <v>7576</v>
      </c>
      <c r="T1154" s="637" t="s">
        <v>7419</v>
      </c>
      <c r="U1154" s="634">
        <v>42368</v>
      </c>
      <c r="V1154" s="636" t="s">
        <v>694</v>
      </c>
      <c r="W1154" s="634">
        <v>42381</v>
      </c>
      <c r="X1154" s="634">
        <v>42382</v>
      </c>
      <c r="Y1154" s="632" t="s">
        <v>7577</v>
      </c>
      <c r="Z1154" s="647">
        <v>171047.29</v>
      </c>
      <c r="AA1154" s="637" t="s">
        <v>7575</v>
      </c>
      <c r="AB1154" s="632" t="s">
        <v>7576</v>
      </c>
    </row>
    <row r="1155" spans="1:28" ht="78.75">
      <c r="A1155" s="475" t="s">
        <v>26877</v>
      </c>
      <c r="B1155" s="1171" t="s">
        <v>7544</v>
      </c>
      <c r="C1155" s="632" t="s">
        <v>7545</v>
      </c>
      <c r="D1155" s="644" t="s">
        <v>589</v>
      </c>
      <c r="E1155" s="633" t="s">
        <v>7409</v>
      </c>
      <c r="F1155" s="634">
        <v>42331</v>
      </c>
      <c r="G1155" s="634">
        <v>42353</v>
      </c>
      <c r="H1155" s="650" t="s">
        <v>7574</v>
      </c>
      <c r="I1155" s="632" t="s">
        <v>281</v>
      </c>
      <c r="J1155" s="422" t="s">
        <v>6947</v>
      </c>
      <c r="K1155" s="1452"/>
      <c r="L1155" s="1451"/>
      <c r="M1155" s="1451"/>
      <c r="N1155" s="649">
        <v>661265.31999999995</v>
      </c>
      <c r="O1155" s="647">
        <v>320713.68</v>
      </c>
      <c r="P1155" s="647">
        <f t="shared" si="37"/>
        <v>340551.63999999996</v>
      </c>
      <c r="Q1155" s="648">
        <f t="shared" si="38"/>
        <v>0.51500000030245041</v>
      </c>
      <c r="R1155" s="637" t="s">
        <v>7575</v>
      </c>
      <c r="S1155" s="632" t="s">
        <v>7576</v>
      </c>
      <c r="T1155" s="637" t="s">
        <v>7419</v>
      </c>
      <c r="U1155" s="634">
        <v>42368</v>
      </c>
      <c r="V1155" s="636" t="s">
        <v>694</v>
      </c>
      <c r="W1155" s="634">
        <v>42381</v>
      </c>
      <c r="X1155" s="634">
        <v>42382</v>
      </c>
      <c r="Y1155" s="632" t="s">
        <v>7578</v>
      </c>
      <c r="Z1155" s="647">
        <v>320713.68</v>
      </c>
      <c r="AA1155" s="637" t="s">
        <v>7575</v>
      </c>
      <c r="AB1155" s="632" t="s">
        <v>7576</v>
      </c>
    </row>
    <row r="1156" spans="1:28" ht="78.75">
      <c r="A1156" s="475" t="s">
        <v>26878</v>
      </c>
      <c r="B1156" s="1171" t="s">
        <v>7547</v>
      </c>
      <c r="C1156" s="632" t="s">
        <v>7548</v>
      </c>
      <c r="D1156" s="644" t="s">
        <v>589</v>
      </c>
      <c r="E1156" s="633" t="s">
        <v>7409</v>
      </c>
      <c r="F1156" s="634">
        <v>42332</v>
      </c>
      <c r="G1156" s="634">
        <v>42353</v>
      </c>
      <c r="H1156" s="650" t="s">
        <v>7574</v>
      </c>
      <c r="I1156" s="632" t="s">
        <v>281</v>
      </c>
      <c r="J1156" s="422" t="s">
        <v>6947</v>
      </c>
      <c r="K1156" s="1452"/>
      <c r="L1156" s="1451"/>
      <c r="M1156" s="1451"/>
      <c r="N1156" s="649">
        <v>355354.74</v>
      </c>
      <c r="O1156" s="647">
        <v>171047.29</v>
      </c>
      <c r="P1156" s="647">
        <f t="shared" si="37"/>
        <v>184307.44999999998</v>
      </c>
      <c r="Q1156" s="648">
        <f t="shared" si="38"/>
        <v>0.51865763771717244</v>
      </c>
      <c r="R1156" s="637" t="s">
        <v>7575</v>
      </c>
      <c r="S1156" s="632" t="s">
        <v>7576</v>
      </c>
      <c r="T1156" s="637" t="s">
        <v>7419</v>
      </c>
      <c r="U1156" s="634">
        <v>42368</v>
      </c>
      <c r="V1156" s="636" t="s">
        <v>694</v>
      </c>
      <c r="W1156" s="634">
        <v>42381</v>
      </c>
      <c r="X1156" s="634">
        <v>42383</v>
      </c>
      <c r="Y1156" s="632" t="s">
        <v>7579</v>
      </c>
      <c r="Z1156" s="647">
        <v>171047.29</v>
      </c>
      <c r="AA1156" s="637" t="s">
        <v>7575</v>
      </c>
      <c r="AB1156" s="632" t="s">
        <v>7576</v>
      </c>
    </row>
    <row r="1157" spans="1:28" ht="78.75">
      <c r="A1157" s="475" t="s">
        <v>26879</v>
      </c>
      <c r="B1157" s="1171" t="s">
        <v>7556</v>
      </c>
      <c r="C1157" s="632" t="s">
        <v>7557</v>
      </c>
      <c r="D1157" s="644" t="s">
        <v>589</v>
      </c>
      <c r="E1157" s="633" t="s">
        <v>7409</v>
      </c>
      <c r="F1157" s="634">
        <v>42331</v>
      </c>
      <c r="G1157" s="634">
        <v>42353</v>
      </c>
      <c r="H1157" s="650" t="s">
        <v>7574</v>
      </c>
      <c r="I1157" s="632" t="s">
        <v>281</v>
      </c>
      <c r="J1157" s="422" t="s">
        <v>6947</v>
      </c>
      <c r="K1157" s="1452"/>
      <c r="L1157" s="1451"/>
      <c r="M1157" s="1451"/>
      <c r="N1157" s="649">
        <v>661265.31999999995</v>
      </c>
      <c r="O1157" s="647">
        <v>320713.68</v>
      </c>
      <c r="P1157" s="647">
        <f t="shared" si="37"/>
        <v>340551.63999999996</v>
      </c>
      <c r="Q1157" s="648">
        <f t="shared" si="38"/>
        <v>0.51500000030245041</v>
      </c>
      <c r="R1157" s="637" t="s">
        <v>7575</v>
      </c>
      <c r="S1157" s="632" t="s">
        <v>7576</v>
      </c>
      <c r="T1157" s="637" t="s">
        <v>7419</v>
      </c>
      <c r="U1157" s="634">
        <v>42368</v>
      </c>
      <c r="V1157" s="636" t="s">
        <v>694</v>
      </c>
      <c r="W1157" s="634">
        <v>42381</v>
      </c>
      <c r="X1157" s="634">
        <v>42382</v>
      </c>
      <c r="Y1157" s="632" t="s">
        <v>7580</v>
      </c>
      <c r="Z1157" s="647">
        <v>320713.68</v>
      </c>
      <c r="AA1157" s="637" t="s">
        <v>7575</v>
      </c>
      <c r="AB1157" s="632" t="s">
        <v>7576</v>
      </c>
    </row>
    <row r="1158" spans="1:28" ht="78.75">
      <c r="A1158" s="475" t="s">
        <v>26880</v>
      </c>
      <c r="B1158" s="1171" t="s">
        <v>7568</v>
      </c>
      <c r="C1158" s="632" t="s">
        <v>7569</v>
      </c>
      <c r="D1158" s="644" t="s">
        <v>589</v>
      </c>
      <c r="E1158" s="633" t="s">
        <v>7409</v>
      </c>
      <c r="F1158" s="634">
        <v>42332</v>
      </c>
      <c r="G1158" s="634">
        <v>42353</v>
      </c>
      <c r="H1158" s="650" t="s">
        <v>7574</v>
      </c>
      <c r="I1158" s="632" t="s">
        <v>281</v>
      </c>
      <c r="J1158" s="422" t="s">
        <v>6947</v>
      </c>
      <c r="K1158" s="1452"/>
      <c r="L1158" s="1451"/>
      <c r="M1158" s="1451"/>
      <c r="N1158" s="649">
        <v>355354.74</v>
      </c>
      <c r="O1158" s="647">
        <v>171047.29</v>
      </c>
      <c r="P1158" s="647">
        <f t="shared" si="37"/>
        <v>184307.44999999998</v>
      </c>
      <c r="Q1158" s="648">
        <f t="shared" si="38"/>
        <v>0.51865763771717244</v>
      </c>
      <c r="R1158" s="637" t="s">
        <v>7575</v>
      </c>
      <c r="S1158" s="632" t="s">
        <v>7576</v>
      </c>
      <c r="T1158" s="637" t="s">
        <v>7419</v>
      </c>
      <c r="U1158" s="634">
        <v>42368</v>
      </c>
      <c r="V1158" s="636" t="s">
        <v>694</v>
      </c>
      <c r="W1158" s="634">
        <v>42382</v>
      </c>
      <c r="X1158" s="634">
        <v>42384</v>
      </c>
      <c r="Y1158" s="632" t="s">
        <v>7581</v>
      </c>
      <c r="Z1158" s="647">
        <v>171047.29</v>
      </c>
      <c r="AA1158" s="637" t="s">
        <v>7575</v>
      </c>
      <c r="AB1158" s="632" t="s">
        <v>7576</v>
      </c>
    </row>
    <row r="1159" spans="1:28" ht="78.75">
      <c r="A1159" s="475" t="s">
        <v>26881</v>
      </c>
      <c r="B1159" s="1172" t="s">
        <v>7582</v>
      </c>
      <c r="C1159" s="636">
        <v>4217023346</v>
      </c>
      <c r="D1159" s="644" t="s">
        <v>589</v>
      </c>
      <c r="E1159" s="633" t="s">
        <v>7409</v>
      </c>
      <c r="F1159" s="632" t="s">
        <v>7583</v>
      </c>
      <c r="G1159" s="634">
        <v>42353</v>
      </c>
      <c r="H1159" s="650" t="s">
        <v>7574</v>
      </c>
      <c r="I1159" s="632" t="s">
        <v>281</v>
      </c>
      <c r="J1159" s="422" t="s">
        <v>6947</v>
      </c>
      <c r="K1159" s="1452"/>
      <c r="L1159" s="1451"/>
      <c r="M1159" s="1451"/>
      <c r="N1159" s="649">
        <v>88168.71</v>
      </c>
      <c r="O1159" s="647">
        <v>42761.82</v>
      </c>
      <c r="P1159" s="647">
        <f t="shared" si="37"/>
        <v>45406.890000000007</v>
      </c>
      <c r="Q1159" s="648">
        <f t="shared" si="38"/>
        <v>0.51500004933723087</v>
      </c>
      <c r="R1159" s="637" t="s">
        <v>7575</v>
      </c>
      <c r="S1159" s="632" t="s">
        <v>7576</v>
      </c>
      <c r="T1159" s="637" t="s">
        <v>7419</v>
      </c>
      <c r="U1159" s="634">
        <v>42368</v>
      </c>
      <c r="V1159" s="636" t="s">
        <v>694</v>
      </c>
      <c r="W1159" s="634">
        <v>42380</v>
      </c>
      <c r="X1159" s="634" t="s">
        <v>7584</v>
      </c>
      <c r="Y1159" s="632" t="s">
        <v>7585</v>
      </c>
      <c r="Z1159" s="647">
        <v>42761.82</v>
      </c>
      <c r="AA1159" s="637" t="s">
        <v>7575</v>
      </c>
      <c r="AB1159" s="632" t="s">
        <v>7586</v>
      </c>
    </row>
    <row r="1160" spans="1:28" ht="123.75">
      <c r="A1160" s="475" t="s">
        <v>26882</v>
      </c>
      <c r="B1160" s="1172" t="s">
        <v>6776</v>
      </c>
      <c r="C1160" s="636">
        <v>4216006669</v>
      </c>
      <c r="D1160" s="632" t="s">
        <v>272</v>
      </c>
      <c r="E1160" s="633" t="s">
        <v>7587</v>
      </c>
      <c r="F1160" s="644" t="s">
        <v>642</v>
      </c>
      <c r="G1160" s="634">
        <v>42420</v>
      </c>
      <c r="H1160" s="632" t="s">
        <v>7588</v>
      </c>
      <c r="I1160" s="632" t="s">
        <v>7589</v>
      </c>
      <c r="J1160" s="422" t="s">
        <v>7590</v>
      </c>
      <c r="K1160" s="635">
        <v>4</v>
      </c>
      <c r="L1160" s="635">
        <v>3</v>
      </c>
      <c r="M1160" s="635">
        <v>1</v>
      </c>
      <c r="N1160" s="647">
        <v>936584</v>
      </c>
      <c r="O1160" s="647">
        <v>931901.08</v>
      </c>
      <c r="P1160" s="647">
        <f t="shared" si="37"/>
        <v>4682.9200000000419</v>
      </c>
      <c r="Q1160" s="648">
        <f t="shared" si="38"/>
        <v>5.0000000000000001E-3</v>
      </c>
      <c r="R1160" s="636" t="s">
        <v>7591</v>
      </c>
      <c r="S1160" s="636">
        <v>4213003797</v>
      </c>
      <c r="T1160" s="636" t="s">
        <v>7592</v>
      </c>
      <c r="U1160" s="634">
        <v>42432</v>
      </c>
      <c r="V1160" s="636" t="s">
        <v>694</v>
      </c>
      <c r="W1160" s="634">
        <v>42451</v>
      </c>
      <c r="X1160" s="634">
        <v>42452</v>
      </c>
      <c r="Y1160" s="632" t="s">
        <v>7593</v>
      </c>
      <c r="Z1160" s="647">
        <v>931901.08</v>
      </c>
      <c r="AA1160" s="636" t="s">
        <v>7591</v>
      </c>
      <c r="AB1160" s="636">
        <v>4213003797</v>
      </c>
    </row>
    <row r="1161" spans="1:28" ht="123.75">
      <c r="A1161" s="475" t="s">
        <v>26883</v>
      </c>
      <c r="B1161" s="1172" t="s">
        <v>6776</v>
      </c>
      <c r="C1161" s="636">
        <v>4216006669</v>
      </c>
      <c r="D1161" s="632" t="s">
        <v>272</v>
      </c>
      <c r="E1161" s="633" t="s">
        <v>7594</v>
      </c>
      <c r="F1161" s="644" t="s">
        <v>642</v>
      </c>
      <c r="G1161" s="634">
        <v>42420</v>
      </c>
      <c r="H1161" s="632" t="s">
        <v>7595</v>
      </c>
      <c r="I1161" s="632" t="s">
        <v>7589</v>
      </c>
      <c r="J1161" s="422" t="s">
        <v>7590</v>
      </c>
      <c r="K1161" s="635">
        <v>4</v>
      </c>
      <c r="L1161" s="635">
        <v>3</v>
      </c>
      <c r="M1161" s="635">
        <v>1</v>
      </c>
      <c r="N1161" s="647">
        <v>936584</v>
      </c>
      <c r="O1161" s="647">
        <v>931901.08</v>
      </c>
      <c r="P1161" s="647">
        <f t="shared" si="37"/>
        <v>4682.9200000000419</v>
      </c>
      <c r="Q1161" s="648">
        <f t="shared" si="38"/>
        <v>5.0000000000000001E-3</v>
      </c>
      <c r="R1161" s="636" t="s">
        <v>1208</v>
      </c>
      <c r="S1161" s="636">
        <v>4252007178</v>
      </c>
      <c r="T1161" s="636" t="s">
        <v>7596</v>
      </c>
      <c r="U1161" s="634">
        <v>42432</v>
      </c>
      <c r="V1161" s="636" t="s">
        <v>694</v>
      </c>
      <c r="W1161" s="634">
        <v>42450</v>
      </c>
      <c r="X1161" s="634">
        <v>42451</v>
      </c>
      <c r="Y1161" s="632" t="s">
        <v>7597</v>
      </c>
      <c r="Z1161" s="647">
        <v>931901.08</v>
      </c>
      <c r="AA1161" s="636" t="s">
        <v>1208</v>
      </c>
      <c r="AB1161" s="636">
        <v>4252007178</v>
      </c>
    </row>
    <row r="1162" spans="1:28" ht="123.75">
      <c r="A1162" s="475" t="s">
        <v>26884</v>
      </c>
      <c r="B1162" s="1172" t="s">
        <v>6776</v>
      </c>
      <c r="C1162" s="636">
        <v>4216006669</v>
      </c>
      <c r="D1162" s="632" t="s">
        <v>272</v>
      </c>
      <c r="E1162" s="633" t="s">
        <v>7598</v>
      </c>
      <c r="F1162" s="644" t="s">
        <v>642</v>
      </c>
      <c r="G1162" s="634">
        <v>42419</v>
      </c>
      <c r="H1162" s="632" t="s">
        <v>7599</v>
      </c>
      <c r="I1162" s="632" t="s">
        <v>7589</v>
      </c>
      <c r="J1162" s="422" t="s">
        <v>7590</v>
      </c>
      <c r="K1162" s="635">
        <v>4</v>
      </c>
      <c r="L1162" s="635">
        <v>3</v>
      </c>
      <c r="M1162" s="635">
        <v>1</v>
      </c>
      <c r="N1162" s="647">
        <v>426434</v>
      </c>
      <c r="O1162" s="647">
        <v>426434</v>
      </c>
      <c r="P1162" s="647">
        <f t="shared" si="37"/>
        <v>0</v>
      </c>
      <c r="Q1162" s="648">
        <f t="shared" si="38"/>
        <v>0</v>
      </c>
      <c r="R1162" s="636" t="s">
        <v>2250</v>
      </c>
      <c r="S1162" s="636">
        <v>4238003037</v>
      </c>
      <c r="T1162" s="636" t="s">
        <v>7600</v>
      </c>
      <c r="U1162" s="634">
        <v>42432</v>
      </c>
      <c r="V1162" s="636" t="s">
        <v>694</v>
      </c>
      <c r="W1162" s="634">
        <v>42451</v>
      </c>
      <c r="X1162" s="634">
        <v>42451</v>
      </c>
      <c r="Y1162" s="632" t="s">
        <v>7601</v>
      </c>
      <c r="Z1162" s="647">
        <v>426434</v>
      </c>
      <c r="AA1162" s="636" t="s">
        <v>2250</v>
      </c>
      <c r="AB1162" s="636">
        <v>4238003037</v>
      </c>
    </row>
    <row r="1163" spans="1:28" ht="146.25">
      <c r="A1163" s="475" t="s">
        <v>26885</v>
      </c>
      <c r="B1163" s="1172" t="s">
        <v>6776</v>
      </c>
      <c r="C1163" s="632" t="s">
        <v>4204</v>
      </c>
      <c r="D1163" s="644" t="s">
        <v>272</v>
      </c>
      <c r="E1163" s="633" t="s">
        <v>7602</v>
      </c>
      <c r="F1163" s="644" t="s">
        <v>7263</v>
      </c>
      <c r="G1163" s="634">
        <v>42320</v>
      </c>
      <c r="H1163" s="632" t="s">
        <v>7603</v>
      </c>
      <c r="I1163" s="639" t="s">
        <v>7604</v>
      </c>
      <c r="J1163" s="641" t="s">
        <v>7605</v>
      </c>
      <c r="K1163" s="635">
        <v>3</v>
      </c>
      <c r="L1163" s="635">
        <v>3</v>
      </c>
      <c r="M1163" s="635">
        <v>0</v>
      </c>
      <c r="N1163" s="637">
        <v>316999.8</v>
      </c>
      <c r="O1163" s="637">
        <v>316999.8</v>
      </c>
      <c r="P1163" s="637">
        <f t="shared" si="37"/>
        <v>0</v>
      </c>
      <c r="Q1163" s="638">
        <f t="shared" si="38"/>
        <v>0</v>
      </c>
      <c r="R1163" s="636" t="s">
        <v>7606</v>
      </c>
      <c r="S1163" s="636">
        <v>5406691654</v>
      </c>
      <c r="T1163" s="636" t="s">
        <v>7607</v>
      </c>
      <c r="U1163" s="634">
        <v>42361</v>
      </c>
      <c r="V1163" s="636" t="s">
        <v>694</v>
      </c>
      <c r="W1163" s="634">
        <v>42380</v>
      </c>
      <c r="X1163" s="634">
        <v>42382</v>
      </c>
      <c r="Y1163" s="632" t="s">
        <v>7608</v>
      </c>
      <c r="Z1163" s="637">
        <v>316999.8</v>
      </c>
      <c r="AA1163" s="636" t="s">
        <v>7606</v>
      </c>
      <c r="AB1163" s="636">
        <v>5406691654</v>
      </c>
    </row>
    <row r="1164" spans="1:28" ht="112.5">
      <c r="A1164" s="475" t="s">
        <v>26886</v>
      </c>
      <c r="B1164" s="1172" t="s">
        <v>6776</v>
      </c>
      <c r="C1164" s="632" t="s">
        <v>4204</v>
      </c>
      <c r="D1164" s="644" t="s">
        <v>261</v>
      </c>
      <c r="E1164" s="633" t="s">
        <v>7609</v>
      </c>
      <c r="F1164" s="644" t="s">
        <v>6785</v>
      </c>
      <c r="G1164" s="634">
        <v>42320</v>
      </c>
      <c r="H1164" s="632" t="s">
        <v>7610</v>
      </c>
      <c r="I1164" s="632" t="s">
        <v>7050</v>
      </c>
      <c r="J1164" s="422" t="s">
        <v>7051</v>
      </c>
      <c r="K1164" s="635">
        <v>3</v>
      </c>
      <c r="L1164" s="635">
        <v>3</v>
      </c>
      <c r="M1164" s="635">
        <v>0</v>
      </c>
      <c r="N1164" s="637">
        <v>310950.2</v>
      </c>
      <c r="O1164" s="637">
        <v>283700</v>
      </c>
      <c r="P1164" s="637">
        <f t="shared" si="37"/>
        <v>27250.200000000012</v>
      </c>
      <c r="Q1164" s="638">
        <f t="shared" si="38"/>
        <v>8.7635254777131591E-2</v>
      </c>
      <c r="R1164" s="636" t="s">
        <v>2051</v>
      </c>
      <c r="S1164" s="636">
        <v>4220039723</v>
      </c>
      <c r="T1164" s="636" t="s">
        <v>7611</v>
      </c>
      <c r="U1164" s="634">
        <v>42361</v>
      </c>
      <c r="V1164" s="636" t="s">
        <v>694</v>
      </c>
      <c r="W1164" s="634">
        <v>42380</v>
      </c>
      <c r="X1164" s="634">
        <v>42382</v>
      </c>
      <c r="Y1164" s="632" t="s">
        <v>7612</v>
      </c>
      <c r="Z1164" s="637">
        <v>283700</v>
      </c>
      <c r="AA1164" s="636" t="s">
        <v>2051</v>
      </c>
      <c r="AB1164" s="636">
        <v>4220039723</v>
      </c>
    </row>
    <row r="1165" spans="1:28" ht="135">
      <c r="A1165" s="475" t="s">
        <v>26887</v>
      </c>
      <c r="B1165" s="1172" t="s">
        <v>6776</v>
      </c>
      <c r="C1165" s="632" t="s">
        <v>4204</v>
      </c>
      <c r="D1165" s="644" t="s">
        <v>261</v>
      </c>
      <c r="E1165" s="633" t="s">
        <v>7613</v>
      </c>
      <c r="F1165" s="644" t="s">
        <v>6785</v>
      </c>
      <c r="G1165" s="634">
        <v>42320</v>
      </c>
      <c r="H1165" s="632" t="s">
        <v>7614</v>
      </c>
      <c r="I1165" s="632" t="s">
        <v>7615</v>
      </c>
      <c r="J1165" s="422" t="s">
        <v>7017</v>
      </c>
      <c r="K1165" s="635">
        <v>3</v>
      </c>
      <c r="L1165" s="635">
        <v>3</v>
      </c>
      <c r="M1165" s="635">
        <v>0</v>
      </c>
      <c r="N1165" s="637">
        <v>67536</v>
      </c>
      <c r="O1165" s="637">
        <v>67198.320000000007</v>
      </c>
      <c r="P1165" s="637">
        <f t="shared" si="37"/>
        <v>337.67999999999302</v>
      </c>
      <c r="Q1165" s="638">
        <f t="shared" si="38"/>
        <v>4.9999999999998579E-3</v>
      </c>
      <c r="R1165" s="636" t="s">
        <v>2371</v>
      </c>
      <c r="S1165" s="636">
        <v>4253022965</v>
      </c>
      <c r="T1165" s="636" t="s">
        <v>7616</v>
      </c>
      <c r="U1165" s="634">
        <v>42361</v>
      </c>
      <c r="V1165" s="636" t="s">
        <v>694</v>
      </c>
      <c r="W1165" s="634">
        <v>42380</v>
      </c>
      <c r="X1165" s="634">
        <v>42381</v>
      </c>
      <c r="Y1165" s="632" t="s">
        <v>7617</v>
      </c>
      <c r="Z1165" s="637">
        <v>67198.320000000007</v>
      </c>
      <c r="AA1165" s="636" t="s">
        <v>2371</v>
      </c>
      <c r="AB1165" s="636">
        <v>4253022965</v>
      </c>
    </row>
    <row r="1166" spans="1:28" ht="123.75">
      <c r="A1166" s="475" t="s">
        <v>26888</v>
      </c>
      <c r="B1166" s="1172" t="s">
        <v>6776</v>
      </c>
      <c r="C1166" s="632" t="s">
        <v>4204</v>
      </c>
      <c r="D1166" s="644" t="s">
        <v>261</v>
      </c>
      <c r="E1166" s="633" t="s">
        <v>7618</v>
      </c>
      <c r="F1166" s="644" t="s">
        <v>7111</v>
      </c>
      <c r="G1166" s="634">
        <v>42320</v>
      </c>
      <c r="H1166" s="632" t="s">
        <v>7619</v>
      </c>
      <c r="I1166" s="632" t="s">
        <v>7045</v>
      </c>
      <c r="J1166" s="422" t="s">
        <v>7046</v>
      </c>
      <c r="K1166" s="635">
        <v>7</v>
      </c>
      <c r="L1166" s="635">
        <v>7</v>
      </c>
      <c r="M1166" s="635">
        <v>0</v>
      </c>
      <c r="N1166" s="637">
        <v>142566.6</v>
      </c>
      <c r="O1166" s="637">
        <v>129013.78</v>
      </c>
      <c r="P1166" s="637">
        <f t="shared" si="37"/>
        <v>13552.820000000007</v>
      </c>
      <c r="Q1166" s="638">
        <f t="shared" si="38"/>
        <v>9.5063079290661393E-2</v>
      </c>
      <c r="R1166" s="636" t="s">
        <v>2371</v>
      </c>
      <c r="S1166" s="636">
        <v>4253022965</v>
      </c>
      <c r="T1166" s="636" t="s">
        <v>7616</v>
      </c>
      <c r="U1166" s="634">
        <v>42359</v>
      </c>
      <c r="V1166" s="636" t="s">
        <v>694</v>
      </c>
      <c r="W1166" s="634">
        <v>42380</v>
      </c>
      <c r="X1166" s="634">
        <v>42381</v>
      </c>
      <c r="Y1166" s="632" t="s">
        <v>7620</v>
      </c>
      <c r="Z1166" s="637">
        <v>129013.78</v>
      </c>
      <c r="AA1166" s="636" t="s">
        <v>2371</v>
      </c>
      <c r="AB1166" s="636">
        <v>4253022965</v>
      </c>
    </row>
    <row r="1167" spans="1:28" ht="90">
      <c r="A1167" s="475" t="s">
        <v>26889</v>
      </c>
      <c r="B1167" s="1172" t="s">
        <v>6776</v>
      </c>
      <c r="C1167" s="632" t="s">
        <v>4204</v>
      </c>
      <c r="D1167" s="644" t="s">
        <v>261</v>
      </c>
      <c r="E1167" s="633" t="s">
        <v>7621</v>
      </c>
      <c r="F1167" s="644" t="s">
        <v>7263</v>
      </c>
      <c r="G1167" s="634">
        <v>42320</v>
      </c>
      <c r="H1167" s="632" t="s">
        <v>7622</v>
      </c>
      <c r="I1167" s="632" t="s">
        <v>7623</v>
      </c>
      <c r="J1167" s="422" t="s">
        <v>7624</v>
      </c>
      <c r="K1167" s="635">
        <v>9</v>
      </c>
      <c r="L1167" s="635">
        <v>9</v>
      </c>
      <c r="M1167" s="635">
        <v>0</v>
      </c>
      <c r="N1167" s="637">
        <v>488689.2</v>
      </c>
      <c r="O1167" s="637">
        <v>368960.15</v>
      </c>
      <c r="P1167" s="637">
        <f t="shared" si="37"/>
        <v>119729.04999999999</v>
      </c>
      <c r="Q1167" s="638">
        <f t="shared" si="38"/>
        <v>0.24500040107291085</v>
      </c>
      <c r="R1167" s="636" t="s">
        <v>1315</v>
      </c>
      <c r="S1167" s="636">
        <v>4252003790</v>
      </c>
      <c r="T1167" s="636" t="s">
        <v>7625</v>
      </c>
      <c r="U1167" s="634">
        <v>42362</v>
      </c>
      <c r="V1167" s="636" t="s">
        <v>694</v>
      </c>
      <c r="W1167" s="634">
        <v>42380</v>
      </c>
      <c r="X1167" s="634">
        <v>42381</v>
      </c>
      <c r="Y1167" s="632" t="s">
        <v>7626</v>
      </c>
      <c r="Z1167" s="637">
        <v>368960.15</v>
      </c>
      <c r="AA1167" s="636" t="s">
        <v>1315</v>
      </c>
      <c r="AB1167" s="636">
        <v>4252003790</v>
      </c>
    </row>
    <row r="1168" spans="1:28" ht="258.75">
      <c r="A1168" s="475" t="s">
        <v>26890</v>
      </c>
      <c r="B1168" s="1172" t="s">
        <v>6776</v>
      </c>
      <c r="C1168" s="632" t="s">
        <v>4204</v>
      </c>
      <c r="D1168" s="644" t="s">
        <v>261</v>
      </c>
      <c r="E1168" s="633" t="s">
        <v>7627</v>
      </c>
      <c r="F1168" s="644" t="s">
        <v>7263</v>
      </c>
      <c r="G1168" s="634">
        <v>42320</v>
      </c>
      <c r="H1168" s="632" t="s">
        <v>7628</v>
      </c>
      <c r="I1168" s="632" t="s">
        <v>7629</v>
      </c>
      <c r="J1168" s="422" t="s">
        <v>7630</v>
      </c>
      <c r="K1168" s="635">
        <v>6</v>
      </c>
      <c r="L1168" s="635">
        <v>6</v>
      </c>
      <c r="M1168" s="635">
        <v>0</v>
      </c>
      <c r="N1168" s="637">
        <v>448146.3</v>
      </c>
      <c r="O1168" s="637">
        <v>427979.73</v>
      </c>
      <c r="P1168" s="637">
        <f t="shared" si="37"/>
        <v>20166.570000000007</v>
      </c>
      <c r="Q1168" s="638">
        <f t="shared" si="38"/>
        <v>4.4999969875908763E-2</v>
      </c>
      <c r="R1168" s="636" t="s">
        <v>1315</v>
      </c>
      <c r="S1168" s="636">
        <v>4252003790</v>
      </c>
      <c r="T1168" s="636" t="s">
        <v>7625</v>
      </c>
      <c r="U1168" s="634">
        <v>42361</v>
      </c>
      <c r="V1168" s="636" t="s">
        <v>694</v>
      </c>
      <c r="W1168" s="634">
        <v>42380</v>
      </c>
      <c r="X1168" s="634">
        <v>42381</v>
      </c>
      <c r="Y1168" s="632" t="s">
        <v>7631</v>
      </c>
      <c r="Z1168" s="637">
        <v>427979.73</v>
      </c>
      <c r="AA1168" s="636" t="s">
        <v>1315</v>
      </c>
      <c r="AB1168" s="636">
        <v>4252003790</v>
      </c>
    </row>
    <row r="1169" spans="1:28" ht="225">
      <c r="A1169" s="475" t="s">
        <v>26891</v>
      </c>
      <c r="B1169" s="1172" t="s">
        <v>6776</v>
      </c>
      <c r="C1169" s="632" t="s">
        <v>4204</v>
      </c>
      <c r="D1169" s="644" t="s">
        <v>272</v>
      </c>
      <c r="E1169" s="633" t="s">
        <v>7632</v>
      </c>
      <c r="F1169" s="644" t="s">
        <v>7263</v>
      </c>
      <c r="G1169" s="634">
        <v>42360</v>
      </c>
      <c r="H1169" s="632" t="s">
        <v>7633</v>
      </c>
      <c r="I1169" s="632" t="s">
        <v>7634</v>
      </c>
      <c r="J1169" s="422" t="s">
        <v>7635</v>
      </c>
      <c r="K1169" s="635">
        <v>3</v>
      </c>
      <c r="L1169" s="635">
        <v>1</v>
      </c>
      <c r="M1169" s="635">
        <v>2</v>
      </c>
      <c r="N1169" s="637">
        <v>321339.3</v>
      </c>
      <c r="O1169" s="637">
        <v>321339.3</v>
      </c>
      <c r="P1169" s="637">
        <f t="shared" si="37"/>
        <v>0</v>
      </c>
      <c r="Q1169" s="638">
        <f t="shared" si="38"/>
        <v>0</v>
      </c>
      <c r="R1169" s="636" t="s">
        <v>1515</v>
      </c>
      <c r="S1169" s="636">
        <v>4205261120</v>
      </c>
      <c r="T1169" s="636" t="s">
        <v>7636</v>
      </c>
      <c r="U1169" s="634">
        <v>42388</v>
      </c>
      <c r="V1169" s="636" t="s">
        <v>694</v>
      </c>
      <c r="W1169" s="634">
        <v>42401</v>
      </c>
      <c r="X1169" s="634">
        <v>42402</v>
      </c>
      <c r="Y1169" s="632" t="s">
        <v>7637</v>
      </c>
      <c r="Z1169" s="637">
        <v>321339.3</v>
      </c>
      <c r="AA1169" s="636" t="s">
        <v>1515</v>
      </c>
      <c r="AB1169" s="636">
        <v>4205261120</v>
      </c>
    </row>
    <row r="1170" spans="1:28" ht="213.75">
      <c r="A1170" s="475" t="s">
        <v>26892</v>
      </c>
      <c r="B1170" s="1172" t="s">
        <v>6776</v>
      </c>
      <c r="C1170" s="632" t="s">
        <v>4204</v>
      </c>
      <c r="D1170" s="644" t="s">
        <v>272</v>
      </c>
      <c r="E1170" s="633" t="s">
        <v>7638</v>
      </c>
      <c r="F1170" s="644" t="s">
        <v>642</v>
      </c>
      <c r="G1170" s="634">
        <v>42419</v>
      </c>
      <c r="H1170" s="632" t="s">
        <v>7639</v>
      </c>
      <c r="I1170" s="639" t="s">
        <v>7640</v>
      </c>
      <c r="J1170" s="641" t="s">
        <v>7641</v>
      </c>
      <c r="K1170" s="636">
        <v>4</v>
      </c>
      <c r="L1170" s="635">
        <v>3</v>
      </c>
      <c r="M1170" s="636">
        <v>1</v>
      </c>
      <c r="N1170" s="637">
        <v>1485420</v>
      </c>
      <c r="O1170" s="637">
        <v>1477992.9</v>
      </c>
      <c r="P1170" s="637">
        <f t="shared" si="37"/>
        <v>7427.1000000000931</v>
      </c>
      <c r="Q1170" s="638">
        <f t="shared" si="38"/>
        <v>5.0000000000001424E-3</v>
      </c>
      <c r="R1170" s="636" t="s">
        <v>1208</v>
      </c>
      <c r="S1170" s="632" t="s">
        <v>1209</v>
      </c>
      <c r="T1170" s="636" t="s">
        <v>7642</v>
      </c>
      <c r="U1170" s="634">
        <v>42440</v>
      </c>
      <c r="V1170" s="636" t="s">
        <v>694</v>
      </c>
      <c r="W1170" s="634">
        <v>42451</v>
      </c>
      <c r="X1170" s="634">
        <v>42452</v>
      </c>
      <c r="Y1170" s="632" t="s">
        <v>7643</v>
      </c>
      <c r="Z1170" s="637">
        <v>1477992.9</v>
      </c>
      <c r="AA1170" s="636" t="s">
        <v>1208</v>
      </c>
      <c r="AB1170" s="632" t="s">
        <v>1209</v>
      </c>
    </row>
    <row r="1171" spans="1:28" ht="213.75">
      <c r="A1171" s="475" t="s">
        <v>26893</v>
      </c>
      <c r="B1171" s="1172" t="s">
        <v>6776</v>
      </c>
      <c r="C1171" s="632" t="s">
        <v>4204</v>
      </c>
      <c r="D1171" s="644" t="s">
        <v>272</v>
      </c>
      <c r="E1171" s="633" t="s">
        <v>7644</v>
      </c>
      <c r="F1171" s="644" t="s">
        <v>642</v>
      </c>
      <c r="G1171" s="634">
        <v>42419</v>
      </c>
      <c r="H1171" s="632" t="s">
        <v>7645</v>
      </c>
      <c r="I1171" s="639" t="s">
        <v>7640</v>
      </c>
      <c r="J1171" s="641" t="s">
        <v>7641</v>
      </c>
      <c r="K1171" s="636">
        <v>4</v>
      </c>
      <c r="L1171" s="635">
        <v>3</v>
      </c>
      <c r="M1171" s="636">
        <v>1</v>
      </c>
      <c r="N1171" s="637">
        <v>1521226</v>
      </c>
      <c r="O1171" s="637">
        <v>1513619.87</v>
      </c>
      <c r="P1171" s="637">
        <f t="shared" ref="P1171:P1234" si="39">N1171-O1171</f>
        <v>7606.1299999998882</v>
      </c>
      <c r="Q1171" s="638">
        <f t="shared" ref="Q1171:Q1234" si="40">(100-((O1171/N1171)*100))/100</f>
        <v>4.9999999999998579E-3</v>
      </c>
      <c r="R1171" s="636" t="s">
        <v>7646</v>
      </c>
      <c r="S1171" s="636">
        <v>4213003797</v>
      </c>
      <c r="T1171" s="636" t="s">
        <v>7647</v>
      </c>
      <c r="U1171" s="634">
        <v>42440</v>
      </c>
      <c r="V1171" s="636" t="s">
        <v>694</v>
      </c>
      <c r="W1171" s="634">
        <v>42451</v>
      </c>
      <c r="X1171" s="634">
        <v>42452</v>
      </c>
      <c r="Y1171" s="632" t="s">
        <v>7648</v>
      </c>
      <c r="Z1171" s="637">
        <v>1513619.87</v>
      </c>
      <c r="AA1171" s="636" t="s">
        <v>7646</v>
      </c>
      <c r="AB1171" s="636">
        <v>4213003797</v>
      </c>
    </row>
    <row r="1172" spans="1:28" ht="213.75">
      <c r="A1172" s="475" t="s">
        <v>26894</v>
      </c>
      <c r="B1172" s="1172" t="s">
        <v>6776</v>
      </c>
      <c r="C1172" s="632" t="s">
        <v>4204</v>
      </c>
      <c r="D1172" s="644" t="s">
        <v>272</v>
      </c>
      <c r="E1172" s="633" t="s">
        <v>7649</v>
      </c>
      <c r="F1172" s="644" t="s">
        <v>642</v>
      </c>
      <c r="G1172" s="634">
        <v>42420</v>
      </c>
      <c r="H1172" s="632" t="s">
        <v>7650</v>
      </c>
      <c r="I1172" s="639" t="s">
        <v>7640</v>
      </c>
      <c r="J1172" s="641" t="s">
        <v>7641</v>
      </c>
      <c r="K1172" s="636">
        <v>4</v>
      </c>
      <c r="L1172" s="635">
        <v>3</v>
      </c>
      <c r="M1172" s="636">
        <v>1</v>
      </c>
      <c r="N1172" s="637">
        <v>665868</v>
      </c>
      <c r="O1172" s="637">
        <v>665868</v>
      </c>
      <c r="P1172" s="637">
        <f t="shared" si="39"/>
        <v>0</v>
      </c>
      <c r="Q1172" s="638">
        <f t="shared" si="40"/>
        <v>0</v>
      </c>
      <c r="R1172" s="636" t="s">
        <v>2250</v>
      </c>
      <c r="S1172" s="632" t="s">
        <v>2251</v>
      </c>
      <c r="T1172" s="636" t="s">
        <v>7651</v>
      </c>
      <c r="U1172" s="634">
        <v>42440</v>
      </c>
      <c r="V1172" s="636" t="s">
        <v>694</v>
      </c>
      <c r="W1172" s="634">
        <v>42451</v>
      </c>
      <c r="X1172" s="634">
        <v>42452</v>
      </c>
      <c r="Y1172" s="632" t="s">
        <v>7652</v>
      </c>
      <c r="Z1172" s="637">
        <v>665868</v>
      </c>
      <c r="AA1172" s="636" t="s">
        <v>2250</v>
      </c>
      <c r="AB1172" s="632" t="s">
        <v>2251</v>
      </c>
    </row>
    <row r="1173" spans="1:28" ht="123.75">
      <c r="A1173" s="475" t="s">
        <v>26895</v>
      </c>
      <c r="B1173" s="1174" t="s">
        <v>26039</v>
      </c>
      <c r="C1173" s="643">
        <v>4220031675</v>
      </c>
      <c r="D1173" s="632" t="s">
        <v>272</v>
      </c>
      <c r="E1173" s="476" t="s">
        <v>7653</v>
      </c>
      <c r="F1173" s="634">
        <v>42417</v>
      </c>
      <c r="G1173" s="634">
        <v>42430</v>
      </c>
      <c r="H1173" s="632" t="s">
        <v>7654</v>
      </c>
      <c r="I1173" s="639" t="s">
        <v>7093</v>
      </c>
      <c r="J1173" s="422" t="s">
        <v>7094</v>
      </c>
      <c r="K1173" s="636">
        <v>7</v>
      </c>
      <c r="L1173" s="636">
        <v>6</v>
      </c>
      <c r="M1173" s="636">
        <v>1</v>
      </c>
      <c r="N1173" s="637">
        <v>3550570</v>
      </c>
      <c r="O1173" s="637">
        <v>3532817.15</v>
      </c>
      <c r="P1173" s="637">
        <f t="shared" si="39"/>
        <v>17752.850000000093</v>
      </c>
      <c r="Q1173" s="638">
        <f t="shared" si="40"/>
        <v>5.0000000000000001E-3</v>
      </c>
      <c r="R1173" s="636" t="s">
        <v>1208</v>
      </c>
      <c r="S1173" s="635">
        <v>4252007178</v>
      </c>
      <c r="T1173" s="637" t="s">
        <v>1566</v>
      </c>
      <c r="U1173" s="634">
        <v>42454</v>
      </c>
      <c r="V1173" s="636" t="s">
        <v>694</v>
      </c>
      <c r="W1173" s="632" t="s">
        <v>1185</v>
      </c>
      <c r="X1173" s="634">
        <v>42466</v>
      </c>
      <c r="Y1173" s="636" t="s">
        <v>7655</v>
      </c>
      <c r="Z1173" s="637">
        <v>3532817.15</v>
      </c>
      <c r="AA1173" s="636" t="s">
        <v>1208</v>
      </c>
      <c r="AB1173" s="635">
        <v>4252007178</v>
      </c>
    </row>
    <row r="1174" spans="1:28" ht="112.5">
      <c r="A1174" s="475" t="s">
        <v>26896</v>
      </c>
      <c r="B1174" s="1174" t="s">
        <v>26039</v>
      </c>
      <c r="C1174" s="643">
        <v>4220031675</v>
      </c>
      <c r="D1174" s="632" t="s">
        <v>261</v>
      </c>
      <c r="E1174" s="476" t="s">
        <v>7656</v>
      </c>
      <c r="F1174" s="634">
        <v>42417</v>
      </c>
      <c r="G1174" s="646">
        <v>42431</v>
      </c>
      <c r="H1174" s="632" t="s">
        <v>7657</v>
      </c>
      <c r="I1174" s="639" t="s">
        <v>7093</v>
      </c>
      <c r="J1174" s="422" t="s">
        <v>7094</v>
      </c>
      <c r="K1174" s="636">
        <v>7</v>
      </c>
      <c r="L1174" s="636">
        <v>7</v>
      </c>
      <c r="M1174" s="636">
        <v>0</v>
      </c>
      <c r="N1174" s="637">
        <v>4173420</v>
      </c>
      <c r="O1174" s="637">
        <v>4152552.9</v>
      </c>
      <c r="P1174" s="637">
        <f t="shared" si="39"/>
        <v>20867.100000000093</v>
      </c>
      <c r="Q1174" s="638">
        <f t="shared" si="40"/>
        <v>5.0000000000000001E-3</v>
      </c>
      <c r="R1174" s="636" t="s">
        <v>1433</v>
      </c>
      <c r="S1174" s="635">
        <v>4252000077</v>
      </c>
      <c r="T1174" s="637" t="s">
        <v>7658</v>
      </c>
      <c r="U1174" s="634">
        <v>42458</v>
      </c>
      <c r="V1174" s="636" t="s">
        <v>694</v>
      </c>
      <c r="W1174" s="632" t="s">
        <v>1202</v>
      </c>
      <c r="X1174" s="632" t="s">
        <v>1202</v>
      </c>
      <c r="Y1174" s="636" t="s">
        <v>7659</v>
      </c>
      <c r="Z1174" s="637">
        <v>4152552.9</v>
      </c>
      <c r="AA1174" s="636" t="s">
        <v>1433</v>
      </c>
      <c r="AB1174" s="635">
        <v>4252000077</v>
      </c>
    </row>
    <row r="1175" spans="1:28" ht="225">
      <c r="A1175" s="475" t="s">
        <v>26897</v>
      </c>
      <c r="B1175" s="1174" t="s">
        <v>26039</v>
      </c>
      <c r="C1175" s="643">
        <v>4220031675</v>
      </c>
      <c r="D1175" s="632" t="s">
        <v>272</v>
      </c>
      <c r="E1175" s="476" t="s">
        <v>7660</v>
      </c>
      <c r="F1175" s="634">
        <v>42417</v>
      </c>
      <c r="G1175" s="646">
        <v>42430</v>
      </c>
      <c r="H1175" s="632" t="s">
        <v>7661</v>
      </c>
      <c r="I1175" s="639" t="s">
        <v>7662</v>
      </c>
      <c r="J1175" s="422" t="s">
        <v>7663</v>
      </c>
      <c r="K1175" s="636">
        <v>7</v>
      </c>
      <c r="L1175" s="636">
        <v>6</v>
      </c>
      <c r="M1175" s="636">
        <v>1</v>
      </c>
      <c r="N1175" s="637">
        <v>7458720</v>
      </c>
      <c r="O1175" s="637">
        <v>7421426</v>
      </c>
      <c r="P1175" s="636">
        <f t="shared" si="39"/>
        <v>37294</v>
      </c>
      <c r="Q1175" s="636">
        <f t="shared" si="40"/>
        <v>5.0000536285045886E-3</v>
      </c>
      <c r="R1175" s="636" t="s">
        <v>7664</v>
      </c>
      <c r="S1175" s="635">
        <v>4223089095</v>
      </c>
      <c r="T1175" s="637" t="s">
        <v>7665</v>
      </c>
      <c r="U1175" s="634">
        <v>42454</v>
      </c>
      <c r="V1175" s="636" t="s">
        <v>694</v>
      </c>
      <c r="W1175" s="632" t="s">
        <v>1239</v>
      </c>
      <c r="X1175" s="634">
        <v>42467</v>
      </c>
      <c r="Y1175" s="636" t="s">
        <v>7666</v>
      </c>
      <c r="Z1175" s="637">
        <v>7421426</v>
      </c>
      <c r="AA1175" s="636" t="s">
        <v>7664</v>
      </c>
      <c r="AB1175" s="635">
        <v>4223089095</v>
      </c>
    </row>
    <row r="1176" spans="1:28" ht="225">
      <c r="A1176" s="475" t="s">
        <v>26898</v>
      </c>
      <c r="B1176" s="1174" t="s">
        <v>26039</v>
      </c>
      <c r="C1176" s="643">
        <v>4220031675</v>
      </c>
      <c r="D1176" s="632" t="s">
        <v>261</v>
      </c>
      <c r="E1176" s="476" t="s">
        <v>7667</v>
      </c>
      <c r="F1176" s="634">
        <v>42417</v>
      </c>
      <c r="G1176" s="646">
        <v>42430</v>
      </c>
      <c r="H1176" s="632" t="s">
        <v>7668</v>
      </c>
      <c r="I1176" s="639" t="s">
        <v>7662</v>
      </c>
      <c r="J1176" s="422" t="s">
        <v>7663</v>
      </c>
      <c r="K1176" s="636">
        <v>8</v>
      </c>
      <c r="L1176" s="636">
        <v>8</v>
      </c>
      <c r="M1176" s="636">
        <v>0</v>
      </c>
      <c r="N1176" s="637">
        <v>5167120</v>
      </c>
      <c r="O1176" s="637">
        <v>5141284.4000000004</v>
      </c>
      <c r="P1176" s="637">
        <f t="shared" si="39"/>
        <v>25835.599999999627</v>
      </c>
      <c r="Q1176" s="638">
        <f t="shared" si="40"/>
        <v>4.9999999999998579E-3</v>
      </c>
      <c r="R1176" s="636" t="s">
        <v>7669</v>
      </c>
      <c r="S1176" s="635">
        <v>4238003037</v>
      </c>
      <c r="T1176" s="637" t="s">
        <v>7670</v>
      </c>
      <c r="U1176" s="634">
        <v>42458</v>
      </c>
      <c r="V1176" s="636" t="s">
        <v>694</v>
      </c>
      <c r="W1176" s="632" t="s">
        <v>1202</v>
      </c>
      <c r="X1176" s="634">
        <v>42471</v>
      </c>
      <c r="Y1176" s="636" t="s">
        <v>7671</v>
      </c>
      <c r="Z1176" s="637">
        <v>5141284.4000000004</v>
      </c>
      <c r="AA1176" s="636" t="s">
        <v>7669</v>
      </c>
      <c r="AB1176" s="635">
        <v>4238003037</v>
      </c>
    </row>
    <row r="1177" spans="1:28" ht="225">
      <c r="A1177" s="475" t="s">
        <v>26899</v>
      </c>
      <c r="B1177" s="1174" t="s">
        <v>26039</v>
      </c>
      <c r="C1177" s="643">
        <v>4220031675</v>
      </c>
      <c r="D1177" s="632" t="s">
        <v>272</v>
      </c>
      <c r="E1177" s="476" t="s">
        <v>7672</v>
      </c>
      <c r="F1177" s="634">
        <v>42417</v>
      </c>
      <c r="G1177" s="646">
        <v>42431</v>
      </c>
      <c r="H1177" s="632" t="s">
        <v>7673</v>
      </c>
      <c r="I1177" s="639" t="s">
        <v>7662</v>
      </c>
      <c r="J1177" s="422" t="s">
        <v>7663</v>
      </c>
      <c r="K1177" s="636">
        <v>8</v>
      </c>
      <c r="L1177" s="636">
        <v>8</v>
      </c>
      <c r="M1177" s="636">
        <v>0</v>
      </c>
      <c r="N1177" s="637">
        <v>9325904</v>
      </c>
      <c r="O1177" s="637">
        <v>9279274.4800000004</v>
      </c>
      <c r="P1177" s="637">
        <f t="shared" si="39"/>
        <v>46629.519999999553</v>
      </c>
      <c r="Q1177" s="638">
        <f t="shared" si="40"/>
        <v>5.0000000000000001E-3</v>
      </c>
      <c r="R1177" s="636" t="s">
        <v>7674</v>
      </c>
      <c r="S1177" s="635">
        <v>4213003797</v>
      </c>
      <c r="T1177" s="637" t="s">
        <v>7675</v>
      </c>
      <c r="U1177" s="634">
        <v>42457</v>
      </c>
      <c r="V1177" s="636" t="s">
        <v>694</v>
      </c>
      <c r="W1177" s="632" t="s">
        <v>1252</v>
      </c>
      <c r="X1177" s="634">
        <v>42468</v>
      </c>
      <c r="Y1177" s="636" t="s">
        <v>7676</v>
      </c>
      <c r="Z1177" s="637">
        <v>9279274.4800000004</v>
      </c>
      <c r="AA1177" s="636" t="s">
        <v>7674</v>
      </c>
      <c r="AB1177" s="635">
        <v>4213003797</v>
      </c>
    </row>
    <row r="1178" spans="1:28" ht="101.25">
      <c r="A1178" s="475" t="s">
        <v>26900</v>
      </c>
      <c r="B1178" s="1172" t="s">
        <v>5286</v>
      </c>
      <c r="C1178" s="632" t="s">
        <v>7074</v>
      </c>
      <c r="D1178" s="632" t="s">
        <v>261</v>
      </c>
      <c r="E1178" s="476" t="s">
        <v>7677</v>
      </c>
      <c r="F1178" s="634">
        <v>42409</v>
      </c>
      <c r="G1178" s="646">
        <v>42445</v>
      </c>
      <c r="H1178" s="650" t="s">
        <v>7678</v>
      </c>
      <c r="I1178" s="639" t="s">
        <v>7679</v>
      </c>
      <c r="J1178" s="422" t="s">
        <v>7680</v>
      </c>
      <c r="K1178" s="636">
        <v>5</v>
      </c>
      <c r="L1178" s="636">
        <v>4</v>
      </c>
      <c r="M1178" s="636">
        <v>1</v>
      </c>
      <c r="N1178" s="637">
        <v>682574.38</v>
      </c>
      <c r="O1178" s="637">
        <v>171100</v>
      </c>
      <c r="P1178" s="637">
        <f t="shared" si="39"/>
        <v>511474.38</v>
      </c>
      <c r="Q1178" s="638">
        <f t="shared" si="40"/>
        <v>0.7493313475961404</v>
      </c>
      <c r="R1178" s="636" t="s">
        <v>7681</v>
      </c>
      <c r="S1178" s="635">
        <v>4218024649</v>
      </c>
      <c r="T1178" s="637" t="s">
        <v>7682</v>
      </c>
      <c r="U1178" s="634">
        <v>42467</v>
      </c>
      <c r="V1178" s="636" t="s">
        <v>694</v>
      </c>
      <c r="W1178" s="632" t="s">
        <v>678</v>
      </c>
      <c r="X1178" s="634">
        <v>42485</v>
      </c>
      <c r="Y1178" s="636" t="s">
        <v>7683</v>
      </c>
      <c r="Z1178" s="637">
        <v>171100</v>
      </c>
      <c r="AA1178" s="636" t="s">
        <v>7681</v>
      </c>
      <c r="AB1178" s="635">
        <v>4218024649</v>
      </c>
    </row>
    <row r="1179" spans="1:28" ht="67.5">
      <c r="A1179" s="475" t="s">
        <v>26901</v>
      </c>
      <c r="B1179" s="1174" t="s">
        <v>26039</v>
      </c>
      <c r="C1179" s="643">
        <v>4220031675</v>
      </c>
      <c r="D1179" s="632" t="s">
        <v>261</v>
      </c>
      <c r="E1179" s="476" t="s">
        <v>7684</v>
      </c>
      <c r="F1179" s="634">
        <v>42440</v>
      </c>
      <c r="G1179" s="646">
        <v>42447</v>
      </c>
      <c r="H1179" s="632" t="s">
        <v>7685</v>
      </c>
      <c r="I1179" s="639" t="s">
        <v>2646</v>
      </c>
      <c r="J1179" s="422" t="s">
        <v>7686</v>
      </c>
      <c r="K1179" s="636">
        <v>5</v>
      </c>
      <c r="L1179" s="636">
        <v>5</v>
      </c>
      <c r="M1179" s="636">
        <v>0</v>
      </c>
      <c r="N1179" s="637">
        <v>31320000</v>
      </c>
      <c r="O1179" s="637">
        <v>21454200</v>
      </c>
      <c r="P1179" s="637">
        <f t="shared" si="39"/>
        <v>9865800</v>
      </c>
      <c r="Q1179" s="638">
        <f t="shared" si="40"/>
        <v>0.315</v>
      </c>
      <c r="R1179" s="636" t="s">
        <v>7687</v>
      </c>
      <c r="S1179" s="632">
        <v>4205307431</v>
      </c>
      <c r="T1179" s="637" t="s">
        <v>7688</v>
      </c>
      <c r="U1179" s="634" t="s">
        <v>6380</v>
      </c>
      <c r="V1179" s="636" t="s">
        <v>694</v>
      </c>
      <c r="W1179" s="632" t="s">
        <v>858</v>
      </c>
      <c r="X1179" s="634">
        <v>42486</v>
      </c>
      <c r="Y1179" s="636" t="s">
        <v>7689</v>
      </c>
      <c r="Z1179" s="637">
        <v>21454200</v>
      </c>
      <c r="AA1179" s="636" t="s">
        <v>7687</v>
      </c>
      <c r="AB1179" s="632">
        <v>4205307431</v>
      </c>
    </row>
    <row r="1180" spans="1:28" ht="78.75">
      <c r="A1180" s="475" t="s">
        <v>26902</v>
      </c>
      <c r="B1180" s="1174" t="s">
        <v>26039</v>
      </c>
      <c r="C1180" s="643">
        <v>4220031675</v>
      </c>
      <c r="D1180" s="632" t="s">
        <v>261</v>
      </c>
      <c r="E1180" s="476" t="s">
        <v>7690</v>
      </c>
      <c r="F1180" s="634">
        <v>42440</v>
      </c>
      <c r="G1180" s="646">
        <v>42447</v>
      </c>
      <c r="H1180" s="650" t="s">
        <v>7691</v>
      </c>
      <c r="I1180" s="639" t="s">
        <v>1243</v>
      </c>
      <c r="J1180" s="422" t="s">
        <v>7692</v>
      </c>
      <c r="K1180" s="636">
        <v>8</v>
      </c>
      <c r="L1180" s="636">
        <v>8</v>
      </c>
      <c r="M1180" s="636">
        <v>0</v>
      </c>
      <c r="N1180" s="637">
        <v>5573080</v>
      </c>
      <c r="O1180" s="637">
        <v>3678232.8</v>
      </c>
      <c r="P1180" s="636">
        <f t="shared" si="39"/>
        <v>1894847.2000000002</v>
      </c>
      <c r="Q1180" s="636">
        <f t="shared" si="40"/>
        <v>0.34000000000000014</v>
      </c>
      <c r="R1180" s="636" t="s">
        <v>7687</v>
      </c>
      <c r="S1180" s="632">
        <v>4205307431</v>
      </c>
      <c r="T1180" s="637" t="s">
        <v>7688</v>
      </c>
      <c r="U1180" s="634">
        <v>42473</v>
      </c>
      <c r="V1180" s="636" t="s">
        <v>694</v>
      </c>
      <c r="W1180" s="632" t="s">
        <v>858</v>
      </c>
      <c r="X1180" s="632" t="s">
        <v>858</v>
      </c>
      <c r="Y1180" s="632" t="s">
        <v>7693</v>
      </c>
      <c r="Z1180" s="637">
        <v>3678232.8</v>
      </c>
      <c r="AA1180" s="636" t="s">
        <v>7687</v>
      </c>
      <c r="AB1180" s="632">
        <v>4205307431</v>
      </c>
    </row>
    <row r="1181" spans="1:28" ht="90">
      <c r="A1181" s="475" t="s">
        <v>26903</v>
      </c>
      <c r="B1181" s="1174" t="s">
        <v>26039</v>
      </c>
      <c r="C1181" s="643">
        <v>4220031675</v>
      </c>
      <c r="D1181" s="632" t="s">
        <v>261</v>
      </c>
      <c r="E1181" s="476" t="s">
        <v>7694</v>
      </c>
      <c r="F1181" s="634">
        <v>42444</v>
      </c>
      <c r="G1181" s="646">
        <v>42446</v>
      </c>
      <c r="H1181" s="632" t="s">
        <v>7695</v>
      </c>
      <c r="I1181" s="646" t="s">
        <v>1268</v>
      </c>
      <c r="J1181" s="422" t="s">
        <v>7696</v>
      </c>
      <c r="K1181" s="636">
        <v>12</v>
      </c>
      <c r="L1181" s="636">
        <v>12</v>
      </c>
      <c r="M1181" s="636">
        <v>0</v>
      </c>
      <c r="N1181" s="637">
        <v>20125944</v>
      </c>
      <c r="O1181" s="637">
        <v>4960628.3899999997</v>
      </c>
      <c r="P1181" s="637">
        <f t="shared" si="39"/>
        <v>15165315.609999999</v>
      </c>
      <c r="Q1181" s="638">
        <f t="shared" si="40"/>
        <v>0.75352070988570774</v>
      </c>
      <c r="R1181" s="636" t="s">
        <v>7697</v>
      </c>
      <c r="S1181" s="632">
        <v>4205208744</v>
      </c>
      <c r="T1181" s="637" t="s">
        <v>7698</v>
      </c>
      <c r="U1181" s="634">
        <v>42473</v>
      </c>
      <c r="V1181" s="636" t="s">
        <v>694</v>
      </c>
      <c r="W1181" s="632" t="s">
        <v>858</v>
      </c>
      <c r="X1181" s="634">
        <v>42486</v>
      </c>
      <c r="Y1181" s="636" t="s">
        <v>7699</v>
      </c>
      <c r="Z1181" s="637">
        <v>4960628.3899999997</v>
      </c>
      <c r="AA1181" s="636" t="s">
        <v>7697</v>
      </c>
      <c r="AB1181" s="632">
        <v>4205208744</v>
      </c>
    </row>
    <row r="1182" spans="1:28" ht="101.25">
      <c r="A1182" s="475" t="s">
        <v>26904</v>
      </c>
      <c r="B1182" s="1172" t="s">
        <v>6776</v>
      </c>
      <c r="C1182" s="632" t="s">
        <v>4204</v>
      </c>
      <c r="D1182" s="632" t="s">
        <v>261</v>
      </c>
      <c r="E1182" s="633" t="s">
        <v>7700</v>
      </c>
      <c r="F1182" s="634">
        <v>42426</v>
      </c>
      <c r="G1182" s="634">
        <v>42452</v>
      </c>
      <c r="H1182" s="632" t="s">
        <v>7701</v>
      </c>
      <c r="I1182" s="639" t="s">
        <v>3429</v>
      </c>
      <c r="J1182" s="422" t="s">
        <v>7702</v>
      </c>
      <c r="K1182" s="635">
        <v>6</v>
      </c>
      <c r="L1182" s="635">
        <v>5</v>
      </c>
      <c r="M1182" s="636">
        <v>1</v>
      </c>
      <c r="N1182" s="637">
        <v>185000</v>
      </c>
      <c r="O1182" s="637">
        <v>134125</v>
      </c>
      <c r="P1182" s="637">
        <f t="shared" si="39"/>
        <v>50875</v>
      </c>
      <c r="Q1182" s="638">
        <f t="shared" si="40"/>
        <v>0.27500000000000002</v>
      </c>
      <c r="R1182" s="636" t="s">
        <v>1687</v>
      </c>
      <c r="S1182" s="636">
        <v>4205307431</v>
      </c>
      <c r="T1182" s="636" t="s">
        <v>7703</v>
      </c>
      <c r="U1182" s="634">
        <v>42471</v>
      </c>
      <c r="V1182" s="636" t="s">
        <v>694</v>
      </c>
      <c r="W1182" s="634">
        <v>42482</v>
      </c>
      <c r="X1182" s="634">
        <v>42482</v>
      </c>
      <c r="Y1182" s="636" t="s">
        <v>7704</v>
      </c>
      <c r="Z1182" s="637">
        <v>134125</v>
      </c>
      <c r="AA1182" s="636" t="s">
        <v>1687</v>
      </c>
      <c r="AB1182" s="636">
        <v>4205307431</v>
      </c>
    </row>
    <row r="1183" spans="1:28" ht="78.75">
      <c r="A1183" s="475" t="s">
        <v>26905</v>
      </c>
      <c r="B1183" s="1172" t="s">
        <v>6776</v>
      </c>
      <c r="C1183" s="632" t="s">
        <v>4204</v>
      </c>
      <c r="D1183" s="632" t="s">
        <v>261</v>
      </c>
      <c r="E1183" s="633" t="s">
        <v>7705</v>
      </c>
      <c r="F1183" s="634">
        <v>42426</v>
      </c>
      <c r="G1183" s="634">
        <v>42453</v>
      </c>
      <c r="H1183" s="632" t="s">
        <v>7706</v>
      </c>
      <c r="I1183" s="639" t="s">
        <v>1268</v>
      </c>
      <c r="J1183" s="422" t="s">
        <v>7696</v>
      </c>
      <c r="K1183" s="635">
        <v>13</v>
      </c>
      <c r="L1183" s="635">
        <v>9</v>
      </c>
      <c r="M1183" s="636">
        <v>4</v>
      </c>
      <c r="N1183" s="637">
        <v>1591650</v>
      </c>
      <c r="O1183" s="637">
        <v>992041.75</v>
      </c>
      <c r="P1183" s="637">
        <f t="shared" si="39"/>
        <v>599608.25</v>
      </c>
      <c r="Q1183" s="638">
        <f t="shared" si="40"/>
        <v>0.37672116985518178</v>
      </c>
      <c r="R1183" s="636" t="s">
        <v>7707</v>
      </c>
      <c r="S1183" s="636">
        <v>4205208744</v>
      </c>
      <c r="T1183" s="636" t="s">
        <v>7708</v>
      </c>
      <c r="U1183" s="634">
        <v>42472</v>
      </c>
      <c r="V1183" s="636" t="s">
        <v>694</v>
      </c>
      <c r="W1183" s="634">
        <v>42485</v>
      </c>
      <c r="X1183" s="636" t="s">
        <v>7709</v>
      </c>
      <c r="Y1183" s="636" t="s">
        <v>7710</v>
      </c>
      <c r="Z1183" s="637">
        <v>992041.75</v>
      </c>
      <c r="AA1183" s="636" t="s">
        <v>7707</v>
      </c>
      <c r="AB1183" s="636">
        <v>4205208744</v>
      </c>
    </row>
    <row r="1184" spans="1:28" ht="123.75">
      <c r="A1184" s="475" t="s">
        <v>26906</v>
      </c>
      <c r="B1184" s="1172" t="s">
        <v>6776</v>
      </c>
      <c r="C1184" s="632" t="s">
        <v>4204</v>
      </c>
      <c r="D1184" s="632" t="s">
        <v>261</v>
      </c>
      <c r="E1184" s="633" t="s">
        <v>7711</v>
      </c>
      <c r="F1184" s="634">
        <v>42426</v>
      </c>
      <c r="G1184" s="634">
        <v>42452</v>
      </c>
      <c r="H1184" s="632" t="s">
        <v>7712</v>
      </c>
      <c r="I1184" s="639" t="s">
        <v>7713</v>
      </c>
      <c r="J1184" s="422" t="s">
        <v>7714</v>
      </c>
      <c r="K1184" s="635">
        <v>5</v>
      </c>
      <c r="L1184" s="635">
        <v>5</v>
      </c>
      <c r="M1184" s="636">
        <v>0</v>
      </c>
      <c r="N1184" s="637">
        <v>1795800</v>
      </c>
      <c r="O1184" s="637">
        <v>1273063</v>
      </c>
      <c r="P1184" s="637">
        <f t="shared" si="39"/>
        <v>522737</v>
      </c>
      <c r="Q1184" s="638">
        <f t="shared" si="40"/>
        <v>0.29108865129747186</v>
      </c>
      <c r="R1184" s="636" t="s">
        <v>7715</v>
      </c>
      <c r="S1184" s="636">
        <v>4209030438</v>
      </c>
      <c r="T1184" s="636" t="s">
        <v>7716</v>
      </c>
      <c r="U1184" s="634">
        <v>42471</v>
      </c>
      <c r="V1184" s="636" t="s">
        <v>694</v>
      </c>
      <c r="W1184" s="634">
        <v>42482</v>
      </c>
      <c r="X1184" s="634">
        <v>42482</v>
      </c>
      <c r="Y1184" s="636" t="s">
        <v>7717</v>
      </c>
      <c r="Z1184" s="637">
        <v>1273063</v>
      </c>
      <c r="AA1184" s="636" t="s">
        <v>7715</v>
      </c>
      <c r="AB1184" s="636">
        <v>4209030438</v>
      </c>
    </row>
    <row r="1185" spans="1:28" ht="157.5">
      <c r="A1185" s="475" t="s">
        <v>26907</v>
      </c>
      <c r="B1185" s="1172" t="s">
        <v>6776</v>
      </c>
      <c r="C1185" s="632" t="s">
        <v>4204</v>
      </c>
      <c r="D1185" s="632" t="s">
        <v>272</v>
      </c>
      <c r="E1185" s="633" t="s">
        <v>1390</v>
      </c>
      <c r="F1185" s="634">
        <v>42444</v>
      </c>
      <c r="G1185" s="634">
        <v>42447</v>
      </c>
      <c r="H1185" s="632" t="s">
        <v>593</v>
      </c>
      <c r="I1185" s="639" t="s">
        <v>594</v>
      </c>
      <c r="J1185" s="422" t="s">
        <v>7718</v>
      </c>
      <c r="K1185" s="635">
        <v>1</v>
      </c>
      <c r="L1185" s="635">
        <v>1</v>
      </c>
      <c r="M1185" s="636">
        <v>0</v>
      </c>
      <c r="N1185" s="637">
        <v>68523</v>
      </c>
      <c r="O1185" s="637">
        <v>68523</v>
      </c>
      <c r="P1185" s="636">
        <f t="shared" si="39"/>
        <v>0</v>
      </c>
      <c r="Q1185" s="636">
        <f t="shared" si="40"/>
        <v>0</v>
      </c>
      <c r="R1185" s="636" t="s">
        <v>2034</v>
      </c>
      <c r="S1185" s="636">
        <v>4205086172</v>
      </c>
      <c r="T1185" s="636" t="s">
        <v>7719</v>
      </c>
      <c r="U1185" s="634">
        <v>42458</v>
      </c>
      <c r="V1185" s="636" t="s">
        <v>694</v>
      </c>
      <c r="W1185" s="632" t="s">
        <v>1203</v>
      </c>
      <c r="X1185" s="634">
        <v>42472</v>
      </c>
      <c r="Y1185" s="636" t="s">
        <v>7720</v>
      </c>
      <c r="Z1185" s="637">
        <v>68523</v>
      </c>
      <c r="AA1185" s="636" t="s">
        <v>2034</v>
      </c>
      <c r="AB1185" s="636">
        <v>4205086172</v>
      </c>
    </row>
    <row r="1186" spans="1:28" ht="157.5">
      <c r="A1186" s="475" t="s">
        <v>26908</v>
      </c>
      <c r="B1186" s="1175" t="s">
        <v>6976</v>
      </c>
      <c r="C1186" s="632" t="s">
        <v>6977</v>
      </c>
      <c r="D1186" s="632" t="s">
        <v>272</v>
      </c>
      <c r="E1186" s="633" t="s">
        <v>1390</v>
      </c>
      <c r="F1186" s="634">
        <v>42444</v>
      </c>
      <c r="G1186" s="634">
        <v>42447</v>
      </c>
      <c r="H1186" s="632" t="s">
        <v>593</v>
      </c>
      <c r="I1186" s="639" t="s">
        <v>594</v>
      </c>
      <c r="J1186" s="422" t="s">
        <v>7718</v>
      </c>
      <c r="K1186" s="635">
        <v>1</v>
      </c>
      <c r="L1186" s="635">
        <v>1</v>
      </c>
      <c r="M1186" s="636">
        <v>0</v>
      </c>
      <c r="N1186" s="637">
        <v>65260</v>
      </c>
      <c r="O1186" s="637">
        <v>65260</v>
      </c>
      <c r="P1186" s="637">
        <f t="shared" si="39"/>
        <v>0</v>
      </c>
      <c r="Q1186" s="638">
        <f t="shared" si="40"/>
        <v>0</v>
      </c>
      <c r="R1186" s="636" t="s">
        <v>2034</v>
      </c>
      <c r="S1186" s="636">
        <v>4205086172</v>
      </c>
      <c r="T1186" s="636" t="s">
        <v>7719</v>
      </c>
      <c r="U1186" s="634">
        <v>42458</v>
      </c>
      <c r="V1186" s="636" t="s">
        <v>694</v>
      </c>
      <c r="W1186" s="632" t="s">
        <v>7721</v>
      </c>
      <c r="X1186" s="636" t="s">
        <v>7722</v>
      </c>
      <c r="Y1186" s="636" t="s">
        <v>7723</v>
      </c>
      <c r="Z1186" s="637">
        <v>65260</v>
      </c>
      <c r="AA1186" s="636" t="s">
        <v>2034</v>
      </c>
      <c r="AB1186" s="636">
        <v>4205086172</v>
      </c>
    </row>
    <row r="1187" spans="1:28" ht="292.5">
      <c r="A1187" s="475" t="s">
        <v>26909</v>
      </c>
      <c r="B1187" s="1172" t="s">
        <v>6776</v>
      </c>
      <c r="C1187" s="636">
        <v>4216006669</v>
      </c>
      <c r="D1187" s="632" t="s">
        <v>261</v>
      </c>
      <c r="E1187" s="633" t="s">
        <v>7724</v>
      </c>
      <c r="F1187" s="634">
        <v>42468</v>
      </c>
      <c r="G1187" s="634">
        <v>42481</v>
      </c>
      <c r="H1187" s="632" t="s">
        <v>7725</v>
      </c>
      <c r="I1187" s="639" t="s">
        <v>7726</v>
      </c>
      <c r="J1187" s="422" t="s">
        <v>7727</v>
      </c>
      <c r="K1187" s="635">
        <v>6</v>
      </c>
      <c r="L1187" s="635">
        <v>5</v>
      </c>
      <c r="M1187" s="636">
        <v>1</v>
      </c>
      <c r="N1187" s="637">
        <v>241800.1</v>
      </c>
      <c r="O1187" s="637">
        <v>226083.1</v>
      </c>
      <c r="P1187" s="636">
        <f t="shared" si="39"/>
        <v>15717</v>
      </c>
      <c r="Q1187" s="638">
        <f t="shared" si="40"/>
        <v>6.499997311829063E-2</v>
      </c>
      <c r="R1187" s="636" t="s">
        <v>7100</v>
      </c>
      <c r="S1187" s="632">
        <v>4238003037</v>
      </c>
      <c r="T1187" s="636" t="s">
        <v>7101</v>
      </c>
      <c r="U1187" s="634">
        <v>42502</v>
      </c>
      <c r="V1187" s="636" t="s">
        <v>694</v>
      </c>
      <c r="W1187" s="634">
        <v>42514</v>
      </c>
      <c r="X1187" s="636" t="s">
        <v>7728</v>
      </c>
      <c r="Y1187" s="636" t="s">
        <v>7729</v>
      </c>
      <c r="Z1187" s="637">
        <v>226083.1</v>
      </c>
      <c r="AA1187" s="636" t="s">
        <v>7100</v>
      </c>
      <c r="AB1187" s="632">
        <v>4238003037</v>
      </c>
    </row>
    <row r="1188" spans="1:28" ht="112.5">
      <c r="A1188" s="475" t="s">
        <v>26910</v>
      </c>
      <c r="B1188" s="1172" t="s">
        <v>6776</v>
      </c>
      <c r="C1188" s="636">
        <v>4216006669</v>
      </c>
      <c r="D1188" s="632" t="s">
        <v>261</v>
      </c>
      <c r="E1188" s="633" t="s">
        <v>7730</v>
      </c>
      <c r="F1188" s="634">
        <v>42468</v>
      </c>
      <c r="G1188" s="634">
        <v>42486</v>
      </c>
      <c r="H1188" s="632" t="s">
        <v>7731</v>
      </c>
      <c r="I1188" s="639" t="s">
        <v>1261</v>
      </c>
      <c r="J1188" s="640" t="s">
        <v>7732</v>
      </c>
      <c r="K1188" s="635">
        <v>10</v>
      </c>
      <c r="L1188" s="635">
        <v>10</v>
      </c>
      <c r="M1188" s="636">
        <v>0</v>
      </c>
      <c r="N1188" s="637">
        <v>639925.5</v>
      </c>
      <c r="O1188" s="637">
        <v>572733.27</v>
      </c>
      <c r="P1188" s="636">
        <f t="shared" si="39"/>
        <v>67192.229999999981</v>
      </c>
      <c r="Q1188" s="638">
        <f t="shared" si="40"/>
        <v>0.10500008204080004</v>
      </c>
      <c r="R1188" s="636" t="s">
        <v>3020</v>
      </c>
      <c r="S1188" s="632">
        <v>4253012727</v>
      </c>
      <c r="T1188" s="636" t="s">
        <v>6809</v>
      </c>
      <c r="U1188" s="634">
        <v>42502</v>
      </c>
      <c r="V1188" s="636" t="s">
        <v>694</v>
      </c>
      <c r="W1188" s="634">
        <v>42513</v>
      </c>
      <c r="X1188" s="634">
        <v>42513</v>
      </c>
      <c r="Y1188" s="636" t="s">
        <v>7733</v>
      </c>
      <c r="Z1188" s="637">
        <v>572733.27</v>
      </c>
      <c r="AA1188" s="636" t="s">
        <v>3020</v>
      </c>
      <c r="AB1188" s="632">
        <v>4253012727</v>
      </c>
    </row>
    <row r="1189" spans="1:28" ht="101.25">
      <c r="A1189" s="475" t="s">
        <v>26911</v>
      </c>
      <c r="B1189" s="1172" t="s">
        <v>6776</v>
      </c>
      <c r="C1189" s="636">
        <v>4216006669</v>
      </c>
      <c r="D1189" s="632" t="s">
        <v>261</v>
      </c>
      <c r="E1189" s="633" t="s">
        <v>7734</v>
      </c>
      <c r="F1189" s="634">
        <v>42495</v>
      </c>
      <c r="G1189" s="634">
        <v>42508</v>
      </c>
      <c r="H1189" s="632" t="s">
        <v>7735</v>
      </c>
      <c r="I1189" s="632" t="s">
        <v>3429</v>
      </c>
      <c r="J1189" s="422" t="s">
        <v>7702</v>
      </c>
      <c r="K1189" s="635">
        <v>9</v>
      </c>
      <c r="L1189" s="635">
        <v>9</v>
      </c>
      <c r="M1189" s="636">
        <v>0</v>
      </c>
      <c r="N1189" s="637">
        <v>203500</v>
      </c>
      <c r="O1189" s="637">
        <v>147482.5</v>
      </c>
      <c r="P1189" s="636">
        <f t="shared" si="39"/>
        <v>56017.5</v>
      </c>
      <c r="Q1189" s="638">
        <f t="shared" si="40"/>
        <v>0.27527027027027029</v>
      </c>
      <c r="R1189" s="636" t="s">
        <v>2094</v>
      </c>
      <c r="S1189" s="632">
        <v>5406600343</v>
      </c>
      <c r="T1189" s="636" t="s">
        <v>7736</v>
      </c>
      <c r="U1189" s="634">
        <v>42528</v>
      </c>
      <c r="V1189" s="636" t="s">
        <v>694</v>
      </c>
      <c r="W1189" s="632" t="s">
        <v>1296</v>
      </c>
      <c r="X1189" s="634">
        <v>42542</v>
      </c>
      <c r="Y1189" s="636" t="s">
        <v>7737</v>
      </c>
      <c r="Z1189" s="637">
        <v>147482.5</v>
      </c>
      <c r="AA1189" s="636" t="s">
        <v>2094</v>
      </c>
      <c r="AB1189" s="632">
        <v>5406600343</v>
      </c>
    </row>
    <row r="1190" spans="1:28" ht="101.25">
      <c r="A1190" s="475" t="s">
        <v>26912</v>
      </c>
      <c r="B1190" s="1172" t="s">
        <v>6776</v>
      </c>
      <c r="C1190" s="636">
        <v>4216006669</v>
      </c>
      <c r="D1190" s="632" t="s">
        <v>261</v>
      </c>
      <c r="E1190" s="633" t="s">
        <v>7738</v>
      </c>
      <c r="F1190" s="634">
        <v>42495</v>
      </c>
      <c r="G1190" s="634">
        <v>42509</v>
      </c>
      <c r="H1190" s="632" t="s">
        <v>7739</v>
      </c>
      <c r="I1190" s="632" t="s">
        <v>7740</v>
      </c>
      <c r="J1190" s="422" t="s">
        <v>7741</v>
      </c>
      <c r="K1190" s="635">
        <v>11</v>
      </c>
      <c r="L1190" s="635">
        <v>11</v>
      </c>
      <c r="M1190" s="636">
        <v>0</v>
      </c>
      <c r="N1190" s="637">
        <v>235203.4</v>
      </c>
      <c r="O1190" s="637">
        <v>152882</v>
      </c>
      <c r="P1190" s="636">
        <f t="shared" si="39"/>
        <v>82321.399999999994</v>
      </c>
      <c r="Q1190" s="638">
        <f t="shared" si="40"/>
        <v>0.35000089284423608</v>
      </c>
      <c r="R1190" s="636" t="s">
        <v>7030</v>
      </c>
      <c r="S1190" s="632">
        <v>7805607841</v>
      </c>
      <c r="T1190" s="636" t="s">
        <v>7742</v>
      </c>
      <c r="U1190" s="634">
        <v>42529</v>
      </c>
      <c r="V1190" s="636" t="s">
        <v>694</v>
      </c>
      <c r="W1190" s="632" t="s">
        <v>2071</v>
      </c>
      <c r="X1190" s="634">
        <v>42543</v>
      </c>
      <c r="Y1190" s="636" t="s">
        <v>7743</v>
      </c>
      <c r="Z1190" s="637">
        <v>152882</v>
      </c>
      <c r="AA1190" s="636" t="s">
        <v>7030</v>
      </c>
      <c r="AB1190" s="632">
        <v>7805607841</v>
      </c>
    </row>
    <row r="1191" spans="1:28" ht="78.75">
      <c r="A1191" s="475" t="s">
        <v>26913</v>
      </c>
      <c r="B1191" s="1172" t="s">
        <v>6776</v>
      </c>
      <c r="C1191" s="636">
        <v>4216006669</v>
      </c>
      <c r="D1191" s="632" t="s">
        <v>261</v>
      </c>
      <c r="E1191" s="633" t="s">
        <v>7744</v>
      </c>
      <c r="F1191" s="634">
        <v>42495</v>
      </c>
      <c r="G1191" s="634">
        <v>42510</v>
      </c>
      <c r="H1191" s="632" t="s">
        <v>7745</v>
      </c>
      <c r="I1191" s="632" t="s">
        <v>1993</v>
      </c>
      <c r="J1191" s="422" t="s">
        <v>7696</v>
      </c>
      <c r="K1191" s="635">
        <v>12</v>
      </c>
      <c r="L1191" s="635">
        <v>12</v>
      </c>
      <c r="M1191" s="636">
        <v>0</v>
      </c>
      <c r="N1191" s="637">
        <v>2069145</v>
      </c>
      <c r="O1191" s="637">
        <v>542154.27</v>
      </c>
      <c r="P1191" s="636">
        <f t="shared" si="39"/>
        <v>1526990.73</v>
      </c>
      <c r="Q1191" s="638">
        <f t="shared" si="40"/>
        <v>0.73798149960490933</v>
      </c>
      <c r="R1191" s="636" t="s">
        <v>6839</v>
      </c>
      <c r="S1191" s="632">
        <v>4205208744</v>
      </c>
      <c r="T1191" s="636" t="s">
        <v>7746</v>
      </c>
      <c r="U1191" s="634">
        <v>42529</v>
      </c>
      <c r="V1191" s="636" t="s">
        <v>694</v>
      </c>
      <c r="W1191" s="632" t="s">
        <v>1296</v>
      </c>
      <c r="X1191" s="634">
        <v>42542</v>
      </c>
      <c r="Y1191" s="636" t="s">
        <v>7747</v>
      </c>
      <c r="Z1191" s="637">
        <v>542154.27</v>
      </c>
      <c r="AA1191" s="636" t="s">
        <v>6839</v>
      </c>
      <c r="AB1191" s="632">
        <v>4205208744</v>
      </c>
    </row>
    <row r="1192" spans="1:28" ht="270">
      <c r="A1192" s="475" t="s">
        <v>26914</v>
      </c>
      <c r="B1192" s="1172" t="s">
        <v>6776</v>
      </c>
      <c r="C1192" s="636">
        <v>4216006669</v>
      </c>
      <c r="D1192" s="632" t="s">
        <v>272</v>
      </c>
      <c r="E1192" s="633" t="s">
        <v>7748</v>
      </c>
      <c r="F1192" s="634">
        <v>42503</v>
      </c>
      <c r="G1192" s="634">
        <v>42515</v>
      </c>
      <c r="H1192" s="632" t="s">
        <v>7749</v>
      </c>
      <c r="I1192" s="632" t="s">
        <v>7750</v>
      </c>
      <c r="J1192" s="422" t="s">
        <v>7751</v>
      </c>
      <c r="K1192" s="635">
        <v>1</v>
      </c>
      <c r="L1192" s="635">
        <v>1</v>
      </c>
      <c r="M1192" s="636">
        <v>0</v>
      </c>
      <c r="N1192" s="637">
        <v>811440</v>
      </c>
      <c r="O1192" s="637">
        <v>811440</v>
      </c>
      <c r="P1192" s="636">
        <f t="shared" si="39"/>
        <v>0</v>
      </c>
      <c r="Q1192" s="638">
        <f t="shared" si="40"/>
        <v>0</v>
      </c>
      <c r="R1192" s="636" t="s">
        <v>7752</v>
      </c>
      <c r="S1192" s="632">
        <v>4204007107</v>
      </c>
      <c r="T1192" s="636" t="s">
        <v>7753</v>
      </c>
      <c r="U1192" s="634">
        <v>42524</v>
      </c>
      <c r="V1192" s="636" t="s">
        <v>694</v>
      </c>
      <c r="W1192" s="632" t="s">
        <v>860</v>
      </c>
      <c r="X1192" s="634">
        <v>42535</v>
      </c>
      <c r="Y1192" s="636" t="s">
        <v>7754</v>
      </c>
      <c r="Z1192" s="637">
        <v>811440</v>
      </c>
      <c r="AA1192" s="636" t="s">
        <v>7752</v>
      </c>
      <c r="AB1192" s="632">
        <v>4204007107</v>
      </c>
    </row>
    <row r="1193" spans="1:28" ht="157.5">
      <c r="A1193" s="475" t="s">
        <v>26915</v>
      </c>
      <c r="B1193" s="1172" t="s">
        <v>6776</v>
      </c>
      <c r="C1193" s="636">
        <v>4216006669</v>
      </c>
      <c r="D1193" s="632" t="s">
        <v>272</v>
      </c>
      <c r="E1193" s="633" t="s">
        <v>7755</v>
      </c>
      <c r="F1193" s="634">
        <v>42503</v>
      </c>
      <c r="G1193" s="634">
        <v>42517</v>
      </c>
      <c r="H1193" s="632" t="s">
        <v>864</v>
      </c>
      <c r="I1193" s="632" t="s">
        <v>594</v>
      </c>
      <c r="J1193" s="422" t="s">
        <v>7718</v>
      </c>
      <c r="K1193" s="635">
        <v>1</v>
      </c>
      <c r="L1193" s="635">
        <v>1</v>
      </c>
      <c r="M1193" s="636">
        <v>0</v>
      </c>
      <c r="N1193" s="637">
        <v>60426</v>
      </c>
      <c r="O1193" s="637">
        <v>60426</v>
      </c>
      <c r="P1193" s="636">
        <f t="shared" si="39"/>
        <v>0</v>
      </c>
      <c r="Q1193" s="638">
        <f t="shared" si="40"/>
        <v>0</v>
      </c>
      <c r="R1193" s="636" t="s">
        <v>2034</v>
      </c>
      <c r="S1193" s="632">
        <v>4205086172</v>
      </c>
      <c r="T1193" s="636" t="s">
        <v>7719</v>
      </c>
      <c r="U1193" s="634">
        <v>42530</v>
      </c>
      <c r="V1193" s="636" t="s">
        <v>694</v>
      </c>
      <c r="W1193" s="632" t="s">
        <v>1296</v>
      </c>
      <c r="X1193" s="632" t="s">
        <v>1296</v>
      </c>
      <c r="Y1193" s="636" t="s">
        <v>7756</v>
      </c>
      <c r="Z1193" s="637">
        <v>60426</v>
      </c>
      <c r="AA1193" s="636" t="s">
        <v>2034</v>
      </c>
      <c r="AB1193" s="632">
        <v>4205086172</v>
      </c>
    </row>
    <row r="1194" spans="1:28" ht="78.75">
      <c r="A1194" s="475" t="s">
        <v>26916</v>
      </c>
      <c r="B1194" s="1172" t="s">
        <v>6776</v>
      </c>
      <c r="C1194" s="636">
        <v>4216006669</v>
      </c>
      <c r="D1194" s="632" t="s">
        <v>589</v>
      </c>
      <c r="E1194" s="633" t="s">
        <v>7757</v>
      </c>
      <c r="F1194" s="634">
        <v>42503</v>
      </c>
      <c r="G1194" s="634">
        <v>42517</v>
      </c>
      <c r="H1194" s="632" t="s">
        <v>1663</v>
      </c>
      <c r="I1194" s="632" t="s">
        <v>1638</v>
      </c>
      <c r="J1194" s="422" t="s">
        <v>7758</v>
      </c>
      <c r="K1194" s="1451">
        <v>6</v>
      </c>
      <c r="L1194" s="1451">
        <v>6</v>
      </c>
      <c r="M1194" s="1452">
        <v>0</v>
      </c>
      <c r="N1194" s="637">
        <v>10150</v>
      </c>
      <c r="O1194" s="637">
        <v>6082.38</v>
      </c>
      <c r="P1194" s="636">
        <f t="shared" si="39"/>
        <v>4067.62</v>
      </c>
      <c r="Q1194" s="638">
        <f t="shared" si="40"/>
        <v>0.40075073891625612</v>
      </c>
      <c r="R1194" s="636" t="s">
        <v>7759</v>
      </c>
      <c r="S1194" s="632">
        <v>4205314100</v>
      </c>
      <c r="T1194" s="637" t="s">
        <v>7760</v>
      </c>
      <c r="U1194" s="634">
        <v>42538</v>
      </c>
      <c r="V1194" s="636" t="s">
        <v>694</v>
      </c>
      <c r="W1194" s="632" t="s">
        <v>1288</v>
      </c>
      <c r="X1194" s="632" t="s">
        <v>7761</v>
      </c>
      <c r="Y1194" s="636" t="s">
        <v>7762</v>
      </c>
      <c r="Z1194" s="637">
        <v>6082.38</v>
      </c>
      <c r="AA1194" s="636" t="s">
        <v>7759</v>
      </c>
      <c r="AB1194" s="632">
        <v>4205314100</v>
      </c>
    </row>
    <row r="1195" spans="1:28" ht="78.75">
      <c r="A1195" s="475" t="s">
        <v>26917</v>
      </c>
      <c r="B1195" s="1174" t="s">
        <v>26039</v>
      </c>
      <c r="C1195" s="643">
        <v>4220031675</v>
      </c>
      <c r="D1195" s="632" t="s">
        <v>589</v>
      </c>
      <c r="E1195" s="633" t="s">
        <v>7757</v>
      </c>
      <c r="F1195" s="634">
        <v>42502</v>
      </c>
      <c r="G1195" s="634">
        <v>42517</v>
      </c>
      <c r="H1195" s="632" t="s">
        <v>1663</v>
      </c>
      <c r="I1195" s="632" t="s">
        <v>1638</v>
      </c>
      <c r="J1195" s="422" t="s">
        <v>7758</v>
      </c>
      <c r="K1195" s="1451"/>
      <c r="L1195" s="1451"/>
      <c r="M1195" s="1452"/>
      <c r="N1195" s="637">
        <v>275500</v>
      </c>
      <c r="O1195" s="636">
        <v>165093.23000000001</v>
      </c>
      <c r="P1195" s="636">
        <f t="shared" si="39"/>
        <v>110406.76999999999</v>
      </c>
      <c r="Q1195" s="638">
        <f t="shared" si="40"/>
        <v>0.40075052631578939</v>
      </c>
      <c r="R1195" s="636" t="s">
        <v>7759</v>
      </c>
      <c r="S1195" s="632">
        <v>4205314100</v>
      </c>
      <c r="T1195" s="637" t="s">
        <v>7760</v>
      </c>
      <c r="U1195" s="634">
        <v>42538</v>
      </c>
      <c r="V1195" s="636" t="s">
        <v>694</v>
      </c>
      <c r="W1195" s="634">
        <v>42551</v>
      </c>
      <c r="X1195" s="632" t="s">
        <v>7763</v>
      </c>
      <c r="Y1195" s="632" t="s">
        <v>7764</v>
      </c>
      <c r="Z1195" s="636">
        <v>165093.23000000001</v>
      </c>
      <c r="AA1195" s="636" t="s">
        <v>7759</v>
      </c>
      <c r="AB1195" s="632">
        <v>4205314100</v>
      </c>
    </row>
    <row r="1196" spans="1:28" ht="123.75">
      <c r="A1196" s="475" t="s">
        <v>26918</v>
      </c>
      <c r="B1196" s="1171" t="s">
        <v>5924</v>
      </c>
      <c r="C1196" s="639">
        <v>4216005168</v>
      </c>
      <c r="D1196" s="632" t="s">
        <v>261</v>
      </c>
      <c r="E1196" s="477" t="s">
        <v>7765</v>
      </c>
      <c r="F1196" s="646">
        <v>42465</v>
      </c>
      <c r="G1196" s="646">
        <v>42475</v>
      </c>
      <c r="H1196" s="650" t="s">
        <v>7766</v>
      </c>
      <c r="I1196" s="639" t="s">
        <v>3746</v>
      </c>
      <c r="J1196" s="477" t="s">
        <v>7767</v>
      </c>
      <c r="K1196" s="635">
        <v>10</v>
      </c>
      <c r="L1196" s="635">
        <v>10</v>
      </c>
      <c r="M1196" s="635">
        <v>0</v>
      </c>
      <c r="N1196" s="637">
        <v>581675</v>
      </c>
      <c r="O1196" s="636">
        <v>447300</v>
      </c>
      <c r="P1196" s="636">
        <f t="shared" si="39"/>
        <v>134375</v>
      </c>
      <c r="Q1196" s="638">
        <f t="shared" si="40"/>
        <v>0.23101388232260278</v>
      </c>
      <c r="R1196" s="636" t="s">
        <v>7768</v>
      </c>
      <c r="S1196" s="635">
        <v>4209005047</v>
      </c>
      <c r="T1196" s="637" t="s">
        <v>7769</v>
      </c>
      <c r="U1196" s="634">
        <v>42494</v>
      </c>
      <c r="V1196" s="636" t="s">
        <v>694</v>
      </c>
      <c r="W1196" s="632" t="s">
        <v>7770</v>
      </c>
      <c r="X1196" s="634">
        <v>42507</v>
      </c>
      <c r="Y1196" s="636" t="s">
        <v>7771</v>
      </c>
      <c r="Z1196" s="636">
        <v>447300</v>
      </c>
      <c r="AA1196" s="636" t="s">
        <v>7768</v>
      </c>
      <c r="AB1196" s="635">
        <v>4209005047</v>
      </c>
    </row>
    <row r="1197" spans="1:28" ht="180">
      <c r="A1197" s="475" t="s">
        <v>26919</v>
      </c>
      <c r="B1197" s="1171" t="s">
        <v>5924</v>
      </c>
      <c r="C1197" s="639">
        <v>4216005168</v>
      </c>
      <c r="D1197" s="632" t="s">
        <v>261</v>
      </c>
      <c r="E1197" s="477" t="s">
        <v>7772</v>
      </c>
      <c r="F1197" s="646">
        <v>42474</v>
      </c>
      <c r="G1197" s="646">
        <v>42457</v>
      </c>
      <c r="H1197" s="650" t="s">
        <v>7773</v>
      </c>
      <c r="I1197" s="639" t="s">
        <v>7774</v>
      </c>
      <c r="J1197" s="477" t="s">
        <v>7775</v>
      </c>
      <c r="K1197" s="635">
        <v>2</v>
      </c>
      <c r="L1197" s="635">
        <v>2</v>
      </c>
      <c r="M1197" s="635">
        <v>0</v>
      </c>
      <c r="N1197" s="637">
        <v>340660</v>
      </c>
      <c r="O1197" s="636">
        <v>227900</v>
      </c>
      <c r="P1197" s="636">
        <f t="shared" si="39"/>
        <v>112760</v>
      </c>
      <c r="Q1197" s="638">
        <f t="shared" si="40"/>
        <v>0.33100452063641173</v>
      </c>
      <c r="R1197" s="636" t="s">
        <v>7776</v>
      </c>
      <c r="S1197" s="635">
        <v>7605016030</v>
      </c>
      <c r="T1197" s="637" t="s">
        <v>7777</v>
      </c>
      <c r="U1197" s="634">
        <v>42478</v>
      </c>
      <c r="V1197" s="636" t="s">
        <v>694</v>
      </c>
      <c r="W1197" s="632" t="s">
        <v>7778</v>
      </c>
      <c r="X1197" s="634">
        <v>42489</v>
      </c>
      <c r="Y1197" s="636" t="s">
        <v>7779</v>
      </c>
      <c r="Z1197" s="636">
        <v>227900</v>
      </c>
      <c r="AA1197" s="636" t="s">
        <v>7776</v>
      </c>
      <c r="AB1197" s="635">
        <v>7605016030</v>
      </c>
    </row>
    <row r="1198" spans="1:28" ht="213.75">
      <c r="A1198" s="475" t="s">
        <v>26920</v>
      </c>
      <c r="B1198" s="1172" t="s">
        <v>5286</v>
      </c>
      <c r="C1198" s="636">
        <v>4218008340</v>
      </c>
      <c r="D1198" s="632" t="s">
        <v>272</v>
      </c>
      <c r="E1198" s="477" t="s">
        <v>7780</v>
      </c>
      <c r="F1198" s="646">
        <v>42502</v>
      </c>
      <c r="G1198" s="646">
        <v>42514</v>
      </c>
      <c r="H1198" s="650" t="s">
        <v>2443</v>
      </c>
      <c r="I1198" s="639" t="s">
        <v>7781</v>
      </c>
      <c r="J1198" s="477" t="s">
        <v>7070</v>
      </c>
      <c r="K1198" s="1451">
        <v>1</v>
      </c>
      <c r="L1198" s="1451">
        <v>1</v>
      </c>
      <c r="M1198" s="1451">
        <v>0</v>
      </c>
      <c r="N1198" s="651">
        <v>357048</v>
      </c>
      <c r="O1198" s="637">
        <v>357048</v>
      </c>
      <c r="P1198" s="636">
        <f t="shared" si="39"/>
        <v>0</v>
      </c>
      <c r="Q1198" s="638">
        <f t="shared" si="40"/>
        <v>0</v>
      </c>
      <c r="R1198" s="636" t="s">
        <v>2034</v>
      </c>
      <c r="S1198" s="635">
        <v>4205086172</v>
      </c>
      <c r="T1198" s="636" t="s">
        <v>7719</v>
      </c>
      <c r="U1198" s="634">
        <v>42527</v>
      </c>
      <c r="V1198" s="636" t="s">
        <v>694</v>
      </c>
      <c r="W1198" s="632" t="s">
        <v>7782</v>
      </c>
      <c r="X1198" s="634">
        <v>42542</v>
      </c>
      <c r="Y1198" s="636" t="s">
        <v>7783</v>
      </c>
      <c r="Z1198" s="637">
        <v>357048</v>
      </c>
      <c r="AA1198" s="636" t="s">
        <v>2034</v>
      </c>
      <c r="AB1198" s="635">
        <v>4205086172</v>
      </c>
    </row>
    <row r="1199" spans="1:28" ht="213.75">
      <c r="A1199" s="475" t="s">
        <v>26921</v>
      </c>
      <c r="B1199" s="1171" t="s">
        <v>5997</v>
      </c>
      <c r="C1199" s="652" t="s">
        <v>7077</v>
      </c>
      <c r="D1199" s="632" t="s">
        <v>272</v>
      </c>
      <c r="E1199" s="477" t="s">
        <v>7780</v>
      </c>
      <c r="F1199" s="646">
        <v>42503</v>
      </c>
      <c r="G1199" s="646">
        <v>42514</v>
      </c>
      <c r="H1199" s="650" t="s">
        <v>2443</v>
      </c>
      <c r="I1199" s="639" t="s">
        <v>7781</v>
      </c>
      <c r="J1199" s="477" t="s">
        <v>7070</v>
      </c>
      <c r="K1199" s="1451"/>
      <c r="L1199" s="1451"/>
      <c r="M1199" s="1451"/>
      <c r="N1199" s="645">
        <v>41652.9</v>
      </c>
      <c r="O1199" s="637">
        <v>41652.9</v>
      </c>
      <c r="P1199" s="636">
        <f t="shared" si="39"/>
        <v>0</v>
      </c>
      <c r="Q1199" s="638">
        <f t="shared" si="40"/>
        <v>0</v>
      </c>
      <c r="R1199" s="636" t="s">
        <v>2034</v>
      </c>
      <c r="S1199" s="635">
        <v>4205086172</v>
      </c>
      <c r="T1199" s="636" t="s">
        <v>7719</v>
      </c>
      <c r="U1199" s="634">
        <v>42527</v>
      </c>
      <c r="V1199" s="636" t="s">
        <v>694</v>
      </c>
      <c r="W1199" s="632" t="s">
        <v>2071</v>
      </c>
      <c r="X1199" s="634">
        <v>42543</v>
      </c>
      <c r="Y1199" s="636" t="s">
        <v>7784</v>
      </c>
      <c r="Z1199" s="637">
        <v>41652.9</v>
      </c>
      <c r="AA1199" s="636" t="s">
        <v>2034</v>
      </c>
      <c r="AB1199" s="635">
        <v>4205086172</v>
      </c>
    </row>
    <row r="1200" spans="1:28" ht="191.25">
      <c r="A1200" s="475" t="s">
        <v>26922</v>
      </c>
      <c r="B1200" s="1172" t="s">
        <v>5286</v>
      </c>
      <c r="C1200" s="636">
        <v>4218008340</v>
      </c>
      <c r="D1200" s="632" t="s">
        <v>261</v>
      </c>
      <c r="E1200" s="477" t="s">
        <v>7785</v>
      </c>
      <c r="F1200" s="646">
        <v>42487</v>
      </c>
      <c r="G1200" s="646">
        <v>42507</v>
      </c>
      <c r="H1200" s="650" t="s">
        <v>7786</v>
      </c>
      <c r="I1200" s="639" t="s">
        <v>7787</v>
      </c>
      <c r="J1200" s="477" t="s">
        <v>7788</v>
      </c>
      <c r="K1200" s="635">
        <v>4</v>
      </c>
      <c r="L1200" s="635">
        <v>4</v>
      </c>
      <c r="M1200" s="635">
        <v>0</v>
      </c>
      <c r="N1200" s="637">
        <v>104500</v>
      </c>
      <c r="O1200" s="637">
        <v>37257.5</v>
      </c>
      <c r="P1200" s="636">
        <f t="shared" si="39"/>
        <v>67242.5</v>
      </c>
      <c r="Q1200" s="638">
        <f t="shared" si="40"/>
        <v>0.64346889952153108</v>
      </c>
      <c r="R1200" s="636" t="s">
        <v>7789</v>
      </c>
      <c r="S1200" s="635" t="s">
        <v>7790</v>
      </c>
      <c r="T1200" s="637" t="s">
        <v>7791</v>
      </c>
      <c r="U1200" s="634">
        <v>42524</v>
      </c>
      <c r="V1200" s="636" t="s">
        <v>694</v>
      </c>
      <c r="W1200" s="632" t="s">
        <v>1276</v>
      </c>
      <c r="X1200" s="634">
        <v>42541</v>
      </c>
      <c r="Y1200" s="636" t="s">
        <v>7792</v>
      </c>
      <c r="Z1200" s="637">
        <v>37257.5</v>
      </c>
      <c r="AA1200" s="636" t="s">
        <v>7789</v>
      </c>
      <c r="AB1200" s="635" t="s">
        <v>7790</v>
      </c>
    </row>
    <row r="1201" spans="1:28" ht="157.5">
      <c r="A1201" s="475" t="s">
        <v>26923</v>
      </c>
      <c r="B1201" s="1172" t="s">
        <v>5286</v>
      </c>
      <c r="C1201" s="636">
        <v>4218008340</v>
      </c>
      <c r="D1201" s="632" t="s">
        <v>261</v>
      </c>
      <c r="E1201" s="477" t="s">
        <v>7793</v>
      </c>
      <c r="F1201" s="646">
        <v>42487</v>
      </c>
      <c r="G1201" s="646">
        <v>42508</v>
      </c>
      <c r="H1201" s="650" t="s">
        <v>7794</v>
      </c>
      <c r="I1201" s="639" t="s">
        <v>7795</v>
      </c>
      <c r="J1201" s="477" t="s">
        <v>7796</v>
      </c>
      <c r="K1201" s="635">
        <v>9</v>
      </c>
      <c r="L1201" s="635">
        <v>9</v>
      </c>
      <c r="M1201" s="635">
        <v>0</v>
      </c>
      <c r="N1201" s="637">
        <v>377515</v>
      </c>
      <c r="O1201" s="637">
        <v>115140.84</v>
      </c>
      <c r="P1201" s="636">
        <f t="shared" si="39"/>
        <v>262374.16000000003</v>
      </c>
      <c r="Q1201" s="638">
        <f t="shared" si="40"/>
        <v>0.69500327139318974</v>
      </c>
      <c r="R1201" s="636" t="s">
        <v>7797</v>
      </c>
      <c r="S1201" s="635">
        <v>6679082283</v>
      </c>
      <c r="T1201" s="637" t="s">
        <v>7798</v>
      </c>
      <c r="U1201" s="634">
        <v>42528</v>
      </c>
      <c r="V1201" s="636" t="s">
        <v>694</v>
      </c>
      <c r="W1201" s="632" t="s">
        <v>7782</v>
      </c>
      <c r="X1201" s="634">
        <v>42542</v>
      </c>
      <c r="Y1201" s="636" t="s">
        <v>7799</v>
      </c>
      <c r="Z1201" s="637">
        <v>115140.84</v>
      </c>
      <c r="AA1201" s="636" t="s">
        <v>7797</v>
      </c>
      <c r="AB1201" s="635">
        <v>6679082283</v>
      </c>
    </row>
    <row r="1202" spans="1:28" ht="409.5">
      <c r="A1202" s="475" t="s">
        <v>26924</v>
      </c>
      <c r="B1202" s="1172" t="s">
        <v>5286</v>
      </c>
      <c r="C1202" s="636">
        <v>4218008340</v>
      </c>
      <c r="D1202" s="632" t="s">
        <v>261</v>
      </c>
      <c r="E1202" s="477" t="s">
        <v>7800</v>
      </c>
      <c r="F1202" s="646">
        <v>42487</v>
      </c>
      <c r="G1202" s="646">
        <v>42510</v>
      </c>
      <c r="H1202" s="650" t="s">
        <v>7801</v>
      </c>
      <c r="I1202" s="639" t="s">
        <v>7802</v>
      </c>
      <c r="J1202" s="477" t="s">
        <v>7803</v>
      </c>
      <c r="K1202" s="635">
        <v>6</v>
      </c>
      <c r="L1202" s="635">
        <v>4</v>
      </c>
      <c r="M1202" s="635">
        <v>2</v>
      </c>
      <c r="N1202" s="637">
        <v>762453.72</v>
      </c>
      <c r="O1202" s="637">
        <v>278187</v>
      </c>
      <c r="P1202" s="636">
        <f t="shared" si="39"/>
        <v>484266.72</v>
      </c>
      <c r="Q1202" s="638">
        <f t="shared" si="40"/>
        <v>0.63514244510473372</v>
      </c>
      <c r="R1202" s="652" t="s">
        <v>7804</v>
      </c>
      <c r="S1202" s="635" t="s">
        <v>7805</v>
      </c>
      <c r="T1202" s="652" t="s">
        <v>7806</v>
      </c>
      <c r="U1202" s="634">
        <v>42530</v>
      </c>
      <c r="V1202" s="636" t="s">
        <v>694</v>
      </c>
      <c r="W1202" s="632" t="s">
        <v>1279</v>
      </c>
      <c r="X1202" s="634">
        <v>42543</v>
      </c>
      <c r="Y1202" s="636" t="s">
        <v>7807</v>
      </c>
      <c r="Z1202" s="637">
        <v>278187</v>
      </c>
      <c r="AA1202" s="652" t="s">
        <v>7804</v>
      </c>
      <c r="AB1202" s="635" t="s">
        <v>7805</v>
      </c>
    </row>
    <row r="1203" spans="1:28" ht="78.75">
      <c r="A1203" s="475" t="s">
        <v>26925</v>
      </c>
      <c r="B1203" s="1174" t="s">
        <v>26039</v>
      </c>
      <c r="C1203" s="643">
        <v>4220031675</v>
      </c>
      <c r="D1203" s="632" t="s">
        <v>261</v>
      </c>
      <c r="E1203" s="476" t="s">
        <v>7808</v>
      </c>
      <c r="F1203" s="634">
        <v>42430</v>
      </c>
      <c r="G1203" s="634">
        <v>42451</v>
      </c>
      <c r="H1203" s="632" t="s">
        <v>7809</v>
      </c>
      <c r="I1203" s="639" t="s">
        <v>1340</v>
      </c>
      <c r="J1203" s="477" t="s">
        <v>7810</v>
      </c>
      <c r="K1203" s="635">
        <v>8</v>
      </c>
      <c r="L1203" s="635">
        <v>8</v>
      </c>
      <c r="M1203" s="635">
        <v>0</v>
      </c>
      <c r="N1203" s="653">
        <v>3632460</v>
      </c>
      <c r="O1203" s="636">
        <v>2124989.1</v>
      </c>
      <c r="P1203" s="636">
        <f t="shared" si="39"/>
        <v>1507470.9</v>
      </c>
      <c r="Q1203" s="638">
        <f t="shared" si="40"/>
        <v>0.41499999999999992</v>
      </c>
      <c r="R1203" s="636" t="s">
        <v>7707</v>
      </c>
      <c r="S1203" s="635">
        <v>4205208744</v>
      </c>
      <c r="T1203" s="636" t="s">
        <v>7708</v>
      </c>
      <c r="U1203" s="634">
        <v>42479</v>
      </c>
      <c r="V1203" s="636" t="s">
        <v>694</v>
      </c>
      <c r="W1203" s="632" t="s">
        <v>695</v>
      </c>
      <c r="X1203" s="634">
        <v>42494</v>
      </c>
      <c r="Y1203" s="636" t="s">
        <v>7811</v>
      </c>
      <c r="Z1203" s="636">
        <v>2124989.1</v>
      </c>
      <c r="AA1203" s="636" t="s">
        <v>7707</v>
      </c>
      <c r="AB1203" s="635">
        <v>4205208744</v>
      </c>
    </row>
    <row r="1204" spans="1:28" ht="292.5">
      <c r="A1204" s="475" t="s">
        <v>26926</v>
      </c>
      <c r="B1204" s="1174" t="s">
        <v>26039</v>
      </c>
      <c r="C1204" s="643">
        <v>4220031675</v>
      </c>
      <c r="D1204" s="632" t="s">
        <v>261</v>
      </c>
      <c r="E1204" s="477" t="s">
        <v>7812</v>
      </c>
      <c r="F1204" s="634">
        <v>42494</v>
      </c>
      <c r="G1204" s="634">
        <v>42506</v>
      </c>
      <c r="H1204" s="632" t="s">
        <v>7813</v>
      </c>
      <c r="I1204" s="639" t="s">
        <v>7726</v>
      </c>
      <c r="J1204" s="422" t="s">
        <v>7727</v>
      </c>
      <c r="K1204" s="635">
        <v>8</v>
      </c>
      <c r="L1204" s="635">
        <v>8</v>
      </c>
      <c r="M1204" s="635">
        <v>0</v>
      </c>
      <c r="N1204" s="637">
        <v>1746629</v>
      </c>
      <c r="O1204" s="637">
        <v>1685496.95</v>
      </c>
      <c r="P1204" s="636">
        <f t="shared" si="39"/>
        <v>61132.050000000047</v>
      </c>
      <c r="Q1204" s="638">
        <f t="shared" si="40"/>
        <v>3.5000020038600185E-2</v>
      </c>
      <c r="R1204" s="636" t="s">
        <v>2080</v>
      </c>
      <c r="S1204" s="635">
        <v>4252007178</v>
      </c>
      <c r="T1204" s="637" t="s">
        <v>3010</v>
      </c>
      <c r="U1204" s="634">
        <v>42523</v>
      </c>
      <c r="V1204" s="636" t="s">
        <v>694</v>
      </c>
      <c r="W1204" s="632" t="s">
        <v>860</v>
      </c>
      <c r="X1204" s="634">
        <v>42537</v>
      </c>
      <c r="Y1204" s="636" t="s">
        <v>7814</v>
      </c>
      <c r="Z1204" s="637">
        <v>1685496.95</v>
      </c>
      <c r="AA1204" s="636" t="s">
        <v>2080</v>
      </c>
      <c r="AB1204" s="635">
        <v>4252007178</v>
      </c>
    </row>
    <row r="1205" spans="1:28" ht="90">
      <c r="A1205" s="475" t="s">
        <v>26927</v>
      </c>
      <c r="B1205" s="1174" t="s">
        <v>26039</v>
      </c>
      <c r="C1205" s="643">
        <v>4220031675</v>
      </c>
      <c r="D1205" s="632" t="s">
        <v>261</v>
      </c>
      <c r="E1205" s="477" t="s">
        <v>7815</v>
      </c>
      <c r="F1205" s="634">
        <v>42494</v>
      </c>
      <c r="G1205" s="634">
        <v>42506</v>
      </c>
      <c r="H1205" s="632" t="s">
        <v>7816</v>
      </c>
      <c r="I1205" s="639" t="s">
        <v>1608</v>
      </c>
      <c r="J1205" s="477" t="s">
        <v>7817</v>
      </c>
      <c r="K1205" s="635">
        <v>12</v>
      </c>
      <c r="L1205" s="635">
        <v>9</v>
      </c>
      <c r="M1205" s="635">
        <v>3</v>
      </c>
      <c r="N1205" s="637">
        <v>908800</v>
      </c>
      <c r="O1205" s="637">
        <v>576000</v>
      </c>
      <c r="P1205" s="636">
        <f t="shared" si="39"/>
        <v>332800</v>
      </c>
      <c r="Q1205" s="638">
        <f t="shared" si="40"/>
        <v>0.36619718309859151</v>
      </c>
      <c r="R1205" s="636" t="s">
        <v>7818</v>
      </c>
      <c r="S1205" s="635">
        <v>4220039723</v>
      </c>
      <c r="T1205" s="637" t="s">
        <v>7819</v>
      </c>
      <c r="U1205" s="634">
        <v>42523</v>
      </c>
      <c r="V1205" s="636" t="s">
        <v>694</v>
      </c>
      <c r="W1205" s="632" t="s">
        <v>860</v>
      </c>
      <c r="X1205" s="634">
        <v>42537</v>
      </c>
      <c r="Y1205" s="636" t="s">
        <v>7820</v>
      </c>
      <c r="Z1205" s="637">
        <v>576000</v>
      </c>
      <c r="AA1205" s="636" t="s">
        <v>7818</v>
      </c>
      <c r="AB1205" s="635">
        <v>4220039723</v>
      </c>
    </row>
    <row r="1206" spans="1:28" ht="78.75">
      <c r="A1206" s="475" t="s">
        <v>26928</v>
      </c>
      <c r="B1206" s="1174" t="s">
        <v>26039</v>
      </c>
      <c r="C1206" s="643">
        <v>4220031675</v>
      </c>
      <c r="D1206" s="632" t="s">
        <v>261</v>
      </c>
      <c r="E1206" s="477" t="s">
        <v>7821</v>
      </c>
      <c r="F1206" s="634">
        <v>42494</v>
      </c>
      <c r="G1206" s="634">
        <v>42506</v>
      </c>
      <c r="H1206" s="632" t="s">
        <v>7822</v>
      </c>
      <c r="I1206" s="639" t="s">
        <v>1817</v>
      </c>
      <c r="J1206" s="477" t="s">
        <v>7823</v>
      </c>
      <c r="K1206" s="635">
        <v>13</v>
      </c>
      <c r="L1206" s="635">
        <v>13</v>
      </c>
      <c r="M1206" s="635">
        <v>0</v>
      </c>
      <c r="N1206" s="637">
        <v>553652</v>
      </c>
      <c r="O1206" s="637">
        <v>301740.34000000003</v>
      </c>
      <c r="P1206" s="636">
        <f t="shared" si="39"/>
        <v>251911.65999999997</v>
      </c>
      <c r="Q1206" s="638">
        <f t="shared" si="40"/>
        <v>0.4549999999999999</v>
      </c>
      <c r="R1206" s="636" t="s">
        <v>7824</v>
      </c>
      <c r="S1206" s="635">
        <v>2221065659</v>
      </c>
      <c r="T1206" s="637" t="s">
        <v>7825</v>
      </c>
      <c r="U1206" s="634">
        <v>42529</v>
      </c>
      <c r="V1206" s="636" t="s">
        <v>694</v>
      </c>
      <c r="W1206" s="632" t="s">
        <v>1296</v>
      </c>
      <c r="X1206" s="634">
        <v>42542</v>
      </c>
      <c r="Y1206" s="636" t="s">
        <v>7826</v>
      </c>
      <c r="Z1206" s="637">
        <v>301740.34000000003</v>
      </c>
      <c r="AA1206" s="636" t="s">
        <v>7824</v>
      </c>
      <c r="AB1206" s="635">
        <v>2221065659</v>
      </c>
    </row>
    <row r="1207" spans="1:28" ht="146.25">
      <c r="A1207" s="475" t="s">
        <v>26929</v>
      </c>
      <c r="B1207" s="1174" t="s">
        <v>26039</v>
      </c>
      <c r="C1207" s="643">
        <v>4220031675</v>
      </c>
      <c r="D1207" s="632" t="s">
        <v>261</v>
      </c>
      <c r="E1207" s="477" t="s">
        <v>7827</v>
      </c>
      <c r="F1207" s="634">
        <v>42494</v>
      </c>
      <c r="G1207" s="634">
        <v>42507</v>
      </c>
      <c r="H1207" s="632" t="s">
        <v>7828</v>
      </c>
      <c r="I1207" s="639" t="s">
        <v>1235</v>
      </c>
      <c r="J1207" s="477" t="s">
        <v>7829</v>
      </c>
      <c r="K1207" s="635">
        <v>11</v>
      </c>
      <c r="L1207" s="635">
        <v>10</v>
      </c>
      <c r="M1207" s="635">
        <v>1</v>
      </c>
      <c r="N1207" s="637">
        <v>2811926</v>
      </c>
      <c r="O1207" s="636">
        <v>2586971.92</v>
      </c>
      <c r="P1207" s="636">
        <f t="shared" si="39"/>
        <v>224954.08000000007</v>
      </c>
      <c r="Q1207" s="638">
        <f t="shared" si="40"/>
        <v>0.08</v>
      </c>
      <c r="R1207" s="636" t="s">
        <v>2080</v>
      </c>
      <c r="S1207" s="635">
        <v>4252007178</v>
      </c>
      <c r="T1207" s="637" t="s">
        <v>3010</v>
      </c>
      <c r="U1207" s="634">
        <v>42523</v>
      </c>
      <c r="V1207" s="636" t="s">
        <v>694</v>
      </c>
      <c r="W1207" s="632" t="s">
        <v>860</v>
      </c>
      <c r="X1207" s="634">
        <v>42537</v>
      </c>
      <c r="Y1207" s="636" t="s">
        <v>7830</v>
      </c>
      <c r="Z1207" s="636">
        <v>2586971.92</v>
      </c>
      <c r="AA1207" s="636" t="s">
        <v>2080</v>
      </c>
      <c r="AB1207" s="635">
        <v>4252007178</v>
      </c>
    </row>
    <row r="1208" spans="1:28" ht="101.25">
      <c r="A1208" s="475" t="s">
        <v>26930</v>
      </c>
      <c r="B1208" s="1174" t="s">
        <v>26039</v>
      </c>
      <c r="C1208" s="643">
        <v>4220031675</v>
      </c>
      <c r="D1208" s="632" t="s">
        <v>261</v>
      </c>
      <c r="E1208" s="477" t="s">
        <v>7831</v>
      </c>
      <c r="F1208" s="634">
        <v>42494</v>
      </c>
      <c r="G1208" s="634">
        <v>42507</v>
      </c>
      <c r="H1208" s="632" t="s">
        <v>7832</v>
      </c>
      <c r="I1208" s="639" t="s">
        <v>3429</v>
      </c>
      <c r="J1208" s="477" t="s">
        <v>7702</v>
      </c>
      <c r="K1208" s="635">
        <v>9</v>
      </c>
      <c r="L1208" s="635">
        <v>9</v>
      </c>
      <c r="M1208" s="635">
        <v>0</v>
      </c>
      <c r="N1208" s="637">
        <v>577980</v>
      </c>
      <c r="O1208" s="637">
        <v>390120</v>
      </c>
      <c r="P1208" s="636">
        <f t="shared" si="39"/>
        <v>187860</v>
      </c>
      <c r="Q1208" s="638">
        <f t="shared" si="40"/>
        <v>0.32502854770061246</v>
      </c>
      <c r="R1208" s="636" t="s">
        <v>2094</v>
      </c>
      <c r="S1208" s="635">
        <v>5406600343</v>
      </c>
      <c r="T1208" s="636" t="s">
        <v>7736</v>
      </c>
      <c r="U1208" s="634">
        <v>42521</v>
      </c>
      <c r="V1208" s="636" t="s">
        <v>694</v>
      </c>
      <c r="W1208" s="632" t="s">
        <v>860</v>
      </c>
      <c r="X1208" s="634">
        <v>42537</v>
      </c>
      <c r="Y1208" s="636" t="s">
        <v>7833</v>
      </c>
      <c r="Z1208" s="637">
        <v>390120</v>
      </c>
      <c r="AA1208" s="636" t="s">
        <v>2094</v>
      </c>
      <c r="AB1208" s="635">
        <v>5406600343</v>
      </c>
    </row>
    <row r="1209" spans="1:28" ht="90">
      <c r="A1209" s="475" t="s">
        <v>26931</v>
      </c>
      <c r="B1209" s="1174" t="s">
        <v>26039</v>
      </c>
      <c r="C1209" s="643">
        <v>4220031675</v>
      </c>
      <c r="D1209" s="632" t="s">
        <v>261</v>
      </c>
      <c r="E1209" s="477" t="s">
        <v>7834</v>
      </c>
      <c r="F1209" s="634">
        <v>42494</v>
      </c>
      <c r="G1209" s="634">
        <v>42507</v>
      </c>
      <c r="H1209" s="632" t="s">
        <v>7835</v>
      </c>
      <c r="I1209" s="639" t="s">
        <v>7836</v>
      </c>
      <c r="J1209" s="477" t="s">
        <v>7837</v>
      </c>
      <c r="K1209" s="635">
        <v>12</v>
      </c>
      <c r="L1209" s="635">
        <v>11</v>
      </c>
      <c r="M1209" s="635">
        <v>1</v>
      </c>
      <c r="N1209" s="637">
        <v>517500</v>
      </c>
      <c r="O1209" s="636">
        <v>409452.74</v>
      </c>
      <c r="P1209" s="636">
        <f t="shared" si="39"/>
        <v>108047.26000000001</v>
      </c>
      <c r="Q1209" s="638">
        <f t="shared" si="40"/>
        <v>0.20878697584541059</v>
      </c>
      <c r="R1209" s="636" t="s">
        <v>7030</v>
      </c>
      <c r="S1209" s="635">
        <v>7805607841</v>
      </c>
      <c r="T1209" s="636" t="s">
        <v>7742</v>
      </c>
      <c r="U1209" s="634">
        <v>42524</v>
      </c>
      <c r="V1209" s="636" t="s">
        <v>694</v>
      </c>
      <c r="W1209" s="632" t="s">
        <v>1093</v>
      </c>
      <c r="X1209" s="634">
        <v>42537</v>
      </c>
      <c r="Y1209" s="636" t="s">
        <v>7838</v>
      </c>
      <c r="Z1209" s="636">
        <v>409452.74</v>
      </c>
      <c r="AA1209" s="636" t="s">
        <v>7030</v>
      </c>
      <c r="AB1209" s="635">
        <v>7805607841</v>
      </c>
    </row>
    <row r="1210" spans="1:28" ht="90">
      <c r="A1210" s="475" t="s">
        <v>26932</v>
      </c>
      <c r="B1210" s="1174" t="s">
        <v>26039</v>
      </c>
      <c r="C1210" s="643">
        <v>4220031675</v>
      </c>
      <c r="D1210" s="632" t="s">
        <v>261</v>
      </c>
      <c r="E1210" s="477" t="s">
        <v>7839</v>
      </c>
      <c r="F1210" s="634">
        <v>42494</v>
      </c>
      <c r="G1210" s="634">
        <v>42507</v>
      </c>
      <c r="H1210" s="632" t="s">
        <v>7840</v>
      </c>
      <c r="I1210" s="639" t="s">
        <v>7841</v>
      </c>
      <c r="J1210" s="477" t="s">
        <v>7842</v>
      </c>
      <c r="K1210" s="635">
        <v>10</v>
      </c>
      <c r="L1210" s="635">
        <v>10</v>
      </c>
      <c r="M1210" s="635">
        <v>0</v>
      </c>
      <c r="N1210" s="637">
        <v>1966956</v>
      </c>
      <c r="O1210" s="636">
        <v>1357199.64</v>
      </c>
      <c r="P1210" s="636">
        <f t="shared" si="39"/>
        <v>609756.3600000001</v>
      </c>
      <c r="Q1210" s="638">
        <f t="shared" si="40"/>
        <v>0.31</v>
      </c>
      <c r="R1210" s="636" t="s">
        <v>7843</v>
      </c>
      <c r="S1210" s="635">
        <v>4238008902</v>
      </c>
      <c r="T1210" s="637" t="s">
        <v>7844</v>
      </c>
      <c r="U1210" s="634">
        <v>42529</v>
      </c>
      <c r="V1210" s="636" t="s">
        <v>694</v>
      </c>
      <c r="W1210" s="632" t="s">
        <v>1296</v>
      </c>
      <c r="X1210" s="634">
        <v>42542</v>
      </c>
      <c r="Y1210" s="636" t="s">
        <v>7845</v>
      </c>
      <c r="Z1210" s="636">
        <v>1357199.64</v>
      </c>
      <c r="AA1210" s="636" t="s">
        <v>7843</v>
      </c>
      <c r="AB1210" s="635">
        <v>4238008902</v>
      </c>
    </row>
    <row r="1211" spans="1:28" ht="78.75">
      <c r="A1211" s="475" t="s">
        <v>26933</v>
      </c>
      <c r="B1211" s="1174" t="s">
        <v>26039</v>
      </c>
      <c r="C1211" s="643">
        <v>4220031675</v>
      </c>
      <c r="D1211" s="632" t="s">
        <v>261</v>
      </c>
      <c r="E1211" s="477" t="s">
        <v>7846</v>
      </c>
      <c r="F1211" s="634">
        <v>42494</v>
      </c>
      <c r="G1211" s="634">
        <v>42508</v>
      </c>
      <c r="H1211" s="632" t="s">
        <v>7847</v>
      </c>
      <c r="I1211" s="639" t="s">
        <v>1340</v>
      </c>
      <c r="J1211" s="477" t="s">
        <v>7810</v>
      </c>
      <c r="K1211" s="635">
        <v>13</v>
      </c>
      <c r="L1211" s="635">
        <v>13</v>
      </c>
      <c r="M1211" s="635">
        <v>0</v>
      </c>
      <c r="N1211" s="637">
        <v>3635159.2</v>
      </c>
      <c r="O1211" s="636">
        <v>2145816.63</v>
      </c>
      <c r="P1211" s="636">
        <f t="shared" si="39"/>
        <v>1489342.5700000003</v>
      </c>
      <c r="Q1211" s="638">
        <f t="shared" si="40"/>
        <v>0.40970490921002856</v>
      </c>
      <c r="R1211" s="636" t="s">
        <v>7707</v>
      </c>
      <c r="S1211" s="635">
        <v>4205208744</v>
      </c>
      <c r="T1211" s="636" t="s">
        <v>7708</v>
      </c>
      <c r="U1211" s="634">
        <v>42535</v>
      </c>
      <c r="V1211" s="636" t="s">
        <v>694</v>
      </c>
      <c r="W1211" s="634">
        <v>42548</v>
      </c>
      <c r="X1211" s="634">
        <v>42549</v>
      </c>
      <c r="Y1211" s="636" t="s">
        <v>7848</v>
      </c>
      <c r="Z1211" s="636">
        <v>2145816.63</v>
      </c>
      <c r="AA1211" s="636" t="s">
        <v>7707</v>
      </c>
      <c r="AB1211" s="635">
        <v>4205208744</v>
      </c>
    </row>
    <row r="1212" spans="1:28" ht="90">
      <c r="A1212" s="475" t="s">
        <v>26934</v>
      </c>
      <c r="B1212" s="1174" t="s">
        <v>26039</v>
      </c>
      <c r="C1212" s="643">
        <v>4220031675</v>
      </c>
      <c r="D1212" s="632" t="s">
        <v>261</v>
      </c>
      <c r="E1212" s="477" t="s">
        <v>7849</v>
      </c>
      <c r="F1212" s="634">
        <v>42494</v>
      </c>
      <c r="G1212" s="634">
        <v>42508</v>
      </c>
      <c r="H1212" s="632" t="s">
        <v>7850</v>
      </c>
      <c r="I1212" s="639" t="s">
        <v>1243</v>
      </c>
      <c r="J1212" s="477" t="s">
        <v>7692</v>
      </c>
      <c r="K1212" s="635">
        <v>9</v>
      </c>
      <c r="L1212" s="635">
        <v>9</v>
      </c>
      <c r="M1212" s="635">
        <v>0</v>
      </c>
      <c r="N1212" s="637">
        <v>7099270</v>
      </c>
      <c r="O1212" s="636">
        <v>5561065.7000000002</v>
      </c>
      <c r="P1212" s="636">
        <f t="shared" si="39"/>
        <v>1538204.2999999998</v>
      </c>
      <c r="Q1212" s="638">
        <f t="shared" si="40"/>
        <v>0.21667077037498217</v>
      </c>
      <c r="R1212" s="636" t="s">
        <v>7851</v>
      </c>
      <c r="S1212" s="635">
        <v>2221221869</v>
      </c>
      <c r="T1212" s="637" t="s">
        <v>7852</v>
      </c>
      <c r="U1212" s="634">
        <v>42537</v>
      </c>
      <c r="V1212" s="636" t="s">
        <v>694</v>
      </c>
      <c r="W1212" s="634">
        <v>42551</v>
      </c>
      <c r="X1212" s="632" t="s">
        <v>7763</v>
      </c>
      <c r="Y1212" s="636" t="s">
        <v>7853</v>
      </c>
      <c r="Z1212" s="636">
        <v>5561065.7000000002</v>
      </c>
      <c r="AA1212" s="636" t="s">
        <v>7851</v>
      </c>
      <c r="AB1212" s="635">
        <v>2221221869</v>
      </c>
    </row>
    <row r="1213" spans="1:28" ht="67.5">
      <c r="A1213" s="475" t="s">
        <v>26935</v>
      </c>
      <c r="B1213" s="1174" t="s">
        <v>26039</v>
      </c>
      <c r="C1213" s="643">
        <v>4220031675</v>
      </c>
      <c r="D1213" s="632" t="s">
        <v>261</v>
      </c>
      <c r="E1213" s="477" t="s">
        <v>7854</v>
      </c>
      <c r="F1213" s="634">
        <v>42495</v>
      </c>
      <c r="G1213" s="634">
        <v>42506</v>
      </c>
      <c r="H1213" s="632" t="s">
        <v>7855</v>
      </c>
      <c r="I1213" s="639" t="s">
        <v>2646</v>
      </c>
      <c r="J1213" s="477" t="s">
        <v>7686</v>
      </c>
      <c r="K1213" s="635">
        <v>7</v>
      </c>
      <c r="L1213" s="635">
        <v>7</v>
      </c>
      <c r="M1213" s="635">
        <v>0</v>
      </c>
      <c r="N1213" s="637">
        <v>26223780</v>
      </c>
      <c r="O1213" s="636">
        <v>18881121.600000001</v>
      </c>
      <c r="P1213" s="636">
        <f t="shared" si="39"/>
        <v>7342658.3999999985</v>
      </c>
      <c r="Q1213" s="638">
        <f t="shared" si="40"/>
        <v>0.27999999999999986</v>
      </c>
      <c r="R1213" s="636" t="s">
        <v>7851</v>
      </c>
      <c r="S1213" s="635">
        <v>2221221869</v>
      </c>
      <c r="T1213" s="637" t="s">
        <v>7852</v>
      </c>
      <c r="U1213" s="634">
        <v>42529</v>
      </c>
      <c r="V1213" s="636" t="s">
        <v>694</v>
      </c>
      <c r="W1213" s="632" t="s">
        <v>1296</v>
      </c>
      <c r="X1213" s="634">
        <v>42542</v>
      </c>
      <c r="Y1213" s="636" t="s">
        <v>7856</v>
      </c>
      <c r="Z1213" s="636">
        <v>18881121.600000001</v>
      </c>
      <c r="AA1213" s="636" t="s">
        <v>7851</v>
      </c>
      <c r="AB1213" s="635">
        <v>2221221869</v>
      </c>
    </row>
    <row r="1214" spans="1:28" ht="101.25">
      <c r="A1214" s="475" t="s">
        <v>26936</v>
      </c>
      <c r="B1214" s="1171" t="s">
        <v>5924</v>
      </c>
      <c r="C1214" s="639">
        <v>4216005168</v>
      </c>
      <c r="D1214" s="632" t="s">
        <v>272</v>
      </c>
      <c r="E1214" s="477" t="s">
        <v>7857</v>
      </c>
      <c r="F1214" s="634">
        <v>42367</v>
      </c>
      <c r="G1214" s="634">
        <v>42359</v>
      </c>
      <c r="H1214" s="632" t="s">
        <v>7858</v>
      </c>
      <c r="I1214" s="639" t="s">
        <v>7859</v>
      </c>
      <c r="J1214" s="477" t="s">
        <v>7860</v>
      </c>
      <c r="K1214" s="635">
        <v>1</v>
      </c>
      <c r="L1214" s="635">
        <v>1</v>
      </c>
      <c r="M1214" s="635">
        <v>0</v>
      </c>
      <c r="N1214" s="637">
        <v>137107.20000000001</v>
      </c>
      <c r="O1214" s="637">
        <v>135254.39999999999</v>
      </c>
      <c r="P1214" s="636">
        <f t="shared" si="39"/>
        <v>1852.8000000000175</v>
      </c>
      <c r="Q1214" s="638">
        <f t="shared" si="40"/>
        <v>1.3513513513513544E-2</v>
      </c>
      <c r="R1214" s="636" t="s">
        <v>7861</v>
      </c>
      <c r="S1214" s="632" t="s">
        <v>7862</v>
      </c>
      <c r="T1214" s="637" t="s">
        <v>7863</v>
      </c>
      <c r="U1214" s="634">
        <v>42368</v>
      </c>
      <c r="V1214" s="636" t="s">
        <v>694</v>
      </c>
      <c r="W1214" s="632" t="s">
        <v>7864</v>
      </c>
      <c r="X1214" s="634">
        <v>42475</v>
      </c>
      <c r="Y1214" s="636" t="s">
        <v>7865</v>
      </c>
      <c r="Z1214" s="637">
        <v>135254.39999999999</v>
      </c>
      <c r="AA1214" s="636" t="s">
        <v>7861</v>
      </c>
      <c r="AB1214" s="632" t="s">
        <v>7862</v>
      </c>
    </row>
    <row r="1215" spans="1:28" ht="90">
      <c r="A1215" s="475" t="s">
        <v>26937</v>
      </c>
      <c r="B1215" s="1172" t="s">
        <v>5286</v>
      </c>
      <c r="C1215" s="632" t="s">
        <v>7074</v>
      </c>
      <c r="D1215" s="632" t="s">
        <v>272</v>
      </c>
      <c r="E1215" s="477" t="s">
        <v>7866</v>
      </c>
      <c r="F1215" s="634">
        <v>42466</v>
      </c>
      <c r="G1215" s="634">
        <v>42479</v>
      </c>
      <c r="H1215" s="632" t="s">
        <v>7867</v>
      </c>
      <c r="I1215" s="639" t="s">
        <v>1189</v>
      </c>
      <c r="J1215" s="477" t="s">
        <v>7868</v>
      </c>
      <c r="K1215" s="635">
        <v>3</v>
      </c>
      <c r="L1215" s="635">
        <v>2</v>
      </c>
      <c r="M1215" s="635">
        <v>1</v>
      </c>
      <c r="N1215" s="637">
        <v>480787.20000000001</v>
      </c>
      <c r="O1215" s="637">
        <v>463959.62</v>
      </c>
      <c r="P1215" s="636">
        <f t="shared" si="39"/>
        <v>16827.580000000016</v>
      </c>
      <c r="Q1215" s="638">
        <f t="shared" si="40"/>
        <v>3.500005823782331E-2</v>
      </c>
      <c r="R1215" s="636" t="s">
        <v>7869</v>
      </c>
      <c r="S1215" s="632" t="s">
        <v>7870</v>
      </c>
      <c r="T1215" s="637" t="s">
        <v>7871</v>
      </c>
      <c r="U1215" s="634">
        <v>42495</v>
      </c>
      <c r="V1215" s="636"/>
      <c r="W1215" s="634">
        <v>42509</v>
      </c>
      <c r="X1215" s="632" t="s">
        <v>2153</v>
      </c>
      <c r="Y1215" s="636" t="s">
        <v>7872</v>
      </c>
      <c r="Z1215" s="637">
        <v>463959.62</v>
      </c>
      <c r="AA1215" s="636" t="s">
        <v>7869</v>
      </c>
      <c r="AB1215" s="632" t="s">
        <v>7870</v>
      </c>
    </row>
    <row r="1216" spans="1:28" ht="90">
      <c r="A1216" s="475" t="s">
        <v>26938</v>
      </c>
      <c r="B1216" s="1172" t="s">
        <v>6776</v>
      </c>
      <c r="C1216" s="636">
        <v>4216006669</v>
      </c>
      <c r="D1216" s="644" t="s">
        <v>261</v>
      </c>
      <c r="E1216" s="633" t="s">
        <v>7873</v>
      </c>
      <c r="F1216" s="644" t="s">
        <v>1043</v>
      </c>
      <c r="G1216" s="634">
        <v>42446.551388888889</v>
      </c>
      <c r="H1216" s="632" t="s">
        <v>7874</v>
      </c>
      <c r="I1216" s="632" t="s">
        <v>4158</v>
      </c>
      <c r="J1216" s="422" t="s">
        <v>7875</v>
      </c>
      <c r="K1216" s="635">
        <v>6</v>
      </c>
      <c r="L1216" s="635">
        <v>5</v>
      </c>
      <c r="M1216" s="635">
        <v>1</v>
      </c>
      <c r="N1216" s="649">
        <v>6693280</v>
      </c>
      <c r="O1216" s="654">
        <v>4718762.4000000004</v>
      </c>
      <c r="P1216" s="647">
        <f t="shared" si="39"/>
        <v>1974517.5999999996</v>
      </c>
      <c r="Q1216" s="638">
        <f t="shared" si="40"/>
        <v>0.29499999999999998</v>
      </c>
      <c r="R1216" s="636" t="s">
        <v>1236</v>
      </c>
      <c r="S1216" s="635">
        <v>4205307431</v>
      </c>
      <c r="T1216" s="636" t="s">
        <v>7876</v>
      </c>
      <c r="U1216" s="634">
        <v>42473</v>
      </c>
      <c r="V1216" s="636" t="s">
        <v>694</v>
      </c>
      <c r="W1216" s="655">
        <v>42485</v>
      </c>
      <c r="X1216" s="634">
        <v>42486</v>
      </c>
      <c r="Y1216" s="632" t="s">
        <v>7877</v>
      </c>
      <c r="Z1216" s="654">
        <v>4718762.4000000004</v>
      </c>
      <c r="AA1216" s="636" t="s">
        <v>1236</v>
      </c>
      <c r="AB1216" s="635">
        <v>4205307431</v>
      </c>
    </row>
    <row r="1217" spans="1:28" ht="90">
      <c r="A1217" s="475" t="s">
        <v>26939</v>
      </c>
      <c r="B1217" s="1172" t="s">
        <v>6776</v>
      </c>
      <c r="C1217" s="636">
        <v>4216006669</v>
      </c>
      <c r="D1217" s="644" t="s">
        <v>261</v>
      </c>
      <c r="E1217" s="633" t="s">
        <v>7878</v>
      </c>
      <c r="F1217" s="644" t="s">
        <v>1043</v>
      </c>
      <c r="G1217" s="634">
        <v>42453</v>
      </c>
      <c r="H1217" s="632" t="s">
        <v>7879</v>
      </c>
      <c r="I1217" s="632" t="s">
        <v>1243</v>
      </c>
      <c r="J1217" s="422" t="s">
        <v>7880</v>
      </c>
      <c r="K1217" s="635">
        <v>11</v>
      </c>
      <c r="L1217" s="635">
        <v>0</v>
      </c>
      <c r="M1217" s="636">
        <v>1</v>
      </c>
      <c r="N1217" s="649">
        <v>1453000</v>
      </c>
      <c r="O1217" s="654">
        <v>902536.23</v>
      </c>
      <c r="P1217" s="647">
        <f t="shared" si="39"/>
        <v>550463.77</v>
      </c>
      <c r="Q1217" s="638">
        <f t="shared" si="40"/>
        <v>0.37884636613902267</v>
      </c>
      <c r="R1217" s="636" t="s">
        <v>1236</v>
      </c>
      <c r="S1217" s="635">
        <v>4205307431</v>
      </c>
      <c r="T1217" s="636" t="s">
        <v>7876</v>
      </c>
      <c r="U1217" s="634">
        <v>42471</v>
      </c>
      <c r="V1217" s="636" t="s">
        <v>694</v>
      </c>
      <c r="W1217" s="655">
        <v>42482</v>
      </c>
      <c r="X1217" s="634">
        <v>42485</v>
      </c>
      <c r="Y1217" s="632" t="s">
        <v>7881</v>
      </c>
      <c r="Z1217" s="654">
        <v>902536.23</v>
      </c>
      <c r="AA1217" s="636" t="s">
        <v>1236</v>
      </c>
      <c r="AB1217" s="635">
        <v>4205307431</v>
      </c>
    </row>
    <row r="1218" spans="1:28" ht="90">
      <c r="A1218" s="475" t="s">
        <v>26940</v>
      </c>
      <c r="B1218" s="1172" t="s">
        <v>6776</v>
      </c>
      <c r="C1218" s="636">
        <v>4216006669</v>
      </c>
      <c r="D1218" s="644" t="s">
        <v>261</v>
      </c>
      <c r="E1218" s="633" t="s">
        <v>7882</v>
      </c>
      <c r="F1218" s="644" t="s">
        <v>1508</v>
      </c>
      <c r="G1218" s="634">
        <v>42459</v>
      </c>
      <c r="H1218" s="650" t="s">
        <v>7883</v>
      </c>
      <c r="I1218" s="632" t="s">
        <v>1340</v>
      </c>
      <c r="J1218" s="422" t="s">
        <v>7884</v>
      </c>
      <c r="K1218" s="635">
        <v>6</v>
      </c>
      <c r="L1218" s="635">
        <v>0</v>
      </c>
      <c r="M1218" s="636">
        <v>1</v>
      </c>
      <c r="N1218" s="649">
        <v>798256.8</v>
      </c>
      <c r="O1218" s="654">
        <v>786282.96</v>
      </c>
      <c r="P1218" s="647">
        <f t="shared" si="39"/>
        <v>11973.840000000084</v>
      </c>
      <c r="Q1218" s="638">
        <f t="shared" si="40"/>
        <v>1.4999984967243734E-2</v>
      </c>
      <c r="R1218" s="636" t="s">
        <v>7885</v>
      </c>
      <c r="S1218" s="656">
        <v>422104301049</v>
      </c>
      <c r="T1218" s="636" t="s">
        <v>7886</v>
      </c>
      <c r="U1218" s="634">
        <v>42475</v>
      </c>
      <c r="V1218" s="636" t="s">
        <v>694</v>
      </c>
      <c r="W1218" s="655">
        <v>42486</v>
      </c>
      <c r="X1218" s="634">
        <v>42486</v>
      </c>
      <c r="Y1218" s="632" t="s">
        <v>7887</v>
      </c>
      <c r="Z1218" s="654">
        <v>786282.96</v>
      </c>
      <c r="AA1218" s="636" t="s">
        <v>7885</v>
      </c>
      <c r="AB1218" s="656">
        <v>422104301049</v>
      </c>
    </row>
    <row r="1219" spans="1:28" ht="101.25">
      <c r="A1219" s="475" t="s">
        <v>26941</v>
      </c>
      <c r="B1219" s="1172" t="s">
        <v>6776</v>
      </c>
      <c r="C1219" s="636">
        <v>4216006669</v>
      </c>
      <c r="D1219" s="644" t="s">
        <v>261</v>
      </c>
      <c r="E1219" s="633" t="s">
        <v>7888</v>
      </c>
      <c r="F1219" s="644" t="s">
        <v>645</v>
      </c>
      <c r="G1219" s="634">
        <v>42457</v>
      </c>
      <c r="H1219" s="650" t="s">
        <v>7889</v>
      </c>
      <c r="I1219" s="632" t="s">
        <v>7890</v>
      </c>
      <c r="J1219" s="422" t="s">
        <v>7891</v>
      </c>
      <c r="K1219" s="635">
        <v>10</v>
      </c>
      <c r="L1219" s="635">
        <v>0</v>
      </c>
      <c r="M1219" s="636">
        <v>1</v>
      </c>
      <c r="N1219" s="657">
        <v>719324</v>
      </c>
      <c r="O1219" s="654">
        <v>533016.9</v>
      </c>
      <c r="P1219" s="647">
        <f t="shared" si="39"/>
        <v>186307.09999999998</v>
      </c>
      <c r="Q1219" s="638">
        <f t="shared" si="40"/>
        <v>0.25900303618397275</v>
      </c>
      <c r="R1219" s="636" t="s">
        <v>2469</v>
      </c>
      <c r="S1219" s="635">
        <v>4238008902</v>
      </c>
      <c r="T1219" s="636" t="s">
        <v>7892</v>
      </c>
      <c r="U1219" s="634">
        <v>42474</v>
      </c>
      <c r="V1219" s="636" t="s">
        <v>694</v>
      </c>
      <c r="W1219" s="655">
        <v>42494</v>
      </c>
      <c r="X1219" s="634">
        <v>42480</v>
      </c>
      <c r="Y1219" s="632" t="s">
        <v>7893</v>
      </c>
      <c r="Z1219" s="654">
        <v>533016.9</v>
      </c>
      <c r="AA1219" s="636" t="s">
        <v>2469</v>
      </c>
      <c r="AB1219" s="635">
        <v>4238008902</v>
      </c>
    </row>
    <row r="1220" spans="1:28" ht="135">
      <c r="A1220" s="475" t="s">
        <v>26942</v>
      </c>
      <c r="B1220" s="1172" t="s">
        <v>6776</v>
      </c>
      <c r="C1220" s="636">
        <v>4216006669</v>
      </c>
      <c r="D1220" s="644" t="s">
        <v>261</v>
      </c>
      <c r="E1220" s="633" t="s">
        <v>7894</v>
      </c>
      <c r="F1220" s="644" t="s">
        <v>645</v>
      </c>
      <c r="G1220" s="634">
        <v>42460</v>
      </c>
      <c r="H1220" s="632" t="s">
        <v>7895</v>
      </c>
      <c r="I1220" s="632" t="s">
        <v>7896</v>
      </c>
      <c r="J1220" s="422" t="s">
        <v>7897</v>
      </c>
      <c r="K1220" s="635">
        <v>11</v>
      </c>
      <c r="L1220" s="635">
        <v>0</v>
      </c>
      <c r="M1220" s="636">
        <v>0</v>
      </c>
      <c r="N1220" s="649">
        <v>2030232</v>
      </c>
      <c r="O1220" s="654">
        <v>954209.04</v>
      </c>
      <c r="P1220" s="647">
        <f t="shared" si="39"/>
        <v>1076022.96</v>
      </c>
      <c r="Q1220" s="638">
        <f t="shared" si="40"/>
        <v>0.53</v>
      </c>
      <c r="R1220" s="636" t="s">
        <v>1262</v>
      </c>
      <c r="S1220" s="635">
        <v>4253012727</v>
      </c>
      <c r="T1220" s="636" t="s">
        <v>7898</v>
      </c>
      <c r="U1220" s="634">
        <v>42480</v>
      </c>
      <c r="V1220" s="636" t="s">
        <v>694</v>
      </c>
      <c r="W1220" s="655">
        <v>42494</v>
      </c>
      <c r="X1220" s="634">
        <v>42495</v>
      </c>
      <c r="Y1220" s="632" t="s">
        <v>7899</v>
      </c>
      <c r="Z1220" s="654">
        <v>954209.04</v>
      </c>
      <c r="AA1220" s="636" t="s">
        <v>1262</v>
      </c>
      <c r="AB1220" s="635">
        <v>4253012727</v>
      </c>
    </row>
    <row r="1221" spans="1:28" ht="101.25">
      <c r="A1221" s="475" t="s">
        <v>26943</v>
      </c>
      <c r="B1221" s="1172" t="s">
        <v>6776</v>
      </c>
      <c r="C1221" s="636">
        <v>4216006669</v>
      </c>
      <c r="D1221" s="644" t="s">
        <v>261</v>
      </c>
      <c r="E1221" s="633" t="s">
        <v>7900</v>
      </c>
      <c r="F1221" s="644" t="s">
        <v>645</v>
      </c>
      <c r="G1221" s="634">
        <v>42458</v>
      </c>
      <c r="H1221" s="632" t="s">
        <v>7901</v>
      </c>
      <c r="I1221" s="639" t="s">
        <v>7604</v>
      </c>
      <c r="J1221" s="422" t="s">
        <v>7902</v>
      </c>
      <c r="K1221" s="635">
        <v>1</v>
      </c>
      <c r="L1221" s="635">
        <v>0</v>
      </c>
      <c r="M1221" s="636">
        <v>0</v>
      </c>
      <c r="N1221" s="657">
        <v>162865</v>
      </c>
      <c r="O1221" s="654">
        <v>162865</v>
      </c>
      <c r="P1221" s="647">
        <f t="shared" si="39"/>
        <v>0</v>
      </c>
      <c r="Q1221" s="638">
        <f t="shared" si="40"/>
        <v>0</v>
      </c>
      <c r="R1221" s="636" t="s">
        <v>1262</v>
      </c>
      <c r="S1221" s="635">
        <v>4253012727</v>
      </c>
      <c r="T1221" s="636" t="s">
        <v>7898</v>
      </c>
      <c r="U1221" s="634">
        <v>42472</v>
      </c>
      <c r="V1221" s="636" t="s">
        <v>694</v>
      </c>
      <c r="W1221" s="655">
        <v>42485</v>
      </c>
      <c r="X1221" s="634">
        <v>42485</v>
      </c>
      <c r="Y1221" s="632" t="s">
        <v>7903</v>
      </c>
      <c r="Z1221" s="654">
        <v>162865</v>
      </c>
      <c r="AA1221" s="636" t="s">
        <v>1262</v>
      </c>
      <c r="AB1221" s="635">
        <v>4253012727</v>
      </c>
    </row>
    <row r="1222" spans="1:28" ht="90">
      <c r="A1222" s="475" t="s">
        <v>26944</v>
      </c>
      <c r="B1222" s="1172" t="s">
        <v>6776</v>
      </c>
      <c r="C1222" s="636">
        <v>4216006669</v>
      </c>
      <c r="D1222" s="644" t="s">
        <v>261</v>
      </c>
      <c r="E1222" s="633" t="s">
        <v>7904</v>
      </c>
      <c r="F1222" s="644" t="s">
        <v>645</v>
      </c>
      <c r="G1222" s="634">
        <v>42465</v>
      </c>
      <c r="H1222" s="650" t="s">
        <v>7905</v>
      </c>
      <c r="I1222" s="632" t="s">
        <v>7906</v>
      </c>
      <c r="J1222" s="422" t="s">
        <v>7907</v>
      </c>
      <c r="K1222" s="635">
        <v>12</v>
      </c>
      <c r="L1222" s="635">
        <v>11</v>
      </c>
      <c r="M1222" s="635">
        <v>1</v>
      </c>
      <c r="N1222" s="657">
        <v>1786250</v>
      </c>
      <c r="O1222" s="654">
        <v>1214650</v>
      </c>
      <c r="P1222" s="647">
        <f t="shared" si="39"/>
        <v>571600</v>
      </c>
      <c r="Q1222" s="638">
        <f t="shared" si="40"/>
        <v>0.32</v>
      </c>
      <c r="R1222" s="636" t="s">
        <v>7908</v>
      </c>
      <c r="S1222" s="635">
        <v>5403319945</v>
      </c>
      <c r="T1222" s="636" t="s">
        <v>7909</v>
      </c>
      <c r="U1222" s="634">
        <v>42486</v>
      </c>
      <c r="V1222" s="636" t="s">
        <v>694</v>
      </c>
      <c r="W1222" s="655">
        <v>42500</v>
      </c>
      <c r="X1222" s="634">
        <v>42502</v>
      </c>
      <c r="Y1222" s="632" t="s">
        <v>7910</v>
      </c>
      <c r="Z1222" s="654">
        <v>1214650</v>
      </c>
      <c r="AA1222" s="636" t="s">
        <v>7908</v>
      </c>
      <c r="AB1222" s="635">
        <v>5403319945</v>
      </c>
    </row>
    <row r="1223" spans="1:28" ht="101.25">
      <c r="A1223" s="475" t="s">
        <v>26945</v>
      </c>
      <c r="B1223" s="1172" t="s">
        <v>6776</v>
      </c>
      <c r="C1223" s="636">
        <v>4216006669</v>
      </c>
      <c r="D1223" s="644" t="s">
        <v>261</v>
      </c>
      <c r="E1223" s="633" t="s">
        <v>7911</v>
      </c>
      <c r="F1223" s="658" t="s">
        <v>1026</v>
      </c>
      <c r="G1223" s="634">
        <v>42467</v>
      </c>
      <c r="H1223" s="632" t="s">
        <v>7912</v>
      </c>
      <c r="I1223" s="632" t="s">
        <v>7913</v>
      </c>
      <c r="J1223" s="476" t="s">
        <v>7914</v>
      </c>
      <c r="K1223" s="635">
        <v>2</v>
      </c>
      <c r="L1223" s="635">
        <v>1</v>
      </c>
      <c r="M1223" s="635">
        <v>1</v>
      </c>
      <c r="N1223" s="657">
        <v>44960.28</v>
      </c>
      <c r="O1223" s="654">
        <v>44960.28</v>
      </c>
      <c r="P1223" s="647">
        <f t="shared" si="39"/>
        <v>0</v>
      </c>
      <c r="Q1223" s="638">
        <f t="shared" si="40"/>
        <v>0</v>
      </c>
      <c r="R1223" s="636" t="s">
        <v>1847</v>
      </c>
      <c r="S1223" s="635">
        <v>4205261120</v>
      </c>
      <c r="T1223" s="636" t="s">
        <v>7915</v>
      </c>
      <c r="U1223" s="634">
        <v>42481</v>
      </c>
      <c r="V1223" s="636" t="s">
        <v>694</v>
      </c>
      <c r="W1223" s="655">
        <v>42494</v>
      </c>
      <c r="X1223" s="634">
        <v>42496</v>
      </c>
      <c r="Y1223" s="632" t="s">
        <v>7916</v>
      </c>
      <c r="Z1223" s="654">
        <v>44960.28</v>
      </c>
      <c r="AA1223" s="636" t="s">
        <v>1847</v>
      </c>
      <c r="AB1223" s="635">
        <v>4205261120</v>
      </c>
    </row>
    <row r="1224" spans="1:28" ht="180">
      <c r="A1224" s="475" t="s">
        <v>26946</v>
      </c>
      <c r="B1224" s="1172" t="s">
        <v>6776</v>
      </c>
      <c r="C1224" s="636">
        <v>4216006669</v>
      </c>
      <c r="D1224" s="644" t="s">
        <v>261</v>
      </c>
      <c r="E1224" s="633" t="s">
        <v>7917</v>
      </c>
      <c r="F1224" s="658" t="s">
        <v>1026</v>
      </c>
      <c r="G1224" s="634">
        <v>42468</v>
      </c>
      <c r="H1224" s="632" t="s">
        <v>7918</v>
      </c>
      <c r="I1224" s="632" t="s">
        <v>7919</v>
      </c>
      <c r="J1224" s="476" t="s">
        <v>7920</v>
      </c>
      <c r="K1224" s="635">
        <v>4</v>
      </c>
      <c r="L1224" s="635">
        <v>0</v>
      </c>
      <c r="M1224" s="636">
        <v>0</v>
      </c>
      <c r="N1224" s="657">
        <v>135932</v>
      </c>
      <c r="O1224" s="654">
        <v>89715.12</v>
      </c>
      <c r="P1224" s="647">
        <f t="shared" si="39"/>
        <v>46216.880000000005</v>
      </c>
      <c r="Q1224" s="638">
        <f t="shared" si="40"/>
        <v>0.34000000000000014</v>
      </c>
      <c r="R1224" s="636" t="s">
        <v>2250</v>
      </c>
      <c r="S1224" s="635">
        <v>4238003037</v>
      </c>
      <c r="T1224" s="636" t="s">
        <v>7600</v>
      </c>
      <c r="U1224" s="634">
        <v>42486</v>
      </c>
      <c r="V1224" s="636" t="s">
        <v>694</v>
      </c>
      <c r="W1224" s="655">
        <v>42500</v>
      </c>
      <c r="X1224" s="634">
        <v>42502</v>
      </c>
      <c r="Y1224" s="632" t="s">
        <v>7921</v>
      </c>
      <c r="Z1224" s="654">
        <v>89715.12</v>
      </c>
      <c r="AA1224" s="636" t="s">
        <v>2250</v>
      </c>
      <c r="AB1224" s="635">
        <v>4238003037</v>
      </c>
    </row>
    <row r="1225" spans="1:28" ht="101.25">
      <c r="A1225" s="475" t="s">
        <v>26947</v>
      </c>
      <c r="B1225" s="1172" t="s">
        <v>6776</v>
      </c>
      <c r="C1225" s="636">
        <v>4216006669</v>
      </c>
      <c r="D1225" s="644" t="s">
        <v>261</v>
      </c>
      <c r="E1225" s="633" t="s">
        <v>7922</v>
      </c>
      <c r="F1225" s="658" t="s">
        <v>1026</v>
      </c>
      <c r="G1225" s="634">
        <v>42468</v>
      </c>
      <c r="H1225" s="632" t="s">
        <v>7923</v>
      </c>
      <c r="I1225" s="632" t="s">
        <v>7924</v>
      </c>
      <c r="J1225" s="422" t="s">
        <v>7907</v>
      </c>
      <c r="K1225" s="635">
        <v>5</v>
      </c>
      <c r="L1225" s="635">
        <v>0</v>
      </c>
      <c r="M1225" s="636">
        <v>0</v>
      </c>
      <c r="N1225" s="657">
        <v>50355</v>
      </c>
      <c r="O1225" s="654">
        <v>45067.62</v>
      </c>
      <c r="P1225" s="647">
        <f t="shared" si="39"/>
        <v>5287.3799999999974</v>
      </c>
      <c r="Q1225" s="638">
        <f t="shared" si="40"/>
        <v>0.1050020851951146</v>
      </c>
      <c r="R1225" s="636" t="s">
        <v>2250</v>
      </c>
      <c r="S1225" s="635">
        <v>4238003037</v>
      </c>
      <c r="T1225" s="636" t="s">
        <v>7600</v>
      </c>
      <c r="U1225" s="634">
        <v>42487</v>
      </c>
      <c r="V1225" s="636" t="s">
        <v>694</v>
      </c>
      <c r="W1225" s="655">
        <v>42500</v>
      </c>
      <c r="X1225" s="634">
        <v>42502</v>
      </c>
      <c r="Y1225" s="632" t="s">
        <v>7925</v>
      </c>
      <c r="Z1225" s="654">
        <v>45067.62</v>
      </c>
      <c r="AA1225" s="636" t="s">
        <v>2250</v>
      </c>
      <c r="AB1225" s="635">
        <v>4238003037</v>
      </c>
    </row>
    <row r="1226" spans="1:28" ht="90">
      <c r="A1226" s="475" t="s">
        <v>26948</v>
      </c>
      <c r="B1226" s="1172" t="s">
        <v>6776</v>
      </c>
      <c r="C1226" s="636">
        <v>4216006669</v>
      </c>
      <c r="D1226" s="644" t="s">
        <v>261</v>
      </c>
      <c r="E1226" s="633" t="s">
        <v>7926</v>
      </c>
      <c r="F1226" s="658">
        <v>42464</v>
      </c>
      <c r="G1226" s="634">
        <v>42461</v>
      </c>
      <c r="H1226" s="632" t="s">
        <v>7927</v>
      </c>
      <c r="I1226" s="632" t="s">
        <v>7928</v>
      </c>
      <c r="J1226" s="476" t="s">
        <v>7929</v>
      </c>
      <c r="K1226" s="635">
        <v>13</v>
      </c>
      <c r="L1226" s="635">
        <v>12</v>
      </c>
      <c r="M1226" s="636">
        <v>1</v>
      </c>
      <c r="N1226" s="649">
        <v>2478944</v>
      </c>
      <c r="O1226" s="654">
        <v>1586524.1599999999</v>
      </c>
      <c r="P1226" s="647">
        <f t="shared" si="39"/>
        <v>892419.84000000008</v>
      </c>
      <c r="Q1226" s="638">
        <f t="shared" si="40"/>
        <v>0.36</v>
      </c>
      <c r="R1226" s="636" t="s">
        <v>7930</v>
      </c>
      <c r="S1226" s="635">
        <v>4220035510</v>
      </c>
      <c r="T1226" s="636" t="s">
        <v>7931</v>
      </c>
      <c r="U1226" s="634">
        <v>42495</v>
      </c>
      <c r="V1226" s="636" t="s">
        <v>694</v>
      </c>
      <c r="W1226" s="655">
        <v>42506</v>
      </c>
      <c r="X1226" s="634">
        <v>42507</v>
      </c>
      <c r="Y1226" s="632" t="s">
        <v>7932</v>
      </c>
      <c r="Z1226" s="654">
        <v>1586524.1599999999</v>
      </c>
      <c r="AA1226" s="636" t="s">
        <v>7930</v>
      </c>
      <c r="AB1226" s="635">
        <v>4220035510</v>
      </c>
    </row>
    <row r="1227" spans="1:28" ht="157.5">
      <c r="A1227" s="475" t="s">
        <v>26949</v>
      </c>
      <c r="B1227" s="1172" t="s">
        <v>6776</v>
      </c>
      <c r="C1227" s="636">
        <v>4216006669</v>
      </c>
      <c r="D1227" s="644" t="s">
        <v>261</v>
      </c>
      <c r="E1227" s="633" t="s">
        <v>7933</v>
      </c>
      <c r="F1227" s="658">
        <v>42464</v>
      </c>
      <c r="G1227" s="634">
        <v>42478</v>
      </c>
      <c r="H1227" s="632" t="s">
        <v>7934</v>
      </c>
      <c r="I1227" s="632" t="s">
        <v>1235</v>
      </c>
      <c r="J1227" s="476" t="s">
        <v>7935</v>
      </c>
      <c r="K1227" s="635">
        <v>9</v>
      </c>
      <c r="L1227" s="635">
        <v>8</v>
      </c>
      <c r="M1227" s="636">
        <v>1</v>
      </c>
      <c r="N1227" s="657">
        <v>314466</v>
      </c>
      <c r="O1227" s="654">
        <v>251572.8</v>
      </c>
      <c r="P1227" s="647">
        <f t="shared" si="39"/>
        <v>62893.200000000012</v>
      </c>
      <c r="Q1227" s="638">
        <f t="shared" si="40"/>
        <v>0.2</v>
      </c>
      <c r="R1227" s="636" t="s">
        <v>2250</v>
      </c>
      <c r="S1227" s="635">
        <v>4238003037</v>
      </c>
      <c r="T1227" s="636" t="s">
        <v>7600</v>
      </c>
      <c r="U1227" s="634">
        <v>42500</v>
      </c>
      <c r="V1227" s="636" t="s">
        <v>694</v>
      </c>
      <c r="W1227" s="655">
        <v>42513</v>
      </c>
      <c r="X1227" s="634">
        <v>42514</v>
      </c>
      <c r="Y1227" s="632" t="s">
        <v>7936</v>
      </c>
      <c r="Z1227" s="654">
        <v>251572.8</v>
      </c>
      <c r="AA1227" s="636" t="s">
        <v>2250</v>
      </c>
      <c r="AB1227" s="635">
        <v>4238003037</v>
      </c>
    </row>
    <row r="1228" spans="1:28" ht="168.75">
      <c r="A1228" s="475" t="s">
        <v>26950</v>
      </c>
      <c r="B1228" s="1172" t="s">
        <v>6776</v>
      </c>
      <c r="C1228" s="636">
        <v>4216006669</v>
      </c>
      <c r="D1228" s="644" t="s">
        <v>261</v>
      </c>
      <c r="E1228" s="633" t="s">
        <v>7937</v>
      </c>
      <c r="F1228" s="658">
        <v>42468</v>
      </c>
      <c r="G1228" s="634">
        <v>42480</v>
      </c>
      <c r="H1228" s="632" t="s">
        <v>7938</v>
      </c>
      <c r="I1228" s="632" t="s">
        <v>7939</v>
      </c>
      <c r="J1228" s="476" t="s">
        <v>7940</v>
      </c>
      <c r="K1228" s="635">
        <v>10</v>
      </c>
      <c r="L1228" s="635">
        <v>10</v>
      </c>
      <c r="M1228" s="636">
        <v>0</v>
      </c>
      <c r="N1228" s="657">
        <v>255912</v>
      </c>
      <c r="O1228" s="654">
        <v>254632.44</v>
      </c>
      <c r="P1228" s="647">
        <f t="shared" si="39"/>
        <v>1279.5599999999977</v>
      </c>
      <c r="Q1228" s="638">
        <f t="shared" si="40"/>
        <v>5.0000000000000001E-3</v>
      </c>
      <c r="R1228" s="636" t="s">
        <v>7941</v>
      </c>
      <c r="S1228" s="635">
        <v>4253022965</v>
      </c>
      <c r="T1228" s="636" t="s">
        <v>7942</v>
      </c>
      <c r="U1228" s="634">
        <v>42503</v>
      </c>
      <c r="V1228" s="636" t="s">
        <v>694</v>
      </c>
      <c r="W1228" s="655">
        <v>42514</v>
      </c>
      <c r="X1228" s="634">
        <v>42515</v>
      </c>
      <c r="Y1228" s="632" t="s">
        <v>7943</v>
      </c>
      <c r="Z1228" s="654">
        <v>254632.44</v>
      </c>
      <c r="AA1228" s="636" t="s">
        <v>7941</v>
      </c>
      <c r="AB1228" s="635">
        <v>4253022965</v>
      </c>
    </row>
    <row r="1229" spans="1:28" ht="90">
      <c r="A1229" s="475" t="s">
        <v>26951</v>
      </c>
      <c r="B1229" s="1172" t="s">
        <v>6776</v>
      </c>
      <c r="C1229" s="636">
        <v>4216006669</v>
      </c>
      <c r="D1229" s="644" t="s">
        <v>261</v>
      </c>
      <c r="E1229" s="633" t="s">
        <v>7944</v>
      </c>
      <c r="F1229" s="658">
        <v>42447</v>
      </c>
      <c r="G1229" s="634">
        <v>42480</v>
      </c>
      <c r="H1229" s="632" t="s">
        <v>7945</v>
      </c>
      <c r="I1229" s="632" t="s">
        <v>7946</v>
      </c>
      <c r="J1229" s="476" t="s">
        <v>7947</v>
      </c>
      <c r="K1229" s="635">
        <v>2</v>
      </c>
      <c r="L1229" s="635">
        <v>2</v>
      </c>
      <c r="M1229" s="636">
        <v>0</v>
      </c>
      <c r="N1229" s="657">
        <v>231250</v>
      </c>
      <c r="O1229" s="654">
        <v>200332.29</v>
      </c>
      <c r="P1229" s="647">
        <f t="shared" si="39"/>
        <v>30917.709999999992</v>
      </c>
      <c r="Q1229" s="638">
        <f t="shared" si="40"/>
        <v>0.13369820540540531</v>
      </c>
      <c r="R1229" s="636" t="s">
        <v>1555</v>
      </c>
      <c r="S1229" s="635">
        <v>5406600343</v>
      </c>
      <c r="T1229" s="636" t="s">
        <v>7948</v>
      </c>
      <c r="U1229" s="634">
        <v>42502</v>
      </c>
      <c r="V1229" s="636" t="s">
        <v>694</v>
      </c>
      <c r="W1229" s="655">
        <v>42513</v>
      </c>
      <c r="X1229" s="634">
        <v>42514</v>
      </c>
      <c r="Y1229" s="632" t="s">
        <v>7949</v>
      </c>
      <c r="Z1229" s="654">
        <v>200332.29</v>
      </c>
      <c r="AA1229" s="636" t="s">
        <v>1555</v>
      </c>
      <c r="AB1229" s="635">
        <v>5406600343</v>
      </c>
    </row>
    <row r="1230" spans="1:28" ht="90">
      <c r="A1230" s="475" t="s">
        <v>26952</v>
      </c>
      <c r="B1230" s="1172" t="s">
        <v>6776</v>
      </c>
      <c r="C1230" s="636">
        <v>4216006669</v>
      </c>
      <c r="D1230" s="644" t="s">
        <v>261</v>
      </c>
      <c r="E1230" s="633" t="s">
        <v>7950</v>
      </c>
      <c r="F1230" s="658">
        <v>42461</v>
      </c>
      <c r="G1230" s="634">
        <v>42482</v>
      </c>
      <c r="H1230" s="632" t="s">
        <v>7951</v>
      </c>
      <c r="I1230" s="632" t="s">
        <v>3583</v>
      </c>
      <c r="J1230" s="476" t="s">
        <v>7952</v>
      </c>
      <c r="K1230" s="635">
        <v>3</v>
      </c>
      <c r="L1230" s="635">
        <v>3</v>
      </c>
      <c r="M1230" s="636">
        <v>0</v>
      </c>
      <c r="N1230" s="657">
        <v>19822</v>
      </c>
      <c r="O1230" s="654">
        <v>15800</v>
      </c>
      <c r="P1230" s="647">
        <f t="shared" si="39"/>
        <v>4022</v>
      </c>
      <c r="Q1230" s="638">
        <f t="shared" si="40"/>
        <v>0.20290586217334267</v>
      </c>
      <c r="R1230" s="636" t="s">
        <v>1398</v>
      </c>
      <c r="S1230" s="656">
        <v>420700098563</v>
      </c>
      <c r="T1230" s="636" t="s">
        <v>7953</v>
      </c>
      <c r="U1230" s="634">
        <v>42507</v>
      </c>
      <c r="V1230" s="636" t="s">
        <v>694</v>
      </c>
      <c r="W1230" s="655">
        <v>42520</v>
      </c>
      <c r="X1230" s="634">
        <v>42520</v>
      </c>
      <c r="Y1230" s="632" t="s">
        <v>7954</v>
      </c>
      <c r="Z1230" s="654">
        <v>15800</v>
      </c>
      <c r="AA1230" s="636" t="s">
        <v>1398</v>
      </c>
      <c r="AB1230" s="656">
        <v>420700098563</v>
      </c>
    </row>
    <row r="1231" spans="1:28" ht="101.25">
      <c r="A1231" s="475" t="s">
        <v>26953</v>
      </c>
      <c r="B1231" s="1172" t="s">
        <v>6776</v>
      </c>
      <c r="C1231" s="636">
        <v>4216006669</v>
      </c>
      <c r="D1231" s="644" t="s">
        <v>261</v>
      </c>
      <c r="E1231" s="633" t="s">
        <v>7955</v>
      </c>
      <c r="F1231" s="634">
        <v>42461</v>
      </c>
      <c r="G1231" s="634">
        <v>42485</v>
      </c>
      <c r="H1231" s="632" t="s">
        <v>7956</v>
      </c>
      <c r="I1231" s="632" t="s">
        <v>7957</v>
      </c>
      <c r="J1231" s="422" t="s">
        <v>7063</v>
      </c>
      <c r="K1231" s="635">
        <v>3</v>
      </c>
      <c r="L1231" s="635">
        <v>2</v>
      </c>
      <c r="M1231" s="636">
        <v>1</v>
      </c>
      <c r="N1231" s="657">
        <v>54605</v>
      </c>
      <c r="O1231" s="654">
        <v>54331.97</v>
      </c>
      <c r="P1231" s="647">
        <f t="shared" si="39"/>
        <v>273.02999999999884</v>
      </c>
      <c r="Q1231" s="638">
        <f t="shared" si="40"/>
        <v>5.0000915667062886E-3</v>
      </c>
      <c r="R1231" s="636" t="s">
        <v>2250</v>
      </c>
      <c r="S1231" s="635">
        <v>4238003037</v>
      </c>
      <c r="T1231" s="636" t="s">
        <v>7600</v>
      </c>
      <c r="U1231" s="634">
        <v>42503</v>
      </c>
      <c r="V1231" s="636" t="s">
        <v>694</v>
      </c>
      <c r="W1231" s="655">
        <v>42514</v>
      </c>
      <c r="X1231" s="634">
        <v>42515</v>
      </c>
      <c r="Y1231" s="632" t="s">
        <v>7958</v>
      </c>
      <c r="Z1231" s="654">
        <v>54331.97</v>
      </c>
      <c r="AA1231" s="636" t="s">
        <v>2250</v>
      </c>
      <c r="AB1231" s="635">
        <v>4238003037</v>
      </c>
    </row>
    <row r="1232" spans="1:28" ht="78.75">
      <c r="A1232" s="475" t="s">
        <v>26954</v>
      </c>
      <c r="B1232" s="1172" t="s">
        <v>6776</v>
      </c>
      <c r="C1232" s="636">
        <v>4216006669</v>
      </c>
      <c r="D1232" s="644" t="s">
        <v>272</v>
      </c>
      <c r="E1232" s="633" t="s">
        <v>7959</v>
      </c>
      <c r="F1232" s="634">
        <v>42480</v>
      </c>
      <c r="G1232" s="634">
        <v>42495</v>
      </c>
      <c r="H1232" s="632" t="s">
        <v>7960</v>
      </c>
      <c r="I1232" s="632" t="s">
        <v>3224</v>
      </c>
      <c r="J1232" s="476" t="s">
        <v>7961</v>
      </c>
      <c r="K1232" s="635">
        <v>2</v>
      </c>
      <c r="L1232" s="635">
        <v>2</v>
      </c>
      <c r="M1232" s="636">
        <v>0</v>
      </c>
      <c r="N1232" s="657">
        <v>226359.9</v>
      </c>
      <c r="O1232" s="654">
        <v>225228.1</v>
      </c>
      <c r="P1232" s="647">
        <f t="shared" si="39"/>
        <v>1131.7999999999884</v>
      </c>
      <c r="Q1232" s="638">
        <f t="shared" si="40"/>
        <v>5.0000022088717341E-3</v>
      </c>
      <c r="R1232" s="636" t="s">
        <v>2371</v>
      </c>
      <c r="S1232" s="635">
        <v>4253022965</v>
      </c>
      <c r="T1232" s="636" t="s">
        <v>7942</v>
      </c>
      <c r="U1232" s="634">
        <v>42514</v>
      </c>
      <c r="V1232" s="636" t="s">
        <v>694</v>
      </c>
      <c r="W1232" s="655">
        <v>42527</v>
      </c>
      <c r="X1232" s="634">
        <v>42527</v>
      </c>
      <c r="Y1232" s="632" t="s">
        <v>7962</v>
      </c>
      <c r="Z1232" s="654">
        <v>225228.1</v>
      </c>
      <c r="AA1232" s="636" t="s">
        <v>2371</v>
      </c>
      <c r="AB1232" s="635">
        <v>4253022965</v>
      </c>
    </row>
    <row r="1233" spans="1:28" ht="90">
      <c r="A1233" s="475" t="s">
        <v>26955</v>
      </c>
      <c r="B1233" s="1172" t="s">
        <v>6776</v>
      </c>
      <c r="C1233" s="636">
        <v>4216006669</v>
      </c>
      <c r="D1233" s="644" t="s">
        <v>261</v>
      </c>
      <c r="E1233" s="633" t="s">
        <v>7963</v>
      </c>
      <c r="F1233" s="634">
        <v>42480</v>
      </c>
      <c r="G1233" s="634">
        <v>42494</v>
      </c>
      <c r="H1233" s="632" t="s">
        <v>7964</v>
      </c>
      <c r="I1233" s="632" t="s">
        <v>7629</v>
      </c>
      <c r="J1233" s="476" t="s">
        <v>7965</v>
      </c>
      <c r="K1233" s="635">
        <v>7</v>
      </c>
      <c r="L1233" s="635">
        <v>7</v>
      </c>
      <c r="M1233" s="636">
        <v>0</v>
      </c>
      <c r="N1233" s="657">
        <v>249831</v>
      </c>
      <c r="O1233" s="654">
        <v>137512</v>
      </c>
      <c r="P1233" s="647">
        <f t="shared" si="39"/>
        <v>112319</v>
      </c>
      <c r="Q1233" s="638">
        <f t="shared" si="40"/>
        <v>0.44957991602323166</v>
      </c>
      <c r="R1233" s="636" t="s">
        <v>7966</v>
      </c>
      <c r="S1233" s="635">
        <v>5401343452</v>
      </c>
      <c r="T1233" s="636" t="s">
        <v>7967</v>
      </c>
      <c r="U1233" s="634">
        <v>42514</v>
      </c>
      <c r="V1233" s="636" t="s">
        <v>694</v>
      </c>
      <c r="W1233" s="655">
        <v>42527</v>
      </c>
      <c r="X1233" s="634">
        <v>42529</v>
      </c>
      <c r="Y1233" s="632" t="s">
        <v>7968</v>
      </c>
      <c r="Z1233" s="654">
        <v>137512</v>
      </c>
      <c r="AA1233" s="636" t="s">
        <v>7966</v>
      </c>
      <c r="AB1233" s="635">
        <v>5401343452</v>
      </c>
    </row>
    <row r="1234" spans="1:28" ht="112.5">
      <c r="A1234" s="475" t="s">
        <v>26956</v>
      </c>
      <c r="B1234" s="1172" t="s">
        <v>6776</v>
      </c>
      <c r="C1234" s="636">
        <v>4216006669</v>
      </c>
      <c r="D1234" s="644" t="s">
        <v>272</v>
      </c>
      <c r="E1234" s="633" t="s">
        <v>7969</v>
      </c>
      <c r="F1234" s="634">
        <v>42487</v>
      </c>
      <c r="G1234" s="634">
        <v>42507</v>
      </c>
      <c r="H1234" s="632" t="s">
        <v>7970</v>
      </c>
      <c r="I1234" s="632" t="s">
        <v>7589</v>
      </c>
      <c r="J1234" s="476" t="s">
        <v>7971</v>
      </c>
      <c r="K1234" s="635">
        <v>7</v>
      </c>
      <c r="L1234" s="636">
        <v>6</v>
      </c>
      <c r="M1234" s="635">
        <v>1</v>
      </c>
      <c r="N1234" s="657">
        <v>686532</v>
      </c>
      <c r="O1234" s="654">
        <v>683099.34</v>
      </c>
      <c r="P1234" s="647">
        <f t="shared" si="39"/>
        <v>3432.6600000000326</v>
      </c>
      <c r="Q1234" s="638">
        <f t="shared" si="40"/>
        <v>5.0000000000000001E-3</v>
      </c>
      <c r="R1234" s="636" t="s">
        <v>1208</v>
      </c>
      <c r="S1234" s="635">
        <v>4252007178</v>
      </c>
      <c r="T1234" s="636" t="s">
        <v>7596</v>
      </c>
      <c r="U1234" s="634">
        <v>42528</v>
      </c>
      <c r="V1234" s="636" t="s">
        <v>694</v>
      </c>
      <c r="W1234" s="655">
        <v>42541</v>
      </c>
      <c r="X1234" s="634">
        <v>42542</v>
      </c>
      <c r="Y1234" s="632" t="s">
        <v>7972</v>
      </c>
      <c r="Z1234" s="654">
        <v>683099.34</v>
      </c>
      <c r="AA1234" s="636" t="s">
        <v>1208</v>
      </c>
      <c r="AB1234" s="635">
        <v>4252007178</v>
      </c>
    </row>
    <row r="1235" spans="1:28" ht="101.25">
      <c r="A1235" s="475" t="s">
        <v>26957</v>
      </c>
      <c r="B1235" s="1172" t="s">
        <v>6776</v>
      </c>
      <c r="C1235" s="636">
        <v>4216006669</v>
      </c>
      <c r="D1235" s="644" t="s">
        <v>272</v>
      </c>
      <c r="E1235" s="633" t="s">
        <v>7973</v>
      </c>
      <c r="F1235" s="634">
        <v>42487</v>
      </c>
      <c r="G1235" s="634">
        <v>42507</v>
      </c>
      <c r="H1235" s="632" t="s">
        <v>7974</v>
      </c>
      <c r="I1235" s="632" t="s">
        <v>7589</v>
      </c>
      <c r="J1235" s="476" t="s">
        <v>7971</v>
      </c>
      <c r="K1235" s="635">
        <v>9</v>
      </c>
      <c r="L1235" s="636">
        <v>8</v>
      </c>
      <c r="M1235" s="635">
        <v>1</v>
      </c>
      <c r="N1235" s="657">
        <v>766545</v>
      </c>
      <c r="O1235" s="654">
        <v>762712.27</v>
      </c>
      <c r="P1235" s="647">
        <f t="shared" ref="P1235:P1298" si="41">N1235-O1235</f>
        <v>3832.7299999999814</v>
      </c>
      <c r="Q1235" s="638">
        <f t="shared" ref="Q1235:Q1298" si="42">(100-((O1235/N1235)*100))/100</f>
        <v>5.0000065227742141E-3</v>
      </c>
      <c r="R1235" s="636" t="s">
        <v>2250</v>
      </c>
      <c r="S1235" s="635">
        <v>4238003037</v>
      </c>
      <c r="T1235" s="636" t="s">
        <v>7600</v>
      </c>
      <c r="U1235" s="634">
        <v>42530</v>
      </c>
      <c r="V1235" s="636" t="s">
        <v>694</v>
      </c>
      <c r="W1235" s="655">
        <v>42541</v>
      </c>
      <c r="X1235" s="634">
        <v>42543</v>
      </c>
      <c r="Y1235" s="632" t="s">
        <v>7975</v>
      </c>
      <c r="Z1235" s="654">
        <v>762712.27</v>
      </c>
      <c r="AA1235" s="636" t="s">
        <v>2250</v>
      </c>
      <c r="AB1235" s="635">
        <v>4238003037</v>
      </c>
    </row>
    <row r="1236" spans="1:28" ht="101.25">
      <c r="A1236" s="475" t="s">
        <v>26958</v>
      </c>
      <c r="B1236" s="1172" t="s">
        <v>6776</v>
      </c>
      <c r="C1236" s="636">
        <v>4216006669</v>
      </c>
      <c r="D1236" s="644" t="s">
        <v>272</v>
      </c>
      <c r="E1236" s="633" t="s">
        <v>7976</v>
      </c>
      <c r="F1236" s="634">
        <v>42487</v>
      </c>
      <c r="G1236" s="634">
        <v>42506</v>
      </c>
      <c r="H1236" s="632" t="s">
        <v>7977</v>
      </c>
      <c r="I1236" s="632" t="s">
        <v>7589</v>
      </c>
      <c r="J1236" s="476" t="s">
        <v>7971</v>
      </c>
      <c r="K1236" s="635">
        <v>6</v>
      </c>
      <c r="L1236" s="636">
        <v>5</v>
      </c>
      <c r="M1236" s="635">
        <v>1</v>
      </c>
      <c r="N1236" s="657">
        <v>208484</v>
      </c>
      <c r="O1236" s="654">
        <v>207441.58</v>
      </c>
      <c r="P1236" s="647">
        <f t="shared" si="41"/>
        <v>1042.4200000000128</v>
      </c>
      <c r="Q1236" s="638">
        <f t="shared" si="42"/>
        <v>5.0000000000001424E-3</v>
      </c>
      <c r="R1236" s="636" t="s">
        <v>7591</v>
      </c>
      <c r="S1236" s="635">
        <v>4213003797</v>
      </c>
      <c r="T1236" s="636" t="s">
        <v>7592</v>
      </c>
      <c r="U1236" s="634">
        <v>42523</v>
      </c>
      <c r="V1236" s="636" t="s">
        <v>694</v>
      </c>
      <c r="W1236" s="655">
        <v>42535</v>
      </c>
      <c r="X1236" s="634">
        <v>42537</v>
      </c>
      <c r="Y1236" s="632" t="s">
        <v>7978</v>
      </c>
      <c r="Z1236" s="654">
        <v>207441.58</v>
      </c>
      <c r="AA1236" s="636" t="s">
        <v>7591</v>
      </c>
      <c r="AB1236" s="635">
        <v>4213003797</v>
      </c>
    </row>
    <row r="1237" spans="1:28" ht="101.25">
      <c r="A1237" s="475" t="s">
        <v>26959</v>
      </c>
      <c r="B1237" s="1172" t="s">
        <v>6776</v>
      </c>
      <c r="C1237" s="636">
        <v>4216006669</v>
      </c>
      <c r="D1237" s="644" t="s">
        <v>261</v>
      </c>
      <c r="E1237" s="633" t="s">
        <v>7979</v>
      </c>
      <c r="F1237" s="634">
        <v>42495</v>
      </c>
      <c r="G1237" s="634">
        <v>42510</v>
      </c>
      <c r="H1237" s="632" t="s">
        <v>7980</v>
      </c>
      <c r="I1237" s="632" t="s">
        <v>1243</v>
      </c>
      <c r="J1237" s="476" t="s">
        <v>7692</v>
      </c>
      <c r="K1237" s="635">
        <v>11</v>
      </c>
      <c r="L1237" s="636">
        <v>10</v>
      </c>
      <c r="M1237" s="635">
        <v>1</v>
      </c>
      <c r="N1237" s="649">
        <v>1181000</v>
      </c>
      <c r="O1237" s="654">
        <v>797175</v>
      </c>
      <c r="P1237" s="647">
        <f t="shared" si="41"/>
        <v>383825</v>
      </c>
      <c r="Q1237" s="638">
        <f t="shared" si="42"/>
        <v>0.32500000000000001</v>
      </c>
      <c r="R1237" s="636" t="s">
        <v>7981</v>
      </c>
      <c r="S1237" s="635">
        <v>2221221869</v>
      </c>
      <c r="T1237" s="636" t="s">
        <v>7982</v>
      </c>
      <c r="U1237" s="634">
        <v>42529</v>
      </c>
      <c r="V1237" s="636" t="s">
        <v>694</v>
      </c>
      <c r="W1237" s="655">
        <v>42542</v>
      </c>
      <c r="X1237" s="634">
        <v>42543</v>
      </c>
      <c r="Y1237" s="632" t="s">
        <v>7983</v>
      </c>
      <c r="Z1237" s="654">
        <v>797175</v>
      </c>
      <c r="AA1237" s="636" t="s">
        <v>7981</v>
      </c>
      <c r="AB1237" s="635">
        <v>2221221869</v>
      </c>
    </row>
    <row r="1238" spans="1:28" ht="101.25">
      <c r="A1238" s="475" t="s">
        <v>26960</v>
      </c>
      <c r="B1238" s="1172" t="s">
        <v>6776</v>
      </c>
      <c r="C1238" s="636">
        <v>4216006669</v>
      </c>
      <c r="D1238" s="644" t="s">
        <v>261</v>
      </c>
      <c r="E1238" s="633" t="s">
        <v>7984</v>
      </c>
      <c r="F1238" s="634">
        <v>42495</v>
      </c>
      <c r="G1238" s="634">
        <v>42508</v>
      </c>
      <c r="H1238" s="632" t="s">
        <v>7985</v>
      </c>
      <c r="I1238" s="632" t="s">
        <v>4158</v>
      </c>
      <c r="J1238" s="476" t="s">
        <v>7986</v>
      </c>
      <c r="K1238" s="635">
        <v>8</v>
      </c>
      <c r="L1238" s="636">
        <v>6</v>
      </c>
      <c r="M1238" s="635">
        <v>2</v>
      </c>
      <c r="N1238" s="649">
        <v>5312791</v>
      </c>
      <c r="O1238" s="654">
        <v>3665825.48</v>
      </c>
      <c r="P1238" s="647">
        <f t="shared" si="41"/>
        <v>1646965.52</v>
      </c>
      <c r="Q1238" s="638">
        <f t="shared" si="42"/>
        <v>0.31000005834974503</v>
      </c>
      <c r="R1238" s="636" t="s">
        <v>7981</v>
      </c>
      <c r="S1238" s="635">
        <v>2221221869</v>
      </c>
      <c r="T1238" s="636" t="s">
        <v>7982</v>
      </c>
      <c r="U1238" s="634">
        <v>42536</v>
      </c>
      <c r="V1238" s="636" t="s">
        <v>694</v>
      </c>
      <c r="W1238" s="655">
        <v>42548</v>
      </c>
      <c r="X1238" s="634">
        <v>42549</v>
      </c>
      <c r="Y1238" s="636" t="s">
        <v>7987</v>
      </c>
      <c r="Z1238" s="654">
        <v>3665825.48</v>
      </c>
      <c r="AA1238" s="636" t="s">
        <v>7981</v>
      </c>
      <c r="AB1238" s="635">
        <v>2221221869</v>
      </c>
    </row>
    <row r="1239" spans="1:28" ht="101.25">
      <c r="A1239" s="475" t="s">
        <v>26961</v>
      </c>
      <c r="B1239" s="1172" t="s">
        <v>6776</v>
      </c>
      <c r="C1239" s="636">
        <v>4216006669</v>
      </c>
      <c r="D1239" s="644" t="s">
        <v>261</v>
      </c>
      <c r="E1239" s="633" t="s">
        <v>7888</v>
      </c>
      <c r="F1239" s="634">
        <v>42495</v>
      </c>
      <c r="G1239" s="634">
        <v>42509</v>
      </c>
      <c r="H1239" s="632" t="s">
        <v>7988</v>
      </c>
      <c r="I1239" s="632" t="s">
        <v>7890</v>
      </c>
      <c r="J1239" s="476" t="s">
        <v>7989</v>
      </c>
      <c r="K1239" s="635">
        <v>10</v>
      </c>
      <c r="L1239" s="635">
        <v>10</v>
      </c>
      <c r="M1239" s="636">
        <v>0</v>
      </c>
      <c r="N1239" s="657">
        <v>800000</v>
      </c>
      <c r="O1239" s="654">
        <v>780000</v>
      </c>
      <c r="P1239" s="647">
        <f t="shared" si="41"/>
        <v>20000</v>
      </c>
      <c r="Q1239" s="638">
        <f t="shared" si="42"/>
        <v>2.5000000000000001E-2</v>
      </c>
      <c r="R1239" s="636" t="s">
        <v>7941</v>
      </c>
      <c r="S1239" s="635">
        <v>4253022965</v>
      </c>
      <c r="T1239" s="636" t="s">
        <v>7942</v>
      </c>
      <c r="U1239" s="634">
        <v>42531</v>
      </c>
      <c r="V1239" s="636" t="s">
        <v>694</v>
      </c>
      <c r="W1239" s="655">
        <v>42542</v>
      </c>
      <c r="X1239" s="634">
        <v>42542</v>
      </c>
      <c r="Y1239" s="632" t="s">
        <v>7990</v>
      </c>
      <c r="Z1239" s="654">
        <v>780000</v>
      </c>
      <c r="AA1239" s="636" t="s">
        <v>7941</v>
      </c>
      <c r="AB1239" s="635">
        <v>4253022965</v>
      </c>
    </row>
    <row r="1240" spans="1:28" ht="90">
      <c r="A1240" s="475" t="s">
        <v>26962</v>
      </c>
      <c r="B1240" s="1172" t="s">
        <v>6776</v>
      </c>
      <c r="C1240" s="636">
        <v>4216006669</v>
      </c>
      <c r="D1240" s="644" t="s">
        <v>261</v>
      </c>
      <c r="E1240" s="633" t="s">
        <v>7882</v>
      </c>
      <c r="F1240" s="634">
        <v>42495</v>
      </c>
      <c r="G1240" s="634">
        <v>42509</v>
      </c>
      <c r="H1240" s="632" t="s">
        <v>7991</v>
      </c>
      <c r="I1240" s="632" t="s">
        <v>1340</v>
      </c>
      <c r="J1240" s="476" t="s">
        <v>7810</v>
      </c>
      <c r="K1240" s="635">
        <v>8</v>
      </c>
      <c r="L1240" s="635">
        <v>8</v>
      </c>
      <c r="M1240" s="636">
        <v>0</v>
      </c>
      <c r="N1240" s="649">
        <v>706992</v>
      </c>
      <c r="O1240" s="654">
        <v>477219.6</v>
      </c>
      <c r="P1240" s="647">
        <f t="shared" si="41"/>
        <v>229772.40000000002</v>
      </c>
      <c r="Q1240" s="638">
        <f t="shared" si="42"/>
        <v>0.32500000000000001</v>
      </c>
      <c r="R1240" s="636" t="s">
        <v>7992</v>
      </c>
      <c r="S1240" s="635">
        <v>4205208744</v>
      </c>
      <c r="T1240" s="636" t="s">
        <v>7993</v>
      </c>
      <c r="U1240" s="634">
        <v>42529</v>
      </c>
      <c r="V1240" s="636" t="s">
        <v>694</v>
      </c>
      <c r="W1240" s="655">
        <v>42541</v>
      </c>
      <c r="X1240" s="634">
        <v>42542</v>
      </c>
      <c r="Y1240" s="632" t="s">
        <v>7994</v>
      </c>
      <c r="Z1240" s="654">
        <v>477219.6</v>
      </c>
      <c r="AA1240" s="636" t="s">
        <v>7992</v>
      </c>
      <c r="AB1240" s="635">
        <v>4205208744</v>
      </c>
    </row>
    <row r="1241" spans="1:28" ht="157.5">
      <c r="A1241" s="475" t="s">
        <v>26963</v>
      </c>
      <c r="B1241" s="1172" t="s">
        <v>6776</v>
      </c>
      <c r="C1241" s="636">
        <v>4216006669</v>
      </c>
      <c r="D1241" s="644" t="s">
        <v>261</v>
      </c>
      <c r="E1241" s="633" t="s">
        <v>7933</v>
      </c>
      <c r="F1241" s="634">
        <v>42495</v>
      </c>
      <c r="G1241" s="634">
        <v>42510</v>
      </c>
      <c r="H1241" s="632" t="s">
        <v>7995</v>
      </c>
      <c r="I1241" s="632" t="s">
        <v>1235</v>
      </c>
      <c r="J1241" s="476" t="s">
        <v>7935</v>
      </c>
      <c r="K1241" s="635">
        <v>9</v>
      </c>
      <c r="L1241" s="635">
        <v>9</v>
      </c>
      <c r="M1241" s="636">
        <v>0</v>
      </c>
      <c r="N1241" s="657">
        <v>393022</v>
      </c>
      <c r="O1241" s="654">
        <v>359615.13</v>
      </c>
      <c r="P1241" s="647">
        <f t="shared" si="41"/>
        <v>33406.869999999995</v>
      </c>
      <c r="Q1241" s="638">
        <f t="shared" si="42"/>
        <v>8.5000000000000006E-2</v>
      </c>
      <c r="R1241" s="636" t="s">
        <v>2250</v>
      </c>
      <c r="S1241" s="635">
        <v>4238003037</v>
      </c>
      <c r="T1241" s="636" t="s">
        <v>7600</v>
      </c>
      <c r="U1241" s="634">
        <v>42531</v>
      </c>
      <c r="V1241" s="636" t="s">
        <v>694</v>
      </c>
      <c r="W1241" s="655">
        <v>42542</v>
      </c>
      <c r="X1241" s="634">
        <v>42542</v>
      </c>
      <c r="Y1241" s="632" t="s">
        <v>7996</v>
      </c>
      <c r="Z1241" s="654">
        <v>359615.13</v>
      </c>
      <c r="AA1241" s="636" t="s">
        <v>2250</v>
      </c>
      <c r="AB1241" s="635">
        <v>4238003037</v>
      </c>
    </row>
    <row r="1242" spans="1:28" ht="101.25">
      <c r="A1242" s="475" t="s">
        <v>26964</v>
      </c>
      <c r="B1242" s="1172" t="s">
        <v>6776</v>
      </c>
      <c r="C1242" s="636">
        <v>4216006669</v>
      </c>
      <c r="D1242" s="644" t="s">
        <v>261</v>
      </c>
      <c r="E1242" s="633" t="s">
        <v>7997</v>
      </c>
      <c r="F1242" s="634">
        <v>42495</v>
      </c>
      <c r="G1242" s="634">
        <v>42509</v>
      </c>
      <c r="H1242" s="632" t="s">
        <v>7998</v>
      </c>
      <c r="I1242" s="632" t="s">
        <v>1608</v>
      </c>
      <c r="J1242" s="476" t="s">
        <v>7817</v>
      </c>
      <c r="K1242" s="635">
        <v>8</v>
      </c>
      <c r="L1242" s="636">
        <v>7</v>
      </c>
      <c r="M1242" s="635">
        <v>1</v>
      </c>
      <c r="N1242" s="657">
        <v>96930</v>
      </c>
      <c r="O1242" s="654">
        <v>72697.5</v>
      </c>
      <c r="P1242" s="647">
        <f t="shared" si="41"/>
        <v>24232.5</v>
      </c>
      <c r="Q1242" s="638">
        <f t="shared" si="42"/>
        <v>0.25</v>
      </c>
      <c r="R1242" s="636" t="s">
        <v>2250</v>
      </c>
      <c r="S1242" s="635">
        <v>4238003037</v>
      </c>
      <c r="T1242" s="636" t="s">
        <v>7600</v>
      </c>
      <c r="U1242" s="634">
        <v>42527</v>
      </c>
      <c r="V1242" s="636" t="s">
        <v>694</v>
      </c>
      <c r="W1242" s="655">
        <v>42538</v>
      </c>
      <c r="X1242" s="634">
        <v>42538</v>
      </c>
      <c r="Y1242" s="632" t="s">
        <v>7999</v>
      </c>
      <c r="Z1242" s="654">
        <v>72697.5</v>
      </c>
      <c r="AA1242" s="636" t="s">
        <v>2250</v>
      </c>
      <c r="AB1242" s="635">
        <v>4238003037</v>
      </c>
    </row>
    <row r="1243" spans="1:28" ht="90">
      <c r="A1243" s="475" t="s">
        <v>26965</v>
      </c>
      <c r="B1243" s="1172" t="s">
        <v>6776</v>
      </c>
      <c r="C1243" s="636">
        <v>4216006669</v>
      </c>
      <c r="D1243" s="644" t="s">
        <v>261</v>
      </c>
      <c r="E1243" s="633" t="s">
        <v>8000</v>
      </c>
      <c r="F1243" s="634">
        <v>42495</v>
      </c>
      <c r="G1243" s="634">
        <v>42509</v>
      </c>
      <c r="H1243" s="632" t="s">
        <v>8001</v>
      </c>
      <c r="I1243" s="632" t="s">
        <v>8002</v>
      </c>
      <c r="J1243" s="476" t="s">
        <v>7823</v>
      </c>
      <c r="K1243" s="635">
        <v>9</v>
      </c>
      <c r="L1243" s="636">
        <v>8</v>
      </c>
      <c r="M1243" s="635">
        <v>1</v>
      </c>
      <c r="N1243" s="657">
        <v>218330</v>
      </c>
      <c r="O1243" s="654">
        <v>136456.25</v>
      </c>
      <c r="P1243" s="647">
        <f t="shared" si="41"/>
        <v>81873.75</v>
      </c>
      <c r="Q1243" s="638">
        <f t="shared" si="42"/>
        <v>0.375</v>
      </c>
      <c r="R1243" s="636" t="s">
        <v>7824</v>
      </c>
      <c r="S1243" s="635">
        <v>2221065659</v>
      </c>
      <c r="T1243" s="636" t="s">
        <v>8003</v>
      </c>
      <c r="U1243" s="634">
        <v>42529</v>
      </c>
      <c r="V1243" s="636" t="s">
        <v>694</v>
      </c>
      <c r="W1243" s="655">
        <v>42542</v>
      </c>
      <c r="X1243" s="634">
        <v>42541</v>
      </c>
      <c r="Y1243" s="632" t="s">
        <v>8004</v>
      </c>
      <c r="Z1243" s="654">
        <v>136456.25</v>
      </c>
      <c r="AA1243" s="636" t="s">
        <v>7824</v>
      </c>
      <c r="AB1243" s="635">
        <v>2221065659</v>
      </c>
    </row>
    <row r="1244" spans="1:28" ht="101.25">
      <c r="A1244" s="475" t="s">
        <v>26966</v>
      </c>
      <c r="B1244" s="1174" t="s">
        <v>26039</v>
      </c>
      <c r="C1244" s="636">
        <v>4220031675</v>
      </c>
      <c r="D1244" s="644" t="s">
        <v>261</v>
      </c>
      <c r="E1244" s="476" t="s">
        <v>8005</v>
      </c>
      <c r="F1244" s="634">
        <v>42452</v>
      </c>
      <c r="G1244" s="634">
        <v>42471</v>
      </c>
      <c r="H1244" s="632" t="s">
        <v>8006</v>
      </c>
      <c r="I1244" s="632" t="s">
        <v>7924</v>
      </c>
      <c r="J1244" s="422" t="s">
        <v>7907</v>
      </c>
      <c r="K1244" s="636">
        <v>7</v>
      </c>
      <c r="L1244" s="636">
        <v>7</v>
      </c>
      <c r="M1244" s="636">
        <v>0</v>
      </c>
      <c r="N1244" s="657">
        <v>55515</v>
      </c>
      <c r="O1244" s="654">
        <v>34418.57</v>
      </c>
      <c r="P1244" s="647">
        <f t="shared" si="41"/>
        <v>21096.43</v>
      </c>
      <c r="Q1244" s="638">
        <f t="shared" si="42"/>
        <v>0.3800131495992074</v>
      </c>
      <c r="R1244" s="636" t="s">
        <v>1847</v>
      </c>
      <c r="S1244" s="635">
        <v>4205261120</v>
      </c>
      <c r="T1244" s="636" t="s">
        <v>7915</v>
      </c>
      <c r="U1244" s="634">
        <v>42485</v>
      </c>
      <c r="V1244" s="636" t="s">
        <v>694</v>
      </c>
      <c r="W1244" s="634">
        <v>42501</v>
      </c>
      <c r="X1244" s="634">
        <v>42502</v>
      </c>
      <c r="Y1244" s="632" t="s">
        <v>8007</v>
      </c>
      <c r="Z1244" s="654">
        <v>34418.57</v>
      </c>
      <c r="AA1244" s="636" t="s">
        <v>1847</v>
      </c>
      <c r="AB1244" s="635">
        <v>4205261120</v>
      </c>
    </row>
    <row r="1245" spans="1:28" ht="112.5">
      <c r="A1245" s="475" t="s">
        <v>26967</v>
      </c>
      <c r="B1245" s="1174" t="s">
        <v>26039</v>
      </c>
      <c r="C1245" s="636">
        <v>4220031675</v>
      </c>
      <c r="D1245" s="644" t="s">
        <v>261</v>
      </c>
      <c r="E1245" s="476" t="s">
        <v>8008</v>
      </c>
      <c r="F1245" s="634">
        <v>42452</v>
      </c>
      <c r="G1245" s="634">
        <v>42472</v>
      </c>
      <c r="H1245" s="632" t="s">
        <v>8009</v>
      </c>
      <c r="I1245" s="632" t="s">
        <v>7924</v>
      </c>
      <c r="J1245" s="422" t="s">
        <v>7907</v>
      </c>
      <c r="K1245" s="636">
        <v>16</v>
      </c>
      <c r="L1245" s="636">
        <v>15</v>
      </c>
      <c r="M1245" s="636">
        <v>1</v>
      </c>
      <c r="N1245" s="657">
        <v>10798395</v>
      </c>
      <c r="O1245" s="654">
        <v>6425044.6200000001</v>
      </c>
      <c r="P1245" s="647">
        <f t="shared" si="41"/>
        <v>4373350.38</v>
      </c>
      <c r="Q1245" s="638">
        <f t="shared" si="42"/>
        <v>0.40500003750557378</v>
      </c>
      <c r="R1245" s="636" t="s">
        <v>8010</v>
      </c>
      <c r="S1245" s="635">
        <v>6318196518</v>
      </c>
      <c r="T1245" s="636" t="s">
        <v>8011</v>
      </c>
      <c r="U1245" s="634">
        <v>42500</v>
      </c>
      <c r="V1245" s="636" t="s">
        <v>694</v>
      </c>
      <c r="W1245" s="634">
        <v>42514</v>
      </c>
      <c r="X1245" s="634">
        <v>42514</v>
      </c>
      <c r="Y1245" s="632" t="s">
        <v>8012</v>
      </c>
      <c r="Z1245" s="654">
        <v>6425044.6200000001</v>
      </c>
      <c r="AA1245" s="636" t="s">
        <v>8010</v>
      </c>
      <c r="AB1245" s="635">
        <v>6318196518</v>
      </c>
    </row>
    <row r="1246" spans="1:28" ht="101.25">
      <c r="A1246" s="475" t="s">
        <v>26968</v>
      </c>
      <c r="B1246" s="1174" t="s">
        <v>26039</v>
      </c>
      <c r="C1246" s="636">
        <v>4220031675</v>
      </c>
      <c r="D1246" s="644" t="s">
        <v>272</v>
      </c>
      <c r="E1246" s="476" t="s">
        <v>8013</v>
      </c>
      <c r="F1246" s="634">
        <v>42452</v>
      </c>
      <c r="G1246" s="634" t="s">
        <v>8014</v>
      </c>
      <c r="H1246" s="632" t="s">
        <v>8015</v>
      </c>
      <c r="I1246" s="632" t="s">
        <v>7957</v>
      </c>
      <c r="J1246" s="476" t="s">
        <v>8016</v>
      </c>
      <c r="K1246" s="636">
        <v>3</v>
      </c>
      <c r="L1246" s="636">
        <v>2</v>
      </c>
      <c r="M1246" s="636">
        <v>1</v>
      </c>
      <c r="N1246" s="657">
        <v>195600</v>
      </c>
      <c r="O1246" s="654">
        <v>194622</v>
      </c>
      <c r="P1246" s="647">
        <f t="shared" si="41"/>
        <v>978</v>
      </c>
      <c r="Q1246" s="638">
        <f t="shared" si="42"/>
        <v>5.0000000000000001E-3</v>
      </c>
      <c r="R1246" s="636" t="s">
        <v>1847</v>
      </c>
      <c r="S1246" s="635">
        <v>4205261120</v>
      </c>
      <c r="T1246" s="636" t="s">
        <v>7915</v>
      </c>
      <c r="U1246" s="634">
        <v>42485</v>
      </c>
      <c r="V1246" s="636" t="s">
        <v>694</v>
      </c>
      <c r="W1246" s="634">
        <v>42501</v>
      </c>
      <c r="X1246" s="634">
        <v>42502</v>
      </c>
      <c r="Y1246" s="632" t="s">
        <v>8017</v>
      </c>
      <c r="Z1246" s="654">
        <v>194622</v>
      </c>
      <c r="AA1246" s="636" t="s">
        <v>1847</v>
      </c>
      <c r="AB1246" s="635">
        <v>4205261120</v>
      </c>
    </row>
    <row r="1247" spans="1:28" ht="135">
      <c r="A1247" s="475" t="s">
        <v>26969</v>
      </c>
      <c r="B1247" s="1174" t="s">
        <v>26039</v>
      </c>
      <c r="C1247" s="636">
        <v>4220031675</v>
      </c>
      <c r="D1247" s="644" t="s">
        <v>261</v>
      </c>
      <c r="E1247" s="476" t="s">
        <v>8018</v>
      </c>
      <c r="F1247" s="634">
        <v>42464</v>
      </c>
      <c r="G1247" s="634" t="s">
        <v>8019</v>
      </c>
      <c r="H1247" s="632" t="s">
        <v>8020</v>
      </c>
      <c r="I1247" s="632" t="s">
        <v>7896</v>
      </c>
      <c r="J1247" s="422" t="s">
        <v>7897</v>
      </c>
      <c r="K1247" s="636">
        <v>7</v>
      </c>
      <c r="L1247" s="636">
        <v>7</v>
      </c>
      <c r="M1247" s="636">
        <v>0</v>
      </c>
      <c r="N1247" s="657">
        <v>12417840</v>
      </c>
      <c r="O1247" s="654">
        <v>10679230</v>
      </c>
      <c r="P1247" s="647">
        <f t="shared" si="41"/>
        <v>1738610</v>
      </c>
      <c r="Q1247" s="638">
        <f t="shared" si="42"/>
        <v>0.1400090514936575</v>
      </c>
      <c r="R1247" s="636" t="s">
        <v>8021</v>
      </c>
      <c r="S1247" s="659">
        <v>421712715928</v>
      </c>
      <c r="T1247" s="636" t="s">
        <v>8022</v>
      </c>
      <c r="U1247" s="634">
        <v>42506</v>
      </c>
      <c r="V1247" s="636" t="s">
        <v>694</v>
      </c>
      <c r="W1247" s="634">
        <v>42520</v>
      </c>
      <c r="X1247" s="634">
        <v>42520</v>
      </c>
      <c r="Y1247" s="632" t="s">
        <v>8023</v>
      </c>
      <c r="Z1247" s="654">
        <v>10679230</v>
      </c>
      <c r="AA1247" s="636" t="s">
        <v>8021</v>
      </c>
      <c r="AB1247" s="659">
        <v>421712715928</v>
      </c>
    </row>
    <row r="1248" spans="1:28" ht="393.75">
      <c r="A1248" s="475" t="s">
        <v>26970</v>
      </c>
      <c r="B1248" s="1174" t="s">
        <v>26039</v>
      </c>
      <c r="C1248" s="636">
        <v>4220031675</v>
      </c>
      <c r="D1248" s="644" t="s">
        <v>261</v>
      </c>
      <c r="E1248" s="476" t="s">
        <v>8024</v>
      </c>
      <c r="F1248" s="634">
        <v>42464</v>
      </c>
      <c r="G1248" s="634" t="s">
        <v>8019</v>
      </c>
      <c r="H1248" s="632" t="s">
        <v>8025</v>
      </c>
      <c r="I1248" s="632" t="s">
        <v>8026</v>
      </c>
      <c r="J1248" s="640" t="s">
        <v>8027</v>
      </c>
      <c r="K1248" s="636">
        <v>13</v>
      </c>
      <c r="L1248" s="636">
        <v>11</v>
      </c>
      <c r="M1248" s="636">
        <v>2</v>
      </c>
      <c r="N1248" s="657">
        <v>3140250.38</v>
      </c>
      <c r="O1248" s="654">
        <v>2810520.22</v>
      </c>
      <c r="P1248" s="647">
        <f t="shared" si="41"/>
        <v>329730.15999999968</v>
      </c>
      <c r="Q1248" s="638">
        <f t="shared" si="42"/>
        <v>0.10500123241765195</v>
      </c>
      <c r="R1248" s="636" t="s">
        <v>7941</v>
      </c>
      <c r="S1248" s="635">
        <v>4253022965</v>
      </c>
      <c r="T1248" s="636" t="s">
        <v>7942</v>
      </c>
      <c r="U1248" s="634">
        <v>42509</v>
      </c>
      <c r="V1248" s="636" t="s">
        <v>694</v>
      </c>
      <c r="W1248" s="634">
        <v>42520</v>
      </c>
      <c r="X1248" s="634">
        <v>42520</v>
      </c>
      <c r="Y1248" s="632" t="s">
        <v>8028</v>
      </c>
      <c r="Z1248" s="654">
        <v>2810520.22</v>
      </c>
      <c r="AA1248" s="636" t="s">
        <v>7941</v>
      </c>
      <c r="AB1248" s="635">
        <v>4253022965</v>
      </c>
    </row>
    <row r="1249" spans="1:28" ht="78.75">
      <c r="A1249" s="475" t="s">
        <v>26971</v>
      </c>
      <c r="B1249" s="1174" t="s">
        <v>26039</v>
      </c>
      <c r="C1249" s="636">
        <v>4220031675</v>
      </c>
      <c r="D1249" s="644" t="s">
        <v>261</v>
      </c>
      <c r="E1249" s="476" t="s">
        <v>8029</v>
      </c>
      <c r="F1249" s="634">
        <v>42487</v>
      </c>
      <c r="G1249" s="634" t="s">
        <v>8030</v>
      </c>
      <c r="H1249" s="632" t="s">
        <v>8031</v>
      </c>
      <c r="I1249" s="632" t="s">
        <v>8032</v>
      </c>
      <c r="J1249" s="476" t="s">
        <v>8033</v>
      </c>
      <c r="K1249" s="636">
        <v>9</v>
      </c>
      <c r="L1249" s="636">
        <v>9</v>
      </c>
      <c r="M1249" s="636">
        <v>0</v>
      </c>
      <c r="N1249" s="657">
        <v>531981</v>
      </c>
      <c r="O1249" s="654">
        <v>524001.27</v>
      </c>
      <c r="P1249" s="647">
        <f t="shared" si="41"/>
        <v>7979.7299999999814</v>
      </c>
      <c r="Q1249" s="638">
        <f t="shared" si="42"/>
        <v>1.5000028196495662E-2</v>
      </c>
      <c r="R1249" s="636" t="s">
        <v>2371</v>
      </c>
      <c r="S1249" s="635">
        <v>4253022965</v>
      </c>
      <c r="T1249" s="636" t="s">
        <v>7942</v>
      </c>
      <c r="U1249" s="634">
        <v>42513</v>
      </c>
      <c r="V1249" s="636" t="s">
        <v>694</v>
      </c>
      <c r="W1249" s="634">
        <v>42529</v>
      </c>
      <c r="X1249" s="634">
        <v>42529</v>
      </c>
      <c r="Y1249" s="632" t="s">
        <v>8034</v>
      </c>
      <c r="Z1249" s="654">
        <v>524001.27</v>
      </c>
      <c r="AA1249" s="636" t="s">
        <v>2371</v>
      </c>
      <c r="AB1249" s="635">
        <v>4253022965</v>
      </c>
    </row>
    <row r="1250" spans="1:28" ht="101.25">
      <c r="A1250" s="475" t="s">
        <v>26972</v>
      </c>
      <c r="B1250" s="1174" t="s">
        <v>26039</v>
      </c>
      <c r="C1250" s="636">
        <v>4220031675</v>
      </c>
      <c r="D1250" s="644" t="s">
        <v>261</v>
      </c>
      <c r="E1250" s="476" t="s">
        <v>8035</v>
      </c>
      <c r="F1250" s="634">
        <v>42487</v>
      </c>
      <c r="G1250" s="634" t="s">
        <v>8036</v>
      </c>
      <c r="H1250" s="632" t="s">
        <v>8037</v>
      </c>
      <c r="I1250" s="632" t="s">
        <v>8038</v>
      </c>
      <c r="J1250" s="422" t="s">
        <v>8039</v>
      </c>
      <c r="K1250" s="636">
        <v>9</v>
      </c>
      <c r="L1250" s="636">
        <v>9</v>
      </c>
      <c r="M1250" s="636">
        <v>0</v>
      </c>
      <c r="N1250" s="657">
        <v>2014920</v>
      </c>
      <c r="O1250" s="654">
        <v>1156230</v>
      </c>
      <c r="P1250" s="647">
        <f t="shared" si="41"/>
        <v>858690</v>
      </c>
      <c r="Q1250" s="638">
        <f t="shared" si="42"/>
        <v>0.42616580310880825</v>
      </c>
      <c r="R1250" s="636" t="s">
        <v>8040</v>
      </c>
      <c r="S1250" s="635">
        <v>4253031350</v>
      </c>
      <c r="T1250" s="636" t="s">
        <v>8041</v>
      </c>
      <c r="U1250" s="634">
        <v>42520</v>
      </c>
      <c r="V1250" s="636" t="s">
        <v>694</v>
      </c>
      <c r="W1250" s="634">
        <v>42535</v>
      </c>
      <c r="X1250" s="634">
        <v>42537</v>
      </c>
      <c r="Y1250" s="632" t="s">
        <v>8042</v>
      </c>
      <c r="Z1250" s="654">
        <v>1156230</v>
      </c>
      <c r="AA1250" s="636" t="s">
        <v>8040</v>
      </c>
      <c r="AB1250" s="635">
        <v>4253031350</v>
      </c>
    </row>
    <row r="1251" spans="1:28" ht="258.75">
      <c r="A1251" s="475" t="s">
        <v>26973</v>
      </c>
      <c r="B1251" s="1174" t="s">
        <v>26039</v>
      </c>
      <c r="C1251" s="636">
        <v>4220031675</v>
      </c>
      <c r="D1251" s="644" t="s">
        <v>261</v>
      </c>
      <c r="E1251" s="476" t="s">
        <v>8043</v>
      </c>
      <c r="F1251" s="634">
        <v>42487</v>
      </c>
      <c r="G1251" s="634" t="s">
        <v>8030</v>
      </c>
      <c r="H1251" s="632" t="s">
        <v>8044</v>
      </c>
      <c r="I1251" s="632" t="s">
        <v>7629</v>
      </c>
      <c r="J1251" s="422" t="s">
        <v>7630</v>
      </c>
      <c r="K1251" s="636">
        <v>16</v>
      </c>
      <c r="L1251" s="636">
        <v>15</v>
      </c>
      <c r="M1251" s="636">
        <v>1</v>
      </c>
      <c r="N1251" s="657">
        <v>2827961</v>
      </c>
      <c r="O1251" s="654">
        <v>1611929</v>
      </c>
      <c r="P1251" s="647">
        <f t="shared" si="41"/>
        <v>1216032</v>
      </c>
      <c r="Q1251" s="638">
        <f t="shared" si="42"/>
        <v>0.4300031011743089</v>
      </c>
      <c r="R1251" s="636" t="s">
        <v>8045</v>
      </c>
      <c r="S1251" s="635">
        <v>4252007178</v>
      </c>
      <c r="T1251" s="636" t="s">
        <v>8046</v>
      </c>
      <c r="U1251" s="634">
        <v>42520</v>
      </c>
      <c r="V1251" s="636" t="s">
        <v>694</v>
      </c>
      <c r="W1251" s="634">
        <v>42535</v>
      </c>
      <c r="X1251" s="634">
        <v>42537</v>
      </c>
      <c r="Y1251" s="632" t="s">
        <v>8047</v>
      </c>
      <c r="Z1251" s="654">
        <v>1611929</v>
      </c>
      <c r="AA1251" s="636" t="s">
        <v>8045</v>
      </c>
      <c r="AB1251" s="635">
        <v>4252007178</v>
      </c>
    </row>
    <row r="1252" spans="1:28" ht="112.5">
      <c r="A1252" s="475" t="s">
        <v>26974</v>
      </c>
      <c r="B1252" s="1172" t="s">
        <v>6776</v>
      </c>
      <c r="C1252" s="632" t="s">
        <v>4204</v>
      </c>
      <c r="D1252" s="644" t="s">
        <v>261</v>
      </c>
      <c r="E1252" s="633" t="s">
        <v>8048</v>
      </c>
      <c r="F1252" s="644" t="s">
        <v>1043</v>
      </c>
      <c r="G1252" s="634">
        <v>42458</v>
      </c>
      <c r="H1252" s="632" t="s">
        <v>8049</v>
      </c>
      <c r="I1252" s="632" t="s">
        <v>8050</v>
      </c>
      <c r="J1252" s="422" t="s">
        <v>8051</v>
      </c>
      <c r="K1252" s="635">
        <v>10</v>
      </c>
      <c r="L1252" s="636">
        <v>10</v>
      </c>
      <c r="M1252" s="635">
        <v>0</v>
      </c>
      <c r="N1252" s="637">
        <v>529662</v>
      </c>
      <c r="O1252" s="637">
        <v>342067</v>
      </c>
      <c r="P1252" s="647">
        <f t="shared" si="41"/>
        <v>187595</v>
      </c>
      <c r="Q1252" s="638">
        <f t="shared" si="42"/>
        <v>0.35417870264432794</v>
      </c>
      <c r="R1252" s="636" t="s">
        <v>1236</v>
      </c>
      <c r="S1252" s="632" t="s">
        <v>1237</v>
      </c>
      <c r="T1252" s="636" t="s">
        <v>8052</v>
      </c>
      <c r="U1252" s="634">
        <v>42478</v>
      </c>
      <c r="V1252" s="636" t="s">
        <v>694</v>
      </c>
      <c r="W1252" s="634">
        <v>42489</v>
      </c>
      <c r="X1252" s="634">
        <v>42489</v>
      </c>
      <c r="Y1252" s="632" t="s">
        <v>8053</v>
      </c>
      <c r="Z1252" s="637">
        <v>342067</v>
      </c>
      <c r="AA1252" s="636" t="s">
        <v>1236</v>
      </c>
      <c r="AB1252" s="632" t="s">
        <v>1237</v>
      </c>
    </row>
    <row r="1253" spans="1:28" ht="157.5">
      <c r="A1253" s="475" t="s">
        <v>26975</v>
      </c>
      <c r="B1253" s="1172" t="s">
        <v>6776</v>
      </c>
      <c r="C1253" s="632" t="s">
        <v>4204</v>
      </c>
      <c r="D1253" s="644" t="s">
        <v>272</v>
      </c>
      <c r="E1253" s="633" t="s">
        <v>8054</v>
      </c>
      <c r="F1253" s="644" t="s">
        <v>677</v>
      </c>
      <c r="G1253" s="634">
        <v>42482</v>
      </c>
      <c r="H1253" s="632" t="s">
        <v>8055</v>
      </c>
      <c r="I1253" s="632" t="s">
        <v>8056</v>
      </c>
      <c r="J1253" s="422" t="s">
        <v>8057</v>
      </c>
      <c r="K1253" s="635">
        <v>6</v>
      </c>
      <c r="L1253" s="636">
        <v>1</v>
      </c>
      <c r="M1253" s="635">
        <v>5</v>
      </c>
      <c r="N1253" s="637">
        <v>376683</v>
      </c>
      <c r="O1253" s="637">
        <v>320000</v>
      </c>
      <c r="P1253" s="647">
        <f t="shared" si="41"/>
        <v>56683</v>
      </c>
      <c r="Q1253" s="638">
        <f t="shared" si="42"/>
        <v>0.15047931549870838</v>
      </c>
      <c r="R1253" s="636" t="s">
        <v>8058</v>
      </c>
      <c r="S1253" s="632" t="s">
        <v>8059</v>
      </c>
      <c r="T1253" s="636" t="s">
        <v>8060</v>
      </c>
      <c r="U1253" s="634">
        <v>42503</v>
      </c>
      <c r="V1253" s="636" t="s">
        <v>694</v>
      </c>
      <c r="W1253" s="634">
        <v>42514</v>
      </c>
      <c r="X1253" s="634">
        <v>42515</v>
      </c>
      <c r="Y1253" s="632" t="s">
        <v>8061</v>
      </c>
      <c r="Z1253" s="637">
        <v>320000</v>
      </c>
      <c r="AA1253" s="636" t="s">
        <v>8058</v>
      </c>
      <c r="AB1253" s="632" t="s">
        <v>8059</v>
      </c>
    </row>
    <row r="1254" spans="1:28" ht="101.25">
      <c r="A1254" s="475" t="s">
        <v>26976</v>
      </c>
      <c r="B1254" s="1172" t="s">
        <v>6776</v>
      </c>
      <c r="C1254" s="632" t="s">
        <v>4204</v>
      </c>
      <c r="D1254" s="644" t="s">
        <v>261</v>
      </c>
      <c r="E1254" s="633" t="s">
        <v>8062</v>
      </c>
      <c r="F1254" s="644" t="s">
        <v>1252</v>
      </c>
      <c r="G1254" s="634">
        <v>42485</v>
      </c>
      <c r="H1254" s="632" t="s">
        <v>8063</v>
      </c>
      <c r="I1254" s="632" t="s">
        <v>8064</v>
      </c>
      <c r="J1254" s="422" t="s">
        <v>8065</v>
      </c>
      <c r="K1254" s="635">
        <v>6</v>
      </c>
      <c r="L1254" s="636">
        <v>6</v>
      </c>
      <c r="M1254" s="635">
        <v>0</v>
      </c>
      <c r="N1254" s="637">
        <v>127908</v>
      </c>
      <c r="O1254" s="637">
        <v>95937.84</v>
      </c>
      <c r="P1254" s="647">
        <f t="shared" si="41"/>
        <v>31970.160000000003</v>
      </c>
      <c r="Q1254" s="638">
        <f t="shared" si="42"/>
        <v>0.24994652406417117</v>
      </c>
      <c r="R1254" s="636" t="s">
        <v>2250</v>
      </c>
      <c r="S1254" s="632" t="s">
        <v>2251</v>
      </c>
      <c r="T1254" s="636" t="s">
        <v>7651</v>
      </c>
      <c r="U1254" s="634">
        <v>42502</v>
      </c>
      <c r="V1254" s="636" t="s">
        <v>694</v>
      </c>
      <c r="W1254" s="634">
        <v>42513</v>
      </c>
      <c r="X1254" s="634">
        <v>42513</v>
      </c>
      <c r="Y1254" s="632" t="s">
        <v>8066</v>
      </c>
      <c r="Z1254" s="637">
        <v>95937.84</v>
      </c>
      <c r="AA1254" s="636" t="s">
        <v>2250</v>
      </c>
      <c r="AB1254" s="632" t="s">
        <v>2251</v>
      </c>
    </row>
    <row r="1255" spans="1:28" ht="157.5">
      <c r="A1255" s="475" t="s">
        <v>26977</v>
      </c>
      <c r="B1255" s="1172" t="s">
        <v>6776</v>
      </c>
      <c r="C1255" s="632" t="s">
        <v>4204</v>
      </c>
      <c r="D1255" s="632" t="s">
        <v>272</v>
      </c>
      <c r="E1255" s="633" t="s">
        <v>8067</v>
      </c>
      <c r="F1255" s="644" t="s">
        <v>1252</v>
      </c>
      <c r="G1255" s="634">
        <v>42494</v>
      </c>
      <c r="H1255" s="632" t="s">
        <v>8068</v>
      </c>
      <c r="I1255" s="632" t="s">
        <v>7750</v>
      </c>
      <c r="J1255" s="422" t="s">
        <v>8069</v>
      </c>
      <c r="K1255" s="635">
        <v>1</v>
      </c>
      <c r="L1255" s="636">
        <v>1</v>
      </c>
      <c r="M1255" s="635">
        <v>0</v>
      </c>
      <c r="N1255" s="637">
        <v>4433940</v>
      </c>
      <c r="O1255" s="637">
        <v>4433940</v>
      </c>
      <c r="P1255" s="647">
        <f t="shared" si="41"/>
        <v>0</v>
      </c>
      <c r="Q1255" s="638">
        <f t="shared" si="42"/>
        <v>0</v>
      </c>
      <c r="R1255" s="636" t="s">
        <v>8070</v>
      </c>
      <c r="S1255" s="632" t="s">
        <v>8071</v>
      </c>
      <c r="T1255" s="636" t="s">
        <v>8072</v>
      </c>
      <c r="U1255" s="634">
        <v>42521</v>
      </c>
      <c r="V1255" s="636" t="s">
        <v>694</v>
      </c>
      <c r="W1255" s="634">
        <v>42535</v>
      </c>
      <c r="X1255" s="634">
        <v>42535</v>
      </c>
      <c r="Y1255" s="632" t="s">
        <v>8073</v>
      </c>
      <c r="Z1255" s="637">
        <v>4433940</v>
      </c>
      <c r="AA1255" s="636" t="s">
        <v>8070</v>
      </c>
      <c r="AB1255" s="632" t="s">
        <v>8071</v>
      </c>
    </row>
    <row r="1256" spans="1:28" ht="213.75">
      <c r="A1256" s="475" t="s">
        <v>26978</v>
      </c>
      <c r="B1256" s="1172" t="s">
        <v>6776</v>
      </c>
      <c r="C1256" s="632" t="s">
        <v>4204</v>
      </c>
      <c r="D1256" s="632" t="s">
        <v>272</v>
      </c>
      <c r="E1256" s="633" t="s">
        <v>8074</v>
      </c>
      <c r="F1256" s="644" t="s">
        <v>1194</v>
      </c>
      <c r="G1256" s="634">
        <v>42508</v>
      </c>
      <c r="H1256" s="632" t="s">
        <v>8075</v>
      </c>
      <c r="I1256" s="639" t="s">
        <v>7640</v>
      </c>
      <c r="J1256" s="641" t="s">
        <v>7641</v>
      </c>
      <c r="K1256" s="635">
        <v>8</v>
      </c>
      <c r="L1256" s="636">
        <v>7</v>
      </c>
      <c r="M1256" s="635">
        <v>1</v>
      </c>
      <c r="N1256" s="637">
        <v>1241724</v>
      </c>
      <c r="O1256" s="637">
        <v>1235515.3799999999</v>
      </c>
      <c r="P1256" s="647">
        <f t="shared" si="41"/>
        <v>6208.6200000001118</v>
      </c>
      <c r="Q1256" s="638">
        <f t="shared" si="42"/>
        <v>5.0000000000001424E-3</v>
      </c>
      <c r="R1256" s="636" t="s">
        <v>2250</v>
      </c>
      <c r="S1256" s="632" t="s">
        <v>2251</v>
      </c>
      <c r="T1256" s="636" t="s">
        <v>8076</v>
      </c>
      <c r="U1256" s="634">
        <v>42530</v>
      </c>
      <c r="V1256" s="636" t="s">
        <v>694</v>
      </c>
      <c r="W1256" s="634">
        <v>42542</v>
      </c>
      <c r="X1256" s="634">
        <v>42543</v>
      </c>
      <c r="Y1256" s="632" t="s">
        <v>8077</v>
      </c>
      <c r="Z1256" s="637">
        <v>1235515.3799999999</v>
      </c>
      <c r="AA1256" s="636" t="s">
        <v>2250</v>
      </c>
      <c r="AB1256" s="632" t="s">
        <v>2251</v>
      </c>
    </row>
    <row r="1257" spans="1:28" ht="213.75">
      <c r="A1257" s="475" t="s">
        <v>26979</v>
      </c>
      <c r="B1257" s="1172" t="s">
        <v>6776</v>
      </c>
      <c r="C1257" s="632" t="s">
        <v>4204</v>
      </c>
      <c r="D1257" s="632" t="s">
        <v>272</v>
      </c>
      <c r="E1257" s="633" t="s">
        <v>8078</v>
      </c>
      <c r="F1257" s="644" t="s">
        <v>1194</v>
      </c>
      <c r="G1257" s="634">
        <v>42513</v>
      </c>
      <c r="H1257" s="632" t="s">
        <v>8079</v>
      </c>
      <c r="I1257" s="639" t="s">
        <v>7640</v>
      </c>
      <c r="J1257" s="641" t="s">
        <v>7641</v>
      </c>
      <c r="K1257" s="635">
        <v>5</v>
      </c>
      <c r="L1257" s="636">
        <v>4</v>
      </c>
      <c r="M1257" s="635">
        <v>1</v>
      </c>
      <c r="N1257" s="637">
        <v>1209278</v>
      </c>
      <c r="O1257" s="637">
        <v>1203231.6100000001</v>
      </c>
      <c r="P1257" s="647">
        <f t="shared" si="41"/>
        <v>6046.3899999998976</v>
      </c>
      <c r="Q1257" s="638">
        <f t="shared" si="42"/>
        <v>4.9999999999998579E-3</v>
      </c>
      <c r="R1257" s="636" t="s">
        <v>8045</v>
      </c>
      <c r="S1257" s="632" t="s">
        <v>1209</v>
      </c>
      <c r="T1257" s="636" t="s">
        <v>8080</v>
      </c>
      <c r="U1257" s="634">
        <v>42530</v>
      </c>
      <c r="V1257" s="636" t="s">
        <v>694</v>
      </c>
      <c r="W1257" s="634">
        <v>42541</v>
      </c>
      <c r="X1257" s="634">
        <v>42542</v>
      </c>
      <c r="Y1257" s="632" t="s">
        <v>8081</v>
      </c>
      <c r="Z1257" s="637">
        <v>1203231.6100000001</v>
      </c>
      <c r="AA1257" s="636" t="s">
        <v>8045</v>
      </c>
      <c r="AB1257" s="632" t="s">
        <v>1209</v>
      </c>
    </row>
    <row r="1258" spans="1:28" ht="213.75">
      <c r="A1258" s="475" t="s">
        <v>26980</v>
      </c>
      <c r="B1258" s="1172" t="s">
        <v>6776</v>
      </c>
      <c r="C1258" s="632" t="s">
        <v>4204</v>
      </c>
      <c r="D1258" s="632" t="s">
        <v>272</v>
      </c>
      <c r="E1258" s="633" t="s">
        <v>8082</v>
      </c>
      <c r="F1258" s="644" t="s">
        <v>1194</v>
      </c>
      <c r="G1258" s="634">
        <v>42508</v>
      </c>
      <c r="H1258" s="632" t="s">
        <v>8083</v>
      </c>
      <c r="I1258" s="639" t="s">
        <v>7640</v>
      </c>
      <c r="J1258" s="641" t="s">
        <v>7641</v>
      </c>
      <c r="K1258" s="635">
        <v>5</v>
      </c>
      <c r="L1258" s="636">
        <v>4</v>
      </c>
      <c r="M1258" s="635">
        <v>1</v>
      </c>
      <c r="N1258" s="637">
        <v>345658</v>
      </c>
      <c r="O1258" s="637">
        <v>343929.71</v>
      </c>
      <c r="P1258" s="647">
        <f t="shared" si="41"/>
        <v>1728.289999999979</v>
      </c>
      <c r="Q1258" s="638">
        <f t="shared" si="42"/>
        <v>4.9999999999998579E-3</v>
      </c>
      <c r="R1258" s="636" t="s">
        <v>7646</v>
      </c>
      <c r="S1258" s="632" t="s">
        <v>8084</v>
      </c>
      <c r="T1258" s="636" t="s">
        <v>8085</v>
      </c>
      <c r="U1258" s="634">
        <v>42530</v>
      </c>
      <c r="V1258" s="636" t="s">
        <v>694</v>
      </c>
      <c r="W1258" s="634">
        <v>42541</v>
      </c>
      <c r="X1258" s="634">
        <v>42542</v>
      </c>
      <c r="Y1258" s="632" t="s">
        <v>8086</v>
      </c>
      <c r="Z1258" s="637">
        <v>343929.71</v>
      </c>
      <c r="AA1258" s="636" t="s">
        <v>7646</v>
      </c>
      <c r="AB1258" s="632" t="s">
        <v>8084</v>
      </c>
    </row>
    <row r="1259" spans="1:28" ht="123.75">
      <c r="A1259" s="475" t="s">
        <v>26981</v>
      </c>
      <c r="B1259" s="1172" t="s">
        <v>6776</v>
      </c>
      <c r="C1259" s="632" t="s">
        <v>4204</v>
      </c>
      <c r="D1259" s="644" t="s">
        <v>589</v>
      </c>
      <c r="E1259" s="633" t="s">
        <v>1972</v>
      </c>
      <c r="F1259" s="644" t="s">
        <v>6157</v>
      </c>
      <c r="G1259" s="634">
        <v>42515</v>
      </c>
      <c r="H1259" s="632" t="s">
        <v>1550</v>
      </c>
      <c r="I1259" s="632" t="s">
        <v>2037</v>
      </c>
      <c r="J1259" s="422" t="s">
        <v>8087</v>
      </c>
      <c r="K1259" s="635">
        <v>15</v>
      </c>
      <c r="L1259" s="636">
        <v>11</v>
      </c>
      <c r="M1259" s="635">
        <v>4</v>
      </c>
      <c r="N1259" s="637">
        <v>2421638</v>
      </c>
      <c r="O1259" s="637">
        <v>1537739.9</v>
      </c>
      <c r="P1259" s="647">
        <f t="shared" si="41"/>
        <v>883898.10000000009</v>
      </c>
      <c r="Q1259" s="638">
        <f t="shared" si="42"/>
        <v>0.36500009497703623</v>
      </c>
      <c r="R1259" s="636" t="s">
        <v>1552</v>
      </c>
      <c r="S1259" s="632" t="s">
        <v>1561</v>
      </c>
      <c r="T1259" s="636" t="s">
        <v>7931</v>
      </c>
      <c r="U1259" s="634">
        <v>42538</v>
      </c>
      <c r="V1259" s="636" t="s">
        <v>694</v>
      </c>
      <c r="W1259" s="634">
        <v>42549</v>
      </c>
      <c r="X1259" s="632" t="s">
        <v>1423</v>
      </c>
      <c r="Y1259" s="632" t="s">
        <v>8088</v>
      </c>
      <c r="Z1259" s="637">
        <v>1537739.9</v>
      </c>
      <c r="AA1259" s="636" t="s">
        <v>1552</v>
      </c>
      <c r="AB1259" s="632" t="s">
        <v>1561</v>
      </c>
    </row>
    <row r="1260" spans="1:28" ht="78.75">
      <c r="A1260" s="475" t="s">
        <v>26982</v>
      </c>
      <c r="B1260" s="1174" t="s">
        <v>26039</v>
      </c>
      <c r="C1260" s="643">
        <v>4220031675</v>
      </c>
      <c r="D1260" s="644" t="s">
        <v>261</v>
      </c>
      <c r="E1260" s="476" t="s">
        <v>8089</v>
      </c>
      <c r="F1260" s="634">
        <v>42430</v>
      </c>
      <c r="G1260" s="634">
        <v>42452</v>
      </c>
      <c r="H1260" s="632" t="s">
        <v>8090</v>
      </c>
      <c r="I1260" s="632" t="s">
        <v>8091</v>
      </c>
      <c r="J1260" s="422" t="s">
        <v>8092</v>
      </c>
      <c r="K1260" s="636">
        <v>9</v>
      </c>
      <c r="L1260" s="636">
        <v>7</v>
      </c>
      <c r="M1260" s="636">
        <v>2</v>
      </c>
      <c r="N1260" s="637">
        <v>1594130</v>
      </c>
      <c r="O1260" s="637">
        <v>1586159.35</v>
      </c>
      <c r="P1260" s="647">
        <f t="shared" si="41"/>
        <v>7970.6499999999069</v>
      </c>
      <c r="Q1260" s="638">
        <f t="shared" si="42"/>
        <v>4.9999999999998579E-3</v>
      </c>
      <c r="R1260" s="636" t="s">
        <v>2371</v>
      </c>
      <c r="S1260" s="636">
        <v>4253022965</v>
      </c>
      <c r="T1260" s="636" t="s">
        <v>8093</v>
      </c>
      <c r="U1260" s="634">
        <v>42471</v>
      </c>
      <c r="V1260" s="636" t="s">
        <v>694</v>
      </c>
      <c r="W1260" s="634">
        <v>42482</v>
      </c>
      <c r="X1260" s="634">
        <v>42482</v>
      </c>
      <c r="Y1260" s="632" t="s">
        <v>8094</v>
      </c>
      <c r="Z1260" s="637">
        <v>1586159.35</v>
      </c>
      <c r="AA1260" s="636" t="s">
        <v>2371</v>
      </c>
      <c r="AB1260" s="636">
        <v>4253022965</v>
      </c>
    </row>
    <row r="1261" spans="1:28" ht="101.25">
      <c r="A1261" s="475" t="s">
        <v>26983</v>
      </c>
      <c r="B1261" s="1174" t="s">
        <v>26039</v>
      </c>
      <c r="C1261" s="643">
        <v>4220031675</v>
      </c>
      <c r="D1261" s="632" t="s">
        <v>272</v>
      </c>
      <c r="E1261" s="476" t="s">
        <v>8095</v>
      </c>
      <c r="F1261" s="634">
        <v>42430</v>
      </c>
      <c r="G1261" s="634">
        <v>42451</v>
      </c>
      <c r="H1261" s="632" t="s">
        <v>8096</v>
      </c>
      <c r="I1261" s="632" t="s">
        <v>8097</v>
      </c>
      <c r="J1261" s="422" t="s">
        <v>8098</v>
      </c>
      <c r="K1261" s="636">
        <v>2</v>
      </c>
      <c r="L1261" s="636">
        <v>2</v>
      </c>
      <c r="M1261" s="636">
        <v>0</v>
      </c>
      <c r="N1261" s="637">
        <v>1448260</v>
      </c>
      <c r="O1261" s="637">
        <v>1448260</v>
      </c>
      <c r="P1261" s="647">
        <f t="shared" si="41"/>
        <v>0</v>
      </c>
      <c r="Q1261" s="638">
        <f t="shared" si="42"/>
        <v>0</v>
      </c>
      <c r="R1261" s="636" t="s">
        <v>4109</v>
      </c>
      <c r="S1261" s="636">
        <v>4216003724</v>
      </c>
      <c r="T1261" s="636" t="s">
        <v>8099</v>
      </c>
      <c r="U1261" s="634">
        <v>42468</v>
      </c>
      <c r="V1261" s="636" t="s">
        <v>694</v>
      </c>
      <c r="W1261" s="634">
        <v>42479</v>
      </c>
      <c r="X1261" s="634">
        <v>42479</v>
      </c>
      <c r="Y1261" s="632" t="s">
        <v>8100</v>
      </c>
      <c r="Z1261" s="637">
        <v>1448260</v>
      </c>
      <c r="AA1261" s="636" t="s">
        <v>4109</v>
      </c>
      <c r="AB1261" s="636">
        <v>4216003724</v>
      </c>
    </row>
    <row r="1262" spans="1:28" ht="90">
      <c r="A1262" s="475" t="s">
        <v>26984</v>
      </c>
      <c r="B1262" s="1174" t="s">
        <v>26039</v>
      </c>
      <c r="C1262" s="643">
        <v>4220031675</v>
      </c>
      <c r="D1262" s="644" t="s">
        <v>261</v>
      </c>
      <c r="E1262" s="476" t="s">
        <v>8101</v>
      </c>
      <c r="F1262" s="634">
        <v>42430</v>
      </c>
      <c r="G1262" s="634">
        <v>42451</v>
      </c>
      <c r="H1262" s="632" t="s">
        <v>8102</v>
      </c>
      <c r="I1262" s="632" t="s">
        <v>3429</v>
      </c>
      <c r="J1262" s="422" t="s">
        <v>8103</v>
      </c>
      <c r="K1262" s="636">
        <v>6</v>
      </c>
      <c r="L1262" s="636">
        <v>6</v>
      </c>
      <c r="M1262" s="636">
        <v>0</v>
      </c>
      <c r="N1262" s="637">
        <v>1147980</v>
      </c>
      <c r="O1262" s="637">
        <v>855244.80000000005</v>
      </c>
      <c r="P1262" s="647">
        <f t="shared" si="41"/>
        <v>292735.19999999995</v>
      </c>
      <c r="Q1262" s="638">
        <f t="shared" si="42"/>
        <v>0.2550002613285946</v>
      </c>
      <c r="R1262" s="636" t="s">
        <v>1236</v>
      </c>
      <c r="S1262" s="636">
        <v>4205307431</v>
      </c>
      <c r="T1262" s="636" t="s">
        <v>8104</v>
      </c>
      <c r="U1262" s="634">
        <v>42467</v>
      </c>
      <c r="V1262" s="636" t="s">
        <v>694</v>
      </c>
      <c r="W1262" s="634">
        <v>42478</v>
      </c>
      <c r="X1262" s="634">
        <v>42478</v>
      </c>
      <c r="Y1262" s="632" t="s">
        <v>8105</v>
      </c>
      <c r="Z1262" s="637">
        <v>855244.80000000005</v>
      </c>
      <c r="AA1262" s="636" t="s">
        <v>1236</v>
      </c>
      <c r="AB1262" s="636">
        <v>4205307431</v>
      </c>
    </row>
    <row r="1263" spans="1:28" ht="101.25">
      <c r="A1263" s="475" t="s">
        <v>26985</v>
      </c>
      <c r="B1263" s="1174" t="s">
        <v>26039</v>
      </c>
      <c r="C1263" s="643">
        <v>4220031675</v>
      </c>
      <c r="D1263" s="644" t="s">
        <v>261</v>
      </c>
      <c r="E1263" s="476" t="s">
        <v>8106</v>
      </c>
      <c r="F1263" s="634">
        <v>42439</v>
      </c>
      <c r="G1263" s="634">
        <v>42453</v>
      </c>
      <c r="H1263" s="632" t="s">
        <v>8107</v>
      </c>
      <c r="I1263" s="632" t="s">
        <v>8108</v>
      </c>
      <c r="J1263" s="422" t="s">
        <v>8109</v>
      </c>
      <c r="K1263" s="636">
        <v>3</v>
      </c>
      <c r="L1263" s="636">
        <v>3</v>
      </c>
      <c r="M1263" s="636">
        <v>0</v>
      </c>
      <c r="N1263" s="637">
        <v>2822825</v>
      </c>
      <c r="O1263" s="637">
        <v>1632771.74</v>
      </c>
      <c r="P1263" s="647">
        <f t="shared" si="41"/>
        <v>1190053.26</v>
      </c>
      <c r="Q1263" s="638">
        <f t="shared" si="42"/>
        <v>0.42158237226891498</v>
      </c>
      <c r="R1263" s="636" t="s">
        <v>2250</v>
      </c>
      <c r="S1263" s="636">
        <v>4238003037</v>
      </c>
      <c r="T1263" s="636" t="s">
        <v>8110</v>
      </c>
      <c r="U1263" s="634">
        <v>42472</v>
      </c>
      <c r="V1263" s="636" t="s">
        <v>694</v>
      </c>
      <c r="W1263" s="634">
        <v>42485</v>
      </c>
      <c r="X1263" s="634">
        <v>42485</v>
      </c>
      <c r="Y1263" s="632" t="s">
        <v>8111</v>
      </c>
      <c r="Z1263" s="637">
        <v>1632771.74</v>
      </c>
      <c r="AA1263" s="636" t="s">
        <v>2250</v>
      </c>
      <c r="AB1263" s="636">
        <v>4238003037</v>
      </c>
    </row>
    <row r="1264" spans="1:28" ht="101.25">
      <c r="A1264" s="475" t="s">
        <v>26986</v>
      </c>
      <c r="B1264" s="1174" t="s">
        <v>26039</v>
      </c>
      <c r="C1264" s="643">
        <v>4220031675</v>
      </c>
      <c r="D1264" s="644" t="s">
        <v>261</v>
      </c>
      <c r="E1264" s="476" t="s">
        <v>8112</v>
      </c>
      <c r="F1264" s="634">
        <v>42438</v>
      </c>
      <c r="G1264" s="634">
        <v>42454</v>
      </c>
      <c r="H1264" s="632" t="s">
        <v>8113</v>
      </c>
      <c r="I1264" s="632" t="s">
        <v>8064</v>
      </c>
      <c r="J1264" s="422" t="s">
        <v>8065</v>
      </c>
      <c r="K1264" s="636">
        <v>7</v>
      </c>
      <c r="L1264" s="636">
        <v>7</v>
      </c>
      <c r="M1264" s="636">
        <v>0</v>
      </c>
      <c r="N1264" s="637">
        <v>953910</v>
      </c>
      <c r="O1264" s="637">
        <v>617310.44999999995</v>
      </c>
      <c r="P1264" s="647">
        <f t="shared" si="41"/>
        <v>336599.55000000005</v>
      </c>
      <c r="Q1264" s="638">
        <f t="shared" si="42"/>
        <v>0.35286300594395698</v>
      </c>
      <c r="R1264" s="636" t="s">
        <v>2250</v>
      </c>
      <c r="S1264" s="636">
        <v>4238003037</v>
      </c>
      <c r="T1264" s="636" t="s">
        <v>8110</v>
      </c>
      <c r="U1264" s="634">
        <v>42473</v>
      </c>
      <c r="V1264" s="636" t="s">
        <v>694</v>
      </c>
      <c r="W1264" s="634">
        <v>42485</v>
      </c>
      <c r="X1264" s="634">
        <v>42485</v>
      </c>
      <c r="Y1264" s="632" t="s">
        <v>8114</v>
      </c>
      <c r="Z1264" s="637">
        <v>617310.44999999995</v>
      </c>
      <c r="AA1264" s="636" t="s">
        <v>2250</v>
      </c>
      <c r="AB1264" s="636">
        <v>4238003037</v>
      </c>
    </row>
    <row r="1265" spans="1:28" ht="258.75">
      <c r="A1265" s="475" t="s">
        <v>26987</v>
      </c>
      <c r="B1265" s="1174" t="s">
        <v>26039</v>
      </c>
      <c r="C1265" s="643">
        <v>4220031675</v>
      </c>
      <c r="D1265" s="644" t="s">
        <v>261</v>
      </c>
      <c r="E1265" s="476" t="s">
        <v>8115</v>
      </c>
      <c r="F1265" s="634">
        <v>42438</v>
      </c>
      <c r="G1265" s="634">
        <v>42457</v>
      </c>
      <c r="H1265" s="632" t="s">
        <v>8116</v>
      </c>
      <c r="I1265" s="632" t="s">
        <v>8117</v>
      </c>
      <c r="J1265" s="422" t="s">
        <v>8118</v>
      </c>
      <c r="K1265" s="636">
        <v>3</v>
      </c>
      <c r="L1265" s="636">
        <v>2</v>
      </c>
      <c r="M1265" s="636">
        <v>1</v>
      </c>
      <c r="N1265" s="637">
        <v>1044718</v>
      </c>
      <c r="O1265" s="637">
        <v>981179</v>
      </c>
      <c r="P1265" s="647">
        <f t="shared" si="41"/>
        <v>63539</v>
      </c>
      <c r="Q1265" s="638">
        <f t="shared" si="42"/>
        <v>6.0819283289844747E-2</v>
      </c>
      <c r="R1265" s="636" t="s">
        <v>8119</v>
      </c>
      <c r="S1265" s="636">
        <v>4253031350</v>
      </c>
      <c r="T1265" s="636" t="s">
        <v>8120</v>
      </c>
      <c r="U1265" s="634">
        <v>42474</v>
      </c>
      <c r="V1265" s="636" t="s">
        <v>694</v>
      </c>
      <c r="W1265" s="634">
        <v>42485</v>
      </c>
      <c r="X1265" s="634">
        <v>42486</v>
      </c>
      <c r="Y1265" s="632" t="s">
        <v>8121</v>
      </c>
      <c r="Z1265" s="637">
        <v>981179</v>
      </c>
      <c r="AA1265" s="636" t="s">
        <v>8119</v>
      </c>
      <c r="AB1265" s="636">
        <v>4253031350</v>
      </c>
    </row>
    <row r="1266" spans="1:28" ht="78.75">
      <c r="A1266" s="475" t="s">
        <v>26988</v>
      </c>
      <c r="B1266" s="1174" t="s">
        <v>26039</v>
      </c>
      <c r="C1266" s="643">
        <v>4220031675</v>
      </c>
      <c r="D1266" s="644" t="s">
        <v>261</v>
      </c>
      <c r="E1266" s="476" t="s">
        <v>8122</v>
      </c>
      <c r="F1266" s="634">
        <v>42438</v>
      </c>
      <c r="G1266" s="634">
        <v>42457</v>
      </c>
      <c r="H1266" s="632" t="s">
        <v>8123</v>
      </c>
      <c r="I1266" s="632" t="s">
        <v>8124</v>
      </c>
      <c r="J1266" s="422" t="s">
        <v>8125</v>
      </c>
      <c r="K1266" s="636">
        <v>6</v>
      </c>
      <c r="L1266" s="636">
        <v>6</v>
      </c>
      <c r="M1266" s="636">
        <v>0</v>
      </c>
      <c r="N1266" s="637">
        <v>1708425</v>
      </c>
      <c r="O1266" s="637">
        <v>1699882.87</v>
      </c>
      <c r="P1266" s="647">
        <f t="shared" si="41"/>
        <v>8542.1299999998882</v>
      </c>
      <c r="Q1266" s="638">
        <f t="shared" si="42"/>
        <v>5.0000029266720957E-3</v>
      </c>
      <c r="R1266" s="636" t="s">
        <v>2371</v>
      </c>
      <c r="S1266" s="636">
        <v>4253022965</v>
      </c>
      <c r="T1266" s="636" t="s">
        <v>8126</v>
      </c>
      <c r="U1266" s="634">
        <v>42473</v>
      </c>
      <c r="V1266" s="636" t="s">
        <v>694</v>
      </c>
      <c r="W1266" s="634">
        <v>42485</v>
      </c>
      <c r="X1266" s="634">
        <v>42486</v>
      </c>
      <c r="Y1266" s="632" t="s">
        <v>8127</v>
      </c>
      <c r="Z1266" s="637">
        <v>1699882.87</v>
      </c>
      <c r="AA1266" s="636" t="s">
        <v>2371</v>
      </c>
      <c r="AB1266" s="636">
        <v>4253022965</v>
      </c>
    </row>
    <row r="1267" spans="1:28" ht="101.25">
      <c r="A1267" s="475" t="s">
        <v>26989</v>
      </c>
      <c r="B1267" s="1174" t="s">
        <v>26039</v>
      </c>
      <c r="C1267" s="643">
        <v>4220031675</v>
      </c>
      <c r="D1267" s="644" t="s">
        <v>261</v>
      </c>
      <c r="E1267" s="476" t="s">
        <v>8128</v>
      </c>
      <c r="F1267" s="634">
        <v>42438</v>
      </c>
      <c r="G1267" s="634">
        <v>42454</v>
      </c>
      <c r="H1267" s="632" t="s">
        <v>8129</v>
      </c>
      <c r="I1267" s="632" t="s">
        <v>8130</v>
      </c>
      <c r="J1267" s="422" t="s">
        <v>8131</v>
      </c>
      <c r="K1267" s="636">
        <v>3</v>
      </c>
      <c r="L1267" s="636">
        <v>3</v>
      </c>
      <c r="M1267" s="636">
        <v>0</v>
      </c>
      <c r="N1267" s="637">
        <v>9610810</v>
      </c>
      <c r="O1267" s="637">
        <v>9562650</v>
      </c>
      <c r="P1267" s="647">
        <f t="shared" si="41"/>
        <v>48160</v>
      </c>
      <c r="Q1267" s="638">
        <f t="shared" si="42"/>
        <v>5.0110240447995124E-3</v>
      </c>
      <c r="R1267" s="636" t="s">
        <v>8132</v>
      </c>
      <c r="S1267" s="636">
        <v>4209030438</v>
      </c>
      <c r="T1267" s="636" t="s">
        <v>8133</v>
      </c>
      <c r="U1267" s="634">
        <v>42481</v>
      </c>
      <c r="V1267" s="636" t="s">
        <v>694</v>
      </c>
      <c r="W1267" s="634">
        <v>42495</v>
      </c>
      <c r="X1267" s="634">
        <v>42496</v>
      </c>
      <c r="Y1267" s="632" t="s">
        <v>8134</v>
      </c>
      <c r="Z1267" s="637">
        <v>9562650</v>
      </c>
      <c r="AA1267" s="636" t="s">
        <v>8132</v>
      </c>
      <c r="AB1267" s="636">
        <v>4209030438</v>
      </c>
    </row>
    <row r="1268" spans="1:28" ht="225">
      <c r="A1268" s="475" t="s">
        <v>26990</v>
      </c>
      <c r="B1268" s="1174" t="s">
        <v>26039</v>
      </c>
      <c r="C1268" s="643">
        <v>4220031675</v>
      </c>
      <c r="D1268" s="632" t="s">
        <v>272</v>
      </c>
      <c r="E1268" s="476" t="s">
        <v>8135</v>
      </c>
      <c r="F1268" s="634">
        <v>42438</v>
      </c>
      <c r="G1268" s="634">
        <v>42454</v>
      </c>
      <c r="H1268" s="632" t="s">
        <v>8136</v>
      </c>
      <c r="I1268" s="632" t="s">
        <v>8137</v>
      </c>
      <c r="J1268" s="422" t="s">
        <v>8138</v>
      </c>
      <c r="K1268" s="636">
        <v>6</v>
      </c>
      <c r="L1268" s="636">
        <v>2</v>
      </c>
      <c r="M1268" s="636">
        <v>4</v>
      </c>
      <c r="N1268" s="637">
        <v>709004</v>
      </c>
      <c r="O1268" s="637">
        <v>547044.5</v>
      </c>
      <c r="P1268" s="647">
        <f t="shared" si="41"/>
        <v>161959.5</v>
      </c>
      <c r="Q1268" s="638">
        <f t="shared" si="42"/>
        <v>0.22843242069156161</v>
      </c>
      <c r="R1268" s="636" t="s">
        <v>8139</v>
      </c>
      <c r="S1268" s="636">
        <v>4205261018</v>
      </c>
      <c r="T1268" s="636" t="s">
        <v>8140</v>
      </c>
      <c r="U1268" s="634">
        <v>42474</v>
      </c>
      <c r="V1268" s="636" t="s">
        <v>694</v>
      </c>
      <c r="W1268" s="634">
        <v>42485</v>
      </c>
      <c r="X1268" s="634">
        <v>42485</v>
      </c>
      <c r="Y1268" s="632" t="s">
        <v>8141</v>
      </c>
      <c r="Z1268" s="637">
        <v>547044.5</v>
      </c>
      <c r="AA1268" s="636" t="s">
        <v>8139</v>
      </c>
      <c r="AB1268" s="636">
        <v>4205261018</v>
      </c>
    </row>
    <row r="1269" spans="1:28" ht="247.5">
      <c r="A1269" s="475" t="s">
        <v>26991</v>
      </c>
      <c r="B1269" s="1174" t="s">
        <v>26039</v>
      </c>
      <c r="C1269" s="643">
        <v>4220031675</v>
      </c>
      <c r="D1269" s="644" t="s">
        <v>261</v>
      </c>
      <c r="E1269" s="476" t="s">
        <v>8142</v>
      </c>
      <c r="F1269" s="634">
        <v>42438</v>
      </c>
      <c r="G1269" s="634">
        <v>42454</v>
      </c>
      <c r="H1269" s="632" t="s">
        <v>8143</v>
      </c>
      <c r="I1269" s="632" t="s">
        <v>8144</v>
      </c>
      <c r="J1269" s="422" t="s">
        <v>8145</v>
      </c>
      <c r="K1269" s="636">
        <v>9</v>
      </c>
      <c r="L1269" s="636">
        <v>8</v>
      </c>
      <c r="M1269" s="636">
        <v>1</v>
      </c>
      <c r="N1269" s="637">
        <v>2136991</v>
      </c>
      <c r="O1269" s="637">
        <v>1805757.24</v>
      </c>
      <c r="P1269" s="647">
        <f t="shared" si="41"/>
        <v>331233.76</v>
      </c>
      <c r="Q1269" s="638">
        <f t="shared" si="42"/>
        <v>0.15500007253189182</v>
      </c>
      <c r="R1269" s="636" t="s">
        <v>2080</v>
      </c>
      <c r="S1269" s="636">
        <v>4252007178</v>
      </c>
      <c r="T1269" s="636" t="s">
        <v>8146</v>
      </c>
      <c r="U1269" s="634">
        <v>42472</v>
      </c>
      <c r="V1269" s="636" t="s">
        <v>694</v>
      </c>
      <c r="W1269" s="634">
        <v>42485</v>
      </c>
      <c r="X1269" s="634">
        <v>42485</v>
      </c>
      <c r="Y1269" s="632" t="s">
        <v>8147</v>
      </c>
      <c r="Z1269" s="637">
        <v>1805757.24</v>
      </c>
      <c r="AA1269" s="636" t="s">
        <v>2080</v>
      </c>
      <c r="AB1269" s="636">
        <v>4252007178</v>
      </c>
    </row>
    <row r="1270" spans="1:28" ht="90">
      <c r="A1270" s="475" t="s">
        <v>26992</v>
      </c>
      <c r="B1270" s="1174" t="s">
        <v>26039</v>
      </c>
      <c r="C1270" s="643">
        <v>4220031675</v>
      </c>
      <c r="D1270" s="632" t="s">
        <v>272</v>
      </c>
      <c r="E1270" s="476" t="s">
        <v>8148</v>
      </c>
      <c r="F1270" s="634">
        <v>42438</v>
      </c>
      <c r="G1270" s="634">
        <v>42458</v>
      </c>
      <c r="H1270" s="632" t="s">
        <v>8149</v>
      </c>
      <c r="I1270" s="632" t="s">
        <v>3583</v>
      </c>
      <c r="J1270" s="422" t="s">
        <v>8150</v>
      </c>
      <c r="K1270" s="636">
        <v>2</v>
      </c>
      <c r="L1270" s="636">
        <v>2</v>
      </c>
      <c r="M1270" s="636">
        <v>0</v>
      </c>
      <c r="N1270" s="637">
        <v>144125</v>
      </c>
      <c r="O1270" s="637">
        <v>143400</v>
      </c>
      <c r="P1270" s="647">
        <f t="shared" si="41"/>
        <v>725</v>
      </c>
      <c r="Q1270" s="638">
        <f t="shared" si="42"/>
        <v>5.0303555941023604E-3</v>
      </c>
      <c r="R1270" s="636" t="s">
        <v>2544</v>
      </c>
      <c r="S1270" s="632" t="s">
        <v>1229</v>
      </c>
      <c r="T1270" s="636" t="s">
        <v>8151</v>
      </c>
      <c r="U1270" s="634">
        <v>42474</v>
      </c>
      <c r="V1270" s="636" t="s">
        <v>694</v>
      </c>
      <c r="W1270" s="634">
        <v>42485</v>
      </c>
      <c r="X1270" s="634">
        <v>42486</v>
      </c>
      <c r="Y1270" s="632" t="s">
        <v>8152</v>
      </c>
      <c r="Z1270" s="637">
        <v>143400</v>
      </c>
      <c r="AA1270" s="636" t="s">
        <v>2544</v>
      </c>
      <c r="AB1270" s="632" t="s">
        <v>1229</v>
      </c>
    </row>
    <row r="1271" spans="1:28" ht="135">
      <c r="A1271" s="475" t="s">
        <v>26993</v>
      </c>
      <c r="B1271" s="1174" t="s">
        <v>26039</v>
      </c>
      <c r="C1271" s="643">
        <v>4220031675</v>
      </c>
      <c r="D1271" s="644" t="s">
        <v>261</v>
      </c>
      <c r="E1271" s="476" t="s">
        <v>8153</v>
      </c>
      <c r="F1271" s="634">
        <v>42438</v>
      </c>
      <c r="G1271" s="634">
        <v>42458</v>
      </c>
      <c r="H1271" s="632" t="s">
        <v>8154</v>
      </c>
      <c r="I1271" s="632" t="s">
        <v>1235</v>
      </c>
      <c r="J1271" s="422" t="s">
        <v>8155</v>
      </c>
      <c r="K1271" s="636">
        <v>10</v>
      </c>
      <c r="L1271" s="636">
        <v>10</v>
      </c>
      <c r="M1271" s="636">
        <v>0</v>
      </c>
      <c r="N1271" s="637">
        <v>3514220</v>
      </c>
      <c r="O1271" s="637">
        <v>2811376</v>
      </c>
      <c r="P1271" s="647">
        <f t="shared" si="41"/>
        <v>702844</v>
      </c>
      <c r="Q1271" s="638">
        <f t="shared" si="42"/>
        <v>0.2</v>
      </c>
      <c r="R1271" s="636" t="s">
        <v>8156</v>
      </c>
      <c r="S1271" s="636">
        <v>2224073288</v>
      </c>
      <c r="T1271" s="636" t="s">
        <v>8157</v>
      </c>
      <c r="U1271" s="634">
        <v>42485</v>
      </c>
      <c r="V1271" s="636" t="s">
        <v>694</v>
      </c>
      <c r="W1271" s="634">
        <v>42496</v>
      </c>
      <c r="X1271" s="634">
        <v>42496</v>
      </c>
      <c r="Y1271" s="632" t="s">
        <v>8158</v>
      </c>
      <c r="Z1271" s="637">
        <v>2811376</v>
      </c>
      <c r="AA1271" s="636" t="s">
        <v>8156</v>
      </c>
      <c r="AB1271" s="636">
        <v>2224073288</v>
      </c>
    </row>
    <row r="1272" spans="1:28" ht="78.75">
      <c r="A1272" s="475" t="s">
        <v>26994</v>
      </c>
      <c r="B1272" s="1174" t="s">
        <v>26039</v>
      </c>
      <c r="C1272" s="643">
        <v>4220031675</v>
      </c>
      <c r="D1272" s="644" t="s">
        <v>261</v>
      </c>
      <c r="E1272" s="476" t="s">
        <v>8159</v>
      </c>
      <c r="F1272" s="634">
        <v>42438</v>
      </c>
      <c r="G1272" s="634">
        <v>42460</v>
      </c>
      <c r="H1272" s="632" t="s">
        <v>8160</v>
      </c>
      <c r="I1272" s="632" t="s">
        <v>1828</v>
      </c>
      <c r="J1272" s="422" t="s">
        <v>8161</v>
      </c>
      <c r="K1272" s="636">
        <v>10</v>
      </c>
      <c r="L1272" s="636">
        <v>10</v>
      </c>
      <c r="M1272" s="636">
        <v>0</v>
      </c>
      <c r="N1272" s="637">
        <v>2159150</v>
      </c>
      <c r="O1272" s="637">
        <v>2126762.75</v>
      </c>
      <c r="P1272" s="647">
        <f t="shared" si="41"/>
        <v>32387.25</v>
      </c>
      <c r="Q1272" s="638">
        <f t="shared" si="42"/>
        <v>1.4999999999999999E-2</v>
      </c>
      <c r="R1272" s="636" t="s">
        <v>2371</v>
      </c>
      <c r="S1272" s="636">
        <v>4253022965</v>
      </c>
      <c r="T1272" s="636" t="s">
        <v>8093</v>
      </c>
      <c r="U1272" s="634">
        <v>42485</v>
      </c>
      <c r="V1272" s="636" t="s">
        <v>694</v>
      </c>
      <c r="W1272" s="634">
        <v>42496</v>
      </c>
      <c r="X1272" s="634">
        <v>42496</v>
      </c>
      <c r="Y1272" s="632" t="s">
        <v>8162</v>
      </c>
      <c r="Z1272" s="637">
        <v>2126762.75</v>
      </c>
      <c r="AA1272" s="636" t="s">
        <v>2371</v>
      </c>
      <c r="AB1272" s="636">
        <v>4253022965</v>
      </c>
    </row>
    <row r="1273" spans="1:28" ht="112.5">
      <c r="A1273" s="475" t="s">
        <v>26995</v>
      </c>
      <c r="B1273" s="1174" t="s">
        <v>26039</v>
      </c>
      <c r="C1273" s="643">
        <v>4220031675</v>
      </c>
      <c r="D1273" s="644" t="s">
        <v>261</v>
      </c>
      <c r="E1273" s="476" t="s">
        <v>8163</v>
      </c>
      <c r="F1273" s="634">
        <v>42444</v>
      </c>
      <c r="G1273" s="634">
        <v>42458</v>
      </c>
      <c r="H1273" s="632" t="s">
        <v>8164</v>
      </c>
      <c r="I1273" s="632" t="s">
        <v>8050</v>
      </c>
      <c r="J1273" s="422" t="s">
        <v>8051</v>
      </c>
      <c r="K1273" s="636">
        <v>12</v>
      </c>
      <c r="L1273" s="636">
        <v>12</v>
      </c>
      <c r="M1273" s="636">
        <v>0</v>
      </c>
      <c r="N1273" s="637">
        <v>4747410</v>
      </c>
      <c r="O1273" s="637">
        <v>2692413.5</v>
      </c>
      <c r="P1273" s="647">
        <f t="shared" si="41"/>
        <v>2054996.5</v>
      </c>
      <c r="Q1273" s="638">
        <f t="shared" si="42"/>
        <v>0.43286686846090816</v>
      </c>
      <c r="R1273" s="636" t="s">
        <v>8165</v>
      </c>
      <c r="S1273" s="636">
        <v>4238013927</v>
      </c>
      <c r="T1273" s="636" t="s">
        <v>8166</v>
      </c>
      <c r="U1273" s="634">
        <v>42481</v>
      </c>
      <c r="V1273" s="636" t="s">
        <v>694</v>
      </c>
      <c r="W1273" s="634">
        <v>42495</v>
      </c>
      <c r="X1273" s="634">
        <v>42496</v>
      </c>
      <c r="Y1273" s="632" t="s">
        <v>8167</v>
      </c>
      <c r="Z1273" s="637">
        <v>2692413.5</v>
      </c>
      <c r="AA1273" s="636" t="s">
        <v>8165</v>
      </c>
      <c r="AB1273" s="636">
        <v>4238013927</v>
      </c>
    </row>
    <row r="1274" spans="1:28" ht="146.25">
      <c r="A1274" s="475" t="s">
        <v>26996</v>
      </c>
      <c r="B1274" s="1174" t="s">
        <v>26039</v>
      </c>
      <c r="C1274" s="643">
        <v>4220031675</v>
      </c>
      <c r="D1274" s="644" t="s">
        <v>261</v>
      </c>
      <c r="E1274" s="476" t="s">
        <v>8168</v>
      </c>
      <c r="F1274" s="634">
        <v>42444</v>
      </c>
      <c r="G1274" s="634">
        <v>42459</v>
      </c>
      <c r="H1274" s="632" t="s">
        <v>8169</v>
      </c>
      <c r="I1274" s="632" t="s">
        <v>8170</v>
      </c>
      <c r="J1274" s="422" t="s">
        <v>8171</v>
      </c>
      <c r="K1274" s="636">
        <v>12</v>
      </c>
      <c r="L1274" s="636">
        <v>11</v>
      </c>
      <c r="M1274" s="636">
        <v>1</v>
      </c>
      <c r="N1274" s="637">
        <v>2121190</v>
      </c>
      <c r="O1274" s="637">
        <v>2089372.15</v>
      </c>
      <c r="P1274" s="647">
        <f t="shared" si="41"/>
        <v>31817.850000000093</v>
      </c>
      <c r="Q1274" s="638">
        <f t="shared" si="42"/>
        <v>1.4999999999999999E-2</v>
      </c>
      <c r="R1274" s="636" t="s">
        <v>8172</v>
      </c>
      <c r="S1274" s="636">
        <v>5402519099</v>
      </c>
      <c r="T1274" s="636" t="s">
        <v>8173</v>
      </c>
      <c r="U1274" s="634">
        <v>42478</v>
      </c>
      <c r="V1274" s="636" t="s">
        <v>694</v>
      </c>
      <c r="W1274" s="634">
        <v>42489</v>
      </c>
      <c r="X1274" s="634">
        <v>42489</v>
      </c>
      <c r="Y1274" s="632" t="s">
        <v>8174</v>
      </c>
      <c r="Z1274" s="637">
        <v>2089372.15</v>
      </c>
      <c r="AA1274" s="636" t="s">
        <v>8172</v>
      </c>
      <c r="AB1274" s="636">
        <v>5402519099</v>
      </c>
    </row>
    <row r="1275" spans="1:28" ht="90">
      <c r="A1275" s="475" t="s">
        <v>26997</v>
      </c>
      <c r="B1275" s="1174" t="s">
        <v>26039</v>
      </c>
      <c r="C1275" s="643">
        <v>4220031675</v>
      </c>
      <c r="D1275" s="644" t="s">
        <v>261</v>
      </c>
      <c r="E1275" s="476" t="s">
        <v>8175</v>
      </c>
      <c r="F1275" s="634">
        <v>42444</v>
      </c>
      <c r="G1275" s="634">
        <v>42460</v>
      </c>
      <c r="H1275" s="632" t="s">
        <v>8176</v>
      </c>
      <c r="I1275" s="632" t="s">
        <v>1261</v>
      </c>
      <c r="J1275" s="422" t="s">
        <v>8177</v>
      </c>
      <c r="K1275" s="636">
        <v>11</v>
      </c>
      <c r="L1275" s="636">
        <v>10</v>
      </c>
      <c r="M1275" s="636">
        <v>1</v>
      </c>
      <c r="N1275" s="637">
        <v>3862955</v>
      </c>
      <c r="O1275" s="637">
        <v>3727751.54</v>
      </c>
      <c r="P1275" s="647">
        <f t="shared" si="41"/>
        <v>135203.45999999996</v>
      </c>
      <c r="Q1275" s="638">
        <f t="shared" si="42"/>
        <v>3.5000009060421319E-2</v>
      </c>
      <c r="R1275" s="636" t="s">
        <v>1262</v>
      </c>
      <c r="S1275" s="636">
        <v>4253012727</v>
      </c>
      <c r="T1275" s="636" t="s">
        <v>8178</v>
      </c>
      <c r="U1275" s="634">
        <v>42488</v>
      </c>
      <c r="V1275" s="636" t="s">
        <v>694</v>
      </c>
      <c r="W1275" s="634">
        <v>42501</v>
      </c>
      <c r="X1275" s="634">
        <v>42502</v>
      </c>
      <c r="Y1275" s="632" t="s">
        <v>8179</v>
      </c>
      <c r="Z1275" s="637">
        <v>3727751.54</v>
      </c>
      <c r="AA1275" s="636" t="s">
        <v>1262</v>
      </c>
      <c r="AB1275" s="636">
        <v>4253012727</v>
      </c>
    </row>
    <row r="1276" spans="1:28" ht="146.25">
      <c r="A1276" s="475" t="s">
        <v>26998</v>
      </c>
      <c r="B1276" s="1172" t="s">
        <v>6776</v>
      </c>
      <c r="C1276" s="632" t="s">
        <v>8180</v>
      </c>
      <c r="D1276" s="644" t="s">
        <v>589</v>
      </c>
      <c r="E1276" s="633" t="s">
        <v>8181</v>
      </c>
      <c r="F1276" s="634">
        <v>42503</v>
      </c>
      <c r="G1276" s="634">
        <v>42521</v>
      </c>
      <c r="H1276" s="632" t="s">
        <v>1300</v>
      </c>
      <c r="I1276" s="632" t="s">
        <v>1334</v>
      </c>
      <c r="J1276" s="422" t="s">
        <v>8182</v>
      </c>
      <c r="K1276" s="1455">
        <v>5</v>
      </c>
      <c r="L1276" s="1452">
        <v>5</v>
      </c>
      <c r="M1276" s="1455">
        <v>0</v>
      </c>
      <c r="N1276" s="637">
        <v>1593537</v>
      </c>
      <c r="O1276" s="637">
        <v>1569633.94</v>
      </c>
      <c r="P1276" s="636">
        <f t="shared" si="41"/>
        <v>23903.060000000056</v>
      </c>
      <c r="Q1276" s="638">
        <f t="shared" si="42"/>
        <v>1.5000003137674299E-2</v>
      </c>
      <c r="R1276" s="636" t="s">
        <v>2094</v>
      </c>
      <c r="S1276" s="636">
        <v>5406600343</v>
      </c>
      <c r="T1276" s="636" t="s">
        <v>7736</v>
      </c>
      <c r="U1276" s="634">
        <v>42545</v>
      </c>
      <c r="V1276" s="636" t="s">
        <v>694</v>
      </c>
      <c r="W1276" s="634">
        <v>42556</v>
      </c>
      <c r="X1276" s="636" t="s">
        <v>8183</v>
      </c>
      <c r="Y1276" s="636" t="s">
        <v>8184</v>
      </c>
      <c r="Z1276" s="637">
        <v>1569633.94</v>
      </c>
      <c r="AA1276" s="636" t="s">
        <v>2094</v>
      </c>
      <c r="AB1276" s="636">
        <v>5406600343</v>
      </c>
    </row>
    <row r="1277" spans="1:28" ht="146.25">
      <c r="A1277" s="475" t="s">
        <v>26999</v>
      </c>
      <c r="B1277" s="1174" t="s">
        <v>26039</v>
      </c>
      <c r="C1277" s="632" t="s">
        <v>8185</v>
      </c>
      <c r="D1277" s="644" t="s">
        <v>589</v>
      </c>
      <c r="E1277" s="633" t="s">
        <v>8181</v>
      </c>
      <c r="F1277" s="634">
        <v>42502</v>
      </c>
      <c r="G1277" s="634">
        <v>42521</v>
      </c>
      <c r="H1277" s="632" t="s">
        <v>1300</v>
      </c>
      <c r="I1277" s="632" t="s">
        <v>1334</v>
      </c>
      <c r="J1277" s="422" t="s">
        <v>8182</v>
      </c>
      <c r="K1277" s="1455"/>
      <c r="L1277" s="1452"/>
      <c r="M1277" s="1455"/>
      <c r="N1277" s="637">
        <v>8825070</v>
      </c>
      <c r="O1277" s="637">
        <v>8692693.9399999995</v>
      </c>
      <c r="P1277" s="636">
        <f t="shared" si="41"/>
        <v>132376.06000000052</v>
      </c>
      <c r="Q1277" s="638">
        <f t="shared" si="42"/>
        <v>1.5000001133135613E-2</v>
      </c>
      <c r="R1277" s="636" t="s">
        <v>2094</v>
      </c>
      <c r="S1277" s="636">
        <v>5406600343</v>
      </c>
      <c r="T1277" s="636" t="s">
        <v>7736</v>
      </c>
      <c r="U1277" s="634">
        <v>42545</v>
      </c>
      <c r="V1277" s="636" t="s">
        <v>694</v>
      </c>
      <c r="W1277" s="634">
        <v>42556</v>
      </c>
      <c r="X1277" s="636" t="s">
        <v>8186</v>
      </c>
      <c r="Y1277" s="636" t="s">
        <v>8187</v>
      </c>
      <c r="Z1277" s="637">
        <v>8692693.9399999995</v>
      </c>
      <c r="AA1277" s="636" t="s">
        <v>2094</v>
      </c>
      <c r="AB1277" s="636">
        <v>5406600343</v>
      </c>
    </row>
    <row r="1278" spans="1:28" ht="236.25">
      <c r="A1278" s="475" t="s">
        <v>27000</v>
      </c>
      <c r="B1278" s="1172" t="s">
        <v>6776</v>
      </c>
      <c r="C1278" s="632" t="s">
        <v>8180</v>
      </c>
      <c r="D1278" s="632" t="s">
        <v>272</v>
      </c>
      <c r="E1278" s="633" t="s">
        <v>8188</v>
      </c>
      <c r="F1278" s="634">
        <v>42503</v>
      </c>
      <c r="G1278" s="634">
        <v>42524</v>
      </c>
      <c r="H1278" s="632" t="s">
        <v>8189</v>
      </c>
      <c r="I1278" s="632" t="s">
        <v>7750</v>
      </c>
      <c r="J1278" s="422" t="s">
        <v>7751</v>
      </c>
      <c r="K1278" s="639">
        <v>1</v>
      </c>
      <c r="L1278" s="636">
        <v>1</v>
      </c>
      <c r="M1278" s="636">
        <v>0</v>
      </c>
      <c r="N1278" s="637">
        <v>2057580</v>
      </c>
      <c r="O1278" s="637">
        <v>2057580</v>
      </c>
      <c r="P1278" s="636">
        <f t="shared" si="41"/>
        <v>0</v>
      </c>
      <c r="Q1278" s="638">
        <f t="shared" si="42"/>
        <v>0</v>
      </c>
      <c r="R1278" s="636" t="s">
        <v>7752</v>
      </c>
      <c r="S1278" s="636">
        <v>4204007107</v>
      </c>
      <c r="T1278" s="636" t="s">
        <v>7753</v>
      </c>
      <c r="U1278" s="634">
        <v>42541</v>
      </c>
      <c r="V1278" s="636" t="s">
        <v>694</v>
      </c>
      <c r="W1278" s="634">
        <v>42552</v>
      </c>
      <c r="X1278" s="634">
        <v>42555</v>
      </c>
      <c r="Y1278" s="636" t="s">
        <v>8190</v>
      </c>
      <c r="Z1278" s="637">
        <v>2057580</v>
      </c>
      <c r="AA1278" s="636" t="s">
        <v>7752</v>
      </c>
      <c r="AB1278" s="636">
        <v>4204007107</v>
      </c>
    </row>
    <row r="1279" spans="1:28" ht="247.5">
      <c r="A1279" s="475" t="s">
        <v>27001</v>
      </c>
      <c r="B1279" s="1172" t="s">
        <v>6776</v>
      </c>
      <c r="C1279" s="632" t="s">
        <v>8180</v>
      </c>
      <c r="D1279" s="632" t="s">
        <v>272</v>
      </c>
      <c r="E1279" s="633" t="s">
        <v>8191</v>
      </c>
      <c r="F1279" s="634">
        <v>42503</v>
      </c>
      <c r="G1279" s="634">
        <v>42524</v>
      </c>
      <c r="H1279" s="632" t="s">
        <v>8192</v>
      </c>
      <c r="I1279" s="632" t="s">
        <v>7750</v>
      </c>
      <c r="J1279" s="422" t="s">
        <v>7751</v>
      </c>
      <c r="K1279" s="639">
        <v>1</v>
      </c>
      <c r="L1279" s="636">
        <v>1</v>
      </c>
      <c r="M1279" s="636">
        <v>0</v>
      </c>
      <c r="N1279" s="637">
        <v>666540</v>
      </c>
      <c r="O1279" s="637">
        <v>666540</v>
      </c>
      <c r="P1279" s="636">
        <f t="shared" si="41"/>
        <v>0</v>
      </c>
      <c r="Q1279" s="638">
        <f t="shared" si="42"/>
        <v>0</v>
      </c>
      <c r="R1279" s="636" t="s">
        <v>7752</v>
      </c>
      <c r="S1279" s="636">
        <v>4204007107</v>
      </c>
      <c r="T1279" s="636" t="s">
        <v>7753</v>
      </c>
      <c r="U1279" s="634">
        <v>42541</v>
      </c>
      <c r="V1279" s="636" t="s">
        <v>694</v>
      </c>
      <c r="W1279" s="634">
        <v>42552</v>
      </c>
      <c r="X1279" s="634">
        <v>42555</v>
      </c>
      <c r="Y1279" s="636" t="s">
        <v>8193</v>
      </c>
      <c r="Z1279" s="637">
        <v>666540</v>
      </c>
      <c r="AA1279" s="636" t="s">
        <v>7752</v>
      </c>
      <c r="AB1279" s="636">
        <v>4204007107</v>
      </c>
    </row>
    <row r="1280" spans="1:28" ht="90">
      <c r="A1280" s="475" t="s">
        <v>27002</v>
      </c>
      <c r="B1280" s="1172" t="s">
        <v>6776</v>
      </c>
      <c r="C1280" s="632" t="s">
        <v>8180</v>
      </c>
      <c r="D1280" s="632" t="s">
        <v>261</v>
      </c>
      <c r="E1280" s="633" t="s">
        <v>7834</v>
      </c>
      <c r="F1280" s="634">
        <v>42514</v>
      </c>
      <c r="G1280" s="634">
        <v>42529</v>
      </c>
      <c r="H1280" s="632" t="s">
        <v>8194</v>
      </c>
      <c r="I1280" s="632" t="s">
        <v>8195</v>
      </c>
      <c r="J1280" s="422" t="s">
        <v>8196</v>
      </c>
      <c r="K1280" s="639">
        <v>4</v>
      </c>
      <c r="L1280" s="636">
        <v>4</v>
      </c>
      <c r="M1280" s="636">
        <v>0</v>
      </c>
      <c r="N1280" s="637">
        <v>30199.200000000001</v>
      </c>
      <c r="O1280" s="637">
        <v>29142.2</v>
      </c>
      <c r="P1280" s="636">
        <f t="shared" si="41"/>
        <v>1057</v>
      </c>
      <c r="Q1280" s="638">
        <f t="shared" si="42"/>
        <v>3.5000927176878915E-2</v>
      </c>
      <c r="R1280" s="636" t="s">
        <v>8197</v>
      </c>
      <c r="S1280" s="632">
        <v>4205261120</v>
      </c>
      <c r="T1280" s="637" t="s">
        <v>8198</v>
      </c>
      <c r="U1280" s="634">
        <v>42548</v>
      </c>
      <c r="V1280" s="636" t="s">
        <v>694</v>
      </c>
      <c r="W1280" s="634">
        <v>42559</v>
      </c>
      <c r="X1280" s="634">
        <v>42562</v>
      </c>
      <c r="Y1280" s="636" t="s">
        <v>8199</v>
      </c>
      <c r="Z1280" s="637">
        <v>29142.2</v>
      </c>
      <c r="AA1280" s="636" t="s">
        <v>8197</v>
      </c>
      <c r="AB1280" s="632">
        <v>4205261120</v>
      </c>
    </row>
    <row r="1281" spans="1:28" ht="315">
      <c r="A1281" s="475" t="s">
        <v>27003</v>
      </c>
      <c r="B1281" s="1172" t="s">
        <v>6776</v>
      </c>
      <c r="C1281" s="632" t="s">
        <v>8180</v>
      </c>
      <c r="D1281" s="632" t="s">
        <v>272</v>
      </c>
      <c r="E1281" s="633" t="s">
        <v>8200</v>
      </c>
      <c r="F1281" s="634">
        <v>42514</v>
      </c>
      <c r="G1281" s="634">
        <v>42530</v>
      </c>
      <c r="H1281" s="632" t="s">
        <v>8201</v>
      </c>
      <c r="I1281" s="639" t="s">
        <v>8202</v>
      </c>
      <c r="J1281" s="422" t="s">
        <v>8203</v>
      </c>
      <c r="K1281" s="639">
        <v>5</v>
      </c>
      <c r="L1281" s="636">
        <v>5</v>
      </c>
      <c r="M1281" s="636">
        <v>0</v>
      </c>
      <c r="N1281" s="637">
        <v>288588.5</v>
      </c>
      <c r="O1281" s="637">
        <v>287145.56</v>
      </c>
      <c r="P1281" s="636">
        <f t="shared" si="41"/>
        <v>1442.9400000000023</v>
      </c>
      <c r="Q1281" s="638">
        <f t="shared" si="42"/>
        <v>4.9999913371460989E-3</v>
      </c>
      <c r="R1281" s="636" t="s">
        <v>7669</v>
      </c>
      <c r="S1281" s="635">
        <v>4238003037</v>
      </c>
      <c r="T1281" s="637" t="s">
        <v>7670</v>
      </c>
      <c r="U1281" s="634">
        <v>42548</v>
      </c>
      <c r="V1281" s="636" t="s">
        <v>694</v>
      </c>
      <c r="W1281" s="634">
        <v>42559</v>
      </c>
      <c r="X1281" s="634">
        <v>42563</v>
      </c>
      <c r="Y1281" s="636" t="s">
        <v>8204</v>
      </c>
      <c r="Z1281" s="637">
        <v>287145.56</v>
      </c>
      <c r="AA1281" s="636" t="s">
        <v>7669</v>
      </c>
      <c r="AB1281" s="635">
        <v>4238003037</v>
      </c>
    </row>
    <row r="1282" spans="1:28" ht="90">
      <c r="A1282" s="475" t="s">
        <v>27004</v>
      </c>
      <c r="B1282" s="1174" t="s">
        <v>26039</v>
      </c>
      <c r="C1282" s="643">
        <v>4220031675</v>
      </c>
      <c r="D1282" s="632" t="s">
        <v>261</v>
      </c>
      <c r="E1282" s="477" t="s">
        <v>8205</v>
      </c>
      <c r="F1282" s="646">
        <v>42521</v>
      </c>
      <c r="G1282" s="634">
        <v>42542</v>
      </c>
      <c r="H1282" s="632" t="s">
        <v>8206</v>
      </c>
      <c r="I1282" s="639" t="s">
        <v>8124</v>
      </c>
      <c r="J1282" s="477" t="s">
        <v>8207</v>
      </c>
      <c r="K1282" s="635">
        <v>12</v>
      </c>
      <c r="L1282" s="636">
        <v>11</v>
      </c>
      <c r="M1282" s="635">
        <v>1</v>
      </c>
      <c r="N1282" s="637">
        <v>1351035</v>
      </c>
      <c r="O1282" s="637">
        <v>1033541.54</v>
      </c>
      <c r="P1282" s="636">
        <f t="shared" si="41"/>
        <v>317493.45999999996</v>
      </c>
      <c r="Q1282" s="638">
        <f t="shared" si="42"/>
        <v>0.23500017394071945</v>
      </c>
      <c r="R1282" s="636" t="s">
        <v>8208</v>
      </c>
      <c r="S1282" s="632" t="s">
        <v>4103</v>
      </c>
      <c r="T1282" s="637" t="s">
        <v>8209</v>
      </c>
      <c r="U1282" s="634">
        <v>42559</v>
      </c>
      <c r="V1282" s="636" t="s">
        <v>694</v>
      </c>
      <c r="W1282" s="632" t="s">
        <v>8210</v>
      </c>
      <c r="X1282" s="634">
        <v>42572</v>
      </c>
      <c r="Y1282" s="632" t="s">
        <v>8211</v>
      </c>
      <c r="Z1282" s="637">
        <v>1033541.54</v>
      </c>
      <c r="AA1282" s="636" t="s">
        <v>8208</v>
      </c>
      <c r="AB1282" s="632" t="s">
        <v>4103</v>
      </c>
    </row>
    <row r="1283" spans="1:28" ht="409.5">
      <c r="A1283" s="475" t="s">
        <v>27005</v>
      </c>
      <c r="B1283" s="1172" t="s">
        <v>5286</v>
      </c>
      <c r="C1283" s="636">
        <v>4218008340</v>
      </c>
      <c r="D1283" s="632" t="s">
        <v>261</v>
      </c>
      <c r="E1283" s="476" t="s">
        <v>8212</v>
      </c>
      <c r="F1283" s="634">
        <v>42508</v>
      </c>
      <c r="G1283" s="634">
        <v>42530</v>
      </c>
      <c r="H1283" s="660" t="s">
        <v>8213</v>
      </c>
      <c r="I1283" s="636" t="s">
        <v>8214</v>
      </c>
      <c r="J1283" s="476" t="s">
        <v>8215</v>
      </c>
      <c r="K1283" s="636">
        <v>3</v>
      </c>
      <c r="L1283" s="636">
        <v>3</v>
      </c>
      <c r="M1283" s="635">
        <v>0</v>
      </c>
      <c r="N1283" s="637">
        <v>131350</v>
      </c>
      <c r="O1283" s="637">
        <v>103109.75</v>
      </c>
      <c r="P1283" s="636">
        <f t="shared" si="41"/>
        <v>28240.25</v>
      </c>
      <c r="Q1283" s="638">
        <f t="shared" si="42"/>
        <v>0.215</v>
      </c>
      <c r="R1283" s="636" t="s">
        <v>7789</v>
      </c>
      <c r="S1283" s="636">
        <v>5407236680</v>
      </c>
      <c r="T1283" s="636" t="s">
        <v>8216</v>
      </c>
      <c r="U1283" s="634">
        <v>42549</v>
      </c>
      <c r="V1283" s="636" t="s">
        <v>694</v>
      </c>
      <c r="W1283" s="634">
        <v>42562</v>
      </c>
      <c r="X1283" s="634">
        <v>42563</v>
      </c>
      <c r="Y1283" s="632" t="s">
        <v>8217</v>
      </c>
      <c r="Z1283" s="637">
        <v>103109.75</v>
      </c>
      <c r="AA1283" s="636" t="s">
        <v>7789</v>
      </c>
      <c r="AB1283" s="636">
        <v>5407236680</v>
      </c>
    </row>
    <row r="1284" spans="1:28" ht="247.5">
      <c r="A1284" s="475" t="s">
        <v>27006</v>
      </c>
      <c r="B1284" s="1172" t="s">
        <v>5286</v>
      </c>
      <c r="C1284" s="636">
        <v>4218008340</v>
      </c>
      <c r="D1284" s="632" t="s">
        <v>272</v>
      </c>
      <c r="E1284" s="476" t="s">
        <v>8218</v>
      </c>
      <c r="F1284" s="634">
        <v>42508</v>
      </c>
      <c r="G1284" s="634">
        <v>42531</v>
      </c>
      <c r="H1284" s="632" t="s">
        <v>8219</v>
      </c>
      <c r="I1284" s="636" t="s">
        <v>8220</v>
      </c>
      <c r="J1284" s="476" t="s">
        <v>8221</v>
      </c>
      <c r="K1284" s="636">
        <v>3</v>
      </c>
      <c r="L1284" s="636">
        <v>2</v>
      </c>
      <c r="M1284" s="635">
        <v>1</v>
      </c>
      <c r="N1284" s="637">
        <v>134433.21</v>
      </c>
      <c r="O1284" s="637">
        <v>134433.21</v>
      </c>
      <c r="P1284" s="636">
        <f t="shared" si="41"/>
        <v>0</v>
      </c>
      <c r="Q1284" s="638">
        <f t="shared" si="42"/>
        <v>0</v>
      </c>
      <c r="R1284" s="636" t="s">
        <v>7789</v>
      </c>
      <c r="S1284" s="636">
        <v>5407236680</v>
      </c>
      <c r="T1284" s="636" t="s">
        <v>8216</v>
      </c>
      <c r="U1284" s="634">
        <v>42550</v>
      </c>
      <c r="V1284" s="636" t="s">
        <v>694</v>
      </c>
      <c r="W1284" s="634">
        <v>42562</v>
      </c>
      <c r="X1284" s="634">
        <v>42563</v>
      </c>
      <c r="Y1284" s="632" t="s">
        <v>8222</v>
      </c>
      <c r="Z1284" s="637">
        <v>134433.21</v>
      </c>
      <c r="AA1284" s="636" t="s">
        <v>7789</v>
      </c>
      <c r="AB1284" s="636">
        <v>5407236680</v>
      </c>
    </row>
    <row r="1285" spans="1:28" ht="112.5">
      <c r="A1285" s="475" t="s">
        <v>27007</v>
      </c>
      <c r="B1285" s="1172" t="s">
        <v>5286</v>
      </c>
      <c r="C1285" s="636">
        <v>4218008340</v>
      </c>
      <c r="D1285" s="632" t="s">
        <v>272</v>
      </c>
      <c r="E1285" s="477" t="s">
        <v>8223</v>
      </c>
      <c r="F1285" s="634">
        <v>42577</v>
      </c>
      <c r="G1285" s="634">
        <v>42583</v>
      </c>
      <c r="H1285" s="632" t="s">
        <v>8224</v>
      </c>
      <c r="I1285" s="636" t="s">
        <v>8225</v>
      </c>
      <c r="J1285" s="476" t="s">
        <v>8226</v>
      </c>
      <c r="K1285" s="635">
        <v>2</v>
      </c>
      <c r="L1285" s="635">
        <v>2</v>
      </c>
      <c r="M1285" s="635">
        <v>0</v>
      </c>
      <c r="N1285" s="637">
        <v>1799666.67</v>
      </c>
      <c r="O1285" s="637">
        <v>1790668.33</v>
      </c>
      <c r="P1285" s="636">
        <f t="shared" si="41"/>
        <v>8998.339999999851</v>
      </c>
      <c r="Q1285" s="638">
        <f t="shared" si="42"/>
        <v>5.000003695128612E-3</v>
      </c>
      <c r="R1285" s="636" t="s">
        <v>8227</v>
      </c>
      <c r="S1285" s="636">
        <v>4205181186</v>
      </c>
      <c r="T1285" s="636" t="s">
        <v>8228</v>
      </c>
      <c r="U1285" s="634">
        <v>42598</v>
      </c>
      <c r="V1285" s="636" t="s">
        <v>694</v>
      </c>
      <c r="W1285" s="634">
        <v>42611</v>
      </c>
      <c r="X1285" s="634">
        <v>42613</v>
      </c>
      <c r="Y1285" s="636" t="s">
        <v>8229</v>
      </c>
      <c r="Z1285" s="637">
        <v>1790668.33</v>
      </c>
      <c r="AA1285" s="636" t="s">
        <v>8227</v>
      </c>
      <c r="AB1285" s="636">
        <v>4205181186</v>
      </c>
    </row>
    <row r="1286" spans="1:28" ht="90">
      <c r="A1286" s="475" t="s">
        <v>27008</v>
      </c>
      <c r="B1286" s="1171" t="s">
        <v>7502</v>
      </c>
      <c r="C1286" s="632" t="s">
        <v>7503</v>
      </c>
      <c r="D1286" s="632" t="s">
        <v>272</v>
      </c>
      <c r="E1286" s="477" t="s">
        <v>8230</v>
      </c>
      <c r="F1286" s="634">
        <v>42556</v>
      </c>
      <c r="G1286" s="634">
        <v>42571</v>
      </c>
      <c r="H1286" s="632" t="s">
        <v>8231</v>
      </c>
      <c r="I1286" s="636" t="s">
        <v>8232</v>
      </c>
      <c r="J1286" s="476" t="s">
        <v>8233</v>
      </c>
      <c r="K1286" s="635">
        <v>2</v>
      </c>
      <c r="L1286" s="635">
        <v>1</v>
      </c>
      <c r="M1286" s="635">
        <v>1</v>
      </c>
      <c r="N1286" s="637">
        <v>5452456.2999999998</v>
      </c>
      <c r="O1286" s="637">
        <v>5452456.2999999998</v>
      </c>
      <c r="P1286" s="636">
        <f t="shared" si="41"/>
        <v>0</v>
      </c>
      <c r="Q1286" s="638">
        <f t="shared" si="42"/>
        <v>0</v>
      </c>
      <c r="R1286" s="636" t="s">
        <v>8234</v>
      </c>
      <c r="S1286" s="632" t="s">
        <v>8235</v>
      </c>
      <c r="T1286" s="637" t="s">
        <v>8236</v>
      </c>
      <c r="U1286" s="634">
        <v>42597</v>
      </c>
      <c r="V1286" s="636" t="s">
        <v>694</v>
      </c>
      <c r="W1286" s="632" t="s">
        <v>1443</v>
      </c>
      <c r="X1286" s="634">
        <v>42612</v>
      </c>
      <c r="Y1286" s="636" t="s">
        <v>8237</v>
      </c>
      <c r="Z1286" s="637">
        <v>5452456.2999999998</v>
      </c>
      <c r="AA1286" s="636" t="s">
        <v>8234</v>
      </c>
      <c r="AB1286" s="632" t="s">
        <v>8235</v>
      </c>
    </row>
    <row r="1287" spans="1:28" ht="146.25">
      <c r="A1287" s="475" t="s">
        <v>27009</v>
      </c>
      <c r="B1287" s="1172" t="s">
        <v>8238</v>
      </c>
      <c r="C1287" s="636">
        <v>4218018691</v>
      </c>
      <c r="D1287" s="632" t="s">
        <v>272</v>
      </c>
      <c r="E1287" s="477" t="s">
        <v>8239</v>
      </c>
      <c r="F1287" s="634">
        <v>42555</v>
      </c>
      <c r="G1287" s="634">
        <v>42565</v>
      </c>
      <c r="H1287" s="632" t="s">
        <v>8240</v>
      </c>
      <c r="I1287" s="636" t="s">
        <v>8241</v>
      </c>
      <c r="J1287" s="476" t="s">
        <v>8242</v>
      </c>
      <c r="K1287" s="635">
        <v>2</v>
      </c>
      <c r="L1287" s="635">
        <v>2</v>
      </c>
      <c r="M1287" s="635">
        <v>0</v>
      </c>
      <c r="N1287" s="637">
        <v>3682275.02</v>
      </c>
      <c r="O1287" s="637">
        <v>3663863.64</v>
      </c>
      <c r="P1287" s="636">
        <f t="shared" si="41"/>
        <v>18411.379999999888</v>
      </c>
      <c r="Q1287" s="638">
        <f t="shared" si="42"/>
        <v>5.0000013306990354E-3</v>
      </c>
      <c r="R1287" s="636" t="s">
        <v>8234</v>
      </c>
      <c r="S1287" s="632" t="s">
        <v>8235</v>
      </c>
      <c r="T1287" s="637" t="s">
        <v>8236</v>
      </c>
      <c r="U1287" s="634">
        <v>42587</v>
      </c>
      <c r="V1287" s="636" t="s">
        <v>694</v>
      </c>
      <c r="W1287" s="632" t="s">
        <v>6249</v>
      </c>
      <c r="X1287" s="632" t="s">
        <v>1312</v>
      </c>
      <c r="Y1287" s="636" t="s">
        <v>8243</v>
      </c>
      <c r="Z1287" s="637">
        <v>3663863.64</v>
      </c>
      <c r="AA1287" s="636" t="s">
        <v>8234</v>
      </c>
      <c r="AB1287" s="632" t="s">
        <v>8235</v>
      </c>
    </row>
    <row r="1288" spans="1:28" ht="146.25">
      <c r="A1288" s="475" t="s">
        <v>27010</v>
      </c>
      <c r="B1288" s="1174" t="s">
        <v>8244</v>
      </c>
      <c r="C1288" s="643">
        <v>4219004187</v>
      </c>
      <c r="D1288" s="636" t="s">
        <v>261</v>
      </c>
      <c r="E1288" s="477" t="s">
        <v>8239</v>
      </c>
      <c r="F1288" s="634">
        <v>42562</v>
      </c>
      <c r="G1288" s="634">
        <v>42576</v>
      </c>
      <c r="H1288" s="632" t="s">
        <v>8245</v>
      </c>
      <c r="I1288" s="636" t="s">
        <v>8241</v>
      </c>
      <c r="J1288" s="476" t="s">
        <v>8242</v>
      </c>
      <c r="K1288" s="635">
        <v>6</v>
      </c>
      <c r="L1288" s="635">
        <v>6</v>
      </c>
      <c r="M1288" s="635">
        <v>0</v>
      </c>
      <c r="N1288" s="637">
        <v>6617336.3499999996</v>
      </c>
      <c r="O1288" s="637">
        <v>5723995.9900000002</v>
      </c>
      <c r="P1288" s="636">
        <f t="shared" si="41"/>
        <v>893340.3599999994</v>
      </c>
      <c r="Q1288" s="638">
        <f t="shared" si="42"/>
        <v>0.13499999285966469</v>
      </c>
      <c r="R1288" s="636" t="s">
        <v>8246</v>
      </c>
      <c r="S1288" s="632" t="s">
        <v>8247</v>
      </c>
      <c r="T1288" s="637" t="s">
        <v>8248</v>
      </c>
      <c r="U1288" s="634">
        <v>42600</v>
      </c>
      <c r="V1288" s="636" t="s">
        <v>694</v>
      </c>
      <c r="W1288" s="632" t="s">
        <v>8249</v>
      </c>
      <c r="X1288" s="634">
        <v>42614</v>
      </c>
      <c r="Y1288" s="636" t="s">
        <v>8250</v>
      </c>
      <c r="Z1288" s="637">
        <v>5723995.9900000002</v>
      </c>
      <c r="AA1288" s="636" t="s">
        <v>8246</v>
      </c>
      <c r="AB1288" s="632" t="s">
        <v>8247</v>
      </c>
    </row>
    <row r="1289" spans="1:28" ht="168.75">
      <c r="A1289" s="475" t="s">
        <v>27011</v>
      </c>
      <c r="B1289" s="1172" t="s">
        <v>8251</v>
      </c>
      <c r="C1289" s="636">
        <v>4219004236</v>
      </c>
      <c r="D1289" s="632" t="s">
        <v>272</v>
      </c>
      <c r="E1289" s="477" t="s">
        <v>8252</v>
      </c>
      <c r="F1289" s="634">
        <v>42564</v>
      </c>
      <c r="G1289" s="634">
        <v>42576</v>
      </c>
      <c r="H1289" s="632" t="s">
        <v>8253</v>
      </c>
      <c r="I1289" s="636" t="s">
        <v>8254</v>
      </c>
      <c r="J1289" s="476" t="s">
        <v>8255</v>
      </c>
      <c r="K1289" s="635">
        <v>4</v>
      </c>
      <c r="L1289" s="635">
        <v>3</v>
      </c>
      <c r="M1289" s="635">
        <v>1</v>
      </c>
      <c r="N1289" s="637">
        <v>5470839.6799999997</v>
      </c>
      <c r="O1289" s="637">
        <v>5443485.4800000004</v>
      </c>
      <c r="P1289" s="636">
        <f t="shared" si="41"/>
        <v>27354.199999999255</v>
      </c>
      <c r="Q1289" s="638">
        <f t="shared" si="42"/>
        <v>5.0000002924595324E-3</v>
      </c>
      <c r="R1289" s="636" t="s">
        <v>8256</v>
      </c>
      <c r="S1289" s="632" t="s">
        <v>8257</v>
      </c>
      <c r="T1289" s="637" t="s">
        <v>8258</v>
      </c>
      <c r="U1289" s="634">
        <v>42601</v>
      </c>
      <c r="V1289" s="636" t="s">
        <v>694</v>
      </c>
      <c r="W1289" s="632" t="s">
        <v>1449</v>
      </c>
      <c r="X1289" s="634">
        <v>42613</v>
      </c>
      <c r="Y1289" s="636" t="s">
        <v>8259</v>
      </c>
      <c r="Z1289" s="637">
        <v>5443485.4800000004</v>
      </c>
      <c r="AA1289" s="636" t="s">
        <v>8256</v>
      </c>
      <c r="AB1289" s="632" t="s">
        <v>8257</v>
      </c>
    </row>
    <row r="1290" spans="1:28" ht="146.25">
      <c r="A1290" s="475" t="s">
        <v>27012</v>
      </c>
      <c r="B1290" s="1175" t="s">
        <v>7151</v>
      </c>
      <c r="C1290" s="632" t="s">
        <v>7152</v>
      </c>
      <c r="D1290" s="636" t="s">
        <v>261</v>
      </c>
      <c r="E1290" s="477" t="s">
        <v>8239</v>
      </c>
      <c r="F1290" s="634">
        <v>42565</v>
      </c>
      <c r="G1290" s="634">
        <v>42577</v>
      </c>
      <c r="H1290" s="632" t="s">
        <v>8260</v>
      </c>
      <c r="I1290" s="636" t="s">
        <v>8241</v>
      </c>
      <c r="J1290" s="476" t="s">
        <v>8242</v>
      </c>
      <c r="K1290" s="635">
        <v>5</v>
      </c>
      <c r="L1290" s="635">
        <v>5</v>
      </c>
      <c r="M1290" s="635">
        <v>0</v>
      </c>
      <c r="N1290" s="637">
        <v>1947960.94</v>
      </c>
      <c r="O1290" s="637">
        <v>1648678.19</v>
      </c>
      <c r="P1290" s="636">
        <f t="shared" si="41"/>
        <v>299282.75</v>
      </c>
      <c r="Q1290" s="638">
        <f t="shared" si="42"/>
        <v>0.15363898929102759</v>
      </c>
      <c r="R1290" s="636" t="s">
        <v>8261</v>
      </c>
      <c r="S1290" s="632" t="s">
        <v>8262</v>
      </c>
      <c r="T1290" s="637" t="s">
        <v>8263</v>
      </c>
      <c r="U1290" s="634">
        <v>42597</v>
      </c>
      <c r="V1290" s="636" t="s">
        <v>694</v>
      </c>
      <c r="W1290" s="632" t="s">
        <v>1449</v>
      </c>
      <c r="X1290" s="634">
        <v>42613</v>
      </c>
      <c r="Y1290" s="636" t="s">
        <v>8264</v>
      </c>
      <c r="Z1290" s="637">
        <v>1648678.19</v>
      </c>
      <c r="AA1290" s="636" t="s">
        <v>8261</v>
      </c>
      <c r="AB1290" s="632" t="s">
        <v>8262</v>
      </c>
    </row>
    <row r="1291" spans="1:28" ht="258.75">
      <c r="A1291" s="475" t="s">
        <v>27013</v>
      </c>
      <c r="B1291" s="1172" t="s">
        <v>8265</v>
      </c>
      <c r="C1291" s="636">
        <v>4221008090</v>
      </c>
      <c r="D1291" s="632" t="s">
        <v>272</v>
      </c>
      <c r="E1291" s="477" t="s">
        <v>8266</v>
      </c>
      <c r="F1291" s="634">
        <v>42537</v>
      </c>
      <c r="G1291" s="634">
        <v>42584</v>
      </c>
      <c r="H1291" s="660" t="s">
        <v>8267</v>
      </c>
      <c r="I1291" s="661" t="s">
        <v>8268</v>
      </c>
      <c r="J1291" s="476" t="s">
        <v>8269</v>
      </c>
      <c r="K1291" s="635">
        <v>2</v>
      </c>
      <c r="L1291" s="635">
        <v>1</v>
      </c>
      <c r="M1291" s="635">
        <v>1</v>
      </c>
      <c r="N1291" s="637">
        <v>1350808.58</v>
      </c>
      <c r="O1291" s="637">
        <v>1350808.58</v>
      </c>
      <c r="P1291" s="636">
        <f t="shared" si="41"/>
        <v>0</v>
      </c>
      <c r="Q1291" s="638">
        <f t="shared" si="42"/>
        <v>0</v>
      </c>
      <c r="R1291" s="636" t="s">
        <v>8270</v>
      </c>
      <c r="S1291" s="632" t="s">
        <v>8271</v>
      </c>
      <c r="T1291" s="637" t="s">
        <v>8272</v>
      </c>
      <c r="U1291" s="634">
        <v>42600</v>
      </c>
      <c r="V1291" s="636" t="s">
        <v>694</v>
      </c>
      <c r="W1291" s="632" t="s">
        <v>1449</v>
      </c>
      <c r="X1291" s="634">
        <v>42613</v>
      </c>
      <c r="Y1291" s="636" t="s">
        <v>8273</v>
      </c>
      <c r="Z1291" s="637">
        <v>1350808.58</v>
      </c>
      <c r="AA1291" s="636" t="s">
        <v>8270</v>
      </c>
      <c r="AB1291" s="632" t="s">
        <v>8271</v>
      </c>
    </row>
    <row r="1292" spans="1:28" ht="112.5">
      <c r="A1292" s="475" t="s">
        <v>27014</v>
      </c>
      <c r="B1292" s="1171" t="s">
        <v>5997</v>
      </c>
      <c r="C1292" s="639">
        <v>4217023709</v>
      </c>
      <c r="D1292" s="636" t="s">
        <v>261</v>
      </c>
      <c r="E1292" s="477" t="s">
        <v>8274</v>
      </c>
      <c r="F1292" s="634">
        <v>42584</v>
      </c>
      <c r="G1292" s="634">
        <v>42597</v>
      </c>
      <c r="H1292" s="632" t="s">
        <v>8275</v>
      </c>
      <c r="I1292" s="636" t="s">
        <v>8276</v>
      </c>
      <c r="J1292" s="476" t="s">
        <v>8277</v>
      </c>
      <c r="K1292" s="635">
        <v>7</v>
      </c>
      <c r="L1292" s="635">
        <v>6</v>
      </c>
      <c r="M1292" s="635">
        <v>1</v>
      </c>
      <c r="N1292" s="637">
        <v>815034.43</v>
      </c>
      <c r="O1292" s="637">
        <v>723644.52</v>
      </c>
      <c r="P1292" s="636">
        <f t="shared" si="41"/>
        <v>91389.910000000033</v>
      </c>
      <c r="Q1292" s="638">
        <f t="shared" si="42"/>
        <v>0.11213012191399088</v>
      </c>
      <c r="R1292" s="636" t="s">
        <v>8278</v>
      </c>
      <c r="S1292" s="632" t="s">
        <v>6229</v>
      </c>
      <c r="T1292" s="637" t="s">
        <v>8279</v>
      </c>
      <c r="U1292" s="634">
        <v>42614</v>
      </c>
      <c r="V1292" s="636" t="s">
        <v>694</v>
      </c>
      <c r="W1292" s="632" t="s">
        <v>2103</v>
      </c>
      <c r="X1292" s="634">
        <v>42634</v>
      </c>
      <c r="Y1292" s="636" t="s">
        <v>8280</v>
      </c>
      <c r="Z1292" s="637">
        <v>723644.52</v>
      </c>
      <c r="AA1292" s="636" t="s">
        <v>8278</v>
      </c>
      <c r="AB1292" s="632" t="s">
        <v>6229</v>
      </c>
    </row>
    <row r="1293" spans="1:28" ht="112.5">
      <c r="A1293" s="475" t="s">
        <v>27015</v>
      </c>
      <c r="B1293" s="1171" t="s">
        <v>5981</v>
      </c>
      <c r="C1293" s="639">
        <v>4220015458</v>
      </c>
      <c r="D1293" s="636" t="s">
        <v>261</v>
      </c>
      <c r="E1293" s="477" t="s">
        <v>8281</v>
      </c>
      <c r="F1293" s="634">
        <v>42584</v>
      </c>
      <c r="G1293" s="634">
        <v>42597</v>
      </c>
      <c r="H1293" s="632" t="s">
        <v>8282</v>
      </c>
      <c r="I1293" s="636" t="s">
        <v>8276</v>
      </c>
      <c r="J1293" s="476" t="s">
        <v>8277</v>
      </c>
      <c r="K1293" s="635">
        <v>5</v>
      </c>
      <c r="L1293" s="635">
        <v>5</v>
      </c>
      <c r="M1293" s="635">
        <v>0</v>
      </c>
      <c r="N1293" s="637">
        <v>813094.11</v>
      </c>
      <c r="O1293" s="637">
        <v>748046.59</v>
      </c>
      <c r="P1293" s="636">
        <f t="shared" si="41"/>
        <v>65047.520000000019</v>
      </c>
      <c r="Q1293" s="638">
        <f t="shared" si="42"/>
        <v>7.999998917714464E-2</v>
      </c>
      <c r="R1293" s="636" t="s">
        <v>8246</v>
      </c>
      <c r="S1293" s="632" t="s">
        <v>8283</v>
      </c>
      <c r="T1293" s="637" t="s">
        <v>8284</v>
      </c>
      <c r="U1293" s="634">
        <v>42618</v>
      </c>
      <c r="V1293" s="636" t="s">
        <v>694</v>
      </c>
      <c r="W1293" s="632" t="s">
        <v>3015</v>
      </c>
      <c r="X1293" s="634">
        <v>42634</v>
      </c>
      <c r="Y1293" s="636" t="s">
        <v>8285</v>
      </c>
      <c r="Z1293" s="637">
        <v>748046.59</v>
      </c>
      <c r="AA1293" s="636" t="s">
        <v>8246</v>
      </c>
      <c r="AB1293" s="632" t="s">
        <v>8283</v>
      </c>
    </row>
    <row r="1294" spans="1:28" ht="112.5">
      <c r="A1294" s="475" t="s">
        <v>27016</v>
      </c>
      <c r="B1294" s="1171" t="s">
        <v>8286</v>
      </c>
      <c r="C1294" s="639">
        <v>4216004189</v>
      </c>
      <c r="D1294" s="636" t="s">
        <v>261</v>
      </c>
      <c r="E1294" s="477" t="s">
        <v>8287</v>
      </c>
      <c r="F1294" s="634">
        <v>42591</v>
      </c>
      <c r="G1294" s="634">
        <v>42597</v>
      </c>
      <c r="H1294" s="632" t="s">
        <v>8288</v>
      </c>
      <c r="I1294" s="636" t="s">
        <v>8276</v>
      </c>
      <c r="J1294" s="476" t="s">
        <v>8277</v>
      </c>
      <c r="K1294" s="635">
        <v>5</v>
      </c>
      <c r="L1294" s="635">
        <v>5</v>
      </c>
      <c r="M1294" s="635">
        <v>0</v>
      </c>
      <c r="N1294" s="637">
        <v>795955.13</v>
      </c>
      <c r="O1294" s="636">
        <v>716359.53</v>
      </c>
      <c r="P1294" s="636">
        <f t="shared" si="41"/>
        <v>79595.599999999977</v>
      </c>
      <c r="Q1294" s="638">
        <f t="shared" si="42"/>
        <v>0.10000010930264366</v>
      </c>
      <c r="R1294" s="636" t="s">
        <v>8246</v>
      </c>
      <c r="S1294" s="632" t="s">
        <v>8247</v>
      </c>
      <c r="T1294" s="637" t="s">
        <v>8289</v>
      </c>
      <c r="U1294" s="634">
        <v>42619</v>
      </c>
      <c r="V1294" s="636" t="s">
        <v>694</v>
      </c>
      <c r="W1294" s="632" t="s">
        <v>3372</v>
      </c>
      <c r="X1294" s="634">
        <v>42633</v>
      </c>
      <c r="Y1294" s="636" t="s">
        <v>8290</v>
      </c>
      <c r="Z1294" s="636">
        <v>716359.53</v>
      </c>
      <c r="AA1294" s="636" t="s">
        <v>8246</v>
      </c>
      <c r="AB1294" s="632" t="s">
        <v>8247</v>
      </c>
    </row>
    <row r="1295" spans="1:28" ht="315">
      <c r="A1295" s="475" t="s">
        <v>27017</v>
      </c>
      <c r="B1295" s="1172" t="s">
        <v>8291</v>
      </c>
      <c r="C1295" s="632" t="s">
        <v>8292</v>
      </c>
      <c r="D1295" s="636" t="s">
        <v>261</v>
      </c>
      <c r="E1295" s="477" t="s">
        <v>8293</v>
      </c>
      <c r="F1295" s="634">
        <v>42585</v>
      </c>
      <c r="G1295" s="634">
        <v>42597</v>
      </c>
      <c r="H1295" s="632" t="s">
        <v>8294</v>
      </c>
      <c r="I1295" s="636" t="s">
        <v>1647</v>
      </c>
      <c r="J1295" s="476" t="s">
        <v>8295</v>
      </c>
      <c r="K1295" s="635">
        <v>4</v>
      </c>
      <c r="L1295" s="635">
        <v>3</v>
      </c>
      <c r="M1295" s="635">
        <v>1</v>
      </c>
      <c r="N1295" s="637">
        <v>2336831.2400000002</v>
      </c>
      <c r="O1295" s="637">
        <v>2000000</v>
      </c>
      <c r="P1295" s="636">
        <f t="shared" si="41"/>
        <v>336831.24000000022</v>
      </c>
      <c r="Q1295" s="638">
        <f t="shared" si="42"/>
        <v>0.14414016478143282</v>
      </c>
      <c r="R1295" s="636" t="s">
        <v>8296</v>
      </c>
      <c r="S1295" s="632" t="s">
        <v>8297</v>
      </c>
      <c r="T1295" s="637" t="s">
        <v>8298</v>
      </c>
      <c r="U1295" s="634">
        <v>42614</v>
      </c>
      <c r="V1295" s="636" t="s">
        <v>694</v>
      </c>
      <c r="W1295" s="632" t="s">
        <v>3372</v>
      </c>
      <c r="X1295" s="634">
        <v>42633</v>
      </c>
      <c r="Y1295" s="636" t="s">
        <v>8299</v>
      </c>
      <c r="Z1295" s="637">
        <v>2000000</v>
      </c>
      <c r="AA1295" s="636" t="s">
        <v>8296</v>
      </c>
      <c r="AB1295" s="632" t="s">
        <v>8297</v>
      </c>
    </row>
    <row r="1296" spans="1:28" ht="101.25">
      <c r="A1296" s="475" t="s">
        <v>27018</v>
      </c>
      <c r="B1296" s="1174" t="s">
        <v>8251</v>
      </c>
      <c r="C1296" s="643">
        <v>4219004236</v>
      </c>
      <c r="D1296" s="644" t="s">
        <v>589</v>
      </c>
      <c r="E1296" s="477" t="s">
        <v>8300</v>
      </c>
      <c r="F1296" s="632" t="s">
        <v>8301</v>
      </c>
      <c r="G1296" s="634">
        <v>42590</v>
      </c>
      <c r="H1296" s="632" t="s">
        <v>8302</v>
      </c>
      <c r="I1296" s="636" t="s">
        <v>8303</v>
      </c>
      <c r="J1296" s="476" t="s">
        <v>8304</v>
      </c>
      <c r="K1296" s="1451">
        <v>5</v>
      </c>
      <c r="L1296" s="1451">
        <v>5</v>
      </c>
      <c r="M1296" s="1451">
        <v>0</v>
      </c>
      <c r="N1296" s="637">
        <v>118164</v>
      </c>
      <c r="O1296" s="637">
        <v>64399.360000000001</v>
      </c>
      <c r="P1296" s="636">
        <f t="shared" si="41"/>
        <v>53764.639999999999</v>
      </c>
      <c r="Q1296" s="638">
        <f t="shared" si="42"/>
        <v>0.45500016925628783</v>
      </c>
      <c r="R1296" s="635" t="s">
        <v>8305</v>
      </c>
      <c r="S1296" s="635">
        <v>4217170862</v>
      </c>
      <c r="T1296" s="635" t="s">
        <v>8306</v>
      </c>
      <c r="U1296" s="634">
        <v>42607</v>
      </c>
      <c r="V1296" s="636" t="s">
        <v>694</v>
      </c>
      <c r="W1296" s="632" t="s">
        <v>3011</v>
      </c>
      <c r="X1296" s="632" t="s">
        <v>3011</v>
      </c>
      <c r="Y1296" s="632" t="s">
        <v>8307</v>
      </c>
      <c r="Z1296" s="637">
        <v>64399.360000000001</v>
      </c>
      <c r="AA1296" s="635" t="s">
        <v>8305</v>
      </c>
      <c r="AB1296" s="635">
        <v>4217170862</v>
      </c>
    </row>
    <row r="1297" spans="1:28" ht="101.25">
      <c r="A1297" s="475" t="s">
        <v>27019</v>
      </c>
      <c r="B1297" s="1174" t="s">
        <v>8308</v>
      </c>
      <c r="C1297" s="643">
        <v>4219004290</v>
      </c>
      <c r="D1297" s="644" t="s">
        <v>589</v>
      </c>
      <c r="E1297" s="477" t="s">
        <v>8300</v>
      </c>
      <c r="F1297" s="632" t="s">
        <v>8301</v>
      </c>
      <c r="G1297" s="634">
        <v>42590</v>
      </c>
      <c r="H1297" s="632" t="s">
        <v>8302</v>
      </c>
      <c r="I1297" s="636" t="s">
        <v>8303</v>
      </c>
      <c r="J1297" s="476" t="s">
        <v>8304</v>
      </c>
      <c r="K1297" s="1451"/>
      <c r="L1297" s="1451"/>
      <c r="M1297" s="1451"/>
      <c r="N1297" s="637">
        <v>118164</v>
      </c>
      <c r="O1297" s="637">
        <v>64399.360000000001</v>
      </c>
      <c r="P1297" s="636">
        <f t="shared" si="41"/>
        <v>53764.639999999999</v>
      </c>
      <c r="Q1297" s="638">
        <f t="shared" si="42"/>
        <v>0.45500016925628783</v>
      </c>
      <c r="R1297" s="635" t="s">
        <v>8305</v>
      </c>
      <c r="S1297" s="635">
        <v>4217170862</v>
      </c>
      <c r="T1297" s="635" t="s">
        <v>8306</v>
      </c>
      <c r="U1297" s="634">
        <v>42607</v>
      </c>
      <c r="V1297" s="636" t="s">
        <v>694</v>
      </c>
      <c r="W1297" s="632" t="s">
        <v>3011</v>
      </c>
      <c r="X1297" s="632" t="s">
        <v>3011</v>
      </c>
      <c r="Y1297" s="632" t="s">
        <v>8309</v>
      </c>
      <c r="Z1297" s="637">
        <v>64399.360000000001</v>
      </c>
      <c r="AA1297" s="635" t="s">
        <v>8305</v>
      </c>
      <c r="AB1297" s="635">
        <v>4217170862</v>
      </c>
    </row>
    <row r="1298" spans="1:28" ht="101.25">
      <c r="A1298" s="475" t="s">
        <v>27020</v>
      </c>
      <c r="B1298" s="1174" t="s">
        <v>8310</v>
      </c>
      <c r="C1298" s="643">
        <v>4219004268</v>
      </c>
      <c r="D1298" s="644" t="s">
        <v>589</v>
      </c>
      <c r="E1298" s="477" t="s">
        <v>8300</v>
      </c>
      <c r="F1298" s="632" t="s">
        <v>8301</v>
      </c>
      <c r="G1298" s="634">
        <v>42590</v>
      </c>
      <c r="H1298" s="632" t="s">
        <v>8302</v>
      </c>
      <c r="I1298" s="636" t="s">
        <v>8303</v>
      </c>
      <c r="J1298" s="476" t="s">
        <v>8304</v>
      </c>
      <c r="K1298" s="1451"/>
      <c r="L1298" s="1451"/>
      <c r="M1298" s="1451"/>
      <c r="N1298" s="637">
        <v>118164</v>
      </c>
      <c r="O1298" s="637">
        <v>64399.360000000001</v>
      </c>
      <c r="P1298" s="636">
        <f t="shared" si="41"/>
        <v>53764.639999999999</v>
      </c>
      <c r="Q1298" s="638">
        <f t="shared" si="42"/>
        <v>0.45500016925628783</v>
      </c>
      <c r="R1298" s="635" t="s">
        <v>8305</v>
      </c>
      <c r="S1298" s="635">
        <v>4217170862</v>
      </c>
      <c r="T1298" s="635" t="s">
        <v>8306</v>
      </c>
      <c r="U1298" s="634">
        <v>42607</v>
      </c>
      <c r="V1298" s="636" t="s">
        <v>694</v>
      </c>
      <c r="W1298" s="632" t="s">
        <v>3011</v>
      </c>
      <c r="X1298" s="632" t="s">
        <v>3011</v>
      </c>
      <c r="Y1298" s="632" t="s">
        <v>8311</v>
      </c>
      <c r="Z1298" s="637">
        <v>64399.360000000001</v>
      </c>
      <c r="AA1298" s="635" t="s">
        <v>8305</v>
      </c>
      <c r="AB1298" s="635">
        <v>4217170862</v>
      </c>
    </row>
    <row r="1299" spans="1:28" ht="101.25">
      <c r="A1299" s="475" t="s">
        <v>27021</v>
      </c>
      <c r="B1299" s="1174" t="s">
        <v>8312</v>
      </c>
      <c r="C1299" s="643">
        <v>4221002677</v>
      </c>
      <c r="D1299" s="644" t="s">
        <v>589</v>
      </c>
      <c r="E1299" s="477" t="s">
        <v>8300</v>
      </c>
      <c r="F1299" s="632" t="s">
        <v>8301</v>
      </c>
      <c r="G1299" s="634">
        <v>42590</v>
      </c>
      <c r="H1299" s="632" t="s">
        <v>8302</v>
      </c>
      <c r="I1299" s="636" t="s">
        <v>8303</v>
      </c>
      <c r="J1299" s="476" t="s">
        <v>8304</v>
      </c>
      <c r="K1299" s="1451"/>
      <c r="L1299" s="1451"/>
      <c r="M1299" s="1451"/>
      <c r="N1299" s="637">
        <v>118164</v>
      </c>
      <c r="O1299" s="637">
        <v>64399.360000000001</v>
      </c>
      <c r="P1299" s="636">
        <f t="shared" ref="P1299:P1362" si="43">N1299-O1299</f>
        <v>53764.639999999999</v>
      </c>
      <c r="Q1299" s="638">
        <f t="shared" ref="Q1299:Q1362" si="44">(100-((O1299/N1299)*100))/100</f>
        <v>0.45500016925628783</v>
      </c>
      <c r="R1299" s="635" t="s">
        <v>8305</v>
      </c>
      <c r="S1299" s="635">
        <v>4217170862</v>
      </c>
      <c r="T1299" s="635" t="s">
        <v>8306</v>
      </c>
      <c r="U1299" s="634">
        <v>42607</v>
      </c>
      <c r="V1299" s="636" t="s">
        <v>694</v>
      </c>
      <c r="W1299" s="632" t="s">
        <v>3011</v>
      </c>
      <c r="X1299" s="632" t="s">
        <v>3011</v>
      </c>
      <c r="Y1299" s="632" t="s">
        <v>8313</v>
      </c>
      <c r="Z1299" s="637">
        <v>64399.360000000001</v>
      </c>
      <c r="AA1299" s="635" t="s">
        <v>8305</v>
      </c>
      <c r="AB1299" s="635">
        <v>4217170862</v>
      </c>
    </row>
    <row r="1300" spans="1:28" ht="101.25">
      <c r="A1300" s="475" t="s">
        <v>27022</v>
      </c>
      <c r="B1300" s="1174" t="s">
        <v>7376</v>
      </c>
      <c r="C1300" s="643">
        <v>4221002701</v>
      </c>
      <c r="D1300" s="644" t="s">
        <v>589</v>
      </c>
      <c r="E1300" s="477" t="s">
        <v>8300</v>
      </c>
      <c r="F1300" s="632" t="s">
        <v>8301</v>
      </c>
      <c r="G1300" s="634">
        <v>42590</v>
      </c>
      <c r="H1300" s="632" t="s">
        <v>8302</v>
      </c>
      <c r="I1300" s="636" t="s">
        <v>8303</v>
      </c>
      <c r="J1300" s="476" t="s">
        <v>8304</v>
      </c>
      <c r="K1300" s="1451"/>
      <c r="L1300" s="1451"/>
      <c r="M1300" s="1451"/>
      <c r="N1300" s="637">
        <v>118164</v>
      </c>
      <c r="O1300" s="637">
        <v>64399.360000000001</v>
      </c>
      <c r="P1300" s="636">
        <f t="shared" si="43"/>
        <v>53764.639999999999</v>
      </c>
      <c r="Q1300" s="638">
        <f t="shared" si="44"/>
        <v>0.45500016925628783</v>
      </c>
      <c r="R1300" s="635" t="s">
        <v>8305</v>
      </c>
      <c r="S1300" s="635">
        <v>4217170862</v>
      </c>
      <c r="T1300" s="635" t="s">
        <v>8306</v>
      </c>
      <c r="U1300" s="634">
        <v>42607</v>
      </c>
      <c r="V1300" s="636" t="s">
        <v>694</v>
      </c>
      <c r="W1300" s="632" t="s">
        <v>3011</v>
      </c>
      <c r="X1300" s="632" t="s">
        <v>3011</v>
      </c>
      <c r="Y1300" s="632" t="s">
        <v>8314</v>
      </c>
      <c r="Z1300" s="637">
        <v>64399.360000000001</v>
      </c>
      <c r="AA1300" s="635" t="s">
        <v>8305</v>
      </c>
      <c r="AB1300" s="635">
        <v>4217170862</v>
      </c>
    </row>
    <row r="1301" spans="1:28" ht="101.25">
      <c r="A1301" s="475" t="s">
        <v>27023</v>
      </c>
      <c r="B1301" s="1174" t="s">
        <v>8315</v>
      </c>
      <c r="C1301" s="643">
        <v>4219004300</v>
      </c>
      <c r="D1301" s="644" t="s">
        <v>589</v>
      </c>
      <c r="E1301" s="477" t="s">
        <v>8300</v>
      </c>
      <c r="F1301" s="632" t="s">
        <v>8301</v>
      </c>
      <c r="G1301" s="634">
        <v>42590</v>
      </c>
      <c r="H1301" s="632" t="s">
        <v>8302</v>
      </c>
      <c r="I1301" s="636" t="s">
        <v>8303</v>
      </c>
      <c r="J1301" s="476" t="s">
        <v>8304</v>
      </c>
      <c r="K1301" s="1451"/>
      <c r="L1301" s="1451"/>
      <c r="M1301" s="1451"/>
      <c r="N1301" s="637">
        <v>118164</v>
      </c>
      <c r="O1301" s="637">
        <v>64399.360000000001</v>
      </c>
      <c r="P1301" s="636">
        <f t="shared" si="43"/>
        <v>53764.639999999999</v>
      </c>
      <c r="Q1301" s="638">
        <f t="shared" si="44"/>
        <v>0.45500016925628783</v>
      </c>
      <c r="R1301" s="635" t="s">
        <v>8305</v>
      </c>
      <c r="S1301" s="635">
        <v>4217170862</v>
      </c>
      <c r="T1301" s="635" t="s">
        <v>8306</v>
      </c>
      <c r="U1301" s="634">
        <v>42607</v>
      </c>
      <c r="V1301" s="636" t="s">
        <v>694</v>
      </c>
      <c r="W1301" s="632" t="s">
        <v>3011</v>
      </c>
      <c r="X1301" s="632" t="s">
        <v>3011</v>
      </c>
      <c r="Y1301" s="632" t="s">
        <v>8316</v>
      </c>
      <c r="Z1301" s="637">
        <v>64399.360000000001</v>
      </c>
      <c r="AA1301" s="635" t="s">
        <v>8305</v>
      </c>
      <c r="AB1301" s="635">
        <v>4217170862</v>
      </c>
    </row>
    <row r="1302" spans="1:28" ht="101.25">
      <c r="A1302" s="475" t="s">
        <v>27024</v>
      </c>
      <c r="B1302" s="1171" t="s">
        <v>8317</v>
      </c>
      <c r="C1302" s="643">
        <v>4221002691</v>
      </c>
      <c r="D1302" s="644" t="s">
        <v>589</v>
      </c>
      <c r="E1302" s="477" t="s">
        <v>8300</v>
      </c>
      <c r="F1302" s="632" t="s">
        <v>8301</v>
      </c>
      <c r="G1302" s="634">
        <v>42590</v>
      </c>
      <c r="H1302" s="632" t="s">
        <v>8302</v>
      </c>
      <c r="I1302" s="636" t="s">
        <v>8303</v>
      </c>
      <c r="J1302" s="476" t="s">
        <v>8304</v>
      </c>
      <c r="K1302" s="1451"/>
      <c r="L1302" s="1451"/>
      <c r="M1302" s="1451"/>
      <c r="N1302" s="637">
        <v>118164</v>
      </c>
      <c r="O1302" s="637">
        <v>64399.360000000001</v>
      </c>
      <c r="P1302" s="636">
        <f t="shared" si="43"/>
        <v>53764.639999999999</v>
      </c>
      <c r="Q1302" s="638">
        <f t="shared" si="44"/>
        <v>0.45500016925628783</v>
      </c>
      <c r="R1302" s="635" t="s">
        <v>8305</v>
      </c>
      <c r="S1302" s="635">
        <v>4217170862</v>
      </c>
      <c r="T1302" s="635" t="s">
        <v>8306</v>
      </c>
      <c r="U1302" s="634">
        <v>42607</v>
      </c>
      <c r="V1302" s="636" t="s">
        <v>694</v>
      </c>
      <c r="W1302" s="632" t="s">
        <v>3011</v>
      </c>
      <c r="X1302" s="632" t="s">
        <v>3011</v>
      </c>
      <c r="Y1302" s="632" t="s">
        <v>8318</v>
      </c>
      <c r="Z1302" s="637">
        <v>64399.360000000001</v>
      </c>
      <c r="AA1302" s="635" t="s">
        <v>8305</v>
      </c>
      <c r="AB1302" s="635">
        <v>4217170862</v>
      </c>
    </row>
    <row r="1303" spans="1:28" ht="101.25">
      <c r="A1303" s="475" t="s">
        <v>27025</v>
      </c>
      <c r="B1303" s="1174" t="s">
        <v>8244</v>
      </c>
      <c r="C1303" s="643">
        <v>4219004187</v>
      </c>
      <c r="D1303" s="644" t="s">
        <v>589</v>
      </c>
      <c r="E1303" s="477" t="s">
        <v>8300</v>
      </c>
      <c r="F1303" s="632" t="s">
        <v>8301</v>
      </c>
      <c r="G1303" s="634">
        <v>42590</v>
      </c>
      <c r="H1303" s="632" t="s">
        <v>8302</v>
      </c>
      <c r="I1303" s="636" t="s">
        <v>8303</v>
      </c>
      <c r="J1303" s="476" t="s">
        <v>8304</v>
      </c>
      <c r="K1303" s="1451"/>
      <c r="L1303" s="1451"/>
      <c r="M1303" s="1451"/>
      <c r="N1303" s="637">
        <v>118164</v>
      </c>
      <c r="O1303" s="637">
        <v>64399.360000000001</v>
      </c>
      <c r="P1303" s="636">
        <f t="shared" si="43"/>
        <v>53764.639999999999</v>
      </c>
      <c r="Q1303" s="638">
        <f t="shared" si="44"/>
        <v>0.45500016925628783</v>
      </c>
      <c r="R1303" s="635" t="s">
        <v>8305</v>
      </c>
      <c r="S1303" s="635">
        <v>4217170862</v>
      </c>
      <c r="T1303" s="635" t="s">
        <v>8306</v>
      </c>
      <c r="U1303" s="634">
        <v>42607</v>
      </c>
      <c r="V1303" s="636" t="s">
        <v>694</v>
      </c>
      <c r="W1303" s="632" t="s">
        <v>3011</v>
      </c>
      <c r="X1303" s="632" t="s">
        <v>3011</v>
      </c>
      <c r="Y1303" s="632" t="s">
        <v>8319</v>
      </c>
      <c r="Z1303" s="637">
        <v>64399.360000000001</v>
      </c>
      <c r="AA1303" s="635" t="s">
        <v>8305</v>
      </c>
      <c r="AB1303" s="635">
        <v>4217170862</v>
      </c>
    </row>
    <row r="1304" spans="1:28" ht="101.25">
      <c r="A1304" s="475" t="s">
        <v>27026</v>
      </c>
      <c r="B1304" s="1174" t="s">
        <v>7137</v>
      </c>
      <c r="C1304" s="643">
        <v>4219004155</v>
      </c>
      <c r="D1304" s="644" t="s">
        <v>589</v>
      </c>
      <c r="E1304" s="477" t="s">
        <v>8300</v>
      </c>
      <c r="F1304" s="632" t="s">
        <v>8301</v>
      </c>
      <c r="G1304" s="634">
        <v>42590</v>
      </c>
      <c r="H1304" s="632" t="s">
        <v>8302</v>
      </c>
      <c r="I1304" s="636" t="s">
        <v>8303</v>
      </c>
      <c r="J1304" s="476" t="s">
        <v>8304</v>
      </c>
      <c r="K1304" s="1451"/>
      <c r="L1304" s="1451"/>
      <c r="M1304" s="1451"/>
      <c r="N1304" s="637">
        <v>118164</v>
      </c>
      <c r="O1304" s="637">
        <v>64399.360000000001</v>
      </c>
      <c r="P1304" s="636">
        <f t="shared" si="43"/>
        <v>53764.639999999999</v>
      </c>
      <c r="Q1304" s="638">
        <f t="shared" si="44"/>
        <v>0.45500016925628783</v>
      </c>
      <c r="R1304" s="635" t="s">
        <v>8305</v>
      </c>
      <c r="S1304" s="635">
        <v>4217170862</v>
      </c>
      <c r="T1304" s="635" t="s">
        <v>8306</v>
      </c>
      <c r="U1304" s="634">
        <v>42607</v>
      </c>
      <c r="V1304" s="636" t="s">
        <v>694</v>
      </c>
      <c r="W1304" s="632" t="s">
        <v>3011</v>
      </c>
      <c r="X1304" s="632" t="s">
        <v>3011</v>
      </c>
      <c r="Y1304" s="632" t="s">
        <v>8320</v>
      </c>
      <c r="Z1304" s="637">
        <v>64399.360000000001</v>
      </c>
      <c r="AA1304" s="635" t="s">
        <v>8305</v>
      </c>
      <c r="AB1304" s="635">
        <v>4217170862</v>
      </c>
    </row>
    <row r="1305" spans="1:28" ht="101.25">
      <c r="A1305" s="475" t="s">
        <v>27027</v>
      </c>
      <c r="B1305" s="1175" t="s">
        <v>8321</v>
      </c>
      <c r="C1305" s="643">
        <v>4219004194</v>
      </c>
      <c r="D1305" s="644" t="s">
        <v>589</v>
      </c>
      <c r="E1305" s="477" t="s">
        <v>8300</v>
      </c>
      <c r="F1305" s="632" t="s">
        <v>8301</v>
      </c>
      <c r="G1305" s="634">
        <v>42590</v>
      </c>
      <c r="H1305" s="632" t="s">
        <v>8302</v>
      </c>
      <c r="I1305" s="636" t="s">
        <v>8303</v>
      </c>
      <c r="J1305" s="476" t="s">
        <v>8304</v>
      </c>
      <c r="K1305" s="1451"/>
      <c r="L1305" s="1451"/>
      <c r="M1305" s="1451"/>
      <c r="N1305" s="637">
        <v>118164</v>
      </c>
      <c r="O1305" s="637">
        <v>64399.360000000001</v>
      </c>
      <c r="P1305" s="636">
        <f t="shared" si="43"/>
        <v>53764.639999999999</v>
      </c>
      <c r="Q1305" s="638">
        <f t="shared" si="44"/>
        <v>0.45500016925628783</v>
      </c>
      <c r="R1305" s="635" t="s">
        <v>8305</v>
      </c>
      <c r="S1305" s="635">
        <v>4217170862</v>
      </c>
      <c r="T1305" s="635" t="s">
        <v>8306</v>
      </c>
      <c r="U1305" s="634">
        <v>42607</v>
      </c>
      <c r="V1305" s="636" t="s">
        <v>694</v>
      </c>
      <c r="W1305" s="632" t="s">
        <v>3011</v>
      </c>
      <c r="X1305" s="632" t="s">
        <v>3011</v>
      </c>
      <c r="Y1305" s="632" t="s">
        <v>8322</v>
      </c>
      <c r="Z1305" s="637">
        <v>64399.360000000001</v>
      </c>
      <c r="AA1305" s="635" t="s">
        <v>8305</v>
      </c>
      <c r="AB1305" s="635">
        <v>4217170862</v>
      </c>
    </row>
    <row r="1306" spans="1:28" ht="101.25">
      <c r="A1306" s="475" t="s">
        <v>27028</v>
      </c>
      <c r="B1306" s="1175" t="s">
        <v>8323</v>
      </c>
      <c r="C1306" s="643">
        <v>4219004162</v>
      </c>
      <c r="D1306" s="644" t="s">
        <v>589</v>
      </c>
      <c r="E1306" s="477" t="s">
        <v>8300</v>
      </c>
      <c r="F1306" s="632" t="s">
        <v>8301</v>
      </c>
      <c r="G1306" s="634">
        <v>42590</v>
      </c>
      <c r="H1306" s="632" t="s">
        <v>8302</v>
      </c>
      <c r="I1306" s="636" t="s">
        <v>8303</v>
      </c>
      <c r="J1306" s="476" t="s">
        <v>8304</v>
      </c>
      <c r="K1306" s="1451"/>
      <c r="L1306" s="1451"/>
      <c r="M1306" s="1451"/>
      <c r="N1306" s="637">
        <v>118164</v>
      </c>
      <c r="O1306" s="637">
        <v>64399.360000000001</v>
      </c>
      <c r="P1306" s="636">
        <f t="shared" si="43"/>
        <v>53764.639999999999</v>
      </c>
      <c r="Q1306" s="638">
        <f t="shared" si="44"/>
        <v>0.45500016925628783</v>
      </c>
      <c r="R1306" s="635" t="s">
        <v>8305</v>
      </c>
      <c r="S1306" s="635">
        <v>4217170862</v>
      </c>
      <c r="T1306" s="635" t="s">
        <v>8306</v>
      </c>
      <c r="U1306" s="634">
        <v>42607</v>
      </c>
      <c r="V1306" s="636" t="s">
        <v>694</v>
      </c>
      <c r="W1306" s="632" t="s">
        <v>3011</v>
      </c>
      <c r="X1306" s="632" t="s">
        <v>3011</v>
      </c>
      <c r="Y1306" s="632" t="s">
        <v>8324</v>
      </c>
      <c r="Z1306" s="637">
        <v>64399.360000000001</v>
      </c>
      <c r="AA1306" s="635" t="s">
        <v>8305</v>
      </c>
      <c r="AB1306" s="635">
        <v>4217170862</v>
      </c>
    </row>
    <row r="1307" spans="1:28" ht="101.25">
      <c r="A1307" s="475" t="s">
        <v>27029</v>
      </c>
      <c r="B1307" s="1174" t="s">
        <v>7383</v>
      </c>
      <c r="C1307" s="643">
        <v>4221003536</v>
      </c>
      <c r="D1307" s="644" t="s">
        <v>589</v>
      </c>
      <c r="E1307" s="477" t="s">
        <v>8300</v>
      </c>
      <c r="F1307" s="632" t="s">
        <v>8301</v>
      </c>
      <c r="G1307" s="634">
        <v>42590</v>
      </c>
      <c r="H1307" s="632" t="s">
        <v>8302</v>
      </c>
      <c r="I1307" s="636" t="s">
        <v>8303</v>
      </c>
      <c r="J1307" s="476" t="s">
        <v>8304</v>
      </c>
      <c r="K1307" s="1451"/>
      <c r="L1307" s="1451"/>
      <c r="M1307" s="1451"/>
      <c r="N1307" s="637">
        <v>118164</v>
      </c>
      <c r="O1307" s="637">
        <v>64399.360000000001</v>
      </c>
      <c r="P1307" s="636">
        <f t="shared" si="43"/>
        <v>53764.639999999999</v>
      </c>
      <c r="Q1307" s="638">
        <f t="shared" si="44"/>
        <v>0.45500016925628783</v>
      </c>
      <c r="R1307" s="635" t="s">
        <v>8305</v>
      </c>
      <c r="S1307" s="635">
        <v>4217170862</v>
      </c>
      <c r="T1307" s="635" t="s">
        <v>8306</v>
      </c>
      <c r="U1307" s="634">
        <v>42607</v>
      </c>
      <c r="V1307" s="636" t="s">
        <v>694</v>
      </c>
      <c r="W1307" s="632" t="s">
        <v>3011</v>
      </c>
      <c r="X1307" s="632" t="s">
        <v>3011</v>
      </c>
      <c r="Y1307" s="632" t="s">
        <v>8325</v>
      </c>
      <c r="Z1307" s="637">
        <v>64399.360000000001</v>
      </c>
      <c r="AA1307" s="635" t="s">
        <v>8305</v>
      </c>
      <c r="AB1307" s="635">
        <v>4217170862</v>
      </c>
    </row>
    <row r="1308" spans="1:28" ht="101.25">
      <c r="A1308" s="475" t="s">
        <v>27030</v>
      </c>
      <c r="B1308" s="1174" t="s">
        <v>8326</v>
      </c>
      <c r="C1308" s="643">
        <v>4221002638</v>
      </c>
      <c r="D1308" s="644" t="s">
        <v>589</v>
      </c>
      <c r="E1308" s="477" t="s">
        <v>8300</v>
      </c>
      <c r="F1308" s="632" t="s">
        <v>8301</v>
      </c>
      <c r="G1308" s="634">
        <v>42590</v>
      </c>
      <c r="H1308" s="632" t="s">
        <v>8302</v>
      </c>
      <c r="I1308" s="636" t="s">
        <v>8303</v>
      </c>
      <c r="J1308" s="476" t="s">
        <v>8304</v>
      </c>
      <c r="K1308" s="1451"/>
      <c r="L1308" s="1451"/>
      <c r="M1308" s="1451"/>
      <c r="N1308" s="637">
        <v>118164</v>
      </c>
      <c r="O1308" s="637">
        <v>64399.360000000001</v>
      </c>
      <c r="P1308" s="636">
        <f t="shared" si="43"/>
        <v>53764.639999999999</v>
      </c>
      <c r="Q1308" s="638">
        <f t="shared" si="44"/>
        <v>0.45500016925628783</v>
      </c>
      <c r="R1308" s="635" t="s">
        <v>8305</v>
      </c>
      <c r="S1308" s="635">
        <v>4217170862</v>
      </c>
      <c r="T1308" s="635" t="s">
        <v>8306</v>
      </c>
      <c r="U1308" s="634">
        <v>42607</v>
      </c>
      <c r="V1308" s="636" t="s">
        <v>694</v>
      </c>
      <c r="W1308" s="632" t="s">
        <v>3011</v>
      </c>
      <c r="X1308" s="632" t="s">
        <v>3011</v>
      </c>
      <c r="Y1308" s="632" t="s">
        <v>8327</v>
      </c>
      <c r="Z1308" s="637">
        <v>64399.360000000001</v>
      </c>
      <c r="AA1308" s="635" t="s">
        <v>8305</v>
      </c>
      <c r="AB1308" s="635">
        <v>4217170862</v>
      </c>
    </row>
    <row r="1309" spans="1:28" ht="101.25">
      <c r="A1309" s="475" t="s">
        <v>27031</v>
      </c>
      <c r="B1309" s="1175" t="s">
        <v>7151</v>
      </c>
      <c r="C1309" s="632" t="s">
        <v>7152</v>
      </c>
      <c r="D1309" s="644" t="s">
        <v>589</v>
      </c>
      <c r="E1309" s="477" t="s">
        <v>8300</v>
      </c>
      <c r="F1309" s="632" t="s">
        <v>8301</v>
      </c>
      <c r="G1309" s="634">
        <v>42590</v>
      </c>
      <c r="H1309" s="632" t="s">
        <v>8302</v>
      </c>
      <c r="I1309" s="636" t="s">
        <v>8303</v>
      </c>
      <c r="J1309" s="476" t="s">
        <v>8304</v>
      </c>
      <c r="K1309" s="1451"/>
      <c r="L1309" s="1451"/>
      <c r="M1309" s="1451"/>
      <c r="N1309" s="637">
        <v>118164</v>
      </c>
      <c r="O1309" s="637">
        <v>64399.360000000001</v>
      </c>
      <c r="P1309" s="636">
        <f t="shared" si="43"/>
        <v>53764.639999999999</v>
      </c>
      <c r="Q1309" s="638">
        <f t="shared" si="44"/>
        <v>0.45500016925628783</v>
      </c>
      <c r="R1309" s="635" t="s">
        <v>8305</v>
      </c>
      <c r="S1309" s="635">
        <v>4217170862</v>
      </c>
      <c r="T1309" s="635" t="s">
        <v>8306</v>
      </c>
      <c r="U1309" s="634">
        <v>42607</v>
      </c>
      <c r="V1309" s="636" t="s">
        <v>694</v>
      </c>
      <c r="W1309" s="632" t="s">
        <v>3011</v>
      </c>
      <c r="X1309" s="632" t="s">
        <v>3011</v>
      </c>
      <c r="Y1309" s="632" t="s">
        <v>8328</v>
      </c>
      <c r="Z1309" s="637">
        <v>64399.360000000001</v>
      </c>
      <c r="AA1309" s="635" t="s">
        <v>8305</v>
      </c>
      <c r="AB1309" s="635">
        <v>4217170862</v>
      </c>
    </row>
    <row r="1310" spans="1:28" ht="101.25">
      <c r="A1310" s="475" t="s">
        <v>27032</v>
      </c>
      <c r="B1310" s="1174" t="s">
        <v>8329</v>
      </c>
      <c r="C1310" s="643">
        <v>4219004243</v>
      </c>
      <c r="D1310" s="644" t="s">
        <v>589</v>
      </c>
      <c r="E1310" s="477" t="s">
        <v>8300</v>
      </c>
      <c r="F1310" s="632" t="s">
        <v>8301</v>
      </c>
      <c r="G1310" s="634">
        <v>42590</v>
      </c>
      <c r="H1310" s="632" t="s">
        <v>8302</v>
      </c>
      <c r="I1310" s="636" t="s">
        <v>8303</v>
      </c>
      <c r="J1310" s="476" t="s">
        <v>8304</v>
      </c>
      <c r="K1310" s="1451"/>
      <c r="L1310" s="1451"/>
      <c r="M1310" s="1451"/>
      <c r="N1310" s="637">
        <v>103393.5</v>
      </c>
      <c r="O1310" s="637">
        <v>56349.440000000002</v>
      </c>
      <c r="P1310" s="636">
        <f t="shared" si="43"/>
        <v>47044.06</v>
      </c>
      <c r="Q1310" s="638">
        <f t="shared" si="44"/>
        <v>0.45500016925628783</v>
      </c>
      <c r="R1310" s="635" t="s">
        <v>8305</v>
      </c>
      <c r="S1310" s="635">
        <v>4217170862</v>
      </c>
      <c r="T1310" s="635" t="s">
        <v>8306</v>
      </c>
      <c r="U1310" s="634">
        <v>42607</v>
      </c>
      <c r="V1310" s="636" t="s">
        <v>694</v>
      </c>
      <c r="W1310" s="632" t="s">
        <v>3011</v>
      </c>
      <c r="X1310" s="632" t="s">
        <v>3011</v>
      </c>
      <c r="Y1310" s="632" t="s">
        <v>8330</v>
      </c>
      <c r="Z1310" s="637">
        <v>56349.440000000002</v>
      </c>
      <c r="AA1310" s="635" t="s">
        <v>8305</v>
      </c>
      <c r="AB1310" s="635">
        <v>4217170862</v>
      </c>
    </row>
    <row r="1311" spans="1:28" ht="146.25">
      <c r="A1311" s="475" t="s">
        <v>27033</v>
      </c>
      <c r="B1311" s="1174" t="s">
        <v>8251</v>
      </c>
      <c r="C1311" s="643">
        <v>4219004236</v>
      </c>
      <c r="D1311" s="644" t="s">
        <v>589</v>
      </c>
      <c r="E1311" s="641" t="s">
        <v>8331</v>
      </c>
      <c r="F1311" s="632" t="s">
        <v>8301</v>
      </c>
      <c r="G1311" s="634">
        <v>42590</v>
      </c>
      <c r="H1311" s="632" t="s">
        <v>8332</v>
      </c>
      <c r="I1311" s="632" t="s">
        <v>8333</v>
      </c>
      <c r="J1311" s="476" t="s">
        <v>8334</v>
      </c>
      <c r="K1311" s="1451">
        <v>5</v>
      </c>
      <c r="L1311" s="1451">
        <v>5</v>
      </c>
      <c r="M1311" s="1451">
        <v>0</v>
      </c>
      <c r="N1311" s="637">
        <v>118164</v>
      </c>
      <c r="O1311" s="662">
        <v>72080.03</v>
      </c>
      <c r="P1311" s="636">
        <f t="shared" si="43"/>
        <v>46083.97</v>
      </c>
      <c r="Q1311" s="638">
        <f t="shared" si="44"/>
        <v>0.39000008462814395</v>
      </c>
      <c r="R1311" s="635" t="s">
        <v>8305</v>
      </c>
      <c r="S1311" s="635">
        <v>4217170862</v>
      </c>
      <c r="T1311" s="635" t="s">
        <v>8306</v>
      </c>
      <c r="U1311" s="634">
        <v>42607</v>
      </c>
      <c r="V1311" s="636" t="s">
        <v>694</v>
      </c>
      <c r="W1311" s="632" t="s">
        <v>3011</v>
      </c>
      <c r="X1311" s="632" t="s">
        <v>3011</v>
      </c>
      <c r="Y1311" s="632" t="s">
        <v>8335</v>
      </c>
      <c r="Z1311" s="662">
        <v>72080.03</v>
      </c>
      <c r="AA1311" s="635" t="s">
        <v>8305</v>
      </c>
      <c r="AB1311" s="635">
        <v>4217170862</v>
      </c>
    </row>
    <row r="1312" spans="1:28" ht="146.25">
      <c r="A1312" s="475" t="s">
        <v>27034</v>
      </c>
      <c r="B1312" s="1174" t="s">
        <v>8308</v>
      </c>
      <c r="C1312" s="643">
        <v>4219004290</v>
      </c>
      <c r="D1312" s="644" t="s">
        <v>589</v>
      </c>
      <c r="E1312" s="641" t="s">
        <v>8331</v>
      </c>
      <c r="F1312" s="632" t="s">
        <v>8301</v>
      </c>
      <c r="G1312" s="634">
        <v>42590</v>
      </c>
      <c r="H1312" s="632" t="s">
        <v>8332</v>
      </c>
      <c r="I1312" s="632" t="s">
        <v>8333</v>
      </c>
      <c r="J1312" s="476" t="s">
        <v>8334</v>
      </c>
      <c r="K1312" s="1451"/>
      <c r="L1312" s="1451"/>
      <c r="M1312" s="1451"/>
      <c r="N1312" s="637">
        <v>118164</v>
      </c>
      <c r="O1312" s="662">
        <v>72080.03</v>
      </c>
      <c r="P1312" s="636">
        <f t="shared" si="43"/>
        <v>46083.97</v>
      </c>
      <c r="Q1312" s="638">
        <f t="shared" si="44"/>
        <v>0.39000008462814395</v>
      </c>
      <c r="R1312" s="635" t="s">
        <v>8305</v>
      </c>
      <c r="S1312" s="635">
        <v>4217170862</v>
      </c>
      <c r="T1312" s="635" t="s">
        <v>8306</v>
      </c>
      <c r="U1312" s="634">
        <v>42607</v>
      </c>
      <c r="V1312" s="636" t="s">
        <v>694</v>
      </c>
      <c r="W1312" s="632" t="s">
        <v>3011</v>
      </c>
      <c r="X1312" s="632" t="s">
        <v>3011</v>
      </c>
      <c r="Y1312" s="632" t="s">
        <v>8336</v>
      </c>
      <c r="Z1312" s="662">
        <v>72080.03</v>
      </c>
      <c r="AA1312" s="635" t="s">
        <v>8305</v>
      </c>
      <c r="AB1312" s="635">
        <v>4217170862</v>
      </c>
    </row>
    <row r="1313" spans="1:28" ht="146.25">
      <c r="A1313" s="475" t="s">
        <v>27035</v>
      </c>
      <c r="B1313" s="1174" t="s">
        <v>8310</v>
      </c>
      <c r="C1313" s="643">
        <v>4219004268</v>
      </c>
      <c r="D1313" s="644" t="s">
        <v>589</v>
      </c>
      <c r="E1313" s="641" t="s">
        <v>8331</v>
      </c>
      <c r="F1313" s="632" t="s">
        <v>8301</v>
      </c>
      <c r="G1313" s="634">
        <v>42590</v>
      </c>
      <c r="H1313" s="632" t="s">
        <v>8332</v>
      </c>
      <c r="I1313" s="632" t="s">
        <v>8333</v>
      </c>
      <c r="J1313" s="476" t="s">
        <v>8334</v>
      </c>
      <c r="K1313" s="1451"/>
      <c r="L1313" s="1451"/>
      <c r="M1313" s="1451"/>
      <c r="N1313" s="637">
        <v>88623</v>
      </c>
      <c r="O1313" s="662">
        <v>54060.02</v>
      </c>
      <c r="P1313" s="636">
        <f t="shared" si="43"/>
        <v>34562.980000000003</v>
      </c>
      <c r="Q1313" s="638">
        <f t="shared" si="44"/>
        <v>0.39000011283752534</v>
      </c>
      <c r="R1313" s="635" t="s">
        <v>8305</v>
      </c>
      <c r="S1313" s="635">
        <v>4217170862</v>
      </c>
      <c r="T1313" s="635" t="s">
        <v>8306</v>
      </c>
      <c r="U1313" s="634">
        <v>42607</v>
      </c>
      <c r="V1313" s="636" t="s">
        <v>694</v>
      </c>
      <c r="W1313" s="632" t="s">
        <v>3011</v>
      </c>
      <c r="X1313" s="632" t="s">
        <v>3011</v>
      </c>
      <c r="Y1313" s="632" t="s">
        <v>8337</v>
      </c>
      <c r="Z1313" s="662">
        <v>54060.02</v>
      </c>
      <c r="AA1313" s="635" t="s">
        <v>8305</v>
      </c>
      <c r="AB1313" s="635">
        <v>4217170862</v>
      </c>
    </row>
    <row r="1314" spans="1:28" ht="146.25">
      <c r="A1314" s="475" t="s">
        <v>27036</v>
      </c>
      <c r="B1314" s="1174" t="s">
        <v>8312</v>
      </c>
      <c r="C1314" s="643">
        <v>4221002677</v>
      </c>
      <c r="D1314" s="644" t="s">
        <v>589</v>
      </c>
      <c r="E1314" s="641" t="s">
        <v>8331</v>
      </c>
      <c r="F1314" s="632" t="s">
        <v>8301</v>
      </c>
      <c r="G1314" s="634">
        <v>42590</v>
      </c>
      <c r="H1314" s="632" t="s">
        <v>8332</v>
      </c>
      <c r="I1314" s="632" t="s">
        <v>8333</v>
      </c>
      <c r="J1314" s="476" t="s">
        <v>8334</v>
      </c>
      <c r="K1314" s="1451"/>
      <c r="L1314" s="1451"/>
      <c r="M1314" s="1451"/>
      <c r="N1314" s="637">
        <v>118164</v>
      </c>
      <c r="O1314" s="662">
        <v>72080.03</v>
      </c>
      <c r="P1314" s="636">
        <f t="shared" si="43"/>
        <v>46083.97</v>
      </c>
      <c r="Q1314" s="638">
        <f t="shared" si="44"/>
        <v>0.39000008462814395</v>
      </c>
      <c r="R1314" s="635" t="s">
        <v>8305</v>
      </c>
      <c r="S1314" s="635">
        <v>4217170862</v>
      </c>
      <c r="T1314" s="635" t="s">
        <v>8306</v>
      </c>
      <c r="U1314" s="634">
        <v>42607</v>
      </c>
      <c r="V1314" s="636" t="s">
        <v>694</v>
      </c>
      <c r="W1314" s="632" t="s">
        <v>3011</v>
      </c>
      <c r="X1314" s="632" t="s">
        <v>3011</v>
      </c>
      <c r="Y1314" s="632" t="s">
        <v>8338</v>
      </c>
      <c r="Z1314" s="662">
        <v>72080.03</v>
      </c>
      <c r="AA1314" s="635" t="s">
        <v>8305</v>
      </c>
      <c r="AB1314" s="635">
        <v>4217170862</v>
      </c>
    </row>
    <row r="1315" spans="1:28" ht="146.25">
      <c r="A1315" s="475" t="s">
        <v>27037</v>
      </c>
      <c r="B1315" s="1174" t="s">
        <v>7376</v>
      </c>
      <c r="C1315" s="643">
        <v>4221002701</v>
      </c>
      <c r="D1315" s="644" t="s">
        <v>589</v>
      </c>
      <c r="E1315" s="641" t="s">
        <v>8331</v>
      </c>
      <c r="F1315" s="632" t="s">
        <v>8301</v>
      </c>
      <c r="G1315" s="634">
        <v>42590</v>
      </c>
      <c r="H1315" s="632" t="s">
        <v>8332</v>
      </c>
      <c r="I1315" s="632" t="s">
        <v>8333</v>
      </c>
      <c r="J1315" s="476" t="s">
        <v>8334</v>
      </c>
      <c r="K1315" s="1451"/>
      <c r="L1315" s="1451"/>
      <c r="M1315" s="1451"/>
      <c r="N1315" s="637">
        <v>59082</v>
      </c>
      <c r="O1315" s="662">
        <v>36040.01</v>
      </c>
      <c r="P1315" s="636">
        <f t="shared" si="43"/>
        <v>23041.989999999998</v>
      </c>
      <c r="Q1315" s="638">
        <f t="shared" si="44"/>
        <v>0.39000016925628794</v>
      </c>
      <c r="R1315" s="635" t="s">
        <v>8305</v>
      </c>
      <c r="S1315" s="635">
        <v>4217170862</v>
      </c>
      <c r="T1315" s="635" t="s">
        <v>8306</v>
      </c>
      <c r="U1315" s="634">
        <v>42607</v>
      </c>
      <c r="V1315" s="636" t="s">
        <v>694</v>
      </c>
      <c r="W1315" s="632" t="s">
        <v>3011</v>
      </c>
      <c r="X1315" s="632" t="s">
        <v>3011</v>
      </c>
      <c r="Y1315" s="632" t="s">
        <v>8339</v>
      </c>
      <c r="Z1315" s="662">
        <v>36040.01</v>
      </c>
      <c r="AA1315" s="635" t="s">
        <v>8305</v>
      </c>
      <c r="AB1315" s="635">
        <v>4217170862</v>
      </c>
    </row>
    <row r="1316" spans="1:28" ht="146.25">
      <c r="A1316" s="475" t="s">
        <v>27038</v>
      </c>
      <c r="B1316" s="1174" t="s">
        <v>8315</v>
      </c>
      <c r="C1316" s="643">
        <v>4219004300</v>
      </c>
      <c r="D1316" s="644" t="s">
        <v>589</v>
      </c>
      <c r="E1316" s="641" t="s">
        <v>8331</v>
      </c>
      <c r="F1316" s="632" t="s">
        <v>8301</v>
      </c>
      <c r="G1316" s="634">
        <v>42590</v>
      </c>
      <c r="H1316" s="632" t="s">
        <v>8332</v>
      </c>
      <c r="I1316" s="632" t="s">
        <v>8333</v>
      </c>
      <c r="J1316" s="476" t="s">
        <v>8334</v>
      </c>
      <c r="K1316" s="1451"/>
      <c r="L1316" s="1451"/>
      <c r="M1316" s="1451"/>
      <c r="N1316" s="637">
        <v>118164</v>
      </c>
      <c r="O1316" s="662">
        <v>72080.03</v>
      </c>
      <c r="P1316" s="636">
        <f t="shared" si="43"/>
        <v>46083.97</v>
      </c>
      <c r="Q1316" s="638">
        <f t="shared" si="44"/>
        <v>0.39000008462814395</v>
      </c>
      <c r="R1316" s="635" t="s">
        <v>8305</v>
      </c>
      <c r="S1316" s="635">
        <v>4217170862</v>
      </c>
      <c r="T1316" s="635" t="s">
        <v>8306</v>
      </c>
      <c r="U1316" s="634">
        <v>42607</v>
      </c>
      <c r="V1316" s="636" t="s">
        <v>694</v>
      </c>
      <c r="W1316" s="632" t="s">
        <v>3011</v>
      </c>
      <c r="X1316" s="632" t="s">
        <v>3011</v>
      </c>
      <c r="Y1316" s="632" t="s">
        <v>8340</v>
      </c>
      <c r="Z1316" s="662">
        <v>72080.03</v>
      </c>
      <c r="AA1316" s="635" t="s">
        <v>8305</v>
      </c>
      <c r="AB1316" s="635">
        <v>4217170862</v>
      </c>
    </row>
    <row r="1317" spans="1:28" ht="146.25">
      <c r="A1317" s="475" t="s">
        <v>27039</v>
      </c>
      <c r="B1317" s="1171" t="s">
        <v>8317</v>
      </c>
      <c r="C1317" s="643">
        <v>4221002691</v>
      </c>
      <c r="D1317" s="644" t="s">
        <v>589</v>
      </c>
      <c r="E1317" s="641" t="s">
        <v>8331</v>
      </c>
      <c r="F1317" s="632" t="s">
        <v>8301</v>
      </c>
      <c r="G1317" s="634">
        <v>42590</v>
      </c>
      <c r="H1317" s="632" t="s">
        <v>8332</v>
      </c>
      <c r="I1317" s="632" t="s">
        <v>8333</v>
      </c>
      <c r="J1317" s="476" t="s">
        <v>8334</v>
      </c>
      <c r="K1317" s="1451"/>
      <c r="L1317" s="1451"/>
      <c r="M1317" s="1451"/>
      <c r="N1317" s="637">
        <v>177264</v>
      </c>
      <c r="O1317" s="662">
        <v>108120.04</v>
      </c>
      <c r="P1317" s="636">
        <f t="shared" si="43"/>
        <v>69143.960000000006</v>
      </c>
      <c r="Q1317" s="638">
        <f t="shared" si="44"/>
        <v>0.39006205433703411</v>
      </c>
      <c r="R1317" s="635" t="s">
        <v>8305</v>
      </c>
      <c r="S1317" s="635">
        <v>4217170862</v>
      </c>
      <c r="T1317" s="635" t="s">
        <v>8306</v>
      </c>
      <c r="U1317" s="634">
        <v>42607</v>
      </c>
      <c r="V1317" s="636" t="s">
        <v>694</v>
      </c>
      <c r="W1317" s="632" t="s">
        <v>3011</v>
      </c>
      <c r="X1317" s="632" t="s">
        <v>3011</v>
      </c>
      <c r="Y1317" s="632" t="s">
        <v>8341</v>
      </c>
      <c r="Z1317" s="662">
        <v>108120.04</v>
      </c>
      <c r="AA1317" s="635" t="s">
        <v>8305</v>
      </c>
      <c r="AB1317" s="635">
        <v>4217170862</v>
      </c>
    </row>
    <row r="1318" spans="1:28" ht="146.25">
      <c r="A1318" s="475" t="s">
        <v>27040</v>
      </c>
      <c r="B1318" s="1174" t="s">
        <v>8244</v>
      </c>
      <c r="C1318" s="643">
        <v>4219004187</v>
      </c>
      <c r="D1318" s="644" t="s">
        <v>589</v>
      </c>
      <c r="E1318" s="641" t="s">
        <v>8331</v>
      </c>
      <c r="F1318" s="632" t="s">
        <v>8301</v>
      </c>
      <c r="G1318" s="634">
        <v>42590</v>
      </c>
      <c r="H1318" s="632" t="s">
        <v>8332</v>
      </c>
      <c r="I1318" s="632" t="s">
        <v>8333</v>
      </c>
      <c r="J1318" s="476" t="s">
        <v>8334</v>
      </c>
      <c r="K1318" s="1451"/>
      <c r="L1318" s="1451"/>
      <c r="M1318" s="1451"/>
      <c r="N1318" s="637">
        <v>118164</v>
      </c>
      <c r="O1318" s="662">
        <v>72080.03</v>
      </c>
      <c r="P1318" s="636">
        <f t="shared" si="43"/>
        <v>46083.97</v>
      </c>
      <c r="Q1318" s="638">
        <f t="shared" si="44"/>
        <v>0.39000008462814395</v>
      </c>
      <c r="R1318" s="635" t="s">
        <v>8305</v>
      </c>
      <c r="S1318" s="635">
        <v>4217170862</v>
      </c>
      <c r="T1318" s="635" t="s">
        <v>8306</v>
      </c>
      <c r="U1318" s="634">
        <v>42607</v>
      </c>
      <c r="V1318" s="636" t="s">
        <v>694</v>
      </c>
      <c r="W1318" s="632" t="s">
        <v>3011</v>
      </c>
      <c r="X1318" s="632" t="s">
        <v>3011</v>
      </c>
      <c r="Y1318" s="632" t="s">
        <v>8342</v>
      </c>
      <c r="Z1318" s="662">
        <v>72080.03</v>
      </c>
      <c r="AA1318" s="635" t="s">
        <v>8305</v>
      </c>
      <c r="AB1318" s="635">
        <v>4217170862</v>
      </c>
    </row>
    <row r="1319" spans="1:28" ht="146.25">
      <c r="A1319" s="475" t="s">
        <v>27041</v>
      </c>
      <c r="B1319" s="1174" t="s">
        <v>7137</v>
      </c>
      <c r="C1319" s="643">
        <v>4219004155</v>
      </c>
      <c r="D1319" s="644" t="s">
        <v>589</v>
      </c>
      <c r="E1319" s="641" t="s">
        <v>8331</v>
      </c>
      <c r="F1319" s="632" t="s">
        <v>8301</v>
      </c>
      <c r="G1319" s="634">
        <v>42590</v>
      </c>
      <c r="H1319" s="632" t="s">
        <v>8332</v>
      </c>
      <c r="I1319" s="632" t="s">
        <v>8333</v>
      </c>
      <c r="J1319" s="476" t="s">
        <v>8334</v>
      </c>
      <c r="K1319" s="1451"/>
      <c r="L1319" s="1451"/>
      <c r="M1319" s="1451"/>
      <c r="N1319" s="637">
        <v>177246</v>
      </c>
      <c r="O1319" s="662">
        <v>108120.04</v>
      </c>
      <c r="P1319" s="636">
        <f t="shared" si="43"/>
        <v>69125.960000000006</v>
      </c>
      <c r="Q1319" s="638">
        <f t="shared" si="44"/>
        <v>0.39000011283752534</v>
      </c>
      <c r="R1319" s="635" t="s">
        <v>8305</v>
      </c>
      <c r="S1319" s="635">
        <v>4217170862</v>
      </c>
      <c r="T1319" s="635" t="s">
        <v>8306</v>
      </c>
      <c r="U1319" s="634">
        <v>42607</v>
      </c>
      <c r="V1319" s="636" t="s">
        <v>694</v>
      </c>
      <c r="W1319" s="632" t="s">
        <v>3011</v>
      </c>
      <c r="X1319" s="632" t="s">
        <v>3011</v>
      </c>
      <c r="Y1319" s="632" t="s">
        <v>8343</v>
      </c>
      <c r="Z1319" s="662">
        <v>108120.04</v>
      </c>
      <c r="AA1319" s="635" t="s">
        <v>8305</v>
      </c>
      <c r="AB1319" s="635">
        <v>4217170862</v>
      </c>
    </row>
    <row r="1320" spans="1:28" ht="146.25">
      <c r="A1320" s="475" t="s">
        <v>27042</v>
      </c>
      <c r="B1320" s="1175" t="s">
        <v>8321</v>
      </c>
      <c r="C1320" s="643">
        <v>4219004194</v>
      </c>
      <c r="D1320" s="644" t="s">
        <v>589</v>
      </c>
      <c r="E1320" s="641" t="s">
        <v>8331</v>
      </c>
      <c r="F1320" s="632" t="s">
        <v>8301</v>
      </c>
      <c r="G1320" s="634">
        <v>42590</v>
      </c>
      <c r="H1320" s="632" t="s">
        <v>8332</v>
      </c>
      <c r="I1320" s="632" t="s">
        <v>8333</v>
      </c>
      <c r="J1320" s="476" t="s">
        <v>8334</v>
      </c>
      <c r="K1320" s="1451"/>
      <c r="L1320" s="1451"/>
      <c r="M1320" s="1451"/>
      <c r="N1320" s="637">
        <v>147705</v>
      </c>
      <c r="O1320" s="662">
        <v>90100.03</v>
      </c>
      <c r="P1320" s="636">
        <f t="shared" si="43"/>
        <v>57604.97</v>
      </c>
      <c r="Q1320" s="638">
        <f t="shared" si="44"/>
        <v>0.39000013540503031</v>
      </c>
      <c r="R1320" s="635" t="s">
        <v>8305</v>
      </c>
      <c r="S1320" s="635">
        <v>4217170862</v>
      </c>
      <c r="T1320" s="635" t="s">
        <v>8306</v>
      </c>
      <c r="U1320" s="634">
        <v>42607</v>
      </c>
      <c r="V1320" s="636" t="s">
        <v>694</v>
      </c>
      <c r="W1320" s="632" t="s">
        <v>3011</v>
      </c>
      <c r="X1320" s="632" t="s">
        <v>3011</v>
      </c>
      <c r="Y1320" s="632" t="s">
        <v>8344</v>
      </c>
      <c r="Z1320" s="662">
        <v>90100.03</v>
      </c>
      <c r="AA1320" s="635" t="s">
        <v>8305</v>
      </c>
      <c r="AB1320" s="635">
        <v>4217170862</v>
      </c>
    </row>
    <row r="1321" spans="1:28" ht="146.25">
      <c r="A1321" s="475" t="s">
        <v>27043</v>
      </c>
      <c r="B1321" s="1175" t="s">
        <v>8323</v>
      </c>
      <c r="C1321" s="643">
        <v>4219004162</v>
      </c>
      <c r="D1321" s="644" t="s">
        <v>589</v>
      </c>
      <c r="E1321" s="641" t="s">
        <v>8331</v>
      </c>
      <c r="F1321" s="632" t="s">
        <v>8301</v>
      </c>
      <c r="G1321" s="634">
        <v>42590</v>
      </c>
      <c r="H1321" s="632" t="s">
        <v>8332</v>
      </c>
      <c r="I1321" s="632" t="s">
        <v>8333</v>
      </c>
      <c r="J1321" s="476" t="s">
        <v>8334</v>
      </c>
      <c r="K1321" s="1451"/>
      <c r="L1321" s="1451"/>
      <c r="M1321" s="1451"/>
      <c r="N1321" s="637">
        <v>177264</v>
      </c>
      <c r="O1321" s="662">
        <v>108120.04</v>
      </c>
      <c r="P1321" s="636">
        <f t="shared" si="43"/>
        <v>69143.960000000006</v>
      </c>
      <c r="Q1321" s="638">
        <f t="shared" si="44"/>
        <v>0.39006205433703411</v>
      </c>
      <c r="R1321" s="635" t="s">
        <v>8305</v>
      </c>
      <c r="S1321" s="635">
        <v>4217170862</v>
      </c>
      <c r="T1321" s="635" t="s">
        <v>8306</v>
      </c>
      <c r="U1321" s="634">
        <v>42607</v>
      </c>
      <c r="V1321" s="636" t="s">
        <v>694</v>
      </c>
      <c r="W1321" s="632" t="s">
        <v>3011</v>
      </c>
      <c r="X1321" s="632" t="s">
        <v>3011</v>
      </c>
      <c r="Y1321" s="632" t="s">
        <v>8345</v>
      </c>
      <c r="Z1321" s="662">
        <v>108120.04</v>
      </c>
      <c r="AA1321" s="635" t="s">
        <v>8305</v>
      </c>
      <c r="AB1321" s="635">
        <v>4217170862</v>
      </c>
    </row>
    <row r="1322" spans="1:28" ht="146.25">
      <c r="A1322" s="475" t="s">
        <v>27044</v>
      </c>
      <c r="B1322" s="1174" t="s">
        <v>7383</v>
      </c>
      <c r="C1322" s="643">
        <v>4221003536</v>
      </c>
      <c r="D1322" s="644" t="s">
        <v>589</v>
      </c>
      <c r="E1322" s="641" t="s">
        <v>8331</v>
      </c>
      <c r="F1322" s="632" t="s">
        <v>8301</v>
      </c>
      <c r="G1322" s="634">
        <v>42590</v>
      </c>
      <c r="H1322" s="632" t="s">
        <v>8332</v>
      </c>
      <c r="I1322" s="632" t="s">
        <v>8333</v>
      </c>
      <c r="J1322" s="476" t="s">
        <v>8334</v>
      </c>
      <c r="K1322" s="1451"/>
      <c r="L1322" s="1451"/>
      <c r="M1322" s="1451"/>
      <c r="N1322" s="637">
        <v>147705</v>
      </c>
      <c r="O1322" s="662">
        <v>90100.03</v>
      </c>
      <c r="P1322" s="636">
        <f t="shared" si="43"/>
        <v>57604.97</v>
      </c>
      <c r="Q1322" s="638">
        <f t="shared" si="44"/>
        <v>0.39000013540503031</v>
      </c>
      <c r="R1322" s="635" t="s">
        <v>8305</v>
      </c>
      <c r="S1322" s="635">
        <v>4217170862</v>
      </c>
      <c r="T1322" s="635" t="s">
        <v>8306</v>
      </c>
      <c r="U1322" s="634">
        <v>42607</v>
      </c>
      <c r="V1322" s="636" t="s">
        <v>694</v>
      </c>
      <c r="W1322" s="632" t="s">
        <v>3011</v>
      </c>
      <c r="X1322" s="632" t="s">
        <v>3011</v>
      </c>
      <c r="Y1322" s="632" t="s">
        <v>8346</v>
      </c>
      <c r="Z1322" s="662">
        <v>90100.03</v>
      </c>
      <c r="AA1322" s="635" t="s">
        <v>8305</v>
      </c>
      <c r="AB1322" s="635">
        <v>4217170862</v>
      </c>
    </row>
    <row r="1323" spans="1:28" ht="146.25">
      <c r="A1323" s="475" t="s">
        <v>27045</v>
      </c>
      <c r="B1323" s="1174" t="s">
        <v>8326</v>
      </c>
      <c r="C1323" s="643">
        <v>4221002638</v>
      </c>
      <c r="D1323" s="644" t="s">
        <v>589</v>
      </c>
      <c r="E1323" s="641" t="s">
        <v>8331</v>
      </c>
      <c r="F1323" s="632" t="s">
        <v>8301</v>
      </c>
      <c r="G1323" s="634">
        <v>42590</v>
      </c>
      <c r="H1323" s="632" t="s">
        <v>8332</v>
      </c>
      <c r="I1323" s="632" t="s">
        <v>8333</v>
      </c>
      <c r="J1323" s="476" t="s">
        <v>8334</v>
      </c>
      <c r="K1323" s="1451"/>
      <c r="L1323" s="1451"/>
      <c r="M1323" s="1451"/>
      <c r="N1323" s="637">
        <v>177246</v>
      </c>
      <c r="O1323" s="662">
        <v>108120.04</v>
      </c>
      <c r="P1323" s="636">
        <f t="shared" si="43"/>
        <v>69125.960000000006</v>
      </c>
      <c r="Q1323" s="638">
        <f t="shared" si="44"/>
        <v>0.39000011283752534</v>
      </c>
      <c r="R1323" s="635" t="s">
        <v>8305</v>
      </c>
      <c r="S1323" s="635">
        <v>4217170862</v>
      </c>
      <c r="T1323" s="635" t="s">
        <v>8306</v>
      </c>
      <c r="U1323" s="634">
        <v>42607</v>
      </c>
      <c r="V1323" s="636" t="s">
        <v>694</v>
      </c>
      <c r="W1323" s="632" t="s">
        <v>3011</v>
      </c>
      <c r="X1323" s="632" t="s">
        <v>3011</v>
      </c>
      <c r="Y1323" s="632" t="s">
        <v>8347</v>
      </c>
      <c r="Z1323" s="662">
        <v>108120.04</v>
      </c>
      <c r="AA1323" s="635" t="s">
        <v>8305</v>
      </c>
      <c r="AB1323" s="635">
        <v>4217170862</v>
      </c>
    </row>
    <row r="1324" spans="1:28" ht="146.25">
      <c r="A1324" s="475" t="s">
        <v>27046</v>
      </c>
      <c r="B1324" s="1175" t="s">
        <v>7151</v>
      </c>
      <c r="C1324" s="632" t="s">
        <v>7152</v>
      </c>
      <c r="D1324" s="644" t="s">
        <v>589</v>
      </c>
      <c r="E1324" s="641" t="s">
        <v>8331</v>
      </c>
      <c r="F1324" s="632" t="s">
        <v>8301</v>
      </c>
      <c r="G1324" s="634">
        <v>42590</v>
      </c>
      <c r="H1324" s="632" t="s">
        <v>8332</v>
      </c>
      <c r="I1324" s="632" t="s">
        <v>8333</v>
      </c>
      <c r="J1324" s="476" t="s">
        <v>8334</v>
      </c>
      <c r="K1324" s="1451"/>
      <c r="L1324" s="1451"/>
      <c r="M1324" s="1451"/>
      <c r="N1324" s="637">
        <v>177246</v>
      </c>
      <c r="O1324" s="662">
        <v>108120.04</v>
      </c>
      <c r="P1324" s="636">
        <f t="shared" si="43"/>
        <v>69125.960000000006</v>
      </c>
      <c r="Q1324" s="638">
        <f t="shared" si="44"/>
        <v>0.39000011283752534</v>
      </c>
      <c r="R1324" s="635" t="s">
        <v>8305</v>
      </c>
      <c r="S1324" s="635">
        <v>4217170862</v>
      </c>
      <c r="T1324" s="635" t="s">
        <v>8306</v>
      </c>
      <c r="U1324" s="634">
        <v>42607</v>
      </c>
      <c r="V1324" s="636" t="s">
        <v>694</v>
      </c>
      <c r="W1324" s="632" t="s">
        <v>3011</v>
      </c>
      <c r="X1324" s="632" t="s">
        <v>3011</v>
      </c>
      <c r="Y1324" s="632" t="s">
        <v>8348</v>
      </c>
      <c r="Z1324" s="662">
        <v>108120.04</v>
      </c>
      <c r="AA1324" s="635" t="s">
        <v>8305</v>
      </c>
      <c r="AB1324" s="635">
        <v>4217170862</v>
      </c>
    </row>
    <row r="1325" spans="1:28" ht="146.25">
      <c r="A1325" s="475" t="s">
        <v>27047</v>
      </c>
      <c r="B1325" s="1174" t="s">
        <v>8329</v>
      </c>
      <c r="C1325" s="643">
        <v>4219004243</v>
      </c>
      <c r="D1325" s="644" t="s">
        <v>589</v>
      </c>
      <c r="E1325" s="641" t="s">
        <v>8331</v>
      </c>
      <c r="F1325" s="632" t="s">
        <v>8301</v>
      </c>
      <c r="G1325" s="634">
        <v>42590</v>
      </c>
      <c r="H1325" s="632" t="s">
        <v>8332</v>
      </c>
      <c r="I1325" s="632" t="s">
        <v>8333</v>
      </c>
      <c r="J1325" s="476" t="s">
        <v>8334</v>
      </c>
      <c r="K1325" s="1451"/>
      <c r="L1325" s="1451"/>
      <c r="M1325" s="1451"/>
      <c r="N1325" s="637">
        <v>118164</v>
      </c>
      <c r="O1325" s="662">
        <v>72080.03</v>
      </c>
      <c r="P1325" s="636">
        <f t="shared" si="43"/>
        <v>46083.97</v>
      </c>
      <c r="Q1325" s="638">
        <f t="shared" si="44"/>
        <v>0.39000008462814395</v>
      </c>
      <c r="R1325" s="635" t="s">
        <v>8305</v>
      </c>
      <c r="S1325" s="635">
        <v>4217170862</v>
      </c>
      <c r="T1325" s="635" t="s">
        <v>8306</v>
      </c>
      <c r="U1325" s="634">
        <v>42607</v>
      </c>
      <c r="V1325" s="636" t="s">
        <v>694</v>
      </c>
      <c r="W1325" s="632" t="s">
        <v>3011</v>
      </c>
      <c r="X1325" s="632" t="s">
        <v>3011</v>
      </c>
      <c r="Y1325" s="632" t="s">
        <v>8349</v>
      </c>
      <c r="Z1325" s="662">
        <v>72080.03</v>
      </c>
      <c r="AA1325" s="635" t="s">
        <v>8305</v>
      </c>
      <c r="AB1325" s="635">
        <v>4217170862</v>
      </c>
    </row>
    <row r="1326" spans="1:28" ht="112.5">
      <c r="A1326" s="475" t="s">
        <v>27048</v>
      </c>
      <c r="B1326" s="1174" t="s">
        <v>8251</v>
      </c>
      <c r="C1326" s="643">
        <v>4219004236</v>
      </c>
      <c r="D1326" s="644" t="s">
        <v>589</v>
      </c>
      <c r="E1326" s="477" t="s">
        <v>8350</v>
      </c>
      <c r="F1326" s="632" t="s">
        <v>8301</v>
      </c>
      <c r="G1326" s="634">
        <v>42590</v>
      </c>
      <c r="H1326" s="632" t="s">
        <v>8351</v>
      </c>
      <c r="I1326" s="632" t="s">
        <v>992</v>
      </c>
      <c r="J1326" s="476" t="s">
        <v>8352</v>
      </c>
      <c r="K1326" s="1451">
        <v>5</v>
      </c>
      <c r="L1326" s="1451">
        <v>5</v>
      </c>
      <c r="M1326" s="1451">
        <v>0</v>
      </c>
      <c r="N1326" s="637">
        <v>30114.65</v>
      </c>
      <c r="O1326" s="662">
        <v>20929.669999999998</v>
      </c>
      <c r="P1326" s="636">
        <f t="shared" si="43"/>
        <v>9184.9800000000032</v>
      </c>
      <c r="Q1326" s="638">
        <f t="shared" si="44"/>
        <v>0.30500039017554598</v>
      </c>
      <c r="R1326" s="635" t="s">
        <v>8305</v>
      </c>
      <c r="S1326" s="635">
        <v>4217170862</v>
      </c>
      <c r="T1326" s="635" t="s">
        <v>8306</v>
      </c>
      <c r="U1326" s="634">
        <v>42605</v>
      </c>
      <c r="V1326" s="636" t="s">
        <v>694</v>
      </c>
      <c r="W1326" s="632" t="s">
        <v>3011</v>
      </c>
      <c r="X1326" s="632" t="s">
        <v>3011</v>
      </c>
      <c r="Y1326" s="632" t="s">
        <v>8353</v>
      </c>
      <c r="Z1326" s="662">
        <v>20929.669999999998</v>
      </c>
      <c r="AA1326" s="635" t="s">
        <v>8305</v>
      </c>
      <c r="AB1326" s="635">
        <v>4217170862</v>
      </c>
    </row>
    <row r="1327" spans="1:28" ht="112.5">
      <c r="A1327" s="475" t="s">
        <v>27049</v>
      </c>
      <c r="B1327" s="1174" t="s">
        <v>8308</v>
      </c>
      <c r="C1327" s="643">
        <v>4219004290</v>
      </c>
      <c r="D1327" s="644" t="s">
        <v>589</v>
      </c>
      <c r="E1327" s="477" t="s">
        <v>8350</v>
      </c>
      <c r="F1327" s="632" t="s">
        <v>8301</v>
      </c>
      <c r="G1327" s="634">
        <v>42590</v>
      </c>
      <c r="H1327" s="632" t="s">
        <v>8351</v>
      </c>
      <c r="I1327" s="632" t="s">
        <v>992</v>
      </c>
      <c r="J1327" s="476" t="s">
        <v>8352</v>
      </c>
      <c r="K1327" s="1451"/>
      <c r="L1327" s="1451"/>
      <c r="M1327" s="1451"/>
      <c r="N1327" s="637">
        <v>60229.29</v>
      </c>
      <c r="O1327" s="662">
        <v>41859.339999999997</v>
      </c>
      <c r="P1327" s="636">
        <f t="shared" si="43"/>
        <v>18369.950000000004</v>
      </c>
      <c r="Q1327" s="638">
        <f t="shared" si="44"/>
        <v>0.30500027478324926</v>
      </c>
      <c r="R1327" s="635" t="s">
        <v>8305</v>
      </c>
      <c r="S1327" s="635">
        <v>4217170862</v>
      </c>
      <c r="T1327" s="635" t="s">
        <v>8306</v>
      </c>
      <c r="U1327" s="634">
        <v>42605</v>
      </c>
      <c r="V1327" s="636" t="s">
        <v>694</v>
      </c>
      <c r="W1327" s="632" t="s">
        <v>3011</v>
      </c>
      <c r="X1327" s="632" t="s">
        <v>3011</v>
      </c>
      <c r="Y1327" s="632" t="s">
        <v>8354</v>
      </c>
      <c r="Z1327" s="662">
        <v>41859.339999999997</v>
      </c>
      <c r="AA1327" s="635" t="s">
        <v>8305</v>
      </c>
      <c r="AB1327" s="635">
        <v>4217170862</v>
      </c>
    </row>
    <row r="1328" spans="1:28" ht="112.5">
      <c r="A1328" s="475" t="s">
        <v>27050</v>
      </c>
      <c r="B1328" s="1174" t="s">
        <v>8310</v>
      </c>
      <c r="C1328" s="643">
        <v>4219004268</v>
      </c>
      <c r="D1328" s="644" t="s">
        <v>589</v>
      </c>
      <c r="E1328" s="477" t="s">
        <v>8350</v>
      </c>
      <c r="F1328" s="632" t="s">
        <v>8301</v>
      </c>
      <c r="G1328" s="634">
        <v>42590</v>
      </c>
      <c r="H1328" s="632" t="s">
        <v>8351</v>
      </c>
      <c r="I1328" s="632" t="s">
        <v>992</v>
      </c>
      <c r="J1328" s="476" t="s">
        <v>8352</v>
      </c>
      <c r="K1328" s="1451"/>
      <c r="L1328" s="1451"/>
      <c r="M1328" s="1451"/>
      <c r="N1328" s="637">
        <v>60229.29</v>
      </c>
      <c r="O1328" s="662">
        <v>41859.339999999997</v>
      </c>
      <c r="P1328" s="636">
        <f t="shared" si="43"/>
        <v>18369.950000000004</v>
      </c>
      <c r="Q1328" s="638">
        <f t="shared" si="44"/>
        <v>0.30500027478324926</v>
      </c>
      <c r="R1328" s="635" t="s">
        <v>8305</v>
      </c>
      <c r="S1328" s="635">
        <v>4217170862</v>
      </c>
      <c r="T1328" s="635" t="s">
        <v>8306</v>
      </c>
      <c r="U1328" s="634">
        <v>42605</v>
      </c>
      <c r="V1328" s="636" t="s">
        <v>694</v>
      </c>
      <c r="W1328" s="632" t="s">
        <v>3011</v>
      </c>
      <c r="X1328" s="632" t="s">
        <v>3011</v>
      </c>
      <c r="Y1328" s="632" t="s">
        <v>8355</v>
      </c>
      <c r="Z1328" s="662">
        <v>41859.339999999997</v>
      </c>
      <c r="AA1328" s="635" t="s">
        <v>8305</v>
      </c>
      <c r="AB1328" s="635">
        <v>4217170862</v>
      </c>
    </row>
    <row r="1329" spans="1:28" ht="112.5">
      <c r="A1329" s="475" t="s">
        <v>27051</v>
      </c>
      <c r="B1329" s="1174" t="s">
        <v>8312</v>
      </c>
      <c r="C1329" s="643">
        <v>4221002677</v>
      </c>
      <c r="D1329" s="644" t="s">
        <v>589</v>
      </c>
      <c r="E1329" s="477" t="s">
        <v>8350</v>
      </c>
      <c r="F1329" s="632" t="s">
        <v>8301</v>
      </c>
      <c r="G1329" s="634">
        <v>42590</v>
      </c>
      <c r="H1329" s="632" t="s">
        <v>8351</v>
      </c>
      <c r="I1329" s="632" t="s">
        <v>992</v>
      </c>
      <c r="J1329" s="476" t="s">
        <v>8352</v>
      </c>
      <c r="K1329" s="1451"/>
      <c r="L1329" s="1451"/>
      <c r="M1329" s="1451"/>
      <c r="N1329" s="637">
        <v>60229.29</v>
      </c>
      <c r="O1329" s="662">
        <v>41859.339999999997</v>
      </c>
      <c r="P1329" s="636">
        <f t="shared" si="43"/>
        <v>18369.950000000004</v>
      </c>
      <c r="Q1329" s="638">
        <f t="shared" si="44"/>
        <v>0.30500027478324926</v>
      </c>
      <c r="R1329" s="635" t="s">
        <v>8305</v>
      </c>
      <c r="S1329" s="635">
        <v>4217170862</v>
      </c>
      <c r="T1329" s="635" t="s">
        <v>8306</v>
      </c>
      <c r="U1329" s="634">
        <v>42605</v>
      </c>
      <c r="V1329" s="636" t="s">
        <v>694</v>
      </c>
      <c r="W1329" s="632" t="s">
        <v>3011</v>
      </c>
      <c r="X1329" s="632" t="s">
        <v>3011</v>
      </c>
      <c r="Y1329" s="632" t="s">
        <v>8356</v>
      </c>
      <c r="Z1329" s="662">
        <v>41859.339999999997</v>
      </c>
      <c r="AA1329" s="635" t="s">
        <v>8305</v>
      </c>
      <c r="AB1329" s="635">
        <v>4217170862</v>
      </c>
    </row>
    <row r="1330" spans="1:28" ht="112.5">
      <c r="A1330" s="475" t="s">
        <v>27052</v>
      </c>
      <c r="B1330" s="1174" t="s">
        <v>7376</v>
      </c>
      <c r="C1330" s="643">
        <v>4221002701</v>
      </c>
      <c r="D1330" s="644" t="s">
        <v>589</v>
      </c>
      <c r="E1330" s="477" t="s">
        <v>8350</v>
      </c>
      <c r="F1330" s="632" t="s">
        <v>8301</v>
      </c>
      <c r="G1330" s="634">
        <v>42590</v>
      </c>
      <c r="H1330" s="632" t="s">
        <v>8351</v>
      </c>
      <c r="I1330" s="632" t="s">
        <v>992</v>
      </c>
      <c r="J1330" s="476" t="s">
        <v>8352</v>
      </c>
      <c r="K1330" s="1451"/>
      <c r="L1330" s="1451"/>
      <c r="M1330" s="1451"/>
      <c r="N1330" s="637">
        <v>30114.65</v>
      </c>
      <c r="O1330" s="662">
        <v>20929.669999999998</v>
      </c>
      <c r="P1330" s="636">
        <f t="shared" si="43"/>
        <v>9184.9800000000032</v>
      </c>
      <c r="Q1330" s="638">
        <f t="shared" si="44"/>
        <v>0.30500039017554598</v>
      </c>
      <c r="R1330" s="635" t="s">
        <v>8305</v>
      </c>
      <c r="S1330" s="635">
        <v>4217170862</v>
      </c>
      <c r="T1330" s="635" t="s">
        <v>8306</v>
      </c>
      <c r="U1330" s="634">
        <v>42605</v>
      </c>
      <c r="V1330" s="636" t="s">
        <v>694</v>
      </c>
      <c r="W1330" s="632" t="s">
        <v>3011</v>
      </c>
      <c r="X1330" s="632" t="s">
        <v>3011</v>
      </c>
      <c r="Y1330" s="632" t="s">
        <v>8357</v>
      </c>
      <c r="Z1330" s="662">
        <v>20929.669999999998</v>
      </c>
      <c r="AA1330" s="635" t="s">
        <v>8305</v>
      </c>
      <c r="AB1330" s="635">
        <v>4217170862</v>
      </c>
    </row>
    <row r="1331" spans="1:28" ht="112.5">
      <c r="A1331" s="475" t="s">
        <v>27053</v>
      </c>
      <c r="B1331" s="1174" t="s">
        <v>8315</v>
      </c>
      <c r="C1331" s="643">
        <v>4219004300</v>
      </c>
      <c r="D1331" s="644" t="s">
        <v>589</v>
      </c>
      <c r="E1331" s="477" t="s">
        <v>8350</v>
      </c>
      <c r="F1331" s="632" t="s">
        <v>8301</v>
      </c>
      <c r="G1331" s="634">
        <v>42590</v>
      </c>
      <c r="H1331" s="632" t="s">
        <v>8351</v>
      </c>
      <c r="I1331" s="632" t="s">
        <v>992</v>
      </c>
      <c r="J1331" s="476" t="s">
        <v>8352</v>
      </c>
      <c r="K1331" s="1451"/>
      <c r="L1331" s="1451"/>
      <c r="M1331" s="1451"/>
      <c r="N1331" s="637">
        <v>30114.65</v>
      </c>
      <c r="O1331" s="662">
        <v>20929.669999999998</v>
      </c>
      <c r="P1331" s="636">
        <f t="shared" si="43"/>
        <v>9184.9800000000032</v>
      </c>
      <c r="Q1331" s="638">
        <f t="shared" si="44"/>
        <v>0.30500039017554598</v>
      </c>
      <c r="R1331" s="635" t="s">
        <v>8305</v>
      </c>
      <c r="S1331" s="635">
        <v>4217170862</v>
      </c>
      <c r="T1331" s="635" t="s">
        <v>8306</v>
      </c>
      <c r="U1331" s="634">
        <v>42605</v>
      </c>
      <c r="V1331" s="636" t="s">
        <v>694</v>
      </c>
      <c r="W1331" s="632" t="s">
        <v>3011</v>
      </c>
      <c r="X1331" s="632" t="s">
        <v>3011</v>
      </c>
      <c r="Y1331" s="632" t="s">
        <v>8358</v>
      </c>
      <c r="Z1331" s="662">
        <v>20929.669999999998</v>
      </c>
      <c r="AA1331" s="635" t="s">
        <v>8305</v>
      </c>
      <c r="AB1331" s="635">
        <v>4217170862</v>
      </c>
    </row>
    <row r="1332" spans="1:28" ht="112.5">
      <c r="A1332" s="475" t="s">
        <v>27054</v>
      </c>
      <c r="B1332" s="1171" t="s">
        <v>8317</v>
      </c>
      <c r="C1332" s="643">
        <v>4221002691</v>
      </c>
      <c r="D1332" s="644" t="s">
        <v>589</v>
      </c>
      <c r="E1332" s="477" t="s">
        <v>8350</v>
      </c>
      <c r="F1332" s="632" t="s">
        <v>8301</v>
      </c>
      <c r="G1332" s="634">
        <v>42590</v>
      </c>
      <c r="H1332" s="632" t="s">
        <v>8351</v>
      </c>
      <c r="I1332" s="632" t="s">
        <v>992</v>
      </c>
      <c r="J1332" s="476" t="s">
        <v>8352</v>
      </c>
      <c r="K1332" s="1451"/>
      <c r="L1332" s="1451"/>
      <c r="M1332" s="1451"/>
      <c r="N1332" s="637">
        <v>90343.94</v>
      </c>
      <c r="O1332" s="662">
        <v>62789.01</v>
      </c>
      <c r="P1332" s="636">
        <f t="shared" si="43"/>
        <v>27554.93</v>
      </c>
      <c r="Q1332" s="638">
        <f t="shared" si="44"/>
        <v>0.30500031324735233</v>
      </c>
      <c r="R1332" s="635" t="s">
        <v>8305</v>
      </c>
      <c r="S1332" s="635">
        <v>4217170862</v>
      </c>
      <c r="T1332" s="635" t="s">
        <v>8306</v>
      </c>
      <c r="U1332" s="634">
        <v>42605</v>
      </c>
      <c r="V1332" s="636" t="s">
        <v>694</v>
      </c>
      <c r="W1332" s="632" t="s">
        <v>3011</v>
      </c>
      <c r="X1332" s="632" t="s">
        <v>3011</v>
      </c>
      <c r="Y1332" s="632" t="s">
        <v>8359</v>
      </c>
      <c r="Z1332" s="662">
        <v>62789.01</v>
      </c>
      <c r="AA1332" s="635" t="s">
        <v>8305</v>
      </c>
      <c r="AB1332" s="635">
        <v>4217170862</v>
      </c>
    </row>
    <row r="1333" spans="1:28" ht="112.5">
      <c r="A1333" s="475" t="s">
        <v>27055</v>
      </c>
      <c r="B1333" s="1174" t="s">
        <v>7137</v>
      </c>
      <c r="C1333" s="643">
        <v>4219004155</v>
      </c>
      <c r="D1333" s="644" t="s">
        <v>589</v>
      </c>
      <c r="E1333" s="477" t="s">
        <v>8350</v>
      </c>
      <c r="F1333" s="632" t="s">
        <v>8301</v>
      </c>
      <c r="G1333" s="634">
        <v>42590</v>
      </c>
      <c r="H1333" s="632" t="s">
        <v>8351</v>
      </c>
      <c r="I1333" s="632" t="s">
        <v>992</v>
      </c>
      <c r="J1333" s="476" t="s">
        <v>8352</v>
      </c>
      <c r="K1333" s="1451"/>
      <c r="L1333" s="1451"/>
      <c r="M1333" s="1451"/>
      <c r="N1333" s="637">
        <v>90343.94</v>
      </c>
      <c r="O1333" s="662">
        <v>62789.01</v>
      </c>
      <c r="P1333" s="636">
        <f t="shared" si="43"/>
        <v>27554.93</v>
      </c>
      <c r="Q1333" s="638">
        <f t="shared" si="44"/>
        <v>0.30500031324735233</v>
      </c>
      <c r="R1333" s="635" t="s">
        <v>8305</v>
      </c>
      <c r="S1333" s="635">
        <v>4217170862</v>
      </c>
      <c r="T1333" s="635" t="s">
        <v>8306</v>
      </c>
      <c r="U1333" s="634">
        <v>42605</v>
      </c>
      <c r="V1333" s="636" t="s">
        <v>694</v>
      </c>
      <c r="W1333" s="632" t="s">
        <v>3011</v>
      </c>
      <c r="X1333" s="632" t="s">
        <v>3011</v>
      </c>
      <c r="Y1333" s="632" t="s">
        <v>8360</v>
      </c>
      <c r="Z1333" s="662">
        <v>62789.01</v>
      </c>
      <c r="AA1333" s="635" t="s">
        <v>8305</v>
      </c>
      <c r="AB1333" s="635">
        <v>4217170862</v>
      </c>
    </row>
    <row r="1334" spans="1:28" ht="112.5">
      <c r="A1334" s="475" t="s">
        <v>27056</v>
      </c>
      <c r="B1334" s="1175" t="s">
        <v>8321</v>
      </c>
      <c r="C1334" s="643">
        <v>4219004194</v>
      </c>
      <c r="D1334" s="644" t="s">
        <v>589</v>
      </c>
      <c r="E1334" s="477" t="s">
        <v>8350</v>
      </c>
      <c r="F1334" s="632" t="s">
        <v>8301</v>
      </c>
      <c r="G1334" s="634">
        <v>42590</v>
      </c>
      <c r="H1334" s="632" t="s">
        <v>8351</v>
      </c>
      <c r="I1334" s="632" t="s">
        <v>992</v>
      </c>
      <c r="J1334" s="476" t="s">
        <v>8352</v>
      </c>
      <c r="K1334" s="1451"/>
      <c r="L1334" s="1451"/>
      <c r="M1334" s="1451"/>
      <c r="N1334" s="637">
        <v>60229.29</v>
      </c>
      <c r="O1334" s="662">
        <v>41859.339999999997</v>
      </c>
      <c r="P1334" s="636">
        <f t="shared" si="43"/>
        <v>18369.950000000004</v>
      </c>
      <c r="Q1334" s="638">
        <f t="shared" si="44"/>
        <v>0.30500027478324926</v>
      </c>
      <c r="R1334" s="635" t="s">
        <v>8305</v>
      </c>
      <c r="S1334" s="635">
        <v>4217170862</v>
      </c>
      <c r="T1334" s="635" t="s">
        <v>8306</v>
      </c>
      <c r="U1334" s="634">
        <v>42605</v>
      </c>
      <c r="V1334" s="636" t="s">
        <v>694</v>
      </c>
      <c r="W1334" s="632" t="s">
        <v>3011</v>
      </c>
      <c r="X1334" s="632" t="s">
        <v>3011</v>
      </c>
      <c r="Y1334" s="632" t="s">
        <v>8361</v>
      </c>
      <c r="Z1334" s="662">
        <v>41859.339999999997</v>
      </c>
      <c r="AA1334" s="635" t="s">
        <v>8305</v>
      </c>
      <c r="AB1334" s="635">
        <v>4217170862</v>
      </c>
    </row>
    <row r="1335" spans="1:28" ht="112.5">
      <c r="A1335" s="475" t="s">
        <v>27057</v>
      </c>
      <c r="B1335" s="1175" t="s">
        <v>8323</v>
      </c>
      <c r="C1335" s="643">
        <v>4219004162</v>
      </c>
      <c r="D1335" s="644" t="s">
        <v>589</v>
      </c>
      <c r="E1335" s="477" t="s">
        <v>8350</v>
      </c>
      <c r="F1335" s="632" t="s">
        <v>8301</v>
      </c>
      <c r="G1335" s="634">
        <v>42590</v>
      </c>
      <c r="H1335" s="632" t="s">
        <v>8351</v>
      </c>
      <c r="I1335" s="632" t="s">
        <v>992</v>
      </c>
      <c r="J1335" s="476" t="s">
        <v>8352</v>
      </c>
      <c r="K1335" s="1451"/>
      <c r="L1335" s="1451"/>
      <c r="M1335" s="1451"/>
      <c r="N1335" s="637">
        <v>90343.94</v>
      </c>
      <c r="O1335" s="662">
        <v>62789.01</v>
      </c>
      <c r="P1335" s="636">
        <f t="shared" si="43"/>
        <v>27554.93</v>
      </c>
      <c r="Q1335" s="638">
        <f t="shared" si="44"/>
        <v>0.30500031324735233</v>
      </c>
      <c r="R1335" s="635" t="s">
        <v>8305</v>
      </c>
      <c r="S1335" s="635">
        <v>4217170862</v>
      </c>
      <c r="T1335" s="635" t="s">
        <v>8306</v>
      </c>
      <c r="U1335" s="634">
        <v>42605</v>
      </c>
      <c r="V1335" s="636" t="s">
        <v>694</v>
      </c>
      <c r="W1335" s="632" t="s">
        <v>3011</v>
      </c>
      <c r="X1335" s="632" t="s">
        <v>3011</v>
      </c>
      <c r="Y1335" s="632" t="s">
        <v>8362</v>
      </c>
      <c r="Z1335" s="662">
        <v>62789.01</v>
      </c>
      <c r="AA1335" s="635" t="s">
        <v>8305</v>
      </c>
      <c r="AB1335" s="635">
        <v>4217170862</v>
      </c>
    </row>
    <row r="1336" spans="1:28" ht="112.5">
      <c r="A1336" s="475" t="s">
        <v>27058</v>
      </c>
      <c r="B1336" s="1174" t="s">
        <v>7383</v>
      </c>
      <c r="C1336" s="643">
        <v>4221003536</v>
      </c>
      <c r="D1336" s="644" t="s">
        <v>589</v>
      </c>
      <c r="E1336" s="477" t="s">
        <v>8350</v>
      </c>
      <c r="F1336" s="632" t="s">
        <v>8301</v>
      </c>
      <c r="G1336" s="634">
        <v>42590</v>
      </c>
      <c r="H1336" s="632" t="s">
        <v>8351</v>
      </c>
      <c r="I1336" s="632" t="s">
        <v>992</v>
      </c>
      <c r="J1336" s="476" t="s">
        <v>8352</v>
      </c>
      <c r="K1336" s="1451"/>
      <c r="L1336" s="1451"/>
      <c r="M1336" s="1451"/>
      <c r="N1336" s="637">
        <v>90343.94</v>
      </c>
      <c r="O1336" s="662">
        <v>62789.01</v>
      </c>
      <c r="P1336" s="636">
        <f t="shared" si="43"/>
        <v>27554.93</v>
      </c>
      <c r="Q1336" s="638">
        <f t="shared" si="44"/>
        <v>0.30500031324735233</v>
      </c>
      <c r="R1336" s="635" t="s">
        <v>8305</v>
      </c>
      <c r="S1336" s="635">
        <v>4217170862</v>
      </c>
      <c r="T1336" s="635" t="s">
        <v>8306</v>
      </c>
      <c r="U1336" s="634">
        <v>42605</v>
      </c>
      <c r="V1336" s="636" t="s">
        <v>694</v>
      </c>
      <c r="W1336" s="632" t="s">
        <v>3011</v>
      </c>
      <c r="X1336" s="632" t="s">
        <v>3011</v>
      </c>
      <c r="Y1336" s="632" t="s">
        <v>8363</v>
      </c>
      <c r="Z1336" s="662">
        <v>62789.01</v>
      </c>
      <c r="AA1336" s="635" t="s">
        <v>8305</v>
      </c>
      <c r="AB1336" s="635">
        <v>4217170862</v>
      </c>
    </row>
    <row r="1337" spans="1:28" ht="112.5">
      <c r="A1337" s="475" t="s">
        <v>27059</v>
      </c>
      <c r="B1337" s="1174" t="s">
        <v>8326</v>
      </c>
      <c r="C1337" s="643">
        <v>4221002638</v>
      </c>
      <c r="D1337" s="644" t="s">
        <v>589</v>
      </c>
      <c r="E1337" s="477" t="s">
        <v>8350</v>
      </c>
      <c r="F1337" s="632" t="s">
        <v>8301</v>
      </c>
      <c r="G1337" s="634">
        <v>42590</v>
      </c>
      <c r="H1337" s="632" t="s">
        <v>8351</v>
      </c>
      <c r="I1337" s="632" t="s">
        <v>992</v>
      </c>
      <c r="J1337" s="476" t="s">
        <v>8352</v>
      </c>
      <c r="K1337" s="1451"/>
      <c r="L1337" s="1451"/>
      <c r="M1337" s="1451"/>
      <c r="N1337" s="637">
        <v>90343.94</v>
      </c>
      <c r="O1337" s="662">
        <v>62789.01</v>
      </c>
      <c r="P1337" s="636">
        <f t="shared" si="43"/>
        <v>27554.93</v>
      </c>
      <c r="Q1337" s="638">
        <f t="shared" si="44"/>
        <v>0.30500031324735233</v>
      </c>
      <c r="R1337" s="635" t="s">
        <v>8305</v>
      </c>
      <c r="S1337" s="635">
        <v>4217170862</v>
      </c>
      <c r="T1337" s="635" t="s">
        <v>8306</v>
      </c>
      <c r="U1337" s="634">
        <v>42605</v>
      </c>
      <c r="V1337" s="636" t="s">
        <v>694</v>
      </c>
      <c r="W1337" s="632" t="s">
        <v>3011</v>
      </c>
      <c r="X1337" s="632" t="s">
        <v>3011</v>
      </c>
      <c r="Y1337" s="632" t="s">
        <v>8364</v>
      </c>
      <c r="Z1337" s="662">
        <v>62789.01</v>
      </c>
      <c r="AA1337" s="635" t="s">
        <v>8305</v>
      </c>
      <c r="AB1337" s="635">
        <v>4217170862</v>
      </c>
    </row>
    <row r="1338" spans="1:28" ht="112.5">
      <c r="A1338" s="475" t="s">
        <v>27060</v>
      </c>
      <c r="B1338" s="1175" t="s">
        <v>7151</v>
      </c>
      <c r="C1338" s="632" t="s">
        <v>7152</v>
      </c>
      <c r="D1338" s="644" t="s">
        <v>589</v>
      </c>
      <c r="E1338" s="477" t="s">
        <v>8350</v>
      </c>
      <c r="F1338" s="632" t="s">
        <v>8301</v>
      </c>
      <c r="G1338" s="634">
        <v>42590</v>
      </c>
      <c r="H1338" s="632" t="s">
        <v>8351</v>
      </c>
      <c r="I1338" s="632" t="s">
        <v>992</v>
      </c>
      <c r="J1338" s="476" t="s">
        <v>8352</v>
      </c>
      <c r="K1338" s="1451"/>
      <c r="L1338" s="1451"/>
      <c r="M1338" s="1451"/>
      <c r="N1338" s="637">
        <v>90343.94</v>
      </c>
      <c r="O1338" s="662">
        <v>62789.01</v>
      </c>
      <c r="P1338" s="636">
        <f t="shared" si="43"/>
        <v>27554.93</v>
      </c>
      <c r="Q1338" s="638">
        <f t="shared" si="44"/>
        <v>0.30500031324735233</v>
      </c>
      <c r="R1338" s="635" t="s">
        <v>8305</v>
      </c>
      <c r="S1338" s="635">
        <v>4217170862</v>
      </c>
      <c r="T1338" s="635" t="s">
        <v>8306</v>
      </c>
      <c r="U1338" s="634">
        <v>42605</v>
      </c>
      <c r="V1338" s="636" t="s">
        <v>694</v>
      </c>
      <c r="W1338" s="632" t="s">
        <v>3011</v>
      </c>
      <c r="X1338" s="632" t="s">
        <v>3011</v>
      </c>
      <c r="Y1338" s="632" t="s">
        <v>8365</v>
      </c>
      <c r="Z1338" s="662">
        <v>62789.01</v>
      </c>
      <c r="AA1338" s="635" t="s">
        <v>8305</v>
      </c>
      <c r="AB1338" s="635">
        <v>4217170862</v>
      </c>
    </row>
    <row r="1339" spans="1:28" ht="112.5">
      <c r="A1339" s="475" t="s">
        <v>27061</v>
      </c>
      <c r="B1339" s="1174" t="s">
        <v>8329</v>
      </c>
      <c r="C1339" s="643">
        <v>4219004243</v>
      </c>
      <c r="D1339" s="644" t="s">
        <v>589</v>
      </c>
      <c r="E1339" s="477" t="s">
        <v>8350</v>
      </c>
      <c r="F1339" s="632" t="s">
        <v>8301</v>
      </c>
      <c r="G1339" s="634">
        <v>42590</v>
      </c>
      <c r="H1339" s="632" t="s">
        <v>8351</v>
      </c>
      <c r="I1339" s="632" t="s">
        <v>992</v>
      </c>
      <c r="J1339" s="476" t="s">
        <v>8352</v>
      </c>
      <c r="K1339" s="1451"/>
      <c r="L1339" s="1451"/>
      <c r="M1339" s="1451"/>
      <c r="N1339" s="637">
        <v>90343.94</v>
      </c>
      <c r="O1339" s="662">
        <v>62789.01</v>
      </c>
      <c r="P1339" s="636">
        <f t="shared" si="43"/>
        <v>27554.93</v>
      </c>
      <c r="Q1339" s="638">
        <f t="shared" si="44"/>
        <v>0.30500031324735233</v>
      </c>
      <c r="R1339" s="635" t="s">
        <v>8305</v>
      </c>
      <c r="S1339" s="635">
        <v>4217170862</v>
      </c>
      <c r="T1339" s="635" t="s">
        <v>8306</v>
      </c>
      <c r="U1339" s="634">
        <v>42605</v>
      </c>
      <c r="V1339" s="636" t="s">
        <v>694</v>
      </c>
      <c r="W1339" s="632" t="s">
        <v>3011</v>
      </c>
      <c r="X1339" s="632" t="s">
        <v>3011</v>
      </c>
      <c r="Y1339" s="632" t="s">
        <v>8366</v>
      </c>
      <c r="Z1339" s="662">
        <v>62789.01</v>
      </c>
      <c r="AA1339" s="635" t="s">
        <v>8305</v>
      </c>
      <c r="AB1339" s="635">
        <v>4217170862</v>
      </c>
    </row>
    <row r="1340" spans="1:28" ht="225">
      <c r="A1340" s="475" t="s">
        <v>27062</v>
      </c>
      <c r="B1340" s="1172" t="s">
        <v>6776</v>
      </c>
      <c r="C1340" s="632" t="s">
        <v>4204</v>
      </c>
      <c r="D1340" s="632" t="s">
        <v>261</v>
      </c>
      <c r="E1340" s="633" t="s">
        <v>8367</v>
      </c>
      <c r="F1340" s="637" t="s">
        <v>8368</v>
      </c>
      <c r="G1340" s="634">
        <v>42600</v>
      </c>
      <c r="H1340" s="632" t="s">
        <v>8369</v>
      </c>
      <c r="I1340" s="636" t="s">
        <v>8370</v>
      </c>
      <c r="J1340" s="476" t="s">
        <v>8371</v>
      </c>
      <c r="K1340" s="636">
        <v>5</v>
      </c>
      <c r="L1340" s="636">
        <v>4</v>
      </c>
      <c r="M1340" s="636">
        <v>1</v>
      </c>
      <c r="N1340" s="637">
        <v>699997.7</v>
      </c>
      <c r="O1340" s="637">
        <v>682497.75</v>
      </c>
      <c r="P1340" s="636">
        <f t="shared" si="43"/>
        <v>17499.949999999953</v>
      </c>
      <c r="Q1340" s="638">
        <f t="shared" si="44"/>
        <v>2.5000010714320949E-2</v>
      </c>
      <c r="R1340" s="636" t="s">
        <v>8372</v>
      </c>
      <c r="S1340" s="636">
        <v>4253022965</v>
      </c>
      <c r="T1340" s="636" t="s">
        <v>8373</v>
      </c>
      <c r="U1340" s="634">
        <v>42619</v>
      </c>
      <c r="V1340" s="636" t="s">
        <v>694</v>
      </c>
      <c r="W1340" s="634">
        <v>42632</v>
      </c>
      <c r="X1340" s="634">
        <v>42633</v>
      </c>
      <c r="Y1340" s="636" t="s">
        <v>8374</v>
      </c>
      <c r="Z1340" s="637">
        <v>682497.75</v>
      </c>
      <c r="AA1340" s="636" t="s">
        <v>8372</v>
      </c>
      <c r="AB1340" s="636">
        <v>4253022965</v>
      </c>
    </row>
    <row r="1341" spans="1:28" ht="123.75">
      <c r="A1341" s="475" t="s">
        <v>27063</v>
      </c>
      <c r="B1341" s="1174" t="s">
        <v>26039</v>
      </c>
      <c r="C1341" s="632" t="s">
        <v>8185</v>
      </c>
      <c r="D1341" s="644" t="s">
        <v>261</v>
      </c>
      <c r="E1341" s="476" t="s">
        <v>8375</v>
      </c>
      <c r="F1341" s="634">
        <v>42551</v>
      </c>
      <c r="G1341" s="634">
        <v>42563</v>
      </c>
      <c r="H1341" s="632" t="s">
        <v>8376</v>
      </c>
      <c r="I1341" s="636" t="s">
        <v>8377</v>
      </c>
      <c r="J1341" s="422" t="s">
        <v>8378</v>
      </c>
      <c r="K1341" s="636">
        <v>17</v>
      </c>
      <c r="L1341" s="636">
        <v>17</v>
      </c>
      <c r="M1341" s="636">
        <v>0</v>
      </c>
      <c r="N1341" s="663">
        <v>8279022</v>
      </c>
      <c r="O1341" s="636">
        <v>5588339.8499999996</v>
      </c>
      <c r="P1341" s="636">
        <f t="shared" si="43"/>
        <v>2690682.1500000004</v>
      </c>
      <c r="Q1341" s="638">
        <f t="shared" si="44"/>
        <v>0.32500000000000001</v>
      </c>
      <c r="R1341" s="636" t="s">
        <v>1262</v>
      </c>
      <c r="S1341" s="632">
        <v>4253012727</v>
      </c>
      <c r="T1341" s="636" t="s">
        <v>8379</v>
      </c>
      <c r="U1341" s="634">
        <v>42585</v>
      </c>
      <c r="V1341" s="636" t="s">
        <v>694</v>
      </c>
      <c r="W1341" s="634">
        <v>42598</v>
      </c>
      <c r="X1341" s="634">
        <v>42600</v>
      </c>
      <c r="Y1341" s="632" t="s">
        <v>8380</v>
      </c>
      <c r="Z1341" s="636">
        <v>5588339.8499999996</v>
      </c>
      <c r="AA1341" s="636" t="s">
        <v>1262</v>
      </c>
      <c r="AB1341" s="632">
        <v>4253012727</v>
      </c>
    </row>
    <row r="1342" spans="1:28" ht="157.5">
      <c r="A1342" s="475" t="s">
        <v>27064</v>
      </c>
      <c r="B1342" s="1174" t="s">
        <v>26039</v>
      </c>
      <c r="C1342" s="632" t="s">
        <v>8185</v>
      </c>
      <c r="D1342" s="644" t="s">
        <v>261</v>
      </c>
      <c r="E1342" s="476" t="s">
        <v>8381</v>
      </c>
      <c r="F1342" s="634">
        <v>42558</v>
      </c>
      <c r="G1342" s="634">
        <v>42569</v>
      </c>
      <c r="H1342" s="660" t="s">
        <v>8382</v>
      </c>
      <c r="I1342" s="636" t="s">
        <v>3524</v>
      </c>
      <c r="J1342" s="422" t="s">
        <v>8383</v>
      </c>
      <c r="K1342" s="636">
        <v>15</v>
      </c>
      <c r="L1342" s="636">
        <v>14</v>
      </c>
      <c r="M1342" s="636">
        <v>1</v>
      </c>
      <c r="N1342" s="663">
        <v>11050990</v>
      </c>
      <c r="O1342" s="636">
        <v>7514673.2000000002</v>
      </c>
      <c r="P1342" s="636">
        <f t="shared" si="43"/>
        <v>3536316.8</v>
      </c>
      <c r="Q1342" s="638">
        <f t="shared" si="44"/>
        <v>0.32</v>
      </c>
      <c r="R1342" s="636" t="s">
        <v>8384</v>
      </c>
      <c r="S1342" s="632" t="s">
        <v>2464</v>
      </c>
      <c r="T1342" s="636" t="s">
        <v>8385</v>
      </c>
      <c r="U1342" s="634">
        <v>42598</v>
      </c>
      <c r="V1342" s="636" t="s">
        <v>694</v>
      </c>
      <c r="W1342" s="634">
        <v>42611</v>
      </c>
      <c r="X1342" s="634">
        <v>42611</v>
      </c>
      <c r="Y1342" s="632" t="s">
        <v>8386</v>
      </c>
      <c r="Z1342" s="636">
        <v>7514673.2000000002</v>
      </c>
      <c r="AA1342" s="636" t="s">
        <v>8384</v>
      </c>
      <c r="AB1342" s="632" t="s">
        <v>2464</v>
      </c>
    </row>
    <row r="1343" spans="1:28" ht="90">
      <c r="A1343" s="475" t="s">
        <v>27065</v>
      </c>
      <c r="B1343" s="1174" t="s">
        <v>26039</v>
      </c>
      <c r="C1343" s="632" t="s">
        <v>8185</v>
      </c>
      <c r="D1343" s="632" t="s">
        <v>272</v>
      </c>
      <c r="E1343" s="476" t="s">
        <v>8387</v>
      </c>
      <c r="F1343" s="634">
        <v>42558</v>
      </c>
      <c r="G1343" s="634">
        <v>42572</v>
      </c>
      <c r="H1343" s="632" t="s">
        <v>8388</v>
      </c>
      <c r="I1343" s="636" t="s">
        <v>8389</v>
      </c>
      <c r="J1343" s="422" t="s">
        <v>8390</v>
      </c>
      <c r="K1343" s="636">
        <v>1</v>
      </c>
      <c r="L1343" s="636">
        <v>1</v>
      </c>
      <c r="M1343" s="636">
        <v>0</v>
      </c>
      <c r="N1343" s="663">
        <v>212750</v>
      </c>
      <c r="O1343" s="636">
        <v>212750</v>
      </c>
      <c r="P1343" s="636">
        <f t="shared" si="43"/>
        <v>0</v>
      </c>
      <c r="Q1343" s="638">
        <f t="shared" si="44"/>
        <v>0</v>
      </c>
      <c r="R1343" s="636" t="s">
        <v>1552</v>
      </c>
      <c r="S1343" s="632">
        <v>4220035510</v>
      </c>
      <c r="T1343" s="636" t="s">
        <v>7931</v>
      </c>
      <c r="U1343" s="634">
        <v>42585</v>
      </c>
      <c r="V1343" s="636" t="s">
        <v>694</v>
      </c>
      <c r="W1343" s="634">
        <v>42598</v>
      </c>
      <c r="X1343" s="634">
        <v>42600</v>
      </c>
      <c r="Y1343" s="632" t="s">
        <v>8391</v>
      </c>
      <c r="Z1343" s="636">
        <v>212750</v>
      </c>
      <c r="AA1343" s="636" t="s">
        <v>1552</v>
      </c>
      <c r="AB1343" s="632">
        <v>4220035510</v>
      </c>
    </row>
    <row r="1344" spans="1:28" ht="101.25">
      <c r="A1344" s="475" t="s">
        <v>27066</v>
      </c>
      <c r="B1344" s="1174" t="s">
        <v>26039</v>
      </c>
      <c r="C1344" s="632" t="s">
        <v>8185</v>
      </c>
      <c r="D1344" s="644" t="s">
        <v>261</v>
      </c>
      <c r="E1344" s="476" t="s">
        <v>8392</v>
      </c>
      <c r="F1344" s="634">
        <v>42569</v>
      </c>
      <c r="G1344" s="634">
        <v>42584</v>
      </c>
      <c r="H1344" s="632" t="s">
        <v>8393</v>
      </c>
      <c r="I1344" s="636" t="s">
        <v>7836</v>
      </c>
      <c r="J1344" s="422" t="s">
        <v>7837</v>
      </c>
      <c r="K1344" s="636">
        <v>7</v>
      </c>
      <c r="L1344" s="636">
        <v>6</v>
      </c>
      <c r="M1344" s="636">
        <v>1</v>
      </c>
      <c r="N1344" s="663">
        <v>1208300</v>
      </c>
      <c r="O1344" s="636">
        <v>900183</v>
      </c>
      <c r="P1344" s="636">
        <f t="shared" si="43"/>
        <v>308117</v>
      </c>
      <c r="Q1344" s="638">
        <f t="shared" si="44"/>
        <v>0.25500041380451877</v>
      </c>
      <c r="R1344" s="636" t="s">
        <v>8394</v>
      </c>
      <c r="S1344" s="632" t="s">
        <v>8395</v>
      </c>
      <c r="T1344" s="636" t="s">
        <v>7742</v>
      </c>
      <c r="U1344" s="634">
        <v>42600</v>
      </c>
      <c r="V1344" s="636" t="s">
        <v>694</v>
      </c>
      <c r="W1344" s="634">
        <v>42612</v>
      </c>
      <c r="X1344" s="634">
        <v>42614</v>
      </c>
      <c r="Y1344" s="632" t="s">
        <v>8396</v>
      </c>
      <c r="Z1344" s="636">
        <v>900183</v>
      </c>
      <c r="AA1344" s="636" t="s">
        <v>8394</v>
      </c>
      <c r="AB1344" s="632" t="s">
        <v>8395</v>
      </c>
    </row>
    <row r="1345" spans="1:28" ht="157.5">
      <c r="A1345" s="475" t="s">
        <v>27067</v>
      </c>
      <c r="B1345" s="1174" t="s">
        <v>26039</v>
      </c>
      <c r="C1345" s="632" t="s">
        <v>8185</v>
      </c>
      <c r="D1345" s="644" t="s">
        <v>261</v>
      </c>
      <c r="E1345" s="476" t="s">
        <v>8397</v>
      </c>
      <c r="F1345" s="634">
        <v>42569</v>
      </c>
      <c r="G1345" s="634">
        <v>42584</v>
      </c>
      <c r="H1345" s="660" t="s">
        <v>8398</v>
      </c>
      <c r="I1345" s="636" t="s">
        <v>8170</v>
      </c>
      <c r="J1345" s="422" t="s">
        <v>8399</v>
      </c>
      <c r="K1345" s="636">
        <v>10</v>
      </c>
      <c r="L1345" s="636">
        <v>9</v>
      </c>
      <c r="M1345" s="636">
        <v>1</v>
      </c>
      <c r="N1345" s="663">
        <v>1628300</v>
      </c>
      <c r="O1345" s="636">
        <v>1473611.5</v>
      </c>
      <c r="P1345" s="636">
        <f t="shared" si="43"/>
        <v>154688.5</v>
      </c>
      <c r="Q1345" s="638">
        <f t="shared" si="44"/>
        <v>9.5000000000000001E-2</v>
      </c>
      <c r="R1345" s="636" t="s">
        <v>8400</v>
      </c>
      <c r="S1345" s="632" t="s">
        <v>2456</v>
      </c>
      <c r="T1345" s="636" t="s">
        <v>8401</v>
      </c>
      <c r="U1345" s="634">
        <v>42605</v>
      </c>
      <c r="V1345" s="636" t="s">
        <v>694</v>
      </c>
      <c r="W1345" s="634">
        <v>42618</v>
      </c>
      <c r="X1345" s="634">
        <v>42619</v>
      </c>
      <c r="Y1345" s="632" t="s">
        <v>8402</v>
      </c>
      <c r="Z1345" s="636">
        <v>1473611.5</v>
      </c>
      <c r="AA1345" s="636" t="s">
        <v>8400</v>
      </c>
      <c r="AB1345" s="632" t="s">
        <v>2456</v>
      </c>
    </row>
    <row r="1346" spans="1:28" ht="112.5">
      <c r="A1346" s="475" t="s">
        <v>27068</v>
      </c>
      <c r="B1346" s="1174" t="s">
        <v>26039</v>
      </c>
      <c r="C1346" s="632" t="s">
        <v>8185</v>
      </c>
      <c r="D1346" s="644" t="s">
        <v>261</v>
      </c>
      <c r="E1346" s="476" t="s">
        <v>8403</v>
      </c>
      <c r="F1346" s="634">
        <v>42570</v>
      </c>
      <c r="G1346" s="634">
        <v>42585</v>
      </c>
      <c r="H1346" s="632" t="s">
        <v>8404</v>
      </c>
      <c r="I1346" s="636" t="s">
        <v>1198</v>
      </c>
      <c r="J1346" s="422" t="s">
        <v>8405</v>
      </c>
      <c r="K1346" s="636">
        <v>2</v>
      </c>
      <c r="L1346" s="636">
        <v>2</v>
      </c>
      <c r="M1346" s="636">
        <v>0</v>
      </c>
      <c r="N1346" s="663">
        <v>1845986</v>
      </c>
      <c r="O1346" s="636">
        <v>1818200</v>
      </c>
      <c r="P1346" s="636">
        <f t="shared" si="43"/>
        <v>27786</v>
      </c>
      <c r="Q1346" s="638">
        <f t="shared" si="44"/>
        <v>1.5052118488439277E-2</v>
      </c>
      <c r="R1346" s="636" t="s">
        <v>8406</v>
      </c>
      <c r="S1346" s="632" t="s">
        <v>8059</v>
      </c>
      <c r="T1346" s="636" t="s">
        <v>8407</v>
      </c>
      <c r="U1346" s="634">
        <v>42601</v>
      </c>
      <c r="V1346" s="636" t="s">
        <v>694</v>
      </c>
      <c r="W1346" s="634">
        <v>42621</v>
      </c>
      <c r="X1346" s="634">
        <v>42621</v>
      </c>
      <c r="Y1346" s="632" t="s">
        <v>8408</v>
      </c>
      <c r="Z1346" s="636">
        <v>1818200</v>
      </c>
      <c r="AA1346" s="636" t="s">
        <v>8406</v>
      </c>
      <c r="AB1346" s="632" t="s">
        <v>8059</v>
      </c>
    </row>
    <row r="1347" spans="1:28" ht="112.5">
      <c r="A1347" s="475" t="s">
        <v>27069</v>
      </c>
      <c r="B1347" s="1174" t="s">
        <v>26039</v>
      </c>
      <c r="C1347" s="632" t="s">
        <v>8185</v>
      </c>
      <c r="D1347" s="644" t="s">
        <v>261</v>
      </c>
      <c r="E1347" s="476" t="s">
        <v>8409</v>
      </c>
      <c r="F1347" s="634">
        <v>42570</v>
      </c>
      <c r="G1347" s="634">
        <v>42584</v>
      </c>
      <c r="H1347" s="660" t="s">
        <v>8410</v>
      </c>
      <c r="I1347" s="636" t="s">
        <v>1198</v>
      </c>
      <c r="J1347" s="422" t="s">
        <v>8405</v>
      </c>
      <c r="K1347" s="636">
        <v>2</v>
      </c>
      <c r="L1347" s="636">
        <v>2</v>
      </c>
      <c r="M1347" s="636">
        <v>0</v>
      </c>
      <c r="N1347" s="663">
        <v>2388790</v>
      </c>
      <c r="O1347" s="636">
        <v>2352500</v>
      </c>
      <c r="P1347" s="636">
        <f t="shared" si="43"/>
        <v>36290</v>
      </c>
      <c r="Q1347" s="638">
        <f t="shared" si="44"/>
        <v>1.5191791660212886E-2</v>
      </c>
      <c r="R1347" s="636" t="s">
        <v>8411</v>
      </c>
      <c r="S1347" s="632" t="s">
        <v>8412</v>
      </c>
      <c r="T1347" s="636" t="s">
        <v>8407</v>
      </c>
      <c r="U1347" s="634">
        <v>42605</v>
      </c>
      <c r="V1347" s="636" t="s">
        <v>694</v>
      </c>
      <c r="W1347" s="634">
        <v>42621</v>
      </c>
      <c r="X1347" s="634">
        <v>42621</v>
      </c>
      <c r="Y1347" s="632" t="s">
        <v>8413</v>
      </c>
      <c r="Z1347" s="636">
        <v>2352500</v>
      </c>
      <c r="AA1347" s="636" t="s">
        <v>8411</v>
      </c>
      <c r="AB1347" s="632" t="s">
        <v>8412</v>
      </c>
    </row>
    <row r="1348" spans="1:28" ht="123.75">
      <c r="A1348" s="475" t="s">
        <v>27070</v>
      </c>
      <c r="B1348" s="1174" t="s">
        <v>26039</v>
      </c>
      <c r="C1348" s="632" t="s">
        <v>8185</v>
      </c>
      <c r="D1348" s="644" t="s">
        <v>261</v>
      </c>
      <c r="E1348" s="476" t="s">
        <v>8414</v>
      </c>
      <c r="F1348" s="634">
        <v>42570</v>
      </c>
      <c r="G1348" s="634">
        <v>42584</v>
      </c>
      <c r="H1348" s="660" t="s">
        <v>8415</v>
      </c>
      <c r="I1348" s="636" t="s">
        <v>1198</v>
      </c>
      <c r="J1348" s="422" t="s">
        <v>8405</v>
      </c>
      <c r="K1348" s="636">
        <v>2</v>
      </c>
      <c r="L1348" s="636">
        <v>2</v>
      </c>
      <c r="M1348" s="636">
        <v>0</v>
      </c>
      <c r="N1348" s="663">
        <v>1438320</v>
      </c>
      <c r="O1348" s="636">
        <v>1423500</v>
      </c>
      <c r="P1348" s="636">
        <f t="shared" si="43"/>
        <v>14820</v>
      </c>
      <c r="Q1348" s="638">
        <f t="shared" si="44"/>
        <v>1.0303687635574902E-2</v>
      </c>
      <c r="R1348" s="664" t="s">
        <v>8406</v>
      </c>
      <c r="S1348" s="632" t="s">
        <v>8059</v>
      </c>
      <c r="T1348" s="636" t="s">
        <v>8407</v>
      </c>
      <c r="U1348" s="634">
        <v>42601</v>
      </c>
      <c r="V1348" s="636" t="s">
        <v>694</v>
      </c>
      <c r="W1348" s="634">
        <v>42590</v>
      </c>
      <c r="X1348" s="634">
        <v>42621</v>
      </c>
      <c r="Y1348" s="632" t="s">
        <v>8416</v>
      </c>
      <c r="Z1348" s="636">
        <v>1423500</v>
      </c>
      <c r="AA1348" s="664" t="s">
        <v>8406</v>
      </c>
      <c r="AB1348" s="632" t="s">
        <v>8059</v>
      </c>
    </row>
    <row r="1349" spans="1:28" ht="123.75">
      <c r="A1349" s="475" t="s">
        <v>27071</v>
      </c>
      <c r="B1349" s="1172" t="s">
        <v>6776</v>
      </c>
      <c r="C1349" s="636">
        <v>4216006669</v>
      </c>
      <c r="D1349" s="632" t="s">
        <v>272</v>
      </c>
      <c r="E1349" s="637" t="s">
        <v>8417</v>
      </c>
      <c r="F1349" s="634">
        <v>42514</v>
      </c>
      <c r="G1349" s="634">
        <v>42528</v>
      </c>
      <c r="H1349" s="632" t="s">
        <v>8418</v>
      </c>
      <c r="I1349" s="632" t="s">
        <v>8419</v>
      </c>
      <c r="J1349" s="636" t="s">
        <v>8420</v>
      </c>
      <c r="K1349" s="635">
        <v>1</v>
      </c>
      <c r="L1349" s="635">
        <v>1</v>
      </c>
      <c r="M1349" s="636">
        <v>0</v>
      </c>
      <c r="N1349" s="647">
        <v>299180.3</v>
      </c>
      <c r="O1349" s="647">
        <v>299180.3</v>
      </c>
      <c r="P1349" s="647">
        <f t="shared" si="43"/>
        <v>0</v>
      </c>
      <c r="Q1349" s="638">
        <f t="shared" si="44"/>
        <v>0</v>
      </c>
      <c r="R1349" s="636" t="s">
        <v>1262</v>
      </c>
      <c r="S1349" s="635">
        <v>4253012727</v>
      </c>
      <c r="T1349" s="636" t="s">
        <v>7898</v>
      </c>
      <c r="U1349" s="634">
        <v>42541</v>
      </c>
      <c r="V1349" s="636" t="s">
        <v>694</v>
      </c>
      <c r="W1349" s="634">
        <v>42552</v>
      </c>
      <c r="X1349" s="634">
        <v>42552</v>
      </c>
      <c r="Y1349" s="632" t="s">
        <v>8421</v>
      </c>
      <c r="Z1349" s="654">
        <v>299180.3</v>
      </c>
      <c r="AA1349" s="636" t="s">
        <v>1262</v>
      </c>
      <c r="AB1349" s="635">
        <v>4253012727</v>
      </c>
    </row>
    <row r="1350" spans="1:28" ht="101.25">
      <c r="A1350" s="475" t="s">
        <v>27072</v>
      </c>
      <c r="B1350" s="1172" t="s">
        <v>6776</v>
      </c>
      <c r="C1350" s="636">
        <v>4216006669</v>
      </c>
      <c r="D1350" s="644" t="s">
        <v>261</v>
      </c>
      <c r="E1350" s="637" t="s">
        <v>8422</v>
      </c>
      <c r="F1350" s="634">
        <v>42503</v>
      </c>
      <c r="G1350" s="634">
        <v>42523</v>
      </c>
      <c r="H1350" s="632" t="s">
        <v>8423</v>
      </c>
      <c r="I1350" s="632" t="s">
        <v>7623</v>
      </c>
      <c r="J1350" s="636" t="s">
        <v>8424</v>
      </c>
      <c r="K1350" s="635">
        <v>9</v>
      </c>
      <c r="L1350" s="635">
        <v>9</v>
      </c>
      <c r="M1350" s="636">
        <v>0</v>
      </c>
      <c r="N1350" s="647">
        <v>567495</v>
      </c>
      <c r="O1350" s="647">
        <v>419946.23999999999</v>
      </c>
      <c r="P1350" s="647">
        <f t="shared" si="43"/>
        <v>147548.76</v>
      </c>
      <c r="Q1350" s="638">
        <f t="shared" si="44"/>
        <v>0.26000010572780369</v>
      </c>
      <c r="R1350" s="636" t="s">
        <v>2250</v>
      </c>
      <c r="S1350" s="635">
        <v>4238003037</v>
      </c>
      <c r="T1350" s="636" t="s">
        <v>7600</v>
      </c>
      <c r="U1350" s="634">
        <v>42544</v>
      </c>
      <c r="V1350" s="636" t="s">
        <v>694</v>
      </c>
      <c r="W1350" s="634">
        <v>42555</v>
      </c>
      <c r="X1350" s="634">
        <v>42556</v>
      </c>
      <c r="Y1350" s="632" t="s">
        <v>8425</v>
      </c>
      <c r="Z1350" s="654">
        <v>419946.23999999999</v>
      </c>
      <c r="AA1350" s="636" t="s">
        <v>2250</v>
      </c>
      <c r="AB1350" s="635">
        <v>4238003037</v>
      </c>
    </row>
    <row r="1351" spans="1:28" ht="101.25">
      <c r="A1351" s="475" t="s">
        <v>27073</v>
      </c>
      <c r="B1351" s="1172" t="s">
        <v>6776</v>
      </c>
      <c r="C1351" s="636">
        <v>4216006669</v>
      </c>
      <c r="D1351" s="644" t="s">
        <v>261</v>
      </c>
      <c r="E1351" s="637" t="s">
        <v>8426</v>
      </c>
      <c r="F1351" s="634">
        <v>42514</v>
      </c>
      <c r="G1351" s="634">
        <v>42528</v>
      </c>
      <c r="H1351" s="632" t="s">
        <v>8427</v>
      </c>
      <c r="I1351" s="632" t="s">
        <v>8032</v>
      </c>
      <c r="J1351" s="636" t="s">
        <v>8033</v>
      </c>
      <c r="K1351" s="635">
        <v>3</v>
      </c>
      <c r="L1351" s="635">
        <v>3</v>
      </c>
      <c r="M1351" s="636">
        <v>0</v>
      </c>
      <c r="N1351" s="647">
        <v>34664</v>
      </c>
      <c r="O1351" s="647">
        <v>33796</v>
      </c>
      <c r="P1351" s="647">
        <f t="shared" si="43"/>
        <v>868</v>
      </c>
      <c r="Q1351" s="638">
        <f t="shared" si="44"/>
        <v>2.5040387722132493E-2</v>
      </c>
      <c r="R1351" s="636" t="s">
        <v>8428</v>
      </c>
      <c r="S1351" s="635">
        <v>4205261120</v>
      </c>
      <c r="T1351" s="636" t="s">
        <v>7915</v>
      </c>
      <c r="U1351" s="634">
        <v>42548</v>
      </c>
      <c r="V1351" s="636" t="s">
        <v>694</v>
      </c>
      <c r="W1351" s="634">
        <v>42562</v>
      </c>
      <c r="X1351" s="634">
        <v>42562</v>
      </c>
      <c r="Y1351" s="632" t="s">
        <v>8429</v>
      </c>
      <c r="Z1351" s="654">
        <v>33796</v>
      </c>
      <c r="AA1351" s="636" t="s">
        <v>8428</v>
      </c>
      <c r="AB1351" s="635">
        <v>4205261120</v>
      </c>
    </row>
    <row r="1352" spans="1:28" ht="78.75">
      <c r="A1352" s="475" t="s">
        <v>27074</v>
      </c>
      <c r="B1352" s="1172" t="s">
        <v>6776</v>
      </c>
      <c r="C1352" s="636">
        <v>4216006669</v>
      </c>
      <c r="D1352" s="632" t="s">
        <v>272</v>
      </c>
      <c r="E1352" s="637" t="s">
        <v>8430</v>
      </c>
      <c r="F1352" s="634">
        <v>42514</v>
      </c>
      <c r="G1352" s="634">
        <v>42528</v>
      </c>
      <c r="H1352" s="632" t="s">
        <v>8431</v>
      </c>
      <c r="I1352" s="632" t="s">
        <v>8432</v>
      </c>
      <c r="J1352" s="636" t="s">
        <v>8433</v>
      </c>
      <c r="K1352" s="635">
        <v>7</v>
      </c>
      <c r="L1352" s="635">
        <v>7</v>
      </c>
      <c r="M1352" s="636">
        <v>0</v>
      </c>
      <c r="N1352" s="647">
        <v>188263.6</v>
      </c>
      <c r="O1352" s="647">
        <v>187322.28</v>
      </c>
      <c r="P1352" s="647">
        <f t="shared" si="43"/>
        <v>941.32000000000698</v>
      </c>
      <c r="Q1352" s="638">
        <f t="shared" si="44"/>
        <v>5.0000106234024599E-3</v>
      </c>
      <c r="R1352" s="636" t="s">
        <v>7941</v>
      </c>
      <c r="S1352" s="635">
        <v>4253022965</v>
      </c>
      <c r="T1352" s="636" t="s">
        <v>7942</v>
      </c>
      <c r="U1352" s="634">
        <v>42545</v>
      </c>
      <c r="V1352" s="636" t="s">
        <v>694</v>
      </c>
      <c r="W1352" s="634">
        <v>42556</v>
      </c>
      <c r="X1352" s="634">
        <v>42557</v>
      </c>
      <c r="Y1352" s="632" t="s">
        <v>8434</v>
      </c>
      <c r="Z1352" s="654">
        <v>187322.28</v>
      </c>
      <c r="AA1352" s="636" t="s">
        <v>7941</v>
      </c>
      <c r="AB1352" s="635">
        <v>4253022965</v>
      </c>
    </row>
    <row r="1353" spans="1:28" ht="123.75">
      <c r="A1353" s="475" t="s">
        <v>27075</v>
      </c>
      <c r="B1353" s="1174" t="s">
        <v>26039</v>
      </c>
      <c r="C1353" s="636">
        <v>4220031675</v>
      </c>
      <c r="D1353" s="644" t="s">
        <v>261</v>
      </c>
      <c r="E1353" s="636" t="s">
        <v>8435</v>
      </c>
      <c r="F1353" s="634">
        <v>42487</v>
      </c>
      <c r="G1353" s="634" t="s">
        <v>8030</v>
      </c>
      <c r="H1353" s="632" t="s">
        <v>8436</v>
      </c>
      <c r="I1353" s="632" t="s">
        <v>7589</v>
      </c>
      <c r="J1353" s="636" t="s">
        <v>7971</v>
      </c>
      <c r="K1353" s="636">
        <v>9</v>
      </c>
      <c r="L1353" s="636">
        <v>9</v>
      </c>
      <c r="M1353" s="636">
        <v>0</v>
      </c>
      <c r="N1353" s="647">
        <v>3621990</v>
      </c>
      <c r="O1353" s="647">
        <v>3314070</v>
      </c>
      <c r="P1353" s="647">
        <f t="shared" si="43"/>
        <v>307920</v>
      </c>
      <c r="Q1353" s="638">
        <f t="shared" si="44"/>
        <v>8.5014039243620235E-2</v>
      </c>
      <c r="R1353" s="636" t="s">
        <v>8045</v>
      </c>
      <c r="S1353" s="635">
        <v>4252007178</v>
      </c>
      <c r="T1353" s="636" t="s">
        <v>8046</v>
      </c>
      <c r="U1353" s="634">
        <v>42527</v>
      </c>
      <c r="V1353" s="636" t="s">
        <v>694</v>
      </c>
      <c r="W1353" s="634">
        <v>42541</v>
      </c>
      <c r="X1353" s="634">
        <v>42542</v>
      </c>
      <c r="Y1353" s="632" t="s">
        <v>8437</v>
      </c>
      <c r="Z1353" s="654">
        <v>3314070</v>
      </c>
      <c r="AA1353" s="636" t="s">
        <v>8045</v>
      </c>
      <c r="AB1353" s="635">
        <v>4252007178</v>
      </c>
    </row>
    <row r="1354" spans="1:28" ht="112.5">
      <c r="A1354" s="475" t="s">
        <v>27076</v>
      </c>
      <c r="B1354" s="1174" t="s">
        <v>26039</v>
      </c>
      <c r="C1354" s="636">
        <v>4220031675</v>
      </c>
      <c r="D1354" s="632" t="s">
        <v>272</v>
      </c>
      <c r="E1354" s="636" t="s">
        <v>8438</v>
      </c>
      <c r="F1354" s="634">
        <v>42487</v>
      </c>
      <c r="G1354" s="634" t="s">
        <v>8030</v>
      </c>
      <c r="H1354" s="632" t="s">
        <v>8439</v>
      </c>
      <c r="I1354" s="632" t="s">
        <v>7589</v>
      </c>
      <c r="J1354" s="636" t="s">
        <v>7971</v>
      </c>
      <c r="K1354" s="636">
        <v>11</v>
      </c>
      <c r="L1354" s="636">
        <v>10</v>
      </c>
      <c r="M1354" s="636">
        <v>1</v>
      </c>
      <c r="N1354" s="647">
        <v>2173194</v>
      </c>
      <c r="O1354" s="647">
        <v>2161800</v>
      </c>
      <c r="P1354" s="647">
        <f t="shared" si="43"/>
        <v>11394</v>
      </c>
      <c r="Q1354" s="638">
        <f t="shared" si="44"/>
        <v>5.2429741661352124E-3</v>
      </c>
      <c r="R1354" s="636" t="s">
        <v>8440</v>
      </c>
      <c r="S1354" s="635">
        <v>4220038945</v>
      </c>
      <c r="T1354" s="636" t="s">
        <v>8441</v>
      </c>
      <c r="U1354" s="634">
        <v>42517</v>
      </c>
      <c r="V1354" s="636" t="s">
        <v>694</v>
      </c>
      <c r="W1354" s="634">
        <v>42535</v>
      </c>
      <c r="X1354" s="634">
        <v>42542</v>
      </c>
      <c r="Y1354" s="632" t="s">
        <v>8442</v>
      </c>
      <c r="Z1354" s="654">
        <v>2161800</v>
      </c>
      <c r="AA1354" s="636" t="s">
        <v>8440</v>
      </c>
      <c r="AB1354" s="635">
        <v>4220038945</v>
      </c>
    </row>
    <row r="1355" spans="1:28" ht="123.75">
      <c r="A1355" s="475" t="s">
        <v>27077</v>
      </c>
      <c r="B1355" s="1174" t="s">
        <v>26039</v>
      </c>
      <c r="C1355" s="636">
        <v>4220031675</v>
      </c>
      <c r="D1355" s="644" t="s">
        <v>261</v>
      </c>
      <c r="E1355" s="636" t="s">
        <v>8443</v>
      </c>
      <c r="F1355" s="634">
        <v>42487</v>
      </c>
      <c r="G1355" s="634" t="s">
        <v>8030</v>
      </c>
      <c r="H1355" s="632" t="s">
        <v>8444</v>
      </c>
      <c r="I1355" s="632" t="s">
        <v>7589</v>
      </c>
      <c r="J1355" s="636" t="s">
        <v>7971</v>
      </c>
      <c r="K1355" s="636">
        <v>10</v>
      </c>
      <c r="L1355" s="636">
        <v>10</v>
      </c>
      <c r="M1355" s="665">
        <v>0</v>
      </c>
      <c r="N1355" s="647">
        <v>2819006</v>
      </c>
      <c r="O1355" s="647">
        <v>2776694</v>
      </c>
      <c r="P1355" s="647">
        <f t="shared" si="43"/>
        <v>42312</v>
      </c>
      <c r="Q1355" s="638">
        <f t="shared" si="44"/>
        <v>1.500954591795832E-2</v>
      </c>
      <c r="R1355" s="636" t="s">
        <v>8045</v>
      </c>
      <c r="S1355" s="635">
        <v>4252007178</v>
      </c>
      <c r="T1355" s="636" t="s">
        <v>8046</v>
      </c>
      <c r="U1355" s="634">
        <v>42517</v>
      </c>
      <c r="V1355" s="636" t="s">
        <v>694</v>
      </c>
      <c r="W1355" s="634">
        <v>42535</v>
      </c>
      <c r="X1355" s="634">
        <v>42537</v>
      </c>
      <c r="Y1355" s="632" t="s">
        <v>8445</v>
      </c>
      <c r="Z1355" s="654">
        <v>2776694</v>
      </c>
      <c r="AA1355" s="636" t="s">
        <v>8045</v>
      </c>
      <c r="AB1355" s="635">
        <v>4252007178</v>
      </c>
    </row>
    <row r="1356" spans="1:28" ht="213.75">
      <c r="A1356" s="475" t="s">
        <v>27078</v>
      </c>
      <c r="B1356" s="1174" t="s">
        <v>26039</v>
      </c>
      <c r="C1356" s="636">
        <v>4220031675</v>
      </c>
      <c r="D1356" s="644" t="s">
        <v>261</v>
      </c>
      <c r="E1356" s="636" t="s">
        <v>8446</v>
      </c>
      <c r="F1356" s="634">
        <v>42487</v>
      </c>
      <c r="G1356" s="634" t="s">
        <v>8030</v>
      </c>
      <c r="H1356" s="632" t="s">
        <v>8447</v>
      </c>
      <c r="I1356" s="639" t="s">
        <v>7640</v>
      </c>
      <c r="J1356" s="666" t="s">
        <v>7641</v>
      </c>
      <c r="K1356" s="636">
        <v>9</v>
      </c>
      <c r="L1356" s="636">
        <v>9</v>
      </c>
      <c r="M1356" s="665">
        <v>0</v>
      </c>
      <c r="N1356" s="647">
        <v>8239480</v>
      </c>
      <c r="O1356" s="647">
        <v>7044420</v>
      </c>
      <c r="P1356" s="647">
        <f t="shared" si="43"/>
        <v>1195060</v>
      </c>
      <c r="Q1356" s="638">
        <f t="shared" si="44"/>
        <v>0.1450407064523489</v>
      </c>
      <c r="R1356" s="636" t="s">
        <v>8045</v>
      </c>
      <c r="S1356" s="635">
        <v>4252007178</v>
      </c>
      <c r="T1356" s="636" t="s">
        <v>8046</v>
      </c>
      <c r="U1356" s="634">
        <v>42523</v>
      </c>
      <c r="V1356" s="636" t="s">
        <v>694</v>
      </c>
      <c r="W1356" s="634">
        <v>42541</v>
      </c>
      <c r="X1356" s="634">
        <v>42542</v>
      </c>
      <c r="Y1356" s="632" t="s">
        <v>8448</v>
      </c>
      <c r="Z1356" s="654">
        <v>7044420</v>
      </c>
      <c r="AA1356" s="636" t="s">
        <v>8045</v>
      </c>
      <c r="AB1356" s="635">
        <v>4252007178</v>
      </c>
    </row>
    <row r="1357" spans="1:28" ht="213.75">
      <c r="A1357" s="475" t="s">
        <v>27079</v>
      </c>
      <c r="B1357" s="1174" t="s">
        <v>26039</v>
      </c>
      <c r="C1357" s="636">
        <v>4220031675</v>
      </c>
      <c r="D1357" s="644" t="s">
        <v>261</v>
      </c>
      <c r="E1357" s="636" t="s">
        <v>8449</v>
      </c>
      <c r="F1357" s="634">
        <v>42487</v>
      </c>
      <c r="G1357" s="634" t="s">
        <v>8036</v>
      </c>
      <c r="H1357" s="632" t="s">
        <v>8450</v>
      </c>
      <c r="I1357" s="639" t="s">
        <v>7640</v>
      </c>
      <c r="J1357" s="666" t="s">
        <v>7641</v>
      </c>
      <c r="K1357" s="636">
        <v>8</v>
      </c>
      <c r="L1357" s="636">
        <v>8</v>
      </c>
      <c r="M1357" s="665">
        <v>0</v>
      </c>
      <c r="N1357" s="647">
        <v>5001340</v>
      </c>
      <c r="O1357" s="647">
        <v>4976230</v>
      </c>
      <c r="P1357" s="647">
        <f t="shared" si="43"/>
        <v>25110</v>
      </c>
      <c r="Q1357" s="638">
        <f t="shared" si="44"/>
        <v>5.0206544646034957E-3</v>
      </c>
      <c r="R1357" s="636" t="s">
        <v>7591</v>
      </c>
      <c r="S1357" s="635">
        <v>4213003797</v>
      </c>
      <c r="T1357" s="636" t="s">
        <v>7592</v>
      </c>
      <c r="U1357" s="634">
        <v>42527</v>
      </c>
      <c r="V1357" s="636" t="s">
        <v>694</v>
      </c>
      <c r="W1357" s="634">
        <v>42542</v>
      </c>
      <c r="X1357" s="634">
        <v>42543</v>
      </c>
      <c r="Y1357" s="632" t="s">
        <v>8451</v>
      </c>
      <c r="Z1357" s="654">
        <v>4976230</v>
      </c>
      <c r="AA1357" s="636" t="s">
        <v>7591</v>
      </c>
      <c r="AB1357" s="635">
        <v>4213003797</v>
      </c>
    </row>
    <row r="1358" spans="1:28" ht="213.75">
      <c r="A1358" s="475" t="s">
        <v>27080</v>
      </c>
      <c r="B1358" s="1174" t="s">
        <v>26039</v>
      </c>
      <c r="C1358" s="636">
        <v>4220031675</v>
      </c>
      <c r="D1358" s="644" t="s">
        <v>261</v>
      </c>
      <c r="E1358" s="636" t="s">
        <v>8452</v>
      </c>
      <c r="F1358" s="634">
        <v>42487</v>
      </c>
      <c r="G1358" s="634" t="s">
        <v>8036</v>
      </c>
      <c r="H1358" s="632" t="s">
        <v>8453</v>
      </c>
      <c r="I1358" s="639" t="s">
        <v>7640</v>
      </c>
      <c r="J1358" s="666" t="s">
        <v>7641</v>
      </c>
      <c r="K1358" s="636">
        <v>8</v>
      </c>
      <c r="L1358" s="636">
        <v>8</v>
      </c>
      <c r="M1358" s="665">
        <v>0</v>
      </c>
      <c r="N1358" s="647">
        <v>6571305</v>
      </c>
      <c r="O1358" s="647">
        <v>6176660</v>
      </c>
      <c r="P1358" s="647">
        <f t="shared" si="43"/>
        <v>394645</v>
      </c>
      <c r="Q1358" s="638">
        <f t="shared" si="44"/>
        <v>6.0055803223256279E-2</v>
      </c>
      <c r="R1358" s="636" t="s">
        <v>2250</v>
      </c>
      <c r="S1358" s="635">
        <v>4238003037</v>
      </c>
      <c r="T1358" s="636" t="s">
        <v>7600</v>
      </c>
      <c r="U1358" s="634">
        <v>42524</v>
      </c>
      <c r="V1358" s="636" t="s">
        <v>694</v>
      </c>
      <c r="W1358" s="634">
        <v>42541</v>
      </c>
      <c r="X1358" s="634">
        <v>42542</v>
      </c>
      <c r="Y1358" s="632" t="s">
        <v>8454</v>
      </c>
      <c r="Z1358" s="654">
        <v>6176660</v>
      </c>
      <c r="AA1358" s="636" t="s">
        <v>2250</v>
      </c>
      <c r="AB1358" s="635">
        <v>4238003037</v>
      </c>
    </row>
    <row r="1359" spans="1:28" ht="90">
      <c r="A1359" s="475" t="s">
        <v>27081</v>
      </c>
      <c r="B1359" s="1172" t="s">
        <v>6776</v>
      </c>
      <c r="C1359" s="632" t="s">
        <v>4204</v>
      </c>
      <c r="D1359" s="644" t="s">
        <v>589</v>
      </c>
      <c r="E1359" s="637" t="s">
        <v>1558</v>
      </c>
      <c r="F1359" s="644" t="s">
        <v>6157</v>
      </c>
      <c r="G1359" s="634">
        <v>42517</v>
      </c>
      <c r="H1359" s="632" t="s">
        <v>1559</v>
      </c>
      <c r="I1359" s="632" t="s">
        <v>8455</v>
      </c>
      <c r="J1359" s="422" t="s">
        <v>8456</v>
      </c>
      <c r="K1359" s="1451">
        <v>10</v>
      </c>
      <c r="L1359" s="1452">
        <v>9</v>
      </c>
      <c r="M1359" s="1452">
        <v>1</v>
      </c>
      <c r="N1359" s="637">
        <v>2537476.9</v>
      </c>
      <c r="O1359" s="637">
        <v>1953856.95</v>
      </c>
      <c r="P1359" s="647">
        <f t="shared" si="43"/>
        <v>583619.94999999995</v>
      </c>
      <c r="Q1359" s="638">
        <f t="shared" si="44"/>
        <v>0.23000010364626378</v>
      </c>
      <c r="R1359" s="636" t="s">
        <v>1552</v>
      </c>
      <c r="S1359" s="632" t="s">
        <v>1561</v>
      </c>
      <c r="T1359" s="636" t="s">
        <v>7931</v>
      </c>
      <c r="U1359" s="634">
        <v>42543</v>
      </c>
      <c r="V1359" s="636" t="s">
        <v>694</v>
      </c>
      <c r="W1359" s="634">
        <v>42555</v>
      </c>
      <c r="X1359" s="634">
        <v>42556</v>
      </c>
      <c r="Y1359" s="632" t="s">
        <v>8457</v>
      </c>
      <c r="Z1359" s="637">
        <v>1953856.95</v>
      </c>
      <c r="AA1359" s="636" t="s">
        <v>1552</v>
      </c>
      <c r="AB1359" s="632" t="s">
        <v>1561</v>
      </c>
    </row>
    <row r="1360" spans="1:28" ht="90">
      <c r="A1360" s="475" t="s">
        <v>27082</v>
      </c>
      <c r="B1360" s="1174" t="s">
        <v>26039</v>
      </c>
      <c r="C1360" s="643">
        <v>4220031675</v>
      </c>
      <c r="D1360" s="644" t="s">
        <v>589</v>
      </c>
      <c r="E1360" s="636" t="s">
        <v>8458</v>
      </c>
      <c r="F1360" s="644" t="s">
        <v>6157</v>
      </c>
      <c r="G1360" s="634">
        <v>42517</v>
      </c>
      <c r="H1360" s="632" t="s">
        <v>1559</v>
      </c>
      <c r="I1360" s="632" t="s">
        <v>8455</v>
      </c>
      <c r="J1360" s="422" t="s">
        <v>8456</v>
      </c>
      <c r="K1360" s="1451"/>
      <c r="L1360" s="1452"/>
      <c r="M1360" s="1452"/>
      <c r="N1360" s="637">
        <v>14424030</v>
      </c>
      <c r="O1360" s="637">
        <v>11106501.630000001</v>
      </c>
      <c r="P1360" s="647">
        <f t="shared" si="43"/>
        <v>3317528.3699999992</v>
      </c>
      <c r="Q1360" s="638">
        <f t="shared" si="44"/>
        <v>0.23000010191326553</v>
      </c>
      <c r="R1360" s="636" t="s">
        <v>1552</v>
      </c>
      <c r="S1360" s="632" t="s">
        <v>1561</v>
      </c>
      <c r="T1360" s="636" t="s">
        <v>7931</v>
      </c>
      <c r="U1360" s="634">
        <v>42543</v>
      </c>
      <c r="V1360" s="636" t="s">
        <v>694</v>
      </c>
      <c r="W1360" s="634">
        <v>42555</v>
      </c>
      <c r="X1360" s="634">
        <v>42556</v>
      </c>
      <c r="Y1360" s="632" t="s">
        <v>8459</v>
      </c>
      <c r="Z1360" s="637">
        <v>11106501.630000001</v>
      </c>
      <c r="AA1360" s="636" t="s">
        <v>1552</v>
      </c>
      <c r="AB1360" s="632" t="s">
        <v>1561</v>
      </c>
    </row>
    <row r="1361" spans="1:28" ht="101.25">
      <c r="A1361" s="475" t="s">
        <v>27083</v>
      </c>
      <c r="B1361" s="1172" t="s">
        <v>6776</v>
      </c>
      <c r="C1361" s="632" t="s">
        <v>4204</v>
      </c>
      <c r="D1361" s="632" t="s">
        <v>272</v>
      </c>
      <c r="E1361" s="637" t="s">
        <v>8460</v>
      </c>
      <c r="F1361" s="644" t="s">
        <v>1404</v>
      </c>
      <c r="G1361" s="634">
        <v>42542</v>
      </c>
      <c r="H1361" s="632" t="s">
        <v>8461</v>
      </c>
      <c r="I1361" s="632" t="s">
        <v>8108</v>
      </c>
      <c r="J1361" s="422" t="s">
        <v>8109</v>
      </c>
      <c r="K1361" s="635">
        <v>2</v>
      </c>
      <c r="L1361" s="636">
        <v>1</v>
      </c>
      <c r="M1361" s="635">
        <v>1</v>
      </c>
      <c r="N1361" s="637">
        <v>184998</v>
      </c>
      <c r="O1361" s="637">
        <v>184998</v>
      </c>
      <c r="P1361" s="647">
        <f t="shared" si="43"/>
        <v>0</v>
      </c>
      <c r="Q1361" s="638">
        <f t="shared" si="44"/>
        <v>0</v>
      </c>
      <c r="R1361" s="528" t="s">
        <v>8462</v>
      </c>
      <c r="S1361" s="632" t="s">
        <v>8463</v>
      </c>
      <c r="T1361" s="528" t="s">
        <v>8464</v>
      </c>
      <c r="U1361" s="634">
        <v>42557</v>
      </c>
      <c r="V1361" s="636" t="s">
        <v>694</v>
      </c>
      <c r="W1361" s="634">
        <v>42569</v>
      </c>
      <c r="X1361" s="634">
        <v>42570</v>
      </c>
      <c r="Y1361" s="632" t="s">
        <v>8465</v>
      </c>
      <c r="Z1361" s="637">
        <v>184998</v>
      </c>
      <c r="AA1361" s="528" t="s">
        <v>8462</v>
      </c>
      <c r="AB1361" s="632" t="s">
        <v>8463</v>
      </c>
    </row>
    <row r="1362" spans="1:28" ht="360">
      <c r="A1362" s="475" t="s">
        <v>27084</v>
      </c>
      <c r="B1362" s="1172" t="s">
        <v>6776</v>
      </c>
      <c r="C1362" s="632" t="s">
        <v>4204</v>
      </c>
      <c r="D1362" s="644" t="s">
        <v>261</v>
      </c>
      <c r="E1362" s="637" t="s">
        <v>8466</v>
      </c>
      <c r="F1362" s="644" t="s">
        <v>1404</v>
      </c>
      <c r="G1362" s="634">
        <v>42542</v>
      </c>
      <c r="H1362" s="632" t="s">
        <v>8467</v>
      </c>
      <c r="I1362" s="632" t="s">
        <v>8468</v>
      </c>
      <c r="J1362" s="640" t="s">
        <v>8469</v>
      </c>
      <c r="K1362" s="635">
        <v>9</v>
      </c>
      <c r="L1362" s="636">
        <v>9</v>
      </c>
      <c r="M1362" s="635">
        <v>0</v>
      </c>
      <c r="N1362" s="637">
        <v>422924.76</v>
      </c>
      <c r="O1362" s="637">
        <v>414466.24</v>
      </c>
      <c r="P1362" s="647">
        <f t="shared" si="43"/>
        <v>8458.5200000000186</v>
      </c>
      <c r="Q1362" s="638">
        <f t="shared" si="44"/>
        <v>2.0000058639271855E-2</v>
      </c>
      <c r="R1362" s="528" t="s">
        <v>2371</v>
      </c>
      <c r="S1362" s="632" t="s">
        <v>2372</v>
      </c>
      <c r="T1362" s="528" t="s">
        <v>8470</v>
      </c>
      <c r="U1362" s="634">
        <v>42557</v>
      </c>
      <c r="V1362" s="636" t="s">
        <v>694</v>
      </c>
      <c r="W1362" s="634">
        <v>42569</v>
      </c>
      <c r="X1362" s="634">
        <v>42570</v>
      </c>
      <c r="Y1362" s="632" t="s">
        <v>8471</v>
      </c>
      <c r="Z1362" s="637">
        <v>414466.24</v>
      </c>
      <c r="AA1362" s="528" t="s">
        <v>2371</v>
      </c>
      <c r="AB1362" s="632" t="s">
        <v>2372</v>
      </c>
    </row>
    <row r="1363" spans="1:28" ht="409.5">
      <c r="A1363" s="475" t="s">
        <v>27085</v>
      </c>
      <c r="B1363" s="1172" t="s">
        <v>6776</v>
      </c>
      <c r="C1363" s="632" t="s">
        <v>4204</v>
      </c>
      <c r="D1363" s="644" t="s">
        <v>261</v>
      </c>
      <c r="E1363" s="637" t="s">
        <v>8472</v>
      </c>
      <c r="F1363" s="644" t="s">
        <v>1404</v>
      </c>
      <c r="G1363" s="634">
        <v>42542</v>
      </c>
      <c r="H1363" s="632" t="s">
        <v>8473</v>
      </c>
      <c r="I1363" s="632" t="s">
        <v>8474</v>
      </c>
      <c r="J1363" s="640" t="s">
        <v>8475</v>
      </c>
      <c r="K1363" s="635">
        <v>2</v>
      </c>
      <c r="L1363" s="636">
        <v>2</v>
      </c>
      <c r="M1363" s="635">
        <v>0</v>
      </c>
      <c r="N1363" s="637">
        <v>361720</v>
      </c>
      <c r="O1363" s="637">
        <v>334591</v>
      </c>
      <c r="P1363" s="647">
        <f t="shared" ref="P1363:P1426" si="45">N1363-O1363</f>
        <v>27129</v>
      </c>
      <c r="Q1363" s="638">
        <f t="shared" ref="Q1363:Q1426" si="46">(100-((O1363/N1363)*100))/100</f>
        <v>7.4999999999999997E-2</v>
      </c>
      <c r="R1363" s="528" t="s">
        <v>8119</v>
      </c>
      <c r="S1363" s="632" t="s">
        <v>8476</v>
      </c>
      <c r="T1363" s="528" t="s">
        <v>8477</v>
      </c>
      <c r="U1363" s="634">
        <v>42556</v>
      </c>
      <c r="V1363" s="636" t="s">
        <v>694</v>
      </c>
      <c r="W1363" s="634">
        <v>42569</v>
      </c>
      <c r="X1363" s="634">
        <v>42570</v>
      </c>
      <c r="Y1363" s="632" t="s">
        <v>8478</v>
      </c>
      <c r="Z1363" s="637">
        <v>334591</v>
      </c>
      <c r="AA1363" s="528" t="s">
        <v>8119</v>
      </c>
      <c r="AB1363" s="632" t="s">
        <v>8476</v>
      </c>
    </row>
    <row r="1364" spans="1:28" ht="78.75">
      <c r="A1364" s="475" t="s">
        <v>27086</v>
      </c>
      <c r="B1364" s="1172" t="s">
        <v>6776</v>
      </c>
      <c r="C1364" s="632" t="s">
        <v>4204</v>
      </c>
      <c r="D1364" s="632" t="s">
        <v>272</v>
      </c>
      <c r="E1364" s="637" t="s">
        <v>8479</v>
      </c>
      <c r="F1364" s="644" t="s">
        <v>8301</v>
      </c>
      <c r="G1364" s="634">
        <v>42591</v>
      </c>
      <c r="H1364" s="632" t="s">
        <v>8480</v>
      </c>
      <c r="I1364" s="636" t="s">
        <v>8032</v>
      </c>
      <c r="J1364" s="667" t="s">
        <v>8481</v>
      </c>
      <c r="K1364" s="635">
        <v>1</v>
      </c>
      <c r="L1364" s="636">
        <v>1</v>
      </c>
      <c r="M1364" s="635">
        <v>0</v>
      </c>
      <c r="N1364" s="637">
        <v>45160</v>
      </c>
      <c r="O1364" s="637">
        <v>45160</v>
      </c>
      <c r="P1364" s="647">
        <f t="shared" si="45"/>
        <v>0</v>
      </c>
      <c r="Q1364" s="638">
        <f t="shared" si="46"/>
        <v>0</v>
      </c>
      <c r="R1364" s="528" t="s">
        <v>2371</v>
      </c>
      <c r="S1364" s="632" t="s">
        <v>2372</v>
      </c>
      <c r="T1364" s="528" t="s">
        <v>7616</v>
      </c>
      <c r="U1364" s="634">
        <v>42601</v>
      </c>
      <c r="V1364" s="636" t="s">
        <v>694</v>
      </c>
      <c r="W1364" s="634">
        <v>42612</v>
      </c>
      <c r="X1364" s="634">
        <v>42612</v>
      </c>
      <c r="Y1364" s="632" t="s">
        <v>8482</v>
      </c>
      <c r="Z1364" s="637">
        <v>45160</v>
      </c>
      <c r="AA1364" s="528" t="s">
        <v>2371</v>
      </c>
      <c r="AB1364" s="632" t="s">
        <v>2372</v>
      </c>
    </row>
    <row r="1365" spans="1:28" ht="90">
      <c r="A1365" s="475" t="s">
        <v>27087</v>
      </c>
      <c r="B1365" s="1172" t="s">
        <v>6776</v>
      </c>
      <c r="C1365" s="632" t="s">
        <v>4204</v>
      </c>
      <c r="D1365" s="636" t="s">
        <v>589</v>
      </c>
      <c r="E1365" s="637" t="s">
        <v>1331</v>
      </c>
      <c r="F1365" s="644" t="s">
        <v>1311</v>
      </c>
      <c r="G1365" s="634">
        <v>42611</v>
      </c>
      <c r="H1365" s="632" t="s">
        <v>2093</v>
      </c>
      <c r="I1365" s="632" t="s">
        <v>1576</v>
      </c>
      <c r="J1365" s="662" t="s">
        <v>8483</v>
      </c>
      <c r="K1365" s="635">
        <v>4</v>
      </c>
      <c r="L1365" s="636">
        <v>4</v>
      </c>
      <c r="M1365" s="635">
        <v>0</v>
      </c>
      <c r="N1365" s="637">
        <v>1852500</v>
      </c>
      <c r="O1365" s="637">
        <v>1435687.31</v>
      </c>
      <c r="P1365" s="647">
        <f t="shared" si="45"/>
        <v>416812.68999999994</v>
      </c>
      <c r="Q1365" s="638">
        <f t="shared" si="46"/>
        <v>0.22500010256410249</v>
      </c>
      <c r="R1365" s="668" t="s">
        <v>1302</v>
      </c>
      <c r="S1365" s="632" t="s">
        <v>1303</v>
      </c>
      <c r="T1365" s="668" t="s">
        <v>8484</v>
      </c>
      <c r="U1365" s="634">
        <v>42627</v>
      </c>
      <c r="V1365" s="636" t="s">
        <v>694</v>
      </c>
      <c r="W1365" s="634">
        <v>42639</v>
      </c>
      <c r="X1365" s="634">
        <v>42641</v>
      </c>
      <c r="Y1365" s="632" t="s">
        <v>8485</v>
      </c>
      <c r="Z1365" s="637">
        <v>1435687.31</v>
      </c>
      <c r="AA1365" s="668" t="s">
        <v>1302</v>
      </c>
      <c r="AB1365" s="632" t="s">
        <v>1303</v>
      </c>
    </row>
    <row r="1366" spans="1:28" ht="360">
      <c r="A1366" s="475" t="s">
        <v>27088</v>
      </c>
      <c r="B1366" s="1172" t="s">
        <v>6776</v>
      </c>
      <c r="C1366" s="632" t="s">
        <v>4204</v>
      </c>
      <c r="D1366" s="636" t="s">
        <v>589</v>
      </c>
      <c r="E1366" s="637" t="s">
        <v>1448</v>
      </c>
      <c r="F1366" s="644" t="s">
        <v>1311</v>
      </c>
      <c r="G1366" s="634">
        <v>42613</v>
      </c>
      <c r="H1366" s="632" t="s">
        <v>8486</v>
      </c>
      <c r="I1366" s="636" t="s">
        <v>8144</v>
      </c>
      <c r="J1366" s="636" t="s">
        <v>8487</v>
      </c>
      <c r="K1366" s="635">
        <v>4</v>
      </c>
      <c r="L1366" s="636">
        <v>4</v>
      </c>
      <c r="M1366" s="635">
        <v>0</v>
      </c>
      <c r="N1366" s="637">
        <v>479035.5</v>
      </c>
      <c r="O1366" s="637">
        <v>358739.19</v>
      </c>
      <c r="P1366" s="647">
        <f t="shared" si="45"/>
        <v>120296.31</v>
      </c>
      <c r="Q1366" s="638">
        <f t="shared" si="46"/>
        <v>0.25112191058908989</v>
      </c>
      <c r="R1366" s="668" t="s">
        <v>2544</v>
      </c>
      <c r="S1366" s="632" t="s">
        <v>1229</v>
      </c>
      <c r="T1366" s="668" t="s">
        <v>8488</v>
      </c>
      <c r="U1366" s="634">
        <v>42627</v>
      </c>
      <c r="V1366" s="636" t="s">
        <v>694</v>
      </c>
      <c r="W1366" s="634">
        <v>42639</v>
      </c>
      <c r="X1366" s="634">
        <v>42641</v>
      </c>
      <c r="Y1366" s="632" t="s">
        <v>8489</v>
      </c>
      <c r="Z1366" s="637">
        <v>358739.19</v>
      </c>
      <c r="AA1366" s="668" t="s">
        <v>2544</v>
      </c>
      <c r="AB1366" s="632" t="s">
        <v>1229</v>
      </c>
    </row>
    <row r="1367" spans="1:28" ht="112.5">
      <c r="A1367" s="475" t="s">
        <v>27089</v>
      </c>
      <c r="B1367" s="1172" t="s">
        <v>6776</v>
      </c>
      <c r="C1367" s="636">
        <v>4216006669</v>
      </c>
      <c r="D1367" s="644" t="s">
        <v>272</v>
      </c>
      <c r="E1367" s="637" t="s">
        <v>8490</v>
      </c>
      <c r="F1367" s="634">
        <v>42556</v>
      </c>
      <c r="G1367" s="634">
        <v>42571</v>
      </c>
      <c r="H1367" s="632" t="s">
        <v>8491</v>
      </c>
      <c r="I1367" s="632" t="s">
        <v>7589</v>
      </c>
      <c r="J1367" s="636" t="s">
        <v>7971</v>
      </c>
      <c r="K1367" s="635">
        <v>7</v>
      </c>
      <c r="L1367" s="635">
        <v>6</v>
      </c>
      <c r="M1367" s="636">
        <v>1</v>
      </c>
      <c r="N1367" s="647">
        <v>966791.6</v>
      </c>
      <c r="O1367" s="647">
        <v>961957.64</v>
      </c>
      <c r="P1367" s="647">
        <f t="shared" si="45"/>
        <v>4833.9599999999627</v>
      </c>
      <c r="Q1367" s="638">
        <f t="shared" si="46"/>
        <v>5.0000020686981374E-3</v>
      </c>
      <c r="R1367" s="636" t="s">
        <v>1433</v>
      </c>
      <c r="S1367" s="635">
        <v>4252000077</v>
      </c>
      <c r="T1367" s="636" t="s">
        <v>8492</v>
      </c>
      <c r="U1367" s="634">
        <v>42586</v>
      </c>
      <c r="V1367" s="636" t="s">
        <v>694</v>
      </c>
      <c r="W1367" s="634">
        <v>42599</v>
      </c>
      <c r="X1367" s="634" t="s">
        <v>8493</v>
      </c>
      <c r="Y1367" s="632" t="s">
        <v>8494</v>
      </c>
      <c r="Z1367" s="654">
        <v>961957.64</v>
      </c>
      <c r="AA1367" s="636" t="s">
        <v>1433</v>
      </c>
      <c r="AB1367" s="635">
        <v>4252000077</v>
      </c>
    </row>
    <row r="1368" spans="1:28" ht="101.25">
      <c r="A1368" s="475" t="s">
        <v>27090</v>
      </c>
      <c r="B1368" s="1172" t="s">
        <v>6776</v>
      </c>
      <c r="C1368" s="636">
        <v>4216006669</v>
      </c>
      <c r="D1368" s="644" t="s">
        <v>272</v>
      </c>
      <c r="E1368" s="637" t="s">
        <v>8495</v>
      </c>
      <c r="F1368" s="634">
        <v>42556</v>
      </c>
      <c r="G1368" s="634">
        <v>42576</v>
      </c>
      <c r="H1368" s="632" t="s">
        <v>8496</v>
      </c>
      <c r="I1368" s="632" t="s">
        <v>7589</v>
      </c>
      <c r="J1368" s="636" t="s">
        <v>7971</v>
      </c>
      <c r="K1368" s="635">
        <v>9</v>
      </c>
      <c r="L1368" s="635">
        <v>7</v>
      </c>
      <c r="M1368" s="636">
        <v>2</v>
      </c>
      <c r="N1368" s="647">
        <v>1080144</v>
      </c>
      <c r="O1368" s="647">
        <v>1074735</v>
      </c>
      <c r="P1368" s="647">
        <f t="shared" si="45"/>
        <v>5409</v>
      </c>
      <c r="Q1368" s="638">
        <f t="shared" si="46"/>
        <v>5.0076656445807548E-3</v>
      </c>
      <c r="R1368" s="636" t="s">
        <v>7591</v>
      </c>
      <c r="S1368" s="635">
        <v>4213003797</v>
      </c>
      <c r="T1368" s="636" t="s">
        <v>8497</v>
      </c>
      <c r="U1368" s="634">
        <v>42590</v>
      </c>
      <c r="V1368" s="636" t="s">
        <v>694</v>
      </c>
      <c r="W1368" s="634">
        <v>42604</v>
      </c>
      <c r="X1368" s="634" t="s">
        <v>8498</v>
      </c>
      <c r="Y1368" s="632" t="s">
        <v>8499</v>
      </c>
      <c r="Z1368" s="654">
        <v>1074735</v>
      </c>
      <c r="AA1368" s="636" t="s">
        <v>7591</v>
      </c>
      <c r="AB1368" s="635">
        <v>4213003797</v>
      </c>
    </row>
    <row r="1369" spans="1:28" ht="112.5">
      <c r="A1369" s="475" t="s">
        <v>27091</v>
      </c>
      <c r="B1369" s="1172" t="s">
        <v>6776</v>
      </c>
      <c r="C1369" s="636">
        <v>4216006669</v>
      </c>
      <c r="D1369" s="644" t="s">
        <v>272</v>
      </c>
      <c r="E1369" s="637" t="s">
        <v>8500</v>
      </c>
      <c r="F1369" s="634">
        <v>42556</v>
      </c>
      <c r="G1369" s="634">
        <v>42571</v>
      </c>
      <c r="H1369" s="632" t="s">
        <v>8501</v>
      </c>
      <c r="I1369" s="632" t="s">
        <v>7589</v>
      </c>
      <c r="J1369" s="636" t="s">
        <v>7971</v>
      </c>
      <c r="K1369" s="635">
        <v>6</v>
      </c>
      <c r="L1369" s="635">
        <v>5</v>
      </c>
      <c r="M1369" s="636">
        <v>1</v>
      </c>
      <c r="N1369" s="647">
        <v>480064</v>
      </c>
      <c r="O1369" s="647">
        <v>476000</v>
      </c>
      <c r="P1369" s="647">
        <f t="shared" si="45"/>
        <v>4064</v>
      </c>
      <c r="Q1369" s="638">
        <f t="shared" si="46"/>
        <v>8.4655379282762063E-3</v>
      </c>
      <c r="R1369" s="636" t="s">
        <v>8502</v>
      </c>
      <c r="S1369" s="635">
        <v>4223089095</v>
      </c>
      <c r="T1369" s="636" t="s">
        <v>8503</v>
      </c>
      <c r="U1369" s="634">
        <v>42587</v>
      </c>
      <c r="V1369" s="636" t="s">
        <v>694</v>
      </c>
      <c r="W1369" s="634">
        <v>42604</v>
      </c>
      <c r="X1369" s="634">
        <v>42606</v>
      </c>
      <c r="Y1369" s="632" t="s">
        <v>8504</v>
      </c>
      <c r="Z1369" s="654">
        <v>476000</v>
      </c>
      <c r="AA1369" s="636" t="s">
        <v>8502</v>
      </c>
      <c r="AB1369" s="635">
        <v>4223089095</v>
      </c>
    </row>
    <row r="1370" spans="1:28" ht="213.75">
      <c r="A1370" s="475" t="s">
        <v>27092</v>
      </c>
      <c r="B1370" s="1172" t="s">
        <v>6776</v>
      </c>
      <c r="C1370" s="636">
        <v>4216006669</v>
      </c>
      <c r="D1370" s="644" t="s">
        <v>261</v>
      </c>
      <c r="E1370" s="637" t="s">
        <v>8505</v>
      </c>
      <c r="F1370" s="634">
        <v>42556</v>
      </c>
      <c r="G1370" s="634">
        <v>42571</v>
      </c>
      <c r="H1370" s="632" t="s">
        <v>8506</v>
      </c>
      <c r="I1370" s="639" t="s">
        <v>7640</v>
      </c>
      <c r="J1370" s="666" t="s">
        <v>7641</v>
      </c>
      <c r="K1370" s="635">
        <v>8</v>
      </c>
      <c r="L1370" s="635">
        <v>4</v>
      </c>
      <c r="M1370" s="636">
        <v>4</v>
      </c>
      <c r="N1370" s="647">
        <v>1733280</v>
      </c>
      <c r="O1370" s="647">
        <v>1724610</v>
      </c>
      <c r="P1370" s="647">
        <f t="shared" si="45"/>
        <v>8670</v>
      </c>
      <c r="Q1370" s="638">
        <f t="shared" si="46"/>
        <v>5.0020769869841787E-3</v>
      </c>
      <c r="R1370" s="636" t="s">
        <v>7591</v>
      </c>
      <c r="S1370" s="635">
        <v>4213003797</v>
      </c>
      <c r="T1370" s="636" t="s">
        <v>8497</v>
      </c>
      <c r="U1370" s="634">
        <v>42587</v>
      </c>
      <c r="V1370" s="636" t="s">
        <v>694</v>
      </c>
      <c r="W1370" s="634">
        <v>42604</v>
      </c>
      <c r="X1370" s="634">
        <v>42606</v>
      </c>
      <c r="Y1370" s="632" t="s">
        <v>8507</v>
      </c>
      <c r="Z1370" s="654">
        <v>1724610</v>
      </c>
      <c r="AA1370" s="636" t="s">
        <v>7591</v>
      </c>
      <c r="AB1370" s="635">
        <v>4213003797</v>
      </c>
    </row>
    <row r="1371" spans="1:28" ht="213.75">
      <c r="A1371" s="475" t="s">
        <v>27093</v>
      </c>
      <c r="B1371" s="1172" t="s">
        <v>6776</v>
      </c>
      <c r="C1371" s="636">
        <v>4216006669</v>
      </c>
      <c r="D1371" s="644" t="s">
        <v>272</v>
      </c>
      <c r="E1371" s="637" t="s">
        <v>8508</v>
      </c>
      <c r="F1371" s="634">
        <v>42556</v>
      </c>
      <c r="G1371" s="634">
        <v>42576</v>
      </c>
      <c r="H1371" s="632" t="s">
        <v>8509</v>
      </c>
      <c r="I1371" s="639" t="s">
        <v>7640</v>
      </c>
      <c r="J1371" s="666" t="s">
        <v>7641</v>
      </c>
      <c r="K1371" s="635">
        <v>8</v>
      </c>
      <c r="L1371" s="635">
        <v>8</v>
      </c>
      <c r="M1371" s="636">
        <v>0</v>
      </c>
      <c r="N1371" s="647">
        <v>1564366</v>
      </c>
      <c r="O1371" s="647">
        <v>1556512</v>
      </c>
      <c r="P1371" s="647">
        <f t="shared" si="45"/>
        <v>7854</v>
      </c>
      <c r="Q1371" s="638">
        <f t="shared" si="46"/>
        <v>5.0205642413604324E-3</v>
      </c>
      <c r="R1371" s="636" t="s">
        <v>7591</v>
      </c>
      <c r="S1371" s="635">
        <v>4213003797</v>
      </c>
      <c r="T1371" s="636" t="s">
        <v>8497</v>
      </c>
      <c r="U1371" s="634">
        <v>42590</v>
      </c>
      <c r="V1371" s="636" t="s">
        <v>694</v>
      </c>
      <c r="W1371" s="634">
        <v>42604</v>
      </c>
      <c r="X1371" s="634">
        <v>42606</v>
      </c>
      <c r="Y1371" s="632" t="s">
        <v>8510</v>
      </c>
      <c r="Z1371" s="654">
        <v>1556512</v>
      </c>
      <c r="AA1371" s="636" t="s">
        <v>7591</v>
      </c>
      <c r="AB1371" s="635">
        <v>4213003797</v>
      </c>
    </row>
    <row r="1372" spans="1:28" ht="213.75">
      <c r="A1372" s="475" t="s">
        <v>27094</v>
      </c>
      <c r="B1372" s="1172" t="s">
        <v>6776</v>
      </c>
      <c r="C1372" s="636">
        <v>4216006669</v>
      </c>
      <c r="D1372" s="644" t="s">
        <v>272</v>
      </c>
      <c r="E1372" s="637" t="s">
        <v>8511</v>
      </c>
      <c r="F1372" s="634">
        <v>42556</v>
      </c>
      <c r="G1372" s="634">
        <v>42571</v>
      </c>
      <c r="H1372" s="632" t="s">
        <v>8512</v>
      </c>
      <c r="I1372" s="639" t="s">
        <v>7640</v>
      </c>
      <c r="J1372" s="666" t="s">
        <v>7641</v>
      </c>
      <c r="K1372" s="635">
        <v>6</v>
      </c>
      <c r="L1372" s="635">
        <v>6</v>
      </c>
      <c r="M1372" s="636">
        <v>0</v>
      </c>
      <c r="N1372" s="647">
        <v>643062.5</v>
      </c>
      <c r="O1372" s="647">
        <v>639800</v>
      </c>
      <c r="P1372" s="647">
        <f t="shared" si="45"/>
        <v>3262.5</v>
      </c>
      <c r="Q1372" s="638">
        <f t="shared" si="46"/>
        <v>5.0733793371561834E-3</v>
      </c>
      <c r="R1372" s="636" t="s">
        <v>8513</v>
      </c>
      <c r="S1372" s="635">
        <v>4223089095</v>
      </c>
      <c r="T1372" s="636" t="s">
        <v>8514</v>
      </c>
      <c r="U1372" s="634">
        <v>42587</v>
      </c>
      <c r="V1372" s="636" t="s">
        <v>694</v>
      </c>
      <c r="W1372" s="634">
        <v>42606</v>
      </c>
      <c r="X1372" s="634">
        <v>42607</v>
      </c>
      <c r="Y1372" s="632" t="s">
        <v>8515</v>
      </c>
      <c r="Z1372" s="654">
        <v>639800</v>
      </c>
      <c r="AA1372" s="636" t="s">
        <v>8513</v>
      </c>
      <c r="AB1372" s="635">
        <v>4223089095</v>
      </c>
    </row>
    <row r="1373" spans="1:28" ht="112.5">
      <c r="A1373" s="475" t="s">
        <v>27095</v>
      </c>
      <c r="B1373" s="1172" t="s">
        <v>6776</v>
      </c>
      <c r="C1373" s="636">
        <v>4216006669</v>
      </c>
      <c r="D1373" s="644" t="s">
        <v>272</v>
      </c>
      <c r="E1373" s="637" t="s">
        <v>8516</v>
      </c>
      <c r="F1373" s="634">
        <v>42556</v>
      </c>
      <c r="G1373" s="634">
        <v>42571</v>
      </c>
      <c r="H1373" s="632" t="s">
        <v>8517</v>
      </c>
      <c r="I1373" s="636" t="s">
        <v>1198</v>
      </c>
      <c r="J1373" s="632" t="s">
        <v>8518</v>
      </c>
      <c r="K1373" s="635">
        <v>2</v>
      </c>
      <c r="L1373" s="635">
        <v>1</v>
      </c>
      <c r="M1373" s="636">
        <v>1</v>
      </c>
      <c r="N1373" s="647">
        <v>660905.6</v>
      </c>
      <c r="O1373" s="647">
        <v>656570</v>
      </c>
      <c r="P1373" s="647">
        <f t="shared" si="45"/>
        <v>4335.5999999999767</v>
      </c>
      <c r="Q1373" s="638">
        <f t="shared" si="46"/>
        <v>6.5600896709000264E-3</v>
      </c>
      <c r="R1373" s="636" t="s">
        <v>8519</v>
      </c>
      <c r="S1373" s="635">
        <v>4220039723</v>
      </c>
      <c r="T1373" s="636" t="s">
        <v>8520</v>
      </c>
      <c r="U1373" s="634">
        <v>42587</v>
      </c>
      <c r="V1373" s="636" t="s">
        <v>694</v>
      </c>
      <c r="W1373" s="634">
        <v>42604</v>
      </c>
      <c r="X1373" s="634">
        <v>42606</v>
      </c>
      <c r="Y1373" s="632" t="s">
        <v>8521</v>
      </c>
      <c r="Z1373" s="654">
        <v>656570</v>
      </c>
      <c r="AA1373" s="636" t="s">
        <v>8519</v>
      </c>
      <c r="AB1373" s="635">
        <v>4220039723</v>
      </c>
    </row>
    <row r="1374" spans="1:28" ht="101.25">
      <c r="A1374" s="475" t="s">
        <v>27096</v>
      </c>
      <c r="B1374" s="1172" t="s">
        <v>6776</v>
      </c>
      <c r="C1374" s="636">
        <v>4216006669</v>
      </c>
      <c r="D1374" s="644" t="s">
        <v>272</v>
      </c>
      <c r="E1374" s="637" t="s">
        <v>8522</v>
      </c>
      <c r="F1374" s="634">
        <v>42556</v>
      </c>
      <c r="G1374" s="634">
        <v>42571</v>
      </c>
      <c r="H1374" s="632" t="s">
        <v>8523</v>
      </c>
      <c r="I1374" s="636" t="s">
        <v>1198</v>
      </c>
      <c r="J1374" s="632" t="s">
        <v>8518</v>
      </c>
      <c r="K1374" s="635">
        <v>2</v>
      </c>
      <c r="L1374" s="635">
        <v>2</v>
      </c>
      <c r="M1374" s="636">
        <v>0</v>
      </c>
      <c r="N1374" s="647">
        <v>815068</v>
      </c>
      <c r="O1374" s="647">
        <v>810370</v>
      </c>
      <c r="P1374" s="647">
        <f t="shared" si="45"/>
        <v>4698</v>
      </c>
      <c r="Q1374" s="638">
        <f t="shared" si="46"/>
        <v>5.7639362605328868E-3</v>
      </c>
      <c r="R1374" s="636" t="s">
        <v>8406</v>
      </c>
      <c r="S1374" s="635">
        <v>4220039868</v>
      </c>
      <c r="T1374" s="636" t="s">
        <v>8524</v>
      </c>
      <c r="U1374" s="634">
        <v>42586</v>
      </c>
      <c r="V1374" s="636" t="s">
        <v>694</v>
      </c>
      <c r="W1374" s="634">
        <v>42601</v>
      </c>
      <c r="X1374" s="634">
        <v>42604</v>
      </c>
      <c r="Y1374" s="632" t="s">
        <v>8525</v>
      </c>
      <c r="Z1374" s="654">
        <v>810370</v>
      </c>
      <c r="AA1374" s="636" t="s">
        <v>8406</v>
      </c>
      <c r="AB1374" s="635">
        <v>4220039868</v>
      </c>
    </row>
    <row r="1375" spans="1:28" ht="101.25">
      <c r="A1375" s="475" t="s">
        <v>27097</v>
      </c>
      <c r="B1375" s="1172" t="s">
        <v>6776</v>
      </c>
      <c r="C1375" s="636">
        <v>4216006669</v>
      </c>
      <c r="D1375" s="644" t="s">
        <v>272</v>
      </c>
      <c r="E1375" s="637" t="s">
        <v>8526</v>
      </c>
      <c r="F1375" s="634">
        <v>42556</v>
      </c>
      <c r="G1375" s="634">
        <v>42576</v>
      </c>
      <c r="H1375" s="632" t="s">
        <v>8527</v>
      </c>
      <c r="I1375" s="636" t="s">
        <v>1198</v>
      </c>
      <c r="J1375" s="632" t="s">
        <v>8518</v>
      </c>
      <c r="K1375" s="635">
        <v>2</v>
      </c>
      <c r="L1375" s="635">
        <v>1</v>
      </c>
      <c r="M1375" s="636">
        <v>1</v>
      </c>
      <c r="N1375" s="647">
        <v>321474</v>
      </c>
      <c r="O1375" s="647">
        <v>319420</v>
      </c>
      <c r="P1375" s="647">
        <f t="shared" si="45"/>
        <v>2054</v>
      </c>
      <c r="Q1375" s="638">
        <f t="shared" si="46"/>
        <v>6.3893191984422514E-3</v>
      </c>
      <c r="R1375" s="636" t="s">
        <v>8406</v>
      </c>
      <c r="S1375" s="635">
        <v>4220039868</v>
      </c>
      <c r="T1375" s="636" t="s">
        <v>8524</v>
      </c>
      <c r="U1375" s="634">
        <v>42590</v>
      </c>
      <c r="V1375" s="636" t="s">
        <v>694</v>
      </c>
      <c r="W1375" s="634">
        <v>42604</v>
      </c>
      <c r="X1375" s="634">
        <v>42606</v>
      </c>
      <c r="Y1375" s="632" t="s">
        <v>8528</v>
      </c>
      <c r="Z1375" s="654">
        <v>319420</v>
      </c>
      <c r="AA1375" s="636" t="s">
        <v>8406</v>
      </c>
      <c r="AB1375" s="635">
        <v>4220039868</v>
      </c>
    </row>
    <row r="1376" spans="1:28" ht="168.75">
      <c r="A1376" s="475" t="s">
        <v>27098</v>
      </c>
      <c r="B1376" s="1172" t="s">
        <v>6776</v>
      </c>
      <c r="C1376" s="636">
        <v>4216006669</v>
      </c>
      <c r="D1376" s="644" t="s">
        <v>261</v>
      </c>
      <c r="E1376" s="637" t="s">
        <v>8529</v>
      </c>
      <c r="F1376" s="634">
        <v>42558</v>
      </c>
      <c r="G1376" s="634">
        <v>42570</v>
      </c>
      <c r="H1376" s="632" t="s">
        <v>8530</v>
      </c>
      <c r="I1376" s="632" t="s">
        <v>7939</v>
      </c>
      <c r="J1376" s="636" t="s">
        <v>7940</v>
      </c>
      <c r="K1376" s="635">
        <v>8</v>
      </c>
      <c r="L1376" s="635">
        <v>8</v>
      </c>
      <c r="M1376" s="636">
        <v>0</v>
      </c>
      <c r="N1376" s="647">
        <v>353953</v>
      </c>
      <c r="O1376" s="647">
        <v>336200</v>
      </c>
      <c r="P1376" s="647">
        <f t="shared" si="45"/>
        <v>17753</v>
      </c>
      <c r="Q1376" s="638">
        <f t="shared" si="46"/>
        <v>5.0156376694080934E-2</v>
      </c>
      <c r="R1376" s="636" t="s">
        <v>8531</v>
      </c>
      <c r="S1376" s="635">
        <v>4205277339</v>
      </c>
      <c r="T1376" s="636" t="s">
        <v>8532</v>
      </c>
      <c r="U1376" s="634">
        <v>42583</v>
      </c>
      <c r="V1376" s="636" t="s">
        <v>694</v>
      </c>
      <c r="W1376" s="634">
        <v>42599</v>
      </c>
      <c r="X1376" s="634">
        <v>42600</v>
      </c>
      <c r="Y1376" s="632" t="s">
        <v>8533</v>
      </c>
      <c r="Z1376" s="654">
        <v>336200</v>
      </c>
      <c r="AA1376" s="636" t="s">
        <v>8531</v>
      </c>
      <c r="AB1376" s="635">
        <v>4205277339</v>
      </c>
    </row>
    <row r="1377" spans="1:28" ht="101.25">
      <c r="A1377" s="475" t="s">
        <v>27099</v>
      </c>
      <c r="B1377" s="1172" t="s">
        <v>6776</v>
      </c>
      <c r="C1377" s="636">
        <v>4216006669</v>
      </c>
      <c r="D1377" s="644" t="s">
        <v>261</v>
      </c>
      <c r="E1377" s="637" t="s">
        <v>8534</v>
      </c>
      <c r="F1377" s="634">
        <v>42558</v>
      </c>
      <c r="G1377" s="634">
        <v>42578</v>
      </c>
      <c r="H1377" s="632" t="s">
        <v>8535</v>
      </c>
      <c r="I1377" s="636" t="s">
        <v>7836</v>
      </c>
      <c r="J1377" s="632" t="s">
        <v>8536</v>
      </c>
      <c r="K1377" s="635">
        <v>9</v>
      </c>
      <c r="L1377" s="635">
        <v>9</v>
      </c>
      <c r="M1377" s="636">
        <v>0</v>
      </c>
      <c r="N1377" s="647">
        <v>195000</v>
      </c>
      <c r="O1377" s="647">
        <v>129025</v>
      </c>
      <c r="P1377" s="647">
        <f t="shared" si="45"/>
        <v>65975</v>
      </c>
      <c r="Q1377" s="638">
        <f t="shared" si="46"/>
        <v>0.33833333333333343</v>
      </c>
      <c r="R1377" s="636" t="s">
        <v>7030</v>
      </c>
      <c r="S1377" s="635">
        <v>7805607841</v>
      </c>
      <c r="T1377" s="636" t="s">
        <v>8537</v>
      </c>
      <c r="U1377" s="634">
        <v>42594</v>
      </c>
      <c r="V1377" s="636" t="s">
        <v>694</v>
      </c>
      <c r="W1377" s="634">
        <v>42611</v>
      </c>
      <c r="X1377" s="634">
        <v>42612</v>
      </c>
      <c r="Y1377" s="632" t="s">
        <v>8538</v>
      </c>
      <c r="Z1377" s="654">
        <v>129025</v>
      </c>
      <c r="AA1377" s="636" t="s">
        <v>7030</v>
      </c>
      <c r="AB1377" s="635">
        <v>7805607841</v>
      </c>
    </row>
    <row r="1378" spans="1:28" ht="135">
      <c r="A1378" s="475" t="s">
        <v>27100</v>
      </c>
      <c r="B1378" s="1172" t="s">
        <v>6776</v>
      </c>
      <c r="C1378" s="636">
        <v>4216006669</v>
      </c>
      <c r="D1378" s="644" t="s">
        <v>261</v>
      </c>
      <c r="E1378" s="637" t="s">
        <v>8539</v>
      </c>
      <c r="F1378" s="634">
        <v>42558</v>
      </c>
      <c r="G1378" s="634">
        <v>42570</v>
      </c>
      <c r="H1378" s="632" t="s">
        <v>8540</v>
      </c>
      <c r="I1378" s="632" t="s">
        <v>7896</v>
      </c>
      <c r="J1378" s="632" t="s">
        <v>7897</v>
      </c>
      <c r="K1378" s="635">
        <v>10</v>
      </c>
      <c r="L1378" s="635">
        <v>10</v>
      </c>
      <c r="M1378" s="636">
        <v>0</v>
      </c>
      <c r="N1378" s="649">
        <v>580896.80000000005</v>
      </c>
      <c r="O1378" s="647">
        <v>264123</v>
      </c>
      <c r="P1378" s="647">
        <f t="shared" si="45"/>
        <v>316773.80000000005</v>
      </c>
      <c r="Q1378" s="638">
        <f t="shared" si="46"/>
        <v>0.5453185488369019</v>
      </c>
      <c r="R1378" s="636" t="s">
        <v>8541</v>
      </c>
      <c r="S1378" s="659">
        <v>420502763497</v>
      </c>
      <c r="T1378" s="636" t="s">
        <v>8542</v>
      </c>
      <c r="U1378" s="634">
        <v>42587</v>
      </c>
      <c r="V1378" s="636" t="s">
        <v>694</v>
      </c>
      <c r="W1378" s="634">
        <v>42605</v>
      </c>
      <c r="X1378" s="634">
        <v>42606</v>
      </c>
      <c r="Y1378" s="632" t="s">
        <v>8543</v>
      </c>
      <c r="Z1378" s="654">
        <v>264123</v>
      </c>
      <c r="AA1378" s="636" t="s">
        <v>8541</v>
      </c>
      <c r="AB1378" s="659">
        <v>420502763497</v>
      </c>
    </row>
    <row r="1379" spans="1:28" ht="101.25">
      <c r="A1379" s="475" t="s">
        <v>27101</v>
      </c>
      <c r="B1379" s="1172" t="s">
        <v>6776</v>
      </c>
      <c r="C1379" s="636">
        <v>4216006669</v>
      </c>
      <c r="D1379" s="644" t="s">
        <v>261</v>
      </c>
      <c r="E1379" s="637" t="s">
        <v>8544</v>
      </c>
      <c r="F1379" s="634">
        <v>42570</v>
      </c>
      <c r="G1379" s="634">
        <v>42584</v>
      </c>
      <c r="H1379" s="632" t="s">
        <v>8545</v>
      </c>
      <c r="I1379" s="632" t="s">
        <v>4158</v>
      </c>
      <c r="J1379" s="636" t="s">
        <v>7986</v>
      </c>
      <c r="K1379" s="635">
        <v>12</v>
      </c>
      <c r="L1379" s="635">
        <v>12</v>
      </c>
      <c r="M1379" s="636">
        <v>0</v>
      </c>
      <c r="N1379" s="649">
        <v>7307500</v>
      </c>
      <c r="O1379" s="647">
        <v>5626775</v>
      </c>
      <c r="P1379" s="647">
        <f t="shared" si="45"/>
        <v>1680725</v>
      </c>
      <c r="Q1379" s="638">
        <f t="shared" si="46"/>
        <v>0.23</v>
      </c>
      <c r="R1379" s="636" t="s">
        <v>3675</v>
      </c>
      <c r="S1379" s="635">
        <v>2222789894</v>
      </c>
      <c r="T1379" s="636" t="s">
        <v>8546</v>
      </c>
      <c r="U1379" s="634">
        <v>42607</v>
      </c>
      <c r="V1379" s="636" t="s">
        <v>694</v>
      </c>
      <c r="W1379" s="634">
        <v>42622</v>
      </c>
      <c r="X1379" s="634">
        <v>42626</v>
      </c>
      <c r="Y1379" s="632" t="s">
        <v>8547</v>
      </c>
      <c r="Z1379" s="654">
        <v>5626775</v>
      </c>
      <c r="AA1379" s="636" t="s">
        <v>3675</v>
      </c>
      <c r="AB1379" s="635">
        <v>2222789894</v>
      </c>
    </row>
    <row r="1380" spans="1:28" ht="101.25">
      <c r="A1380" s="475" t="s">
        <v>27102</v>
      </c>
      <c r="B1380" s="1172" t="s">
        <v>6776</v>
      </c>
      <c r="C1380" s="636">
        <v>4216006669</v>
      </c>
      <c r="D1380" s="644" t="s">
        <v>261</v>
      </c>
      <c r="E1380" s="637" t="s">
        <v>8548</v>
      </c>
      <c r="F1380" s="634">
        <v>42570</v>
      </c>
      <c r="G1380" s="634">
        <v>42585</v>
      </c>
      <c r="H1380" s="632" t="s">
        <v>8549</v>
      </c>
      <c r="I1380" s="632" t="s">
        <v>8550</v>
      </c>
      <c r="J1380" s="632" t="s">
        <v>8551</v>
      </c>
      <c r="K1380" s="635">
        <v>4</v>
      </c>
      <c r="L1380" s="635">
        <v>4</v>
      </c>
      <c r="M1380" s="636">
        <v>0</v>
      </c>
      <c r="N1380" s="647">
        <v>228250</v>
      </c>
      <c r="O1380" s="647">
        <v>189258.75</v>
      </c>
      <c r="P1380" s="647">
        <f t="shared" si="45"/>
        <v>38991.25</v>
      </c>
      <c r="Q1380" s="638">
        <f t="shared" si="46"/>
        <v>0.17082694414019714</v>
      </c>
      <c r="R1380" s="636" t="s">
        <v>8552</v>
      </c>
      <c r="S1380" s="635">
        <v>4252007160</v>
      </c>
      <c r="T1380" s="636" t="s">
        <v>8553</v>
      </c>
      <c r="U1380" s="634">
        <v>42601</v>
      </c>
      <c r="V1380" s="636" t="s">
        <v>694</v>
      </c>
      <c r="W1380" s="634">
        <v>42618</v>
      </c>
      <c r="X1380" s="634">
        <v>42619</v>
      </c>
      <c r="Y1380" s="632" t="s">
        <v>8554</v>
      </c>
      <c r="Z1380" s="654">
        <v>189258.75</v>
      </c>
      <c r="AA1380" s="636" t="s">
        <v>8552</v>
      </c>
      <c r="AB1380" s="635">
        <v>4252007160</v>
      </c>
    </row>
    <row r="1381" spans="1:28" ht="78.75">
      <c r="A1381" s="475" t="s">
        <v>27103</v>
      </c>
      <c r="B1381" s="1172" t="s">
        <v>6776</v>
      </c>
      <c r="C1381" s="636">
        <v>4216006669</v>
      </c>
      <c r="D1381" s="644" t="s">
        <v>261</v>
      </c>
      <c r="E1381" s="637" t="s">
        <v>8555</v>
      </c>
      <c r="F1381" s="634">
        <v>42570</v>
      </c>
      <c r="G1381" s="634">
        <v>42586</v>
      </c>
      <c r="H1381" s="669" t="s">
        <v>8556</v>
      </c>
      <c r="I1381" s="632" t="s">
        <v>8432</v>
      </c>
      <c r="J1381" s="632" t="s">
        <v>8557</v>
      </c>
      <c r="K1381" s="635">
        <v>6</v>
      </c>
      <c r="L1381" s="635">
        <v>6</v>
      </c>
      <c r="M1381" s="636">
        <v>0</v>
      </c>
      <c r="N1381" s="647">
        <v>238592</v>
      </c>
      <c r="O1381" s="647">
        <v>218311.67999999999</v>
      </c>
      <c r="P1381" s="647">
        <f t="shared" si="45"/>
        <v>20280.320000000007</v>
      </c>
      <c r="Q1381" s="638">
        <f t="shared" si="46"/>
        <v>8.5000000000000145E-2</v>
      </c>
      <c r="R1381" s="636" t="s">
        <v>8372</v>
      </c>
      <c r="S1381" s="635">
        <v>4253022965</v>
      </c>
      <c r="T1381" s="636" t="s">
        <v>7942</v>
      </c>
      <c r="U1381" s="634">
        <v>42606</v>
      </c>
      <c r="V1381" s="636" t="s">
        <v>694</v>
      </c>
      <c r="W1381" s="634">
        <v>42618</v>
      </c>
      <c r="X1381" s="634">
        <v>42620</v>
      </c>
      <c r="Y1381" s="632" t="s">
        <v>8558</v>
      </c>
      <c r="Z1381" s="654">
        <v>218311.67999999999</v>
      </c>
      <c r="AA1381" s="636" t="s">
        <v>8372</v>
      </c>
      <c r="AB1381" s="635">
        <v>4253022965</v>
      </c>
    </row>
    <row r="1382" spans="1:28" ht="112.5">
      <c r="A1382" s="475" t="s">
        <v>27104</v>
      </c>
      <c r="B1382" s="1172" t="s">
        <v>6776</v>
      </c>
      <c r="C1382" s="636">
        <v>4216006669</v>
      </c>
      <c r="D1382" s="644" t="s">
        <v>261</v>
      </c>
      <c r="E1382" s="637" t="s">
        <v>8559</v>
      </c>
      <c r="F1382" s="634">
        <v>42570</v>
      </c>
      <c r="G1382" s="634">
        <v>42586</v>
      </c>
      <c r="H1382" s="669" t="s">
        <v>8560</v>
      </c>
      <c r="I1382" s="632" t="s">
        <v>8561</v>
      </c>
      <c r="J1382" s="632" t="s">
        <v>8562</v>
      </c>
      <c r="K1382" s="635">
        <v>5</v>
      </c>
      <c r="L1382" s="635">
        <v>5</v>
      </c>
      <c r="M1382" s="636">
        <v>0</v>
      </c>
      <c r="N1382" s="647">
        <v>109998</v>
      </c>
      <c r="O1382" s="647">
        <v>87448.41</v>
      </c>
      <c r="P1382" s="647">
        <f t="shared" si="45"/>
        <v>22549.589999999997</v>
      </c>
      <c r="Q1382" s="638">
        <f t="shared" si="46"/>
        <v>0.20499999999999999</v>
      </c>
      <c r="R1382" s="636" t="s">
        <v>1433</v>
      </c>
      <c r="S1382" s="635">
        <v>4238003037</v>
      </c>
      <c r="T1382" s="636" t="s">
        <v>8492</v>
      </c>
      <c r="U1382" s="634">
        <v>42607</v>
      </c>
      <c r="V1382" s="636" t="s">
        <v>694</v>
      </c>
      <c r="W1382" s="634">
        <v>42620</v>
      </c>
      <c r="X1382" s="634">
        <v>42633</v>
      </c>
      <c r="Y1382" s="632" t="s">
        <v>8563</v>
      </c>
      <c r="Z1382" s="654">
        <v>87448.41</v>
      </c>
      <c r="AA1382" s="636" t="s">
        <v>1433</v>
      </c>
      <c r="AB1382" s="635">
        <v>4238003037</v>
      </c>
    </row>
    <row r="1383" spans="1:28" ht="78.75">
      <c r="A1383" s="475" t="s">
        <v>27105</v>
      </c>
      <c r="B1383" s="1172" t="s">
        <v>6776</v>
      </c>
      <c r="C1383" s="636">
        <v>4216006669</v>
      </c>
      <c r="D1383" s="644" t="s">
        <v>272</v>
      </c>
      <c r="E1383" s="637" t="s">
        <v>8564</v>
      </c>
      <c r="F1383" s="634">
        <v>42570</v>
      </c>
      <c r="G1383" s="634">
        <v>42586</v>
      </c>
      <c r="H1383" s="632" t="s">
        <v>8565</v>
      </c>
      <c r="I1383" s="632" t="s">
        <v>8566</v>
      </c>
      <c r="J1383" s="632" t="s">
        <v>8567</v>
      </c>
      <c r="K1383" s="635">
        <v>2</v>
      </c>
      <c r="L1383" s="635">
        <v>2</v>
      </c>
      <c r="M1383" s="636">
        <v>0</v>
      </c>
      <c r="N1383" s="647">
        <v>282889.05</v>
      </c>
      <c r="O1383" s="647">
        <v>281474.59999999998</v>
      </c>
      <c r="P1383" s="647">
        <f t="shared" si="45"/>
        <v>1414.4500000000116</v>
      </c>
      <c r="Q1383" s="638">
        <f t="shared" si="46"/>
        <v>5.0000167910351934E-3</v>
      </c>
      <c r="R1383" s="636" t="s">
        <v>8568</v>
      </c>
      <c r="S1383" s="635">
        <v>4253031350</v>
      </c>
      <c r="T1383" s="636" t="s">
        <v>8569</v>
      </c>
      <c r="U1383" s="634">
        <v>42605</v>
      </c>
      <c r="V1383" s="636" t="s">
        <v>694</v>
      </c>
      <c r="W1383" s="634">
        <v>42618</v>
      </c>
      <c r="X1383" s="634">
        <v>42619</v>
      </c>
      <c r="Y1383" s="632" t="s">
        <v>8570</v>
      </c>
      <c r="Z1383" s="654">
        <v>281474.59999999998</v>
      </c>
      <c r="AA1383" s="636" t="s">
        <v>8568</v>
      </c>
      <c r="AB1383" s="635">
        <v>4253031350</v>
      </c>
    </row>
    <row r="1384" spans="1:28" ht="101.25">
      <c r="A1384" s="475" t="s">
        <v>27106</v>
      </c>
      <c r="B1384" s="1172" t="s">
        <v>6776</v>
      </c>
      <c r="C1384" s="636">
        <v>4216006669</v>
      </c>
      <c r="D1384" s="644" t="s">
        <v>272</v>
      </c>
      <c r="E1384" s="637" t="s">
        <v>8571</v>
      </c>
      <c r="F1384" s="634">
        <v>42570</v>
      </c>
      <c r="G1384" s="634">
        <v>42587</v>
      </c>
      <c r="H1384" s="632" t="s">
        <v>8572</v>
      </c>
      <c r="I1384" s="632" t="s">
        <v>8573</v>
      </c>
      <c r="J1384" s="632" t="s">
        <v>8574</v>
      </c>
      <c r="K1384" s="635">
        <v>3</v>
      </c>
      <c r="L1384" s="635">
        <v>3</v>
      </c>
      <c r="M1384" s="636">
        <v>0</v>
      </c>
      <c r="N1384" s="649">
        <v>185000</v>
      </c>
      <c r="O1384" s="647">
        <v>162800</v>
      </c>
      <c r="P1384" s="647">
        <f t="shared" si="45"/>
        <v>22200</v>
      </c>
      <c r="Q1384" s="638">
        <f t="shared" si="46"/>
        <v>0.12</v>
      </c>
      <c r="R1384" s="636" t="s">
        <v>2074</v>
      </c>
      <c r="S1384" s="635">
        <v>7725294223</v>
      </c>
      <c r="T1384" s="636" t="s">
        <v>8575</v>
      </c>
      <c r="U1384" s="634">
        <v>42606</v>
      </c>
      <c r="V1384" s="636" t="s">
        <v>694</v>
      </c>
      <c r="W1384" s="634">
        <v>42618</v>
      </c>
      <c r="X1384" s="634">
        <v>42620</v>
      </c>
      <c r="Y1384" s="632" t="s">
        <v>8576</v>
      </c>
      <c r="Z1384" s="654">
        <v>162800</v>
      </c>
      <c r="AA1384" s="636" t="s">
        <v>2074</v>
      </c>
      <c r="AB1384" s="635">
        <v>7725294223</v>
      </c>
    </row>
    <row r="1385" spans="1:28" ht="213.75">
      <c r="A1385" s="475" t="s">
        <v>27107</v>
      </c>
      <c r="B1385" s="1171" t="s">
        <v>5997</v>
      </c>
      <c r="C1385" s="639">
        <v>4217023709</v>
      </c>
      <c r="D1385" s="636" t="s">
        <v>272</v>
      </c>
      <c r="E1385" s="477" t="s">
        <v>6416</v>
      </c>
      <c r="F1385" s="632" t="s">
        <v>1129</v>
      </c>
      <c r="G1385" s="636" t="s">
        <v>8577</v>
      </c>
      <c r="H1385" s="632" t="s">
        <v>8578</v>
      </c>
      <c r="I1385" s="636" t="s">
        <v>8579</v>
      </c>
      <c r="J1385" s="476" t="s">
        <v>8580</v>
      </c>
      <c r="K1385" s="1451">
        <v>1</v>
      </c>
      <c r="L1385" s="1451">
        <v>1</v>
      </c>
      <c r="M1385" s="635">
        <v>0</v>
      </c>
      <c r="N1385" s="637">
        <v>47719.5</v>
      </c>
      <c r="O1385" s="637">
        <v>47719.5</v>
      </c>
      <c r="P1385" s="636">
        <f t="shared" si="45"/>
        <v>0</v>
      </c>
      <c r="Q1385" s="638">
        <f t="shared" si="46"/>
        <v>0</v>
      </c>
      <c r="R1385" s="636" t="s">
        <v>2034</v>
      </c>
      <c r="S1385" s="632" t="s">
        <v>865</v>
      </c>
      <c r="T1385" s="637" t="s">
        <v>7719</v>
      </c>
      <c r="U1385" s="634">
        <v>42629</v>
      </c>
      <c r="V1385" s="636" t="s">
        <v>694</v>
      </c>
      <c r="W1385" s="632" t="s">
        <v>3017</v>
      </c>
      <c r="X1385" s="634">
        <v>42660</v>
      </c>
      <c r="Y1385" s="636" t="s">
        <v>8581</v>
      </c>
      <c r="Z1385" s="637">
        <v>47719.5</v>
      </c>
      <c r="AA1385" s="636" t="s">
        <v>2034</v>
      </c>
      <c r="AB1385" s="632" t="s">
        <v>865</v>
      </c>
    </row>
    <row r="1386" spans="1:28" ht="213.75">
      <c r="A1386" s="475" t="s">
        <v>27108</v>
      </c>
      <c r="B1386" s="1172" t="s">
        <v>5286</v>
      </c>
      <c r="C1386" s="636">
        <v>4218008340</v>
      </c>
      <c r="D1386" s="636" t="s">
        <v>272</v>
      </c>
      <c r="E1386" s="477" t="s">
        <v>6416</v>
      </c>
      <c r="F1386" s="632" t="s">
        <v>8582</v>
      </c>
      <c r="G1386" s="636" t="s">
        <v>8577</v>
      </c>
      <c r="H1386" s="632" t="s">
        <v>8578</v>
      </c>
      <c r="I1386" s="636" t="s">
        <v>8579</v>
      </c>
      <c r="J1386" s="476" t="s">
        <v>8580</v>
      </c>
      <c r="K1386" s="1451"/>
      <c r="L1386" s="1451"/>
      <c r="M1386" s="635">
        <v>0</v>
      </c>
      <c r="N1386" s="637">
        <v>309810</v>
      </c>
      <c r="O1386" s="637">
        <v>309810</v>
      </c>
      <c r="P1386" s="636">
        <f t="shared" si="45"/>
        <v>0</v>
      </c>
      <c r="Q1386" s="638">
        <f t="shared" si="46"/>
        <v>0</v>
      </c>
      <c r="R1386" s="636" t="s">
        <v>2034</v>
      </c>
      <c r="S1386" s="632" t="s">
        <v>865</v>
      </c>
      <c r="T1386" s="637" t="s">
        <v>7719</v>
      </c>
      <c r="U1386" s="634">
        <v>42629</v>
      </c>
      <c r="V1386" s="636" t="s">
        <v>694</v>
      </c>
      <c r="W1386" s="632" t="s">
        <v>1318</v>
      </c>
      <c r="X1386" s="634">
        <v>42641</v>
      </c>
      <c r="Y1386" s="636" t="s">
        <v>8583</v>
      </c>
      <c r="Z1386" s="637">
        <v>309810</v>
      </c>
      <c r="AA1386" s="636" t="s">
        <v>2034</v>
      </c>
      <c r="AB1386" s="632" t="s">
        <v>865</v>
      </c>
    </row>
    <row r="1387" spans="1:28" ht="168.75">
      <c r="A1387" s="475" t="s">
        <v>27109</v>
      </c>
      <c r="B1387" s="1172" t="s">
        <v>8584</v>
      </c>
      <c r="C1387" s="636">
        <v>4218006752</v>
      </c>
      <c r="D1387" s="636" t="s">
        <v>261</v>
      </c>
      <c r="E1387" s="477" t="s">
        <v>8585</v>
      </c>
      <c r="F1387" s="670">
        <v>42594</v>
      </c>
      <c r="G1387" s="670">
        <v>42613</v>
      </c>
      <c r="H1387" s="632" t="s">
        <v>8586</v>
      </c>
      <c r="I1387" s="636" t="s">
        <v>8587</v>
      </c>
      <c r="J1387" s="476" t="s">
        <v>8588</v>
      </c>
      <c r="K1387" s="635">
        <v>2</v>
      </c>
      <c r="L1387" s="635">
        <v>2</v>
      </c>
      <c r="M1387" s="635">
        <v>0</v>
      </c>
      <c r="N1387" s="637">
        <v>1098456.32</v>
      </c>
      <c r="O1387" s="637">
        <v>1000000</v>
      </c>
      <c r="P1387" s="636">
        <f t="shared" si="45"/>
        <v>98456.320000000065</v>
      </c>
      <c r="Q1387" s="638">
        <f t="shared" si="46"/>
        <v>8.9631529453988612E-2</v>
      </c>
      <c r="R1387" s="636" t="s">
        <v>8589</v>
      </c>
      <c r="S1387" s="632" t="s">
        <v>8590</v>
      </c>
      <c r="T1387" s="637" t="s">
        <v>8591</v>
      </c>
      <c r="U1387" s="634">
        <v>42634</v>
      </c>
      <c r="V1387" s="636" t="s">
        <v>694</v>
      </c>
      <c r="W1387" s="634">
        <v>42649</v>
      </c>
      <c r="X1387" s="634">
        <v>42653</v>
      </c>
      <c r="Y1387" s="636" t="s">
        <v>8592</v>
      </c>
      <c r="Z1387" s="637">
        <v>1000000</v>
      </c>
      <c r="AA1387" s="636" t="s">
        <v>8589</v>
      </c>
      <c r="AB1387" s="632" t="s">
        <v>8590</v>
      </c>
    </row>
    <row r="1388" spans="1:28" ht="135">
      <c r="A1388" s="475" t="s">
        <v>27110</v>
      </c>
      <c r="B1388" s="1172" t="s">
        <v>8593</v>
      </c>
      <c r="C1388" s="652" t="s">
        <v>7068</v>
      </c>
      <c r="D1388" s="636" t="s">
        <v>272</v>
      </c>
      <c r="E1388" s="477" t="s">
        <v>8594</v>
      </c>
      <c r="F1388" s="670">
        <v>42613</v>
      </c>
      <c r="G1388" s="670">
        <v>42625</v>
      </c>
      <c r="H1388" s="632" t="s">
        <v>8595</v>
      </c>
      <c r="I1388" s="636" t="s">
        <v>8225</v>
      </c>
      <c r="J1388" s="476" t="s">
        <v>8226</v>
      </c>
      <c r="K1388" s="635">
        <v>2</v>
      </c>
      <c r="L1388" s="635">
        <v>1</v>
      </c>
      <c r="M1388" s="635">
        <v>1</v>
      </c>
      <c r="N1388" s="637">
        <v>1080533.33</v>
      </c>
      <c r="O1388" s="637">
        <v>1080533.33</v>
      </c>
      <c r="P1388" s="636">
        <f t="shared" si="45"/>
        <v>0</v>
      </c>
      <c r="Q1388" s="638">
        <f t="shared" si="46"/>
        <v>0</v>
      </c>
      <c r="R1388" s="636" t="s">
        <v>8596</v>
      </c>
      <c r="S1388" s="632" t="s">
        <v>8597</v>
      </c>
      <c r="T1388" s="637" t="s">
        <v>8598</v>
      </c>
      <c r="U1388" s="634"/>
      <c r="V1388" s="636" t="s">
        <v>694</v>
      </c>
      <c r="W1388" s="634">
        <v>42653</v>
      </c>
      <c r="X1388" s="634">
        <v>42653</v>
      </c>
      <c r="Y1388" s="636" t="s">
        <v>8599</v>
      </c>
      <c r="Z1388" s="637">
        <v>1080533.33</v>
      </c>
      <c r="AA1388" s="636" t="s">
        <v>8596</v>
      </c>
      <c r="AB1388" s="632" t="s">
        <v>8597</v>
      </c>
    </row>
    <row r="1389" spans="1:28" ht="157.5">
      <c r="A1389" s="475" t="s">
        <v>27111</v>
      </c>
      <c r="B1389" s="1172" t="s">
        <v>6776</v>
      </c>
      <c r="C1389" s="632" t="s">
        <v>4204</v>
      </c>
      <c r="D1389" s="636" t="s">
        <v>272</v>
      </c>
      <c r="E1389" s="633" t="s">
        <v>2720</v>
      </c>
      <c r="F1389" s="634">
        <v>42594</v>
      </c>
      <c r="G1389" s="634">
        <v>42594</v>
      </c>
      <c r="H1389" s="632" t="s">
        <v>1130</v>
      </c>
      <c r="I1389" s="636" t="s">
        <v>594</v>
      </c>
      <c r="J1389" s="476" t="s">
        <v>7718</v>
      </c>
      <c r="K1389" s="635">
        <v>1</v>
      </c>
      <c r="L1389" s="635">
        <v>1</v>
      </c>
      <c r="M1389" s="636">
        <v>0</v>
      </c>
      <c r="N1389" s="637">
        <v>71190</v>
      </c>
      <c r="O1389" s="637">
        <v>71190</v>
      </c>
      <c r="P1389" s="636">
        <f t="shared" si="45"/>
        <v>0</v>
      </c>
      <c r="Q1389" s="638">
        <f t="shared" si="46"/>
        <v>0</v>
      </c>
      <c r="R1389" s="476" t="s">
        <v>2034</v>
      </c>
      <c r="S1389" s="636">
        <v>4205086172</v>
      </c>
      <c r="T1389" s="636" t="s">
        <v>7719</v>
      </c>
      <c r="U1389" s="634">
        <v>42540</v>
      </c>
      <c r="V1389" s="636" t="s">
        <v>694</v>
      </c>
      <c r="W1389" s="670">
        <v>42646</v>
      </c>
      <c r="X1389" s="634">
        <v>42647</v>
      </c>
      <c r="Y1389" s="636" t="s">
        <v>8600</v>
      </c>
      <c r="Z1389" s="637">
        <v>71190</v>
      </c>
      <c r="AA1389" s="476" t="s">
        <v>2034</v>
      </c>
      <c r="AB1389" s="636">
        <v>4205086172</v>
      </c>
    </row>
    <row r="1390" spans="1:28" ht="258.75">
      <c r="A1390" s="475" t="s">
        <v>27112</v>
      </c>
      <c r="B1390" s="1172" t="s">
        <v>6776</v>
      </c>
      <c r="C1390" s="632" t="s">
        <v>4204</v>
      </c>
      <c r="D1390" s="632" t="s">
        <v>261</v>
      </c>
      <c r="E1390" s="633" t="s">
        <v>8601</v>
      </c>
      <c r="F1390" s="634">
        <v>42613</v>
      </c>
      <c r="G1390" s="634">
        <v>42626</v>
      </c>
      <c r="H1390" s="632" t="s">
        <v>8602</v>
      </c>
      <c r="I1390" s="636" t="s">
        <v>8603</v>
      </c>
      <c r="J1390" s="476" t="s">
        <v>8604</v>
      </c>
      <c r="K1390" s="635">
        <v>5</v>
      </c>
      <c r="L1390" s="635">
        <v>5</v>
      </c>
      <c r="M1390" s="636">
        <v>0</v>
      </c>
      <c r="N1390" s="637">
        <v>262133</v>
      </c>
      <c r="O1390" s="637">
        <v>184803.47</v>
      </c>
      <c r="P1390" s="636">
        <f t="shared" si="45"/>
        <v>77329.53</v>
      </c>
      <c r="Q1390" s="638">
        <f t="shared" si="46"/>
        <v>0.29500112538291634</v>
      </c>
      <c r="R1390" s="476" t="s">
        <v>6831</v>
      </c>
      <c r="S1390" s="636">
        <v>4252003790</v>
      </c>
      <c r="T1390" s="636" t="s">
        <v>7642</v>
      </c>
      <c r="U1390" s="634">
        <v>42642</v>
      </c>
      <c r="V1390" s="636" t="s">
        <v>694</v>
      </c>
      <c r="W1390" s="670">
        <v>42654</v>
      </c>
      <c r="X1390" s="634">
        <v>42655</v>
      </c>
      <c r="Y1390" s="636" t="s">
        <v>8605</v>
      </c>
      <c r="Z1390" s="637">
        <v>184803.47</v>
      </c>
      <c r="AA1390" s="476" t="s">
        <v>6831</v>
      </c>
      <c r="AB1390" s="636">
        <v>4252003790</v>
      </c>
    </row>
    <row r="1391" spans="1:28" ht="101.25">
      <c r="A1391" s="475" t="s">
        <v>27113</v>
      </c>
      <c r="B1391" s="1172" t="s">
        <v>6776</v>
      </c>
      <c r="C1391" s="632" t="s">
        <v>4204</v>
      </c>
      <c r="D1391" s="632" t="s">
        <v>261</v>
      </c>
      <c r="E1391" s="633" t="s">
        <v>8606</v>
      </c>
      <c r="F1391" s="634">
        <v>42613</v>
      </c>
      <c r="G1391" s="634">
        <v>42626</v>
      </c>
      <c r="H1391" s="632" t="s">
        <v>8607</v>
      </c>
      <c r="I1391" s="636" t="s">
        <v>8608</v>
      </c>
      <c r="J1391" s="476" t="s">
        <v>8609</v>
      </c>
      <c r="K1391" s="635">
        <v>3</v>
      </c>
      <c r="L1391" s="635">
        <v>3</v>
      </c>
      <c r="M1391" s="636">
        <v>0</v>
      </c>
      <c r="N1391" s="637">
        <v>274763.59999999998</v>
      </c>
      <c r="O1391" s="637">
        <v>155878.54</v>
      </c>
      <c r="P1391" s="636">
        <f t="shared" si="45"/>
        <v>118885.05999999997</v>
      </c>
      <c r="Q1391" s="638">
        <f t="shared" si="46"/>
        <v>0.43268125763383503</v>
      </c>
      <c r="R1391" s="476" t="s">
        <v>3661</v>
      </c>
      <c r="S1391" s="636">
        <v>4252000077</v>
      </c>
      <c r="T1391" s="636" t="s">
        <v>8610</v>
      </c>
      <c r="U1391" s="634">
        <v>42639</v>
      </c>
      <c r="V1391" s="636" t="s">
        <v>694</v>
      </c>
      <c r="W1391" s="670">
        <v>42653</v>
      </c>
      <c r="X1391" s="634">
        <v>42654</v>
      </c>
      <c r="Y1391" s="636" t="s">
        <v>8611</v>
      </c>
      <c r="Z1391" s="637">
        <v>155878.54</v>
      </c>
      <c r="AA1391" s="476" t="s">
        <v>3661</v>
      </c>
      <c r="AB1391" s="636">
        <v>4252000077</v>
      </c>
    </row>
    <row r="1392" spans="1:28" ht="101.25">
      <c r="A1392" s="475" t="s">
        <v>27114</v>
      </c>
      <c r="B1392" s="1172" t="s">
        <v>6776</v>
      </c>
      <c r="C1392" s="632" t="s">
        <v>4204</v>
      </c>
      <c r="D1392" s="632" t="s">
        <v>261</v>
      </c>
      <c r="E1392" s="633" t="s">
        <v>8612</v>
      </c>
      <c r="F1392" s="634">
        <v>42613</v>
      </c>
      <c r="G1392" s="634">
        <v>42626</v>
      </c>
      <c r="H1392" s="632" t="s">
        <v>8613</v>
      </c>
      <c r="I1392" s="636" t="s">
        <v>8614</v>
      </c>
      <c r="J1392" s="476" t="s">
        <v>8615</v>
      </c>
      <c r="K1392" s="635">
        <v>9</v>
      </c>
      <c r="L1392" s="635">
        <v>9</v>
      </c>
      <c r="M1392" s="636">
        <v>0</v>
      </c>
      <c r="N1392" s="637">
        <v>1312620</v>
      </c>
      <c r="O1392" s="637">
        <v>984465</v>
      </c>
      <c r="P1392" s="636">
        <f t="shared" si="45"/>
        <v>328155</v>
      </c>
      <c r="Q1392" s="638">
        <f t="shared" si="46"/>
        <v>0.25</v>
      </c>
      <c r="R1392" s="476" t="s">
        <v>6831</v>
      </c>
      <c r="S1392" s="636">
        <v>4252003790</v>
      </c>
      <c r="T1392" s="636" t="s">
        <v>7642</v>
      </c>
      <c r="U1392" s="634">
        <v>42639</v>
      </c>
      <c r="V1392" s="636" t="s">
        <v>694</v>
      </c>
      <c r="W1392" s="670">
        <v>42653</v>
      </c>
      <c r="X1392" s="634">
        <v>42654</v>
      </c>
      <c r="Y1392" s="636" t="s">
        <v>8616</v>
      </c>
      <c r="Z1392" s="637">
        <v>984465</v>
      </c>
      <c r="AA1392" s="476" t="s">
        <v>6831</v>
      </c>
      <c r="AB1392" s="636">
        <v>4252003790</v>
      </c>
    </row>
    <row r="1393" spans="1:28" ht="101.25">
      <c r="A1393" s="475" t="s">
        <v>27115</v>
      </c>
      <c r="B1393" s="1172" t="s">
        <v>6776</v>
      </c>
      <c r="C1393" s="632" t="s">
        <v>4204</v>
      </c>
      <c r="D1393" s="632" t="s">
        <v>261</v>
      </c>
      <c r="E1393" s="633" t="s">
        <v>8617</v>
      </c>
      <c r="F1393" s="634">
        <v>42613</v>
      </c>
      <c r="G1393" s="634">
        <v>42626</v>
      </c>
      <c r="H1393" s="632" t="s">
        <v>8618</v>
      </c>
      <c r="I1393" s="636" t="s">
        <v>8614</v>
      </c>
      <c r="J1393" s="476" t="s">
        <v>8615</v>
      </c>
      <c r="K1393" s="635">
        <v>3</v>
      </c>
      <c r="L1393" s="635">
        <v>3</v>
      </c>
      <c r="M1393" s="636">
        <v>0</v>
      </c>
      <c r="N1393" s="637">
        <v>59384</v>
      </c>
      <c r="O1393" s="637">
        <v>47507.199999999997</v>
      </c>
      <c r="P1393" s="636">
        <f t="shared" si="45"/>
        <v>11876.800000000003</v>
      </c>
      <c r="Q1393" s="638">
        <f t="shared" si="46"/>
        <v>0.2</v>
      </c>
      <c r="R1393" s="476" t="s">
        <v>6831</v>
      </c>
      <c r="S1393" s="636">
        <v>4252003790</v>
      </c>
      <c r="T1393" s="636" t="s">
        <v>7642</v>
      </c>
      <c r="U1393" s="634">
        <v>42639</v>
      </c>
      <c r="V1393" s="636" t="s">
        <v>694</v>
      </c>
      <c r="W1393" s="670">
        <v>42653</v>
      </c>
      <c r="X1393" s="634">
        <v>42654</v>
      </c>
      <c r="Y1393" s="636" t="s">
        <v>8619</v>
      </c>
      <c r="Z1393" s="637">
        <v>47507.199999999997</v>
      </c>
      <c r="AA1393" s="476" t="s">
        <v>6831</v>
      </c>
      <c r="AB1393" s="636">
        <v>4252003790</v>
      </c>
    </row>
    <row r="1394" spans="1:28" ht="135">
      <c r="A1394" s="475" t="s">
        <v>27116</v>
      </c>
      <c r="B1394" s="1172" t="s">
        <v>6776</v>
      </c>
      <c r="C1394" s="632" t="s">
        <v>4204</v>
      </c>
      <c r="D1394" s="636" t="s">
        <v>272</v>
      </c>
      <c r="E1394" s="633" t="s">
        <v>8620</v>
      </c>
      <c r="F1394" s="634">
        <v>42627</v>
      </c>
      <c r="G1394" s="634">
        <v>42639</v>
      </c>
      <c r="H1394" s="632" t="s">
        <v>8621</v>
      </c>
      <c r="I1394" s="636" t="s">
        <v>8622</v>
      </c>
      <c r="J1394" s="476" t="s">
        <v>8623</v>
      </c>
      <c r="K1394" s="635">
        <v>1</v>
      </c>
      <c r="L1394" s="635">
        <v>1</v>
      </c>
      <c r="M1394" s="636">
        <v>0</v>
      </c>
      <c r="N1394" s="637">
        <v>313063.59999999998</v>
      </c>
      <c r="O1394" s="637">
        <v>313063.59999999998</v>
      </c>
      <c r="P1394" s="636">
        <f t="shared" si="45"/>
        <v>0</v>
      </c>
      <c r="Q1394" s="638">
        <f t="shared" si="46"/>
        <v>0</v>
      </c>
      <c r="R1394" s="636" t="s">
        <v>8624</v>
      </c>
      <c r="S1394" s="632" t="s">
        <v>8625</v>
      </c>
      <c r="T1394" s="637" t="s">
        <v>8626</v>
      </c>
      <c r="U1394" s="668">
        <v>42653</v>
      </c>
      <c r="V1394" s="636" t="s">
        <v>694</v>
      </c>
      <c r="W1394" s="670">
        <v>42664</v>
      </c>
      <c r="X1394" s="634">
        <v>42664</v>
      </c>
      <c r="Y1394" s="636" t="s">
        <v>8627</v>
      </c>
      <c r="Z1394" s="637">
        <v>313063.59999999998</v>
      </c>
      <c r="AA1394" s="636" t="s">
        <v>8624</v>
      </c>
      <c r="AB1394" s="632" t="s">
        <v>8625</v>
      </c>
    </row>
    <row r="1395" spans="1:28" ht="337.5">
      <c r="A1395" s="475" t="s">
        <v>27117</v>
      </c>
      <c r="B1395" s="1172" t="s">
        <v>6776</v>
      </c>
      <c r="C1395" s="632" t="s">
        <v>4204</v>
      </c>
      <c r="D1395" s="636" t="s">
        <v>589</v>
      </c>
      <c r="E1395" s="633" t="s">
        <v>3508</v>
      </c>
      <c r="F1395" s="634">
        <v>42671</v>
      </c>
      <c r="G1395" s="634">
        <v>42689</v>
      </c>
      <c r="H1395" s="632" t="s">
        <v>3449</v>
      </c>
      <c r="I1395" s="476" t="s">
        <v>8628</v>
      </c>
      <c r="J1395" s="476" t="s">
        <v>8629</v>
      </c>
      <c r="K1395" s="635">
        <v>4</v>
      </c>
      <c r="L1395" s="635">
        <v>4</v>
      </c>
      <c r="M1395" s="636">
        <v>0</v>
      </c>
      <c r="N1395" s="637">
        <v>646590</v>
      </c>
      <c r="O1395" s="637">
        <v>435581.19</v>
      </c>
      <c r="P1395" s="636">
        <f t="shared" si="45"/>
        <v>211008.81</v>
      </c>
      <c r="Q1395" s="638">
        <f t="shared" si="46"/>
        <v>0.32634097341437385</v>
      </c>
      <c r="R1395" s="476" t="s">
        <v>3661</v>
      </c>
      <c r="S1395" s="476">
        <v>4252000077</v>
      </c>
      <c r="T1395" s="476" t="s">
        <v>8630</v>
      </c>
      <c r="U1395" s="670">
        <v>42704</v>
      </c>
      <c r="V1395" s="636" t="s">
        <v>694</v>
      </c>
      <c r="W1395" s="670">
        <v>42717</v>
      </c>
      <c r="X1395" s="634">
        <v>42718</v>
      </c>
      <c r="Y1395" s="636" t="s">
        <v>8631</v>
      </c>
      <c r="Z1395" s="637">
        <v>435581.19</v>
      </c>
      <c r="AA1395" s="476" t="s">
        <v>3661</v>
      </c>
      <c r="AB1395" s="476">
        <v>4252000077</v>
      </c>
    </row>
    <row r="1396" spans="1:28" ht="146.25">
      <c r="A1396" s="475" t="s">
        <v>27118</v>
      </c>
      <c r="B1396" s="1172" t="s">
        <v>6776</v>
      </c>
      <c r="C1396" s="632" t="s">
        <v>4204</v>
      </c>
      <c r="D1396" s="636" t="s">
        <v>589</v>
      </c>
      <c r="E1396" s="633" t="s">
        <v>3453</v>
      </c>
      <c r="F1396" s="634">
        <v>42671</v>
      </c>
      <c r="G1396" s="634">
        <v>42685</v>
      </c>
      <c r="H1396" s="632" t="s">
        <v>3454</v>
      </c>
      <c r="I1396" s="476" t="s">
        <v>1235</v>
      </c>
      <c r="J1396" s="476" t="s">
        <v>7829</v>
      </c>
      <c r="K1396" s="1451">
        <v>7</v>
      </c>
      <c r="L1396" s="1451">
        <v>5</v>
      </c>
      <c r="M1396" s="1452">
        <v>2</v>
      </c>
      <c r="N1396" s="637">
        <v>896800</v>
      </c>
      <c r="O1396" s="637">
        <v>717288</v>
      </c>
      <c r="P1396" s="636">
        <f t="shared" si="45"/>
        <v>179512</v>
      </c>
      <c r="Q1396" s="638">
        <f t="shared" si="46"/>
        <v>0.20016949152542365</v>
      </c>
      <c r="R1396" s="476" t="s">
        <v>8552</v>
      </c>
      <c r="S1396" s="476">
        <v>4252007160</v>
      </c>
      <c r="T1396" s="476" t="s">
        <v>8632</v>
      </c>
      <c r="U1396" s="670">
        <v>42712</v>
      </c>
      <c r="V1396" s="636" t="s">
        <v>694</v>
      </c>
      <c r="W1396" s="670">
        <v>42723</v>
      </c>
      <c r="X1396" s="634">
        <v>42723</v>
      </c>
      <c r="Y1396" s="632" t="s">
        <v>8633</v>
      </c>
      <c r="Z1396" s="637">
        <v>717288</v>
      </c>
      <c r="AA1396" s="476" t="s">
        <v>8552</v>
      </c>
      <c r="AB1396" s="476">
        <v>4252007160</v>
      </c>
    </row>
    <row r="1397" spans="1:28" ht="146.25">
      <c r="A1397" s="475" t="s">
        <v>27119</v>
      </c>
      <c r="B1397" s="1174" t="s">
        <v>26039</v>
      </c>
      <c r="C1397" s="632" t="s">
        <v>8185</v>
      </c>
      <c r="D1397" s="636" t="s">
        <v>589</v>
      </c>
      <c r="E1397" s="633" t="s">
        <v>3453</v>
      </c>
      <c r="F1397" s="634">
        <v>42668</v>
      </c>
      <c r="G1397" s="634">
        <v>42685</v>
      </c>
      <c r="H1397" s="632" t="s">
        <v>3454</v>
      </c>
      <c r="I1397" s="476" t="s">
        <v>1235</v>
      </c>
      <c r="J1397" s="476" t="s">
        <v>7829</v>
      </c>
      <c r="K1397" s="1454"/>
      <c r="L1397" s="1451"/>
      <c r="M1397" s="1452"/>
      <c r="N1397" s="637">
        <v>6737800</v>
      </c>
      <c r="O1397" s="637">
        <v>5389384.4000000004</v>
      </c>
      <c r="P1397" s="636">
        <f t="shared" si="45"/>
        <v>1348415.5999999996</v>
      </c>
      <c r="Q1397" s="638">
        <f t="shared" si="46"/>
        <v>0.20012698506931031</v>
      </c>
      <c r="R1397" s="476" t="s">
        <v>8552</v>
      </c>
      <c r="S1397" s="476">
        <v>4252007160</v>
      </c>
      <c r="T1397" s="476" t="s">
        <v>8632</v>
      </c>
      <c r="U1397" s="670">
        <v>42712</v>
      </c>
      <c r="V1397" s="636" t="s">
        <v>694</v>
      </c>
      <c r="W1397" s="634">
        <v>42730</v>
      </c>
      <c r="X1397" s="634">
        <v>42731</v>
      </c>
      <c r="Y1397" s="632" t="s">
        <v>8634</v>
      </c>
      <c r="Z1397" s="637">
        <v>5389384.4000000004</v>
      </c>
      <c r="AA1397" s="476" t="s">
        <v>8552</v>
      </c>
      <c r="AB1397" s="476">
        <v>4252007160</v>
      </c>
    </row>
    <row r="1398" spans="1:28" ht="112.5">
      <c r="A1398" s="475" t="s">
        <v>27120</v>
      </c>
      <c r="B1398" s="1172" t="s">
        <v>6776</v>
      </c>
      <c r="C1398" s="632" t="s">
        <v>4204</v>
      </c>
      <c r="D1398" s="636" t="s">
        <v>272</v>
      </c>
      <c r="E1398" s="671" t="s">
        <v>3515</v>
      </c>
      <c r="F1398" s="634">
        <v>42664</v>
      </c>
      <c r="G1398" s="634">
        <v>42690</v>
      </c>
      <c r="H1398" s="632" t="s">
        <v>3516</v>
      </c>
      <c r="I1398" s="476" t="s">
        <v>3583</v>
      </c>
      <c r="J1398" s="476" t="s">
        <v>7952</v>
      </c>
      <c r="K1398" s="1451">
        <v>3</v>
      </c>
      <c r="L1398" s="1451">
        <v>1</v>
      </c>
      <c r="M1398" s="1452">
        <v>2</v>
      </c>
      <c r="N1398" s="637">
        <v>50920</v>
      </c>
      <c r="O1398" s="637">
        <v>50920</v>
      </c>
      <c r="P1398" s="636">
        <f t="shared" si="45"/>
        <v>0</v>
      </c>
      <c r="Q1398" s="638">
        <f t="shared" si="46"/>
        <v>0</v>
      </c>
      <c r="R1398" s="476" t="s">
        <v>8552</v>
      </c>
      <c r="S1398" s="476">
        <v>4252007160</v>
      </c>
      <c r="T1398" s="476" t="s">
        <v>8632</v>
      </c>
      <c r="U1398" s="670">
        <v>42710</v>
      </c>
      <c r="V1398" s="636" t="s">
        <v>694</v>
      </c>
      <c r="W1398" s="670">
        <v>42723</v>
      </c>
      <c r="X1398" s="634">
        <v>42723</v>
      </c>
      <c r="Y1398" s="632" t="s">
        <v>8635</v>
      </c>
      <c r="Z1398" s="637">
        <v>50920</v>
      </c>
      <c r="AA1398" s="476" t="s">
        <v>8552</v>
      </c>
      <c r="AB1398" s="476">
        <v>4252007160</v>
      </c>
    </row>
    <row r="1399" spans="1:28" ht="112.5">
      <c r="A1399" s="475" t="s">
        <v>27121</v>
      </c>
      <c r="B1399" s="1174" t="s">
        <v>26039</v>
      </c>
      <c r="C1399" s="632" t="s">
        <v>8185</v>
      </c>
      <c r="D1399" s="636" t="s">
        <v>272</v>
      </c>
      <c r="E1399" s="671" t="s">
        <v>3515</v>
      </c>
      <c r="F1399" s="634">
        <v>42667</v>
      </c>
      <c r="G1399" s="634">
        <v>42690</v>
      </c>
      <c r="H1399" s="632" t="s">
        <v>3516</v>
      </c>
      <c r="I1399" s="476" t="s">
        <v>3583</v>
      </c>
      <c r="J1399" s="476" t="s">
        <v>7952</v>
      </c>
      <c r="K1399" s="1454"/>
      <c r="L1399" s="1451"/>
      <c r="M1399" s="1452"/>
      <c r="N1399" s="663">
        <v>375535</v>
      </c>
      <c r="O1399" s="637">
        <v>375535</v>
      </c>
      <c r="P1399" s="636">
        <f t="shared" si="45"/>
        <v>0</v>
      </c>
      <c r="Q1399" s="638">
        <f t="shared" si="46"/>
        <v>0</v>
      </c>
      <c r="R1399" s="476" t="s">
        <v>8552</v>
      </c>
      <c r="S1399" s="476">
        <v>4252007160</v>
      </c>
      <c r="T1399" s="476" t="s">
        <v>8632</v>
      </c>
      <c r="U1399" s="634">
        <v>42710</v>
      </c>
      <c r="V1399" s="636" t="s">
        <v>694</v>
      </c>
      <c r="W1399" s="670">
        <v>42723</v>
      </c>
      <c r="X1399" s="634">
        <v>42724</v>
      </c>
      <c r="Y1399" s="632" t="s">
        <v>8636</v>
      </c>
      <c r="Z1399" s="637">
        <v>375535</v>
      </c>
      <c r="AA1399" s="476" t="s">
        <v>8552</v>
      </c>
      <c r="AB1399" s="476">
        <v>4252007160</v>
      </c>
    </row>
    <row r="1400" spans="1:28" ht="90">
      <c r="A1400" s="475" t="s">
        <v>27122</v>
      </c>
      <c r="B1400" s="1172" t="s">
        <v>6776</v>
      </c>
      <c r="C1400" s="632" t="s">
        <v>4204</v>
      </c>
      <c r="D1400" s="636" t="s">
        <v>589</v>
      </c>
      <c r="E1400" s="671" t="s">
        <v>8637</v>
      </c>
      <c r="F1400" s="634">
        <v>42671</v>
      </c>
      <c r="G1400" s="634">
        <v>42692</v>
      </c>
      <c r="H1400" s="632" t="s">
        <v>8638</v>
      </c>
      <c r="I1400" s="476" t="s">
        <v>1261</v>
      </c>
      <c r="J1400" s="476" t="s">
        <v>7732</v>
      </c>
      <c r="K1400" s="1451">
        <v>13</v>
      </c>
      <c r="L1400" s="1451">
        <v>13</v>
      </c>
      <c r="M1400" s="1452">
        <v>0</v>
      </c>
      <c r="N1400" s="637">
        <v>357164</v>
      </c>
      <c r="O1400" s="637">
        <v>183930</v>
      </c>
      <c r="P1400" s="636">
        <f t="shared" si="45"/>
        <v>173234</v>
      </c>
      <c r="Q1400" s="638">
        <f t="shared" si="46"/>
        <v>0.48502648643200319</v>
      </c>
      <c r="R1400" s="636" t="s">
        <v>8639</v>
      </c>
      <c r="S1400" s="476">
        <v>4205267813</v>
      </c>
      <c r="T1400" s="476" t="s">
        <v>8640</v>
      </c>
      <c r="U1400" s="670">
        <v>42712</v>
      </c>
      <c r="V1400" s="636" t="s">
        <v>694</v>
      </c>
      <c r="W1400" s="634" t="s">
        <v>8641</v>
      </c>
      <c r="X1400" s="634" t="s">
        <v>8641</v>
      </c>
      <c r="Y1400" s="634" t="s">
        <v>8641</v>
      </c>
      <c r="Z1400" s="637">
        <v>183930</v>
      </c>
      <c r="AA1400" s="636" t="s">
        <v>8639</v>
      </c>
      <c r="AB1400" s="476">
        <v>4205267813</v>
      </c>
    </row>
    <row r="1401" spans="1:28" ht="90">
      <c r="A1401" s="475" t="s">
        <v>27123</v>
      </c>
      <c r="B1401" s="1174" t="s">
        <v>26039</v>
      </c>
      <c r="C1401" s="632" t="s">
        <v>8185</v>
      </c>
      <c r="D1401" s="636" t="s">
        <v>589</v>
      </c>
      <c r="E1401" s="671" t="s">
        <v>8637</v>
      </c>
      <c r="F1401" s="634">
        <v>42682</v>
      </c>
      <c r="G1401" s="634">
        <v>42692</v>
      </c>
      <c r="H1401" s="632" t="s">
        <v>8638</v>
      </c>
      <c r="I1401" s="476" t="s">
        <v>1261</v>
      </c>
      <c r="J1401" s="476" t="s">
        <v>7732</v>
      </c>
      <c r="K1401" s="1451"/>
      <c r="L1401" s="1451"/>
      <c r="M1401" s="1452"/>
      <c r="N1401" s="637">
        <v>2049990</v>
      </c>
      <c r="O1401" s="637">
        <v>1055744.8500000001</v>
      </c>
      <c r="P1401" s="636">
        <f t="shared" si="45"/>
        <v>994245.14999999991</v>
      </c>
      <c r="Q1401" s="638">
        <f t="shared" si="46"/>
        <v>0.48499999999999999</v>
      </c>
      <c r="R1401" s="636" t="s">
        <v>8639</v>
      </c>
      <c r="S1401" s="476">
        <v>4205267813</v>
      </c>
      <c r="T1401" s="476" t="s">
        <v>8640</v>
      </c>
      <c r="U1401" s="670">
        <v>42712</v>
      </c>
      <c r="V1401" s="636" t="s">
        <v>694</v>
      </c>
      <c r="W1401" s="634" t="s">
        <v>8641</v>
      </c>
      <c r="X1401" s="634" t="s">
        <v>8641</v>
      </c>
      <c r="Y1401" s="634" t="s">
        <v>8641</v>
      </c>
      <c r="Z1401" s="637">
        <v>1055744.8500000001</v>
      </c>
      <c r="AA1401" s="636" t="s">
        <v>8639</v>
      </c>
      <c r="AB1401" s="476">
        <v>4205267813</v>
      </c>
    </row>
    <row r="1402" spans="1:28" ht="123.75">
      <c r="A1402" s="475" t="s">
        <v>27124</v>
      </c>
      <c r="B1402" s="1172" t="s">
        <v>6776</v>
      </c>
      <c r="C1402" s="632" t="s">
        <v>4204</v>
      </c>
      <c r="D1402" s="636" t="s">
        <v>589</v>
      </c>
      <c r="E1402" s="671" t="s">
        <v>3420</v>
      </c>
      <c r="F1402" s="634">
        <v>42664</v>
      </c>
      <c r="G1402" s="634">
        <v>42684</v>
      </c>
      <c r="H1402" s="632" t="s">
        <v>3421</v>
      </c>
      <c r="I1402" s="476" t="s">
        <v>8642</v>
      </c>
      <c r="J1402" s="476" t="s">
        <v>8643</v>
      </c>
      <c r="K1402" s="1451">
        <v>8</v>
      </c>
      <c r="L1402" s="1451">
        <v>8</v>
      </c>
      <c r="M1402" s="1452">
        <v>0</v>
      </c>
      <c r="N1402" s="637">
        <v>2786967</v>
      </c>
      <c r="O1402" s="637">
        <v>2076290.38</v>
      </c>
      <c r="P1402" s="636">
        <f t="shared" si="45"/>
        <v>710676.62000000011</v>
      </c>
      <c r="Q1402" s="638">
        <f t="shared" si="46"/>
        <v>0.25500001255845517</v>
      </c>
      <c r="R1402" s="476" t="s">
        <v>3020</v>
      </c>
      <c r="S1402" s="476">
        <v>4253012727</v>
      </c>
      <c r="T1402" s="476" t="s">
        <v>7898</v>
      </c>
      <c r="U1402" s="670">
        <v>42706</v>
      </c>
      <c r="V1402" s="636" t="s">
        <v>694</v>
      </c>
      <c r="W1402" s="670">
        <v>42717</v>
      </c>
      <c r="X1402" s="634">
        <v>42718</v>
      </c>
      <c r="Y1402" s="632" t="s">
        <v>8644</v>
      </c>
      <c r="Z1402" s="637">
        <v>2076290.38</v>
      </c>
      <c r="AA1402" s="476" t="s">
        <v>3020</v>
      </c>
      <c r="AB1402" s="476">
        <v>4253012727</v>
      </c>
    </row>
    <row r="1403" spans="1:28" ht="123.75">
      <c r="A1403" s="475" t="s">
        <v>27125</v>
      </c>
      <c r="B1403" s="1174" t="s">
        <v>26039</v>
      </c>
      <c r="C1403" s="632" t="s">
        <v>8185</v>
      </c>
      <c r="D1403" s="636" t="s">
        <v>589</v>
      </c>
      <c r="E1403" s="671" t="s">
        <v>3420</v>
      </c>
      <c r="F1403" s="634">
        <v>42667</v>
      </c>
      <c r="G1403" s="634">
        <v>42684</v>
      </c>
      <c r="H1403" s="632" t="s">
        <v>3421</v>
      </c>
      <c r="I1403" s="476" t="s">
        <v>8642</v>
      </c>
      <c r="J1403" s="476" t="s">
        <v>8643</v>
      </c>
      <c r="K1403" s="1451"/>
      <c r="L1403" s="1451"/>
      <c r="M1403" s="1452"/>
      <c r="N1403" s="637">
        <v>13831110</v>
      </c>
      <c r="O1403" s="637">
        <v>10304176.789999999</v>
      </c>
      <c r="P1403" s="636">
        <f t="shared" si="45"/>
        <v>3526933.2100000009</v>
      </c>
      <c r="Q1403" s="638">
        <f t="shared" si="46"/>
        <v>0.2550000115681243</v>
      </c>
      <c r="R1403" s="476" t="s">
        <v>3020</v>
      </c>
      <c r="S1403" s="476">
        <v>4253012727</v>
      </c>
      <c r="T1403" s="476" t="s">
        <v>7898</v>
      </c>
      <c r="U1403" s="670">
        <v>42706</v>
      </c>
      <c r="V1403" s="636" t="s">
        <v>694</v>
      </c>
      <c r="W1403" s="670">
        <v>42717</v>
      </c>
      <c r="X1403" s="634">
        <v>42718</v>
      </c>
      <c r="Y1403" s="632" t="s">
        <v>8645</v>
      </c>
      <c r="Z1403" s="637">
        <v>10304176.789999999</v>
      </c>
      <c r="AA1403" s="476" t="s">
        <v>3020</v>
      </c>
      <c r="AB1403" s="476">
        <v>4253012727</v>
      </c>
    </row>
    <row r="1404" spans="1:28" ht="157.5">
      <c r="A1404" s="475" t="s">
        <v>27126</v>
      </c>
      <c r="B1404" s="1172" t="s">
        <v>6776</v>
      </c>
      <c r="C1404" s="632" t="s">
        <v>4204</v>
      </c>
      <c r="D1404" s="636" t="s">
        <v>272</v>
      </c>
      <c r="E1404" s="671" t="s">
        <v>8646</v>
      </c>
      <c r="F1404" s="634">
        <v>42664</v>
      </c>
      <c r="G1404" s="634">
        <v>42688</v>
      </c>
      <c r="H1404" s="632" t="s">
        <v>3345</v>
      </c>
      <c r="I1404" s="476" t="s">
        <v>594</v>
      </c>
      <c r="J1404" s="476" t="s">
        <v>7718</v>
      </c>
      <c r="K1404" s="1451">
        <v>3</v>
      </c>
      <c r="L1404" s="1451">
        <v>2</v>
      </c>
      <c r="M1404" s="1452">
        <v>1</v>
      </c>
      <c r="N1404" s="637">
        <v>61290</v>
      </c>
      <c r="O1404" s="637">
        <v>60660</v>
      </c>
      <c r="P1404" s="636">
        <f t="shared" si="45"/>
        <v>630</v>
      </c>
      <c r="Q1404" s="638">
        <f t="shared" si="46"/>
        <v>1.0279001468428816E-2</v>
      </c>
      <c r="R1404" s="476" t="s">
        <v>2034</v>
      </c>
      <c r="S1404" s="476">
        <v>4205086172</v>
      </c>
      <c r="T1404" s="476" t="s">
        <v>7719</v>
      </c>
      <c r="U1404" s="670">
        <v>42704</v>
      </c>
      <c r="V1404" s="636" t="s">
        <v>694</v>
      </c>
      <c r="W1404" s="670">
        <v>42718</v>
      </c>
      <c r="X1404" s="634">
        <v>42719</v>
      </c>
      <c r="Y1404" s="632" t="s">
        <v>8647</v>
      </c>
      <c r="Z1404" s="637">
        <v>60660</v>
      </c>
      <c r="AA1404" s="476" t="s">
        <v>2034</v>
      </c>
      <c r="AB1404" s="476">
        <v>4205086172</v>
      </c>
    </row>
    <row r="1405" spans="1:28" ht="157.5">
      <c r="A1405" s="475" t="s">
        <v>27127</v>
      </c>
      <c r="B1405" s="1171" t="s">
        <v>5988</v>
      </c>
      <c r="C1405" s="636">
        <v>4217023530</v>
      </c>
      <c r="D1405" s="636" t="s">
        <v>272</v>
      </c>
      <c r="E1405" s="671" t="s">
        <v>8646</v>
      </c>
      <c r="F1405" s="634">
        <v>42663</v>
      </c>
      <c r="G1405" s="634">
        <v>42688</v>
      </c>
      <c r="H1405" s="632" t="s">
        <v>3345</v>
      </c>
      <c r="I1405" s="476" t="s">
        <v>594</v>
      </c>
      <c r="J1405" s="476" t="s">
        <v>7718</v>
      </c>
      <c r="K1405" s="1451"/>
      <c r="L1405" s="1451"/>
      <c r="M1405" s="1452"/>
      <c r="N1405" s="637">
        <v>34050</v>
      </c>
      <c r="O1405" s="637">
        <v>33709.5</v>
      </c>
      <c r="P1405" s="636">
        <f t="shared" si="45"/>
        <v>340.5</v>
      </c>
      <c r="Q1405" s="638">
        <f t="shared" si="46"/>
        <v>0.01</v>
      </c>
      <c r="R1405" s="476" t="s">
        <v>2034</v>
      </c>
      <c r="S1405" s="476">
        <v>4205086172</v>
      </c>
      <c r="T1405" s="476" t="s">
        <v>7719</v>
      </c>
      <c r="U1405" s="670">
        <v>42704</v>
      </c>
      <c r="V1405" s="636" t="s">
        <v>694</v>
      </c>
      <c r="W1405" s="634">
        <v>42719</v>
      </c>
      <c r="X1405" s="634">
        <v>42719</v>
      </c>
      <c r="Y1405" s="632" t="s">
        <v>8648</v>
      </c>
      <c r="Z1405" s="637">
        <v>33709.5</v>
      </c>
      <c r="AA1405" s="476" t="s">
        <v>2034</v>
      </c>
      <c r="AB1405" s="476">
        <v>4205086172</v>
      </c>
    </row>
    <row r="1406" spans="1:28" ht="213.75">
      <c r="A1406" s="475" t="s">
        <v>27128</v>
      </c>
      <c r="B1406" s="1171" t="s">
        <v>5997</v>
      </c>
      <c r="C1406" s="632" t="s">
        <v>7077</v>
      </c>
      <c r="D1406" s="636" t="s">
        <v>272</v>
      </c>
      <c r="E1406" s="646" t="s">
        <v>6424</v>
      </c>
      <c r="F1406" s="646">
        <v>42663</v>
      </c>
      <c r="G1406" s="670">
        <v>42682</v>
      </c>
      <c r="H1406" s="422" t="s">
        <v>4134</v>
      </c>
      <c r="I1406" s="476" t="s">
        <v>8649</v>
      </c>
      <c r="J1406" s="636" t="s">
        <v>8650</v>
      </c>
      <c r="K1406" s="1451">
        <v>1</v>
      </c>
      <c r="L1406" s="1451">
        <v>1</v>
      </c>
      <c r="M1406" s="1451">
        <v>0</v>
      </c>
      <c r="N1406" s="672">
        <v>47542.65</v>
      </c>
      <c r="O1406" s="672">
        <v>47542.65</v>
      </c>
      <c r="P1406" s="636">
        <f t="shared" si="45"/>
        <v>0</v>
      </c>
      <c r="Q1406" s="638">
        <f t="shared" si="46"/>
        <v>0</v>
      </c>
      <c r="R1406" s="476" t="s">
        <v>2034</v>
      </c>
      <c r="S1406" s="476">
        <v>4205086172</v>
      </c>
      <c r="T1406" s="476" t="s">
        <v>7719</v>
      </c>
      <c r="U1406" s="634">
        <v>42692</v>
      </c>
      <c r="V1406" s="636" t="s">
        <v>694</v>
      </c>
      <c r="W1406" s="652" t="s">
        <v>3443</v>
      </c>
      <c r="X1406" s="632" t="s">
        <v>8651</v>
      </c>
      <c r="Y1406" s="632" t="s">
        <v>3407</v>
      </c>
      <c r="Z1406" s="672">
        <v>47542.65</v>
      </c>
      <c r="AA1406" s="476" t="s">
        <v>2034</v>
      </c>
      <c r="AB1406" s="476">
        <v>4205086172</v>
      </c>
    </row>
    <row r="1407" spans="1:28" ht="213.75">
      <c r="A1407" s="475" t="s">
        <v>27129</v>
      </c>
      <c r="B1407" s="1171" t="s">
        <v>8652</v>
      </c>
      <c r="C1407" s="632" t="s">
        <v>7068</v>
      </c>
      <c r="D1407" s="636" t="s">
        <v>272</v>
      </c>
      <c r="E1407" s="646" t="s">
        <v>6424</v>
      </c>
      <c r="F1407" s="646">
        <v>42663</v>
      </c>
      <c r="G1407" s="670">
        <v>42682</v>
      </c>
      <c r="H1407" s="422" t="s">
        <v>4134</v>
      </c>
      <c r="I1407" s="476" t="s">
        <v>8649</v>
      </c>
      <c r="J1407" s="636" t="s">
        <v>8650</v>
      </c>
      <c r="K1407" s="1451"/>
      <c r="L1407" s="1451"/>
      <c r="M1407" s="1451"/>
      <c r="N1407" s="637">
        <v>359285</v>
      </c>
      <c r="O1407" s="637">
        <v>359285</v>
      </c>
      <c r="P1407" s="636">
        <f t="shared" si="45"/>
        <v>0</v>
      </c>
      <c r="Q1407" s="638">
        <f t="shared" si="46"/>
        <v>0</v>
      </c>
      <c r="R1407" s="476" t="s">
        <v>2034</v>
      </c>
      <c r="S1407" s="476">
        <v>4205086172</v>
      </c>
      <c r="T1407" s="476" t="s">
        <v>7719</v>
      </c>
      <c r="U1407" s="634">
        <v>42692</v>
      </c>
      <c r="V1407" s="636" t="s">
        <v>694</v>
      </c>
      <c r="W1407" s="652" t="s">
        <v>3348</v>
      </c>
      <c r="X1407" s="632" t="s">
        <v>8653</v>
      </c>
      <c r="Y1407" s="632" t="s">
        <v>8654</v>
      </c>
      <c r="Z1407" s="637">
        <v>359285</v>
      </c>
      <c r="AA1407" s="476" t="s">
        <v>2034</v>
      </c>
      <c r="AB1407" s="476">
        <v>4205086172</v>
      </c>
    </row>
    <row r="1408" spans="1:28" ht="213.75">
      <c r="A1408" s="475" t="s">
        <v>27130</v>
      </c>
      <c r="B1408" s="1172" t="s">
        <v>5286</v>
      </c>
      <c r="C1408" s="636">
        <v>4218008340</v>
      </c>
      <c r="D1408" s="636" t="s">
        <v>272</v>
      </c>
      <c r="E1408" s="646" t="s">
        <v>6424</v>
      </c>
      <c r="F1408" s="646">
        <v>42664</v>
      </c>
      <c r="G1408" s="670">
        <v>42682</v>
      </c>
      <c r="H1408" s="422" t="s">
        <v>4134</v>
      </c>
      <c r="I1408" s="476" t="s">
        <v>8649</v>
      </c>
      <c r="J1408" s="636" t="s">
        <v>8650</v>
      </c>
      <c r="K1408" s="1451"/>
      <c r="L1408" s="1451"/>
      <c r="M1408" s="1451"/>
      <c r="N1408" s="637">
        <v>344037</v>
      </c>
      <c r="O1408" s="637">
        <v>344037</v>
      </c>
      <c r="P1408" s="636">
        <f t="shared" si="45"/>
        <v>0</v>
      </c>
      <c r="Q1408" s="638">
        <f t="shared" si="46"/>
        <v>0</v>
      </c>
      <c r="R1408" s="476" t="s">
        <v>2034</v>
      </c>
      <c r="S1408" s="476">
        <v>4205086172</v>
      </c>
      <c r="T1408" s="476" t="s">
        <v>7719</v>
      </c>
      <c r="U1408" s="634">
        <v>42692</v>
      </c>
      <c r="V1408" s="636" t="s">
        <v>694</v>
      </c>
      <c r="W1408" s="632" t="s">
        <v>8655</v>
      </c>
      <c r="X1408" s="632" t="s">
        <v>8656</v>
      </c>
      <c r="Y1408" s="632" t="s">
        <v>3399</v>
      </c>
      <c r="Z1408" s="637">
        <v>344037</v>
      </c>
      <c r="AA1408" s="476" t="s">
        <v>2034</v>
      </c>
      <c r="AB1408" s="476">
        <v>4205086172</v>
      </c>
    </row>
    <row r="1409" spans="1:28" ht="168.75">
      <c r="A1409" s="475" t="s">
        <v>27131</v>
      </c>
      <c r="B1409" s="1171" t="s">
        <v>5924</v>
      </c>
      <c r="C1409" s="639">
        <v>4216005168</v>
      </c>
      <c r="D1409" s="636" t="s">
        <v>272</v>
      </c>
      <c r="E1409" s="639" t="s">
        <v>8657</v>
      </c>
      <c r="F1409" s="634">
        <v>42597</v>
      </c>
      <c r="G1409" s="634">
        <v>42640</v>
      </c>
      <c r="H1409" s="632" t="s">
        <v>8658</v>
      </c>
      <c r="I1409" s="632" t="s">
        <v>7774</v>
      </c>
      <c r="J1409" s="636" t="s">
        <v>7775</v>
      </c>
      <c r="K1409" s="635">
        <v>2</v>
      </c>
      <c r="L1409" s="635">
        <v>1</v>
      </c>
      <c r="M1409" s="635">
        <v>1</v>
      </c>
      <c r="N1409" s="637">
        <v>4603000</v>
      </c>
      <c r="O1409" s="637">
        <v>4556970</v>
      </c>
      <c r="P1409" s="636">
        <f t="shared" si="45"/>
        <v>46030</v>
      </c>
      <c r="Q1409" s="638">
        <f t="shared" si="46"/>
        <v>0.01</v>
      </c>
      <c r="R1409" s="637" t="s">
        <v>8659</v>
      </c>
      <c r="S1409" s="632" t="s">
        <v>8660</v>
      </c>
      <c r="T1409" s="637" t="s">
        <v>8661</v>
      </c>
      <c r="U1409" s="634">
        <v>42664</v>
      </c>
      <c r="V1409" s="636" t="s">
        <v>694</v>
      </c>
      <c r="W1409" s="634">
        <v>42677</v>
      </c>
      <c r="X1409" s="632" t="s">
        <v>8662</v>
      </c>
      <c r="Y1409" s="634">
        <v>42677</v>
      </c>
      <c r="Z1409" s="637">
        <v>4556970</v>
      </c>
      <c r="AA1409" s="637" t="s">
        <v>8659</v>
      </c>
      <c r="AB1409" s="632" t="s">
        <v>8660</v>
      </c>
    </row>
    <row r="1410" spans="1:28" ht="146.25">
      <c r="A1410" s="475" t="s">
        <v>27132</v>
      </c>
      <c r="B1410" s="1171" t="s">
        <v>5924</v>
      </c>
      <c r="C1410" s="639">
        <v>4216005168</v>
      </c>
      <c r="D1410" s="636" t="s">
        <v>272</v>
      </c>
      <c r="E1410" s="639" t="s">
        <v>8663</v>
      </c>
      <c r="F1410" s="634">
        <v>42398</v>
      </c>
      <c r="G1410" s="634">
        <v>42697</v>
      </c>
      <c r="H1410" s="632" t="s">
        <v>8664</v>
      </c>
      <c r="I1410" s="632" t="s">
        <v>515</v>
      </c>
      <c r="J1410" s="636" t="s">
        <v>8665</v>
      </c>
      <c r="K1410" s="635">
        <v>1</v>
      </c>
      <c r="L1410" s="635">
        <v>1</v>
      </c>
      <c r="M1410" s="635">
        <v>0</v>
      </c>
      <c r="N1410" s="637">
        <v>138342.39999999999</v>
      </c>
      <c r="O1410" s="637">
        <v>135254.39999999999</v>
      </c>
      <c r="P1410" s="636">
        <f t="shared" si="45"/>
        <v>3088</v>
      </c>
      <c r="Q1410" s="638">
        <f t="shared" si="46"/>
        <v>2.2321428571428614E-2</v>
      </c>
      <c r="R1410" s="637" t="s">
        <v>8666</v>
      </c>
      <c r="S1410" s="632" t="s">
        <v>8667</v>
      </c>
      <c r="T1410" s="637" t="s">
        <v>8668</v>
      </c>
      <c r="U1410" s="634">
        <v>42706</v>
      </c>
      <c r="V1410" s="636" t="s">
        <v>694</v>
      </c>
      <c r="W1410" s="634">
        <v>42718</v>
      </c>
      <c r="X1410" s="632" t="s">
        <v>8669</v>
      </c>
      <c r="Y1410" s="634">
        <v>42718</v>
      </c>
      <c r="Z1410" s="637">
        <v>135254.39999999999</v>
      </c>
      <c r="AA1410" s="637" t="s">
        <v>8666</v>
      </c>
      <c r="AB1410" s="632" t="s">
        <v>8667</v>
      </c>
    </row>
    <row r="1411" spans="1:28" ht="157.5">
      <c r="A1411" s="475" t="s">
        <v>27133</v>
      </c>
      <c r="B1411" s="1171" t="s">
        <v>5924</v>
      </c>
      <c r="C1411" s="639">
        <v>4216005168</v>
      </c>
      <c r="D1411" s="639" t="s">
        <v>261</v>
      </c>
      <c r="E1411" s="639" t="s">
        <v>8670</v>
      </c>
      <c r="F1411" s="634">
        <v>42677</v>
      </c>
      <c r="G1411" s="634">
        <v>42691</v>
      </c>
      <c r="H1411" s="632" t="s">
        <v>8671</v>
      </c>
      <c r="I1411" s="632" t="s">
        <v>8672</v>
      </c>
      <c r="J1411" s="636" t="s">
        <v>8673</v>
      </c>
      <c r="K1411" s="635">
        <v>5</v>
      </c>
      <c r="L1411" s="635">
        <v>5</v>
      </c>
      <c r="M1411" s="635">
        <v>0</v>
      </c>
      <c r="N1411" s="637">
        <v>831000</v>
      </c>
      <c r="O1411" s="637">
        <v>286695</v>
      </c>
      <c r="P1411" s="636">
        <f t="shared" si="45"/>
        <v>544305</v>
      </c>
      <c r="Q1411" s="638">
        <f t="shared" si="46"/>
        <v>0.65500000000000003</v>
      </c>
      <c r="R1411" s="637" t="s">
        <v>1138</v>
      </c>
      <c r="S1411" s="632" t="s">
        <v>8674</v>
      </c>
      <c r="T1411" s="637" t="s">
        <v>8675</v>
      </c>
      <c r="U1411" s="634">
        <v>42711</v>
      </c>
      <c r="V1411" s="636" t="s">
        <v>694</v>
      </c>
      <c r="W1411" s="634">
        <v>42723</v>
      </c>
      <c r="X1411" s="632" t="s">
        <v>8676</v>
      </c>
      <c r="Y1411" s="634">
        <v>42723</v>
      </c>
      <c r="Z1411" s="637">
        <v>286695</v>
      </c>
      <c r="AA1411" s="637" t="s">
        <v>1138</v>
      </c>
      <c r="AB1411" s="632" t="s">
        <v>8674</v>
      </c>
    </row>
    <row r="1412" spans="1:28" ht="157.5">
      <c r="A1412" s="475" t="s">
        <v>27134</v>
      </c>
      <c r="B1412" s="1171" t="s">
        <v>5924</v>
      </c>
      <c r="C1412" s="639">
        <v>4216005168</v>
      </c>
      <c r="D1412" s="636" t="s">
        <v>272</v>
      </c>
      <c r="E1412" s="639" t="s">
        <v>8677</v>
      </c>
      <c r="F1412" s="634">
        <v>42552</v>
      </c>
      <c r="G1412" s="634">
        <v>42573</v>
      </c>
      <c r="H1412" s="632" t="s">
        <v>8678</v>
      </c>
      <c r="I1412" s="632" t="s">
        <v>594</v>
      </c>
      <c r="J1412" s="636" t="s">
        <v>7718</v>
      </c>
      <c r="K1412" s="635">
        <v>1</v>
      </c>
      <c r="L1412" s="635">
        <v>1</v>
      </c>
      <c r="M1412" s="635">
        <v>0</v>
      </c>
      <c r="N1412" s="637">
        <v>249076</v>
      </c>
      <c r="O1412" s="637">
        <v>249076</v>
      </c>
      <c r="P1412" s="636">
        <f t="shared" si="45"/>
        <v>0</v>
      </c>
      <c r="Q1412" s="638">
        <f t="shared" si="46"/>
        <v>0</v>
      </c>
      <c r="R1412" s="637" t="s">
        <v>565</v>
      </c>
      <c r="S1412" s="632" t="s">
        <v>865</v>
      </c>
      <c r="T1412" s="637" t="s">
        <v>8679</v>
      </c>
      <c r="U1412" s="634">
        <v>42584</v>
      </c>
      <c r="V1412" s="636" t="s">
        <v>694</v>
      </c>
      <c r="W1412" s="634">
        <v>42597</v>
      </c>
      <c r="X1412" s="632" t="s">
        <v>8680</v>
      </c>
      <c r="Y1412" s="634">
        <v>42598</v>
      </c>
      <c r="Z1412" s="637">
        <v>249076</v>
      </c>
      <c r="AA1412" s="637" t="s">
        <v>565</v>
      </c>
      <c r="AB1412" s="632" t="s">
        <v>865</v>
      </c>
    </row>
    <row r="1413" spans="1:28" ht="191.25">
      <c r="A1413" s="475" t="s">
        <v>27135</v>
      </c>
      <c r="B1413" s="1171" t="s">
        <v>5924</v>
      </c>
      <c r="C1413" s="639">
        <v>4216005168</v>
      </c>
      <c r="D1413" s="639" t="s">
        <v>261</v>
      </c>
      <c r="E1413" s="639" t="s">
        <v>8681</v>
      </c>
      <c r="F1413" s="634">
        <v>42677</v>
      </c>
      <c r="G1413" s="634">
        <v>42691</v>
      </c>
      <c r="H1413" s="632" t="s">
        <v>8682</v>
      </c>
      <c r="I1413" s="632" t="s">
        <v>582</v>
      </c>
      <c r="J1413" s="636" t="s">
        <v>8683</v>
      </c>
      <c r="K1413" s="635">
        <v>5</v>
      </c>
      <c r="L1413" s="635">
        <v>4</v>
      </c>
      <c r="M1413" s="635">
        <v>1</v>
      </c>
      <c r="N1413" s="637">
        <v>785783.33</v>
      </c>
      <c r="O1413" s="637">
        <v>353602.13</v>
      </c>
      <c r="P1413" s="636">
        <f t="shared" si="45"/>
        <v>432181.19999999995</v>
      </c>
      <c r="Q1413" s="638">
        <f t="shared" si="46"/>
        <v>0.5500004689587904</v>
      </c>
      <c r="R1413" s="637" t="s">
        <v>8684</v>
      </c>
      <c r="S1413" s="632" t="s">
        <v>8685</v>
      </c>
      <c r="T1413" s="637" t="s">
        <v>8686</v>
      </c>
      <c r="U1413" s="634">
        <v>42711</v>
      </c>
      <c r="V1413" s="636" t="s">
        <v>694</v>
      </c>
      <c r="W1413" s="634">
        <v>42723</v>
      </c>
      <c r="X1413" s="632" t="s">
        <v>8687</v>
      </c>
      <c r="Y1413" s="634">
        <v>42723</v>
      </c>
      <c r="Z1413" s="637">
        <v>353602.13</v>
      </c>
      <c r="AA1413" s="637" t="s">
        <v>8684</v>
      </c>
      <c r="AB1413" s="632" t="s">
        <v>8685</v>
      </c>
    </row>
    <row r="1414" spans="1:28" ht="157.5">
      <c r="A1414" s="475" t="s">
        <v>27136</v>
      </c>
      <c r="B1414" s="1171" t="s">
        <v>5924</v>
      </c>
      <c r="C1414" s="639">
        <v>4216005168</v>
      </c>
      <c r="D1414" s="636" t="s">
        <v>272</v>
      </c>
      <c r="E1414" s="639" t="s">
        <v>8677</v>
      </c>
      <c r="F1414" s="634">
        <v>42677</v>
      </c>
      <c r="G1414" s="634">
        <v>42689</v>
      </c>
      <c r="H1414" s="632" t="s">
        <v>8688</v>
      </c>
      <c r="I1414" s="632" t="s">
        <v>594</v>
      </c>
      <c r="J1414" s="636" t="s">
        <v>7718</v>
      </c>
      <c r="K1414" s="635">
        <v>2</v>
      </c>
      <c r="L1414" s="635">
        <v>1</v>
      </c>
      <c r="M1414" s="635">
        <v>1</v>
      </c>
      <c r="N1414" s="637">
        <v>135115.20000000001</v>
      </c>
      <c r="O1414" s="637">
        <v>133764.04</v>
      </c>
      <c r="P1414" s="636">
        <f t="shared" si="45"/>
        <v>1351.1600000000035</v>
      </c>
      <c r="Q1414" s="638">
        <f t="shared" si="46"/>
        <v>1.0000059208734485E-2</v>
      </c>
      <c r="R1414" s="637" t="s">
        <v>565</v>
      </c>
      <c r="S1414" s="632" t="s">
        <v>865</v>
      </c>
      <c r="T1414" s="637" t="s">
        <v>8679</v>
      </c>
      <c r="U1414" s="634">
        <v>42704</v>
      </c>
      <c r="V1414" s="636" t="s">
        <v>694</v>
      </c>
      <c r="W1414" s="634">
        <v>42723</v>
      </c>
      <c r="X1414" s="632" t="s">
        <v>7601</v>
      </c>
      <c r="Y1414" s="634">
        <v>42723</v>
      </c>
      <c r="Z1414" s="637">
        <v>133764.04</v>
      </c>
      <c r="AA1414" s="637" t="s">
        <v>565</v>
      </c>
      <c r="AB1414" s="632" t="s">
        <v>865</v>
      </c>
    </row>
    <row r="1415" spans="1:28" ht="168.75">
      <c r="A1415" s="475" t="s">
        <v>27137</v>
      </c>
      <c r="B1415" s="1172" t="s">
        <v>8291</v>
      </c>
      <c r="C1415" s="652" t="s">
        <v>8292</v>
      </c>
      <c r="D1415" s="639" t="s">
        <v>261</v>
      </c>
      <c r="E1415" s="639" t="s">
        <v>8689</v>
      </c>
      <c r="F1415" s="646">
        <v>42672</v>
      </c>
      <c r="G1415" s="670">
        <v>42657</v>
      </c>
      <c r="H1415" s="422" t="s">
        <v>8690</v>
      </c>
      <c r="I1415" s="476" t="s">
        <v>8587</v>
      </c>
      <c r="J1415" s="636" t="s">
        <v>8588</v>
      </c>
      <c r="K1415" s="635">
        <v>5</v>
      </c>
      <c r="L1415" s="635">
        <v>4</v>
      </c>
      <c r="M1415" s="635">
        <v>1</v>
      </c>
      <c r="N1415" s="637">
        <v>1621571.89</v>
      </c>
      <c r="O1415" s="637">
        <v>1491846.13</v>
      </c>
      <c r="P1415" s="636">
        <f t="shared" si="45"/>
        <v>129725.76000000001</v>
      </c>
      <c r="Q1415" s="638">
        <f t="shared" si="46"/>
        <v>8.0000005426833096E-2</v>
      </c>
      <c r="R1415" s="422" t="s">
        <v>8691</v>
      </c>
      <c r="S1415" s="476">
        <v>5401305150</v>
      </c>
      <c r="T1415" s="476" t="s">
        <v>8692</v>
      </c>
      <c r="U1415" s="634">
        <v>42674</v>
      </c>
      <c r="V1415" s="636" t="s">
        <v>694</v>
      </c>
      <c r="W1415" s="632" t="s">
        <v>3464</v>
      </c>
      <c r="X1415" s="632" t="s">
        <v>8693</v>
      </c>
      <c r="Y1415" s="634">
        <v>42695</v>
      </c>
      <c r="Z1415" s="637">
        <v>1491846.13</v>
      </c>
      <c r="AA1415" s="422" t="s">
        <v>8691</v>
      </c>
      <c r="AB1415" s="476">
        <v>5401305150</v>
      </c>
    </row>
    <row r="1416" spans="1:28" ht="112.5">
      <c r="A1416" s="475" t="s">
        <v>27138</v>
      </c>
      <c r="B1416" s="1172" t="s">
        <v>4562</v>
      </c>
      <c r="C1416" s="650" t="s">
        <v>6893</v>
      </c>
      <c r="D1416" s="636" t="s">
        <v>589</v>
      </c>
      <c r="E1416" s="639" t="s">
        <v>8694</v>
      </c>
      <c r="F1416" s="422" t="s">
        <v>3373</v>
      </c>
      <c r="G1416" s="670" t="s">
        <v>8695</v>
      </c>
      <c r="H1416" s="422" t="s">
        <v>8696</v>
      </c>
      <c r="I1416" s="476" t="s">
        <v>8303</v>
      </c>
      <c r="J1416" s="636" t="s">
        <v>8304</v>
      </c>
      <c r="K1416" s="1451">
        <v>6</v>
      </c>
      <c r="L1416" s="1451">
        <v>5</v>
      </c>
      <c r="M1416" s="1451">
        <v>1</v>
      </c>
      <c r="N1416" s="637">
        <v>353837.82</v>
      </c>
      <c r="O1416" s="637">
        <v>136227.54</v>
      </c>
      <c r="P1416" s="636">
        <f t="shared" si="45"/>
        <v>217610.28</v>
      </c>
      <c r="Q1416" s="638">
        <f t="shared" si="46"/>
        <v>0.61500005850137784</v>
      </c>
      <c r="R1416" s="476" t="s">
        <v>8305</v>
      </c>
      <c r="S1416" s="673" t="s">
        <v>8697</v>
      </c>
      <c r="T1416" s="674" t="s">
        <v>8698</v>
      </c>
      <c r="U1416" s="634">
        <v>42698</v>
      </c>
      <c r="V1416" s="636" t="s">
        <v>694</v>
      </c>
      <c r="W1416" s="422" t="s">
        <v>3443</v>
      </c>
      <c r="X1416" s="632" t="s">
        <v>8699</v>
      </c>
      <c r="Y1416" s="422" t="s">
        <v>3443</v>
      </c>
      <c r="Z1416" s="637">
        <v>136227.54</v>
      </c>
      <c r="AA1416" s="476" t="s">
        <v>8305</v>
      </c>
      <c r="AB1416" s="673" t="s">
        <v>8697</v>
      </c>
    </row>
    <row r="1417" spans="1:28" ht="112.5">
      <c r="A1417" s="475" t="s">
        <v>27139</v>
      </c>
      <c r="B1417" s="1172" t="s">
        <v>6950</v>
      </c>
      <c r="C1417" s="650" t="s">
        <v>6860</v>
      </c>
      <c r="D1417" s="636" t="s">
        <v>589</v>
      </c>
      <c r="E1417" s="639" t="s">
        <v>8694</v>
      </c>
      <c r="F1417" s="422" t="s">
        <v>3689</v>
      </c>
      <c r="G1417" s="670" t="s">
        <v>8695</v>
      </c>
      <c r="H1417" s="422" t="s">
        <v>8696</v>
      </c>
      <c r="I1417" s="476" t="s">
        <v>8303</v>
      </c>
      <c r="J1417" s="636" t="s">
        <v>8304</v>
      </c>
      <c r="K1417" s="1451"/>
      <c r="L1417" s="1451"/>
      <c r="M1417" s="1451"/>
      <c r="N1417" s="637">
        <v>353837.82</v>
      </c>
      <c r="O1417" s="637">
        <v>136227.54</v>
      </c>
      <c r="P1417" s="636">
        <f t="shared" si="45"/>
        <v>217610.28</v>
      </c>
      <c r="Q1417" s="638">
        <f t="shared" si="46"/>
        <v>0.61500005850137784</v>
      </c>
      <c r="R1417" s="476" t="s">
        <v>8305</v>
      </c>
      <c r="S1417" s="673" t="s">
        <v>8697</v>
      </c>
      <c r="T1417" s="674" t="s">
        <v>8698</v>
      </c>
      <c r="U1417" s="634">
        <v>42698</v>
      </c>
      <c r="V1417" s="636" t="s">
        <v>694</v>
      </c>
      <c r="W1417" s="422" t="s">
        <v>3443</v>
      </c>
      <c r="X1417" s="632" t="s">
        <v>8700</v>
      </c>
      <c r="Y1417" s="422" t="s">
        <v>3443</v>
      </c>
      <c r="Z1417" s="637">
        <v>136227.54</v>
      </c>
      <c r="AA1417" s="476" t="s">
        <v>8305</v>
      </c>
      <c r="AB1417" s="673" t="s">
        <v>8697</v>
      </c>
    </row>
    <row r="1418" spans="1:28" ht="101.25">
      <c r="A1418" s="475" t="s">
        <v>27140</v>
      </c>
      <c r="B1418" s="1172" t="s">
        <v>6925</v>
      </c>
      <c r="C1418" s="650" t="s">
        <v>6902</v>
      </c>
      <c r="D1418" s="636" t="s">
        <v>589</v>
      </c>
      <c r="E1418" s="639" t="s">
        <v>8694</v>
      </c>
      <c r="F1418" s="422" t="s">
        <v>3373</v>
      </c>
      <c r="G1418" s="670" t="s">
        <v>8695</v>
      </c>
      <c r="H1418" s="422" t="s">
        <v>8696</v>
      </c>
      <c r="I1418" s="476" t="s">
        <v>8303</v>
      </c>
      <c r="J1418" s="636" t="s">
        <v>8304</v>
      </c>
      <c r="K1418" s="1451"/>
      <c r="L1418" s="1451"/>
      <c r="M1418" s="1451"/>
      <c r="N1418" s="637">
        <v>707675.64</v>
      </c>
      <c r="O1418" s="637">
        <v>272455.08</v>
      </c>
      <c r="P1418" s="636">
        <f t="shared" si="45"/>
        <v>435220.56</v>
      </c>
      <c r="Q1418" s="638">
        <f t="shared" si="46"/>
        <v>0.61500005850137784</v>
      </c>
      <c r="R1418" s="476" t="s">
        <v>8305</v>
      </c>
      <c r="S1418" s="673" t="s">
        <v>8697</v>
      </c>
      <c r="T1418" s="674" t="s">
        <v>8698</v>
      </c>
      <c r="U1418" s="634">
        <v>42698</v>
      </c>
      <c r="V1418" s="636" t="s">
        <v>694</v>
      </c>
      <c r="W1418" s="422" t="s">
        <v>3443</v>
      </c>
      <c r="X1418" s="632" t="s">
        <v>8701</v>
      </c>
      <c r="Y1418" s="422" t="s">
        <v>3443</v>
      </c>
      <c r="Z1418" s="637">
        <v>272455.08</v>
      </c>
      <c r="AA1418" s="476" t="s">
        <v>8305</v>
      </c>
      <c r="AB1418" s="673" t="s">
        <v>8697</v>
      </c>
    </row>
    <row r="1419" spans="1:28" ht="123.75">
      <c r="A1419" s="475" t="s">
        <v>27141</v>
      </c>
      <c r="B1419" s="1172" t="s">
        <v>4590</v>
      </c>
      <c r="C1419" s="650" t="s">
        <v>6843</v>
      </c>
      <c r="D1419" s="636" t="s">
        <v>589</v>
      </c>
      <c r="E1419" s="639" t="s">
        <v>8694</v>
      </c>
      <c r="F1419" s="422" t="s">
        <v>3373</v>
      </c>
      <c r="G1419" s="670" t="s">
        <v>8695</v>
      </c>
      <c r="H1419" s="422" t="s">
        <v>8696</v>
      </c>
      <c r="I1419" s="476" t="s">
        <v>8303</v>
      </c>
      <c r="J1419" s="636" t="s">
        <v>8304</v>
      </c>
      <c r="K1419" s="1451"/>
      <c r="L1419" s="1451"/>
      <c r="M1419" s="1451"/>
      <c r="N1419" s="637">
        <v>353837.82</v>
      </c>
      <c r="O1419" s="637">
        <v>136227.54</v>
      </c>
      <c r="P1419" s="636">
        <f t="shared" si="45"/>
        <v>217610.28</v>
      </c>
      <c r="Q1419" s="638">
        <f t="shared" si="46"/>
        <v>0.61500005850137784</v>
      </c>
      <c r="R1419" s="476" t="s">
        <v>8305</v>
      </c>
      <c r="S1419" s="673" t="s">
        <v>8697</v>
      </c>
      <c r="T1419" s="674" t="s">
        <v>8698</v>
      </c>
      <c r="U1419" s="634">
        <v>42698</v>
      </c>
      <c r="V1419" s="636" t="s">
        <v>694</v>
      </c>
      <c r="W1419" s="422" t="s">
        <v>3443</v>
      </c>
      <c r="X1419" s="632" t="s">
        <v>8702</v>
      </c>
      <c r="Y1419" s="422" t="s">
        <v>3443</v>
      </c>
      <c r="Z1419" s="637">
        <v>136227.54</v>
      </c>
      <c r="AA1419" s="476" t="s">
        <v>8305</v>
      </c>
      <c r="AB1419" s="673" t="s">
        <v>8697</v>
      </c>
    </row>
    <row r="1420" spans="1:28" ht="123.75">
      <c r="A1420" s="475" t="s">
        <v>27142</v>
      </c>
      <c r="B1420" s="1172" t="s">
        <v>4597</v>
      </c>
      <c r="C1420" s="650" t="s">
        <v>6908</v>
      </c>
      <c r="D1420" s="636" t="s">
        <v>589</v>
      </c>
      <c r="E1420" s="639" t="s">
        <v>8694</v>
      </c>
      <c r="F1420" s="422" t="s">
        <v>3373</v>
      </c>
      <c r="G1420" s="670" t="s">
        <v>8695</v>
      </c>
      <c r="H1420" s="422" t="s">
        <v>8696</v>
      </c>
      <c r="I1420" s="476" t="s">
        <v>8303</v>
      </c>
      <c r="J1420" s="636" t="s">
        <v>8304</v>
      </c>
      <c r="K1420" s="1451"/>
      <c r="L1420" s="1451"/>
      <c r="M1420" s="1451"/>
      <c r="N1420" s="637">
        <v>707675.64</v>
      </c>
      <c r="O1420" s="637">
        <v>272455.08</v>
      </c>
      <c r="P1420" s="636">
        <f t="shared" si="45"/>
        <v>435220.56</v>
      </c>
      <c r="Q1420" s="638">
        <f t="shared" si="46"/>
        <v>0.61500005850137784</v>
      </c>
      <c r="R1420" s="476" t="s">
        <v>8305</v>
      </c>
      <c r="S1420" s="673" t="s">
        <v>8697</v>
      </c>
      <c r="T1420" s="674" t="s">
        <v>8698</v>
      </c>
      <c r="U1420" s="634">
        <v>42698</v>
      </c>
      <c r="V1420" s="636" t="s">
        <v>694</v>
      </c>
      <c r="W1420" s="422" t="s">
        <v>3443</v>
      </c>
      <c r="X1420" s="632" t="s">
        <v>8703</v>
      </c>
      <c r="Y1420" s="422" t="s">
        <v>3443</v>
      </c>
      <c r="Z1420" s="637">
        <v>272455.08</v>
      </c>
      <c r="AA1420" s="476" t="s">
        <v>8305</v>
      </c>
      <c r="AB1420" s="673" t="s">
        <v>8697</v>
      </c>
    </row>
    <row r="1421" spans="1:28" ht="123.75">
      <c r="A1421" s="475" t="s">
        <v>27143</v>
      </c>
      <c r="B1421" s="1172" t="s">
        <v>4604</v>
      </c>
      <c r="C1421" s="650" t="s">
        <v>6896</v>
      </c>
      <c r="D1421" s="636" t="s">
        <v>589</v>
      </c>
      <c r="E1421" s="639" t="s">
        <v>8694</v>
      </c>
      <c r="F1421" s="422" t="s">
        <v>3373</v>
      </c>
      <c r="G1421" s="670" t="s">
        <v>8695</v>
      </c>
      <c r="H1421" s="422" t="s">
        <v>8696</v>
      </c>
      <c r="I1421" s="476" t="s">
        <v>8303</v>
      </c>
      <c r="J1421" s="636" t="s">
        <v>8304</v>
      </c>
      <c r="K1421" s="1451"/>
      <c r="L1421" s="1451"/>
      <c r="M1421" s="1451"/>
      <c r="N1421" s="637">
        <v>353837.82</v>
      </c>
      <c r="O1421" s="637">
        <v>136227.54</v>
      </c>
      <c r="P1421" s="636">
        <f t="shared" si="45"/>
        <v>217610.28</v>
      </c>
      <c r="Q1421" s="638">
        <f t="shared" si="46"/>
        <v>0.61500005850137784</v>
      </c>
      <c r="R1421" s="476" t="s">
        <v>8305</v>
      </c>
      <c r="S1421" s="673" t="s">
        <v>8697</v>
      </c>
      <c r="T1421" s="674" t="s">
        <v>8698</v>
      </c>
      <c r="U1421" s="634">
        <v>42698</v>
      </c>
      <c r="V1421" s="636" t="s">
        <v>694</v>
      </c>
      <c r="W1421" s="422" t="s">
        <v>3443</v>
      </c>
      <c r="X1421" s="632" t="s">
        <v>8704</v>
      </c>
      <c r="Y1421" s="422" t="s">
        <v>3443</v>
      </c>
      <c r="Z1421" s="637">
        <v>136227.54</v>
      </c>
      <c r="AA1421" s="476" t="s">
        <v>8305</v>
      </c>
      <c r="AB1421" s="673" t="s">
        <v>8697</v>
      </c>
    </row>
    <row r="1422" spans="1:28" ht="123.75">
      <c r="A1422" s="475" t="s">
        <v>27144</v>
      </c>
      <c r="B1422" s="1172" t="s">
        <v>6930</v>
      </c>
      <c r="C1422" s="650" t="s">
        <v>6869</v>
      </c>
      <c r="D1422" s="636" t="s">
        <v>589</v>
      </c>
      <c r="E1422" s="639" t="s">
        <v>8694</v>
      </c>
      <c r="F1422" s="422" t="s">
        <v>3373</v>
      </c>
      <c r="G1422" s="670" t="s">
        <v>8695</v>
      </c>
      <c r="H1422" s="422" t="s">
        <v>8696</v>
      </c>
      <c r="I1422" s="476" t="s">
        <v>8303</v>
      </c>
      <c r="J1422" s="636" t="s">
        <v>8304</v>
      </c>
      <c r="K1422" s="1451"/>
      <c r="L1422" s="1451"/>
      <c r="M1422" s="1451"/>
      <c r="N1422" s="637">
        <v>707675.64</v>
      </c>
      <c r="O1422" s="637">
        <v>272455.08</v>
      </c>
      <c r="P1422" s="636">
        <f t="shared" si="45"/>
        <v>435220.56</v>
      </c>
      <c r="Q1422" s="638">
        <f t="shared" si="46"/>
        <v>0.61500005850137784</v>
      </c>
      <c r="R1422" s="476" t="s">
        <v>8305</v>
      </c>
      <c r="S1422" s="673" t="s">
        <v>8697</v>
      </c>
      <c r="T1422" s="674" t="s">
        <v>8698</v>
      </c>
      <c r="U1422" s="634">
        <v>42698</v>
      </c>
      <c r="V1422" s="636" t="s">
        <v>694</v>
      </c>
      <c r="W1422" s="422" t="s">
        <v>3443</v>
      </c>
      <c r="X1422" s="632" t="s">
        <v>8705</v>
      </c>
      <c r="Y1422" s="422" t="s">
        <v>3443</v>
      </c>
      <c r="Z1422" s="637">
        <v>272455.08</v>
      </c>
      <c r="AA1422" s="476" t="s">
        <v>8305</v>
      </c>
      <c r="AB1422" s="673" t="s">
        <v>8697</v>
      </c>
    </row>
    <row r="1423" spans="1:28" ht="90">
      <c r="A1423" s="475" t="s">
        <v>27145</v>
      </c>
      <c r="B1423" s="1172" t="s">
        <v>4618</v>
      </c>
      <c r="C1423" s="650" t="s">
        <v>6863</v>
      </c>
      <c r="D1423" s="636" t="s">
        <v>589</v>
      </c>
      <c r="E1423" s="639" t="s">
        <v>8694</v>
      </c>
      <c r="F1423" s="422" t="s">
        <v>3373</v>
      </c>
      <c r="G1423" s="670" t="s">
        <v>8695</v>
      </c>
      <c r="H1423" s="422" t="s">
        <v>8696</v>
      </c>
      <c r="I1423" s="476" t="s">
        <v>8303</v>
      </c>
      <c r="J1423" s="636" t="s">
        <v>8304</v>
      </c>
      <c r="K1423" s="1451"/>
      <c r="L1423" s="1451"/>
      <c r="M1423" s="1451"/>
      <c r="N1423" s="637">
        <v>353837.82</v>
      </c>
      <c r="O1423" s="637">
        <v>136227.54</v>
      </c>
      <c r="P1423" s="636">
        <f t="shared" si="45"/>
        <v>217610.28</v>
      </c>
      <c r="Q1423" s="638">
        <f t="shared" si="46"/>
        <v>0.61500005850137784</v>
      </c>
      <c r="R1423" s="476" t="s">
        <v>8305</v>
      </c>
      <c r="S1423" s="673" t="s">
        <v>8697</v>
      </c>
      <c r="T1423" s="674" t="s">
        <v>8698</v>
      </c>
      <c r="U1423" s="634">
        <v>42698</v>
      </c>
      <c r="V1423" s="636" t="s">
        <v>694</v>
      </c>
      <c r="W1423" s="422" t="s">
        <v>3443</v>
      </c>
      <c r="X1423" s="632" t="s">
        <v>8706</v>
      </c>
      <c r="Y1423" s="422" t="s">
        <v>3443</v>
      </c>
      <c r="Z1423" s="637">
        <v>136227.54</v>
      </c>
      <c r="AA1423" s="476" t="s">
        <v>8305</v>
      </c>
      <c r="AB1423" s="673" t="s">
        <v>8697</v>
      </c>
    </row>
    <row r="1424" spans="1:28" ht="123.75">
      <c r="A1424" s="475" t="s">
        <v>27146</v>
      </c>
      <c r="B1424" s="1172" t="s">
        <v>4625</v>
      </c>
      <c r="C1424" s="650" t="s">
        <v>6878</v>
      </c>
      <c r="D1424" s="636" t="s">
        <v>589</v>
      </c>
      <c r="E1424" s="639" t="s">
        <v>8694</v>
      </c>
      <c r="F1424" s="422" t="s">
        <v>3939</v>
      </c>
      <c r="G1424" s="670" t="s">
        <v>8695</v>
      </c>
      <c r="H1424" s="422" t="s">
        <v>8696</v>
      </c>
      <c r="I1424" s="476" t="s">
        <v>8303</v>
      </c>
      <c r="J1424" s="636" t="s">
        <v>8304</v>
      </c>
      <c r="K1424" s="1451"/>
      <c r="L1424" s="1451"/>
      <c r="M1424" s="1451"/>
      <c r="N1424" s="637">
        <v>353837.82</v>
      </c>
      <c r="O1424" s="637">
        <v>136227.54</v>
      </c>
      <c r="P1424" s="636">
        <f t="shared" si="45"/>
        <v>217610.28</v>
      </c>
      <c r="Q1424" s="638">
        <f t="shared" si="46"/>
        <v>0.61500005850137784</v>
      </c>
      <c r="R1424" s="476" t="s">
        <v>8305</v>
      </c>
      <c r="S1424" s="673" t="s">
        <v>8697</v>
      </c>
      <c r="T1424" s="674" t="s">
        <v>8698</v>
      </c>
      <c r="U1424" s="634">
        <v>42698</v>
      </c>
      <c r="V1424" s="636" t="s">
        <v>694</v>
      </c>
      <c r="W1424" s="422" t="s">
        <v>3443</v>
      </c>
      <c r="X1424" s="632" t="s">
        <v>8707</v>
      </c>
      <c r="Y1424" s="422" t="s">
        <v>3443</v>
      </c>
      <c r="Z1424" s="637">
        <v>136227.54</v>
      </c>
      <c r="AA1424" s="476" t="s">
        <v>8305</v>
      </c>
      <c r="AB1424" s="673" t="s">
        <v>8697</v>
      </c>
    </row>
    <row r="1425" spans="1:28" ht="101.25">
      <c r="A1425" s="475" t="s">
        <v>27147</v>
      </c>
      <c r="B1425" s="1172" t="s">
        <v>4632</v>
      </c>
      <c r="C1425" s="650" t="s">
        <v>6854</v>
      </c>
      <c r="D1425" s="636" t="s">
        <v>589</v>
      </c>
      <c r="E1425" s="639" t="s">
        <v>8694</v>
      </c>
      <c r="F1425" s="422" t="s">
        <v>3373</v>
      </c>
      <c r="G1425" s="670" t="s">
        <v>8695</v>
      </c>
      <c r="H1425" s="422" t="s">
        <v>8696</v>
      </c>
      <c r="I1425" s="476" t="s">
        <v>8303</v>
      </c>
      <c r="J1425" s="636" t="s">
        <v>8304</v>
      </c>
      <c r="K1425" s="1451"/>
      <c r="L1425" s="1451"/>
      <c r="M1425" s="1451"/>
      <c r="N1425" s="637">
        <v>353837.82</v>
      </c>
      <c r="O1425" s="637">
        <v>136227.54</v>
      </c>
      <c r="P1425" s="636">
        <f t="shared" si="45"/>
        <v>217610.28</v>
      </c>
      <c r="Q1425" s="638">
        <f t="shared" si="46"/>
        <v>0.61500005850137784</v>
      </c>
      <c r="R1425" s="476" t="s">
        <v>8305</v>
      </c>
      <c r="S1425" s="673" t="s">
        <v>8697</v>
      </c>
      <c r="T1425" s="674" t="s">
        <v>8698</v>
      </c>
      <c r="U1425" s="634">
        <v>42698</v>
      </c>
      <c r="V1425" s="636" t="s">
        <v>694</v>
      </c>
      <c r="W1425" s="422" t="s">
        <v>3443</v>
      </c>
      <c r="X1425" s="632" t="s">
        <v>8708</v>
      </c>
      <c r="Y1425" s="422" t="s">
        <v>3443</v>
      </c>
      <c r="Z1425" s="637">
        <v>136227.54</v>
      </c>
      <c r="AA1425" s="476" t="s">
        <v>8305</v>
      </c>
      <c r="AB1425" s="673" t="s">
        <v>8697</v>
      </c>
    </row>
    <row r="1426" spans="1:28" ht="101.25">
      <c r="A1426" s="475" t="s">
        <v>27148</v>
      </c>
      <c r="B1426" s="1172" t="s">
        <v>4639</v>
      </c>
      <c r="C1426" s="650" t="s">
        <v>6872</v>
      </c>
      <c r="D1426" s="636" t="s">
        <v>589</v>
      </c>
      <c r="E1426" s="639" t="s">
        <v>8694</v>
      </c>
      <c r="F1426" s="422" t="s">
        <v>3373</v>
      </c>
      <c r="G1426" s="670" t="s">
        <v>8695</v>
      </c>
      <c r="H1426" s="422" t="s">
        <v>8696</v>
      </c>
      <c r="I1426" s="476" t="s">
        <v>8303</v>
      </c>
      <c r="J1426" s="636" t="s">
        <v>8304</v>
      </c>
      <c r="K1426" s="1451"/>
      <c r="L1426" s="1451"/>
      <c r="M1426" s="1451"/>
      <c r="N1426" s="637">
        <v>353837.82</v>
      </c>
      <c r="O1426" s="637">
        <v>136227.54</v>
      </c>
      <c r="P1426" s="636">
        <f t="shared" si="45"/>
        <v>217610.28</v>
      </c>
      <c r="Q1426" s="638">
        <f t="shared" si="46"/>
        <v>0.61500005850137784</v>
      </c>
      <c r="R1426" s="476" t="s">
        <v>8305</v>
      </c>
      <c r="S1426" s="673" t="s">
        <v>8697</v>
      </c>
      <c r="T1426" s="674" t="s">
        <v>8698</v>
      </c>
      <c r="U1426" s="634">
        <v>42698</v>
      </c>
      <c r="V1426" s="636" t="s">
        <v>694</v>
      </c>
      <c r="W1426" s="422" t="s">
        <v>3443</v>
      </c>
      <c r="X1426" s="632" t="s">
        <v>8709</v>
      </c>
      <c r="Y1426" s="422" t="s">
        <v>3443</v>
      </c>
      <c r="Z1426" s="637">
        <v>136227.54</v>
      </c>
      <c r="AA1426" s="476" t="s">
        <v>8305</v>
      </c>
      <c r="AB1426" s="673" t="s">
        <v>8697</v>
      </c>
    </row>
    <row r="1427" spans="1:28" ht="123.75">
      <c r="A1427" s="475" t="s">
        <v>27149</v>
      </c>
      <c r="B1427" s="1172" t="s">
        <v>4653</v>
      </c>
      <c r="C1427" s="650" t="s">
        <v>6857</v>
      </c>
      <c r="D1427" s="636" t="s">
        <v>589</v>
      </c>
      <c r="E1427" s="639" t="s">
        <v>8694</v>
      </c>
      <c r="F1427" s="422" t="s">
        <v>3373</v>
      </c>
      <c r="G1427" s="670" t="s">
        <v>8695</v>
      </c>
      <c r="H1427" s="422" t="s">
        <v>8696</v>
      </c>
      <c r="I1427" s="476" t="s">
        <v>8303</v>
      </c>
      <c r="J1427" s="636" t="s">
        <v>8304</v>
      </c>
      <c r="K1427" s="1451"/>
      <c r="L1427" s="1451"/>
      <c r="M1427" s="1451"/>
      <c r="N1427" s="637">
        <v>353837.82</v>
      </c>
      <c r="O1427" s="637">
        <v>136227.54</v>
      </c>
      <c r="P1427" s="636">
        <f t="shared" ref="P1427:P1490" si="47">N1427-O1427</f>
        <v>217610.28</v>
      </c>
      <c r="Q1427" s="638">
        <f t="shared" ref="Q1427:Q1490" si="48">(100-((O1427/N1427)*100))/100</f>
        <v>0.61500005850137784</v>
      </c>
      <c r="R1427" s="476" t="s">
        <v>8305</v>
      </c>
      <c r="S1427" s="673" t="s">
        <v>8697</v>
      </c>
      <c r="T1427" s="674" t="s">
        <v>8698</v>
      </c>
      <c r="U1427" s="634">
        <v>42698</v>
      </c>
      <c r="V1427" s="636" t="s">
        <v>694</v>
      </c>
      <c r="W1427" s="422" t="s">
        <v>3443</v>
      </c>
      <c r="X1427" s="632" t="s">
        <v>8710</v>
      </c>
      <c r="Y1427" s="422" t="s">
        <v>3443</v>
      </c>
      <c r="Z1427" s="637">
        <v>136227.54</v>
      </c>
      <c r="AA1427" s="476" t="s">
        <v>8305</v>
      </c>
      <c r="AB1427" s="673" t="s">
        <v>8697</v>
      </c>
    </row>
    <row r="1428" spans="1:28" ht="101.25">
      <c r="A1428" s="475" t="s">
        <v>27150</v>
      </c>
      <c r="B1428" s="1172" t="s">
        <v>4660</v>
      </c>
      <c r="C1428" s="650" t="s">
        <v>6881</v>
      </c>
      <c r="D1428" s="636" t="s">
        <v>589</v>
      </c>
      <c r="E1428" s="639" t="s">
        <v>8694</v>
      </c>
      <c r="F1428" s="422" t="s">
        <v>3373</v>
      </c>
      <c r="G1428" s="670" t="s">
        <v>8695</v>
      </c>
      <c r="H1428" s="422" t="s">
        <v>8696</v>
      </c>
      <c r="I1428" s="476" t="s">
        <v>8303</v>
      </c>
      <c r="J1428" s="636" t="s">
        <v>8304</v>
      </c>
      <c r="K1428" s="1451"/>
      <c r="L1428" s="1451"/>
      <c r="M1428" s="1451"/>
      <c r="N1428" s="637">
        <v>574986.46</v>
      </c>
      <c r="O1428" s="637">
        <v>221369.76</v>
      </c>
      <c r="P1428" s="636">
        <f t="shared" si="47"/>
        <v>353616.69999999995</v>
      </c>
      <c r="Q1428" s="638">
        <f t="shared" si="48"/>
        <v>0.61500004713154466</v>
      </c>
      <c r="R1428" s="476" t="s">
        <v>8305</v>
      </c>
      <c r="S1428" s="673" t="s">
        <v>8697</v>
      </c>
      <c r="T1428" s="674" t="s">
        <v>8698</v>
      </c>
      <c r="U1428" s="634">
        <v>42698</v>
      </c>
      <c r="V1428" s="636" t="s">
        <v>694</v>
      </c>
      <c r="W1428" s="422" t="s">
        <v>3443</v>
      </c>
      <c r="X1428" s="632" t="s">
        <v>8711</v>
      </c>
      <c r="Y1428" s="422" t="s">
        <v>3443</v>
      </c>
      <c r="Z1428" s="637">
        <v>221369.76</v>
      </c>
      <c r="AA1428" s="476" t="s">
        <v>8305</v>
      </c>
      <c r="AB1428" s="673" t="s">
        <v>8697</v>
      </c>
    </row>
    <row r="1429" spans="1:28" ht="123.75">
      <c r="A1429" s="475" t="s">
        <v>27151</v>
      </c>
      <c r="B1429" s="1172" t="s">
        <v>6965</v>
      </c>
      <c r="C1429" s="650" t="s">
        <v>6890</v>
      </c>
      <c r="D1429" s="636" t="s">
        <v>589</v>
      </c>
      <c r="E1429" s="639" t="s">
        <v>8694</v>
      </c>
      <c r="F1429" s="422" t="s">
        <v>3939</v>
      </c>
      <c r="G1429" s="670" t="s">
        <v>8695</v>
      </c>
      <c r="H1429" s="422" t="s">
        <v>8696</v>
      </c>
      <c r="I1429" s="476" t="s">
        <v>8303</v>
      </c>
      <c r="J1429" s="636" t="s">
        <v>8304</v>
      </c>
      <c r="K1429" s="1451"/>
      <c r="L1429" s="1451"/>
      <c r="M1429" s="1451"/>
      <c r="N1429" s="637">
        <v>353837.82</v>
      </c>
      <c r="O1429" s="637">
        <v>136227.54</v>
      </c>
      <c r="P1429" s="636">
        <f t="shared" si="47"/>
        <v>217610.28</v>
      </c>
      <c r="Q1429" s="638">
        <f t="shared" si="48"/>
        <v>0.61500005850137784</v>
      </c>
      <c r="R1429" s="476" t="s">
        <v>8305</v>
      </c>
      <c r="S1429" s="673" t="s">
        <v>8697</v>
      </c>
      <c r="T1429" s="674" t="s">
        <v>8698</v>
      </c>
      <c r="U1429" s="634">
        <v>42698</v>
      </c>
      <c r="V1429" s="636" t="s">
        <v>694</v>
      </c>
      <c r="W1429" s="422" t="s">
        <v>3443</v>
      </c>
      <c r="X1429" s="422" t="s">
        <v>8712</v>
      </c>
      <c r="Y1429" s="422" t="s">
        <v>3443</v>
      </c>
      <c r="Z1429" s="637">
        <v>136227.54</v>
      </c>
      <c r="AA1429" s="476" t="s">
        <v>8305</v>
      </c>
      <c r="AB1429" s="673" t="s">
        <v>8697</v>
      </c>
    </row>
    <row r="1430" spans="1:28" ht="180">
      <c r="A1430" s="475" t="s">
        <v>27152</v>
      </c>
      <c r="B1430" s="1172" t="s">
        <v>4681</v>
      </c>
      <c r="C1430" s="650" t="s">
        <v>6875</v>
      </c>
      <c r="D1430" s="636" t="s">
        <v>589</v>
      </c>
      <c r="E1430" s="639" t="s">
        <v>8694</v>
      </c>
      <c r="F1430" s="422" t="s">
        <v>3373</v>
      </c>
      <c r="G1430" s="670" t="s">
        <v>8695</v>
      </c>
      <c r="H1430" s="422" t="s">
        <v>8696</v>
      </c>
      <c r="I1430" s="476" t="s">
        <v>8303</v>
      </c>
      <c r="J1430" s="636" t="s">
        <v>8304</v>
      </c>
      <c r="K1430" s="1451"/>
      <c r="L1430" s="1451"/>
      <c r="M1430" s="1451"/>
      <c r="N1430" s="637">
        <v>353837.82</v>
      </c>
      <c r="O1430" s="637">
        <v>136227.54</v>
      </c>
      <c r="P1430" s="636">
        <f t="shared" si="47"/>
        <v>217610.28</v>
      </c>
      <c r="Q1430" s="638">
        <f t="shared" si="48"/>
        <v>0.61500005850137784</v>
      </c>
      <c r="R1430" s="476" t="s">
        <v>8305</v>
      </c>
      <c r="S1430" s="673" t="s">
        <v>8697</v>
      </c>
      <c r="T1430" s="674" t="s">
        <v>8698</v>
      </c>
      <c r="U1430" s="634">
        <v>42698</v>
      </c>
      <c r="V1430" s="636" t="s">
        <v>694</v>
      </c>
      <c r="W1430" s="422" t="s">
        <v>3443</v>
      </c>
      <c r="X1430" s="632" t="s">
        <v>8713</v>
      </c>
      <c r="Y1430" s="422" t="s">
        <v>3443</v>
      </c>
      <c r="Z1430" s="637">
        <v>136227.54</v>
      </c>
      <c r="AA1430" s="476" t="s">
        <v>8305</v>
      </c>
      <c r="AB1430" s="673" t="s">
        <v>8697</v>
      </c>
    </row>
    <row r="1431" spans="1:28" ht="123.75">
      <c r="A1431" s="475" t="s">
        <v>27153</v>
      </c>
      <c r="B1431" s="1172" t="s">
        <v>4696</v>
      </c>
      <c r="C1431" s="650" t="s">
        <v>6887</v>
      </c>
      <c r="D1431" s="636" t="s">
        <v>589</v>
      </c>
      <c r="E1431" s="639" t="s">
        <v>8694</v>
      </c>
      <c r="F1431" s="422" t="s">
        <v>3373</v>
      </c>
      <c r="G1431" s="670" t="s">
        <v>8695</v>
      </c>
      <c r="H1431" s="422" t="s">
        <v>8696</v>
      </c>
      <c r="I1431" s="476" t="s">
        <v>8303</v>
      </c>
      <c r="J1431" s="636" t="s">
        <v>8304</v>
      </c>
      <c r="K1431" s="1451"/>
      <c r="L1431" s="1451"/>
      <c r="M1431" s="1451"/>
      <c r="N1431" s="637">
        <v>353837.82</v>
      </c>
      <c r="O1431" s="637">
        <v>136227.54</v>
      </c>
      <c r="P1431" s="636">
        <f t="shared" si="47"/>
        <v>217610.28</v>
      </c>
      <c r="Q1431" s="638">
        <f t="shared" si="48"/>
        <v>0.61500005850137784</v>
      </c>
      <c r="R1431" s="476" t="s">
        <v>8305</v>
      </c>
      <c r="S1431" s="673" t="s">
        <v>8697</v>
      </c>
      <c r="T1431" s="674" t="s">
        <v>8698</v>
      </c>
      <c r="U1431" s="634">
        <v>42698</v>
      </c>
      <c r="V1431" s="636" t="s">
        <v>694</v>
      </c>
      <c r="W1431" s="422" t="s">
        <v>3443</v>
      </c>
      <c r="X1431" s="632" t="s">
        <v>8714</v>
      </c>
      <c r="Y1431" s="422" t="s">
        <v>3443</v>
      </c>
      <c r="Z1431" s="637">
        <v>136227.54</v>
      </c>
      <c r="AA1431" s="476" t="s">
        <v>8305</v>
      </c>
      <c r="AB1431" s="673" t="s">
        <v>8697</v>
      </c>
    </row>
    <row r="1432" spans="1:28" ht="123.75">
      <c r="A1432" s="475" t="s">
        <v>27154</v>
      </c>
      <c r="B1432" s="1172" t="s">
        <v>4703</v>
      </c>
      <c r="C1432" s="650" t="s">
        <v>6917</v>
      </c>
      <c r="D1432" s="636" t="s">
        <v>589</v>
      </c>
      <c r="E1432" s="639" t="s">
        <v>8694</v>
      </c>
      <c r="F1432" s="422" t="s">
        <v>3814</v>
      </c>
      <c r="G1432" s="670" t="s">
        <v>8695</v>
      </c>
      <c r="H1432" s="422" t="s">
        <v>8696</v>
      </c>
      <c r="I1432" s="476" t="s">
        <v>8303</v>
      </c>
      <c r="J1432" s="636" t="s">
        <v>8304</v>
      </c>
      <c r="K1432" s="1451"/>
      <c r="L1432" s="1451"/>
      <c r="M1432" s="1451"/>
      <c r="N1432" s="637">
        <v>353837.82</v>
      </c>
      <c r="O1432" s="637">
        <v>136227.54</v>
      </c>
      <c r="P1432" s="636">
        <f t="shared" si="47"/>
        <v>217610.28</v>
      </c>
      <c r="Q1432" s="638">
        <f t="shared" si="48"/>
        <v>0.61500005850137784</v>
      </c>
      <c r="R1432" s="476" t="s">
        <v>8305</v>
      </c>
      <c r="S1432" s="673" t="s">
        <v>8697</v>
      </c>
      <c r="T1432" s="674" t="s">
        <v>8698</v>
      </c>
      <c r="U1432" s="634">
        <v>42698</v>
      </c>
      <c r="V1432" s="636" t="s">
        <v>694</v>
      </c>
      <c r="W1432" s="422" t="s">
        <v>3443</v>
      </c>
      <c r="X1432" s="632" t="s">
        <v>8715</v>
      </c>
      <c r="Y1432" s="422" t="s">
        <v>3443</v>
      </c>
      <c r="Z1432" s="637">
        <v>136227.54</v>
      </c>
      <c r="AA1432" s="476" t="s">
        <v>8305</v>
      </c>
      <c r="AB1432" s="673" t="s">
        <v>8697</v>
      </c>
    </row>
    <row r="1433" spans="1:28" ht="123.75">
      <c r="A1433" s="475" t="s">
        <v>27155</v>
      </c>
      <c r="B1433" s="1172" t="s">
        <v>4710</v>
      </c>
      <c r="C1433" s="650" t="s">
        <v>6884</v>
      </c>
      <c r="D1433" s="636" t="s">
        <v>589</v>
      </c>
      <c r="E1433" s="639" t="s">
        <v>8694</v>
      </c>
      <c r="F1433" s="422" t="s">
        <v>3373</v>
      </c>
      <c r="G1433" s="670" t="s">
        <v>8695</v>
      </c>
      <c r="H1433" s="422" t="s">
        <v>8696</v>
      </c>
      <c r="I1433" s="476" t="s">
        <v>8303</v>
      </c>
      <c r="J1433" s="636" t="s">
        <v>8304</v>
      </c>
      <c r="K1433" s="1451"/>
      <c r="L1433" s="1451"/>
      <c r="M1433" s="1451"/>
      <c r="N1433" s="637">
        <v>353837.82</v>
      </c>
      <c r="O1433" s="637">
        <v>136227.54</v>
      </c>
      <c r="P1433" s="636">
        <f t="shared" si="47"/>
        <v>217610.28</v>
      </c>
      <c r="Q1433" s="638">
        <f t="shared" si="48"/>
        <v>0.61500005850137784</v>
      </c>
      <c r="R1433" s="476" t="s">
        <v>8305</v>
      </c>
      <c r="S1433" s="673" t="s">
        <v>8697</v>
      </c>
      <c r="T1433" s="674" t="s">
        <v>8698</v>
      </c>
      <c r="U1433" s="634">
        <v>42698</v>
      </c>
      <c r="V1433" s="636" t="s">
        <v>694</v>
      </c>
      <c r="W1433" s="422" t="s">
        <v>3443</v>
      </c>
      <c r="X1433" s="632" t="s">
        <v>8716</v>
      </c>
      <c r="Y1433" s="422" t="s">
        <v>3443</v>
      </c>
      <c r="Z1433" s="637">
        <v>136227.54</v>
      </c>
      <c r="AA1433" s="476" t="s">
        <v>8305</v>
      </c>
      <c r="AB1433" s="673" t="s">
        <v>8697</v>
      </c>
    </row>
    <row r="1434" spans="1:28" ht="101.25">
      <c r="A1434" s="475" t="s">
        <v>27156</v>
      </c>
      <c r="B1434" s="1172" t="s">
        <v>4725</v>
      </c>
      <c r="C1434" s="422" t="s">
        <v>6920</v>
      </c>
      <c r="D1434" s="636" t="s">
        <v>589</v>
      </c>
      <c r="E1434" s="639" t="s">
        <v>8694</v>
      </c>
      <c r="F1434" s="422" t="s">
        <v>3939</v>
      </c>
      <c r="G1434" s="670" t="s">
        <v>8695</v>
      </c>
      <c r="H1434" s="422" t="s">
        <v>8696</v>
      </c>
      <c r="I1434" s="476" t="s">
        <v>8303</v>
      </c>
      <c r="J1434" s="636" t="s">
        <v>8304</v>
      </c>
      <c r="K1434" s="1451"/>
      <c r="L1434" s="1451"/>
      <c r="M1434" s="1451"/>
      <c r="N1434" s="637">
        <v>530756.73</v>
      </c>
      <c r="O1434" s="637">
        <v>204341.31</v>
      </c>
      <c r="P1434" s="636">
        <f t="shared" si="47"/>
        <v>326415.42</v>
      </c>
      <c r="Q1434" s="638">
        <f t="shared" si="48"/>
        <v>0.61500005850137784</v>
      </c>
      <c r="R1434" s="476" t="s">
        <v>8305</v>
      </c>
      <c r="S1434" s="673" t="s">
        <v>8697</v>
      </c>
      <c r="T1434" s="674" t="s">
        <v>8698</v>
      </c>
      <c r="U1434" s="634">
        <v>42698</v>
      </c>
      <c r="V1434" s="636" t="s">
        <v>694</v>
      </c>
      <c r="W1434" s="422" t="s">
        <v>3443</v>
      </c>
      <c r="X1434" s="632" t="s">
        <v>8717</v>
      </c>
      <c r="Y1434" s="422" t="s">
        <v>3443</v>
      </c>
      <c r="Z1434" s="637">
        <v>204341.31</v>
      </c>
      <c r="AA1434" s="476" t="s">
        <v>8305</v>
      </c>
      <c r="AB1434" s="673" t="s">
        <v>8697</v>
      </c>
    </row>
    <row r="1435" spans="1:28" ht="90">
      <c r="A1435" s="475" t="s">
        <v>27157</v>
      </c>
      <c r="B1435" s="1171" t="s">
        <v>7556</v>
      </c>
      <c r="C1435" s="632" t="s">
        <v>7557</v>
      </c>
      <c r="D1435" s="636" t="s">
        <v>589</v>
      </c>
      <c r="E1435" s="639" t="s">
        <v>8694</v>
      </c>
      <c r="F1435" s="632" t="s">
        <v>8718</v>
      </c>
      <c r="G1435" s="670" t="s">
        <v>8695</v>
      </c>
      <c r="H1435" s="422" t="s">
        <v>8696</v>
      </c>
      <c r="I1435" s="476" t="s">
        <v>8303</v>
      </c>
      <c r="J1435" s="636" t="s">
        <v>8304</v>
      </c>
      <c r="K1435" s="1451"/>
      <c r="L1435" s="1451"/>
      <c r="M1435" s="1451"/>
      <c r="N1435" s="637">
        <v>663445.91</v>
      </c>
      <c r="O1435" s="637">
        <v>255426.64</v>
      </c>
      <c r="P1435" s="636">
        <f t="shared" si="47"/>
        <v>408019.27</v>
      </c>
      <c r="Q1435" s="638">
        <f t="shared" si="48"/>
        <v>0.61500005328241447</v>
      </c>
      <c r="R1435" s="476" t="s">
        <v>8305</v>
      </c>
      <c r="S1435" s="673" t="s">
        <v>8697</v>
      </c>
      <c r="T1435" s="674" t="s">
        <v>8698</v>
      </c>
      <c r="U1435" s="634">
        <v>42698</v>
      </c>
      <c r="V1435" s="636" t="s">
        <v>694</v>
      </c>
      <c r="W1435" s="422" t="s">
        <v>3443</v>
      </c>
      <c r="X1435" s="637" t="s">
        <v>8719</v>
      </c>
      <c r="Y1435" s="422" t="s">
        <v>3348</v>
      </c>
      <c r="Z1435" s="637">
        <v>255426.64</v>
      </c>
      <c r="AA1435" s="476" t="s">
        <v>8305</v>
      </c>
      <c r="AB1435" s="673" t="s">
        <v>8697</v>
      </c>
    </row>
    <row r="1436" spans="1:28" ht="90">
      <c r="A1436" s="475" t="s">
        <v>27158</v>
      </c>
      <c r="B1436" s="1171" t="s">
        <v>7538</v>
      </c>
      <c r="C1436" s="632" t="s">
        <v>7539</v>
      </c>
      <c r="D1436" s="636" t="s">
        <v>589</v>
      </c>
      <c r="E1436" s="639" t="s">
        <v>8694</v>
      </c>
      <c r="F1436" s="632" t="s">
        <v>8720</v>
      </c>
      <c r="G1436" s="670" t="s">
        <v>8695</v>
      </c>
      <c r="H1436" s="422" t="s">
        <v>8696</v>
      </c>
      <c r="I1436" s="476" t="s">
        <v>8303</v>
      </c>
      <c r="J1436" s="636" t="s">
        <v>8304</v>
      </c>
      <c r="K1436" s="1451"/>
      <c r="L1436" s="1451"/>
      <c r="M1436" s="1451"/>
      <c r="N1436" s="637">
        <v>353837.82</v>
      </c>
      <c r="O1436" s="637">
        <v>136227.54</v>
      </c>
      <c r="P1436" s="636">
        <f t="shared" si="47"/>
        <v>217610.28</v>
      </c>
      <c r="Q1436" s="638">
        <f t="shared" si="48"/>
        <v>0.61500005850137784</v>
      </c>
      <c r="R1436" s="476" t="s">
        <v>8305</v>
      </c>
      <c r="S1436" s="673" t="s">
        <v>8697</v>
      </c>
      <c r="T1436" s="674" t="s">
        <v>8698</v>
      </c>
      <c r="U1436" s="634">
        <v>42698</v>
      </c>
      <c r="V1436" s="636" t="s">
        <v>694</v>
      </c>
      <c r="W1436" s="422" t="s">
        <v>3443</v>
      </c>
      <c r="X1436" s="637" t="s">
        <v>8721</v>
      </c>
      <c r="Y1436" s="422" t="s">
        <v>3348</v>
      </c>
      <c r="Z1436" s="637">
        <v>136227.54</v>
      </c>
      <c r="AA1436" s="476" t="s">
        <v>8305</v>
      </c>
      <c r="AB1436" s="673" t="s">
        <v>8697</v>
      </c>
    </row>
    <row r="1437" spans="1:28" ht="90">
      <c r="A1437" s="475" t="s">
        <v>27159</v>
      </c>
      <c r="B1437" s="1171" t="s">
        <v>7544</v>
      </c>
      <c r="C1437" s="632" t="s">
        <v>7545</v>
      </c>
      <c r="D1437" s="636" t="s">
        <v>589</v>
      </c>
      <c r="E1437" s="639" t="s">
        <v>8694</v>
      </c>
      <c r="F1437" s="632" t="s">
        <v>8720</v>
      </c>
      <c r="G1437" s="670" t="s">
        <v>8695</v>
      </c>
      <c r="H1437" s="422" t="s">
        <v>8696</v>
      </c>
      <c r="I1437" s="476" t="s">
        <v>8303</v>
      </c>
      <c r="J1437" s="636" t="s">
        <v>8304</v>
      </c>
      <c r="K1437" s="1451"/>
      <c r="L1437" s="1451"/>
      <c r="M1437" s="1451"/>
      <c r="N1437" s="637">
        <v>663445.91</v>
      </c>
      <c r="O1437" s="637">
        <v>255426.64</v>
      </c>
      <c r="P1437" s="636">
        <f t="shared" si="47"/>
        <v>408019.27</v>
      </c>
      <c r="Q1437" s="638">
        <f t="shared" si="48"/>
        <v>0.61500005328241447</v>
      </c>
      <c r="R1437" s="476" t="s">
        <v>8305</v>
      </c>
      <c r="S1437" s="673" t="s">
        <v>8697</v>
      </c>
      <c r="T1437" s="674" t="s">
        <v>8698</v>
      </c>
      <c r="U1437" s="634">
        <v>42698</v>
      </c>
      <c r="V1437" s="636" t="s">
        <v>694</v>
      </c>
      <c r="W1437" s="422" t="s">
        <v>3443</v>
      </c>
      <c r="X1437" s="637" t="s">
        <v>8722</v>
      </c>
      <c r="Y1437" s="422" t="s">
        <v>3348</v>
      </c>
      <c r="Z1437" s="637">
        <v>255426.64</v>
      </c>
      <c r="AA1437" s="476" t="s">
        <v>8305</v>
      </c>
      <c r="AB1437" s="673" t="s">
        <v>8697</v>
      </c>
    </row>
    <row r="1438" spans="1:28" ht="90">
      <c r="A1438" s="475" t="s">
        <v>27160</v>
      </c>
      <c r="B1438" s="1171" t="s">
        <v>7547</v>
      </c>
      <c r="C1438" s="632" t="s">
        <v>7548</v>
      </c>
      <c r="D1438" s="636" t="s">
        <v>589</v>
      </c>
      <c r="E1438" s="639" t="s">
        <v>8694</v>
      </c>
      <c r="F1438" s="632" t="s">
        <v>8720</v>
      </c>
      <c r="G1438" s="670" t="s">
        <v>8695</v>
      </c>
      <c r="H1438" s="422" t="s">
        <v>8696</v>
      </c>
      <c r="I1438" s="476" t="s">
        <v>8303</v>
      </c>
      <c r="J1438" s="636" t="s">
        <v>8304</v>
      </c>
      <c r="K1438" s="1451"/>
      <c r="L1438" s="1451"/>
      <c r="M1438" s="1451"/>
      <c r="N1438" s="637">
        <v>353837.82</v>
      </c>
      <c r="O1438" s="637">
        <v>136227.54</v>
      </c>
      <c r="P1438" s="636">
        <f t="shared" si="47"/>
        <v>217610.28</v>
      </c>
      <c r="Q1438" s="638">
        <f t="shared" si="48"/>
        <v>0.61500005850137784</v>
      </c>
      <c r="R1438" s="476" t="s">
        <v>8305</v>
      </c>
      <c r="S1438" s="673" t="s">
        <v>8697</v>
      </c>
      <c r="T1438" s="674" t="s">
        <v>8698</v>
      </c>
      <c r="U1438" s="634">
        <v>42698</v>
      </c>
      <c r="V1438" s="636" t="s">
        <v>694</v>
      </c>
      <c r="W1438" s="422" t="s">
        <v>3443</v>
      </c>
      <c r="X1438" s="637" t="s">
        <v>8723</v>
      </c>
      <c r="Y1438" s="422" t="s">
        <v>3348</v>
      </c>
      <c r="Z1438" s="637">
        <v>136227.54</v>
      </c>
      <c r="AA1438" s="476" t="s">
        <v>8305</v>
      </c>
      <c r="AB1438" s="673" t="s">
        <v>8697</v>
      </c>
    </row>
    <row r="1439" spans="1:28" ht="90">
      <c r="A1439" s="475" t="s">
        <v>27161</v>
      </c>
      <c r="B1439" s="1171" t="s">
        <v>7568</v>
      </c>
      <c r="C1439" s="632" t="s">
        <v>7569</v>
      </c>
      <c r="D1439" s="636" t="s">
        <v>589</v>
      </c>
      <c r="E1439" s="639" t="s">
        <v>8694</v>
      </c>
      <c r="F1439" s="632" t="s">
        <v>8720</v>
      </c>
      <c r="G1439" s="670" t="s">
        <v>8695</v>
      </c>
      <c r="H1439" s="422" t="s">
        <v>8696</v>
      </c>
      <c r="I1439" s="476" t="s">
        <v>8303</v>
      </c>
      <c r="J1439" s="636" t="s">
        <v>8304</v>
      </c>
      <c r="K1439" s="1451"/>
      <c r="L1439" s="1451"/>
      <c r="M1439" s="1451"/>
      <c r="N1439" s="637">
        <v>353837.82</v>
      </c>
      <c r="O1439" s="637">
        <v>136227.54</v>
      </c>
      <c r="P1439" s="636">
        <f t="shared" si="47"/>
        <v>217610.28</v>
      </c>
      <c r="Q1439" s="638">
        <f t="shared" si="48"/>
        <v>0.61500005850137784</v>
      </c>
      <c r="R1439" s="476" t="s">
        <v>8305</v>
      </c>
      <c r="S1439" s="673" t="s">
        <v>8697</v>
      </c>
      <c r="T1439" s="674" t="s">
        <v>8698</v>
      </c>
      <c r="U1439" s="634">
        <v>42698</v>
      </c>
      <c r="V1439" s="636" t="s">
        <v>694</v>
      </c>
      <c r="W1439" s="422" t="s">
        <v>3443</v>
      </c>
      <c r="X1439" s="637" t="s">
        <v>8724</v>
      </c>
      <c r="Y1439" s="422" t="s">
        <v>3348</v>
      </c>
      <c r="Z1439" s="637">
        <v>136227.54</v>
      </c>
      <c r="AA1439" s="476" t="s">
        <v>8305</v>
      </c>
      <c r="AB1439" s="673" t="s">
        <v>8697</v>
      </c>
    </row>
    <row r="1440" spans="1:28" ht="123.75">
      <c r="A1440" s="475" t="s">
        <v>27162</v>
      </c>
      <c r="B1440" s="1172" t="s">
        <v>6842</v>
      </c>
      <c r="C1440" s="422" t="s">
        <v>6843</v>
      </c>
      <c r="D1440" s="636" t="s">
        <v>589</v>
      </c>
      <c r="E1440" s="639" t="s">
        <v>8725</v>
      </c>
      <c r="F1440" s="422" t="s">
        <v>3373</v>
      </c>
      <c r="G1440" s="670">
        <v>42670</v>
      </c>
      <c r="H1440" s="422" t="s">
        <v>8726</v>
      </c>
      <c r="I1440" s="476" t="s">
        <v>8333</v>
      </c>
      <c r="J1440" s="636" t="s">
        <v>8334</v>
      </c>
      <c r="K1440" s="1451">
        <v>5</v>
      </c>
      <c r="L1440" s="1451">
        <v>4</v>
      </c>
      <c r="M1440" s="1451">
        <v>1</v>
      </c>
      <c r="N1440" s="637">
        <v>125437.49</v>
      </c>
      <c r="O1440" s="637">
        <v>87179.06</v>
      </c>
      <c r="P1440" s="636">
        <f t="shared" si="47"/>
        <v>38258.430000000008</v>
      </c>
      <c r="Q1440" s="638">
        <f t="shared" si="48"/>
        <v>0.30499996452416267</v>
      </c>
      <c r="R1440" s="476" t="s">
        <v>8305</v>
      </c>
      <c r="S1440" s="673" t="s">
        <v>8697</v>
      </c>
      <c r="T1440" s="674" t="s">
        <v>8698</v>
      </c>
      <c r="U1440" s="634">
        <v>42698</v>
      </c>
      <c r="V1440" s="636" t="s">
        <v>694</v>
      </c>
      <c r="W1440" s="670">
        <v>42709</v>
      </c>
      <c r="X1440" s="422" t="s">
        <v>8727</v>
      </c>
      <c r="Y1440" s="422" t="s">
        <v>3443</v>
      </c>
      <c r="Z1440" s="637">
        <v>87179.06</v>
      </c>
      <c r="AA1440" s="476" t="s">
        <v>8305</v>
      </c>
      <c r="AB1440" s="673" t="s">
        <v>8697</v>
      </c>
    </row>
    <row r="1441" spans="1:28" ht="101.25">
      <c r="A1441" s="475" t="s">
        <v>27163</v>
      </c>
      <c r="B1441" s="1172" t="s">
        <v>4632</v>
      </c>
      <c r="C1441" s="422" t="s">
        <v>6854</v>
      </c>
      <c r="D1441" s="636" t="s">
        <v>589</v>
      </c>
      <c r="E1441" s="639" t="s">
        <v>8725</v>
      </c>
      <c r="F1441" s="422" t="s">
        <v>3373</v>
      </c>
      <c r="G1441" s="670">
        <v>42670</v>
      </c>
      <c r="H1441" s="422" t="s">
        <v>8726</v>
      </c>
      <c r="I1441" s="476" t="s">
        <v>8333</v>
      </c>
      <c r="J1441" s="636" t="s">
        <v>8334</v>
      </c>
      <c r="K1441" s="1451"/>
      <c r="L1441" s="1451"/>
      <c r="M1441" s="1451"/>
      <c r="N1441" s="637">
        <v>376312.47</v>
      </c>
      <c r="O1441" s="637">
        <v>261537.17</v>
      </c>
      <c r="P1441" s="636">
        <f t="shared" si="47"/>
        <v>114775.29999999996</v>
      </c>
      <c r="Q1441" s="638">
        <f t="shared" si="48"/>
        <v>0.3049999910978235</v>
      </c>
      <c r="R1441" s="476" t="s">
        <v>8305</v>
      </c>
      <c r="S1441" s="673" t="s">
        <v>8697</v>
      </c>
      <c r="T1441" s="674" t="s">
        <v>8698</v>
      </c>
      <c r="U1441" s="634">
        <v>42698</v>
      </c>
      <c r="V1441" s="636" t="s">
        <v>694</v>
      </c>
      <c r="W1441" s="670">
        <v>42709</v>
      </c>
      <c r="X1441" s="422" t="s">
        <v>8728</v>
      </c>
      <c r="Y1441" s="422" t="s">
        <v>3443</v>
      </c>
      <c r="Z1441" s="637">
        <v>261537.17</v>
      </c>
      <c r="AA1441" s="476" t="s">
        <v>8305</v>
      </c>
      <c r="AB1441" s="673" t="s">
        <v>8697</v>
      </c>
    </row>
    <row r="1442" spans="1:28" ht="123.75">
      <c r="A1442" s="475" t="s">
        <v>27164</v>
      </c>
      <c r="B1442" s="1172" t="s">
        <v>4653</v>
      </c>
      <c r="C1442" s="422" t="s">
        <v>6857</v>
      </c>
      <c r="D1442" s="636" t="s">
        <v>589</v>
      </c>
      <c r="E1442" s="639" t="s">
        <v>8725</v>
      </c>
      <c r="F1442" s="422" t="s">
        <v>3373</v>
      </c>
      <c r="G1442" s="670">
        <v>42670</v>
      </c>
      <c r="H1442" s="422" t="s">
        <v>8726</v>
      </c>
      <c r="I1442" s="476" t="s">
        <v>8333</v>
      </c>
      <c r="J1442" s="636" t="s">
        <v>8334</v>
      </c>
      <c r="K1442" s="1451"/>
      <c r="L1442" s="1451"/>
      <c r="M1442" s="1451"/>
      <c r="N1442" s="637">
        <v>376312.47</v>
      </c>
      <c r="O1442" s="637">
        <v>261537.17</v>
      </c>
      <c r="P1442" s="636">
        <f t="shared" si="47"/>
        <v>114775.29999999996</v>
      </c>
      <c r="Q1442" s="638">
        <f t="shared" si="48"/>
        <v>0.3049999910978235</v>
      </c>
      <c r="R1442" s="476" t="s">
        <v>8305</v>
      </c>
      <c r="S1442" s="673" t="s">
        <v>8697</v>
      </c>
      <c r="T1442" s="674" t="s">
        <v>8698</v>
      </c>
      <c r="U1442" s="634">
        <v>42698</v>
      </c>
      <c r="V1442" s="636" t="s">
        <v>694</v>
      </c>
      <c r="W1442" s="670">
        <v>42709</v>
      </c>
      <c r="X1442" s="422" t="s">
        <v>8729</v>
      </c>
      <c r="Y1442" s="422" t="s">
        <v>3443</v>
      </c>
      <c r="Z1442" s="637">
        <v>261537.17</v>
      </c>
      <c r="AA1442" s="476" t="s">
        <v>8305</v>
      </c>
      <c r="AB1442" s="673" t="s">
        <v>8697</v>
      </c>
    </row>
    <row r="1443" spans="1:28" ht="112.5">
      <c r="A1443" s="475" t="s">
        <v>27165</v>
      </c>
      <c r="B1443" s="1172" t="s">
        <v>6950</v>
      </c>
      <c r="C1443" s="422" t="s">
        <v>6860</v>
      </c>
      <c r="D1443" s="636" t="s">
        <v>589</v>
      </c>
      <c r="E1443" s="639" t="s">
        <v>8725</v>
      </c>
      <c r="F1443" s="422" t="s">
        <v>3373</v>
      </c>
      <c r="G1443" s="670">
        <v>42670</v>
      </c>
      <c r="H1443" s="422" t="s">
        <v>8726</v>
      </c>
      <c r="I1443" s="476" t="s">
        <v>8333</v>
      </c>
      <c r="J1443" s="636" t="s">
        <v>8334</v>
      </c>
      <c r="K1443" s="1451"/>
      <c r="L1443" s="1451"/>
      <c r="M1443" s="1451"/>
      <c r="N1443" s="637">
        <v>313593.73</v>
      </c>
      <c r="O1443" s="637">
        <v>217947.64</v>
      </c>
      <c r="P1443" s="636">
        <f t="shared" si="47"/>
        <v>95646.089999999967</v>
      </c>
      <c r="Q1443" s="638">
        <f t="shared" si="48"/>
        <v>0.30500000749377221</v>
      </c>
      <c r="R1443" s="476" t="s">
        <v>8305</v>
      </c>
      <c r="S1443" s="673" t="s">
        <v>8697</v>
      </c>
      <c r="T1443" s="674" t="s">
        <v>8698</v>
      </c>
      <c r="U1443" s="634">
        <v>42698</v>
      </c>
      <c r="V1443" s="636" t="s">
        <v>694</v>
      </c>
      <c r="W1443" s="670">
        <v>42709</v>
      </c>
      <c r="X1443" s="422" t="s">
        <v>8730</v>
      </c>
      <c r="Y1443" s="422" t="s">
        <v>3443</v>
      </c>
      <c r="Z1443" s="637">
        <v>217947.64</v>
      </c>
      <c r="AA1443" s="476" t="s">
        <v>8305</v>
      </c>
      <c r="AB1443" s="673" t="s">
        <v>8697</v>
      </c>
    </row>
    <row r="1444" spans="1:28" ht="101.25">
      <c r="A1444" s="475" t="s">
        <v>27166</v>
      </c>
      <c r="B1444" s="1172" t="s">
        <v>4618</v>
      </c>
      <c r="C1444" s="422" t="s">
        <v>6863</v>
      </c>
      <c r="D1444" s="636" t="s">
        <v>589</v>
      </c>
      <c r="E1444" s="639" t="s">
        <v>8725</v>
      </c>
      <c r="F1444" s="422" t="s">
        <v>3373</v>
      </c>
      <c r="G1444" s="670">
        <v>42670</v>
      </c>
      <c r="H1444" s="422" t="s">
        <v>8726</v>
      </c>
      <c r="I1444" s="476" t="s">
        <v>8333</v>
      </c>
      <c r="J1444" s="636" t="s">
        <v>8334</v>
      </c>
      <c r="K1444" s="1451"/>
      <c r="L1444" s="1451"/>
      <c r="M1444" s="1451"/>
      <c r="N1444" s="637">
        <v>376312.47</v>
      </c>
      <c r="O1444" s="637">
        <v>261537.17</v>
      </c>
      <c r="P1444" s="636">
        <f t="shared" si="47"/>
        <v>114775.29999999996</v>
      </c>
      <c r="Q1444" s="638">
        <f t="shared" si="48"/>
        <v>0.3049999910978235</v>
      </c>
      <c r="R1444" s="476" t="s">
        <v>8305</v>
      </c>
      <c r="S1444" s="673" t="s">
        <v>8697</v>
      </c>
      <c r="T1444" s="674" t="s">
        <v>8698</v>
      </c>
      <c r="U1444" s="634">
        <v>42698</v>
      </c>
      <c r="V1444" s="636" t="s">
        <v>694</v>
      </c>
      <c r="W1444" s="670">
        <v>42709</v>
      </c>
      <c r="X1444" s="422" t="s">
        <v>8731</v>
      </c>
      <c r="Y1444" s="422" t="s">
        <v>3443</v>
      </c>
      <c r="Z1444" s="637">
        <v>261537.17</v>
      </c>
      <c r="AA1444" s="476" t="s">
        <v>8305</v>
      </c>
      <c r="AB1444" s="673" t="s">
        <v>8697</v>
      </c>
    </row>
    <row r="1445" spans="1:28" ht="123.75">
      <c r="A1445" s="475" t="s">
        <v>27167</v>
      </c>
      <c r="B1445" s="1172" t="s">
        <v>6868</v>
      </c>
      <c r="C1445" s="422" t="s">
        <v>6869</v>
      </c>
      <c r="D1445" s="636" t="s">
        <v>589</v>
      </c>
      <c r="E1445" s="639" t="s">
        <v>8725</v>
      </c>
      <c r="F1445" s="422" t="s">
        <v>3373</v>
      </c>
      <c r="G1445" s="670">
        <v>42670</v>
      </c>
      <c r="H1445" s="422" t="s">
        <v>8726</v>
      </c>
      <c r="I1445" s="476" t="s">
        <v>8333</v>
      </c>
      <c r="J1445" s="636" t="s">
        <v>8334</v>
      </c>
      <c r="K1445" s="1451"/>
      <c r="L1445" s="1451"/>
      <c r="M1445" s="1451"/>
      <c r="N1445" s="637">
        <v>627187.44999999995</v>
      </c>
      <c r="O1445" s="637">
        <v>435895.28</v>
      </c>
      <c r="P1445" s="636">
        <f t="shared" si="47"/>
        <v>191292.16999999993</v>
      </c>
      <c r="Q1445" s="638">
        <f t="shared" si="48"/>
        <v>0.30499999641255571</v>
      </c>
      <c r="R1445" s="476" t="s">
        <v>8305</v>
      </c>
      <c r="S1445" s="673" t="s">
        <v>8697</v>
      </c>
      <c r="T1445" s="674" t="s">
        <v>8698</v>
      </c>
      <c r="U1445" s="634">
        <v>42698</v>
      </c>
      <c r="V1445" s="636" t="s">
        <v>694</v>
      </c>
      <c r="W1445" s="670">
        <v>42709</v>
      </c>
      <c r="X1445" s="422" t="s">
        <v>8732</v>
      </c>
      <c r="Y1445" s="422" t="s">
        <v>3443</v>
      </c>
      <c r="Z1445" s="637">
        <v>435895.28</v>
      </c>
      <c r="AA1445" s="476" t="s">
        <v>8305</v>
      </c>
      <c r="AB1445" s="673" t="s">
        <v>8697</v>
      </c>
    </row>
    <row r="1446" spans="1:28" ht="101.25">
      <c r="A1446" s="475" t="s">
        <v>27168</v>
      </c>
      <c r="B1446" s="1172" t="s">
        <v>4639</v>
      </c>
      <c r="C1446" s="422" t="s">
        <v>6872</v>
      </c>
      <c r="D1446" s="636" t="s">
        <v>589</v>
      </c>
      <c r="E1446" s="639" t="s">
        <v>8725</v>
      </c>
      <c r="F1446" s="422" t="s">
        <v>3373</v>
      </c>
      <c r="G1446" s="670">
        <v>42670</v>
      </c>
      <c r="H1446" s="422" t="s">
        <v>8726</v>
      </c>
      <c r="I1446" s="476" t="s">
        <v>8333</v>
      </c>
      <c r="J1446" s="636" t="s">
        <v>8334</v>
      </c>
      <c r="K1446" s="1451"/>
      <c r="L1446" s="1451"/>
      <c r="M1446" s="1451"/>
      <c r="N1446" s="637">
        <v>313593.73</v>
      </c>
      <c r="O1446" s="637">
        <v>217947.64</v>
      </c>
      <c r="P1446" s="636">
        <f t="shared" si="47"/>
        <v>95646.089999999967</v>
      </c>
      <c r="Q1446" s="638">
        <f t="shared" si="48"/>
        <v>0.30500000749377221</v>
      </c>
      <c r="R1446" s="476" t="s">
        <v>8305</v>
      </c>
      <c r="S1446" s="673" t="s">
        <v>8697</v>
      </c>
      <c r="T1446" s="674" t="s">
        <v>8698</v>
      </c>
      <c r="U1446" s="634">
        <v>42698</v>
      </c>
      <c r="V1446" s="636" t="s">
        <v>694</v>
      </c>
      <c r="W1446" s="670">
        <v>42709</v>
      </c>
      <c r="X1446" s="422" t="s">
        <v>8733</v>
      </c>
      <c r="Y1446" s="422" t="s">
        <v>3443</v>
      </c>
      <c r="Z1446" s="637">
        <v>217947.64</v>
      </c>
      <c r="AA1446" s="476" t="s">
        <v>8305</v>
      </c>
      <c r="AB1446" s="673" t="s">
        <v>8697</v>
      </c>
    </row>
    <row r="1447" spans="1:28" ht="180">
      <c r="A1447" s="475" t="s">
        <v>27169</v>
      </c>
      <c r="B1447" s="1172" t="s">
        <v>4681</v>
      </c>
      <c r="C1447" s="422" t="s">
        <v>6875</v>
      </c>
      <c r="D1447" s="636" t="s">
        <v>589</v>
      </c>
      <c r="E1447" s="639" t="s">
        <v>8725</v>
      </c>
      <c r="F1447" s="422" t="s">
        <v>3373</v>
      </c>
      <c r="G1447" s="670">
        <v>42670</v>
      </c>
      <c r="H1447" s="422" t="s">
        <v>8726</v>
      </c>
      <c r="I1447" s="476" t="s">
        <v>8333</v>
      </c>
      <c r="J1447" s="636" t="s">
        <v>8334</v>
      </c>
      <c r="K1447" s="1451"/>
      <c r="L1447" s="1451"/>
      <c r="M1447" s="1451"/>
      <c r="N1447" s="637">
        <v>313593.73</v>
      </c>
      <c r="O1447" s="637">
        <v>217947.64</v>
      </c>
      <c r="P1447" s="636">
        <f t="shared" si="47"/>
        <v>95646.089999999967</v>
      </c>
      <c r="Q1447" s="638">
        <f t="shared" si="48"/>
        <v>0.30500000749377221</v>
      </c>
      <c r="R1447" s="476" t="s">
        <v>8305</v>
      </c>
      <c r="S1447" s="673" t="s">
        <v>8697</v>
      </c>
      <c r="T1447" s="674" t="s">
        <v>8698</v>
      </c>
      <c r="U1447" s="634">
        <v>42698</v>
      </c>
      <c r="V1447" s="636" t="s">
        <v>694</v>
      </c>
      <c r="W1447" s="670">
        <v>42709</v>
      </c>
      <c r="X1447" s="422" t="s">
        <v>8734</v>
      </c>
      <c r="Y1447" s="422" t="s">
        <v>3443</v>
      </c>
      <c r="Z1447" s="637">
        <v>217947.64</v>
      </c>
      <c r="AA1447" s="476" t="s">
        <v>8305</v>
      </c>
      <c r="AB1447" s="673" t="s">
        <v>8697</v>
      </c>
    </row>
    <row r="1448" spans="1:28" ht="123.75">
      <c r="A1448" s="475" t="s">
        <v>27170</v>
      </c>
      <c r="B1448" s="1172" t="s">
        <v>4625</v>
      </c>
      <c r="C1448" s="422" t="s">
        <v>6878</v>
      </c>
      <c r="D1448" s="636" t="s">
        <v>589</v>
      </c>
      <c r="E1448" s="639" t="s">
        <v>8725</v>
      </c>
      <c r="F1448" s="422" t="s">
        <v>3939</v>
      </c>
      <c r="G1448" s="670">
        <v>42670</v>
      </c>
      <c r="H1448" s="422" t="s">
        <v>8726</v>
      </c>
      <c r="I1448" s="476" t="s">
        <v>8333</v>
      </c>
      <c r="J1448" s="636" t="s">
        <v>8334</v>
      </c>
      <c r="K1448" s="1451"/>
      <c r="L1448" s="1451"/>
      <c r="M1448" s="1451"/>
      <c r="N1448" s="637">
        <v>376312.47</v>
      </c>
      <c r="O1448" s="637">
        <v>261537.17</v>
      </c>
      <c r="P1448" s="636">
        <f t="shared" si="47"/>
        <v>114775.29999999996</v>
      </c>
      <c r="Q1448" s="638">
        <f t="shared" si="48"/>
        <v>0.3049999910978235</v>
      </c>
      <c r="R1448" s="476" t="s">
        <v>8305</v>
      </c>
      <c r="S1448" s="673" t="s">
        <v>8697</v>
      </c>
      <c r="T1448" s="674" t="s">
        <v>8698</v>
      </c>
      <c r="U1448" s="634">
        <v>42698</v>
      </c>
      <c r="V1448" s="636" t="s">
        <v>694</v>
      </c>
      <c r="W1448" s="670">
        <v>42709</v>
      </c>
      <c r="X1448" s="422" t="s">
        <v>8735</v>
      </c>
      <c r="Y1448" s="422" t="s">
        <v>3443</v>
      </c>
      <c r="Z1448" s="637">
        <v>261537.17</v>
      </c>
      <c r="AA1448" s="476" t="s">
        <v>8305</v>
      </c>
      <c r="AB1448" s="673" t="s">
        <v>8697</v>
      </c>
    </row>
    <row r="1449" spans="1:28" ht="101.25">
      <c r="A1449" s="475" t="s">
        <v>27171</v>
      </c>
      <c r="B1449" s="1172" t="s">
        <v>4660</v>
      </c>
      <c r="C1449" s="422" t="s">
        <v>6881</v>
      </c>
      <c r="D1449" s="636" t="s">
        <v>589</v>
      </c>
      <c r="E1449" s="639" t="s">
        <v>8725</v>
      </c>
      <c r="F1449" s="422" t="s">
        <v>3373</v>
      </c>
      <c r="G1449" s="670">
        <v>42670</v>
      </c>
      <c r="H1449" s="422" t="s">
        <v>8726</v>
      </c>
      <c r="I1449" s="476" t="s">
        <v>8333</v>
      </c>
      <c r="J1449" s="636" t="s">
        <v>8334</v>
      </c>
      <c r="K1449" s="1451"/>
      <c r="L1449" s="1451"/>
      <c r="M1449" s="1451"/>
      <c r="N1449" s="637">
        <v>689906.2</v>
      </c>
      <c r="O1449" s="637">
        <v>479484.81</v>
      </c>
      <c r="P1449" s="636">
        <f t="shared" si="47"/>
        <v>210421.38999999996</v>
      </c>
      <c r="Q1449" s="638">
        <f t="shared" si="48"/>
        <v>0.30499999855052751</v>
      </c>
      <c r="R1449" s="476" t="s">
        <v>8305</v>
      </c>
      <c r="S1449" s="673" t="s">
        <v>8697</v>
      </c>
      <c r="T1449" s="674" t="s">
        <v>8698</v>
      </c>
      <c r="U1449" s="634">
        <v>42698</v>
      </c>
      <c r="V1449" s="636" t="s">
        <v>694</v>
      </c>
      <c r="W1449" s="670">
        <v>42709</v>
      </c>
      <c r="X1449" s="422" t="s">
        <v>8736</v>
      </c>
      <c r="Y1449" s="422" t="s">
        <v>3443</v>
      </c>
      <c r="Z1449" s="637">
        <v>479484.81</v>
      </c>
      <c r="AA1449" s="476" t="s">
        <v>8305</v>
      </c>
      <c r="AB1449" s="673" t="s">
        <v>8697</v>
      </c>
    </row>
    <row r="1450" spans="1:28" ht="123.75">
      <c r="A1450" s="475" t="s">
        <v>27172</v>
      </c>
      <c r="B1450" s="1172" t="s">
        <v>4710</v>
      </c>
      <c r="C1450" s="422" t="s">
        <v>6884</v>
      </c>
      <c r="D1450" s="636" t="s">
        <v>589</v>
      </c>
      <c r="E1450" s="639" t="s">
        <v>8725</v>
      </c>
      <c r="F1450" s="422" t="s">
        <v>3373</v>
      </c>
      <c r="G1450" s="670">
        <v>42670</v>
      </c>
      <c r="H1450" s="422" t="s">
        <v>8726</v>
      </c>
      <c r="I1450" s="476" t="s">
        <v>8333</v>
      </c>
      <c r="J1450" s="636" t="s">
        <v>8334</v>
      </c>
      <c r="K1450" s="1451"/>
      <c r="L1450" s="1451"/>
      <c r="M1450" s="1451"/>
      <c r="N1450" s="637">
        <v>313593.73</v>
      </c>
      <c r="O1450" s="637">
        <v>217947.64</v>
      </c>
      <c r="P1450" s="636">
        <f t="shared" si="47"/>
        <v>95646.089999999967</v>
      </c>
      <c r="Q1450" s="638">
        <f t="shared" si="48"/>
        <v>0.30500000749377221</v>
      </c>
      <c r="R1450" s="476" t="s">
        <v>8305</v>
      </c>
      <c r="S1450" s="673" t="s">
        <v>8697</v>
      </c>
      <c r="T1450" s="674" t="s">
        <v>8698</v>
      </c>
      <c r="U1450" s="634">
        <v>42698</v>
      </c>
      <c r="V1450" s="636" t="s">
        <v>694</v>
      </c>
      <c r="W1450" s="670">
        <v>42709</v>
      </c>
      <c r="X1450" s="422" t="s">
        <v>8737</v>
      </c>
      <c r="Y1450" s="422" t="s">
        <v>3443</v>
      </c>
      <c r="Z1450" s="637">
        <v>217947.64</v>
      </c>
      <c r="AA1450" s="476" t="s">
        <v>8305</v>
      </c>
      <c r="AB1450" s="673" t="s">
        <v>8697</v>
      </c>
    </row>
    <row r="1451" spans="1:28" ht="123.75">
      <c r="A1451" s="475" t="s">
        <v>27173</v>
      </c>
      <c r="B1451" s="1172" t="s">
        <v>4696</v>
      </c>
      <c r="C1451" s="422" t="s">
        <v>6887</v>
      </c>
      <c r="D1451" s="636" t="s">
        <v>589</v>
      </c>
      <c r="E1451" s="639" t="s">
        <v>8725</v>
      </c>
      <c r="F1451" s="422" t="s">
        <v>3373</v>
      </c>
      <c r="G1451" s="670">
        <v>42670</v>
      </c>
      <c r="H1451" s="422" t="s">
        <v>8726</v>
      </c>
      <c r="I1451" s="476" t="s">
        <v>8333</v>
      </c>
      <c r="J1451" s="636" t="s">
        <v>8334</v>
      </c>
      <c r="K1451" s="1451"/>
      <c r="L1451" s="1451"/>
      <c r="M1451" s="1451"/>
      <c r="N1451" s="637">
        <v>313593.73</v>
      </c>
      <c r="O1451" s="637">
        <v>217947.64</v>
      </c>
      <c r="P1451" s="636">
        <f t="shared" si="47"/>
        <v>95646.089999999967</v>
      </c>
      <c r="Q1451" s="638">
        <f t="shared" si="48"/>
        <v>0.30500000749377221</v>
      </c>
      <c r="R1451" s="476" t="s">
        <v>8305</v>
      </c>
      <c r="S1451" s="673" t="s">
        <v>8697</v>
      </c>
      <c r="T1451" s="674" t="s">
        <v>8698</v>
      </c>
      <c r="U1451" s="634">
        <v>42698</v>
      </c>
      <c r="V1451" s="636" t="s">
        <v>694</v>
      </c>
      <c r="W1451" s="670">
        <v>42709</v>
      </c>
      <c r="X1451" s="422" t="s">
        <v>8738</v>
      </c>
      <c r="Y1451" s="422" t="s">
        <v>3443</v>
      </c>
      <c r="Z1451" s="637">
        <v>217947.64</v>
      </c>
      <c r="AA1451" s="476" t="s">
        <v>8305</v>
      </c>
      <c r="AB1451" s="673" t="s">
        <v>8697</v>
      </c>
    </row>
    <row r="1452" spans="1:28" ht="123.75">
      <c r="A1452" s="475" t="s">
        <v>27174</v>
      </c>
      <c r="B1452" s="1172" t="s">
        <v>6965</v>
      </c>
      <c r="C1452" s="422" t="s">
        <v>6890</v>
      </c>
      <c r="D1452" s="636" t="s">
        <v>589</v>
      </c>
      <c r="E1452" s="639" t="s">
        <v>8725</v>
      </c>
      <c r="F1452" s="422" t="s">
        <v>3939</v>
      </c>
      <c r="G1452" s="670">
        <v>42670</v>
      </c>
      <c r="H1452" s="422" t="s">
        <v>8726</v>
      </c>
      <c r="I1452" s="476" t="s">
        <v>8333</v>
      </c>
      <c r="J1452" s="636" t="s">
        <v>8334</v>
      </c>
      <c r="K1452" s="1451"/>
      <c r="L1452" s="1451"/>
      <c r="M1452" s="1451"/>
      <c r="N1452" s="645">
        <v>313593.73</v>
      </c>
      <c r="O1452" s="637">
        <v>217947.64</v>
      </c>
      <c r="P1452" s="636">
        <f t="shared" si="47"/>
        <v>95646.089999999967</v>
      </c>
      <c r="Q1452" s="638">
        <f t="shared" si="48"/>
        <v>0.30500000749377221</v>
      </c>
      <c r="R1452" s="476" t="s">
        <v>8305</v>
      </c>
      <c r="S1452" s="673" t="s">
        <v>8697</v>
      </c>
      <c r="T1452" s="674" t="s">
        <v>8698</v>
      </c>
      <c r="U1452" s="634">
        <v>42698</v>
      </c>
      <c r="V1452" s="636" t="s">
        <v>694</v>
      </c>
      <c r="W1452" s="670">
        <v>42709</v>
      </c>
      <c r="X1452" s="422" t="s">
        <v>8739</v>
      </c>
      <c r="Y1452" s="422" t="s">
        <v>3443</v>
      </c>
      <c r="Z1452" s="637">
        <v>217947.64</v>
      </c>
      <c r="AA1452" s="476" t="s">
        <v>8305</v>
      </c>
      <c r="AB1452" s="673" t="s">
        <v>8697</v>
      </c>
    </row>
    <row r="1453" spans="1:28" ht="112.5">
      <c r="A1453" s="475" t="s">
        <v>27175</v>
      </c>
      <c r="B1453" s="1172" t="s">
        <v>4562</v>
      </c>
      <c r="C1453" s="422" t="s">
        <v>6893</v>
      </c>
      <c r="D1453" s="636" t="s">
        <v>589</v>
      </c>
      <c r="E1453" s="639" t="s">
        <v>8725</v>
      </c>
      <c r="F1453" s="422" t="s">
        <v>3373</v>
      </c>
      <c r="G1453" s="670">
        <v>42670</v>
      </c>
      <c r="H1453" s="422" t="s">
        <v>8726</v>
      </c>
      <c r="I1453" s="476" t="s">
        <v>8333</v>
      </c>
      <c r="J1453" s="636" t="s">
        <v>8334</v>
      </c>
      <c r="K1453" s="1451"/>
      <c r="L1453" s="1451"/>
      <c r="M1453" s="1451"/>
      <c r="N1453" s="637">
        <v>376312.47</v>
      </c>
      <c r="O1453" s="637">
        <v>261537.17</v>
      </c>
      <c r="P1453" s="636">
        <f t="shared" si="47"/>
        <v>114775.29999999996</v>
      </c>
      <c r="Q1453" s="638">
        <f t="shared" si="48"/>
        <v>0.3049999910978235</v>
      </c>
      <c r="R1453" s="476" t="s">
        <v>8305</v>
      </c>
      <c r="S1453" s="673" t="s">
        <v>8697</v>
      </c>
      <c r="T1453" s="674" t="s">
        <v>8698</v>
      </c>
      <c r="U1453" s="634">
        <v>42698</v>
      </c>
      <c r="V1453" s="636" t="s">
        <v>694</v>
      </c>
      <c r="W1453" s="670">
        <v>42709</v>
      </c>
      <c r="X1453" s="422" t="s">
        <v>8740</v>
      </c>
      <c r="Y1453" s="422" t="s">
        <v>3443</v>
      </c>
      <c r="Z1453" s="637">
        <v>261537.17</v>
      </c>
      <c r="AA1453" s="476" t="s">
        <v>8305</v>
      </c>
      <c r="AB1453" s="673" t="s">
        <v>8697</v>
      </c>
    </row>
    <row r="1454" spans="1:28" ht="123.75">
      <c r="A1454" s="475" t="s">
        <v>27176</v>
      </c>
      <c r="B1454" s="1172" t="s">
        <v>4604</v>
      </c>
      <c r="C1454" s="422" t="s">
        <v>6896</v>
      </c>
      <c r="D1454" s="636" t="s">
        <v>589</v>
      </c>
      <c r="E1454" s="639" t="s">
        <v>8725</v>
      </c>
      <c r="F1454" s="422" t="s">
        <v>3373</v>
      </c>
      <c r="G1454" s="670">
        <v>42670</v>
      </c>
      <c r="H1454" s="422" t="s">
        <v>8726</v>
      </c>
      <c r="I1454" s="476" t="s">
        <v>8333</v>
      </c>
      <c r="J1454" s="636" t="s">
        <v>8334</v>
      </c>
      <c r="K1454" s="1451"/>
      <c r="L1454" s="1451"/>
      <c r="M1454" s="1451"/>
      <c r="N1454" s="637">
        <v>313593.73</v>
      </c>
      <c r="O1454" s="637">
        <v>217947.64</v>
      </c>
      <c r="P1454" s="636">
        <f t="shared" si="47"/>
        <v>95646.089999999967</v>
      </c>
      <c r="Q1454" s="638">
        <f t="shared" si="48"/>
        <v>0.30500000749377221</v>
      </c>
      <c r="R1454" s="476" t="s">
        <v>8305</v>
      </c>
      <c r="S1454" s="673" t="s">
        <v>8697</v>
      </c>
      <c r="T1454" s="674" t="s">
        <v>8698</v>
      </c>
      <c r="U1454" s="634">
        <v>42698</v>
      </c>
      <c r="V1454" s="636" t="s">
        <v>694</v>
      </c>
      <c r="W1454" s="670">
        <v>42709</v>
      </c>
      <c r="X1454" s="422" t="s">
        <v>8741</v>
      </c>
      <c r="Y1454" s="422" t="s">
        <v>3443</v>
      </c>
      <c r="Z1454" s="637">
        <v>217947.64</v>
      </c>
      <c r="AA1454" s="476" t="s">
        <v>8305</v>
      </c>
      <c r="AB1454" s="673" t="s">
        <v>8697</v>
      </c>
    </row>
    <row r="1455" spans="1:28" ht="101.25">
      <c r="A1455" s="475" t="s">
        <v>27177</v>
      </c>
      <c r="B1455" s="1172" t="s">
        <v>6925</v>
      </c>
      <c r="C1455" s="422" t="s">
        <v>6902</v>
      </c>
      <c r="D1455" s="636" t="s">
        <v>589</v>
      </c>
      <c r="E1455" s="639" t="s">
        <v>8725</v>
      </c>
      <c r="F1455" s="422" t="s">
        <v>3373</v>
      </c>
      <c r="G1455" s="670">
        <v>42670</v>
      </c>
      <c r="H1455" s="422" t="s">
        <v>8726</v>
      </c>
      <c r="I1455" s="476" t="s">
        <v>8333</v>
      </c>
      <c r="J1455" s="636" t="s">
        <v>8334</v>
      </c>
      <c r="K1455" s="1451"/>
      <c r="L1455" s="1451"/>
      <c r="M1455" s="1451"/>
      <c r="N1455" s="637">
        <v>501749.96</v>
      </c>
      <c r="O1455" s="637">
        <v>348716.22</v>
      </c>
      <c r="P1455" s="636">
        <f t="shared" si="47"/>
        <v>153033.74000000005</v>
      </c>
      <c r="Q1455" s="638">
        <f t="shared" si="48"/>
        <v>0.30500000438465408</v>
      </c>
      <c r="R1455" s="476" t="s">
        <v>8305</v>
      </c>
      <c r="S1455" s="673" t="s">
        <v>8697</v>
      </c>
      <c r="T1455" s="674" t="s">
        <v>8698</v>
      </c>
      <c r="U1455" s="634">
        <v>42698</v>
      </c>
      <c r="V1455" s="636" t="s">
        <v>694</v>
      </c>
      <c r="W1455" s="670">
        <v>42709</v>
      </c>
      <c r="X1455" s="422" t="s">
        <v>6903</v>
      </c>
      <c r="Y1455" s="422" t="s">
        <v>3443</v>
      </c>
      <c r="Z1455" s="637">
        <v>348716.22</v>
      </c>
      <c r="AA1455" s="476" t="s">
        <v>8305</v>
      </c>
      <c r="AB1455" s="673" t="s">
        <v>8697</v>
      </c>
    </row>
    <row r="1456" spans="1:28" ht="123.75">
      <c r="A1456" s="475" t="s">
        <v>27178</v>
      </c>
      <c r="B1456" s="1172" t="s">
        <v>4597</v>
      </c>
      <c r="C1456" s="422" t="s">
        <v>6908</v>
      </c>
      <c r="D1456" s="636" t="s">
        <v>589</v>
      </c>
      <c r="E1456" s="639" t="s">
        <v>8725</v>
      </c>
      <c r="F1456" s="422" t="s">
        <v>3939</v>
      </c>
      <c r="G1456" s="670">
        <v>42670</v>
      </c>
      <c r="H1456" s="422" t="s">
        <v>8726</v>
      </c>
      <c r="I1456" s="476" t="s">
        <v>8333</v>
      </c>
      <c r="J1456" s="636" t="s">
        <v>8334</v>
      </c>
      <c r="K1456" s="1451"/>
      <c r="L1456" s="1451"/>
      <c r="M1456" s="1451"/>
      <c r="N1456" s="637">
        <v>501749.96</v>
      </c>
      <c r="O1456" s="637">
        <v>348716.22</v>
      </c>
      <c r="P1456" s="636">
        <f t="shared" si="47"/>
        <v>153033.74000000005</v>
      </c>
      <c r="Q1456" s="638">
        <f t="shared" si="48"/>
        <v>0.30500000438465408</v>
      </c>
      <c r="R1456" s="476" t="s">
        <v>8305</v>
      </c>
      <c r="S1456" s="673" t="s">
        <v>8697</v>
      </c>
      <c r="T1456" s="674" t="s">
        <v>8698</v>
      </c>
      <c r="U1456" s="634">
        <v>42698</v>
      </c>
      <c r="V1456" s="636" t="s">
        <v>694</v>
      </c>
      <c r="W1456" s="670">
        <v>42709</v>
      </c>
      <c r="X1456" s="422" t="s">
        <v>8742</v>
      </c>
      <c r="Y1456" s="422" t="s">
        <v>3443</v>
      </c>
      <c r="Z1456" s="637">
        <v>348716.22</v>
      </c>
      <c r="AA1456" s="476" t="s">
        <v>8305</v>
      </c>
      <c r="AB1456" s="673" t="s">
        <v>8697</v>
      </c>
    </row>
    <row r="1457" spans="1:28" ht="123.75">
      <c r="A1457" s="475" t="s">
        <v>27179</v>
      </c>
      <c r="B1457" s="1172" t="s">
        <v>4703</v>
      </c>
      <c r="C1457" s="422" t="s">
        <v>6917</v>
      </c>
      <c r="D1457" s="636" t="s">
        <v>589</v>
      </c>
      <c r="E1457" s="639" t="s">
        <v>8725</v>
      </c>
      <c r="F1457" s="422" t="s">
        <v>3373</v>
      </c>
      <c r="G1457" s="670">
        <v>42670</v>
      </c>
      <c r="H1457" s="422" t="s">
        <v>8726</v>
      </c>
      <c r="I1457" s="476" t="s">
        <v>8333</v>
      </c>
      <c r="J1457" s="636" t="s">
        <v>8334</v>
      </c>
      <c r="K1457" s="1451"/>
      <c r="L1457" s="1451"/>
      <c r="M1457" s="1451"/>
      <c r="N1457" s="637">
        <v>376312.47</v>
      </c>
      <c r="O1457" s="637">
        <v>261537.17</v>
      </c>
      <c r="P1457" s="636">
        <f t="shared" si="47"/>
        <v>114775.29999999996</v>
      </c>
      <c r="Q1457" s="638">
        <f t="shared" si="48"/>
        <v>0.3049999910978235</v>
      </c>
      <c r="R1457" s="476" t="s">
        <v>8305</v>
      </c>
      <c r="S1457" s="673" t="s">
        <v>8697</v>
      </c>
      <c r="T1457" s="674" t="s">
        <v>8698</v>
      </c>
      <c r="U1457" s="634">
        <v>42698</v>
      </c>
      <c r="V1457" s="636" t="s">
        <v>694</v>
      </c>
      <c r="W1457" s="670">
        <v>42709</v>
      </c>
      <c r="X1457" s="422" t="s">
        <v>8743</v>
      </c>
      <c r="Y1457" s="422" t="s">
        <v>3443</v>
      </c>
      <c r="Z1457" s="637">
        <v>261537.17</v>
      </c>
      <c r="AA1457" s="476" t="s">
        <v>8305</v>
      </c>
      <c r="AB1457" s="673" t="s">
        <v>8697</v>
      </c>
    </row>
    <row r="1458" spans="1:28" ht="101.25">
      <c r="A1458" s="475" t="s">
        <v>27180</v>
      </c>
      <c r="B1458" s="1172" t="s">
        <v>4725</v>
      </c>
      <c r="C1458" s="422" t="s">
        <v>6920</v>
      </c>
      <c r="D1458" s="636" t="s">
        <v>589</v>
      </c>
      <c r="E1458" s="639" t="s">
        <v>8725</v>
      </c>
      <c r="F1458" s="422" t="s">
        <v>3939</v>
      </c>
      <c r="G1458" s="670">
        <v>42670</v>
      </c>
      <c r="H1458" s="422" t="s">
        <v>8726</v>
      </c>
      <c r="I1458" s="476" t="s">
        <v>8333</v>
      </c>
      <c r="J1458" s="636" t="s">
        <v>8334</v>
      </c>
      <c r="K1458" s="1451"/>
      <c r="L1458" s="1451"/>
      <c r="M1458" s="1451"/>
      <c r="N1458" s="637">
        <v>501749.96</v>
      </c>
      <c r="O1458" s="637">
        <v>348716.22</v>
      </c>
      <c r="P1458" s="636">
        <f t="shared" si="47"/>
        <v>153033.74000000005</v>
      </c>
      <c r="Q1458" s="638">
        <f t="shared" si="48"/>
        <v>0.30500000438465408</v>
      </c>
      <c r="R1458" s="476" t="s">
        <v>8305</v>
      </c>
      <c r="S1458" s="673" t="s">
        <v>8697</v>
      </c>
      <c r="T1458" s="674" t="s">
        <v>8698</v>
      </c>
      <c r="U1458" s="634">
        <v>42698</v>
      </c>
      <c r="V1458" s="636" t="s">
        <v>694</v>
      </c>
      <c r="W1458" s="670">
        <v>42709</v>
      </c>
      <c r="X1458" s="422" t="s">
        <v>8744</v>
      </c>
      <c r="Y1458" s="422" t="s">
        <v>3443</v>
      </c>
      <c r="Z1458" s="637">
        <v>348716.22</v>
      </c>
      <c r="AA1458" s="476" t="s">
        <v>8305</v>
      </c>
      <c r="AB1458" s="673" t="s">
        <v>8697</v>
      </c>
    </row>
    <row r="1459" spans="1:28" ht="112.5">
      <c r="A1459" s="475" t="s">
        <v>27181</v>
      </c>
      <c r="B1459" s="1172" t="s">
        <v>4562</v>
      </c>
      <c r="C1459" s="422" t="s">
        <v>6893</v>
      </c>
      <c r="D1459" s="636" t="s">
        <v>589</v>
      </c>
      <c r="E1459" s="639" t="s">
        <v>8745</v>
      </c>
      <c r="F1459" s="422" t="s">
        <v>3373</v>
      </c>
      <c r="G1459" s="670">
        <v>42670</v>
      </c>
      <c r="H1459" s="422" t="s">
        <v>8746</v>
      </c>
      <c r="I1459" s="476" t="s">
        <v>992</v>
      </c>
      <c r="J1459" s="636" t="s">
        <v>8352</v>
      </c>
      <c r="K1459" s="1451">
        <v>6</v>
      </c>
      <c r="L1459" s="1451">
        <v>5</v>
      </c>
      <c r="M1459" s="1451">
        <v>1</v>
      </c>
      <c r="N1459" s="637">
        <v>273250.64</v>
      </c>
      <c r="O1459" s="633">
        <v>157067.39000000001</v>
      </c>
      <c r="P1459" s="636">
        <f t="shared" si="47"/>
        <v>116183.25</v>
      </c>
      <c r="Q1459" s="638">
        <f t="shared" si="48"/>
        <v>0.4251893060524945</v>
      </c>
      <c r="R1459" s="476" t="s">
        <v>8747</v>
      </c>
      <c r="S1459" s="673" t="s">
        <v>8748</v>
      </c>
      <c r="T1459" s="674" t="s">
        <v>8749</v>
      </c>
      <c r="U1459" s="634">
        <v>42697</v>
      </c>
      <c r="V1459" s="636" t="s">
        <v>694</v>
      </c>
      <c r="W1459" s="670">
        <v>42709</v>
      </c>
      <c r="X1459" s="422" t="s">
        <v>8750</v>
      </c>
      <c r="Y1459" s="670">
        <v>42709</v>
      </c>
      <c r="Z1459" s="633">
        <v>157067.39000000001</v>
      </c>
      <c r="AA1459" s="476" t="s">
        <v>8747</v>
      </c>
      <c r="AB1459" s="673" t="s">
        <v>8748</v>
      </c>
    </row>
    <row r="1460" spans="1:28" ht="101.25">
      <c r="A1460" s="475" t="s">
        <v>27182</v>
      </c>
      <c r="B1460" s="1172" t="s">
        <v>6925</v>
      </c>
      <c r="C1460" s="422" t="s">
        <v>6902</v>
      </c>
      <c r="D1460" s="636" t="s">
        <v>589</v>
      </c>
      <c r="E1460" s="639" t="s">
        <v>8745</v>
      </c>
      <c r="F1460" s="422" t="s">
        <v>3373</v>
      </c>
      <c r="G1460" s="670">
        <v>42670</v>
      </c>
      <c r="H1460" s="422" t="s">
        <v>8746</v>
      </c>
      <c r="I1460" s="476" t="s">
        <v>992</v>
      </c>
      <c r="J1460" s="636" t="s">
        <v>8352</v>
      </c>
      <c r="K1460" s="1451"/>
      <c r="L1460" s="1451"/>
      <c r="M1460" s="1451"/>
      <c r="N1460" s="637">
        <v>364334.18</v>
      </c>
      <c r="O1460" s="633">
        <v>209423.19</v>
      </c>
      <c r="P1460" s="636">
        <f t="shared" si="47"/>
        <v>154910.99</v>
      </c>
      <c r="Q1460" s="638">
        <f t="shared" si="48"/>
        <v>0.4251892863853729</v>
      </c>
      <c r="R1460" s="476" t="s">
        <v>8747</v>
      </c>
      <c r="S1460" s="673" t="s">
        <v>8748</v>
      </c>
      <c r="T1460" s="674" t="s">
        <v>8749</v>
      </c>
      <c r="U1460" s="634">
        <v>42697</v>
      </c>
      <c r="V1460" s="636" t="s">
        <v>694</v>
      </c>
      <c r="W1460" s="670">
        <v>42709</v>
      </c>
      <c r="X1460" s="422" t="s">
        <v>8751</v>
      </c>
      <c r="Y1460" s="670">
        <v>42709</v>
      </c>
      <c r="Z1460" s="633">
        <v>209423.19</v>
      </c>
      <c r="AA1460" s="476" t="s">
        <v>8747</v>
      </c>
      <c r="AB1460" s="673" t="s">
        <v>8748</v>
      </c>
    </row>
    <row r="1461" spans="1:28" ht="123.75">
      <c r="A1461" s="475" t="s">
        <v>27183</v>
      </c>
      <c r="B1461" s="1172" t="s">
        <v>4597</v>
      </c>
      <c r="C1461" s="422" t="s">
        <v>6908</v>
      </c>
      <c r="D1461" s="636" t="s">
        <v>589</v>
      </c>
      <c r="E1461" s="639" t="s">
        <v>8745</v>
      </c>
      <c r="F1461" s="422" t="s">
        <v>3939</v>
      </c>
      <c r="G1461" s="670">
        <v>42670</v>
      </c>
      <c r="H1461" s="422" t="s">
        <v>8746</v>
      </c>
      <c r="I1461" s="476" t="s">
        <v>992</v>
      </c>
      <c r="J1461" s="636" t="s">
        <v>8352</v>
      </c>
      <c r="K1461" s="1451"/>
      <c r="L1461" s="1451"/>
      <c r="M1461" s="1451"/>
      <c r="N1461" s="637">
        <v>364334.18</v>
      </c>
      <c r="O1461" s="633">
        <v>209423.19</v>
      </c>
      <c r="P1461" s="636">
        <f t="shared" si="47"/>
        <v>154910.99</v>
      </c>
      <c r="Q1461" s="638">
        <f t="shared" si="48"/>
        <v>0.4251892863853729</v>
      </c>
      <c r="R1461" s="476" t="s">
        <v>8747</v>
      </c>
      <c r="S1461" s="673" t="s">
        <v>8748</v>
      </c>
      <c r="T1461" s="674" t="s">
        <v>8749</v>
      </c>
      <c r="U1461" s="634">
        <v>42697</v>
      </c>
      <c r="V1461" s="636" t="s">
        <v>694</v>
      </c>
      <c r="W1461" s="670">
        <v>42709</v>
      </c>
      <c r="X1461" s="422" t="s">
        <v>8752</v>
      </c>
      <c r="Y1461" s="670">
        <v>42709</v>
      </c>
      <c r="Z1461" s="633">
        <v>209423.19</v>
      </c>
      <c r="AA1461" s="476" t="s">
        <v>8747</v>
      </c>
      <c r="AB1461" s="673" t="s">
        <v>8748</v>
      </c>
    </row>
    <row r="1462" spans="1:28" ht="123.75">
      <c r="A1462" s="475" t="s">
        <v>27184</v>
      </c>
      <c r="B1462" s="1172" t="s">
        <v>4604</v>
      </c>
      <c r="C1462" s="422" t="s">
        <v>6896</v>
      </c>
      <c r="D1462" s="636" t="s">
        <v>589</v>
      </c>
      <c r="E1462" s="639" t="s">
        <v>8745</v>
      </c>
      <c r="F1462" s="422" t="s">
        <v>3373</v>
      </c>
      <c r="G1462" s="670">
        <v>42670</v>
      </c>
      <c r="H1462" s="422" t="s">
        <v>8746</v>
      </c>
      <c r="I1462" s="476" t="s">
        <v>992</v>
      </c>
      <c r="J1462" s="636" t="s">
        <v>8352</v>
      </c>
      <c r="K1462" s="1451"/>
      <c r="L1462" s="1451"/>
      <c r="M1462" s="1451"/>
      <c r="N1462" s="637">
        <v>273250.64</v>
      </c>
      <c r="O1462" s="633">
        <v>157067.39000000001</v>
      </c>
      <c r="P1462" s="636">
        <f t="shared" si="47"/>
        <v>116183.25</v>
      </c>
      <c r="Q1462" s="638">
        <f t="shared" si="48"/>
        <v>0.4251893060524945</v>
      </c>
      <c r="R1462" s="476" t="s">
        <v>8747</v>
      </c>
      <c r="S1462" s="673" t="s">
        <v>8748</v>
      </c>
      <c r="T1462" s="674" t="s">
        <v>8749</v>
      </c>
      <c r="U1462" s="634">
        <v>42697</v>
      </c>
      <c r="V1462" s="636" t="s">
        <v>694</v>
      </c>
      <c r="W1462" s="670">
        <v>42709</v>
      </c>
      <c r="X1462" s="422" t="s">
        <v>8753</v>
      </c>
      <c r="Y1462" s="670">
        <v>42709</v>
      </c>
      <c r="Z1462" s="633">
        <v>157067.39000000001</v>
      </c>
      <c r="AA1462" s="476" t="s">
        <v>8747</v>
      </c>
      <c r="AB1462" s="673" t="s">
        <v>8748</v>
      </c>
    </row>
    <row r="1463" spans="1:28" ht="123.75">
      <c r="A1463" s="475" t="s">
        <v>27185</v>
      </c>
      <c r="B1463" s="1172" t="s">
        <v>6930</v>
      </c>
      <c r="C1463" s="422" t="s">
        <v>6869</v>
      </c>
      <c r="D1463" s="636" t="s">
        <v>589</v>
      </c>
      <c r="E1463" s="639" t="s">
        <v>8745</v>
      </c>
      <c r="F1463" s="422" t="s">
        <v>3373</v>
      </c>
      <c r="G1463" s="670">
        <v>42670</v>
      </c>
      <c r="H1463" s="422" t="s">
        <v>8746</v>
      </c>
      <c r="I1463" s="476" t="s">
        <v>992</v>
      </c>
      <c r="J1463" s="636" t="s">
        <v>8352</v>
      </c>
      <c r="K1463" s="1451"/>
      <c r="L1463" s="1451"/>
      <c r="M1463" s="1451"/>
      <c r="N1463" s="637">
        <v>455417.73</v>
      </c>
      <c r="O1463" s="633">
        <v>261778.99</v>
      </c>
      <c r="P1463" s="636">
        <f t="shared" si="47"/>
        <v>193638.74</v>
      </c>
      <c r="Q1463" s="638">
        <f t="shared" si="48"/>
        <v>0.42518928720671456</v>
      </c>
      <c r="R1463" s="476" t="s">
        <v>8747</v>
      </c>
      <c r="S1463" s="673" t="s">
        <v>8748</v>
      </c>
      <c r="T1463" s="674" t="s">
        <v>8749</v>
      </c>
      <c r="U1463" s="634">
        <v>42697</v>
      </c>
      <c r="V1463" s="636" t="s">
        <v>694</v>
      </c>
      <c r="W1463" s="670">
        <v>42709</v>
      </c>
      <c r="X1463" s="422" t="s">
        <v>8754</v>
      </c>
      <c r="Y1463" s="670">
        <v>42709</v>
      </c>
      <c r="Z1463" s="633">
        <v>261778.99</v>
      </c>
      <c r="AA1463" s="476" t="s">
        <v>8747</v>
      </c>
      <c r="AB1463" s="673" t="s">
        <v>8748</v>
      </c>
    </row>
    <row r="1464" spans="1:28" ht="90">
      <c r="A1464" s="475" t="s">
        <v>27186</v>
      </c>
      <c r="B1464" s="1172" t="s">
        <v>4618</v>
      </c>
      <c r="C1464" s="422" t="s">
        <v>6863</v>
      </c>
      <c r="D1464" s="636" t="s">
        <v>589</v>
      </c>
      <c r="E1464" s="639" t="s">
        <v>8745</v>
      </c>
      <c r="F1464" s="422" t="s">
        <v>3373</v>
      </c>
      <c r="G1464" s="670">
        <v>42670</v>
      </c>
      <c r="H1464" s="422" t="s">
        <v>8746</v>
      </c>
      <c r="I1464" s="476" t="s">
        <v>992</v>
      </c>
      <c r="J1464" s="636" t="s">
        <v>8352</v>
      </c>
      <c r="K1464" s="1451"/>
      <c r="L1464" s="1451"/>
      <c r="M1464" s="1451"/>
      <c r="N1464" s="637">
        <v>273250.64</v>
      </c>
      <c r="O1464" s="633">
        <v>157067.39000000001</v>
      </c>
      <c r="P1464" s="636">
        <f t="shared" si="47"/>
        <v>116183.25</v>
      </c>
      <c r="Q1464" s="638">
        <f t="shared" si="48"/>
        <v>0.4251893060524945</v>
      </c>
      <c r="R1464" s="476" t="s">
        <v>8747</v>
      </c>
      <c r="S1464" s="673" t="s">
        <v>8748</v>
      </c>
      <c r="T1464" s="674" t="s">
        <v>8749</v>
      </c>
      <c r="U1464" s="634">
        <v>42697</v>
      </c>
      <c r="V1464" s="636" t="s">
        <v>694</v>
      </c>
      <c r="W1464" s="670">
        <v>42709</v>
      </c>
      <c r="X1464" s="422" t="s">
        <v>8755</v>
      </c>
      <c r="Y1464" s="670">
        <v>42709</v>
      </c>
      <c r="Z1464" s="633">
        <v>157067.39000000001</v>
      </c>
      <c r="AA1464" s="476" t="s">
        <v>8747</v>
      </c>
      <c r="AB1464" s="673" t="s">
        <v>8748</v>
      </c>
    </row>
    <row r="1465" spans="1:28" ht="123.75">
      <c r="A1465" s="475" t="s">
        <v>27187</v>
      </c>
      <c r="B1465" s="1172" t="s">
        <v>4625</v>
      </c>
      <c r="C1465" s="422" t="s">
        <v>6878</v>
      </c>
      <c r="D1465" s="636" t="s">
        <v>589</v>
      </c>
      <c r="E1465" s="639" t="s">
        <v>8745</v>
      </c>
      <c r="F1465" s="422" t="s">
        <v>3939</v>
      </c>
      <c r="G1465" s="670">
        <v>42670</v>
      </c>
      <c r="H1465" s="422" t="s">
        <v>8746</v>
      </c>
      <c r="I1465" s="476" t="s">
        <v>992</v>
      </c>
      <c r="J1465" s="636" t="s">
        <v>8352</v>
      </c>
      <c r="K1465" s="1451"/>
      <c r="L1465" s="1451"/>
      <c r="M1465" s="1451"/>
      <c r="N1465" s="637">
        <v>273250.64</v>
      </c>
      <c r="O1465" s="633">
        <v>157067.39000000001</v>
      </c>
      <c r="P1465" s="636">
        <f t="shared" si="47"/>
        <v>116183.25</v>
      </c>
      <c r="Q1465" s="638">
        <f t="shared" si="48"/>
        <v>0.4251893060524945</v>
      </c>
      <c r="R1465" s="476" t="s">
        <v>8747</v>
      </c>
      <c r="S1465" s="673" t="s">
        <v>8748</v>
      </c>
      <c r="T1465" s="674" t="s">
        <v>8749</v>
      </c>
      <c r="U1465" s="634">
        <v>42697</v>
      </c>
      <c r="V1465" s="636" t="s">
        <v>694</v>
      </c>
      <c r="W1465" s="670">
        <v>42709</v>
      </c>
      <c r="X1465" s="422" t="s">
        <v>8756</v>
      </c>
      <c r="Y1465" s="670">
        <v>42709</v>
      </c>
      <c r="Z1465" s="633">
        <v>157067.39000000001</v>
      </c>
      <c r="AA1465" s="476" t="s">
        <v>8747</v>
      </c>
      <c r="AB1465" s="673" t="s">
        <v>8748</v>
      </c>
    </row>
    <row r="1466" spans="1:28" ht="101.25">
      <c r="A1466" s="475" t="s">
        <v>27188</v>
      </c>
      <c r="B1466" s="1172" t="s">
        <v>4632</v>
      </c>
      <c r="C1466" s="422" t="s">
        <v>6854</v>
      </c>
      <c r="D1466" s="636" t="s">
        <v>589</v>
      </c>
      <c r="E1466" s="639" t="s">
        <v>8745</v>
      </c>
      <c r="F1466" s="422" t="s">
        <v>3373</v>
      </c>
      <c r="G1466" s="670">
        <v>42670</v>
      </c>
      <c r="H1466" s="422" t="s">
        <v>8746</v>
      </c>
      <c r="I1466" s="476" t="s">
        <v>992</v>
      </c>
      <c r="J1466" s="636" t="s">
        <v>8352</v>
      </c>
      <c r="K1466" s="1451"/>
      <c r="L1466" s="1451"/>
      <c r="M1466" s="1451"/>
      <c r="N1466" s="637">
        <v>273250.64</v>
      </c>
      <c r="O1466" s="633">
        <v>157067.39000000001</v>
      </c>
      <c r="P1466" s="636">
        <f t="shared" si="47"/>
        <v>116183.25</v>
      </c>
      <c r="Q1466" s="638">
        <f t="shared" si="48"/>
        <v>0.4251893060524945</v>
      </c>
      <c r="R1466" s="476" t="s">
        <v>8747</v>
      </c>
      <c r="S1466" s="673" t="s">
        <v>8748</v>
      </c>
      <c r="T1466" s="674" t="s">
        <v>8749</v>
      </c>
      <c r="U1466" s="634">
        <v>42697</v>
      </c>
      <c r="V1466" s="636" t="s">
        <v>694</v>
      </c>
      <c r="W1466" s="670">
        <v>42709</v>
      </c>
      <c r="X1466" s="422" t="s">
        <v>6934</v>
      </c>
      <c r="Y1466" s="670">
        <v>42709</v>
      </c>
      <c r="Z1466" s="633">
        <v>157067.39000000001</v>
      </c>
      <c r="AA1466" s="476" t="s">
        <v>8747</v>
      </c>
      <c r="AB1466" s="673" t="s">
        <v>8748</v>
      </c>
    </row>
    <row r="1467" spans="1:28" ht="101.25">
      <c r="A1467" s="475" t="s">
        <v>27189</v>
      </c>
      <c r="B1467" s="1172" t="s">
        <v>4639</v>
      </c>
      <c r="C1467" s="422" t="s">
        <v>6872</v>
      </c>
      <c r="D1467" s="636" t="s">
        <v>589</v>
      </c>
      <c r="E1467" s="639" t="s">
        <v>8745</v>
      </c>
      <c r="F1467" s="422" t="s">
        <v>3373</v>
      </c>
      <c r="G1467" s="670">
        <v>42670</v>
      </c>
      <c r="H1467" s="422" t="s">
        <v>8746</v>
      </c>
      <c r="I1467" s="476" t="s">
        <v>992</v>
      </c>
      <c r="J1467" s="636" t="s">
        <v>8352</v>
      </c>
      <c r="K1467" s="1451"/>
      <c r="L1467" s="1451"/>
      <c r="M1467" s="1451"/>
      <c r="N1467" s="637">
        <v>273250.64</v>
      </c>
      <c r="O1467" s="633">
        <v>157067.39000000001</v>
      </c>
      <c r="P1467" s="636">
        <f t="shared" si="47"/>
        <v>116183.25</v>
      </c>
      <c r="Q1467" s="638">
        <f t="shared" si="48"/>
        <v>0.4251893060524945</v>
      </c>
      <c r="R1467" s="476" t="s">
        <v>8747</v>
      </c>
      <c r="S1467" s="673" t="s">
        <v>8748</v>
      </c>
      <c r="T1467" s="674" t="s">
        <v>8749</v>
      </c>
      <c r="U1467" s="634">
        <v>42697</v>
      </c>
      <c r="V1467" s="636" t="s">
        <v>694</v>
      </c>
      <c r="W1467" s="670">
        <v>42709</v>
      </c>
      <c r="X1467" s="422" t="s">
        <v>8757</v>
      </c>
      <c r="Y1467" s="670">
        <v>42709</v>
      </c>
      <c r="Z1467" s="633">
        <v>157067.39000000001</v>
      </c>
      <c r="AA1467" s="476" t="s">
        <v>8747</v>
      </c>
      <c r="AB1467" s="673" t="s">
        <v>8748</v>
      </c>
    </row>
    <row r="1468" spans="1:28" ht="123.75">
      <c r="A1468" s="475" t="s">
        <v>27190</v>
      </c>
      <c r="B1468" s="1172" t="s">
        <v>4653</v>
      </c>
      <c r="C1468" s="422" t="s">
        <v>6857</v>
      </c>
      <c r="D1468" s="636" t="s">
        <v>589</v>
      </c>
      <c r="E1468" s="639" t="s">
        <v>8745</v>
      </c>
      <c r="F1468" s="422" t="s">
        <v>3373</v>
      </c>
      <c r="G1468" s="670">
        <v>42670</v>
      </c>
      <c r="H1468" s="422" t="s">
        <v>8746</v>
      </c>
      <c r="I1468" s="476" t="s">
        <v>992</v>
      </c>
      <c r="J1468" s="636" t="s">
        <v>8352</v>
      </c>
      <c r="K1468" s="1451"/>
      <c r="L1468" s="1451"/>
      <c r="M1468" s="1451"/>
      <c r="N1468" s="637">
        <v>273250.64</v>
      </c>
      <c r="O1468" s="633">
        <v>157067.39000000001</v>
      </c>
      <c r="P1468" s="636">
        <f t="shared" si="47"/>
        <v>116183.25</v>
      </c>
      <c r="Q1468" s="638">
        <f t="shared" si="48"/>
        <v>0.4251893060524945</v>
      </c>
      <c r="R1468" s="476" t="s">
        <v>8747</v>
      </c>
      <c r="S1468" s="673" t="s">
        <v>8748</v>
      </c>
      <c r="T1468" s="674" t="s">
        <v>8749</v>
      </c>
      <c r="U1468" s="634">
        <v>42697</v>
      </c>
      <c r="V1468" s="636" t="s">
        <v>694</v>
      </c>
      <c r="W1468" s="670">
        <v>42709</v>
      </c>
      <c r="X1468" s="422" t="s">
        <v>8758</v>
      </c>
      <c r="Y1468" s="670">
        <v>42709</v>
      </c>
      <c r="Z1468" s="633">
        <v>157067.39000000001</v>
      </c>
      <c r="AA1468" s="476" t="s">
        <v>8747</v>
      </c>
      <c r="AB1468" s="673" t="s">
        <v>8748</v>
      </c>
    </row>
    <row r="1469" spans="1:28" ht="101.25">
      <c r="A1469" s="475" t="s">
        <v>27191</v>
      </c>
      <c r="B1469" s="1172" t="s">
        <v>4660</v>
      </c>
      <c r="C1469" s="422" t="s">
        <v>6881</v>
      </c>
      <c r="D1469" s="636" t="s">
        <v>589</v>
      </c>
      <c r="E1469" s="639" t="s">
        <v>8745</v>
      </c>
      <c r="F1469" s="422" t="s">
        <v>3373</v>
      </c>
      <c r="G1469" s="670">
        <v>42670</v>
      </c>
      <c r="H1469" s="422" t="s">
        <v>8746</v>
      </c>
      <c r="I1469" s="476" t="s">
        <v>992</v>
      </c>
      <c r="J1469" s="636" t="s">
        <v>8352</v>
      </c>
      <c r="K1469" s="1451"/>
      <c r="L1469" s="1451"/>
      <c r="M1469" s="1451"/>
      <c r="N1469" s="637">
        <v>364334.18</v>
      </c>
      <c r="O1469" s="633">
        <v>209423.19</v>
      </c>
      <c r="P1469" s="636">
        <f t="shared" si="47"/>
        <v>154910.99</v>
      </c>
      <c r="Q1469" s="638">
        <f t="shared" si="48"/>
        <v>0.4251892863853729</v>
      </c>
      <c r="R1469" s="476" t="s">
        <v>8747</v>
      </c>
      <c r="S1469" s="673" t="s">
        <v>8748</v>
      </c>
      <c r="T1469" s="674" t="s">
        <v>8749</v>
      </c>
      <c r="U1469" s="634">
        <v>42697</v>
      </c>
      <c r="V1469" s="636" t="s">
        <v>694</v>
      </c>
      <c r="W1469" s="670">
        <v>42709</v>
      </c>
      <c r="X1469" s="422" t="s">
        <v>8759</v>
      </c>
      <c r="Y1469" s="670">
        <v>42709</v>
      </c>
      <c r="Z1469" s="633">
        <v>209423.19</v>
      </c>
      <c r="AA1469" s="476" t="s">
        <v>8747</v>
      </c>
      <c r="AB1469" s="673" t="s">
        <v>8748</v>
      </c>
    </row>
    <row r="1470" spans="1:28" ht="180">
      <c r="A1470" s="475" t="s">
        <v>27192</v>
      </c>
      <c r="B1470" s="1172" t="s">
        <v>4681</v>
      </c>
      <c r="C1470" s="422" t="s">
        <v>6875</v>
      </c>
      <c r="D1470" s="636" t="s">
        <v>589</v>
      </c>
      <c r="E1470" s="639" t="s">
        <v>8745</v>
      </c>
      <c r="F1470" s="422" t="s">
        <v>3373</v>
      </c>
      <c r="G1470" s="670">
        <v>42670</v>
      </c>
      <c r="H1470" s="422" t="s">
        <v>8746</v>
      </c>
      <c r="I1470" s="476" t="s">
        <v>992</v>
      </c>
      <c r="J1470" s="636" t="s">
        <v>8352</v>
      </c>
      <c r="K1470" s="1451"/>
      <c r="L1470" s="1451"/>
      <c r="M1470" s="1451"/>
      <c r="N1470" s="637">
        <v>273250.64</v>
      </c>
      <c r="O1470" s="633">
        <v>157067.39000000001</v>
      </c>
      <c r="P1470" s="636">
        <f t="shared" si="47"/>
        <v>116183.25</v>
      </c>
      <c r="Q1470" s="638">
        <f t="shared" si="48"/>
        <v>0.4251893060524945</v>
      </c>
      <c r="R1470" s="476" t="s">
        <v>8747</v>
      </c>
      <c r="S1470" s="673" t="s">
        <v>8748</v>
      </c>
      <c r="T1470" s="674" t="s">
        <v>8749</v>
      </c>
      <c r="U1470" s="634">
        <v>42697</v>
      </c>
      <c r="V1470" s="636" t="s">
        <v>694</v>
      </c>
      <c r="W1470" s="670">
        <v>42709</v>
      </c>
      <c r="X1470" s="422" t="s">
        <v>8760</v>
      </c>
      <c r="Y1470" s="670">
        <v>42709</v>
      </c>
      <c r="Z1470" s="633">
        <v>157067.39000000001</v>
      </c>
      <c r="AA1470" s="476" t="s">
        <v>8747</v>
      </c>
      <c r="AB1470" s="673" t="s">
        <v>8748</v>
      </c>
    </row>
    <row r="1471" spans="1:28" ht="123.75">
      <c r="A1471" s="475" t="s">
        <v>27193</v>
      </c>
      <c r="B1471" s="1172" t="s">
        <v>4696</v>
      </c>
      <c r="C1471" s="422" t="s">
        <v>6887</v>
      </c>
      <c r="D1471" s="636" t="s">
        <v>589</v>
      </c>
      <c r="E1471" s="639" t="s">
        <v>8745</v>
      </c>
      <c r="F1471" s="422" t="s">
        <v>3373</v>
      </c>
      <c r="G1471" s="670">
        <v>42670</v>
      </c>
      <c r="H1471" s="422" t="s">
        <v>8746</v>
      </c>
      <c r="I1471" s="476" t="s">
        <v>992</v>
      </c>
      <c r="J1471" s="636" t="s">
        <v>8352</v>
      </c>
      <c r="K1471" s="1451"/>
      <c r="L1471" s="1451"/>
      <c r="M1471" s="1451"/>
      <c r="N1471" s="637">
        <v>273250.64</v>
      </c>
      <c r="O1471" s="633">
        <v>157067.39000000001</v>
      </c>
      <c r="P1471" s="636">
        <f t="shared" si="47"/>
        <v>116183.25</v>
      </c>
      <c r="Q1471" s="638">
        <f t="shared" si="48"/>
        <v>0.4251893060524945</v>
      </c>
      <c r="R1471" s="476" t="s">
        <v>8747</v>
      </c>
      <c r="S1471" s="673" t="s">
        <v>8748</v>
      </c>
      <c r="T1471" s="674" t="s">
        <v>8749</v>
      </c>
      <c r="U1471" s="634">
        <v>42697</v>
      </c>
      <c r="V1471" s="636" t="s">
        <v>694</v>
      </c>
      <c r="W1471" s="670">
        <v>42709</v>
      </c>
      <c r="X1471" s="422" t="s">
        <v>8761</v>
      </c>
      <c r="Y1471" s="670">
        <v>42709</v>
      </c>
      <c r="Z1471" s="633">
        <v>157067.39000000001</v>
      </c>
      <c r="AA1471" s="476" t="s">
        <v>8747</v>
      </c>
      <c r="AB1471" s="673" t="s">
        <v>8748</v>
      </c>
    </row>
    <row r="1472" spans="1:28" ht="123.75">
      <c r="A1472" s="475" t="s">
        <v>27194</v>
      </c>
      <c r="B1472" s="1172" t="s">
        <v>4703</v>
      </c>
      <c r="C1472" s="422" t="s">
        <v>6917</v>
      </c>
      <c r="D1472" s="636" t="s">
        <v>589</v>
      </c>
      <c r="E1472" s="639" t="s">
        <v>8745</v>
      </c>
      <c r="F1472" s="422" t="s">
        <v>3814</v>
      </c>
      <c r="G1472" s="670">
        <v>42670</v>
      </c>
      <c r="H1472" s="422" t="s">
        <v>8746</v>
      </c>
      <c r="I1472" s="476" t="s">
        <v>992</v>
      </c>
      <c r="J1472" s="636" t="s">
        <v>8352</v>
      </c>
      <c r="K1472" s="1451"/>
      <c r="L1472" s="1451"/>
      <c r="M1472" s="1451"/>
      <c r="N1472" s="637">
        <v>546501.27</v>
      </c>
      <c r="O1472" s="633">
        <v>314134.78000000003</v>
      </c>
      <c r="P1472" s="636">
        <f t="shared" si="47"/>
        <v>232366.49</v>
      </c>
      <c r="Q1472" s="638">
        <f t="shared" si="48"/>
        <v>0.42518929553448248</v>
      </c>
      <c r="R1472" s="476" t="s">
        <v>8747</v>
      </c>
      <c r="S1472" s="673" t="s">
        <v>8748</v>
      </c>
      <c r="T1472" s="674" t="s">
        <v>8749</v>
      </c>
      <c r="U1472" s="634">
        <v>42697</v>
      </c>
      <c r="V1472" s="636" t="s">
        <v>694</v>
      </c>
      <c r="W1472" s="670">
        <v>42709</v>
      </c>
      <c r="X1472" s="422" t="s">
        <v>8762</v>
      </c>
      <c r="Y1472" s="670">
        <v>42709</v>
      </c>
      <c r="Z1472" s="633">
        <v>314134.78000000003</v>
      </c>
      <c r="AA1472" s="476" t="s">
        <v>8747</v>
      </c>
      <c r="AB1472" s="673" t="s">
        <v>8748</v>
      </c>
    </row>
    <row r="1473" spans="1:28" ht="123.75">
      <c r="A1473" s="475" t="s">
        <v>27195</v>
      </c>
      <c r="B1473" s="1172" t="s">
        <v>4710</v>
      </c>
      <c r="C1473" s="422" t="s">
        <v>6884</v>
      </c>
      <c r="D1473" s="636" t="s">
        <v>589</v>
      </c>
      <c r="E1473" s="639" t="s">
        <v>8745</v>
      </c>
      <c r="F1473" s="422" t="s">
        <v>3373</v>
      </c>
      <c r="G1473" s="670">
        <v>42670</v>
      </c>
      <c r="H1473" s="422" t="s">
        <v>8746</v>
      </c>
      <c r="I1473" s="476" t="s">
        <v>992</v>
      </c>
      <c r="J1473" s="636" t="s">
        <v>8352</v>
      </c>
      <c r="K1473" s="1451"/>
      <c r="L1473" s="1451"/>
      <c r="M1473" s="1451"/>
      <c r="N1473" s="637">
        <v>273250.64</v>
      </c>
      <c r="O1473" s="633">
        <v>157067.39000000001</v>
      </c>
      <c r="P1473" s="636">
        <f t="shared" si="47"/>
        <v>116183.25</v>
      </c>
      <c r="Q1473" s="638">
        <f t="shared" si="48"/>
        <v>0.4251893060524945</v>
      </c>
      <c r="R1473" s="476" t="s">
        <v>8747</v>
      </c>
      <c r="S1473" s="673" t="s">
        <v>8748</v>
      </c>
      <c r="T1473" s="674" t="s">
        <v>8749</v>
      </c>
      <c r="U1473" s="634">
        <v>42697</v>
      </c>
      <c r="V1473" s="636" t="s">
        <v>694</v>
      </c>
      <c r="W1473" s="670">
        <v>42709</v>
      </c>
      <c r="X1473" s="422" t="s">
        <v>6943</v>
      </c>
      <c r="Y1473" s="670">
        <v>42709</v>
      </c>
      <c r="Z1473" s="633">
        <v>157067.39000000001</v>
      </c>
      <c r="AA1473" s="476" t="s">
        <v>8747</v>
      </c>
      <c r="AB1473" s="673" t="s">
        <v>8748</v>
      </c>
    </row>
    <row r="1474" spans="1:28" ht="101.25">
      <c r="A1474" s="475" t="s">
        <v>27196</v>
      </c>
      <c r="B1474" s="1172" t="s">
        <v>4725</v>
      </c>
      <c r="C1474" s="422" t="s">
        <v>6920</v>
      </c>
      <c r="D1474" s="636" t="s">
        <v>589</v>
      </c>
      <c r="E1474" s="639" t="s">
        <v>8745</v>
      </c>
      <c r="F1474" s="422" t="s">
        <v>3939</v>
      </c>
      <c r="G1474" s="670">
        <v>42670</v>
      </c>
      <c r="H1474" s="422" t="s">
        <v>8746</v>
      </c>
      <c r="I1474" s="476" t="s">
        <v>992</v>
      </c>
      <c r="J1474" s="636" t="s">
        <v>8352</v>
      </c>
      <c r="K1474" s="1451"/>
      <c r="L1474" s="1451"/>
      <c r="M1474" s="1451"/>
      <c r="N1474" s="637">
        <v>273250.64</v>
      </c>
      <c r="O1474" s="633">
        <v>157067.39000000001</v>
      </c>
      <c r="P1474" s="636">
        <f t="shared" si="47"/>
        <v>116183.25</v>
      </c>
      <c r="Q1474" s="638">
        <f t="shared" si="48"/>
        <v>0.4251893060524945</v>
      </c>
      <c r="R1474" s="476" t="s">
        <v>8747</v>
      </c>
      <c r="S1474" s="673" t="s">
        <v>8748</v>
      </c>
      <c r="T1474" s="674" t="s">
        <v>8749</v>
      </c>
      <c r="U1474" s="634">
        <v>42697</v>
      </c>
      <c r="V1474" s="636" t="s">
        <v>694</v>
      </c>
      <c r="W1474" s="670">
        <v>42709</v>
      </c>
      <c r="X1474" s="422" t="s">
        <v>8763</v>
      </c>
      <c r="Y1474" s="670">
        <v>42709</v>
      </c>
      <c r="Z1474" s="633">
        <v>157067.39000000001</v>
      </c>
      <c r="AA1474" s="476" t="s">
        <v>8747</v>
      </c>
      <c r="AB1474" s="673" t="s">
        <v>8748</v>
      </c>
    </row>
    <row r="1475" spans="1:28" ht="123.75">
      <c r="A1475" s="475" t="s">
        <v>27197</v>
      </c>
      <c r="B1475" s="1172" t="s">
        <v>6965</v>
      </c>
      <c r="C1475" s="422" t="s">
        <v>6890</v>
      </c>
      <c r="D1475" s="636" t="s">
        <v>589</v>
      </c>
      <c r="E1475" s="639" t="s">
        <v>8745</v>
      </c>
      <c r="F1475" s="422" t="s">
        <v>3939</v>
      </c>
      <c r="G1475" s="670">
        <v>42670</v>
      </c>
      <c r="H1475" s="422" t="s">
        <v>8746</v>
      </c>
      <c r="I1475" s="476" t="s">
        <v>992</v>
      </c>
      <c r="J1475" s="636" t="s">
        <v>8352</v>
      </c>
      <c r="K1475" s="1451"/>
      <c r="L1475" s="1451"/>
      <c r="M1475" s="1451"/>
      <c r="N1475" s="637">
        <v>182167.09</v>
      </c>
      <c r="O1475" s="633">
        <v>104711.59</v>
      </c>
      <c r="P1475" s="636">
        <f t="shared" si="47"/>
        <v>77455.5</v>
      </c>
      <c r="Q1475" s="638">
        <f t="shared" si="48"/>
        <v>0.42518931383270164</v>
      </c>
      <c r="R1475" s="476" t="s">
        <v>8747</v>
      </c>
      <c r="S1475" s="673" t="s">
        <v>8748</v>
      </c>
      <c r="T1475" s="674" t="s">
        <v>8749</v>
      </c>
      <c r="U1475" s="634">
        <v>42697</v>
      </c>
      <c r="V1475" s="636" t="s">
        <v>694</v>
      </c>
      <c r="W1475" s="670">
        <v>42709</v>
      </c>
      <c r="X1475" s="422" t="s">
        <v>8764</v>
      </c>
      <c r="Y1475" s="670">
        <v>42709</v>
      </c>
      <c r="Z1475" s="633">
        <v>104711.59</v>
      </c>
      <c r="AA1475" s="476" t="s">
        <v>8747</v>
      </c>
      <c r="AB1475" s="673" t="s">
        <v>8748</v>
      </c>
    </row>
    <row r="1476" spans="1:28" ht="101.25">
      <c r="A1476" s="475" t="s">
        <v>27198</v>
      </c>
      <c r="B1476" s="1172" t="s">
        <v>4985</v>
      </c>
      <c r="C1476" s="636">
        <v>4218011960</v>
      </c>
      <c r="D1476" s="636" t="s">
        <v>589</v>
      </c>
      <c r="E1476" s="528" t="s">
        <v>8725</v>
      </c>
      <c r="F1476" s="634">
        <v>42648</v>
      </c>
      <c r="G1476" s="634" t="s">
        <v>8765</v>
      </c>
      <c r="H1476" s="422" t="s">
        <v>8766</v>
      </c>
      <c r="I1476" s="476" t="s">
        <v>8333</v>
      </c>
      <c r="J1476" s="636" t="s">
        <v>8334</v>
      </c>
      <c r="K1476" s="1452">
        <v>6</v>
      </c>
      <c r="L1476" s="1452">
        <v>5</v>
      </c>
      <c r="M1476" s="1452">
        <v>1</v>
      </c>
      <c r="N1476" s="637">
        <v>376312.47</v>
      </c>
      <c r="O1476" s="637">
        <v>212307.69</v>
      </c>
      <c r="P1476" s="636">
        <f t="shared" si="47"/>
        <v>164004.77999999997</v>
      </c>
      <c r="Q1476" s="638">
        <f t="shared" si="48"/>
        <v>0.43582074226772227</v>
      </c>
      <c r="R1476" s="476" t="s">
        <v>8747</v>
      </c>
      <c r="S1476" s="673" t="s">
        <v>8748</v>
      </c>
      <c r="T1476" s="674" t="s">
        <v>8749</v>
      </c>
      <c r="U1476" s="634">
        <v>42691</v>
      </c>
      <c r="V1476" s="636" t="s">
        <v>694</v>
      </c>
      <c r="W1476" s="634">
        <v>42702</v>
      </c>
      <c r="X1476" s="632" t="s">
        <v>8767</v>
      </c>
      <c r="Y1476" s="634">
        <v>42702</v>
      </c>
      <c r="Z1476" s="637">
        <v>212307.69</v>
      </c>
      <c r="AA1476" s="476" t="s">
        <v>8747</v>
      </c>
      <c r="AB1476" s="673" t="s">
        <v>8748</v>
      </c>
    </row>
    <row r="1477" spans="1:28" ht="101.25">
      <c r="A1477" s="475" t="s">
        <v>27199</v>
      </c>
      <c r="B1477" s="1172" t="s">
        <v>7276</v>
      </c>
      <c r="C1477" s="636">
        <v>4218016831</v>
      </c>
      <c r="D1477" s="636" t="s">
        <v>589</v>
      </c>
      <c r="E1477" s="528" t="s">
        <v>8725</v>
      </c>
      <c r="F1477" s="634">
        <v>42648</v>
      </c>
      <c r="G1477" s="634" t="s">
        <v>8765</v>
      </c>
      <c r="H1477" s="422" t="s">
        <v>8766</v>
      </c>
      <c r="I1477" s="476" t="s">
        <v>8333</v>
      </c>
      <c r="J1477" s="636" t="s">
        <v>8334</v>
      </c>
      <c r="K1477" s="1452"/>
      <c r="L1477" s="1452"/>
      <c r="M1477" s="1452"/>
      <c r="N1477" s="637">
        <v>376312.47</v>
      </c>
      <c r="O1477" s="637">
        <v>212307.69</v>
      </c>
      <c r="P1477" s="636">
        <f t="shared" si="47"/>
        <v>164004.77999999997</v>
      </c>
      <c r="Q1477" s="638">
        <f t="shared" si="48"/>
        <v>0.43582074226772227</v>
      </c>
      <c r="R1477" s="476" t="s">
        <v>8747</v>
      </c>
      <c r="S1477" s="673" t="s">
        <v>8748</v>
      </c>
      <c r="T1477" s="674" t="s">
        <v>8749</v>
      </c>
      <c r="U1477" s="634">
        <v>42691</v>
      </c>
      <c r="V1477" s="636" t="s">
        <v>694</v>
      </c>
      <c r="W1477" s="634">
        <v>42702</v>
      </c>
      <c r="X1477" s="632" t="s">
        <v>8768</v>
      </c>
      <c r="Y1477" s="634">
        <v>42702</v>
      </c>
      <c r="Z1477" s="637">
        <v>212307.69</v>
      </c>
      <c r="AA1477" s="476" t="s">
        <v>8747</v>
      </c>
      <c r="AB1477" s="673" t="s">
        <v>8748</v>
      </c>
    </row>
    <row r="1478" spans="1:28" ht="101.25">
      <c r="A1478" s="475" t="s">
        <v>27200</v>
      </c>
      <c r="B1478" s="1172" t="s">
        <v>7278</v>
      </c>
      <c r="C1478" s="636">
        <v>4218018589</v>
      </c>
      <c r="D1478" s="636" t="s">
        <v>589</v>
      </c>
      <c r="E1478" s="528" t="s">
        <v>8725</v>
      </c>
      <c r="F1478" s="634">
        <v>42648</v>
      </c>
      <c r="G1478" s="634" t="s">
        <v>8765</v>
      </c>
      <c r="H1478" s="422" t="s">
        <v>8766</v>
      </c>
      <c r="I1478" s="476" t="s">
        <v>8333</v>
      </c>
      <c r="J1478" s="636" t="s">
        <v>8334</v>
      </c>
      <c r="K1478" s="1452"/>
      <c r="L1478" s="1452"/>
      <c r="M1478" s="1452"/>
      <c r="N1478" s="637">
        <v>376312.47</v>
      </c>
      <c r="O1478" s="637">
        <v>212307.69</v>
      </c>
      <c r="P1478" s="636">
        <f t="shared" si="47"/>
        <v>164004.77999999997</v>
      </c>
      <c r="Q1478" s="638">
        <f t="shared" si="48"/>
        <v>0.43582074226772227</v>
      </c>
      <c r="R1478" s="476" t="s">
        <v>8747</v>
      </c>
      <c r="S1478" s="673" t="s">
        <v>8748</v>
      </c>
      <c r="T1478" s="674" t="s">
        <v>8749</v>
      </c>
      <c r="U1478" s="634">
        <v>42691</v>
      </c>
      <c r="V1478" s="636" t="s">
        <v>694</v>
      </c>
      <c r="W1478" s="634">
        <v>42702</v>
      </c>
      <c r="X1478" s="632" t="s">
        <v>8769</v>
      </c>
      <c r="Y1478" s="634">
        <v>42702</v>
      </c>
      <c r="Z1478" s="637">
        <v>212307.69</v>
      </c>
      <c r="AA1478" s="476" t="s">
        <v>8747</v>
      </c>
      <c r="AB1478" s="673" t="s">
        <v>8748</v>
      </c>
    </row>
    <row r="1479" spans="1:28" ht="101.25">
      <c r="A1479" s="475" t="s">
        <v>27201</v>
      </c>
      <c r="B1479" s="1172" t="s">
        <v>7280</v>
      </c>
      <c r="C1479" s="636">
        <v>4218017722</v>
      </c>
      <c r="D1479" s="636" t="s">
        <v>589</v>
      </c>
      <c r="E1479" s="528" t="s">
        <v>8725</v>
      </c>
      <c r="F1479" s="634">
        <v>42648</v>
      </c>
      <c r="G1479" s="634" t="s">
        <v>8765</v>
      </c>
      <c r="H1479" s="422" t="s">
        <v>8766</v>
      </c>
      <c r="I1479" s="476" t="s">
        <v>8333</v>
      </c>
      <c r="J1479" s="636" t="s">
        <v>8334</v>
      </c>
      <c r="K1479" s="1452"/>
      <c r="L1479" s="1452"/>
      <c r="M1479" s="1452"/>
      <c r="N1479" s="637">
        <v>376312.47</v>
      </c>
      <c r="O1479" s="637">
        <v>212307.69</v>
      </c>
      <c r="P1479" s="636">
        <f t="shared" si="47"/>
        <v>164004.77999999997</v>
      </c>
      <c r="Q1479" s="638">
        <f t="shared" si="48"/>
        <v>0.43582074226772227</v>
      </c>
      <c r="R1479" s="476" t="s">
        <v>8747</v>
      </c>
      <c r="S1479" s="673" t="s">
        <v>8748</v>
      </c>
      <c r="T1479" s="674" t="s">
        <v>8749</v>
      </c>
      <c r="U1479" s="634">
        <v>42691</v>
      </c>
      <c r="V1479" s="636" t="s">
        <v>694</v>
      </c>
      <c r="W1479" s="634">
        <v>42702</v>
      </c>
      <c r="X1479" s="632" t="s">
        <v>8770</v>
      </c>
      <c r="Y1479" s="634">
        <v>42702</v>
      </c>
      <c r="Z1479" s="637">
        <v>212307.69</v>
      </c>
      <c r="AA1479" s="476" t="s">
        <v>8747</v>
      </c>
      <c r="AB1479" s="673" t="s">
        <v>8748</v>
      </c>
    </row>
    <row r="1480" spans="1:28" ht="101.25">
      <c r="A1480" s="475" t="s">
        <v>27202</v>
      </c>
      <c r="B1480" s="1172" t="s">
        <v>7284</v>
      </c>
      <c r="C1480" s="636">
        <v>4218020059</v>
      </c>
      <c r="D1480" s="636" t="s">
        <v>589</v>
      </c>
      <c r="E1480" s="528" t="s">
        <v>8725</v>
      </c>
      <c r="F1480" s="634">
        <v>42648</v>
      </c>
      <c r="G1480" s="634" t="s">
        <v>8765</v>
      </c>
      <c r="H1480" s="422" t="s">
        <v>8766</v>
      </c>
      <c r="I1480" s="476" t="s">
        <v>8333</v>
      </c>
      <c r="J1480" s="636" t="s">
        <v>8334</v>
      </c>
      <c r="K1480" s="1452"/>
      <c r="L1480" s="1452"/>
      <c r="M1480" s="1452"/>
      <c r="N1480" s="637">
        <v>501749.96</v>
      </c>
      <c r="O1480" s="637">
        <v>283076.92</v>
      </c>
      <c r="P1480" s="636">
        <f t="shared" si="47"/>
        <v>218673.04000000004</v>
      </c>
      <c r="Q1480" s="638">
        <f t="shared" si="48"/>
        <v>0.43582074226772233</v>
      </c>
      <c r="R1480" s="476" t="s">
        <v>8747</v>
      </c>
      <c r="S1480" s="673" t="s">
        <v>8748</v>
      </c>
      <c r="T1480" s="674" t="s">
        <v>8749</v>
      </c>
      <c r="U1480" s="634">
        <v>42691</v>
      </c>
      <c r="V1480" s="636" t="s">
        <v>694</v>
      </c>
      <c r="W1480" s="634">
        <v>42702</v>
      </c>
      <c r="X1480" s="632" t="s">
        <v>8771</v>
      </c>
      <c r="Y1480" s="634">
        <v>42702</v>
      </c>
      <c r="Z1480" s="637">
        <v>283076.92</v>
      </c>
      <c r="AA1480" s="476" t="s">
        <v>8747</v>
      </c>
      <c r="AB1480" s="673" t="s">
        <v>8748</v>
      </c>
    </row>
    <row r="1481" spans="1:28" ht="101.25">
      <c r="A1481" s="475" t="s">
        <v>27203</v>
      </c>
      <c r="B1481" s="1172" t="s">
        <v>7287</v>
      </c>
      <c r="C1481" s="636">
        <v>4218018596</v>
      </c>
      <c r="D1481" s="636" t="s">
        <v>589</v>
      </c>
      <c r="E1481" s="528" t="s">
        <v>8725</v>
      </c>
      <c r="F1481" s="634">
        <v>42648</v>
      </c>
      <c r="G1481" s="634" t="s">
        <v>8765</v>
      </c>
      <c r="H1481" s="422" t="s">
        <v>8766</v>
      </c>
      <c r="I1481" s="476" t="s">
        <v>8333</v>
      </c>
      <c r="J1481" s="636" t="s">
        <v>8334</v>
      </c>
      <c r="K1481" s="1452"/>
      <c r="L1481" s="1452"/>
      <c r="M1481" s="1452"/>
      <c r="N1481" s="637">
        <v>250874.98</v>
      </c>
      <c r="O1481" s="637">
        <v>141538.46</v>
      </c>
      <c r="P1481" s="636">
        <f t="shared" si="47"/>
        <v>109336.52000000002</v>
      </c>
      <c r="Q1481" s="638">
        <f t="shared" si="48"/>
        <v>0.43582074226772233</v>
      </c>
      <c r="R1481" s="476" t="s">
        <v>8747</v>
      </c>
      <c r="S1481" s="673" t="s">
        <v>8748</v>
      </c>
      <c r="T1481" s="674" t="s">
        <v>8749</v>
      </c>
      <c r="U1481" s="634">
        <v>42691</v>
      </c>
      <c r="V1481" s="636" t="s">
        <v>694</v>
      </c>
      <c r="W1481" s="634">
        <v>42702</v>
      </c>
      <c r="X1481" s="632" t="s">
        <v>8772</v>
      </c>
      <c r="Y1481" s="634">
        <v>42702</v>
      </c>
      <c r="Z1481" s="637">
        <v>141538.46</v>
      </c>
      <c r="AA1481" s="476" t="s">
        <v>8747</v>
      </c>
      <c r="AB1481" s="673" t="s">
        <v>8748</v>
      </c>
    </row>
    <row r="1482" spans="1:28" ht="101.25">
      <c r="A1482" s="475" t="s">
        <v>27204</v>
      </c>
      <c r="B1482" s="1172" t="s">
        <v>5237</v>
      </c>
      <c r="C1482" s="636">
        <v>4218004730</v>
      </c>
      <c r="D1482" s="636" t="s">
        <v>589</v>
      </c>
      <c r="E1482" s="528" t="s">
        <v>8725</v>
      </c>
      <c r="F1482" s="634">
        <v>42648</v>
      </c>
      <c r="G1482" s="634" t="s">
        <v>8765</v>
      </c>
      <c r="H1482" s="422" t="s">
        <v>8766</v>
      </c>
      <c r="I1482" s="476" t="s">
        <v>8333</v>
      </c>
      <c r="J1482" s="636" t="s">
        <v>8334</v>
      </c>
      <c r="K1482" s="1452"/>
      <c r="L1482" s="1452"/>
      <c r="M1482" s="1452"/>
      <c r="N1482" s="637">
        <v>250874.98</v>
      </c>
      <c r="O1482" s="637">
        <v>141538.46</v>
      </c>
      <c r="P1482" s="636">
        <f t="shared" si="47"/>
        <v>109336.52000000002</v>
      </c>
      <c r="Q1482" s="638">
        <f t="shared" si="48"/>
        <v>0.43582074226772233</v>
      </c>
      <c r="R1482" s="476" t="s">
        <v>8747</v>
      </c>
      <c r="S1482" s="673" t="s">
        <v>8748</v>
      </c>
      <c r="T1482" s="674" t="s">
        <v>8749</v>
      </c>
      <c r="U1482" s="634">
        <v>42691</v>
      </c>
      <c r="V1482" s="636" t="s">
        <v>694</v>
      </c>
      <c r="W1482" s="634">
        <v>42702</v>
      </c>
      <c r="X1482" s="632" t="s">
        <v>8773</v>
      </c>
      <c r="Y1482" s="634">
        <v>42702</v>
      </c>
      <c r="Z1482" s="637">
        <v>141538.46</v>
      </c>
      <c r="AA1482" s="476" t="s">
        <v>8747</v>
      </c>
      <c r="AB1482" s="673" t="s">
        <v>8748</v>
      </c>
    </row>
    <row r="1483" spans="1:28" ht="101.25">
      <c r="A1483" s="475" t="s">
        <v>27205</v>
      </c>
      <c r="B1483" s="1172" t="s">
        <v>5015</v>
      </c>
      <c r="C1483" s="636">
        <v>4218019462</v>
      </c>
      <c r="D1483" s="636" t="s">
        <v>589</v>
      </c>
      <c r="E1483" s="528" t="s">
        <v>8725</v>
      </c>
      <c r="F1483" s="634">
        <v>42648</v>
      </c>
      <c r="G1483" s="634" t="s">
        <v>8765</v>
      </c>
      <c r="H1483" s="422" t="s">
        <v>8766</v>
      </c>
      <c r="I1483" s="476" t="s">
        <v>8333</v>
      </c>
      <c r="J1483" s="636" t="s">
        <v>8334</v>
      </c>
      <c r="K1483" s="1452"/>
      <c r="L1483" s="1452"/>
      <c r="M1483" s="1452"/>
      <c r="N1483" s="637">
        <v>125437.49</v>
      </c>
      <c r="O1483" s="637">
        <v>70769.23</v>
      </c>
      <c r="P1483" s="636">
        <f t="shared" si="47"/>
        <v>54668.260000000009</v>
      </c>
      <c r="Q1483" s="638">
        <f t="shared" si="48"/>
        <v>0.43582074226772233</v>
      </c>
      <c r="R1483" s="476" t="s">
        <v>8747</v>
      </c>
      <c r="S1483" s="673" t="s">
        <v>8748</v>
      </c>
      <c r="T1483" s="674" t="s">
        <v>8749</v>
      </c>
      <c r="U1483" s="634">
        <v>42691</v>
      </c>
      <c r="V1483" s="636" t="s">
        <v>694</v>
      </c>
      <c r="W1483" s="634">
        <v>42702</v>
      </c>
      <c r="X1483" s="632" t="s">
        <v>8774</v>
      </c>
      <c r="Y1483" s="634">
        <v>42702</v>
      </c>
      <c r="Z1483" s="637">
        <v>70769.23</v>
      </c>
      <c r="AA1483" s="476" t="s">
        <v>8747</v>
      </c>
      <c r="AB1483" s="673" t="s">
        <v>8748</v>
      </c>
    </row>
    <row r="1484" spans="1:28" ht="101.25">
      <c r="A1484" s="475" t="s">
        <v>27206</v>
      </c>
      <c r="B1484" s="1172" t="s">
        <v>5230</v>
      </c>
      <c r="C1484" s="636">
        <v>4218011978</v>
      </c>
      <c r="D1484" s="636" t="s">
        <v>589</v>
      </c>
      <c r="E1484" s="528" t="s">
        <v>8725</v>
      </c>
      <c r="F1484" s="634">
        <v>42648</v>
      </c>
      <c r="G1484" s="634" t="s">
        <v>8765</v>
      </c>
      <c r="H1484" s="422" t="s">
        <v>8766</v>
      </c>
      <c r="I1484" s="476" t="s">
        <v>8333</v>
      </c>
      <c r="J1484" s="636" t="s">
        <v>8334</v>
      </c>
      <c r="K1484" s="1452"/>
      <c r="L1484" s="1452"/>
      <c r="M1484" s="1452"/>
      <c r="N1484" s="637">
        <v>250874.98</v>
      </c>
      <c r="O1484" s="637">
        <v>141538.46</v>
      </c>
      <c r="P1484" s="636">
        <f t="shared" si="47"/>
        <v>109336.52000000002</v>
      </c>
      <c r="Q1484" s="638">
        <f t="shared" si="48"/>
        <v>0.43582074226772233</v>
      </c>
      <c r="R1484" s="476" t="s">
        <v>8747</v>
      </c>
      <c r="S1484" s="673" t="s">
        <v>8748</v>
      </c>
      <c r="T1484" s="674" t="s">
        <v>8749</v>
      </c>
      <c r="U1484" s="634">
        <v>42691</v>
      </c>
      <c r="V1484" s="636" t="s">
        <v>694</v>
      </c>
      <c r="W1484" s="634">
        <v>42702</v>
      </c>
      <c r="X1484" s="632" t="s">
        <v>8775</v>
      </c>
      <c r="Y1484" s="634">
        <v>42702</v>
      </c>
      <c r="Z1484" s="637">
        <v>141538.46</v>
      </c>
      <c r="AA1484" s="476" t="s">
        <v>8747</v>
      </c>
      <c r="AB1484" s="673" t="s">
        <v>8748</v>
      </c>
    </row>
    <row r="1485" spans="1:28" ht="101.25">
      <c r="A1485" s="475" t="s">
        <v>27207</v>
      </c>
      <c r="B1485" s="1172" t="s">
        <v>7292</v>
      </c>
      <c r="C1485" s="636">
        <v>4218020475</v>
      </c>
      <c r="D1485" s="636" t="s">
        <v>589</v>
      </c>
      <c r="E1485" s="528" t="s">
        <v>8725</v>
      </c>
      <c r="F1485" s="634">
        <v>42648</v>
      </c>
      <c r="G1485" s="634" t="s">
        <v>8765</v>
      </c>
      <c r="H1485" s="422" t="s">
        <v>8766</v>
      </c>
      <c r="I1485" s="476" t="s">
        <v>8333</v>
      </c>
      <c r="J1485" s="636" t="s">
        <v>8334</v>
      </c>
      <c r="K1485" s="1452"/>
      <c r="L1485" s="1452"/>
      <c r="M1485" s="1452"/>
      <c r="N1485" s="637">
        <v>250874.98</v>
      </c>
      <c r="O1485" s="637">
        <v>141538.46</v>
      </c>
      <c r="P1485" s="636">
        <f t="shared" si="47"/>
        <v>109336.52000000002</v>
      </c>
      <c r="Q1485" s="638">
        <f t="shared" si="48"/>
        <v>0.43582074226772233</v>
      </c>
      <c r="R1485" s="476" t="s">
        <v>8747</v>
      </c>
      <c r="S1485" s="673" t="s">
        <v>8748</v>
      </c>
      <c r="T1485" s="674" t="s">
        <v>8749</v>
      </c>
      <c r="U1485" s="634">
        <v>42691</v>
      </c>
      <c r="V1485" s="636" t="s">
        <v>694</v>
      </c>
      <c r="W1485" s="634">
        <v>42702</v>
      </c>
      <c r="X1485" s="632" t="s">
        <v>8776</v>
      </c>
      <c r="Y1485" s="634">
        <v>42702</v>
      </c>
      <c r="Z1485" s="637">
        <v>141538.46</v>
      </c>
      <c r="AA1485" s="476" t="s">
        <v>8747</v>
      </c>
      <c r="AB1485" s="673" t="s">
        <v>8748</v>
      </c>
    </row>
    <row r="1486" spans="1:28" ht="101.25">
      <c r="A1486" s="475" t="s">
        <v>27208</v>
      </c>
      <c r="B1486" s="1172" t="s">
        <v>7295</v>
      </c>
      <c r="C1486" s="636">
        <v>4218016630</v>
      </c>
      <c r="D1486" s="636" t="s">
        <v>589</v>
      </c>
      <c r="E1486" s="528" t="s">
        <v>8725</v>
      </c>
      <c r="F1486" s="634">
        <v>42648</v>
      </c>
      <c r="G1486" s="634" t="s">
        <v>8765</v>
      </c>
      <c r="H1486" s="422" t="s">
        <v>8766</v>
      </c>
      <c r="I1486" s="476" t="s">
        <v>8333</v>
      </c>
      <c r="J1486" s="636" t="s">
        <v>8334</v>
      </c>
      <c r="K1486" s="1452"/>
      <c r="L1486" s="1452"/>
      <c r="M1486" s="1452"/>
      <c r="N1486" s="637">
        <v>313593.73</v>
      </c>
      <c r="O1486" s="637">
        <v>176923.08</v>
      </c>
      <c r="P1486" s="636">
        <f t="shared" si="47"/>
        <v>136670.65</v>
      </c>
      <c r="Q1486" s="638">
        <f t="shared" si="48"/>
        <v>0.43582073531891086</v>
      </c>
      <c r="R1486" s="476" t="s">
        <v>8747</v>
      </c>
      <c r="S1486" s="673" t="s">
        <v>8748</v>
      </c>
      <c r="T1486" s="674" t="s">
        <v>8749</v>
      </c>
      <c r="U1486" s="634">
        <v>42691</v>
      </c>
      <c r="V1486" s="636" t="s">
        <v>694</v>
      </c>
      <c r="W1486" s="634">
        <v>42702</v>
      </c>
      <c r="X1486" s="632" t="s">
        <v>8777</v>
      </c>
      <c r="Y1486" s="634">
        <v>42702</v>
      </c>
      <c r="Z1486" s="637">
        <v>176923.08</v>
      </c>
      <c r="AA1486" s="476" t="s">
        <v>8747</v>
      </c>
      <c r="AB1486" s="673" t="s">
        <v>8748</v>
      </c>
    </row>
    <row r="1487" spans="1:28" ht="123.75">
      <c r="A1487" s="475" t="s">
        <v>27209</v>
      </c>
      <c r="B1487" s="1172" t="s">
        <v>7252</v>
      </c>
      <c r="C1487" s="636">
        <v>4218018620</v>
      </c>
      <c r="D1487" s="636" t="s">
        <v>589</v>
      </c>
      <c r="E1487" s="528" t="s">
        <v>8725</v>
      </c>
      <c r="F1487" s="634">
        <v>42648</v>
      </c>
      <c r="G1487" s="634" t="s">
        <v>8765</v>
      </c>
      <c r="H1487" s="422" t="s">
        <v>8766</v>
      </c>
      <c r="I1487" s="476" t="s">
        <v>8333</v>
      </c>
      <c r="J1487" s="636" t="s">
        <v>8334</v>
      </c>
      <c r="K1487" s="1452"/>
      <c r="L1487" s="1452"/>
      <c r="M1487" s="1452"/>
      <c r="N1487" s="637">
        <v>376312.47</v>
      </c>
      <c r="O1487" s="637">
        <v>212307.69</v>
      </c>
      <c r="P1487" s="636">
        <f t="shared" si="47"/>
        <v>164004.77999999997</v>
      </c>
      <c r="Q1487" s="638">
        <f t="shared" si="48"/>
        <v>0.43582074226772227</v>
      </c>
      <c r="R1487" s="476" t="s">
        <v>8747</v>
      </c>
      <c r="S1487" s="673" t="s">
        <v>8748</v>
      </c>
      <c r="T1487" s="674" t="s">
        <v>8749</v>
      </c>
      <c r="U1487" s="634">
        <v>42691</v>
      </c>
      <c r="V1487" s="636" t="s">
        <v>694</v>
      </c>
      <c r="W1487" s="634">
        <v>42702</v>
      </c>
      <c r="X1487" s="632" t="s">
        <v>8778</v>
      </c>
      <c r="Y1487" s="634">
        <v>42702</v>
      </c>
      <c r="Z1487" s="637">
        <v>212307.69</v>
      </c>
      <c r="AA1487" s="476" t="s">
        <v>8747</v>
      </c>
      <c r="AB1487" s="673" t="s">
        <v>8748</v>
      </c>
    </row>
    <row r="1488" spans="1:28" ht="112.5">
      <c r="A1488" s="475" t="s">
        <v>27210</v>
      </c>
      <c r="B1488" s="1172" t="s">
        <v>7244</v>
      </c>
      <c r="C1488" s="636">
        <v>4218016817</v>
      </c>
      <c r="D1488" s="636" t="s">
        <v>589</v>
      </c>
      <c r="E1488" s="528" t="s">
        <v>8725</v>
      </c>
      <c r="F1488" s="634">
        <v>42648</v>
      </c>
      <c r="G1488" s="634" t="s">
        <v>8765</v>
      </c>
      <c r="H1488" s="422" t="s">
        <v>8766</v>
      </c>
      <c r="I1488" s="476" t="s">
        <v>8333</v>
      </c>
      <c r="J1488" s="636" t="s">
        <v>8334</v>
      </c>
      <c r="K1488" s="1452"/>
      <c r="L1488" s="1452"/>
      <c r="M1488" s="1452"/>
      <c r="N1488" s="637">
        <v>250874.98</v>
      </c>
      <c r="O1488" s="637">
        <v>141538.46</v>
      </c>
      <c r="P1488" s="636">
        <f t="shared" si="47"/>
        <v>109336.52000000002</v>
      </c>
      <c r="Q1488" s="638">
        <f t="shared" si="48"/>
        <v>0.43582074226772233</v>
      </c>
      <c r="R1488" s="476" t="s">
        <v>8747</v>
      </c>
      <c r="S1488" s="673" t="s">
        <v>8748</v>
      </c>
      <c r="T1488" s="674" t="s">
        <v>8749</v>
      </c>
      <c r="U1488" s="634">
        <v>42691</v>
      </c>
      <c r="V1488" s="636" t="s">
        <v>694</v>
      </c>
      <c r="W1488" s="634">
        <v>42702</v>
      </c>
      <c r="X1488" s="632" t="s">
        <v>8779</v>
      </c>
      <c r="Y1488" s="634">
        <v>42702</v>
      </c>
      <c r="Z1488" s="637">
        <v>141538.46</v>
      </c>
      <c r="AA1488" s="476" t="s">
        <v>8747</v>
      </c>
      <c r="AB1488" s="673" t="s">
        <v>8748</v>
      </c>
    </row>
    <row r="1489" spans="1:28" ht="56.25">
      <c r="A1489" s="475" t="s">
        <v>27211</v>
      </c>
      <c r="B1489" s="1172" t="s">
        <v>4985</v>
      </c>
      <c r="C1489" s="636">
        <v>4218011960</v>
      </c>
      <c r="D1489" s="636" t="s">
        <v>589</v>
      </c>
      <c r="E1489" s="528" t="s">
        <v>8780</v>
      </c>
      <c r="F1489" s="634">
        <v>42648</v>
      </c>
      <c r="G1489" s="634" t="s">
        <v>8765</v>
      </c>
      <c r="H1489" s="422" t="s">
        <v>8781</v>
      </c>
      <c r="I1489" s="476" t="s">
        <v>8303</v>
      </c>
      <c r="J1489" s="636" t="s">
        <v>8304</v>
      </c>
      <c r="K1489" s="1452">
        <v>8</v>
      </c>
      <c r="L1489" s="1452">
        <v>7</v>
      </c>
      <c r="M1489" s="1452">
        <v>1</v>
      </c>
      <c r="N1489" s="637">
        <v>353837.82</v>
      </c>
      <c r="O1489" s="637">
        <v>192149.53</v>
      </c>
      <c r="P1489" s="636">
        <f t="shared" si="47"/>
        <v>161688.29</v>
      </c>
      <c r="Q1489" s="638">
        <f t="shared" si="48"/>
        <v>0.45695592969683119</v>
      </c>
      <c r="R1489" s="476" t="s">
        <v>8747</v>
      </c>
      <c r="S1489" s="673" t="s">
        <v>8748</v>
      </c>
      <c r="T1489" s="674" t="s">
        <v>8749</v>
      </c>
      <c r="U1489" s="634">
        <v>42691</v>
      </c>
      <c r="V1489" s="636" t="s">
        <v>694</v>
      </c>
      <c r="W1489" s="634">
        <v>42702</v>
      </c>
      <c r="X1489" s="632" t="s">
        <v>8782</v>
      </c>
      <c r="Y1489" s="634">
        <v>42702</v>
      </c>
      <c r="Z1489" s="637">
        <v>192149.53</v>
      </c>
      <c r="AA1489" s="476" t="s">
        <v>8747</v>
      </c>
      <c r="AB1489" s="673" t="s">
        <v>8748</v>
      </c>
    </row>
    <row r="1490" spans="1:28" ht="56.25">
      <c r="A1490" s="475" t="s">
        <v>27212</v>
      </c>
      <c r="B1490" s="1172" t="s">
        <v>7276</v>
      </c>
      <c r="C1490" s="636">
        <v>4218016831</v>
      </c>
      <c r="D1490" s="636" t="s">
        <v>589</v>
      </c>
      <c r="E1490" s="528" t="s">
        <v>8780</v>
      </c>
      <c r="F1490" s="634">
        <v>42648</v>
      </c>
      <c r="G1490" s="634" t="s">
        <v>8765</v>
      </c>
      <c r="H1490" s="422" t="s">
        <v>8781</v>
      </c>
      <c r="I1490" s="476" t="s">
        <v>8303</v>
      </c>
      <c r="J1490" s="636" t="s">
        <v>8304</v>
      </c>
      <c r="K1490" s="1452"/>
      <c r="L1490" s="1452"/>
      <c r="M1490" s="1452"/>
      <c r="N1490" s="637">
        <v>265378.37</v>
      </c>
      <c r="O1490" s="637">
        <v>144112.15</v>
      </c>
      <c r="P1490" s="636">
        <f t="shared" si="47"/>
        <v>121266.22</v>
      </c>
      <c r="Q1490" s="638">
        <f t="shared" si="48"/>
        <v>0.45695593050782546</v>
      </c>
      <c r="R1490" s="476" t="s">
        <v>8747</v>
      </c>
      <c r="S1490" s="673" t="s">
        <v>8748</v>
      </c>
      <c r="T1490" s="674" t="s">
        <v>8749</v>
      </c>
      <c r="U1490" s="634">
        <v>42691</v>
      </c>
      <c r="V1490" s="636" t="s">
        <v>694</v>
      </c>
      <c r="W1490" s="634">
        <v>42702</v>
      </c>
      <c r="X1490" s="632" t="s">
        <v>8783</v>
      </c>
      <c r="Y1490" s="634">
        <v>42702</v>
      </c>
      <c r="Z1490" s="637">
        <v>144112.15</v>
      </c>
      <c r="AA1490" s="476" t="s">
        <v>8747</v>
      </c>
      <c r="AB1490" s="673" t="s">
        <v>8748</v>
      </c>
    </row>
    <row r="1491" spans="1:28" ht="56.25">
      <c r="A1491" s="475" t="s">
        <v>27213</v>
      </c>
      <c r="B1491" s="1172" t="s">
        <v>7278</v>
      </c>
      <c r="C1491" s="636">
        <v>4218018589</v>
      </c>
      <c r="D1491" s="636" t="s">
        <v>589</v>
      </c>
      <c r="E1491" s="528" t="s">
        <v>8780</v>
      </c>
      <c r="F1491" s="634">
        <v>42648</v>
      </c>
      <c r="G1491" s="634" t="s">
        <v>8765</v>
      </c>
      <c r="H1491" s="422" t="s">
        <v>8781</v>
      </c>
      <c r="I1491" s="476" t="s">
        <v>8303</v>
      </c>
      <c r="J1491" s="636" t="s">
        <v>8304</v>
      </c>
      <c r="K1491" s="1452"/>
      <c r="L1491" s="1452"/>
      <c r="M1491" s="1452"/>
      <c r="N1491" s="637">
        <v>353837.82</v>
      </c>
      <c r="O1491" s="637">
        <v>192149.53</v>
      </c>
      <c r="P1491" s="636">
        <f t="shared" ref="P1491:P1554" si="49">N1491-O1491</f>
        <v>161688.29</v>
      </c>
      <c r="Q1491" s="638">
        <f t="shared" ref="Q1491:Q1554" si="50">(100-((O1491/N1491)*100))/100</f>
        <v>0.45695592969683119</v>
      </c>
      <c r="R1491" s="476" t="s">
        <v>8747</v>
      </c>
      <c r="S1491" s="673" t="s">
        <v>8748</v>
      </c>
      <c r="T1491" s="674" t="s">
        <v>8749</v>
      </c>
      <c r="U1491" s="634">
        <v>42691</v>
      </c>
      <c r="V1491" s="636" t="s">
        <v>694</v>
      </c>
      <c r="W1491" s="634">
        <v>42702</v>
      </c>
      <c r="X1491" s="632" t="s">
        <v>8784</v>
      </c>
      <c r="Y1491" s="634">
        <v>42702</v>
      </c>
      <c r="Z1491" s="637">
        <v>192149.53</v>
      </c>
      <c r="AA1491" s="476" t="s">
        <v>8747</v>
      </c>
      <c r="AB1491" s="673" t="s">
        <v>8748</v>
      </c>
    </row>
    <row r="1492" spans="1:28" ht="56.25">
      <c r="A1492" s="475" t="s">
        <v>27214</v>
      </c>
      <c r="B1492" s="1172" t="s">
        <v>7280</v>
      </c>
      <c r="C1492" s="636">
        <v>4218017722</v>
      </c>
      <c r="D1492" s="636" t="s">
        <v>589</v>
      </c>
      <c r="E1492" s="528" t="s">
        <v>8780</v>
      </c>
      <c r="F1492" s="634">
        <v>42648</v>
      </c>
      <c r="G1492" s="634" t="s">
        <v>8765</v>
      </c>
      <c r="H1492" s="422" t="s">
        <v>8781</v>
      </c>
      <c r="I1492" s="476" t="s">
        <v>8303</v>
      </c>
      <c r="J1492" s="636" t="s">
        <v>8304</v>
      </c>
      <c r="K1492" s="1452"/>
      <c r="L1492" s="1452"/>
      <c r="M1492" s="1452"/>
      <c r="N1492" s="637">
        <v>353837.82</v>
      </c>
      <c r="O1492" s="637">
        <v>192149.53</v>
      </c>
      <c r="P1492" s="636">
        <f t="shared" si="49"/>
        <v>161688.29</v>
      </c>
      <c r="Q1492" s="638">
        <f t="shared" si="50"/>
        <v>0.45695592969683119</v>
      </c>
      <c r="R1492" s="476" t="s">
        <v>8747</v>
      </c>
      <c r="S1492" s="673" t="s">
        <v>8748</v>
      </c>
      <c r="T1492" s="674" t="s">
        <v>8749</v>
      </c>
      <c r="U1492" s="634">
        <v>42691</v>
      </c>
      <c r="V1492" s="636" t="s">
        <v>694</v>
      </c>
      <c r="W1492" s="634">
        <v>42702</v>
      </c>
      <c r="X1492" s="632" t="s">
        <v>8785</v>
      </c>
      <c r="Y1492" s="634">
        <v>42702</v>
      </c>
      <c r="Z1492" s="637">
        <v>192149.53</v>
      </c>
      <c r="AA1492" s="476" t="s">
        <v>8747</v>
      </c>
      <c r="AB1492" s="673" t="s">
        <v>8748</v>
      </c>
    </row>
    <row r="1493" spans="1:28" ht="56.25">
      <c r="A1493" s="475" t="s">
        <v>27215</v>
      </c>
      <c r="B1493" s="1172" t="s">
        <v>7284</v>
      </c>
      <c r="C1493" s="636">
        <v>4218020059</v>
      </c>
      <c r="D1493" s="636" t="s">
        <v>589</v>
      </c>
      <c r="E1493" s="528" t="s">
        <v>8780</v>
      </c>
      <c r="F1493" s="634">
        <v>42648</v>
      </c>
      <c r="G1493" s="634" t="s">
        <v>8765</v>
      </c>
      <c r="H1493" s="422" t="s">
        <v>8781</v>
      </c>
      <c r="I1493" s="476" t="s">
        <v>8303</v>
      </c>
      <c r="J1493" s="636" t="s">
        <v>8304</v>
      </c>
      <c r="K1493" s="1452"/>
      <c r="L1493" s="1452"/>
      <c r="M1493" s="1452"/>
      <c r="N1493" s="637">
        <v>707675.64</v>
      </c>
      <c r="O1493" s="637">
        <v>384299.06</v>
      </c>
      <c r="P1493" s="636">
        <f t="shared" si="49"/>
        <v>323376.58</v>
      </c>
      <c r="Q1493" s="638">
        <f t="shared" si="50"/>
        <v>0.45695592969683119</v>
      </c>
      <c r="R1493" s="476" t="s">
        <v>8747</v>
      </c>
      <c r="S1493" s="673" t="s">
        <v>8748</v>
      </c>
      <c r="T1493" s="674" t="s">
        <v>8749</v>
      </c>
      <c r="U1493" s="634">
        <v>42691</v>
      </c>
      <c r="V1493" s="636" t="s">
        <v>694</v>
      </c>
      <c r="W1493" s="634">
        <v>42702</v>
      </c>
      <c r="X1493" s="632" t="s">
        <v>8786</v>
      </c>
      <c r="Y1493" s="634">
        <v>42702</v>
      </c>
      <c r="Z1493" s="637">
        <v>384299.06</v>
      </c>
      <c r="AA1493" s="476" t="s">
        <v>8747</v>
      </c>
      <c r="AB1493" s="673" t="s">
        <v>8748</v>
      </c>
    </row>
    <row r="1494" spans="1:28" ht="56.25">
      <c r="A1494" s="475" t="s">
        <v>27216</v>
      </c>
      <c r="B1494" s="1172" t="s">
        <v>7287</v>
      </c>
      <c r="C1494" s="636">
        <v>4218018596</v>
      </c>
      <c r="D1494" s="636" t="s">
        <v>589</v>
      </c>
      <c r="E1494" s="528" t="s">
        <v>8780</v>
      </c>
      <c r="F1494" s="634">
        <v>42648</v>
      </c>
      <c r="G1494" s="634" t="s">
        <v>8765</v>
      </c>
      <c r="H1494" s="422" t="s">
        <v>8781</v>
      </c>
      <c r="I1494" s="476" t="s">
        <v>8303</v>
      </c>
      <c r="J1494" s="636" t="s">
        <v>8304</v>
      </c>
      <c r="K1494" s="1452"/>
      <c r="L1494" s="1452"/>
      <c r="M1494" s="1452"/>
      <c r="N1494" s="637">
        <v>353837.82</v>
      </c>
      <c r="O1494" s="637">
        <v>192149.53</v>
      </c>
      <c r="P1494" s="636">
        <f t="shared" si="49"/>
        <v>161688.29</v>
      </c>
      <c r="Q1494" s="638">
        <f t="shared" si="50"/>
        <v>0.45695592969683119</v>
      </c>
      <c r="R1494" s="476" t="s">
        <v>8747</v>
      </c>
      <c r="S1494" s="673" t="s">
        <v>8748</v>
      </c>
      <c r="T1494" s="674" t="s">
        <v>8749</v>
      </c>
      <c r="U1494" s="634">
        <v>42691</v>
      </c>
      <c r="V1494" s="636" t="s">
        <v>694</v>
      </c>
      <c r="W1494" s="634">
        <v>42702</v>
      </c>
      <c r="X1494" s="632" t="s">
        <v>8787</v>
      </c>
      <c r="Y1494" s="634">
        <v>42702</v>
      </c>
      <c r="Z1494" s="637">
        <v>192149.53</v>
      </c>
      <c r="AA1494" s="476" t="s">
        <v>8747</v>
      </c>
      <c r="AB1494" s="673" t="s">
        <v>8748</v>
      </c>
    </row>
    <row r="1495" spans="1:28" ht="56.25">
      <c r="A1495" s="475" t="s">
        <v>27217</v>
      </c>
      <c r="B1495" s="1172" t="s">
        <v>5237</v>
      </c>
      <c r="C1495" s="636">
        <v>4218004730</v>
      </c>
      <c r="D1495" s="636" t="s">
        <v>589</v>
      </c>
      <c r="E1495" s="528" t="s">
        <v>8780</v>
      </c>
      <c r="F1495" s="634">
        <v>42648</v>
      </c>
      <c r="G1495" s="634" t="s">
        <v>8765</v>
      </c>
      <c r="H1495" s="422" t="s">
        <v>8781</v>
      </c>
      <c r="I1495" s="476" t="s">
        <v>8303</v>
      </c>
      <c r="J1495" s="636" t="s">
        <v>8304</v>
      </c>
      <c r="K1495" s="1452"/>
      <c r="L1495" s="1452"/>
      <c r="M1495" s="1452"/>
      <c r="N1495" s="637">
        <v>353837.82</v>
      </c>
      <c r="O1495" s="637">
        <v>192149.53</v>
      </c>
      <c r="P1495" s="636">
        <f t="shared" si="49"/>
        <v>161688.29</v>
      </c>
      <c r="Q1495" s="638">
        <f t="shared" si="50"/>
        <v>0.45695592969683119</v>
      </c>
      <c r="R1495" s="476" t="s">
        <v>8747</v>
      </c>
      <c r="S1495" s="673" t="s">
        <v>8748</v>
      </c>
      <c r="T1495" s="674" t="s">
        <v>8749</v>
      </c>
      <c r="U1495" s="634">
        <v>42691</v>
      </c>
      <c r="V1495" s="636" t="s">
        <v>694</v>
      </c>
      <c r="W1495" s="634">
        <v>42702</v>
      </c>
      <c r="X1495" s="632" t="s">
        <v>8788</v>
      </c>
      <c r="Y1495" s="634">
        <v>42702</v>
      </c>
      <c r="Z1495" s="637">
        <v>192149.53</v>
      </c>
      <c r="AA1495" s="476" t="s">
        <v>8747</v>
      </c>
      <c r="AB1495" s="673" t="s">
        <v>8748</v>
      </c>
    </row>
    <row r="1496" spans="1:28" ht="67.5">
      <c r="A1496" s="475" t="s">
        <v>27218</v>
      </c>
      <c r="B1496" s="1172" t="s">
        <v>5015</v>
      </c>
      <c r="C1496" s="636">
        <v>4218019462</v>
      </c>
      <c r="D1496" s="636" t="s">
        <v>589</v>
      </c>
      <c r="E1496" s="528" t="s">
        <v>8780</v>
      </c>
      <c r="F1496" s="634">
        <v>42648</v>
      </c>
      <c r="G1496" s="634" t="s">
        <v>8765</v>
      </c>
      <c r="H1496" s="422" t="s">
        <v>8781</v>
      </c>
      <c r="I1496" s="476" t="s">
        <v>8303</v>
      </c>
      <c r="J1496" s="636" t="s">
        <v>8304</v>
      </c>
      <c r="K1496" s="1452"/>
      <c r="L1496" s="1452"/>
      <c r="M1496" s="1452"/>
      <c r="N1496" s="637">
        <v>309608.09000000003</v>
      </c>
      <c r="O1496" s="637">
        <v>168130.84</v>
      </c>
      <c r="P1496" s="636">
        <f t="shared" si="49"/>
        <v>141477.25000000003</v>
      </c>
      <c r="Q1496" s="638">
        <f t="shared" si="50"/>
        <v>0.45695592127453777</v>
      </c>
      <c r="R1496" s="476" t="s">
        <v>8747</v>
      </c>
      <c r="S1496" s="673" t="s">
        <v>8748</v>
      </c>
      <c r="T1496" s="674" t="s">
        <v>8749</v>
      </c>
      <c r="U1496" s="634">
        <v>42691</v>
      </c>
      <c r="V1496" s="636" t="s">
        <v>694</v>
      </c>
      <c r="W1496" s="634">
        <v>42702</v>
      </c>
      <c r="X1496" s="632" t="s">
        <v>8789</v>
      </c>
      <c r="Y1496" s="634">
        <v>42702</v>
      </c>
      <c r="Z1496" s="637">
        <v>168130.84</v>
      </c>
      <c r="AA1496" s="476" t="s">
        <v>8747</v>
      </c>
      <c r="AB1496" s="673" t="s">
        <v>8748</v>
      </c>
    </row>
    <row r="1497" spans="1:28" ht="56.25">
      <c r="A1497" s="475" t="s">
        <v>27219</v>
      </c>
      <c r="B1497" s="1172" t="s">
        <v>5230</v>
      </c>
      <c r="C1497" s="636">
        <v>4218011978</v>
      </c>
      <c r="D1497" s="636" t="s">
        <v>589</v>
      </c>
      <c r="E1497" s="528" t="s">
        <v>8780</v>
      </c>
      <c r="F1497" s="634">
        <v>42648</v>
      </c>
      <c r="G1497" s="634" t="s">
        <v>8765</v>
      </c>
      <c r="H1497" s="422" t="s">
        <v>8781</v>
      </c>
      <c r="I1497" s="476" t="s">
        <v>8303</v>
      </c>
      <c r="J1497" s="636" t="s">
        <v>8304</v>
      </c>
      <c r="K1497" s="1452"/>
      <c r="L1497" s="1452"/>
      <c r="M1497" s="1452"/>
      <c r="N1497" s="637">
        <v>353837.82</v>
      </c>
      <c r="O1497" s="637">
        <v>192149.53</v>
      </c>
      <c r="P1497" s="636">
        <f t="shared" si="49"/>
        <v>161688.29</v>
      </c>
      <c r="Q1497" s="638">
        <f t="shared" si="50"/>
        <v>0.45695592969683119</v>
      </c>
      <c r="R1497" s="476" t="s">
        <v>8747</v>
      </c>
      <c r="S1497" s="673" t="s">
        <v>8748</v>
      </c>
      <c r="T1497" s="674" t="s">
        <v>8749</v>
      </c>
      <c r="U1497" s="634">
        <v>42691</v>
      </c>
      <c r="V1497" s="636" t="s">
        <v>694</v>
      </c>
      <c r="W1497" s="634">
        <v>42702</v>
      </c>
      <c r="X1497" s="632" t="s">
        <v>8790</v>
      </c>
      <c r="Y1497" s="634">
        <v>42702</v>
      </c>
      <c r="Z1497" s="637">
        <v>192149.53</v>
      </c>
      <c r="AA1497" s="476" t="s">
        <v>8747</v>
      </c>
      <c r="AB1497" s="673" t="s">
        <v>8748</v>
      </c>
    </row>
    <row r="1498" spans="1:28" ht="56.25">
      <c r="A1498" s="475" t="s">
        <v>27220</v>
      </c>
      <c r="B1498" s="1172" t="s">
        <v>7292</v>
      </c>
      <c r="C1498" s="636">
        <v>4218020475</v>
      </c>
      <c r="D1498" s="636" t="s">
        <v>589</v>
      </c>
      <c r="E1498" s="528" t="s">
        <v>8780</v>
      </c>
      <c r="F1498" s="634">
        <v>42648</v>
      </c>
      <c r="G1498" s="634" t="s">
        <v>8765</v>
      </c>
      <c r="H1498" s="422" t="s">
        <v>8781</v>
      </c>
      <c r="I1498" s="476" t="s">
        <v>8303</v>
      </c>
      <c r="J1498" s="636" t="s">
        <v>8304</v>
      </c>
      <c r="K1498" s="1452"/>
      <c r="L1498" s="1452"/>
      <c r="M1498" s="1452"/>
      <c r="N1498" s="637">
        <v>353837.82</v>
      </c>
      <c r="O1498" s="637">
        <v>192149.53</v>
      </c>
      <c r="P1498" s="636">
        <f t="shared" si="49"/>
        <v>161688.29</v>
      </c>
      <c r="Q1498" s="638">
        <f t="shared" si="50"/>
        <v>0.45695592969683119</v>
      </c>
      <c r="R1498" s="476" t="s">
        <v>8747</v>
      </c>
      <c r="S1498" s="673" t="s">
        <v>8748</v>
      </c>
      <c r="T1498" s="674" t="s">
        <v>8749</v>
      </c>
      <c r="U1498" s="634">
        <v>42691</v>
      </c>
      <c r="V1498" s="636" t="s">
        <v>694</v>
      </c>
      <c r="W1498" s="634">
        <v>42702</v>
      </c>
      <c r="X1498" s="632" t="s">
        <v>8791</v>
      </c>
      <c r="Y1498" s="634">
        <v>42702</v>
      </c>
      <c r="Z1498" s="637">
        <v>192149.53</v>
      </c>
      <c r="AA1498" s="476" t="s">
        <v>8747</v>
      </c>
      <c r="AB1498" s="673" t="s">
        <v>8748</v>
      </c>
    </row>
    <row r="1499" spans="1:28" ht="56.25">
      <c r="A1499" s="475" t="s">
        <v>27221</v>
      </c>
      <c r="B1499" s="1172" t="s">
        <v>7295</v>
      </c>
      <c r="C1499" s="636">
        <v>4218016630</v>
      </c>
      <c r="D1499" s="636" t="s">
        <v>589</v>
      </c>
      <c r="E1499" s="528" t="s">
        <v>8780</v>
      </c>
      <c r="F1499" s="634">
        <v>42648</v>
      </c>
      <c r="G1499" s="634" t="s">
        <v>8765</v>
      </c>
      <c r="H1499" s="422" t="s">
        <v>8781</v>
      </c>
      <c r="I1499" s="476" t="s">
        <v>8303</v>
      </c>
      <c r="J1499" s="636" t="s">
        <v>8304</v>
      </c>
      <c r="K1499" s="1452"/>
      <c r="L1499" s="1452"/>
      <c r="M1499" s="1452"/>
      <c r="N1499" s="637">
        <v>353837.82</v>
      </c>
      <c r="O1499" s="637">
        <v>192149.53</v>
      </c>
      <c r="P1499" s="636">
        <f t="shared" si="49"/>
        <v>161688.29</v>
      </c>
      <c r="Q1499" s="638">
        <f t="shared" si="50"/>
        <v>0.45695592969683119</v>
      </c>
      <c r="R1499" s="476" t="s">
        <v>8747</v>
      </c>
      <c r="S1499" s="673" t="s">
        <v>8748</v>
      </c>
      <c r="T1499" s="674" t="s">
        <v>8749</v>
      </c>
      <c r="U1499" s="634">
        <v>42691</v>
      </c>
      <c r="V1499" s="636" t="s">
        <v>694</v>
      </c>
      <c r="W1499" s="634">
        <v>42702</v>
      </c>
      <c r="X1499" s="632" t="s">
        <v>8792</v>
      </c>
      <c r="Y1499" s="634">
        <v>42702</v>
      </c>
      <c r="Z1499" s="637">
        <v>192149.53</v>
      </c>
      <c r="AA1499" s="476" t="s">
        <v>8747</v>
      </c>
      <c r="AB1499" s="673" t="s">
        <v>8748</v>
      </c>
    </row>
    <row r="1500" spans="1:28" ht="123.75">
      <c r="A1500" s="475" t="s">
        <v>27222</v>
      </c>
      <c r="B1500" s="1172" t="s">
        <v>7252</v>
      </c>
      <c r="C1500" s="636">
        <v>4218018620</v>
      </c>
      <c r="D1500" s="636" t="s">
        <v>589</v>
      </c>
      <c r="E1500" s="528" t="s">
        <v>8780</v>
      </c>
      <c r="F1500" s="634">
        <v>42648</v>
      </c>
      <c r="G1500" s="634" t="s">
        <v>8765</v>
      </c>
      <c r="H1500" s="422" t="s">
        <v>8781</v>
      </c>
      <c r="I1500" s="476" t="s">
        <v>8303</v>
      </c>
      <c r="J1500" s="636" t="s">
        <v>8304</v>
      </c>
      <c r="K1500" s="1452"/>
      <c r="L1500" s="1452"/>
      <c r="M1500" s="1452"/>
      <c r="N1500" s="637">
        <v>353837.82</v>
      </c>
      <c r="O1500" s="637">
        <v>192149.53</v>
      </c>
      <c r="P1500" s="636">
        <f t="shared" si="49"/>
        <v>161688.29</v>
      </c>
      <c r="Q1500" s="638">
        <f t="shared" si="50"/>
        <v>0.45695592969683119</v>
      </c>
      <c r="R1500" s="476" t="s">
        <v>8747</v>
      </c>
      <c r="S1500" s="673" t="s">
        <v>8748</v>
      </c>
      <c r="T1500" s="674" t="s">
        <v>8749</v>
      </c>
      <c r="U1500" s="634">
        <v>42691</v>
      </c>
      <c r="V1500" s="636" t="s">
        <v>694</v>
      </c>
      <c r="W1500" s="634">
        <v>42702</v>
      </c>
      <c r="X1500" s="632" t="s">
        <v>8793</v>
      </c>
      <c r="Y1500" s="634">
        <v>42702</v>
      </c>
      <c r="Z1500" s="637">
        <v>192149.53</v>
      </c>
      <c r="AA1500" s="476" t="s">
        <v>8747</v>
      </c>
      <c r="AB1500" s="673" t="s">
        <v>8748</v>
      </c>
    </row>
    <row r="1501" spans="1:28" ht="112.5">
      <c r="A1501" s="475" t="s">
        <v>27223</v>
      </c>
      <c r="B1501" s="1172" t="s">
        <v>7244</v>
      </c>
      <c r="C1501" s="636">
        <v>4218016817</v>
      </c>
      <c r="D1501" s="636" t="s">
        <v>589</v>
      </c>
      <c r="E1501" s="528" t="s">
        <v>8780</v>
      </c>
      <c r="F1501" s="634">
        <v>42648</v>
      </c>
      <c r="G1501" s="634" t="s">
        <v>8765</v>
      </c>
      <c r="H1501" s="422" t="s">
        <v>8781</v>
      </c>
      <c r="I1501" s="476" t="s">
        <v>8303</v>
      </c>
      <c r="J1501" s="636" t="s">
        <v>8304</v>
      </c>
      <c r="K1501" s="1452"/>
      <c r="L1501" s="1452"/>
      <c r="M1501" s="1452"/>
      <c r="N1501" s="637">
        <v>265378.37</v>
      </c>
      <c r="O1501" s="637">
        <v>144112.15</v>
      </c>
      <c r="P1501" s="636">
        <f t="shared" si="49"/>
        <v>121266.22</v>
      </c>
      <c r="Q1501" s="638">
        <f t="shared" si="50"/>
        <v>0.45695593050782546</v>
      </c>
      <c r="R1501" s="476" t="s">
        <v>8747</v>
      </c>
      <c r="S1501" s="673" t="s">
        <v>8748</v>
      </c>
      <c r="T1501" s="674" t="s">
        <v>8749</v>
      </c>
      <c r="U1501" s="634">
        <v>42691</v>
      </c>
      <c r="V1501" s="636" t="s">
        <v>694</v>
      </c>
      <c r="W1501" s="634">
        <v>42702</v>
      </c>
      <c r="X1501" s="632" t="s">
        <v>8794</v>
      </c>
      <c r="Y1501" s="634">
        <v>42702</v>
      </c>
      <c r="Z1501" s="637">
        <v>144112.15</v>
      </c>
      <c r="AA1501" s="476" t="s">
        <v>8747</v>
      </c>
      <c r="AB1501" s="673" t="s">
        <v>8748</v>
      </c>
    </row>
    <row r="1502" spans="1:28" ht="78.75">
      <c r="A1502" s="475" t="s">
        <v>27224</v>
      </c>
      <c r="B1502" s="1172" t="s">
        <v>5237</v>
      </c>
      <c r="C1502" s="632"/>
      <c r="D1502" s="636" t="s">
        <v>589</v>
      </c>
      <c r="E1502" s="633" t="s">
        <v>8795</v>
      </c>
      <c r="F1502" s="634">
        <v>42648</v>
      </c>
      <c r="G1502" s="634" t="s">
        <v>8796</v>
      </c>
      <c r="H1502" s="422" t="s">
        <v>8797</v>
      </c>
      <c r="I1502" s="476" t="s">
        <v>992</v>
      </c>
      <c r="J1502" s="636" t="s">
        <v>8352</v>
      </c>
      <c r="K1502" s="1452">
        <v>9</v>
      </c>
      <c r="L1502" s="1452">
        <v>9</v>
      </c>
      <c r="M1502" s="1452">
        <v>0</v>
      </c>
      <c r="N1502" s="637">
        <v>182167.09</v>
      </c>
      <c r="O1502" s="637">
        <v>112943.58</v>
      </c>
      <c r="P1502" s="636">
        <f t="shared" si="49"/>
        <v>69223.509999999995</v>
      </c>
      <c r="Q1502" s="638">
        <f t="shared" si="50"/>
        <v>0.38000008673355867</v>
      </c>
      <c r="R1502" s="636" t="s">
        <v>7273</v>
      </c>
      <c r="S1502" s="636">
        <v>4253031430</v>
      </c>
      <c r="T1502" s="636" t="s">
        <v>8798</v>
      </c>
      <c r="U1502" s="634">
        <v>42690</v>
      </c>
      <c r="V1502" s="636" t="s">
        <v>694</v>
      </c>
      <c r="W1502" s="634">
        <v>42702</v>
      </c>
      <c r="X1502" s="632" t="s">
        <v>8799</v>
      </c>
      <c r="Y1502" s="634">
        <v>42702</v>
      </c>
      <c r="Z1502" s="637">
        <v>112943.58</v>
      </c>
      <c r="AA1502" s="636" t="s">
        <v>7273</v>
      </c>
      <c r="AB1502" s="636">
        <v>4253031430</v>
      </c>
    </row>
    <row r="1503" spans="1:28" ht="78.75">
      <c r="A1503" s="475" t="s">
        <v>27225</v>
      </c>
      <c r="B1503" s="1172" t="s">
        <v>4985</v>
      </c>
      <c r="C1503" s="636">
        <v>4218011960</v>
      </c>
      <c r="D1503" s="636" t="s">
        <v>589</v>
      </c>
      <c r="E1503" s="633" t="s">
        <v>8795</v>
      </c>
      <c r="F1503" s="634">
        <v>42648</v>
      </c>
      <c r="G1503" s="634" t="s">
        <v>8796</v>
      </c>
      <c r="H1503" s="422" t="s">
        <v>8797</v>
      </c>
      <c r="I1503" s="476" t="s">
        <v>992</v>
      </c>
      <c r="J1503" s="636" t="s">
        <v>8352</v>
      </c>
      <c r="K1503" s="1452"/>
      <c r="L1503" s="1452"/>
      <c r="M1503" s="1452"/>
      <c r="N1503" s="637">
        <v>273250.64</v>
      </c>
      <c r="O1503" s="662">
        <v>169415.38</v>
      </c>
      <c r="P1503" s="636">
        <f t="shared" si="49"/>
        <v>103835.26000000001</v>
      </c>
      <c r="Q1503" s="638">
        <f t="shared" si="50"/>
        <v>0.38000006148201526</v>
      </c>
      <c r="R1503" s="636" t="s">
        <v>7273</v>
      </c>
      <c r="S1503" s="636">
        <v>4253031430</v>
      </c>
      <c r="T1503" s="636" t="s">
        <v>8798</v>
      </c>
      <c r="U1503" s="634">
        <v>42690</v>
      </c>
      <c r="V1503" s="636" t="s">
        <v>694</v>
      </c>
      <c r="W1503" s="634">
        <v>42702</v>
      </c>
      <c r="X1503" s="632" t="s">
        <v>8767</v>
      </c>
      <c r="Y1503" s="634">
        <v>42702</v>
      </c>
      <c r="Z1503" s="662">
        <v>169415.38</v>
      </c>
      <c r="AA1503" s="636" t="s">
        <v>7273</v>
      </c>
      <c r="AB1503" s="636">
        <v>4253031430</v>
      </c>
    </row>
    <row r="1504" spans="1:28" ht="78.75">
      <c r="A1504" s="475" t="s">
        <v>27226</v>
      </c>
      <c r="B1504" s="1172" t="s">
        <v>7280</v>
      </c>
      <c r="C1504" s="636">
        <v>4218017722</v>
      </c>
      <c r="D1504" s="636" t="s">
        <v>589</v>
      </c>
      <c r="E1504" s="633" t="s">
        <v>8795</v>
      </c>
      <c r="F1504" s="634">
        <v>42648</v>
      </c>
      <c r="G1504" s="634" t="s">
        <v>8796</v>
      </c>
      <c r="H1504" s="422" t="s">
        <v>8797</v>
      </c>
      <c r="I1504" s="476" t="s">
        <v>992</v>
      </c>
      <c r="J1504" s="636" t="s">
        <v>8352</v>
      </c>
      <c r="K1504" s="1452"/>
      <c r="L1504" s="1452"/>
      <c r="M1504" s="1452"/>
      <c r="N1504" s="637">
        <v>273250.64</v>
      </c>
      <c r="O1504" s="662">
        <v>169415.38</v>
      </c>
      <c r="P1504" s="636">
        <f t="shared" si="49"/>
        <v>103835.26000000001</v>
      </c>
      <c r="Q1504" s="638">
        <f t="shared" si="50"/>
        <v>0.38000006148201526</v>
      </c>
      <c r="R1504" s="636" t="s">
        <v>7273</v>
      </c>
      <c r="S1504" s="636">
        <v>4253031430</v>
      </c>
      <c r="T1504" s="636" t="s">
        <v>8798</v>
      </c>
      <c r="U1504" s="634">
        <v>42690</v>
      </c>
      <c r="V1504" s="636" t="s">
        <v>694</v>
      </c>
      <c r="W1504" s="634">
        <v>42702</v>
      </c>
      <c r="X1504" s="632" t="s">
        <v>8800</v>
      </c>
      <c r="Y1504" s="634">
        <v>42702</v>
      </c>
      <c r="Z1504" s="662">
        <v>169415.38</v>
      </c>
      <c r="AA1504" s="636" t="s">
        <v>7273</v>
      </c>
      <c r="AB1504" s="636">
        <v>4253031430</v>
      </c>
    </row>
    <row r="1505" spans="1:28" ht="78.75">
      <c r="A1505" s="475" t="s">
        <v>27227</v>
      </c>
      <c r="B1505" s="1172" t="s">
        <v>5015</v>
      </c>
      <c r="C1505" s="636">
        <v>4218019462</v>
      </c>
      <c r="D1505" s="636" t="s">
        <v>589</v>
      </c>
      <c r="E1505" s="633" t="s">
        <v>8795</v>
      </c>
      <c r="F1505" s="634">
        <v>42648</v>
      </c>
      <c r="G1505" s="634" t="s">
        <v>8796</v>
      </c>
      <c r="H1505" s="422" t="s">
        <v>8797</v>
      </c>
      <c r="I1505" s="476" t="s">
        <v>992</v>
      </c>
      <c r="J1505" s="636" t="s">
        <v>8352</v>
      </c>
      <c r="K1505" s="1452"/>
      <c r="L1505" s="1452"/>
      <c r="M1505" s="1452"/>
      <c r="N1505" s="637">
        <v>45541.77</v>
      </c>
      <c r="O1505" s="662">
        <v>28235.89</v>
      </c>
      <c r="P1505" s="636">
        <f t="shared" si="49"/>
        <v>17305.879999999997</v>
      </c>
      <c r="Q1505" s="638">
        <f t="shared" si="50"/>
        <v>0.3800001624881949</v>
      </c>
      <c r="R1505" s="636" t="s">
        <v>7273</v>
      </c>
      <c r="S1505" s="636">
        <v>4253031430</v>
      </c>
      <c r="T1505" s="636" t="s">
        <v>8798</v>
      </c>
      <c r="U1505" s="634">
        <v>42690</v>
      </c>
      <c r="V1505" s="636" t="s">
        <v>694</v>
      </c>
      <c r="W1505" s="634">
        <v>42702</v>
      </c>
      <c r="X1505" s="632" t="s">
        <v>8801</v>
      </c>
      <c r="Y1505" s="634">
        <v>42702</v>
      </c>
      <c r="Z1505" s="662">
        <v>28235.89</v>
      </c>
      <c r="AA1505" s="636" t="s">
        <v>7273</v>
      </c>
      <c r="AB1505" s="636">
        <v>4253031430</v>
      </c>
    </row>
    <row r="1506" spans="1:28" ht="78.75">
      <c r="A1506" s="475" t="s">
        <v>27228</v>
      </c>
      <c r="B1506" s="1172" t="s">
        <v>7276</v>
      </c>
      <c r="C1506" s="636">
        <v>4218016831</v>
      </c>
      <c r="D1506" s="636" t="s">
        <v>589</v>
      </c>
      <c r="E1506" s="633" t="s">
        <v>8795</v>
      </c>
      <c r="F1506" s="634">
        <v>42648</v>
      </c>
      <c r="G1506" s="634" t="s">
        <v>8796</v>
      </c>
      <c r="H1506" s="422" t="s">
        <v>8797</v>
      </c>
      <c r="I1506" s="476" t="s">
        <v>992</v>
      </c>
      <c r="J1506" s="636" t="s">
        <v>8352</v>
      </c>
      <c r="K1506" s="1452"/>
      <c r="L1506" s="1452"/>
      <c r="M1506" s="1452"/>
      <c r="N1506" s="637">
        <v>273250.64</v>
      </c>
      <c r="O1506" s="662">
        <v>169415.38</v>
      </c>
      <c r="P1506" s="636">
        <f t="shared" si="49"/>
        <v>103835.26000000001</v>
      </c>
      <c r="Q1506" s="638">
        <f t="shared" si="50"/>
        <v>0.38000006148201526</v>
      </c>
      <c r="R1506" s="636" t="s">
        <v>7273</v>
      </c>
      <c r="S1506" s="636">
        <v>4253031430</v>
      </c>
      <c r="T1506" s="636" t="s">
        <v>8798</v>
      </c>
      <c r="U1506" s="634">
        <v>42690</v>
      </c>
      <c r="V1506" s="636" t="s">
        <v>694</v>
      </c>
      <c r="W1506" s="634">
        <v>42702</v>
      </c>
      <c r="X1506" s="632" t="s">
        <v>8802</v>
      </c>
      <c r="Y1506" s="634">
        <v>42702</v>
      </c>
      <c r="Z1506" s="662">
        <v>169415.38</v>
      </c>
      <c r="AA1506" s="636" t="s">
        <v>7273</v>
      </c>
      <c r="AB1506" s="636">
        <v>4253031430</v>
      </c>
    </row>
    <row r="1507" spans="1:28" ht="123.75">
      <c r="A1507" s="475" t="s">
        <v>27229</v>
      </c>
      <c r="B1507" s="1172" t="s">
        <v>7252</v>
      </c>
      <c r="C1507" s="636">
        <v>4218018620</v>
      </c>
      <c r="D1507" s="636" t="s">
        <v>589</v>
      </c>
      <c r="E1507" s="633" t="s">
        <v>8795</v>
      </c>
      <c r="F1507" s="634">
        <v>42648</v>
      </c>
      <c r="G1507" s="634" t="s">
        <v>8796</v>
      </c>
      <c r="H1507" s="422" t="s">
        <v>8797</v>
      </c>
      <c r="I1507" s="476" t="s">
        <v>992</v>
      </c>
      <c r="J1507" s="636" t="s">
        <v>8352</v>
      </c>
      <c r="K1507" s="1452"/>
      <c r="L1507" s="1452"/>
      <c r="M1507" s="1452"/>
      <c r="N1507" s="637">
        <v>273250.64</v>
      </c>
      <c r="O1507" s="636">
        <v>169415.38</v>
      </c>
      <c r="P1507" s="636">
        <f t="shared" si="49"/>
        <v>103835.26000000001</v>
      </c>
      <c r="Q1507" s="638">
        <f t="shared" si="50"/>
        <v>0.38000006148201526</v>
      </c>
      <c r="R1507" s="636" t="s">
        <v>7273</v>
      </c>
      <c r="S1507" s="636">
        <v>4253031430</v>
      </c>
      <c r="T1507" s="636" t="s">
        <v>8798</v>
      </c>
      <c r="U1507" s="634">
        <v>42690</v>
      </c>
      <c r="V1507" s="636" t="s">
        <v>694</v>
      </c>
      <c r="W1507" s="634">
        <v>42702</v>
      </c>
      <c r="X1507" s="632" t="s">
        <v>8803</v>
      </c>
      <c r="Y1507" s="634">
        <v>42702</v>
      </c>
      <c r="Z1507" s="636">
        <v>169415.38</v>
      </c>
      <c r="AA1507" s="636" t="s">
        <v>7273</v>
      </c>
      <c r="AB1507" s="636">
        <v>4253031430</v>
      </c>
    </row>
    <row r="1508" spans="1:28" ht="78.75">
      <c r="A1508" s="475" t="s">
        <v>27230</v>
      </c>
      <c r="B1508" s="1172" t="s">
        <v>7287</v>
      </c>
      <c r="C1508" s="636">
        <v>4218018596</v>
      </c>
      <c r="D1508" s="636" t="s">
        <v>589</v>
      </c>
      <c r="E1508" s="633" t="s">
        <v>8795</v>
      </c>
      <c r="F1508" s="634">
        <v>42648</v>
      </c>
      <c r="G1508" s="634" t="s">
        <v>8796</v>
      </c>
      <c r="H1508" s="422" t="s">
        <v>8797</v>
      </c>
      <c r="I1508" s="476" t="s">
        <v>992</v>
      </c>
      <c r="J1508" s="636" t="s">
        <v>8352</v>
      </c>
      <c r="K1508" s="1452"/>
      <c r="L1508" s="1452"/>
      <c r="M1508" s="1452"/>
      <c r="N1508" s="637">
        <v>182167.09</v>
      </c>
      <c r="O1508" s="662">
        <v>112943.58</v>
      </c>
      <c r="P1508" s="636">
        <f t="shared" si="49"/>
        <v>69223.509999999995</v>
      </c>
      <c r="Q1508" s="638">
        <f t="shared" si="50"/>
        <v>0.38000008673355867</v>
      </c>
      <c r="R1508" s="636" t="s">
        <v>7273</v>
      </c>
      <c r="S1508" s="636">
        <v>4253031430</v>
      </c>
      <c r="T1508" s="636" t="s">
        <v>8798</v>
      </c>
      <c r="U1508" s="634">
        <v>42690</v>
      </c>
      <c r="V1508" s="636" t="s">
        <v>694</v>
      </c>
      <c r="W1508" s="634">
        <v>42702</v>
      </c>
      <c r="X1508" s="632" t="s">
        <v>8804</v>
      </c>
      <c r="Y1508" s="634">
        <v>42702</v>
      </c>
      <c r="Z1508" s="662">
        <v>112943.58</v>
      </c>
      <c r="AA1508" s="636" t="s">
        <v>7273</v>
      </c>
      <c r="AB1508" s="636">
        <v>4253031430</v>
      </c>
    </row>
    <row r="1509" spans="1:28" ht="78.75">
      <c r="A1509" s="475" t="s">
        <v>27231</v>
      </c>
      <c r="B1509" s="1172" t="s">
        <v>7284</v>
      </c>
      <c r="C1509" s="636">
        <v>4218020059</v>
      </c>
      <c r="D1509" s="636" t="s">
        <v>589</v>
      </c>
      <c r="E1509" s="633" t="s">
        <v>8795</v>
      </c>
      <c r="F1509" s="634">
        <v>42648</v>
      </c>
      <c r="G1509" s="634" t="s">
        <v>8796</v>
      </c>
      <c r="H1509" s="422" t="s">
        <v>8797</v>
      </c>
      <c r="I1509" s="476" t="s">
        <v>992</v>
      </c>
      <c r="J1509" s="636" t="s">
        <v>8352</v>
      </c>
      <c r="K1509" s="1452"/>
      <c r="L1509" s="1452"/>
      <c r="M1509" s="1452"/>
      <c r="N1509" s="637">
        <v>546501.27</v>
      </c>
      <c r="O1509" s="662">
        <v>338830.75</v>
      </c>
      <c r="P1509" s="636">
        <f t="shared" si="49"/>
        <v>207670.52000000002</v>
      </c>
      <c r="Q1509" s="638">
        <f t="shared" si="50"/>
        <v>0.38000006843533962</v>
      </c>
      <c r="R1509" s="636" t="s">
        <v>7273</v>
      </c>
      <c r="S1509" s="636">
        <v>4253031430</v>
      </c>
      <c r="T1509" s="636" t="s">
        <v>8798</v>
      </c>
      <c r="U1509" s="634">
        <v>42690</v>
      </c>
      <c r="V1509" s="636" t="s">
        <v>694</v>
      </c>
      <c r="W1509" s="634">
        <v>42702</v>
      </c>
      <c r="X1509" s="632" t="s">
        <v>8805</v>
      </c>
      <c r="Y1509" s="634">
        <v>42702</v>
      </c>
      <c r="Z1509" s="662">
        <v>338830.75</v>
      </c>
      <c r="AA1509" s="636" t="s">
        <v>7273</v>
      </c>
      <c r="AB1509" s="636">
        <v>4253031430</v>
      </c>
    </row>
    <row r="1510" spans="1:28" ht="78.75">
      <c r="A1510" s="475" t="s">
        <v>27232</v>
      </c>
      <c r="B1510" s="1172" t="s">
        <v>7278</v>
      </c>
      <c r="C1510" s="636">
        <v>4218018589</v>
      </c>
      <c r="D1510" s="636" t="s">
        <v>589</v>
      </c>
      <c r="E1510" s="633" t="s">
        <v>8795</v>
      </c>
      <c r="F1510" s="634">
        <v>42648</v>
      </c>
      <c r="G1510" s="634" t="s">
        <v>8796</v>
      </c>
      <c r="H1510" s="422" t="s">
        <v>8797</v>
      </c>
      <c r="I1510" s="476" t="s">
        <v>992</v>
      </c>
      <c r="J1510" s="636" t="s">
        <v>8352</v>
      </c>
      <c r="K1510" s="1452"/>
      <c r="L1510" s="1452"/>
      <c r="M1510" s="1452"/>
      <c r="N1510" s="637">
        <v>273250.64</v>
      </c>
      <c r="O1510" s="662">
        <v>169415.38</v>
      </c>
      <c r="P1510" s="636">
        <f t="shared" si="49"/>
        <v>103835.26000000001</v>
      </c>
      <c r="Q1510" s="638">
        <f t="shared" si="50"/>
        <v>0.38000006148201526</v>
      </c>
      <c r="R1510" s="636" t="s">
        <v>7273</v>
      </c>
      <c r="S1510" s="636">
        <v>4253031430</v>
      </c>
      <c r="T1510" s="636" t="s">
        <v>8798</v>
      </c>
      <c r="U1510" s="634">
        <v>42690</v>
      </c>
      <c r="V1510" s="636" t="s">
        <v>694</v>
      </c>
      <c r="W1510" s="634">
        <v>42702</v>
      </c>
      <c r="X1510" s="632" t="s">
        <v>8806</v>
      </c>
      <c r="Y1510" s="634">
        <v>42702</v>
      </c>
      <c r="Z1510" s="662">
        <v>169415.38</v>
      </c>
      <c r="AA1510" s="636" t="s">
        <v>7273</v>
      </c>
      <c r="AB1510" s="636">
        <v>4253031430</v>
      </c>
    </row>
    <row r="1511" spans="1:28" ht="112.5">
      <c r="A1511" s="475" t="s">
        <v>27233</v>
      </c>
      <c r="B1511" s="1172" t="s">
        <v>7244</v>
      </c>
      <c r="C1511" s="636">
        <v>4218016817</v>
      </c>
      <c r="D1511" s="636" t="s">
        <v>589</v>
      </c>
      <c r="E1511" s="633" t="s">
        <v>8795</v>
      </c>
      <c r="F1511" s="634">
        <v>42648</v>
      </c>
      <c r="G1511" s="634" t="s">
        <v>8796</v>
      </c>
      <c r="H1511" s="422" t="s">
        <v>8797</v>
      </c>
      <c r="I1511" s="476" t="s">
        <v>992</v>
      </c>
      <c r="J1511" s="636" t="s">
        <v>8352</v>
      </c>
      <c r="K1511" s="1452"/>
      <c r="L1511" s="1452"/>
      <c r="M1511" s="1452"/>
      <c r="N1511" s="637">
        <v>273250.64</v>
      </c>
      <c r="O1511" s="662">
        <v>169415.38</v>
      </c>
      <c r="P1511" s="636">
        <f t="shared" si="49"/>
        <v>103835.26000000001</v>
      </c>
      <c r="Q1511" s="638">
        <f t="shared" si="50"/>
        <v>0.38000006148201526</v>
      </c>
      <c r="R1511" s="636" t="s">
        <v>7273</v>
      </c>
      <c r="S1511" s="636">
        <v>4253031430</v>
      </c>
      <c r="T1511" s="636" t="s">
        <v>8798</v>
      </c>
      <c r="U1511" s="634">
        <v>42690</v>
      </c>
      <c r="V1511" s="636" t="s">
        <v>694</v>
      </c>
      <c r="W1511" s="634">
        <v>42702</v>
      </c>
      <c r="X1511" s="632" t="s">
        <v>8807</v>
      </c>
      <c r="Y1511" s="634">
        <v>42702</v>
      </c>
      <c r="Z1511" s="662">
        <v>169415.38</v>
      </c>
      <c r="AA1511" s="636" t="s">
        <v>7273</v>
      </c>
      <c r="AB1511" s="636">
        <v>4253031430</v>
      </c>
    </row>
    <row r="1512" spans="1:28" ht="78.75">
      <c r="A1512" s="475" t="s">
        <v>27234</v>
      </c>
      <c r="B1512" s="1174" t="s">
        <v>8251</v>
      </c>
      <c r="C1512" s="643">
        <v>4219004236</v>
      </c>
      <c r="D1512" s="636" t="s">
        <v>589</v>
      </c>
      <c r="E1512" s="675" t="s">
        <v>8808</v>
      </c>
      <c r="F1512" s="632" t="s">
        <v>3378</v>
      </c>
      <c r="G1512" s="422" t="s">
        <v>3343</v>
      </c>
      <c r="H1512" s="422" t="s">
        <v>8809</v>
      </c>
      <c r="I1512" s="476" t="s">
        <v>992</v>
      </c>
      <c r="J1512" s="636" t="s">
        <v>8352</v>
      </c>
      <c r="K1512" s="1452">
        <v>7</v>
      </c>
      <c r="L1512" s="1452">
        <v>7</v>
      </c>
      <c r="M1512" s="1452">
        <v>0</v>
      </c>
      <c r="N1512" s="637">
        <v>91083.55</v>
      </c>
      <c r="O1512" s="662">
        <v>71500.58</v>
      </c>
      <c r="P1512" s="636">
        <f t="shared" si="49"/>
        <v>19582.97</v>
      </c>
      <c r="Q1512" s="638">
        <f t="shared" si="50"/>
        <v>0.21500007410778338</v>
      </c>
      <c r="R1512" s="676" t="s">
        <v>8810</v>
      </c>
      <c r="S1512" s="676">
        <v>4217170862</v>
      </c>
      <c r="T1512" s="676" t="s">
        <v>8306</v>
      </c>
      <c r="U1512" s="634">
        <v>42683</v>
      </c>
      <c r="V1512" s="636" t="s">
        <v>694</v>
      </c>
      <c r="W1512" s="632" t="s">
        <v>3201</v>
      </c>
      <c r="X1512" s="422" t="s">
        <v>8811</v>
      </c>
      <c r="Y1512" s="632" t="s">
        <v>3201</v>
      </c>
      <c r="Z1512" s="662">
        <v>71500.58</v>
      </c>
      <c r="AA1512" s="676" t="s">
        <v>8810</v>
      </c>
      <c r="AB1512" s="676">
        <v>4217170862</v>
      </c>
    </row>
    <row r="1513" spans="1:28" ht="78.75">
      <c r="A1513" s="475" t="s">
        <v>27235</v>
      </c>
      <c r="B1513" s="1174" t="s">
        <v>8308</v>
      </c>
      <c r="C1513" s="643">
        <v>4219004290</v>
      </c>
      <c r="D1513" s="636" t="s">
        <v>589</v>
      </c>
      <c r="E1513" s="675" t="s">
        <v>8808</v>
      </c>
      <c r="F1513" s="632" t="s">
        <v>3378</v>
      </c>
      <c r="G1513" s="422" t="s">
        <v>3343</v>
      </c>
      <c r="H1513" s="422" t="s">
        <v>8809</v>
      </c>
      <c r="I1513" s="476" t="s">
        <v>992</v>
      </c>
      <c r="J1513" s="636" t="s">
        <v>8352</v>
      </c>
      <c r="K1513" s="1452"/>
      <c r="L1513" s="1452"/>
      <c r="M1513" s="1452"/>
      <c r="N1513" s="637">
        <v>182167.09</v>
      </c>
      <c r="O1513" s="662">
        <v>143001.16</v>
      </c>
      <c r="P1513" s="636">
        <f t="shared" si="49"/>
        <v>39165.929999999993</v>
      </c>
      <c r="Q1513" s="638">
        <f t="shared" si="50"/>
        <v>0.21500003101548132</v>
      </c>
      <c r="R1513" s="676" t="s">
        <v>8810</v>
      </c>
      <c r="S1513" s="676">
        <v>4217170862</v>
      </c>
      <c r="T1513" s="676" t="s">
        <v>8306</v>
      </c>
      <c r="U1513" s="634">
        <v>42683</v>
      </c>
      <c r="V1513" s="636" t="s">
        <v>694</v>
      </c>
      <c r="W1513" s="632" t="s">
        <v>3201</v>
      </c>
      <c r="X1513" s="422" t="s">
        <v>8812</v>
      </c>
      <c r="Y1513" s="632" t="s">
        <v>3201</v>
      </c>
      <c r="Z1513" s="662">
        <v>143001.16</v>
      </c>
      <c r="AA1513" s="676" t="s">
        <v>8810</v>
      </c>
      <c r="AB1513" s="676">
        <v>4217170862</v>
      </c>
    </row>
    <row r="1514" spans="1:28" ht="78.75">
      <c r="A1514" s="475" t="s">
        <v>27236</v>
      </c>
      <c r="B1514" s="1174" t="s">
        <v>8310</v>
      </c>
      <c r="C1514" s="643">
        <v>4219004268</v>
      </c>
      <c r="D1514" s="636" t="s">
        <v>589</v>
      </c>
      <c r="E1514" s="675" t="s">
        <v>8808</v>
      </c>
      <c r="F1514" s="632" t="s">
        <v>3378</v>
      </c>
      <c r="G1514" s="422" t="s">
        <v>3343</v>
      </c>
      <c r="H1514" s="422" t="s">
        <v>8809</v>
      </c>
      <c r="I1514" s="476" t="s">
        <v>992</v>
      </c>
      <c r="J1514" s="636" t="s">
        <v>8352</v>
      </c>
      <c r="K1514" s="1452"/>
      <c r="L1514" s="1452"/>
      <c r="M1514" s="1452"/>
      <c r="N1514" s="637">
        <v>182167.09</v>
      </c>
      <c r="O1514" s="662">
        <v>143001.16</v>
      </c>
      <c r="P1514" s="636">
        <f t="shared" si="49"/>
        <v>39165.929999999993</v>
      </c>
      <c r="Q1514" s="638">
        <f t="shared" si="50"/>
        <v>0.21500003101548132</v>
      </c>
      <c r="R1514" s="676" t="s">
        <v>8810</v>
      </c>
      <c r="S1514" s="676">
        <v>4217170862</v>
      </c>
      <c r="T1514" s="676" t="s">
        <v>8306</v>
      </c>
      <c r="U1514" s="634">
        <v>42683</v>
      </c>
      <c r="V1514" s="636" t="s">
        <v>694</v>
      </c>
      <c r="W1514" s="632" t="s">
        <v>3201</v>
      </c>
      <c r="X1514" s="422" t="s">
        <v>8813</v>
      </c>
      <c r="Y1514" s="632" t="s">
        <v>3201</v>
      </c>
      <c r="Z1514" s="662">
        <v>143001.16</v>
      </c>
      <c r="AA1514" s="676" t="s">
        <v>8810</v>
      </c>
      <c r="AB1514" s="676">
        <v>4217170862</v>
      </c>
    </row>
    <row r="1515" spans="1:28" ht="78.75">
      <c r="A1515" s="475" t="s">
        <v>27237</v>
      </c>
      <c r="B1515" s="1174" t="s">
        <v>8312</v>
      </c>
      <c r="C1515" s="643">
        <v>4221002677</v>
      </c>
      <c r="D1515" s="636" t="s">
        <v>589</v>
      </c>
      <c r="E1515" s="675" t="s">
        <v>8808</v>
      </c>
      <c r="F1515" s="632" t="s">
        <v>3378</v>
      </c>
      <c r="G1515" s="422" t="s">
        <v>3343</v>
      </c>
      <c r="H1515" s="422" t="s">
        <v>8809</v>
      </c>
      <c r="I1515" s="476" t="s">
        <v>992</v>
      </c>
      <c r="J1515" s="636" t="s">
        <v>8352</v>
      </c>
      <c r="K1515" s="1452"/>
      <c r="L1515" s="1452"/>
      <c r="M1515" s="1452"/>
      <c r="N1515" s="637">
        <v>182167.09</v>
      </c>
      <c r="O1515" s="662">
        <v>143001.16</v>
      </c>
      <c r="P1515" s="636">
        <f t="shared" si="49"/>
        <v>39165.929999999993</v>
      </c>
      <c r="Q1515" s="638">
        <f t="shared" si="50"/>
        <v>0.21500003101548132</v>
      </c>
      <c r="R1515" s="676" t="s">
        <v>8810</v>
      </c>
      <c r="S1515" s="676">
        <v>4217170862</v>
      </c>
      <c r="T1515" s="676" t="s">
        <v>8306</v>
      </c>
      <c r="U1515" s="634">
        <v>42683</v>
      </c>
      <c r="V1515" s="636" t="s">
        <v>694</v>
      </c>
      <c r="W1515" s="632" t="s">
        <v>3201</v>
      </c>
      <c r="X1515" s="422" t="s">
        <v>8814</v>
      </c>
      <c r="Y1515" s="632" t="s">
        <v>3201</v>
      </c>
      <c r="Z1515" s="662">
        <v>143001.16</v>
      </c>
      <c r="AA1515" s="676" t="s">
        <v>8810</v>
      </c>
      <c r="AB1515" s="676">
        <v>4217170862</v>
      </c>
    </row>
    <row r="1516" spans="1:28" ht="78.75">
      <c r="A1516" s="475" t="s">
        <v>27238</v>
      </c>
      <c r="B1516" s="1174" t="s">
        <v>7376</v>
      </c>
      <c r="C1516" s="643">
        <v>4221002701</v>
      </c>
      <c r="D1516" s="636" t="s">
        <v>589</v>
      </c>
      <c r="E1516" s="675" t="s">
        <v>8808</v>
      </c>
      <c r="F1516" s="632" t="s">
        <v>3378</v>
      </c>
      <c r="G1516" s="422" t="s">
        <v>3343</v>
      </c>
      <c r="H1516" s="422" t="s">
        <v>8809</v>
      </c>
      <c r="I1516" s="476" t="s">
        <v>992</v>
      </c>
      <c r="J1516" s="636" t="s">
        <v>8352</v>
      </c>
      <c r="K1516" s="1452"/>
      <c r="L1516" s="1452"/>
      <c r="M1516" s="1452"/>
      <c r="N1516" s="637">
        <v>91083.55</v>
      </c>
      <c r="O1516" s="662">
        <v>71500.58</v>
      </c>
      <c r="P1516" s="636">
        <f t="shared" si="49"/>
        <v>19582.97</v>
      </c>
      <c r="Q1516" s="638">
        <f t="shared" si="50"/>
        <v>0.21500007410778338</v>
      </c>
      <c r="R1516" s="676" t="s">
        <v>8810</v>
      </c>
      <c r="S1516" s="676">
        <v>4217170862</v>
      </c>
      <c r="T1516" s="676" t="s">
        <v>8306</v>
      </c>
      <c r="U1516" s="634">
        <v>42683</v>
      </c>
      <c r="V1516" s="636" t="s">
        <v>694</v>
      </c>
      <c r="W1516" s="632" t="s">
        <v>3201</v>
      </c>
      <c r="X1516" s="422" t="s">
        <v>8815</v>
      </c>
      <c r="Y1516" s="632" t="s">
        <v>3201</v>
      </c>
      <c r="Z1516" s="662">
        <v>71500.58</v>
      </c>
      <c r="AA1516" s="676" t="s">
        <v>8810</v>
      </c>
      <c r="AB1516" s="676">
        <v>4217170862</v>
      </c>
    </row>
    <row r="1517" spans="1:28" ht="78.75">
      <c r="A1517" s="475" t="s">
        <v>27239</v>
      </c>
      <c r="B1517" s="1174" t="s">
        <v>8315</v>
      </c>
      <c r="C1517" s="643">
        <v>4219004300</v>
      </c>
      <c r="D1517" s="636" t="s">
        <v>589</v>
      </c>
      <c r="E1517" s="675" t="s">
        <v>8808</v>
      </c>
      <c r="F1517" s="632" t="s">
        <v>3378</v>
      </c>
      <c r="G1517" s="422" t="s">
        <v>3343</v>
      </c>
      <c r="H1517" s="422" t="s">
        <v>8809</v>
      </c>
      <c r="I1517" s="476" t="s">
        <v>992</v>
      </c>
      <c r="J1517" s="636" t="s">
        <v>8352</v>
      </c>
      <c r="K1517" s="1452"/>
      <c r="L1517" s="1452"/>
      <c r="M1517" s="1452"/>
      <c r="N1517" s="637">
        <v>91083.55</v>
      </c>
      <c r="O1517" s="662">
        <v>71500.58</v>
      </c>
      <c r="P1517" s="636">
        <f t="shared" si="49"/>
        <v>19582.97</v>
      </c>
      <c r="Q1517" s="638">
        <f t="shared" si="50"/>
        <v>0.21500007410778338</v>
      </c>
      <c r="R1517" s="676" t="s">
        <v>8810</v>
      </c>
      <c r="S1517" s="676">
        <v>4217170862</v>
      </c>
      <c r="T1517" s="676" t="s">
        <v>8306</v>
      </c>
      <c r="U1517" s="634">
        <v>42683</v>
      </c>
      <c r="V1517" s="636" t="s">
        <v>694</v>
      </c>
      <c r="W1517" s="632" t="s">
        <v>3201</v>
      </c>
      <c r="X1517" s="422" t="s">
        <v>8816</v>
      </c>
      <c r="Y1517" s="632" t="s">
        <v>3201</v>
      </c>
      <c r="Z1517" s="662">
        <v>71500.58</v>
      </c>
      <c r="AA1517" s="676" t="s">
        <v>8810</v>
      </c>
      <c r="AB1517" s="676">
        <v>4217170862</v>
      </c>
    </row>
    <row r="1518" spans="1:28" ht="78.75">
      <c r="A1518" s="475" t="s">
        <v>27240</v>
      </c>
      <c r="B1518" s="1171" t="s">
        <v>8317</v>
      </c>
      <c r="C1518" s="643">
        <v>4221002691</v>
      </c>
      <c r="D1518" s="636" t="s">
        <v>589</v>
      </c>
      <c r="E1518" s="675" t="s">
        <v>8808</v>
      </c>
      <c r="F1518" s="632" t="s">
        <v>3378</v>
      </c>
      <c r="G1518" s="422" t="s">
        <v>3343</v>
      </c>
      <c r="H1518" s="422" t="s">
        <v>8809</v>
      </c>
      <c r="I1518" s="476" t="s">
        <v>992</v>
      </c>
      <c r="J1518" s="636" t="s">
        <v>8352</v>
      </c>
      <c r="K1518" s="1452"/>
      <c r="L1518" s="1452"/>
      <c r="M1518" s="1452"/>
      <c r="N1518" s="637">
        <v>273250.64</v>
      </c>
      <c r="O1518" s="662">
        <v>214501.74</v>
      </c>
      <c r="P1518" s="636">
        <f t="shared" si="49"/>
        <v>58748.900000000023</v>
      </c>
      <c r="Q1518" s="638">
        <f t="shared" si="50"/>
        <v>0.21500004537958275</v>
      </c>
      <c r="R1518" s="676" t="s">
        <v>8810</v>
      </c>
      <c r="S1518" s="676">
        <v>4217170862</v>
      </c>
      <c r="T1518" s="676" t="s">
        <v>8306</v>
      </c>
      <c r="U1518" s="634">
        <v>42683</v>
      </c>
      <c r="V1518" s="636" t="s">
        <v>694</v>
      </c>
      <c r="W1518" s="632" t="s">
        <v>3201</v>
      </c>
      <c r="X1518" s="422" t="s">
        <v>8817</v>
      </c>
      <c r="Y1518" s="632" t="s">
        <v>3201</v>
      </c>
      <c r="Z1518" s="662">
        <v>214501.74</v>
      </c>
      <c r="AA1518" s="676" t="s">
        <v>8810</v>
      </c>
      <c r="AB1518" s="676">
        <v>4217170862</v>
      </c>
    </row>
    <row r="1519" spans="1:28" ht="78.75">
      <c r="A1519" s="475" t="s">
        <v>27241</v>
      </c>
      <c r="B1519" s="1174" t="s">
        <v>7137</v>
      </c>
      <c r="C1519" s="643">
        <v>4219004155</v>
      </c>
      <c r="D1519" s="636" t="s">
        <v>589</v>
      </c>
      <c r="E1519" s="675" t="s">
        <v>8808</v>
      </c>
      <c r="F1519" s="632" t="s">
        <v>3378</v>
      </c>
      <c r="G1519" s="422" t="s">
        <v>3343</v>
      </c>
      <c r="H1519" s="422" t="s">
        <v>8809</v>
      </c>
      <c r="I1519" s="476" t="s">
        <v>992</v>
      </c>
      <c r="J1519" s="636" t="s">
        <v>8352</v>
      </c>
      <c r="K1519" s="1452"/>
      <c r="L1519" s="1452"/>
      <c r="M1519" s="1452"/>
      <c r="N1519" s="637">
        <v>273250.64</v>
      </c>
      <c r="O1519" s="662">
        <v>214501.74</v>
      </c>
      <c r="P1519" s="636">
        <f t="shared" si="49"/>
        <v>58748.900000000023</v>
      </c>
      <c r="Q1519" s="638">
        <f t="shared" si="50"/>
        <v>0.21500004537958275</v>
      </c>
      <c r="R1519" s="676" t="s">
        <v>8810</v>
      </c>
      <c r="S1519" s="676">
        <v>4217170862</v>
      </c>
      <c r="T1519" s="676" t="s">
        <v>8306</v>
      </c>
      <c r="U1519" s="634">
        <v>42683</v>
      </c>
      <c r="V1519" s="636" t="s">
        <v>694</v>
      </c>
      <c r="W1519" s="632" t="s">
        <v>3201</v>
      </c>
      <c r="X1519" s="422" t="s">
        <v>8818</v>
      </c>
      <c r="Y1519" s="632" t="s">
        <v>3201</v>
      </c>
      <c r="Z1519" s="662">
        <v>214501.74</v>
      </c>
      <c r="AA1519" s="676" t="s">
        <v>8810</v>
      </c>
      <c r="AB1519" s="676">
        <v>4217170862</v>
      </c>
    </row>
    <row r="1520" spans="1:28" ht="78.75">
      <c r="A1520" s="475" t="s">
        <v>27242</v>
      </c>
      <c r="B1520" s="1175" t="s">
        <v>8321</v>
      </c>
      <c r="C1520" s="643">
        <v>4219004194</v>
      </c>
      <c r="D1520" s="636" t="s">
        <v>589</v>
      </c>
      <c r="E1520" s="675" t="s">
        <v>8808</v>
      </c>
      <c r="F1520" s="632" t="s">
        <v>3378</v>
      </c>
      <c r="G1520" s="422" t="s">
        <v>3343</v>
      </c>
      <c r="H1520" s="422" t="s">
        <v>8809</v>
      </c>
      <c r="I1520" s="476" t="s">
        <v>992</v>
      </c>
      <c r="J1520" s="636" t="s">
        <v>8352</v>
      </c>
      <c r="K1520" s="1452"/>
      <c r="L1520" s="1452"/>
      <c r="M1520" s="1452"/>
      <c r="N1520" s="637">
        <v>182167.09</v>
      </c>
      <c r="O1520" s="662">
        <v>143001.16</v>
      </c>
      <c r="P1520" s="636">
        <f t="shared" si="49"/>
        <v>39165.929999999993</v>
      </c>
      <c r="Q1520" s="638">
        <f t="shared" si="50"/>
        <v>0.21500003101548132</v>
      </c>
      <c r="R1520" s="676" t="s">
        <v>8810</v>
      </c>
      <c r="S1520" s="676">
        <v>4217170862</v>
      </c>
      <c r="T1520" s="676" t="s">
        <v>8306</v>
      </c>
      <c r="U1520" s="634">
        <v>42683</v>
      </c>
      <c r="V1520" s="636" t="s">
        <v>694</v>
      </c>
      <c r="W1520" s="632" t="s">
        <v>3201</v>
      </c>
      <c r="X1520" s="422" t="s">
        <v>8819</v>
      </c>
      <c r="Y1520" s="632" t="s">
        <v>3201</v>
      </c>
      <c r="Z1520" s="662">
        <v>143001.16</v>
      </c>
      <c r="AA1520" s="676" t="s">
        <v>8810</v>
      </c>
      <c r="AB1520" s="676">
        <v>4217170862</v>
      </c>
    </row>
    <row r="1521" spans="1:28" ht="78.75">
      <c r="A1521" s="475" t="s">
        <v>27243</v>
      </c>
      <c r="B1521" s="1175" t="s">
        <v>8323</v>
      </c>
      <c r="C1521" s="643">
        <v>4219004162</v>
      </c>
      <c r="D1521" s="636" t="s">
        <v>589</v>
      </c>
      <c r="E1521" s="675" t="s">
        <v>8808</v>
      </c>
      <c r="F1521" s="632" t="s">
        <v>3378</v>
      </c>
      <c r="G1521" s="422" t="s">
        <v>3343</v>
      </c>
      <c r="H1521" s="422" t="s">
        <v>8809</v>
      </c>
      <c r="I1521" s="476" t="s">
        <v>992</v>
      </c>
      <c r="J1521" s="636" t="s">
        <v>8352</v>
      </c>
      <c r="K1521" s="1452"/>
      <c r="L1521" s="1452"/>
      <c r="M1521" s="1452"/>
      <c r="N1521" s="637">
        <v>273250.64</v>
      </c>
      <c r="O1521" s="662">
        <v>214501.74</v>
      </c>
      <c r="P1521" s="636">
        <f t="shared" si="49"/>
        <v>58748.900000000023</v>
      </c>
      <c r="Q1521" s="638">
        <f t="shared" si="50"/>
        <v>0.21500004537958275</v>
      </c>
      <c r="R1521" s="676" t="s">
        <v>8810</v>
      </c>
      <c r="S1521" s="676">
        <v>4217170862</v>
      </c>
      <c r="T1521" s="676" t="s">
        <v>8306</v>
      </c>
      <c r="U1521" s="634">
        <v>42683</v>
      </c>
      <c r="V1521" s="636" t="s">
        <v>694</v>
      </c>
      <c r="W1521" s="632" t="s">
        <v>3201</v>
      </c>
      <c r="X1521" s="422" t="s">
        <v>8820</v>
      </c>
      <c r="Y1521" s="632" t="s">
        <v>3201</v>
      </c>
      <c r="Z1521" s="662">
        <v>214501.74</v>
      </c>
      <c r="AA1521" s="676" t="s">
        <v>8810</v>
      </c>
      <c r="AB1521" s="676">
        <v>4217170862</v>
      </c>
    </row>
    <row r="1522" spans="1:28" ht="78.75">
      <c r="A1522" s="475" t="s">
        <v>27244</v>
      </c>
      <c r="B1522" s="1174" t="s">
        <v>7383</v>
      </c>
      <c r="C1522" s="643">
        <v>4221003536</v>
      </c>
      <c r="D1522" s="636" t="s">
        <v>589</v>
      </c>
      <c r="E1522" s="675" t="s">
        <v>8808</v>
      </c>
      <c r="F1522" s="632" t="s">
        <v>3378</v>
      </c>
      <c r="G1522" s="422" t="s">
        <v>3343</v>
      </c>
      <c r="H1522" s="422" t="s">
        <v>8809</v>
      </c>
      <c r="I1522" s="476" t="s">
        <v>992</v>
      </c>
      <c r="J1522" s="636" t="s">
        <v>8352</v>
      </c>
      <c r="K1522" s="1452"/>
      <c r="L1522" s="1452"/>
      <c r="M1522" s="1452"/>
      <c r="N1522" s="637">
        <v>273250.64</v>
      </c>
      <c r="O1522" s="662">
        <v>214501.74</v>
      </c>
      <c r="P1522" s="636">
        <f t="shared" si="49"/>
        <v>58748.900000000023</v>
      </c>
      <c r="Q1522" s="638">
        <f t="shared" si="50"/>
        <v>0.21500004537958275</v>
      </c>
      <c r="R1522" s="676" t="s">
        <v>8810</v>
      </c>
      <c r="S1522" s="676">
        <v>4217170862</v>
      </c>
      <c r="T1522" s="676" t="s">
        <v>8306</v>
      </c>
      <c r="U1522" s="634">
        <v>42683</v>
      </c>
      <c r="V1522" s="636" t="s">
        <v>694</v>
      </c>
      <c r="W1522" s="632" t="s">
        <v>3201</v>
      </c>
      <c r="X1522" s="422" t="s">
        <v>8821</v>
      </c>
      <c r="Y1522" s="632" t="s">
        <v>3201</v>
      </c>
      <c r="Z1522" s="662">
        <v>214501.74</v>
      </c>
      <c r="AA1522" s="676" t="s">
        <v>8810</v>
      </c>
      <c r="AB1522" s="676">
        <v>4217170862</v>
      </c>
    </row>
    <row r="1523" spans="1:28" ht="78.75">
      <c r="A1523" s="475" t="s">
        <v>27245</v>
      </c>
      <c r="B1523" s="1174" t="s">
        <v>8326</v>
      </c>
      <c r="C1523" s="643">
        <v>4221002638</v>
      </c>
      <c r="D1523" s="636" t="s">
        <v>589</v>
      </c>
      <c r="E1523" s="675" t="s">
        <v>8808</v>
      </c>
      <c r="F1523" s="632" t="s">
        <v>3378</v>
      </c>
      <c r="G1523" s="422" t="s">
        <v>3343</v>
      </c>
      <c r="H1523" s="422" t="s">
        <v>8809</v>
      </c>
      <c r="I1523" s="476" t="s">
        <v>992</v>
      </c>
      <c r="J1523" s="636" t="s">
        <v>8352</v>
      </c>
      <c r="K1523" s="1452"/>
      <c r="L1523" s="1452"/>
      <c r="M1523" s="1452"/>
      <c r="N1523" s="637">
        <v>273250.64</v>
      </c>
      <c r="O1523" s="662">
        <v>214501.74</v>
      </c>
      <c r="P1523" s="636">
        <f t="shared" si="49"/>
        <v>58748.900000000023</v>
      </c>
      <c r="Q1523" s="638">
        <f t="shared" si="50"/>
        <v>0.21500004537958275</v>
      </c>
      <c r="R1523" s="676" t="s">
        <v>8810</v>
      </c>
      <c r="S1523" s="676">
        <v>4217170862</v>
      </c>
      <c r="T1523" s="676" t="s">
        <v>8306</v>
      </c>
      <c r="U1523" s="634">
        <v>42683</v>
      </c>
      <c r="V1523" s="636" t="s">
        <v>694</v>
      </c>
      <c r="W1523" s="632" t="s">
        <v>3201</v>
      </c>
      <c r="X1523" s="422" t="s">
        <v>8822</v>
      </c>
      <c r="Y1523" s="632" t="s">
        <v>3201</v>
      </c>
      <c r="Z1523" s="662">
        <v>214501.74</v>
      </c>
      <c r="AA1523" s="676" t="s">
        <v>8810</v>
      </c>
      <c r="AB1523" s="676">
        <v>4217170862</v>
      </c>
    </row>
    <row r="1524" spans="1:28" ht="78.75">
      <c r="A1524" s="475" t="s">
        <v>27246</v>
      </c>
      <c r="B1524" s="1175" t="s">
        <v>7151</v>
      </c>
      <c r="C1524" s="632" t="s">
        <v>7152</v>
      </c>
      <c r="D1524" s="636" t="s">
        <v>589</v>
      </c>
      <c r="E1524" s="675" t="s">
        <v>8808</v>
      </c>
      <c r="F1524" s="632" t="s">
        <v>3378</v>
      </c>
      <c r="G1524" s="422" t="s">
        <v>3343</v>
      </c>
      <c r="H1524" s="422" t="s">
        <v>8809</v>
      </c>
      <c r="I1524" s="476" t="s">
        <v>992</v>
      </c>
      <c r="J1524" s="636" t="s">
        <v>8352</v>
      </c>
      <c r="K1524" s="1452"/>
      <c r="L1524" s="1452"/>
      <c r="M1524" s="1452"/>
      <c r="N1524" s="637">
        <v>273250.64</v>
      </c>
      <c r="O1524" s="662">
        <v>214501.74</v>
      </c>
      <c r="P1524" s="636">
        <f t="shared" si="49"/>
        <v>58748.900000000023</v>
      </c>
      <c r="Q1524" s="638">
        <f t="shared" si="50"/>
        <v>0.21500004537958275</v>
      </c>
      <c r="R1524" s="676" t="s">
        <v>8810</v>
      </c>
      <c r="S1524" s="676">
        <v>4217170862</v>
      </c>
      <c r="T1524" s="676" t="s">
        <v>8306</v>
      </c>
      <c r="U1524" s="634">
        <v>42683</v>
      </c>
      <c r="V1524" s="636" t="s">
        <v>694</v>
      </c>
      <c r="W1524" s="632" t="s">
        <v>3201</v>
      </c>
      <c r="X1524" s="422" t="s">
        <v>8823</v>
      </c>
      <c r="Y1524" s="632" t="s">
        <v>3201</v>
      </c>
      <c r="Z1524" s="662">
        <v>214501.74</v>
      </c>
      <c r="AA1524" s="676" t="s">
        <v>8810</v>
      </c>
      <c r="AB1524" s="676">
        <v>4217170862</v>
      </c>
    </row>
    <row r="1525" spans="1:28" ht="78.75">
      <c r="A1525" s="475" t="s">
        <v>27247</v>
      </c>
      <c r="B1525" s="1174" t="s">
        <v>8329</v>
      </c>
      <c r="C1525" s="643">
        <v>4219004243</v>
      </c>
      <c r="D1525" s="636" t="s">
        <v>589</v>
      </c>
      <c r="E1525" s="675" t="s">
        <v>8808</v>
      </c>
      <c r="F1525" s="632" t="s">
        <v>3378</v>
      </c>
      <c r="G1525" s="422" t="s">
        <v>3343</v>
      </c>
      <c r="H1525" s="422" t="s">
        <v>8809</v>
      </c>
      <c r="I1525" s="476" t="s">
        <v>992</v>
      </c>
      <c r="J1525" s="636" t="s">
        <v>8352</v>
      </c>
      <c r="K1525" s="1452"/>
      <c r="L1525" s="1452"/>
      <c r="M1525" s="1452"/>
      <c r="N1525" s="637">
        <v>273250.64</v>
      </c>
      <c r="O1525" s="662">
        <v>214501.74</v>
      </c>
      <c r="P1525" s="636">
        <f t="shared" si="49"/>
        <v>58748.900000000023</v>
      </c>
      <c r="Q1525" s="638">
        <f t="shared" si="50"/>
        <v>0.21500004537958275</v>
      </c>
      <c r="R1525" s="676" t="s">
        <v>8810</v>
      </c>
      <c r="S1525" s="676">
        <v>4217170862</v>
      </c>
      <c r="T1525" s="676" t="s">
        <v>8306</v>
      </c>
      <c r="U1525" s="634">
        <v>42683</v>
      </c>
      <c r="V1525" s="636" t="s">
        <v>694</v>
      </c>
      <c r="W1525" s="632" t="s">
        <v>3201</v>
      </c>
      <c r="X1525" s="422" t="s">
        <v>8824</v>
      </c>
      <c r="Y1525" s="632" t="s">
        <v>3201</v>
      </c>
      <c r="Z1525" s="662">
        <v>214501.74</v>
      </c>
      <c r="AA1525" s="676" t="s">
        <v>8810</v>
      </c>
      <c r="AB1525" s="676">
        <v>4217170862</v>
      </c>
    </row>
    <row r="1526" spans="1:28" ht="78.75">
      <c r="A1526" s="475" t="s">
        <v>27248</v>
      </c>
      <c r="B1526" s="1174" t="s">
        <v>8251</v>
      </c>
      <c r="C1526" s="643">
        <v>4219004236</v>
      </c>
      <c r="D1526" s="636" t="s">
        <v>589</v>
      </c>
      <c r="E1526" s="528" t="s">
        <v>8825</v>
      </c>
      <c r="F1526" s="632" t="s">
        <v>3378</v>
      </c>
      <c r="G1526" s="422" t="s">
        <v>3343</v>
      </c>
      <c r="H1526" s="422" t="s">
        <v>8826</v>
      </c>
      <c r="I1526" s="476" t="s">
        <v>8303</v>
      </c>
      <c r="J1526" s="636" t="s">
        <v>8304</v>
      </c>
      <c r="K1526" s="1452">
        <v>9</v>
      </c>
      <c r="L1526" s="1452">
        <v>8</v>
      </c>
      <c r="M1526" s="1452">
        <v>1</v>
      </c>
      <c r="N1526" s="637">
        <v>353837.82</v>
      </c>
      <c r="O1526" s="662">
        <v>139765.92000000001</v>
      </c>
      <c r="P1526" s="636">
        <f t="shared" si="49"/>
        <v>214071.9</v>
      </c>
      <c r="Q1526" s="638">
        <f t="shared" si="50"/>
        <v>0.60500005341430141</v>
      </c>
      <c r="R1526" s="676" t="s">
        <v>8810</v>
      </c>
      <c r="S1526" s="676">
        <v>4217170862</v>
      </c>
      <c r="T1526" s="676" t="s">
        <v>8306</v>
      </c>
      <c r="U1526" s="634">
        <v>42690</v>
      </c>
      <c r="V1526" s="636" t="s">
        <v>694</v>
      </c>
      <c r="W1526" s="632" t="s">
        <v>3417</v>
      </c>
      <c r="X1526" s="422" t="s">
        <v>8827</v>
      </c>
      <c r="Y1526" s="632" t="s">
        <v>3417</v>
      </c>
      <c r="Z1526" s="662">
        <v>139765.92000000001</v>
      </c>
      <c r="AA1526" s="676" t="s">
        <v>8810</v>
      </c>
      <c r="AB1526" s="676">
        <v>4217170862</v>
      </c>
    </row>
    <row r="1527" spans="1:28" ht="78.75">
      <c r="A1527" s="475" t="s">
        <v>27249</v>
      </c>
      <c r="B1527" s="1174" t="s">
        <v>8308</v>
      </c>
      <c r="C1527" s="643">
        <v>4219004290</v>
      </c>
      <c r="D1527" s="636" t="s">
        <v>589</v>
      </c>
      <c r="E1527" s="528" t="s">
        <v>8825</v>
      </c>
      <c r="F1527" s="632" t="s">
        <v>3378</v>
      </c>
      <c r="G1527" s="422" t="s">
        <v>3343</v>
      </c>
      <c r="H1527" s="422" t="s">
        <v>8826</v>
      </c>
      <c r="I1527" s="476" t="s">
        <v>8303</v>
      </c>
      <c r="J1527" s="636" t="s">
        <v>8304</v>
      </c>
      <c r="K1527" s="1452"/>
      <c r="L1527" s="1452"/>
      <c r="M1527" s="1452"/>
      <c r="N1527" s="637">
        <v>353837.82</v>
      </c>
      <c r="O1527" s="662">
        <v>139765.92000000001</v>
      </c>
      <c r="P1527" s="636">
        <f t="shared" si="49"/>
        <v>214071.9</v>
      </c>
      <c r="Q1527" s="638">
        <f t="shared" si="50"/>
        <v>0.60500005341430141</v>
      </c>
      <c r="R1527" s="676" t="s">
        <v>8810</v>
      </c>
      <c r="S1527" s="676">
        <v>4217170862</v>
      </c>
      <c r="T1527" s="676" t="s">
        <v>8306</v>
      </c>
      <c r="U1527" s="634">
        <v>42690</v>
      </c>
      <c r="V1527" s="636" t="s">
        <v>694</v>
      </c>
      <c r="W1527" s="632" t="s">
        <v>3417</v>
      </c>
      <c r="X1527" s="422" t="s">
        <v>8828</v>
      </c>
      <c r="Y1527" s="632" t="s">
        <v>3417</v>
      </c>
      <c r="Z1527" s="662">
        <v>139765.92000000001</v>
      </c>
      <c r="AA1527" s="676" t="s">
        <v>8810</v>
      </c>
      <c r="AB1527" s="676">
        <v>4217170862</v>
      </c>
    </row>
    <row r="1528" spans="1:28" ht="78.75">
      <c r="A1528" s="475" t="s">
        <v>27250</v>
      </c>
      <c r="B1528" s="1174" t="s">
        <v>8310</v>
      </c>
      <c r="C1528" s="643">
        <v>4219004268</v>
      </c>
      <c r="D1528" s="636" t="s">
        <v>589</v>
      </c>
      <c r="E1528" s="528" t="s">
        <v>8825</v>
      </c>
      <c r="F1528" s="632" t="s">
        <v>3378</v>
      </c>
      <c r="G1528" s="422" t="s">
        <v>3343</v>
      </c>
      <c r="H1528" s="422" t="s">
        <v>8826</v>
      </c>
      <c r="I1528" s="476" t="s">
        <v>8303</v>
      </c>
      <c r="J1528" s="636" t="s">
        <v>8304</v>
      </c>
      <c r="K1528" s="1452"/>
      <c r="L1528" s="1452"/>
      <c r="M1528" s="1452"/>
      <c r="N1528" s="637">
        <v>353837.92</v>
      </c>
      <c r="O1528" s="662">
        <v>139765.92000000001</v>
      </c>
      <c r="P1528" s="636">
        <f t="shared" si="49"/>
        <v>214071.99999999997</v>
      </c>
      <c r="Q1528" s="638">
        <f t="shared" si="50"/>
        <v>0.60500016504731879</v>
      </c>
      <c r="R1528" s="676" t="s">
        <v>8810</v>
      </c>
      <c r="S1528" s="676">
        <v>4217170862</v>
      </c>
      <c r="T1528" s="676" t="s">
        <v>8306</v>
      </c>
      <c r="U1528" s="634">
        <v>42690</v>
      </c>
      <c r="V1528" s="636" t="s">
        <v>694</v>
      </c>
      <c r="W1528" s="632" t="s">
        <v>3417</v>
      </c>
      <c r="X1528" s="422" t="s">
        <v>8829</v>
      </c>
      <c r="Y1528" s="632" t="s">
        <v>3399</v>
      </c>
      <c r="Z1528" s="662">
        <v>139765.92000000001</v>
      </c>
      <c r="AA1528" s="676" t="s">
        <v>8810</v>
      </c>
      <c r="AB1528" s="676">
        <v>4217170862</v>
      </c>
    </row>
    <row r="1529" spans="1:28" ht="78.75">
      <c r="A1529" s="475" t="s">
        <v>27251</v>
      </c>
      <c r="B1529" s="1174" t="s">
        <v>8312</v>
      </c>
      <c r="C1529" s="643">
        <v>4221002677</v>
      </c>
      <c r="D1529" s="636" t="s">
        <v>589</v>
      </c>
      <c r="E1529" s="528" t="s">
        <v>8825</v>
      </c>
      <c r="F1529" s="632" t="s">
        <v>3378</v>
      </c>
      <c r="G1529" s="422" t="s">
        <v>3343</v>
      </c>
      <c r="H1529" s="422" t="s">
        <v>8826</v>
      </c>
      <c r="I1529" s="476" t="s">
        <v>8303</v>
      </c>
      <c r="J1529" s="636" t="s">
        <v>8304</v>
      </c>
      <c r="K1529" s="1452"/>
      <c r="L1529" s="1452"/>
      <c r="M1529" s="1452"/>
      <c r="N1529" s="637">
        <v>353837.82</v>
      </c>
      <c r="O1529" s="662">
        <v>139765.92000000001</v>
      </c>
      <c r="P1529" s="636">
        <f t="shared" si="49"/>
        <v>214071.9</v>
      </c>
      <c r="Q1529" s="638">
        <f t="shared" si="50"/>
        <v>0.60500005341430141</v>
      </c>
      <c r="R1529" s="676" t="s">
        <v>8810</v>
      </c>
      <c r="S1529" s="676">
        <v>4217170862</v>
      </c>
      <c r="T1529" s="676" t="s">
        <v>8306</v>
      </c>
      <c r="U1529" s="634">
        <v>42690</v>
      </c>
      <c r="V1529" s="636" t="s">
        <v>694</v>
      </c>
      <c r="W1529" s="632" t="s">
        <v>3417</v>
      </c>
      <c r="X1529" s="422" t="s">
        <v>8830</v>
      </c>
      <c r="Y1529" s="632" t="s">
        <v>3399</v>
      </c>
      <c r="Z1529" s="662">
        <v>139765.92000000001</v>
      </c>
      <c r="AA1529" s="676" t="s">
        <v>8810</v>
      </c>
      <c r="AB1529" s="676">
        <v>4217170862</v>
      </c>
    </row>
    <row r="1530" spans="1:28" ht="78.75">
      <c r="A1530" s="475" t="s">
        <v>27252</v>
      </c>
      <c r="B1530" s="1174" t="s">
        <v>7376</v>
      </c>
      <c r="C1530" s="643">
        <v>4221002701</v>
      </c>
      <c r="D1530" s="636" t="s">
        <v>589</v>
      </c>
      <c r="E1530" s="528" t="s">
        <v>8825</v>
      </c>
      <c r="F1530" s="632" t="s">
        <v>3378</v>
      </c>
      <c r="G1530" s="422" t="s">
        <v>3343</v>
      </c>
      <c r="H1530" s="422" t="s">
        <v>8826</v>
      </c>
      <c r="I1530" s="476" t="s">
        <v>8303</v>
      </c>
      <c r="J1530" s="636" t="s">
        <v>8304</v>
      </c>
      <c r="K1530" s="1452"/>
      <c r="L1530" s="1452"/>
      <c r="M1530" s="1452"/>
      <c r="N1530" s="637">
        <v>353837.82</v>
      </c>
      <c r="O1530" s="662">
        <v>139765.92000000001</v>
      </c>
      <c r="P1530" s="636">
        <f t="shared" si="49"/>
        <v>214071.9</v>
      </c>
      <c r="Q1530" s="638">
        <f t="shared" si="50"/>
        <v>0.60500005341430141</v>
      </c>
      <c r="R1530" s="676" t="s">
        <v>8810</v>
      </c>
      <c r="S1530" s="676">
        <v>4217170862</v>
      </c>
      <c r="T1530" s="676" t="s">
        <v>8306</v>
      </c>
      <c r="U1530" s="634">
        <v>42690</v>
      </c>
      <c r="V1530" s="636" t="s">
        <v>694</v>
      </c>
      <c r="W1530" s="632" t="s">
        <v>3417</v>
      </c>
      <c r="X1530" s="422" t="s">
        <v>8831</v>
      </c>
      <c r="Y1530" s="632" t="s">
        <v>3417</v>
      </c>
      <c r="Z1530" s="662">
        <v>139765.92000000001</v>
      </c>
      <c r="AA1530" s="676" t="s">
        <v>8810</v>
      </c>
      <c r="AB1530" s="676">
        <v>4217170862</v>
      </c>
    </row>
    <row r="1531" spans="1:28" ht="78.75">
      <c r="A1531" s="475" t="s">
        <v>27253</v>
      </c>
      <c r="B1531" s="1174" t="s">
        <v>8315</v>
      </c>
      <c r="C1531" s="643">
        <v>4219004300</v>
      </c>
      <c r="D1531" s="636" t="s">
        <v>589</v>
      </c>
      <c r="E1531" s="528" t="s">
        <v>8825</v>
      </c>
      <c r="F1531" s="632" t="s">
        <v>3378</v>
      </c>
      <c r="G1531" s="422" t="s">
        <v>3343</v>
      </c>
      <c r="H1531" s="422" t="s">
        <v>8826</v>
      </c>
      <c r="I1531" s="476" t="s">
        <v>8303</v>
      </c>
      <c r="J1531" s="636" t="s">
        <v>8304</v>
      </c>
      <c r="K1531" s="1452"/>
      <c r="L1531" s="1452"/>
      <c r="M1531" s="1452"/>
      <c r="N1531" s="637">
        <v>353837.92</v>
      </c>
      <c r="O1531" s="662">
        <v>139765.92000000001</v>
      </c>
      <c r="P1531" s="636">
        <f t="shared" si="49"/>
        <v>214071.99999999997</v>
      </c>
      <c r="Q1531" s="638">
        <f t="shared" si="50"/>
        <v>0.60500016504731879</v>
      </c>
      <c r="R1531" s="676" t="s">
        <v>8810</v>
      </c>
      <c r="S1531" s="676">
        <v>4217170862</v>
      </c>
      <c r="T1531" s="676" t="s">
        <v>8306</v>
      </c>
      <c r="U1531" s="634">
        <v>42690</v>
      </c>
      <c r="V1531" s="636" t="s">
        <v>694</v>
      </c>
      <c r="W1531" s="632" t="s">
        <v>3417</v>
      </c>
      <c r="X1531" s="422" t="s">
        <v>8832</v>
      </c>
      <c r="Y1531" s="632" t="s">
        <v>3417</v>
      </c>
      <c r="Z1531" s="662">
        <v>139765.92000000001</v>
      </c>
      <c r="AA1531" s="676" t="s">
        <v>8810</v>
      </c>
      <c r="AB1531" s="676">
        <v>4217170862</v>
      </c>
    </row>
    <row r="1532" spans="1:28" ht="78.75">
      <c r="A1532" s="475" t="s">
        <v>27254</v>
      </c>
      <c r="B1532" s="1171" t="s">
        <v>8317</v>
      </c>
      <c r="C1532" s="643">
        <v>4221002691</v>
      </c>
      <c r="D1532" s="636" t="s">
        <v>589</v>
      </c>
      <c r="E1532" s="528" t="s">
        <v>8825</v>
      </c>
      <c r="F1532" s="632" t="s">
        <v>3378</v>
      </c>
      <c r="G1532" s="422" t="s">
        <v>3343</v>
      </c>
      <c r="H1532" s="422" t="s">
        <v>8826</v>
      </c>
      <c r="I1532" s="476" t="s">
        <v>8303</v>
      </c>
      <c r="J1532" s="636" t="s">
        <v>8304</v>
      </c>
      <c r="K1532" s="1452"/>
      <c r="L1532" s="1452"/>
      <c r="M1532" s="1452"/>
      <c r="N1532" s="637">
        <v>353837.82</v>
      </c>
      <c r="O1532" s="662">
        <v>139765.92000000001</v>
      </c>
      <c r="P1532" s="636">
        <f t="shared" si="49"/>
        <v>214071.9</v>
      </c>
      <c r="Q1532" s="638">
        <f t="shared" si="50"/>
        <v>0.60500005341430141</v>
      </c>
      <c r="R1532" s="676" t="s">
        <v>8810</v>
      </c>
      <c r="S1532" s="676">
        <v>4217170862</v>
      </c>
      <c r="T1532" s="676" t="s">
        <v>8306</v>
      </c>
      <c r="U1532" s="634">
        <v>42690</v>
      </c>
      <c r="V1532" s="636" t="s">
        <v>694</v>
      </c>
      <c r="W1532" s="632" t="s">
        <v>3417</v>
      </c>
      <c r="X1532" s="422" t="s">
        <v>8833</v>
      </c>
      <c r="Y1532" s="632" t="s">
        <v>3417</v>
      </c>
      <c r="Z1532" s="662">
        <v>139765.92000000001</v>
      </c>
      <c r="AA1532" s="676" t="s">
        <v>8810</v>
      </c>
      <c r="AB1532" s="676">
        <v>4217170862</v>
      </c>
    </row>
    <row r="1533" spans="1:28" ht="78.75">
      <c r="A1533" s="475" t="s">
        <v>27255</v>
      </c>
      <c r="B1533" s="1174" t="s">
        <v>8244</v>
      </c>
      <c r="C1533" s="643">
        <v>4219004187</v>
      </c>
      <c r="D1533" s="636" t="s">
        <v>589</v>
      </c>
      <c r="E1533" s="528" t="s">
        <v>8825</v>
      </c>
      <c r="F1533" s="632" t="s">
        <v>3378</v>
      </c>
      <c r="G1533" s="422" t="s">
        <v>3343</v>
      </c>
      <c r="H1533" s="422" t="s">
        <v>8826</v>
      </c>
      <c r="I1533" s="476" t="s">
        <v>8303</v>
      </c>
      <c r="J1533" s="636" t="s">
        <v>8304</v>
      </c>
      <c r="K1533" s="1452"/>
      <c r="L1533" s="1452"/>
      <c r="M1533" s="1452"/>
      <c r="N1533" s="637">
        <v>353837.82</v>
      </c>
      <c r="O1533" s="662">
        <v>139765.92000000001</v>
      </c>
      <c r="P1533" s="636">
        <f t="shared" si="49"/>
        <v>214071.9</v>
      </c>
      <c r="Q1533" s="638">
        <f t="shared" si="50"/>
        <v>0.60500005341430141</v>
      </c>
      <c r="R1533" s="676" t="s">
        <v>8810</v>
      </c>
      <c r="S1533" s="676">
        <v>4217170862</v>
      </c>
      <c r="T1533" s="676" t="s">
        <v>8306</v>
      </c>
      <c r="U1533" s="634">
        <v>42690</v>
      </c>
      <c r="V1533" s="636" t="s">
        <v>694</v>
      </c>
      <c r="W1533" s="632" t="s">
        <v>3417</v>
      </c>
      <c r="X1533" s="422" t="s">
        <v>8834</v>
      </c>
      <c r="Y1533" s="632" t="s">
        <v>3417</v>
      </c>
      <c r="Z1533" s="662">
        <v>139765.92000000001</v>
      </c>
      <c r="AA1533" s="676" t="s">
        <v>8810</v>
      </c>
      <c r="AB1533" s="676">
        <v>4217170862</v>
      </c>
    </row>
    <row r="1534" spans="1:28" ht="78.75">
      <c r="A1534" s="475" t="s">
        <v>27256</v>
      </c>
      <c r="B1534" s="1174" t="s">
        <v>7137</v>
      </c>
      <c r="C1534" s="643">
        <v>4219004155</v>
      </c>
      <c r="D1534" s="636" t="s">
        <v>589</v>
      </c>
      <c r="E1534" s="528" t="s">
        <v>8825</v>
      </c>
      <c r="F1534" s="632" t="s">
        <v>3378</v>
      </c>
      <c r="G1534" s="422" t="s">
        <v>3343</v>
      </c>
      <c r="H1534" s="422" t="s">
        <v>8826</v>
      </c>
      <c r="I1534" s="476" t="s">
        <v>8303</v>
      </c>
      <c r="J1534" s="636" t="s">
        <v>8304</v>
      </c>
      <c r="K1534" s="1452"/>
      <c r="L1534" s="1452"/>
      <c r="M1534" s="1452"/>
      <c r="N1534" s="637">
        <v>353837.82</v>
      </c>
      <c r="O1534" s="662">
        <v>139765.92000000001</v>
      </c>
      <c r="P1534" s="636">
        <f t="shared" si="49"/>
        <v>214071.9</v>
      </c>
      <c r="Q1534" s="638">
        <f t="shared" si="50"/>
        <v>0.60500005341430141</v>
      </c>
      <c r="R1534" s="676" t="s">
        <v>8810</v>
      </c>
      <c r="S1534" s="676">
        <v>4217170862</v>
      </c>
      <c r="T1534" s="676" t="s">
        <v>8306</v>
      </c>
      <c r="U1534" s="634">
        <v>42690</v>
      </c>
      <c r="V1534" s="636" t="s">
        <v>694</v>
      </c>
      <c r="W1534" s="632" t="s">
        <v>3417</v>
      </c>
      <c r="X1534" s="422" t="s">
        <v>8835</v>
      </c>
      <c r="Y1534" s="632" t="s">
        <v>3417</v>
      </c>
      <c r="Z1534" s="662">
        <v>139765.92000000001</v>
      </c>
      <c r="AA1534" s="676" t="s">
        <v>8810</v>
      </c>
      <c r="AB1534" s="676">
        <v>4217170862</v>
      </c>
    </row>
    <row r="1535" spans="1:28" ht="78.75">
      <c r="A1535" s="475" t="s">
        <v>27257</v>
      </c>
      <c r="B1535" s="1175" t="s">
        <v>8321</v>
      </c>
      <c r="C1535" s="643">
        <v>4219004194</v>
      </c>
      <c r="D1535" s="636" t="s">
        <v>589</v>
      </c>
      <c r="E1535" s="528" t="s">
        <v>8825</v>
      </c>
      <c r="F1535" s="632" t="s">
        <v>3378</v>
      </c>
      <c r="G1535" s="422" t="s">
        <v>3343</v>
      </c>
      <c r="H1535" s="422" t="s">
        <v>8826</v>
      </c>
      <c r="I1535" s="476" t="s">
        <v>8303</v>
      </c>
      <c r="J1535" s="636" t="s">
        <v>8304</v>
      </c>
      <c r="K1535" s="1452"/>
      <c r="L1535" s="1452"/>
      <c r="M1535" s="1452"/>
      <c r="N1535" s="637">
        <v>353837.82</v>
      </c>
      <c r="O1535" s="662">
        <v>139765.92000000001</v>
      </c>
      <c r="P1535" s="636">
        <f t="shared" si="49"/>
        <v>214071.9</v>
      </c>
      <c r="Q1535" s="638">
        <f t="shared" si="50"/>
        <v>0.60500005341430141</v>
      </c>
      <c r="R1535" s="676" t="s">
        <v>8810</v>
      </c>
      <c r="S1535" s="676">
        <v>4217170862</v>
      </c>
      <c r="T1535" s="676" t="s">
        <v>8306</v>
      </c>
      <c r="U1535" s="634">
        <v>42690</v>
      </c>
      <c r="V1535" s="636" t="s">
        <v>694</v>
      </c>
      <c r="W1535" s="632" t="s">
        <v>3417</v>
      </c>
      <c r="X1535" s="422" t="s">
        <v>8836</v>
      </c>
      <c r="Y1535" s="632" t="s">
        <v>3399</v>
      </c>
      <c r="Z1535" s="662">
        <v>139765.92000000001</v>
      </c>
      <c r="AA1535" s="676" t="s">
        <v>8810</v>
      </c>
      <c r="AB1535" s="676">
        <v>4217170862</v>
      </c>
    </row>
    <row r="1536" spans="1:28" ht="78.75">
      <c r="A1536" s="475" t="s">
        <v>27258</v>
      </c>
      <c r="B1536" s="1175" t="s">
        <v>8323</v>
      </c>
      <c r="C1536" s="643">
        <v>4219004162</v>
      </c>
      <c r="D1536" s="636" t="s">
        <v>589</v>
      </c>
      <c r="E1536" s="528" t="s">
        <v>8825</v>
      </c>
      <c r="F1536" s="632" t="s">
        <v>3378</v>
      </c>
      <c r="G1536" s="422" t="s">
        <v>3343</v>
      </c>
      <c r="H1536" s="422" t="s">
        <v>8826</v>
      </c>
      <c r="I1536" s="476" t="s">
        <v>8303</v>
      </c>
      <c r="J1536" s="636" t="s">
        <v>8304</v>
      </c>
      <c r="K1536" s="1452"/>
      <c r="L1536" s="1452"/>
      <c r="M1536" s="1452"/>
      <c r="N1536" s="637">
        <v>353837.82</v>
      </c>
      <c r="O1536" s="662">
        <v>139765.92000000001</v>
      </c>
      <c r="P1536" s="636">
        <f t="shared" si="49"/>
        <v>214071.9</v>
      </c>
      <c r="Q1536" s="638">
        <f t="shared" si="50"/>
        <v>0.60500005341430141</v>
      </c>
      <c r="R1536" s="676" t="s">
        <v>8810</v>
      </c>
      <c r="S1536" s="676">
        <v>4217170862</v>
      </c>
      <c r="T1536" s="676" t="s">
        <v>8306</v>
      </c>
      <c r="U1536" s="634">
        <v>42690</v>
      </c>
      <c r="V1536" s="636" t="s">
        <v>694</v>
      </c>
      <c r="W1536" s="632" t="s">
        <v>3417</v>
      </c>
      <c r="X1536" s="422" t="s">
        <v>8837</v>
      </c>
      <c r="Y1536" s="632" t="s">
        <v>3399</v>
      </c>
      <c r="Z1536" s="662">
        <v>139765.92000000001</v>
      </c>
      <c r="AA1536" s="676" t="s">
        <v>8810</v>
      </c>
      <c r="AB1536" s="676">
        <v>4217170862</v>
      </c>
    </row>
    <row r="1537" spans="1:28" ht="78.75">
      <c r="A1537" s="475" t="s">
        <v>27259</v>
      </c>
      <c r="B1537" s="1174" t="s">
        <v>7383</v>
      </c>
      <c r="C1537" s="643">
        <v>4221003536</v>
      </c>
      <c r="D1537" s="636" t="s">
        <v>589</v>
      </c>
      <c r="E1537" s="528" t="s">
        <v>8825</v>
      </c>
      <c r="F1537" s="632" t="s">
        <v>3378</v>
      </c>
      <c r="G1537" s="422" t="s">
        <v>3343</v>
      </c>
      <c r="H1537" s="422" t="s">
        <v>8826</v>
      </c>
      <c r="I1537" s="476" t="s">
        <v>8303</v>
      </c>
      <c r="J1537" s="636" t="s">
        <v>8304</v>
      </c>
      <c r="K1537" s="1452"/>
      <c r="L1537" s="1452"/>
      <c r="M1537" s="1452"/>
      <c r="N1537" s="637">
        <v>353837.82</v>
      </c>
      <c r="O1537" s="662">
        <v>139765.92000000001</v>
      </c>
      <c r="P1537" s="636">
        <f t="shared" si="49"/>
        <v>214071.9</v>
      </c>
      <c r="Q1537" s="638">
        <f t="shared" si="50"/>
        <v>0.60500005341430141</v>
      </c>
      <c r="R1537" s="676" t="s">
        <v>8810</v>
      </c>
      <c r="S1537" s="676">
        <v>4217170862</v>
      </c>
      <c r="T1537" s="676" t="s">
        <v>8306</v>
      </c>
      <c r="U1537" s="634">
        <v>42690</v>
      </c>
      <c r="V1537" s="636" t="s">
        <v>694</v>
      </c>
      <c r="W1537" s="632" t="s">
        <v>3417</v>
      </c>
      <c r="X1537" s="422" t="s">
        <v>8838</v>
      </c>
      <c r="Y1537" s="632" t="s">
        <v>3399</v>
      </c>
      <c r="Z1537" s="662">
        <v>139765.92000000001</v>
      </c>
      <c r="AA1537" s="676" t="s">
        <v>8810</v>
      </c>
      <c r="AB1537" s="676">
        <v>4217170862</v>
      </c>
    </row>
    <row r="1538" spans="1:28" ht="78.75">
      <c r="A1538" s="475" t="s">
        <v>27260</v>
      </c>
      <c r="B1538" s="1174" t="s">
        <v>8326</v>
      </c>
      <c r="C1538" s="643">
        <v>4221002638</v>
      </c>
      <c r="D1538" s="636" t="s">
        <v>589</v>
      </c>
      <c r="E1538" s="528" t="s">
        <v>8825</v>
      </c>
      <c r="F1538" s="632" t="s">
        <v>3378</v>
      </c>
      <c r="G1538" s="422" t="s">
        <v>3343</v>
      </c>
      <c r="H1538" s="422" t="s">
        <v>8826</v>
      </c>
      <c r="I1538" s="476" t="s">
        <v>8303</v>
      </c>
      <c r="J1538" s="636" t="s">
        <v>8304</v>
      </c>
      <c r="K1538" s="1452"/>
      <c r="L1538" s="1452"/>
      <c r="M1538" s="1452"/>
      <c r="N1538" s="637">
        <v>353837.82</v>
      </c>
      <c r="O1538" s="662">
        <v>139765.92000000001</v>
      </c>
      <c r="P1538" s="636">
        <f t="shared" si="49"/>
        <v>214071.9</v>
      </c>
      <c r="Q1538" s="638">
        <f t="shared" si="50"/>
        <v>0.60500005341430141</v>
      </c>
      <c r="R1538" s="676" t="s">
        <v>8810</v>
      </c>
      <c r="S1538" s="676">
        <v>4217170862</v>
      </c>
      <c r="T1538" s="676" t="s">
        <v>8306</v>
      </c>
      <c r="U1538" s="634">
        <v>42690</v>
      </c>
      <c r="V1538" s="636" t="s">
        <v>694</v>
      </c>
      <c r="W1538" s="632" t="s">
        <v>3417</v>
      </c>
      <c r="X1538" s="422" t="s">
        <v>8839</v>
      </c>
      <c r="Y1538" s="632" t="s">
        <v>3417</v>
      </c>
      <c r="Z1538" s="662">
        <v>139765.92000000001</v>
      </c>
      <c r="AA1538" s="676" t="s">
        <v>8810</v>
      </c>
      <c r="AB1538" s="676">
        <v>4217170862</v>
      </c>
    </row>
    <row r="1539" spans="1:28" ht="78.75">
      <c r="A1539" s="475" t="s">
        <v>27261</v>
      </c>
      <c r="B1539" s="1175" t="s">
        <v>7151</v>
      </c>
      <c r="C1539" s="632" t="s">
        <v>7152</v>
      </c>
      <c r="D1539" s="636" t="s">
        <v>589</v>
      </c>
      <c r="E1539" s="528" t="s">
        <v>8825</v>
      </c>
      <c r="F1539" s="632" t="s">
        <v>3378</v>
      </c>
      <c r="G1539" s="422" t="s">
        <v>3343</v>
      </c>
      <c r="H1539" s="422" t="s">
        <v>8826</v>
      </c>
      <c r="I1539" s="476" t="s">
        <v>8303</v>
      </c>
      <c r="J1539" s="636" t="s">
        <v>8304</v>
      </c>
      <c r="K1539" s="1452"/>
      <c r="L1539" s="1452"/>
      <c r="M1539" s="1452"/>
      <c r="N1539" s="637">
        <v>353837.82</v>
      </c>
      <c r="O1539" s="662">
        <v>139765.92000000001</v>
      </c>
      <c r="P1539" s="636">
        <f t="shared" si="49"/>
        <v>214071.9</v>
      </c>
      <c r="Q1539" s="638">
        <f t="shared" si="50"/>
        <v>0.60500005341430141</v>
      </c>
      <c r="R1539" s="676" t="s">
        <v>8810</v>
      </c>
      <c r="S1539" s="676">
        <v>4217170862</v>
      </c>
      <c r="T1539" s="676" t="s">
        <v>8306</v>
      </c>
      <c r="U1539" s="634">
        <v>42690</v>
      </c>
      <c r="V1539" s="636" t="s">
        <v>694</v>
      </c>
      <c r="W1539" s="632" t="s">
        <v>3417</v>
      </c>
      <c r="X1539" s="422" t="s">
        <v>8840</v>
      </c>
      <c r="Y1539" s="632" t="s">
        <v>3399</v>
      </c>
      <c r="Z1539" s="662">
        <v>139765.92000000001</v>
      </c>
      <c r="AA1539" s="676" t="s">
        <v>8810</v>
      </c>
      <c r="AB1539" s="676">
        <v>4217170862</v>
      </c>
    </row>
    <row r="1540" spans="1:28" ht="78.75">
      <c r="A1540" s="475" t="s">
        <v>27262</v>
      </c>
      <c r="B1540" s="1174" t="s">
        <v>8329</v>
      </c>
      <c r="C1540" s="643">
        <v>4219004243</v>
      </c>
      <c r="D1540" s="636" t="s">
        <v>589</v>
      </c>
      <c r="E1540" s="528" t="s">
        <v>8825</v>
      </c>
      <c r="F1540" s="632" t="s">
        <v>3378</v>
      </c>
      <c r="G1540" s="422" t="s">
        <v>3343</v>
      </c>
      <c r="H1540" s="422" t="s">
        <v>8826</v>
      </c>
      <c r="I1540" s="476" t="s">
        <v>8303</v>
      </c>
      <c r="J1540" s="636" t="s">
        <v>8304</v>
      </c>
      <c r="K1540" s="1452"/>
      <c r="L1540" s="1452"/>
      <c r="M1540" s="1452"/>
      <c r="N1540" s="637">
        <v>309608.09000000003</v>
      </c>
      <c r="O1540" s="662">
        <v>122295.18</v>
      </c>
      <c r="P1540" s="636">
        <f t="shared" si="49"/>
        <v>187312.91000000003</v>
      </c>
      <c r="Q1540" s="638">
        <f t="shared" si="50"/>
        <v>0.60500005022478587</v>
      </c>
      <c r="R1540" s="676" t="s">
        <v>8810</v>
      </c>
      <c r="S1540" s="676">
        <v>4217170862</v>
      </c>
      <c r="T1540" s="676" t="s">
        <v>8306</v>
      </c>
      <c r="U1540" s="634">
        <v>42690</v>
      </c>
      <c r="V1540" s="636" t="s">
        <v>694</v>
      </c>
      <c r="W1540" s="632" t="s">
        <v>3417</v>
      </c>
      <c r="X1540" s="422" t="s">
        <v>8841</v>
      </c>
      <c r="Y1540" s="632" t="s">
        <v>3399</v>
      </c>
      <c r="Z1540" s="662">
        <v>122295.18</v>
      </c>
      <c r="AA1540" s="676" t="s">
        <v>8810</v>
      </c>
      <c r="AB1540" s="676">
        <v>4217170862</v>
      </c>
    </row>
    <row r="1541" spans="1:28" ht="101.25">
      <c r="A1541" s="475" t="s">
        <v>27263</v>
      </c>
      <c r="B1541" s="1174" t="s">
        <v>8251</v>
      </c>
      <c r="C1541" s="643">
        <v>4219004236</v>
      </c>
      <c r="D1541" s="636" t="s">
        <v>589</v>
      </c>
      <c r="E1541" s="528" t="s">
        <v>8842</v>
      </c>
      <c r="F1541" s="632" t="s">
        <v>3378</v>
      </c>
      <c r="G1541" s="422" t="s">
        <v>3343</v>
      </c>
      <c r="H1541" s="422" t="s">
        <v>8843</v>
      </c>
      <c r="I1541" s="476" t="s">
        <v>8333</v>
      </c>
      <c r="J1541" s="636" t="s">
        <v>8334</v>
      </c>
      <c r="K1541" s="1452">
        <v>4</v>
      </c>
      <c r="L1541" s="1452">
        <v>3</v>
      </c>
      <c r="M1541" s="1452">
        <v>1</v>
      </c>
      <c r="N1541" s="637">
        <v>250874.98</v>
      </c>
      <c r="O1541" s="662">
        <v>105367.48</v>
      </c>
      <c r="P1541" s="636">
        <f t="shared" si="49"/>
        <v>145507.5</v>
      </c>
      <c r="Q1541" s="638">
        <f t="shared" si="50"/>
        <v>0.58000004623817014</v>
      </c>
      <c r="R1541" s="676" t="s">
        <v>8810</v>
      </c>
      <c r="S1541" s="676">
        <v>4217170862</v>
      </c>
      <c r="T1541" s="676" t="s">
        <v>8306</v>
      </c>
      <c r="U1541" s="634">
        <v>42691</v>
      </c>
      <c r="V1541" s="636" t="s">
        <v>694</v>
      </c>
      <c r="W1541" s="632" t="s">
        <v>3417</v>
      </c>
      <c r="X1541" s="422" t="s">
        <v>8844</v>
      </c>
      <c r="Y1541" s="632" t="s">
        <v>3417</v>
      </c>
      <c r="Z1541" s="662">
        <v>105367.48</v>
      </c>
      <c r="AA1541" s="676" t="s">
        <v>8810</v>
      </c>
      <c r="AB1541" s="676">
        <v>4217170862</v>
      </c>
    </row>
    <row r="1542" spans="1:28" ht="101.25">
      <c r="A1542" s="475" t="s">
        <v>27264</v>
      </c>
      <c r="B1542" s="1174" t="s">
        <v>8308</v>
      </c>
      <c r="C1542" s="643">
        <v>4219004290</v>
      </c>
      <c r="D1542" s="636" t="s">
        <v>589</v>
      </c>
      <c r="E1542" s="528" t="s">
        <v>8842</v>
      </c>
      <c r="F1542" s="632" t="s">
        <v>3378</v>
      </c>
      <c r="G1542" s="422" t="s">
        <v>3343</v>
      </c>
      <c r="H1542" s="422" t="s">
        <v>8843</v>
      </c>
      <c r="I1542" s="476" t="s">
        <v>8333</v>
      </c>
      <c r="J1542" s="636" t="s">
        <v>8334</v>
      </c>
      <c r="K1542" s="1452"/>
      <c r="L1542" s="1452"/>
      <c r="M1542" s="1452"/>
      <c r="N1542" s="637">
        <v>250874.98</v>
      </c>
      <c r="O1542" s="662">
        <v>105367.48</v>
      </c>
      <c r="P1542" s="636">
        <f t="shared" si="49"/>
        <v>145507.5</v>
      </c>
      <c r="Q1542" s="638">
        <f t="shared" si="50"/>
        <v>0.58000004623817014</v>
      </c>
      <c r="R1542" s="676" t="s">
        <v>8810</v>
      </c>
      <c r="S1542" s="676">
        <v>4217170862</v>
      </c>
      <c r="T1542" s="676" t="s">
        <v>8306</v>
      </c>
      <c r="U1542" s="634">
        <v>42691</v>
      </c>
      <c r="V1542" s="636" t="s">
        <v>694</v>
      </c>
      <c r="W1542" s="632" t="s">
        <v>3417</v>
      </c>
      <c r="X1542" s="422" t="s">
        <v>8845</v>
      </c>
      <c r="Y1542" s="632" t="s">
        <v>3417</v>
      </c>
      <c r="Z1542" s="662">
        <v>105367.48</v>
      </c>
      <c r="AA1542" s="676" t="s">
        <v>8810</v>
      </c>
      <c r="AB1542" s="676">
        <v>4217170862</v>
      </c>
    </row>
    <row r="1543" spans="1:28" ht="101.25">
      <c r="A1543" s="475" t="s">
        <v>27265</v>
      </c>
      <c r="B1543" s="1174" t="s">
        <v>8310</v>
      </c>
      <c r="C1543" s="643">
        <v>4219004268</v>
      </c>
      <c r="D1543" s="636" t="s">
        <v>589</v>
      </c>
      <c r="E1543" s="528" t="s">
        <v>8842</v>
      </c>
      <c r="F1543" s="632" t="s">
        <v>3378</v>
      </c>
      <c r="G1543" s="422" t="s">
        <v>3343</v>
      </c>
      <c r="H1543" s="422" t="s">
        <v>8843</v>
      </c>
      <c r="I1543" s="476" t="s">
        <v>8333</v>
      </c>
      <c r="J1543" s="636" t="s">
        <v>8334</v>
      </c>
      <c r="K1543" s="1452"/>
      <c r="L1543" s="1452"/>
      <c r="M1543" s="1452"/>
      <c r="N1543" s="637">
        <v>188156.24</v>
      </c>
      <c r="O1543" s="662">
        <v>79025.61</v>
      </c>
      <c r="P1543" s="636">
        <f t="shared" si="49"/>
        <v>109130.62999999999</v>
      </c>
      <c r="Q1543" s="638">
        <f t="shared" si="50"/>
        <v>0.58000005739910609</v>
      </c>
      <c r="R1543" s="676" t="s">
        <v>8810</v>
      </c>
      <c r="S1543" s="676">
        <v>4217170862</v>
      </c>
      <c r="T1543" s="676" t="s">
        <v>8306</v>
      </c>
      <c r="U1543" s="634">
        <v>42691</v>
      </c>
      <c r="V1543" s="636" t="s">
        <v>694</v>
      </c>
      <c r="W1543" s="632" t="s">
        <v>3417</v>
      </c>
      <c r="X1543" s="422" t="s">
        <v>8846</v>
      </c>
      <c r="Y1543" s="632" t="s">
        <v>3399</v>
      </c>
      <c r="Z1543" s="662">
        <v>79025.61</v>
      </c>
      <c r="AA1543" s="676" t="s">
        <v>8810</v>
      </c>
      <c r="AB1543" s="676">
        <v>4217170862</v>
      </c>
    </row>
    <row r="1544" spans="1:28" ht="101.25">
      <c r="A1544" s="475" t="s">
        <v>27266</v>
      </c>
      <c r="B1544" s="1174" t="s">
        <v>8312</v>
      </c>
      <c r="C1544" s="643">
        <v>4221002677</v>
      </c>
      <c r="D1544" s="636" t="s">
        <v>589</v>
      </c>
      <c r="E1544" s="528" t="s">
        <v>8842</v>
      </c>
      <c r="F1544" s="632" t="s">
        <v>3378</v>
      </c>
      <c r="G1544" s="422" t="s">
        <v>3343</v>
      </c>
      <c r="H1544" s="422" t="s">
        <v>8843</v>
      </c>
      <c r="I1544" s="476" t="s">
        <v>8333</v>
      </c>
      <c r="J1544" s="636" t="s">
        <v>8334</v>
      </c>
      <c r="K1544" s="1452"/>
      <c r="L1544" s="1452"/>
      <c r="M1544" s="1452"/>
      <c r="N1544" s="637">
        <v>250874.98</v>
      </c>
      <c r="O1544" s="662">
        <v>105367.48</v>
      </c>
      <c r="P1544" s="636">
        <f t="shared" si="49"/>
        <v>145507.5</v>
      </c>
      <c r="Q1544" s="638">
        <f t="shared" si="50"/>
        <v>0.58000004623817014</v>
      </c>
      <c r="R1544" s="676" t="s">
        <v>8810</v>
      </c>
      <c r="S1544" s="676">
        <v>4217170862</v>
      </c>
      <c r="T1544" s="676" t="s">
        <v>8306</v>
      </c>
      <c r="U1544" s="634">
        <v>42691</v>
      </c>
      <c r="V1544" s="636" t="s">
        <v>694</v>
      </c>
      <c r="W1544" s="632" t="s">
        <v>3417</v>
      </c>
      <c r="X1544" s="422" t="s">
        <v>8847</v>
      </c>
      <c r="Y1544" s="632" t="s">
        <v>3399</v>
      </c>
      <c r="Z1544" s="662">
        <v>105367.48</v>
      </c>
      <c r="AA1544" s="676" t="s">
        <v>8810</v>
      </c>
      <c r="AB1544" s="676">
        <v>4217170862</v>
      </c>
    </row>
    <row r="1545" spans="1:28" ht="101.25">
      <c r="A1545" s="475" t="s">
        <v>27267</v>
      </c>
      <c r="B1545" s="1174" t="s">
        <v>7376</v>
      </c>
      <c r="C1545" s="643">
        <v>4221002701</v>
      </c>
      <c r="D1545" s="636" t="s">
        <v>589</v>
      </c>
      <c r="E1545" s="528" t="s">
        <v>8842</v>
      </c>
      <c r="F1545" s="632" t="s">
        <v>3378</v>
      </c>
      <c r="G1545" s="422" t="s">
        <v>3343</v>
      </c>
      <c r="H1545" s="422" t="s">
        <v>8843</v>
      </c>
      <c r="I1545" s="476" t="s">
        <v>8333</v>
      </c>
      <c r="J1545" s="636" t="s">
        <v>8334</v>
      </c>
      <c r="K1545" s="1452"/>
      <c r="L1545" s="1452"/>
      <c r="M1545" s="1452"/>
      <c r="N1545" s="637">
        <v>125437.49</v>
      </c>
      <c r="O1545" s="662">
        <v>52683.74</v>
      </c>
      <c r="P1545" s="636">
        <f t="shared" si="49"/>
        <v>72753.75</v>
      </c>
      <c r="Q1545" s="638">
        <f t="shared" si="50"/>
        <v>0.58000004623817014</v>
      </c>
      <c r="R1545" s="676" t="s">
        <v>8810</v>
      </c>
      <c r="S1545" s="676">
        <v>4217170862</v>
      </c>
      <c r="T1545" s="676" t="s">
        <v>8306</v>
      </c>
      <c r="U1545" s="634">
        <v>42691</v>
      </c>
      <c r="V1545" s="636" t="s">
        <v>694</v>
      </c>
      <c r="W1545" s="632" t="s">
        <v>3417</v>
      </c>
      <c r="X1545" s="422" t="s">
        <v>8848</v>
      </c>
      <c r="Y1545" s="632" t="s">
        <v>3417</v>
      </c>
      <c r="Z1545" s="662">
        <v>52683.74</v>
      </c>
      <c r="AA1545" s="676" t="s">
        <v>8810</v>
      </c>
      <c r="AB1545" s="676">
        <v>4217170862</v>
      </c>
    </row>
    <row r="1546" spans="1:28" ht="101.25">
      <c r="A1546" s="475" t="s">
        <v>27268</v>
      </c>
      <c r="B1546" s="1174" t="s">
        <v>8315</v>
      </c>
      <c r="C1546" s="643">
        <v>4219004300</v>
      </c>
      <c r="D1546" s="636" t="s">
        <v>589</v>
      </c>
      <c r="E1546" s="528" t="s">
        <v>8842</v>
      </c>
      <c r="F1546" s="632" t="s">
        <v>3378</v>
      </c>
      <c r="G1546" s="422" t="s">
        <v>3343</v>
      </c>
      <c r="H1546" s="422" t="s">
        <v>8843</v>
      </c>
      <c r="I1546" s="476" t="s">
        <v>8333</v>
      </c>
      <c r="J1546" s="636" t="s">
        <v>8334</v>
      </c>
      <c r="K1546" s="1452"/>
      <c r="L1546" s="1452"/>
      <c r="M1546" s="1452"/>
      <c r="N1546" s="637">
        <v>250874.98</v>
      </c>
      <c r="O1546" s="662">
        <v>105367.48</v>
      </c>
      <c r="P1546" s="636">
        <f t="shared" si="49"/>
        <v>145507.5</v>
      </c>
      <c r="Q1546" s="638">
        <f t="shared" si="50"/>
        <v>0.58000004623817014</v>
      </c>
      <c r="R1546" s="676" t="s">
        <v>8810</v>
      </c>
      <c r="S1546" s="676">
        <v>4217170862</v>
      </c>
      <c r="T1546" s="676" t="s">
        <v>8306</v>
      </c>
      <c r="U1546" s="634">
        <v>42691</v>
      </c>
      <c r="V1546" s="636" t="s">
        <v>694</v>
      </c>
      <c r="W1546" s="632" t="s">
        <v>3417</v>
      </c>
      <c r="X1546" s="422" t="s">
        <v>8849</v>
      </c>
      <c r="Y1546" s="632" t="s">
        <v>3417</v>
      </c>
      <c r="Z1546" s="662">
        <v>105367.48</v>
      </c>
      <c r="AA1546" s="676" t="s">
        <v>8810</v>
      </c>
      <c r="AB1546" s="676">
        <v>4217170862</v>
      </c>
    </row>
    <row r="1547" spans="1:28" ht="101.25">
      <c r="A1547" s="475" t="s">
        <v>27269</v>
      </c>
      <c r="B1547" s="1171" t="s">
        <v>8317</v>
      </c>
      <c r="C1547" s="643">
        <v>4221002691</v>
      </c>
      <c r="D1547" s="636" t="s">
        <v>589</v>
      </c>
      <c r="E1547" s="528" t="s">
        <v>8842</v>
      </c>
      <c r="F1547" s="632" t="s">
        <v>3378</v>
      </c>
      <c r="G1547" s="422" t="s">
        <v>3343</v>
      </c>
      <c r="H1547" s="422" t="s">
        <v>8843</v>
      </c>
      <c r="I1547" s="476" t="s">
        <v>8333</v>
      </c>
      <c r="J1547" s="636" t="s">
        <v>8334</v>
      </c>
      <c r="K1547" s="1452"/>
      <c r="L1547" s="1452"/>
      <c r="M1547" s="1452"/>
      <c r="N1547" s="637">
        <v>376312.47</v>
      </c>
      <c r="O1547" s="662">
        <v>158051.22</v>
      </c>
      <c r="P1547" s="636">
        <f t="shared" si="49"/>
        <v>218261.24999999997</v>
      </c>
      <c r="Q1547" s="638">
        <f t="shared" si="50"/>
        <v>0.58000004623817003</v>
      </c>
      <c r="R1547" s="676" t="s">
        <v>8810</v>
      </c>
      <c r="S1547" s="676">
        <v>4217170862</v>
      </c>
      <c r="T1547" s="676" t="s">
        <v>8306</v>
      </c>
      <c r="U1547" s="634">
        <v>42691</v>
      </c>
      <c r="V1547" s="636" t="s">
        <v>694</v>
      </c>
      <c r="W1547" s="632" t="s">
        <v>3417</v>
      </c>
      <c r="X1547" s="422" t="s">
        <v>8850</v>
      </c>
      <c r="Y1547" s="632" t="s">
        <v>3417</v>
      </c>
      <c r="Z1547" s="662">
        <v>158051.22</v>
      </c>
      <c r="AA1547" s="676" t="s">
        <v>8810</v>
      </c>
      <c r="AB1547" s="676">
        <v>4217170862</v>
      </c>
    </row>
    <row r="1548" spans="1:28" ht="101.25">
      <c r="A1548" s="475" t="s">
        <v>27270</v>
      </c>
      <c r="B1548" s="1174" t="s">
        <v>8244</v>
      </c>
      <c r="C1548" s="643">
        <v>4219004187</v>
      </c>
      <c r="D1548" s="636" t="s">
        <v>589</v>
      </c>
      <c r="E1548" s="528" t="s">
        <v>8842</v>
      </c>
      <c r="F1548" s="632" t="s">
        <v>3378</v>
      </c>
      <c r="G1548" s="422" t="s">
        <v>3343</v>
      </c>
      <c r="H1548" s="422" t="s">
        <v>8843</v>
      </c>
      <c r="I1548" s="476" t="s">
        <v>8333</v>
      </c>
      <c r="J1548" s="636" t="s">
        <v>8334</v>
      </c>
      <c r="K1548" s="1452"/>
      <c r="L1548" s="1452"/>
      <c r="M1548" s="1452"/>
      <c r="N1548" s="637">
        <v>250874.98</v>
      </c>
      <c r="O1548" s="662">
        <v>105367.48</v>
      </c>
      <c r="P1548" s="636">
        <f t="shared" si="49"/>
        <v>145507.5</v>
      </c>
      <c r="Q1548" s="638">
        <f t="shared" si="50"/>
        <v>0.58000004623817014</v>
      </c>
      <c r="R1548" s="676" t="s">
        <v>8810</v>
      </c>
      <c r="S1548" s="676">
        <v>4217170862</v>
      </c>
      <c r="T1548" s="676" t="s">
        <v>8306</v>
      </c>
      <c r="U1548" s="634">
        <v>42691</v>
      </c>
      <c r="V1548" s="636" t="s">
        <v>694</v>
      </c>
      <c r="W1548" s="632" t="s">
        <v>3417</v>
      </c>
      <c r="X1548" s="422" t="s">
        <v>8851</v>
      </c>
      <c r="Y1548" s="632" t="s">
        <v>3417</v>
      </c>
      <c r="Z1548" s="662">
        <v>105367.48</v>
      </c>
      <c r="AA1548" s="676" t="s">
        <v>8810</v>
      </c>
      <c r="AB1548" s="676">
        <v>4217170862</v>
      </c>
    </row>
    <row r="1549" spans="1:28" ht="101.25">
      <c r="A1549" s="475" t="s">
        <v>27271</v>
      </c>
      <c r="B1549" s="1174" t="s">
        <v>7137</v>
      </c>
      <c r="C1549" s="643">
        <v>4219004155</v>
      </c>
      <c r="D1549" s="636" t="s">
        <v>589</v>
      </c>
      <c r="E1549" s="528" t="s">
        <v>8842</v>
      </c>
      <c r="F1549" s="632" t="s">
        <v>3378</v>
      </c>
      <c r="G1549" s="422" t="s">
        <v>3343</v>
      </c>
      <c r="H1549" s="422" t="s">
        <v>8843</v>
      </c>
      <c r="I1549" s="476" t="s">
        <v>8333</v>
      </c>
      <c r="J1549" s="636" t="s">
        <v>8334</v>
      </c>
      <c r="K1549" s="1452"/>
      <c r="L1549" s="1452"/>
      <c r="M1549" s="1452"/>
      <c r="N1549" s="637">
        <v>376312.47</v>
      </c>
      <c r="O1549" s="662">
        <v>158051.22</v>
      </c>
      <c r="P1549" s="636">
        <f t="shared" si="49"/>
        <v>218261.24999999997</v>
      </c>
      <c r="Q1549" s="638">
        <f t="shared" si="50"/>
        <v>0.58000004623817003</v>
      </c>
      <c r="R1549" s="676" t="s">
        <v>8810</v>
      </c>
      <c r="S1549" s="676">
        <v>4217170862</v>
      </c>
      <c r="T1549" s="676" t="s">
        <v>8306</v>
      </c>
      <c r="U1549" s="634">
        <v>42691</v>
      </c>
      <c r="V1549" s="636" t="s">
        <v>694</v>
      </c>
      <c r="W1549" s="632" t="s">
        <v>3417</v>
      </c>
      <c r="X1549" s="422" t="s">
        <v>8852</v>
      </c>
      <c r="Y1549" s="632" t="s">
        <v>3417</v>
      </c>
      <c r="Z1549" s="662">
        <v>158051.22</v>
      </c>
      <c r="AA1549" s="676" t="s">
        <v>8810</v>
      </c>
      <c r="AB1549" s="676">
        <v>4217170862</v>
      </c>
    </row>
    <row r="1550" spans="1:28" ht="101.25">
      <c r="A1550" s="475" t="s">
        <v>27272</v>
      </c>
      <c r="B1550" s="1175" t="s">
        <v>8321</v>
      </c>
      <c r="C1550" s="643">
        <v>4219004194</v>
      </c>
      <c r="D1550" s="636" t="s">
        <v>589</v>
      </c>
      <c r="E1550" s="528" t="s">
        <v>8842</v>
      </c>
      <c r="F1550" s="632" t="s">
        <v>3378</v>
      </c>
      <c r="G1550" s="422" t="s">
        <v>3343</v>
      </c>
      <c r="H1550" s="422" t="s">
        <v>8843</v>
      </c>
      <c r="I1550" s="476" t="s">
        <v>8333</v>
      </c>
      <c r="J1550" s="636" t="s">
        <v>8334</v>
      </c>
      <c r="K1550" s="1452"/>
      <c r="L1550" s="1452"/>
      <c r="M1550" s="1452"/>
      <c r="N1550" s="637">
        <v>313593.71999999997</v>
      </c>
      <c r="O1550" s="662">
        <v>131709.35999999999</v>
      </c>
      <c r="P1550" s="636">
        <f t="shared" si="49"/>
        <v>181884.36</v>
      </c>
      <c r="Q1550" s="638">
        <f t="shared" si="50"/>
        <v>0.58000000765321447</v>
      </c>
      <c r="R1550" s="676" t="s">
        <v>8810</v>
      </c>
      <c r="S1550" s="676">
        <v>4217170862</v>
      </c>
      <c r="T1550" s="676" t="s">
        <v>8306</v>
      </c>
      <c r="U1550" s="634">
        <v>42691</v>
      </c>
      <c r="V1550" s="636" t="s">
        <v>694</v>
      </c>
      <c r="W1550" s="632" t="s">
        <v>3417</v>
      </c>
      <c r="X1550" s="422" t="s">
        <v>8853</v>
      </c>
      <c r="Y1550" s="632" t="s">
        <v>3399</v>
      </c>
      <c r="Z1550" s="662">
        <v>131709.35999999999</v>
      </c>
      <c r="AA1550" s="676" t="s">
        <v>8810</v>
      </c>
      <c r="AB1550" s="676">
        <v>4217170862</v>
      </c>
    </row>
    <row r="1551" spans="1:28" ht="101.25">
      <c r="A1551" s="475" t="s">
        <v>27273</v>
      </c>
      <c r="B1551" s="1175" t="s">
        <v>8323</v>
      </c>
      <c r="C1551" s="643">
        <v>4219004162</v>
      </c>
      <c r="D1551" s="636" t="s">
        <v>589</v>
      </c>
      <c r="E1551" s="528" t="s">
        <v>8842</v>
      </c>
      <c r="F1551" s="632" t="s">
        <v>3378</v>
      </c>
      <c r="G1551" s="422" t="s">
        <v>3343</v>
      </c>
      <c r="H1551" s="422" t="s">
        <v>8843</v>
      </c>
      <c r="I1551" s="476" t="s">
        <v>8333</v>
      </c>
      <c r="J1551" s="636" t="s">
        <v>8334</v>
      </c>
      <c r="K1551" s="1452"/>
      <c r="L1551" s="1452"/>
      <c r="M1551" s="1452"/>
      <c r="N1551" s="637">
        <v>376312.47</v>
      </c>
      <c r="O1551" s="662">
        <v>158051.22</v>
      </c>
      <c r="P1551" s="636">
        <f t="shared" si="49"/>
        <v>218261.24999999997</v>
      </c>
      <c r="Q1551" s="638">
        <f t="shared" si="50"/>
        <v>0.58000004623817003</v>
      </c>
      <c r="R1551" s="676" t="s">
        <v>8810</v>
      </c>
      <c r="S1551" s="676">
        <v>4217170862</v>
      </c>
      <c r="T1551" s="676" t="s">
        <v>8306</v>
      </c>
      <c r="U1551" s="634">
        <v>42691</v>
      </c>
      <c r="V1551" s="636" t="s">
        <v>694</v>
      </c>
      <c r="W1551" s="632" t="s">
        <v>3417</v>
      </c>
      <c r="X1551" s="422" t="s">
        <v>8854</v>
      </c>
      <c r="Y1551" s="632" t="s">
        <v>3399</v>
      </c>
      <c r="Z1551" s="662">
        <v>158051.22</v>
      </c>
      <c r="AA1551" s="676" t="s">
        <v>8810</v>
      </c>
      <c r="AB1551" s="676">
        <v>4217170862</v>
      </c>
    </row>
    <row r="1552" spans="1:28" ht="101.25">
      <c r="A1552" s="475" t="s">
        <v>27274</v>
      </c>
      <c r="B1552" s="1174" t="s">
        <v>7383</v>
      </c>
      <c r="C1552" s="643">
        <v>4221003536</v>
      </c>
      <c r="D1552" s="636" t="s">
        <v>589</v>
      </c>
      <c r="E1552" s="528" t="s">
        <v>8842</v>
      </c>
      <c r="F1552" s="632" t="s">
        <v>3378</v>
      </c>
      <c r="G1552" s="422" t="s">
        <v>3343</v>
      </c>
      <c r="H1552" s="422" t="s">
        <v>8843</v>
      </c>
      <c r="I1552" s="476" t="s">
        <v>8333</v>
      </c>
      <c r="J1552" s="636" t="s">
        <v>8334</v>
      </c>
      <c r="K1552" s="1452"/>
      <c r="L1552" s="1452"/>
      <c r="M1552" s="1452"/>
      <c r="N1552" s="637">
        <v>313593.73</v>
      </c>
      <c r="O1552" s="662">
        <v>131709.35999999999</v>
      </c>
      <c r="P1552" s="636">
        <f t="shared" si="49"/>
        <v>181884.37</v>
      </c>
      <c r="Q1552" s="638">
        <f t="shared" si="50"/>
        <v>0.58000002104633919</v>
      </c>
      <c r="R1552" s="676" t="s">
        <v>8810</v>
      </c>
      <c r="S1552" s="676">
        <v>4217170862</v>
      </c>
      <c r="T1552" s="676" t="s">
        <v>8306</v>
      </c>
      <c r="U1552" s="634">
        <v>42691</v>
      </c>
      <c r="V1552" s="636" t="s">
        <v>694</v>
      </c>
      <c r="W1552" s="632" t="s">
        <v>3417</v>
      </c>
      <c r="X1552" s="422" t="s">
        <v>8855</v>
      </c>
      <c r="Y1552" s="632" t="s">
        <v>3399</v>
      </c>
      <c r="Z1552" s="662">
        <v>131709.35999999999</v>
      </c>
      <c r="AA1552" s="676" t="s">
        <v>8810</v>
      </c>
      <c r="AB1552" s="676">
        <v>4217170862</v>
      </c>
    </row>
    <row r="1553" spans="1:28" ht="101.25">
      <c r="A1553" s="475" t="s">
        <v>27275</v>
      </c>
      <c r="B1553" s="1174" t="s">
        <v>8326</v>
      </c>
      <c r="C1553" s="643">
        <v>4221002638</v>
      </c>
      <c r="D1553" s="636" t="s">
        <v>589</v>
      </c>
      <c r="E1553" s="528" t="s">
        <v>8842</v>
      </c>
      <c r="F1553" s="632" t="s">
        <v>3378</v>
      </c>
      <c r="G1553" s="422" t="s">
        <v>3343</v>
      </c>
      <c r="H1553" s="422" t="s">
        <v>8843</v>
      </c>
      <c r="I1553" s="476" t="s">
        <v>8333</v>
      </c>
      <c r="J1553" s="636" t="s">
        <v>8334</v>
      </c>
      <c r="K1553" s="1452"/>
      <c r="L1553" s="1452"/>
      <c r="M1553" s="1452"/>
      <c r="N1553" s="637">
        <v>376312.47</v>
      </c>
      <c r="O1553" s="662">
        <v>158051.22</v>
      </c>
      <c r="P1553" s="636">
        <f t="shared" si="49"/>
        <v>218261.24999999997</v>
      </c>
      <c r="Q1553" s="638">
        <f t="shared" si="50"/>
        <v>0.58000004623817003</v>
      </c>
      <c r="R1553" s="676" t="s">
        <v>8810</v>
      </c>
      <c r="S1553" s="676">
        <v>4217170862</v>
      </c>
      <c r="T1553" s="676" t="s">
        <v>8306</v>
      </c>
      <c r="U1553" s="634">
        <v>42691</v>
      </c>
      <c r="V1553" s="636" t="s">
        <v>694</v>
      </c>
      <c r="W1553" s="632" t="s">
        <v>3417</v>
      </c>
      <c r="X1553" s="422" t="s">
        <v>8856</v>
      </c>
      <c r="Y1553" s="632" t="s">
        <v>3417</v>
      </c>
      <c r="Z1553" s="662">
        <v>158051.22</v>
      </c>
      <c r="AA1553" s="676" t="s">
        <v>8810</v>
      </c>
      <c r="AB1553" s="676">
        <v>4217170862</v>
      </c>
    </row>
    <row r="1554" spans="1:28" ht="101.25">
      <c r="A1554" s="475" t="s">
        <v>27276</v>
      </c>
      <c r="B1554" s="1175" t="s">
        <v>7151</v>
      </c>
      <c r="C1554" s="632" t="s">
        <v>7152</v>
      </c>
      <c r="D1554" s="636" t="s">
        <v>589</v>
      </c>
      <c r="E1554" s="528" t="s">
        <v>8842</v>
      </c>
      <c r="F1554" s="632" t="s">
        <v>3378</v>
      </c>
      <c r="G1554" s="422" t="s">
        <v>3343</v>
      </c>
      <c r="H1554" s="422" t="s">
        <v>8843</v>
      </c>
      <c r="I1554" s="476" t="s">
        <v>8333</v>
      </c>
      <c r="J1554" s="636" t="s">
        <v>8334</v>
      </c>
      <c r="K1554" s="1452"/>
      <c r="L1554" s="1452"/>
      <c r="M1554" s="1452"/>
      <c r="N1554" s="637">
        <v>376312.47</v>
      </c>
      <c r="O1554" s="662">
        <v>158051.22</v>
      </c>
      <c r="P1554" s="636">
        <f t="shared" si="49"/>
        <v>218261.24999999997</v>
      </c>
      <c r="Q1554" s="638">
        <f t="shared" si="50"/>
        <v>0.58000004623817003</v>
      </c>
      <c r="R1554" s="676" t="s">
        <v>8810</v>
      </c>
      <c r="S1554" s="676">
        <v>4217170862</v>
      </c>
      <c r="T1554" s="676" t="s">
        <v>8306</v>
      </c>
      <c r="U1554" s="634">
        <v>42691</v>
      </c>
      <c r="V1554" s="636" t="s">
        <v>694</v>
      </c>
      <c r="W1554" s="632" t="s">
        <v>3417</v>
      </c>
      <c r="X1554" s="422" t="s">
        <v>8857</v>
      </c>
      <c r="Y1554" s="632" t="s">
        <v>3399</v>
      </c>
      <c r="Z1554" s="662">
        <v>158051.22</v>
      </c>
      <c r="AA1554" s="676" t="s">
        <v>8810</v>
      </c>
      <c r="AB1554" s="676">
        <v>4217170862</v>
      </c>
    </row>
    <row r="1555" spans="1:28" ht="101.25">
      <c r="A1555" s="475" t="s">
        <v>27277</v>
      </c>
      <c r="B1555" s="1174" t="s">
        <v>8329</v>
      </c>
      <c r="C1555" s="643">
        <v>4219004243</v>
      </c>
      <c r="D1555" s="636" t="s">
        <v>589</v>
      </c>
      <c r="E1555" s="528" t="s">
        <v>8842</v>
      </c>
      <c r="F1555" s="632" t="s">
        <v>3378</v>
      </c>
      <c r="G1555" s="422" t="s">
        <v>3343</v>
      </c>
      <c r="H1555" s="422" t="s">
        <v>8843</v>
      </c>
      <c r="I1555" s="476" t="s">
        <v>8333</v>
      </c>
      <c r="J1555" s="636" t="s">
        <v>8334</v>
      </c>
      <c r="K1555" s="1452"/>
      <c r="L1555" s="1452"/>
      <c r="M1555" s="1452"/>
      <c r="N1555" s="637">
        <v>250874.98</v>
      </c>
      <c r="O1555" s="662">
        <v>105367.48</v>
      </c>
      <c r="P1555" s="636">
        <f t="shared" ref="P1555:P1618" si="51">N1555-O1555</f>
        <v>145507.5</v>
      </c>
      <c r="Q1555" s="638">
        <f t="shared" ref="Q1555:Q1618" si="52">(100-((O1555/N1555)*100))/100</f>
        <v>0.58000004623817014</v>
      </c>
      <c r="R1555" s="676" t="s">
        <v>8810</v>
      </c>
      <c r="S1555" s="676">
        <v>4217170862</v>
      </c>
      <c r="T1555" s="676" t="s">
        <v>8306</v>
      </c>
      <c r="U1555" s="634">
        <v>42691</v>
      </c>
      <c r="V1555" s="636" t="s">
        <v>694</v>
      </c>
      <c r="W1555" s="632" t="s">
        <v>3417</v>
      </c>
      <c r="X1555" s="422" t="s">
        <v>8858</v>
      </c>
      <c r="Y1555" s="632" t="s">
        <v>3399</v>
      </c>
      <c r="Z1555" s="662">
        <v>105367.48</v>
      </c>
      <c r="AA1555" s="676" t="s">
        <v>8810</v>
      </c>
      <c r="AB1555" s="676">
        <v>4217170862</v>
      </c>
    </row>
    <row r="1556" spans="1:28" ht="101.25">
      <c r="A1556" s="475" t="s">
        <v>27278</v>
      </c>
      <c r="B1556" s="1172" t="s">
        <v>8859</v>
      </c>
      <c r="C1556" s="643">
        <v>4219007300</v>
      </c>
      <c r="D1556" s="636" t="s">
        <v>589</v>
      </c>
      <c r="E1556" s="639" t="s">
        <v>8860</v>
      </c>
      <c r="F1556" s="632" t="s">
        <v>3392</v>
      </c>
      <c r="G1556" s="422" t="s">
        <v>3417</v>
      </c>
      <c r="H1556" s="422" t="s">
        <v>8861</v>
      </c>
      <c r="I1556" s="632" t="s">
        <v>2276</v>
      </c>
      <c r="J1556" s="636" t="s">
        <v>8862</v>
      </c>
      <c r="K1556" s="1451">
        <v>4</v>
      </c>
      <c r="L1556" s="1451">
        <v>4</v>
      </c>
      <c r="M1556" s="1451">
        <v>0</v>
      </c>
      <c r="N1556" s="637">
        <v>55944.17</v>
      </c>
      <c r="O1556" s="662">
        <v>24055.99</v>
      </c>
      <c r="P1556" s="636">
        <f t="shared" si="51"/>
        <v>31888.179999999997</v>
      </c>
      <c r="Q1556" s="638">
        <f t="shared" si="52"/>
        <v>0.57000005541238696</v>
      </c>
      <c r="R1556" s="676" t="s">
        <v>8863</v>
      </c>
      <c r="S1556" s="676">
        <v>4221017810</v>
      </c>
      <c r="T1556" s="676" t="s">
        <v>8864</v>
      </c>
      <c r="U1556" s="634">
        <v>42719</v>
      </c>
      <c r="V1556" s="636" t="s">
        <v>694</v>
      </c>
      <c r="W1556" s="632" t="s">
        <v>3708</v>
      </c>
      <c r="X1556" s="422" t="s">
        <v>8865</v>
      </c>
      <c r="Y1556" s="632" t="s">
        <v>3708</v>
      </c>
      <c r="Z1556" s="662">
        <v>24055.99</v>
      </c>
      <c r="AA1556" s="676" t="s">
        <v>8863</v>
      </c>
      <c r="AB1556" s="676">
        <v>4221017810</v>
      </c>
    </row>
    <row r="1557" spans="1:28" ht="101.25">
      <c r="A1557" s="475" t="s">
        <v>27279</v>
      </c>
      <c r="B1557" s="1175" t="s">
        <v>8866</v>
      </c>
      <c r="C1557" s="643">
        <v>4219006650</v>
      </c>
      <c r="D1557" s="636" t="s">
        <v>589</v>
      </c>
      <c r="E1557" s="639" t="s">
        <v>8860</v>
      </c>
      <c r="F1557" s="632" t="s">
        <v>3392</v>
      </c>
      <c r="G1557" s="422" t="s">
        <v>3417</v>
      </c>
      <c r="H1557" s="422" t="s">
        <v>8861</v>
      </c>
      <c r="I1557" s="632" t="s">
        <v>2276</v>
      </c>
      <c r="J1557" s="636" t="s">
        <v>8862</v>
      </c>
      <c r="K1557" s="1451"/>
      <c r="L1557" s="1451"/>
      <c r="M1557" s="1451"/>
      <c r="N1557" s="637">
        <v>28324.77</v>
      </c>
      <c r="O1557" s="662">
        <v>12179.65</v>
      </c>
      <c r="P1557" s="636">
        <f t="shared" si="51"/>
        <v>16145.12</v>
      </c>
      <c r="Q1557" s="638">
        <f t="shared" si="52"/>
        <v>0.57000003883526684</v>
      </c>
      <c r="R1557" s="676" t="s">
        <v>8863</v>
      </c>
      <c r="S1557" s="676">
        <v>4221017810</v>
      </c>
      <c r="T1557" s="676" t="s">
        <v>8864</v>
      </c>
      <c r="U1557" s="634">
        <v>42719</v>
      </c>
      <c r="V1557" s="636" t="s">
        <v>694</v>
      </c>
      <c r="W1557" s="632" t="s">
        <v>3708</v>
      </c>
      <c r="X1557" s="422" t="s">
        <v>8867</v>
      </c>
      <c r="Y1557" s="632" t="s">
        <v>3708</v>
      </c>
      <c r="Z1557" s="662">
        <v>12179.65</v>
      </c>
      <c r="AA1557" s="676" t="s">
        <v>8863</v>
      </c>
      <c r="AB1557" s="676">
        <v>4221017810</v>
      </c>
    </row>
    <row r="1558" spans="1:28" ht="101.25">
      <c r="A1558" s="475" t="s">
        <v>27280</v>
      </c>
      <c r="B1558" s="1172" t="s">
        <v>8868</v>
      </c>
      <c r="C1558" s="643">
        <v>4253017901</v>
      </c>
      <c r="D1558" s="636" t="s">
        <v>589</v>
      </c>
      <c r="E1558" s="639" t="s">
        <v>8860</v>
      </c>
      <c r="F1558" s="632" t="s">
        <v>3392</v>
      </c>
      <c r="G1558" s="422" t="s">
        <v>3417</v>
      </c>
      <c r="H1558" s="422" t="s">
        <v>8861</v>
      </c>
      <c r="I1558" s="632" t="s">
        <v>2276</v>
      </c>
      <c r="J1558" s="636" t="s">
        <v>8862</v>
      </c>
      <c r="K1558" s="1451"/>
      <c r="L1558" s="1451"/>
      <c r="M1558" s="1451"/>
      <c r="N1558" s="637">
        <v>39373.47</v>
      </c>
      <c r="O1558" s="662">
        <v>16930.59</v>
      </c>
      <c r="P1558" s="636">
        <f t="shared" si="51"/>
        <v>22442.880000000001</v>
      </c>
      <c r="Q1558" s="638">
        <f t="shared" si="52"/>
        <v>0.57000005333540582</v>
      </c>
      <c r="R1558" s="676" t="s">
        <v>8863</v>
      </c>
      <c r="S1558" s="676">
        <v>4221017810</v>
      </c>
      <c r="T1558" s="676" t="s">
        <v>8864</v>
      </c>
      <c r="U1558" s="634">
        <v>42719</v>
      </c>
      <c r="V1558" s="636" t="s">
        <v>694</v>
      </c>
      <c r="W1558" s="632" t="s">
        <v>3708</v>
      </c>
      <c r="X1558" s="422" t="s">
        <v>8869</v>
      </c>
      <c r="Y1558" s="632" t="s">
        <v>3708</v>
      </c>
      <c r="Z1558" s="662">
        <v>16930.59</v>
      </c>
      <c r="AA1558" s="676" t="s">
        <v>8863</v>
      </c>
      <c r="AB1558" s="676">
        <v>4221017810</v>
      </c>
    </row>
    <row r="1559" spans="1:28" ht="101.25">
      <c r="A1559" s="475" t="s">
        <v>27281</v>
      </c>
      <c r="B1559" s="1175" t="s">
        <v>8870</v>
      </c>
      <c r="C1559" s="643">
        <v>4221025201</v>
      </c>
      <c r="D1559" s="636" t="s">
        <v>589</v>
      </c>
      <c r="E1559" s="639" t="s">
        <v>8860</v>
      </c>
      <c r="F1559" s="632" t="s">
        <v>3392</v>
      </c>
      <c r="G1559" s="422" t="s">
        <v>3417</v>
      </c>
      <c r="H1559" s="422" t="s">
        <v>8861</v>
      </c>
      <c r="I1559" s="632" t="s">
        <v>2276</v>
      </c>
      <c r="J1559" s="636" t="s">
        <v>8862</v>
      </c>
      <c r="K1559" s="1451"/>
      <c r="L1559" s="1451"/>
      <c r="M1559" s="1451"/>
      <c r="N1559" s="637">
        <v>37985.97</v>
      </c>
      <c r="O1559" s="662">
        <v>16333.96</v>
      </c>
      <c r="P1559" s="636">
        <f t="shared" si="51"/>
        <v>21652.010000000002</v>
      </c>
      <c r="Q1559" s="638">
        <f t="shared" si="52"/>
        <v>0.57000018691111487</v>
      </c>
      <c r="R1559" s="676" t="s">
        <v>8863</v>
      </c>
      <c r="S1559" s="676">
        <v>4221017810</v>
      </c>
      <c r="T1559" s="676" t="s">
        <v>8864</v>
      </c>
      <c r="U1559" s="634">
        <v>42719</v>
      </c>
      <c r="V1559" s="636" t="s">
        <v>694</v>
      </c>
      <c r="W1559" s="632" t="s">
        <v>3708</v>
      </c>
      <c r="X1559" s="422" t="s">
        <v>8871</v>
      </c>
      <c r="Y1559" s="632" t="s">
        <v>3708</v>
      </c>
      <c r="Z1559" s="662">
        <v>16333.96</v>
      </c>
      <c r="AA1559" s="676" t="s">
        <v>8863</v>
      </c>
      <c r="AB1559" s="676">
        <v>4221017810</v>
      </c>
    </row>
    <row r="1560" spans="1:28" ht="101.25">
      <c r="A1560" s="475" t="s">
        <v>27282</v>
      </c>
      <c r="B1560" s="1172" t="s">
        <v>8872</v>
      </c>
      <c r="C1560" s="643">
        <v>4219006498</v>
      </c>
      <c r="D1560" s="636" t="s">
        <v>589</v>
      </c>
      <c r="E1560" s="639" t="s">
        <v>8860</v>
      </c>
      <c r="F1560" s="632" t="s">
        <v>3392</v>
      </c>
      <c r="G1560" s="422" t="s">
        <v>3417</v>
      </c>
      <c r="H1560" s="422" t="s">
        <v>8861</v>
      </c>
      <c r="I1560" s="632" t="s">
        <v>2276</v>
      </c>
      <c r="J1560" s="636" t="s">
        <v>8862</v>
      </c>
      <c r="K1560" s="1451"/>
      <c r="L1560" s="1451"/>
      <c r="M1560" s="1451"/>
      <c r="N1560" s="637">
        <v>48140.71</v>
      </c>
      <c r="O1560" s="662">
        <v>20700.5</v>
      </c>
      <c r="P1560" s="636">
        <f t="shared" si="51"/>
        <v>27440.21</v>
      </c>
      <c r="Q1560" s="638">
        <f t="shared" si="52"/>
        <v>0.57000011009393081</v>
      </c>
      <c r="R1560" s="676" t="s">
        <v>8863</v>
      </c>
      <c r="S1560" s="676">
        <v>4221017810</v>
      </c>
      <c r="T1560" s="676" t="s">
        <v>8864</v>
      </c>
      <c r="U1560" s="634">
        <v>42719</v>
      </c>
      <c r="V1560" s="636" t="s">
        <v>694</v>
      </c>
      <c r="W1560" s="632" t="s">
        <v>3708</v>
      </c>
      <c r="X1560" s="422" t="s">
        <v>8873</v>
      </c>
      <c r="Y1560" s="632" t="s">
        <v>3708</v>
      </c>
      <c r="Z1560" s="662">
        <v>20700.5</v>
      </c>
      <c r="AA1560" s="676" t="s">
        <v>8863</v>
      </c>
      <c r="AB1560" s="676">
        <v>4221017810</v>
      </c>
    </row>
    <row r="1561" spans="1:28" ht="101.25">
      <c r="A1561" s="475" t="s">
        <v>27283</v>
      </c>
      <c r="B1561" s="1175" t="s">
        <v>8874</v>
      </c>
      <c r="C1561" s="643">
        <v>4021013301</v>
      </c>
      <c r="D1561" s="636" t="s">
        <v>589</v>
      </c>
      <c r="E1561" s="639" t="s">
        <v>8860</v>
      </c>
      <c r="F1561" s="632" t="s">
        <v>3392</v>
      </c>
      <c r="G1561" s="422" t="s">
        <v>3417</v>
      </c>
      <c r="H1561" s="422" t="s">
        <v>8861</v>
      </c>
      <c r="I1561" s="632" t="s">
        <v>2276</v>
      </c>
      <c r="J1561" s="636" t="s">
        <v>8862</v>
      </c>
      <c r="K1561" s="1451"/>
      <c r="L1561" s="1451"/>
      <c r="M1561" s="1451"/>
      <c r="N1561" s="637">
        <v>55795.17</v>
      </c>
      <c r="O1561" s="662">
        <v>23991.919999999998</v>
      </c>
      <c r="P1561" s="636">
        <f t="shared" si="51"/>
        <v>31803.25</v>
      </c>
      <c r="Q1561" s="638">
        <f t="shared" si="52"/>
        <v>0.57000005556036482</v>
      </c>
      <c r="R1561" s="676" t="s">
        <v>8863</v>
      </c>
      <c r="S1561" s="676">
        <v>4221017810</v>
      </c>
      <c r="T1561" s="676" t="s">
        <v>8864</v>
      </c>
      <c r="U1561" s="634">
        <v>42719</v>
      </c>
      <c r="V1561" s="636" t="s">
        <v>694</v>
      </c>
      <c r="W1561" s="632" t="s">
        <v>3708</v>
      </c>
      <c r="X1561" s="422" t="s">
        <v>8875</v>
      </c>
      <c r="Y1561" s="632" t="s">
        <v>3708</v>
      </c>
      <c r="Z1561" s="662">
        <v>23991.919999999998</v>
      </c>
      <c r="AA1561" s="676" t="s">
        <v>8863</v>
      </c>
      <c r="AB1561" s="676">
        <v>4221017810</v>
      </c>
    </row>
    <row r="1562" spans="1:28" ht="101.25">
      <c r="A1562" s="475" t="s">
        <v>27284</v>
      </c>
      <c r="B1562" s="1175" t="s">
        <v>8876</v>
      </c>
      <c r="C1562" s="643">
        <v>4219007420</v>
      </c>
      <c r="D1562" s="636" t="s">
        <v>589</v>
      </c>
      <c r="E1562" s="639" t="s">
        <v>8860</v>
      </c>
      <c r="F1562" s="632" t="s">
        <v>3392</v>
      </c>
      <c r="G1562" s="422" t="s">
        <v>3417</v>
      </c>
      <c r="H1562" s="422" t="s">
        <v>8861</v>
      </c>
      <c r="I1562" s="632" t="s">
        <v>2276</v>
      </c>
      <c r="J1562" s="636" t="s">
        <v>8862</v>
      </c>
      <c r="K1562" s="1451"/>
      <c r="L1562" s="1451"/>
      <c r="M1562" s="1451"/>
      <c r="N1562" s="637">
        <v>28571.31</v>
      </c>
      <c r="O1562" s="662">
        <v>12285.66</v>
      </c>
      <c r="P1562" s="636">
        <f t="shared" si="51"/>
        <v>16285.650000000001</v>
      </c>
      <c r="Q1562" s="638">
        <f t="shared" si="52"/>
        <v>0.57000011550047935</v>
      </c>
      <c r="R1562" s="676" t="s">
        <v>8863</v>
      </c>
      <c r="S1562" s="676">
        <v>4221017810</v>
      </c>
      <c r="T1562" s="676" t="s">
        <v>8864</v>
      </c>
      <c r="U1562" s="634">
        <v>42719</v>
      </c>
      <c r="V1562" s="636" t="s">
        <v>694</v>
      </c>
      <c r="W1562" s="632" t="s">
        <v>3708</v>
      </c>
      <c r="X1562" s="422" t="s">
        <v>8877</v>
      </c>
      <c r="Y1562" s="632" t="s">
        <v>3708</v>
      </c>
      <c r="Z1562" s="662">
        <v>12285.66</v>
      </c>
      <c r="AA1562" s="676" t="s">
        <v>8863</v>
      </c>
      <c r="AB1562" s="676">
        <v>4221017810</v>
      </c>
    </row>
    <row r="1563" spans="1:28" ht="101.25">
      <c r="A1563" s="475" t="s">
        <v>27285</v>
      </c>
      <c r="B1563" s="1172" t="s">
        <v>8878</v>
      </c>
      <c r="C1563" s="632" t="s">
        <v>8879</v>
      </c>
      <c r="D1563" s="636" t="s">
        <v>589</v>
      </c>
      <c r="E1563" s="639" t="s">
        <v>8860</v>
      </c>
      <c r="F1563" s="632" t="s">
        <v>3392</v>
      </c>
      <c r="G1563" s="422" t="s">
        <v>3417</v>
      </c>
      <c r="H1563" s="422" t="s">
        <v>8861</v>
      </c>
      <c r="I1563" s="632" t="s">
        <v>2276</v>
      </c>
      <c r="J1563" s="636" t="s">
        <v>8862</v>
      </c>
      <c r="K1563" s="1451"/>
      <c r="L1563" s="1451"/>
      <c r="M1563" s="1451"/>
      <c r="N1563" s="637">
        <v>18093.21</v>
      </c>
      <c r="O1563" s="662">
        <v>7780.08</v>
      </c>
      <c r="P1563" s="636">
        <f t="shared" si="51"/>
        <v>10313.129999999999</v>
      </c>
      <c r="Q1563" s="638">
        <f t="shared" si="52"/>
        <v>0.57000001658080568</v>
      </c>
      <c r="R1563" s="676" t="s">
        <v>8863</v>
      </c>
      <c r="S1563" s="676">
        <v>4221017810</v>
      </c>
      <c r="T1563" s="676" t="s">
        <v>8864</v>
      </c>
      <c r="U1563" s="634">
        <v>42719</v>
      </c>
      <c r="V1563" s="636" t="s">
        <v>694</v>
      </c>
      <c r="W1563" s="632" t="s">
        <v>3708</v>
      </c>
      <c r="X1563" s="422" t="s">
        <v>8880</v>
      </c>
      <c r="Y1563" s="632" t="s">
        <v>3708</v>
      </c>
      <c r="Z1563" s="662">
        <v>7780.08</v>
      </c>
      <c r="AA1563" s="676" t="s">
        <v>8863</v>
      </c>
      <c r="AB1563" s="676">
        <v>4221017810</v>
      </c>
    </row>
    <row r="1564" spans="1:28" ht="101.25">
      <c r="A1564" s="475" t="s">
        <v>27286</v>
      </c>
      <c r="B1564" s="1175" t="s">
        <v>8881</v>
      </c>
      <c r="C1564" s="643">
        <v>4219006748</v>
      </c>
      <c r="D1564" s="636" t="s">
        <v>589</v>
      </c>
      <c r="E1564" s="639" t="s">
        <v>8860</v>
      </c>
      <c r="F1564" s="632" t="s">
        <v>3392</v>
      </c>
      <c r="G1564" s="422" t="s">
        <v>3417</v>
      </c>
      <c r="H1564" s="422" t="s">
        <v>8861</v>
      </c>
      <c r="I1564" s="632" t="s">
        <v>2276</v>
      </c>
      <c r="J1564" s="636" t="s">
        <v>8862</v>
      </c>
      <c r="K1564" s="1451"/>
      <c r="L1564" s="1451"/>
      <c r="M1564" s="1451"/>
      <c r="N1564" s="637">
        <v>56572.73</v>
      </c>
      <c r="O1564" s="662">
        <v>24326.27</v>
      </c>
      <c r="P1564" s="636">
        <f t="shared" si="51"/>
        <v>32246.460000000003</v>
      </c>
      <c r="Q1564" s="638">
        <f t="shared" si="52"/>
        <v>0.57000006893780797</v>
      </c>
      <c r="R1564" s="676" t="s">
        <v>8863</v>
      </c>
      <c r="S1564" s="676">
        <v>4221017810</v>
      </c>
      <c r="T1564" s="676" t="s">
        <v>8864</v>
      </c>
      <c r="U1564" s="634">
        <v>42719</v>
      </c>
      <c r="V1564" s="636" t="s">
        <v>694</v>
      </c>
      <c r="W1564" s="632" t="s">
        <v>3708</v>
      </c>
      <c r="X1564" s="422" t="s">
        <v>8882</v>
      </c>
      <c r="Y1564" s="632" t="s">
        <v>3708</v>
      </c>
      <c r="Z1564" s="662">
        <v>24326.27</v>
      </c>
      <c r="AA1564" s="676" t="s">
        <v>8863</v>
      </c>
      <c r="AB1564" s="676">
        <v>4221017810</v>
      </c>
    </row>
    <row r="1565" spans="1:28" ht="101.25">
      <c r="A1565" s="475" t="s">
        <v>27287</v>
      </c>
      <c r="B1565" s="1175" t="s">
        <v>8883</v>
      </c>
      <c r="C1565" s="643">
        <v>4219006723</v>
      </c>
      <c r="D1565" s="636" t="s">
        <v>589</v>
      </c>
      <c r="E1565" s="639" t="s">
        <v>8860</v>
      </c>
      <c r="F1565" s="632" t="s">
        <v>3392</v>
      </c>
      <c r="G1565" s="422" t="s">
        <v>3417</v>
      </c>
      <c r="H1565" s="422" t="s">
        <v>8861</v>
      </c>
      <c r="I1565" s="632" t="s">
        <v>2276</v>
      </c>
      <c r="J1565" s="636" t="s">
        <v>8862</v>
      </c>
      <c r="K1565" s="1451"/>
      <c r="L1565" s="1451"/>
      <c r="M1565" s="1451"/>
      <c r="N1565" s="637">
        <v>88568.76</v>
      </c>
      <c r="O1565" s="662">
        <v>38084.559999999998</v>
      </c>
      <c r="P1565" s="636">
        <f t="shared" si="51"/>
        <v>50484.2</v>
      </c>
      <c r="Q1565" s="638">
        <f t="shared" si="52"/>
        <v>0.57000007677650677</v>
      </c>
      <c r="R1565" s="676" t="s">
        <v>8863</v>
      </c>
      <c r="S1565" s="676">
        <v>4221017810</v>
      </c>
      <c r="T1565" s="676" t="s">
        <v>8864</v>
      </c>
      <c r="U1565" s="634">
        <v>42719</v>
      </c>
      <c r="V1565" s="636" t="s">
        <v>694</v>
      </c>
      <c r="W1565" s="632" t="s">
        <v>3708</v>
      </c>
      <c r="X1565" s="422" t="s">
        <v>8884</v>
      </c>
      <c r="Y1565" s="632" t="s">
        <v>3708</v>
      </c>
      <c r="Z1565" s="662">
        <v>38084.559999999998</v>
      </c>
      <c r="AA1565" s="676" t="s">
        <v>8863</v>
      </c>
      <c r="AB1565" s="676">
        <v>4221017810</v>
      </c>
    </row>
    <row r="1566" spans="1:28" ht="101.25">
      <c r="A1566" s="475" t="s">
        <v>27288</v>
      </c>
      <c r="B1566" s="1172" t="s">
        <v>8885</v>
      </c>
      <c r="C1566" s="643">
        <v>4219007325</v>
      </c>
      <c r="D1566" s="636" t="s">
        <v>589</v>
      </c>
      <c r="E1566" s="639" t="s">
        <v>8860</v>
      </c>
      <c r="F1566" s="632" t="s">
        <v>3392</v>
      </c>
      <c r="G1566" s="422" t="s">
        <v>3417</v>
      </c>
      <c r="H1566" s="422" t="s">
        <v>8861</v>
      </c>
      <c r="I1566" s="632" t="s">
        <v>2276</v>
      </c>
      <c r="J1566" s="636" t="s">
        <v>8862</v>
      </c>
      <c r="K1566" s="1451"/>
      <c r="L1566" s="1451"/>
      <c r="M1566" s="1451"/>
      <c r="N1566" s="637">
        <v>119943.21</v>
      </c>
      <c r="O1566" s="662">
        <v>51575.57</v>
      </c>
      <c r="P1566" s="636">
        <f t="shared" si="51"/>
        <v>68367.640000000014</v>
      </c>
      <c r="Q1566" s="638">
        <f t="shared" si="52"/>
        <v>0.57000008587397322</v>
      </c>
      <c r="R1566" s="676" t="s">
        <v>8863</v>
      </c>
      <c r="S1566" s="676">
        <v>4221017810</v>
      </c>
      <c r="T1566" s="676" t="s">
        <v>8864</v>
      </c>
      <c r="U1566" s="634">
        <v>42719</v>
      </c>
      <c r="V1566" s="636" t="s">
        <v>694</v>
      </c>
      <c r="W1566" s="632" t="s">
        <v>3708</v>
      </c>
      <c r="X1566" s="422" t="s">
        <v>8886</v>
      </c>
      <c r="Y1566" s="632" t="s">
        <v>3708</v>
      </c>
      <c r="Z1566" s="662">
        <v>51575.57</v>
      </c>
      <c r="AA1566" s="676" t="s">
        <v>8863</v>
      </c>
      <c r="AB1566" s="676">
        <v>4221017810</v>
      </c>
    </row>
    <row r="1567" spans="1:28" ht="101.25">
      <c r="A1567" s="475" t="s">
        <v>27289</v>
      </c>
      <c r="B1567" s="1172" t="s">
        <v>8887</v>
      </c>
      <c r="C1567" s="632" t="s">
        <v>8888</v>
      </c>
      <c r="D1567" s="636" t="s">
        <v>589</v>
      </c>
      <c r="E1567" s="639" t="s">
        <v>8860</v>
      </c>
      <c r="F1567" s="632" t="s">
        <v>3392</v>
      </c>
      <c r="G1567" s="422" t="s">
        <v>3417</v>
      </c>
      <c r="H1567" s="422" t="s">
        <v>8861</v>
      </c>
      <c r="I1567" s="632" t="s">
        <v>2276</v>
      </c>
      <c r="J1567" s="636" t="s">
        <v>8862</v>
      </c>
      <c r="K1567" s="1451"/>
      <c r="L1567" s="1451"/>
      <c r="M1567" s="1451"/>
      <c r="N1567" s="637">
        <v>53783.79</v>
      </c>
      <c r="O1567" s="662">
        <v>23127.02</v>
      </c>
      <c r="P1567" s="636">
        <f t="shared" si="51"/>
        <v>30656.77</v>
      </c>
      <c r="Q1567" s="638">
        <f t="shared" si="52"/>
        <v>0.57000018035173794</v>
      </c>
      <c r="R1567" s="676" t="s">
        <v>8863</v>
      </c>
      <c r="S1567" s="676">
        <v>4221017810</v>
      </c>
      <c r="T1567" s="676" t="s">
        <v>8864</v>
      </c>
      <c r="U1567" s="634">
        <v>42719</v>
      </c>
      <c r="V1567" s="636" t="s">
        <v>694</v>
      </c>
      <c r="W1567" s="632" t="s">
        <v>3708</v>
      </c>
      <c r="X1567" s="422" t="s">
        <v>8889</v>
      </c>
      <c r="Y1567" s="632" t="s">
        <v>3708</v>
      </c>
      <c r="Z1567" s="662">
        <v>23127.02</v>
      </c>
      <c r="AA1567" s="676" t="s">
        <v>8863</v>
      </c>
      <c r="AB1567" s="676">
        <v>4221017810</v>
      </c>
    </row>
    <row r="1568" spans="1:28" ht="101.25">
      <c r="A1568" s="475" t="s">
        <v>27290</v>
      </c>
      <c r="B1568" s="1172" t="s">
        <v>8890</v>
      </c>
      <c r="C1568" s="643">
        <v>4221008090</v>
      </c>
      <c r="D1568" s="636" t="s">
        <v>589</v>
      </c>
      <c r="E1568" s="639" t="s">
        <v>8860</v>
      </c>
      <c r="F1568" s="632" t="s">
        <v>3392</v>
      </c>
      <c r="G1568" s="422" t="s">
        <v>3417</v>
      </c>
      <c r="H1568" s="422" t="s">
        <v>8861</v>
      </c>
      <c r="I1568" s="632" t="s">
        <v>2276</v>
      </c>
      <c r="J1568" s="636" t="s">
        <v>8862</v>
      </c>
      <c r="K1568" s="1451"/>
      <c r="L1568" s="1451"/>
      <c r="M1568" s="1451"/>
      <c r="N1568" s="637">
        <v>36936.050000000003</v>
      </c>
      <c r="O1568" s="662">
        <v>15882.5</v>
      </c>
      <c r="P1568" s="636">
        <f t="shared" si="51"/>
        <v>21053.550000000003</v>
      </c>
      <c r="Q1568" s="638">
        <f t="shared" si="52"/>
        <v>0.57000004061073128</v>
      </c>
      <c r="R1568" s="676" t="s">
        <v>8863</v>
      </c>
      <c r="S1568" s="676">
        <v>4221017810</v>
      </c>
      <c r="T1568" s="676" t="s">
        <v>8864</v>
      </c>
      <c r="U1568" s="634">
        <v>42719</v>
      </c>
      <c r="V1568" s="636" t="s">
        <v>694</v>
      </c>
      <c r="W1568" s="632" t="s">
        <v>3708</v>
      </c>
      <c r="X1568" s="422" t="s">
        <v>8891</v>
      </c>
      <c r="Y1568" s="632" t="s">
        <v>3708</v>
      </c>
      <c r="Z1568" s="662">
        <v>15882.5</v>
      </c>
      <c r="AA1568" s="676" t="s">
        <v>8863</v>
      </c>
      <c r="AB1568" s="676">
        <v>4221017810</v>
      </c>
    </row>
    <row r="1569" spans="1:28" ht="101.25">
      <c r="A1569" s="475" t="s">
        <v>27291</v>
      </c>
      <c r="B1569" s="1172" t="s">
        <v>8892</v>
      </c>
      <c r="C1569" s="632" t="s">
        <v>8893</v>
      </c>
      <c r="D1569" s="636" t="s">
        <v>589</v>
      </c>
      <c r="E1569" s="639" t="s">
        <v>8860</v>
      </c>
      <c r="F1569" s="632" t="s">
        <v>3392</v>
      </c>
      <c r="G1569" s="422" t="s">
        <v>3417</v>
      </c>
      <c r="H1569" s="422" t="s">
        <v>8861</v>
      </c>
      <c r="I1569" s="632" t="s">
        <v>2276</v>
      </c>
      <c r="J1569" s="636" t="s">
        <v>8862</v>
      </c>
      <c r="K1569" s="1451"/>
      <c r="L1569" s="1451"/>
      <c r="M1569" s="1451"/>
      <c r="N1569" s="637">
        <v>51956.31</v>
      </c>
      <c r="O1569" s="662">
        <v>22341.21</v>
      </c>
      <c r="P1569" s="636">
        <f t="shared" si="51"/>
        <v>29615.1</v>
      </c>
      <c r="Q1569" s="638">
        <f t="shared" si="52"/>
        <v>0.57000006351490318</v>
      </c>
      <c r="R1569" s="676" t="s">
        <v>8863</v>
      </c>
      <c r="S1569" s="676">
        <v>4221017810</v>
      </c>
      <c r="T1569" s="676" t="s">
        <v>8864</v>
      </c>
      <c r="U1569" s="634">
        <v>42719</v>
      </c>
      <c r="V1569" s="636" t="s">
        <v>694</v>
      </c>
      <c r="W1569" s="632" t="s">
        <v>3708</v>
      </c>
      <c r="X1569" s="422" t="s">
        <v>8894</v>
      </c>
      <c r="Y1569" s="632" t="s">
        <v>3708</v>
      </c>
      <c r="Z1569" s="662">
        <v>22341.21</v>
      </c>
      <c r="AA1569" s="676" t="s">
        <v>8863</v>
      </c>
      <c r="AB1569" s="676">
        <v>4221017810</v>
      </c>
    </row>
    <row r="1570" spans="1:28" ht="101.25">
      <c r="A1570" s="475" t="s">
        <v>27292</v>
      </c>
      <c r="B1570" s="1172" t="s">
        <v>8895</v>
      </c>
      <c r="C1570" s="632" t="s">
        <v>8896</v>
      </c>
      <c r="D1570" s="636" t="s">
        <v>589</v>
      </c>
      <c r="E1570" s="639" t="s">
        <v>8860</v>
      </c>
      <c r="F1570" s="632" t="s">
        <v>3392</v>
      </c>
      <c r="G1570" s="422" t="s">
        <v>3417</v>
      </c>
      <c r="H1570" s="422" t="s">
        <v>8861</v>
      </c>
      <c r="I1570" s="632" t="s">
        <v>2276</v>
      </c>
      <c r="J1570" s="636" t="s">
        <v>8862</v>
      </c>
      <c r="K1570" s="1451"/>
      <c r="L1570" s="1451"/>
      <c r="M1570" s="1451"/>
      <c r="N1570" s="637">
        <v>30094.05</v>
      </c>
      <c r="O1570" s="662">
        <v>12940.44</v>
      </c>
      <c r="P1570" s="636">
        <f t="shared" si="51"/>
        <v>17153.61</v>
      </c>
      <c r="Q1570" s="638">
        <f t="shared" si="52"/>
        <v>0.57000004984373986</v>
      </c>
      <c r="R1570" s="676" t="s">
        <v>8863</v>
      </c>
      <c r="S1570" s="676">
        <v>4221017810</v>
      </c>
      <c r="T1570" s="676" t="s">
        <v>8864</v>
      </c>
      <c r="U1570" s="634">
        <v>42719</v>
      </c>
      <c r="V1570" s="636" t="s">
        <v>694</v>
      </c>
      <c r="W1570" s="632" t="s">
        <v>3709</v>
      </c>
      <c r="X1570" s="422" t="s">
        <v>8897</v>
      </c>
      <c r="Y1570" s="632" t="s">
        <v>3709</v>
      </c>
      <c r="Z1570" s="662">
        <v>12940.44</v>
      </c>
      <c r="AA1570" s="676" t="s">
        <v>8863</v>
      </c>
      <c r="AB1570" s="676">
        <v>4221017810</v>
      </c>
    </row>
    <row r="1571" spans="1:28" ht="101.25">
      <c r="A1571" s="475" t="s">
        <v>27293</v>
      </c>
      <c r="B1571" s="1172" t="s">
        <v>8898</v>
      </c>
      <c r="C1571" s="632" t="s">
        <v>8899</v>
      </c>
      <c r="D1571" s="636" t="s">
        <v>589</v>
      </c>
      <c r="E1571" s="639" t="s">
        <v>8860</v>
      </c>
      <c r="F1571" s="632" t="s">
        <v>3392</v>
      </c>
      <c r="G1571" s="422" t="s">
        <v>3417</v>
      </c>
      <c r="H1571" s="422" t="s">
        <v>8861</v>
      </c>
      <c r="I1571" s="632" t="s">
        <v>2276</v>
      </c>
      <c r="J1571" s="636" t="s">
        <v>8862</v>
      </c>
      <c r="K1571" s="1451"/>
      <c r="L1571" s="1451"/>
      <c r="M1571" s="1451"/>
      <c r="N1571" s="637">
        <v>49386.19</v>
      </c>
      <c r="O1571" s="662">
        <v>21236.06</v>
      </c>
      <c r="P1571" s="636">
        <f t="shared" si="51"/>
        <v>28150.13</v>
      </c>
      <c r="Q1571" s="638">
        <f t="shared" si="52"/>
        <v>0.57000003442257852</v>
      </c>
      <c r="R1571" s="676" t="s">
        <v>8863</v>
      </c>
      <c r="S1571" s="676">
        <v>4221017810</v>
      </c>
      <c r="T1571" s="676" t="s">
        <v>8864</v>
      </c>
      <c r="U1571" s="634">
        <v>42719</v>
      </c>
      <c r="V1571" s="636" t="s">
        <v>694</v>
      </c>
      <c r="W1571" s="632" t="s">
        <v>3708</v>
      </c>
      <c r="X1571" s="422" t="s">
        <v>8900</v>
      </c>
      <c r="Y1571" s="632" t="s">
        <v>3709</v>
      </c>
      <c r="Z1571" s="662">
        <v>21236.06</v>
      </c>
      <c r="AA1571" s="676" t="s">
        <v>8863</v>
      </c>
      <c r="AB1571" s="676">
        <v>4221017810</v>
      </c>
    </row>
    <row r="1572" spans="1:28" ht="101.25">
      <c r="A1572" s="475" t="s">
        <v>27294</v>
      </c>
      <c r="B1572" s="1172" t="s">
        <v>8901</v>
      </c>
      <c r="C1572" s="632" t="s">
        <v>8902</v>
      </c>
      <c r="D1572" s="636" t="s">
        <v>589</v>
      </c>
      <c r="E1572" s="639" t="s">
        <v>8860</v>
      </c>
      <c r="F1572" s="632" t="s">
        <v>3392</v>
      </c>
      <c r="G1572" s="422" t="s">
        <v>3417</v>
      </c>
      <c r="H1572" s="422" t="s">
        <v>8861</v>
      </c>
      <c r="I1572" s="632" t="s">
        <v>2276</v>
      </c>
      <c r="J1572" s="636" t="s">
        <v>8862</v>
      </c>
      <c r="K1572" s="1451"/>
      <c r="L1572" s="1451"/>
      <c r="M1572" s="1451"/>
      <c r="N1572" s="637">
        <v>31102.080000000002</v>
      </c>
      <c r="O1572" s="662">
        <v>13373.89</v>
      </c>
      <c r="P1572" s="636">
        <f t="shared" si="51"/>
        <v>17728.190000000002</v>
      </c>
      <c r="Q1572" s="638">
        <f t="shared" si="52"/>
        <v>0.57000014146963807</v>
      </c>
      <c r="R1572" s="676" t="s">
        <v>8863</v>
      </c>
      <c r="S1572" s="676">
        <v>4221017810</v>
      </c>
      <c r="T1572" s="676" t="s">
        <v>8864</v>
      </c>
      <c r="U1572" s="634">
        <v>42719</v>
      </c>
      <c r="V1572" s="636" t="s">
        <v>694</v>
      </c>
      <c r="W1572" s="632" t="s">
        <v>3708</v>
      </c>
      <c r="X1572" s="422" t="s">
        <v>8903</v>
      </c>
      <c r="Y1572" s="632" t="s">
        <v>3709</v>
      </c>
      <c r="Z1572" s="662">
        <v>13373.89</v>
      </c>
      <c r="AA1572" s="676" t="s">
        <v>8863</v>
      </c>
      <c r="AB1572" s="676">
        <v>4221017810</v>
      </c>
    </row>
    <row r="1573" spans="1:28" ht="101.25">
      <c r="A1573" s="475" t="s">
        <v>27295</v>
      </c>
      <c r="B1573" s="1172" t="s">
        <v>8904</v>
      </c>
      <c r="C1573" s="643">
        <v>4219006434</v>
      </c>
      <c r="D1573" s="636" t="s">
        <v>589</v>
      </c>
      <c r="E1573" s="639" t="s">
        <v>8860</v>
      </c>
      <c r="F1573" s="632" t="s">
        <v>3392</v>
      </c>
      <c r="G1573" s="422" t="s">
        <v>3417</v>
      </c>
      <c r="H1573" s="422" t="s">
        <v>8861</v>
      </c>
      <c r="I1573" s="632" t="s">
        <v>2276</v>
      </c>
      <c r="J1573" s="636" t="s">
        <v>8862</v>
      </c>
      <c r="K1573" s="1451"/>
      <c r="L1573" s="1451"/>
      <c r="M1573" s="1451"/>
      <c r="N1573" s="637">
        <v>22330.17</v>
      </c>
      <c r="O1573" s="662">
        <v>9601.9699999999993</v>
      </c>
      <c r="P1573" s="636">
        <f t="shared" si="51"/>
        <v>12728.199999999999</v>
      </c>
      <c r="Q1573" s="638">
        <f t="shared" si="52"/>
        <v>0.57000013882563361</v>
      </c>
      <c r="R1573" s="676" t="s">
        <v>8863</v>
      </c>
      <c r="S1573" s="676">
        <v>4221017810</v>
      </c>
      <c r="T1573" s="676" t="s">
        <v>8864</v>
      </c>
      <c r="U1573" s="634">
        <v>42719</v>
      </c>
      <c r="V1573" s="636" t="s">
        <v>694</v>
      </c>
      <c r="W1573" s="632" t="s">
        <v>3708</v>
      </c>
      <c r="X1573" s="422" t="s">
        <v>8905</v>
      </c>
      <c r="Y1573" s="632" t="s">
        <v>3709</v>
      </c>
      <c r="Z1573" s="662">
        <v>9601.9699999999993</v>
      </c>
      <c r="AA1573" s="676" t="s">
        <v>8863</v>
      </c>
      <c r="AB1573" s="676">
        <v>4221017810</v>
      </c>
    </row>
    <row r="1574" spans="1:28" ht="101.25">
      <c r="A1574" s="475" t="s">
        <v>27296</v>
      </c>
      <c r="B1574" s="1172" t="s">
        <v>8906</v>
      </c>
      <c r="C1574" s="643">
        <v>4221008301</v>
      </c>
      <c r="D1574" s="636" t="s">
        <v>589</v>
      </c>
      <c r="E1574" s="639" t="s">
        <v>8860</v>
      </c>
      <c r="F1574" s="632" t="s">
        <v>3392</v>
      </c>
      <c r="G1574" s="422" t="s">
        <v>3417</v>
      </c>
      <c r="H1574" s="422" t="s">
        <v>8861</v>
      </c>
      <c r="I1574" s="632" t="s">
        <v>2276</v>
      </c>
      <c r="J1574" s="636" t="s">
        <v>8862</v>
      </c>
      <c r="K1574" s="1451"/>
      <c r="L1574" s="1451"/>
      <c r="M1574" s="1451"/>
      <c r="N1574" s="637">
        <v>45649.75</v>
      </c>
      <c r="O1574" s="662">
        <v>19629.39</v>
      </c>
      <c r="P1574" s="636">
        <f t="shared" si="51"/>
        <v>26020.36</v>
      </c>
      <c r="Q1574" s="638">
        <f t="shared" si="52"/>
        <v>0.57000005476481252</v>
      </c>
      <c r="R1574" s="676" t="s">
        <v>8863</v>
      </c>
      <c r="S1574" s="676">
        <v>4221017810</v>
      </c>
      <c r="T1574" s="676" t="s">
        <v>8864</v>
      </c>
      <c r="U1574" s="634">
        <v>42719</v>
      </c>
      <c r="V1574" s="636" t="s">
        <v>694</v>
      </c>
      <c r="W1574" s="632" t="s">
        <v>3708</v>
      </c>
      <c r="X1574" s="422" t="s">
        <v>8907</v>
      </c>
      <c r="Y1574" s="632" t="s">
        <v>3709</v>
      </c>
      <c r="Z1574" s="662">
        <v>19629.39</v>
      </c>
      <c r="AA1574" s="676" t="s">
        <v>8863</v>
      </c>
      <c r="AB1574" s="676">
        <v>4221017810</v>
      </c>
    </row>
    <row r="1575" spans="1:28" ht="101.25">
      <c r="A1575" s="475" t="s">
        <v>27297</v>
      </c>
      <c r="B1575" s="1172" t="s">
        <v>8908</v>
      </c>
      <c r="C1575" s="632" t="s">
        <v>8909</v>
      </c>
      <c r="D1575" s="636" t="s">
        <v>589</v>
      </c>
      <c r="E1575" s="639" t="s">
        <v>8860</v>
      </c>
      <c r="F1575" s="632" t="s">
        <v>3392</v>
      </c>
      <c r="G1575" s="422" t="s">
        <v>3417</v>
      </c>
      <c r="H1575" s="422" t="s">
        <v>8861</v>
      </c>
      <c r="I1575" s="632" t="s">
        <v>2276</v>
      </c>
      <c r="J1575" s="636" t="s">
        <v>8862</v>
      </c>
      <c r="K1575" s="1451"/>
      <c r="L1575" s="1451"/>
      <c r="M1575" s="1451"/>
      <c r="N1575" s="637">
        <v>36987.269999999997</v>
      </c>
      <c r="O1575" s="662">
        <v>15904.52</v>
      </c>
      <c r="P1575" s="636">
        <f t="shared" si="51"/>
        <v>21082.749999999996</v>
      </c>
      <c r="Q1575" s="638">
        <f t="shared" si="52"/>
        <v>0.57000016492160677</v>
      </c>
      <c r="R1575" s="676" t="s">
        <v>8863</v>
      </c>
      <c r="S1575" s="676">
        <v>4221017810</v>
      </c>
      <c r="T1575" s="676" t="s">
        <v>8864</v>
      </c>
      <c r="U1575" s="634">
        <v>42719</v>
      </c>
      <c r="V1575" s="636" t="s">
        <v>694</v>
      </c>
      <c r="W1575" s="632" t="s">
        <v>3708</v>
      </c>
      <c r="X1575" s="422" t="s">
        <v>8910</v>
      </c>
      <c r="Y1575" s="632" t="s">
        <v>3709</v>
      </c>
      <c r="Z1575" s="662">
        <v>15904.52</v>
      </c>
      <c r="AA1575" s="676" t="s">
        <v>8863</v>
      </c>
      <c r="AB1575" s="676">
        <v>4221017810</v>
      </c>
    </row>
    <row r="1576" spans="1:28" ht="101.25">
      <c r="A1576" s="475" t="s">
        <v>27298</v>
      </c>
      <c r="B1576" s="1175" t="s">
        <v>8911</v>
      </c>
      <c r="C1576" s="643">
        <v>4219006699</v>
      </c>
      <c r="D1576" s="636" t="s">
        <v>589</v>
      </c>
      <c r="E1576" s="639" t="s">
        <v>8860</v>
      </c>
      <c r="F1576" s="632" t="s">
        <v>3392</v>
      </c>
      <c r="G1576" s="422" t="s">
        <v>3417</v>
      </c>
      <c r="H1576" s="422" t="s">
        <v>8861</v>
      </c>
      <c r="I1576" s="632" t="s">
        <v>2276</v>
      </c>
      <c r="J1576" s="636" t="s">
        <v>8862</v>
      </c>
      <c r="K1576" s="1451"/>
      <c r="L1576" s="1451"/>
      <c r="M1576" s="1451"/>
      <c r="N1576" s="637">
        <v>52901.47</v>
      </c>
      <c r="O1576" s="662">
        <v>22747.63</v>
      </c>
      <c r="P1576" s="636">
        <f t="shared" si="51"/>
        <v>30153.84</v>
      </c>
      <c r="Q1576" s="638">
        <f t="shared" si="52"/>
        <v>0.57000003969643942</v>
      </c>
      <c r="R1576" s="676" t="s">
        <v>8863</v>
      </c>
      <c r="S1576" s="676">
        <v>4221017810</v>
      </c>
      <c r="T1576" s="676" t="s">
        <v>8864</v>
      </c>
      <c r="U1576" s="634">
        <v>42719</v>
      </c>
      <c r="V1576" s="636" t="s">
        <v>694</v>
      </c>
      <c r="W1576" s="632" t="s">
        <v>3708</v>
      </c>
      <c r="X1576" s="422" t="s">
        <v>8912</v>
      </c>
      <c r="Y1576" s="632" t="s">
        <v>3709</v>
      </c>
      <c r="Z1576" s="662">
        <v>22747.63</v>
      </c>
      <c r="AA1576" s="676" t="s">
        <v>8863</v>
      </c>
      <c r="AB1576" s="676">
        <v>4221017810</v>
      </c>
    </row>
    <row r="1577" spans="1:28" ht="101.25">
      <c r="A1577" s="475" t="s">
        <v>27299</v>
      </c>
      <c r="B1577" s="1175" t="s">
        <v>8913</v>
      </c>
      <c r="C1577" s="643">
        <v>4219006635</v>
      </c>
      <c r="D1577" s="636" t="s">
        <v>589</v>
      </c>
      <c r="E1577" s="639" t="s">
        <v>8860</v>
      </c>
      <c r="F1577" s="632" t="s">
        <v>3392</v>
      </c>
      <c r="G1577" s="422" t="s">
        <v>3417</v>
      </c>
      <c r="H1577" s="422" t="s">
        <v>8861</v>
      </c>
      <c r="I1577" s="632" t="s">
        <v>2276</v>
      </c>
      <c r="J1577" s="636" t="s">
        <v>8862</v>
      </c>
      <c r="K1577" s="1451"/>
      <c r="L1577" s="1451"/>
      <c r="M1577" s="1451"/>
      <c r="N1577" s="637">
        <v>59666.64</v>
      </c>
      <c r="O1577" s="662">
        <v>25656.65</v>
      </c>
      <c r="P1577" s="636">
        <f t="shared" si="51"/>
        <v>34009.99</v>
      </c>
      <c r="Q1577" s="638">
        <f t="shared" si="52"/>
        <v>0.57000008715087691</v>
      </c>
      <c r="R1577" s="676" t="s">
        <v>8863</v>
      </c>
      <c r="S1577" s="676">
        <v>4221017810</v>
      </c>
      <c r="T1577" s="676" t="s">
        <v>8864</v>
      </c>
      <c r="U1577" s="634">
        <v>42719</v>
      </c>
      <c r="V1577" s="636" t="s">
        <v>694</v>
      </c>
      <c r="W1577" s="632" t="s">
        <v>3708</v>
      </c>
      <c r="X1577" s="422" t="s">
        <v>8914</v>
      </c>
      <c r="Y1577" s="632" t="s">
        <v>3709</v>
      </c>
      <c r="Z1577" s="662">
        <v>25656.65</v>
      </c>
      <c r="AA1577" s="676" t="s">
        <v>8863</v>
      </c>
      <c r="AB1577" s="676">
        <v>4221017810</v>
      </c>
    </row>
    <row r="1578" spans="1:28" ht="101.25">
      <c r="A1578" s="475" t="s">
        <v>27300</v>
      </c>
      <c r="B1578" s="1172" t="s">
        <v>8915</v>
      </c>
      <c r="C1578" s="632" t="s">
        <v>8916</v>
      </c>
      <c r="D1578" s="636" t="s">
        <v>589</v>
      </c>
      <c r="E1578" s="639" t="s">
        <v>8860</v>
      </c>
      <c r="F1578" s="632" t="s">
        <v>3392</v>
      </c>
      <c r="G1578" s="422" t="s">
        <v>3417</v>
      </c>
      <c r="H1578" s="422" t="s">
        <v>8861</v>
      </c>
      <c r="I1578" s="632" t="s">
        <v>2276</v>
      </c>
      <c r="J1578" s="636" t="s">
        <v>8862</v>
      </c>
      <c r="K1578" s="1451"/>
      <c r="L1578" s="1451"/>
      <c r="M1578" s="1451"/>
      <c r="N1578" s="637">
        <v>56186.28</v>
      </c>
      <c r="O1578" s="662">
        <v>24160.1</v>
      </c>
      <c r="P1578" s="636">
        <f t="shared" si="51"/>
        <v>32026.18</v>
      </c>
      <c r="Q1578" s="638">
        <f t="shared" si="52"/>
        <v>0.57000000711917576</v>
      </c>
      <c r="R1578" s="676" t="s">
        <v>8863</v>
      </c>
      <c r="S1578" s="676">
        <v>4221017810</v>
      </c>
      <c r="T1578" s="676" t="s">
        <v>8864</v>
      </c>
      <c r="U1578" s="634">
        <v>42719</v>
      </c>
      <c r="V1578" s="636" t="s">
        <v>694</v>
      </c>
      <c r="W1578" s="632" t="s">
        <v>3708</v>
      </c>
      <c r="X1578" s="422" t="s">
        <v>8917</v>
      </c>
      <c r="Y1578" s="632" t="s">
        <v>3709</v>
      </c>
      <c r="Z1578" s="662">
        <v>24160.1</v>
      </c>
      <c r="AA1578" s="676" t="s">
        <v>8863</v>
      </c>
      <c r="AB1578" s="676">
        <v>4221017810</v>
      </c>
    </row>
    <row r="1579" spans="1:28" ht="101.25">
      <c r="A1579" s="475" t="s">
        <v>27301</v>
      </c>
      <c r="B1579" s="1172" t="s">
        <v>8918</v>
      </c>
      <c r="C1579" s="632" t="s">
        <v>8919</v>
      </c>
      <c r="D1579" s="636" t="s">
        <v>589</v>
      </c>
      <c r="E1579" s="639" t="s">
        <v>8860</v>
      </c>
      <c r="F1579" s="632" t="s">
        <v>3392</v>
      </c>
      <c r="G1579" s="422" t="s">
        <v>3417</v>
      </c>
      <c r="H1579" s="422" t="s">
        <v>8861</v>
      </c>
      <c r="I1579" s="632" t="s">
        <v>2276</v>
      </c>
      <c r="J1579" s="636" t="s">
        <v>8862</v>
      </c>
      <c r="K1579" s="1451"/>
      <c r="L1579" s="1451"/>
      <c r="M1579" s="1451"/>
      <c r="N1579" s="637">
        <v>32191.59</v>
      </c>
      <c r="O1579" s="662">
        <v>13842.38</v>
      </c>
      <c r="P1579" s="636">
        <f t="shared" si="51"/>
        <v>18349.21</v>
      </c>
      <c r="Q1579" s="638">
        <f t="shared" si="52"/>
        <v>0.57000011493685154</v>
      </c>
      <c r="R1579" s="676" t="s">
        <v>8863</v>
      </c>
      <c r="S1579" s="676">
        <v>4221017810</v>
      </c>
      <c r="T1579" s="676" t="s">
        <v>8864</v>
      </c>
      <c r="U1579" s="634">
        <v>42719</v>
      </c>
      <c r="V1579" s="636" t="s">
        <v>694</v>
      </c>
      <c r="W1579" s="632" t="s">
        <v>3708</v>
      </c>
      <c r="X1579" s="422" t="s">
        <v>8920</v>
      </c>
      <c r="Y1579" s="632" t="s">
        <v>3709</v>
      </c>
      <c r="Z1579" s="662">
        <v>13842.38</v>
      </c>
      <c r="AA1579" s="676" t="s">
        <v>8863</v>
      </c>
      <c r="AB1579" s="676">
        <v>4221017810</v>
      </c>
    </row>
    <row r="1580" spans="1:28" ht="101.25">
      <c r="A1580" s="475" t="s">
        <v>27302</v>
      </c>
      <c r="B1580" s="1172" t="s">
        <v>8921</v>
      </c>
      <c r="C1580" s="643">
        <v>4219007406</v>
      </c>
      <c r="D1580" s="636" t="s">
        <v>589</v>
      </c>
      <c r="E1580" s="639" t="s">
        <v>8860</v>
      </c>
      <c r="F1580" s="632" t="s">
        <v>3392</v>
      </c>
      <c r="G1580" s="422" t="s">
        <v>3417</v>
      </c>
      <c r="H1580" s="422" t="s">
        <v>8861</v>
      </c>
      <c r="I1580" s="632" t="s">
        <v>2276</v>
      </c>
      <c r="J1580" s="636" t="s">
        <v>8862</v>
      </c>
      <c r="K1580" s="1451"/>
      <c r="L1580" s="1451"/>
      <c r="M1580" s="1451"/>
      <c r="N1580" s="637">
        <v>55671.79</v>
      </c>
      <c r="O1580" s="662">
        <v>23938.86</v>
      </c>
      <c r="P1580" s="636">
        <f t="shared" si="51"/>
        <v>31732.93</v>
      </c>
      <c r="Q1580" s="638">
        <f t="shared" si="52"/>
        <v>0.57000017423546101</v>
      </c>
      <c r="R1580" s="676" t="s">
        <v>8863</v>
      </c>
      <c r="S1580" s="676">
        <v>4221017810</v>
      </c>
      <c r="T1580" s="676" t="s">
        <v>8864</v>
      </c>
      <c r="U1580" s="634">
        <v>42719</v>
      </c>
      <c r="V1580" s="636" t="s">
        <v>694</v>
      </c>
      <c r="W1580" s="632" t="s">
        <v>3708</v>
      </c>
      <c r="X1580" s="422" t="s">
        <v>8922</v>
      </c>
      <c r="Y1580" s="632" t="s">
        <v>3709</v>
      </c>
      <c r="Z1580" s="662">
        <v>23938.86</v>
      </c>
      <c r="AA1580" s="676" t="s">
        <v>8863</v>
      </c>
      <c r="AB1580" s="676">
        <v>4221017810</v>
      </c>
    </row>
    <row r="1581" spans="1:28" ht="101.25">
      <c r="A1581" s="475" t="s">
        <v>27303</v>
      </c>
      <c r="B1581" s="1172" t="s">
        <v>8923</v>
      </c>
      <c r="C1581" s="643">
        <v>4221011858</v>
      </c>
      <c r="D1581" s="636" t="s">
        <v>589</v>
      </c>
      <c r="E1581" s="639" t="s">
        <v>8860</v>
      </c>
      <c r="F1581" s="632" t="s">
        <v>3392</v>
      </c>
      <c r="G1581" s="422" t="s">
        <v>3417</v>
      </c>
      <c r="H1581" s="422" t="s">
        <v>8861</v>
      </c>
      <c r="I1581" s="632" t="s">
        <v>2276</v>
      </c>
      <c r="J1581" s="636" t="s">
        <v>8862</v>
      </c>
      <c r="K1581" s="1451"/>
      <c r="L1581" s="1451"/>
      <c r="M1581" s="1451"/>
      <c r="N1581" s="637">
        <v>56949.87</v>
      </c>
      <c r="O1581" s="662">
        <v>24488.44</v>
      </c>
      <c r="P1581" s="636">
        <f t="shared" si="51"/>
        <v>32461.430000000004</v>
      </c>
      <c r="Q1581" s="638">
        <f t="shared" si="52"/>
        <v>0.57000007199314073</v>
      </c>
      <c r="R1581" s="676" t="s">
        <v>8863</v>
      </c>
      <c r="S1581" s="676">
        <v>4221017810</v>
      </c>
      <c r="T1581" s="676" t="s">
        <v>8864</v>
      </c>
      <c r="U1581" s="634">
        <v>42719</v>
      </c>
      <c r="V1581" s="636" t="s">
        <v>694</v>
      </c>
      <c r="W1581" s="632" t="s">
        <v>3708</v>
      </c>
      <c r="X1581" s="422" t="s">
        <v>8924</v>
      </c>
      <c r="Y1581" s="632" t="s">
        <v>3709</v>
      </c>
      <c r="Z1581" s="662">
        <v>24488.44</v>
      </c>
      <c r="AA1581" s="676" t="s">
        <v>8863</v>
      </c>
      <c r="AB1581" s="676">
        <v>4221017810</v>
      </c>
    </row>
    <row r="1582" spans="1:28" ht="101.25">
      <c r="A1582" s="475" t="s">
        <v>27304</v>
      </c>
      <c r="B1582" s="1174" t="s">
        <v>8251</v>
      </c>
      <c r="C1582" s="643">
        <v>4219004236</v>
      </c>
      <c r="D1582" s="636" t="s">
        <v>589</v>
      </c>
      <c r="E1582" s="639" t="s">
        <v>8860</v>
      </c>
      <c r="F1582" s="632" t="s">
        <v>3392</v>
      </c>
      <c r="G1582" s="422" t="s">
        <v>3417</v>
      </c>
      <c r="H1582" s="422" t="s">
        <v>8861</v>
      </c>
      <c r="I1582" s="632" t="s">
        <v>2276</v>
      </c>
      <c r="J1582" s="636" t="s">
        <v>8862</v>
      </c>
      <c r="K1582" s="1451"/>
      <c r="L1582" s="1451"/>
      <c r="M1582" s="1451"/>
      <c r="N1582" s="637">
        <v>133704.03</v>
      </c>
      <c r="O1582" s="662">
        <v>57492.72</v>
      </c>
      <c r="P1582" s="636">
        <f t="shared" si="51"/>
        <v>76211.31</v>
      </c>
      <c r="Q1582" s="638">
        <f t="shared" si="52"/>
        <v>0.57000009648175898</v>
      </c>
      <c r="R1582" s="676" t="s">
        <v>8863</v>
      </c>
      <c r="S1582" s="676">
        <v>4221017810</v>
      </c>
      <c r="T1582" s="676" t="s">
        <v>8864</v>
      </c>
      <c r="U1582" s="634">
        <v>42719</v>
      </c>
      <c r="V1582" s="636" t="s">
        <v>694</v>
      </c>
      <c r="W1582" s="632" t="s">
        <v>3708</v>
      </c>
      <c r="X1582" s="422" t="s">
        <v>8925</v>
      </c>
      <c r="Y1582" s="632" t="s">
        <v>3708</v>
      </c>
      <c r="Z1582" s="662">
        <v>57492.72</v>
      </c>
      <c r="AA1582" s="676" t="s">
        <v>8863</v>
      </c>
      <c r="AB1582" s="676">
        <v>4221017810</v>
      </c>
    </row>
    <row r="1583" spans="1:28" ht="101.25">
      <c r="A1583" s="475" t="s">
        <v>27305</v>
      </c>
      <c r="B1583" s="1174" t="s">
        <v>8308</v>
      </c>
      <c r="C1583" s="643">
        <v>4219004290</v>
      </c>
      <c r="D1583" s="636" t="s">
        <v>589</v>
      </c>
      <c r="E1583" s="639" t="s">
        <v>8860</v>
      </c>
      <c r="F1583" s="632" t="s">
        <v>3392</v>
      </c>
      <c r="G1583" s="422" t="s">
        <v>3417</v>
      </c>
      <c r="H1583" s="422" t="s">
        <v>8861</v>
      </c>
      <c r="I1583" s="632" t="s">
        <v>2276</v>
      </c>
      <c r="J1583" s="636" t="s">
        <v>8862</v>
      </c>
      <c r="K1583" s="1451"/>
      <c r="L1583" s="1451"/>
      <c r="M1583" s="1451"/>
      <c r="N1583" s="637">
        <v>60383.67</v>
      </c>
      <c r="O1583" s="662">
        <v>25964.97</v>
      </c>
      <c r="P1583" s="636">
        <f t="shared" si="51"/>
        <v>34418.699999999997</v>
      </c>
      <c r="Q1583" s="638">
        <f t="shared" si="52"/>
        <v>0.5700001341422275</v>
      </c>
      <c r="R1583" s="676" t="s">
        <v>8863</v>
      </c>
      <c r="S1583" s="676">
        <v>4221017810</v>
      </c>
      <c r="T1583" s="676" t="s">
        <v>8864</v>
      </c>
      <c r="U1583" s="634">
        <v>42719</v>
      </c>
      <c r="V1583" s="636" t="s">
        <v>694</v>
      </c>
      <c r="W1583" s="632" t="s">
        <v>3708</v>
      </c>
      <c r="X1583" s="422" t="s">
        <v>8926</v>
      </c>
      <c r="Y1583" s="632" t="s">
        <v>3708</v>
      </c>
      <c r="Z1583" s="662">
        <v>25964.97</v>
      </c>
      <c r="AA1583" s="676" t="s">
        <v>8863</v>
      </c>
      <c r="AB1583" s="676">
        <v>4221017810</v>
      </c>
    </row>
    <row r="1584" spans="1:28" ht="101.25">
      <c r="A1584" s="475" t="s">
        <v>27306</v>
      </c>
      <c r="B1584" s="1174" t="s">
        <v>8310</v>
      </c>
      <c r="C1584" s="643">
        <v>4219004268</v>
      </c>
      <c r="D1584" s="636" t="s">
        <v>589</v>
      </c>
      <c r="E1584" s="639" t="s">
        <v>8860</v>
      </c>
      <c r="F1584" s="632" t="s">
        <v>3392</v>
      </c>
      <c r="G1584" s="422" t="s">
        <v>3417</v>
      </c>
      <c r="H1584" s="422" t="s">
        <v>8861</v>
      </c>
      <c r="I1584" s="632" t="s">
        <v>2276</v>
      </c>
      <c r="J1584" s="636" t="s">
        <v>8862</v>
      </c>
      <c r="K1584" s="1451"/>
      <c r="L1584" s="1451"/>
      <c r="M1584" s="1451"/>
      <c r="N1584" s="637">
        <v>55173.599999999999</v>
      </c>
      <c r="O1584" s="662">
        <v>23724.639999999999</v>
      </c>
      <c r="P1584" s="636">
        <f t="shared" si="51"/>
        <v>31448.959999999999</v>
      </c>
      <c r="Q1584" s="638">
        <f t="shared" si="52"/>
        <v>0.57000014499688256</v>
      </c>
      <c r="R1584" s="676" t="s">
        <v>8863</v>
      </c>
      <c r="S1584" s="676">
        <v>4221017810</v>
      </c>
      <c r="T1584" s="676" t="s">
        <v>8864</v>
      </c>
      <c r="U1584" s="634">
        <v>42719</v>
      </c>
      <c r="V1584" s="636" t="s">
        <v>694</v>
      </c>
      <c r="W1584" s="632" t="s">
        <v>3708</v>
      </c>
      <c r="X1584" s="422" t="s">
        <v>8927</v>
      </c>
      <c r="Y1584" s="632" t="s">
        <v>3708</v>
      </c>
      <c r="Z1584" s="662">
        <v>23724.639999999999</v>
      </c>
      <c r="AA1584" s="676" t="s">
        <v>8863</v>
      </c>
      <c r="AB1584" s="676">
        <v>4221017810</v>
      </c>
    </row>
    <row r="1585" spans="1:28" ht="101.25">
      <c r="A1585" s="475" t="s">
        <v>27307</v>
      </c>
      <c r="B1585" s="1174" t="s">
        <v>8312</v>
      </c>
      <c r="C1585" s="643">
        <v>4221002677</v>
      </c>
      <c r="D1585" s="636" t="s">
        <v>589</v>
      </c>
      <c r="E1585" s="639" t="s">
        <v>8860</v>
      </c>
      <c r="F1585" s="632" t="s">
        <v>3392</v>
      </c>
      <c r="G1585" s="422" t="s">
        <v>3417</v>
      </c>
      <c r="H1585" s="422" t="s">
        <v>8861</v>
      </c>
      <c r="I1585" s="632" t="s">
        <v>2276</v>
      </c>
      <c r="J1585" s="636" t="s">
        <v>8862</v>
      </c>
      <c r="K1585" s="1451"/>
      <c r="L1585" s="1451"/>
      <c r="M1585" s="1451"/>
      <c r="N1585" s="637">
        <v>97047.33</v>
      </c>
      <c r="O1585" s="662">
        <v>41730.339999999997</v>
      </c>
      <c r="P1585" s="636">
        <f t="shared" si="51"/>
        <v>55316.990000000005</v>
      </c>
      <c r="Q1585" s="638">
        <f t="shared" si="52"/>
        <v>0.57000012262058108</v>
      </c>
      <c r="R1585" s="676" t="s">
        <v>8863</v>
      </c>
      <c r="S1585" s="676">
        <v>4221017810</v>
      </c>
      <c r="T1585" s="676" t="s">
        <v>8864</v>
      </c>
      <c r="U1585" s="634">
        <v>42719</v>
      </c>
      <c r="V1585" s="636" t="s">
        <v>694</v>
      </c>
      <c r="W1585" s="632" t="s">
        <v>3708</v>
      </c>
      <c r="X1585" s="422" t="s">
        <v>8928</v>
      </c>
      <c r="Y1585" s="632" t="s">
        <v>3708</v>
      </c>
      <c r="Z1585" s="662">
        <v>41730.339999999997</v>
      </c>
      <c r="AA1585" s="676" t="s">
        <v>8863</v>
      </c>
      <c r="AB1585" s="676">
        <v>4221017810</v>
      </c>
    </row>
    <row r="1586" spans="1:28" ht="101.25">
      <c r="A1586" s="475" t="s">
        <v>27308</v>
      </c>
      <c r="B1586" s="1174" t="s">
        <v>7376</v>
      </c>
      <c r="C1586" s="643">
        <v>4221002701</v>
      </c>
      <c r="D1586" s="636" t="s">
        <v>589</v>
      </c>
      <c r="E1586" s="639" t="s">
        <v>8860</v>
      </c>
      <c r="F1586" s="632" t="s">
        <v>3392</v>
      </c>
      <c r="G1586" s="422" t="s">
        <v>3417</v>
      </c>
      <c r="H1586" s="422" t="s">
        <v>8861</v>
      </c>
      <c r="I1586" s="632" t="s">
        <v>2276</v>
      </c>
      <c r="J1586" s="636" t="s">
        <v>8862</v>
      </c>
      <c r="K1586" s="1451"/>
      <c r="L1586" s="1451"/>
      <c r="M1586" s="1451"/>
      <c r="N1586" s="637">
        <v>90358.99</v>
      </c>
      <c r="O1586" s="662">
        <v>38854.36</v>
      </c>
      <c r="P1586" s="636">
        <f t="shared" si="51"/>
        <v>51504.630000000005</v>
      </c>
      <c r="Q1586" s="638">
        <f t="shared" si="52"/>
        <v>0.57000006308171447</v>
      </c>
      <c r="R1586" s="676" t="s">
        <v>8863</v>
      </c>
      <c r="S1586" s="676">
        <v>4221017810</v>
      </c>
      <c r="T1586" s="676" t="s">
        <v>8864</v>
      </c>
      <c r="U1586" s="634">
        <v>42719</v>
      </c>
      <c r="V1586" s="636" t="s">
        <v>694</v>
      </c>
      <c r="W1586" s="632" t="s">
        <v>3708</v>
      </c>
      <c r="X1586" s="422" t="s">
        <v>8929</v>
      </c>
      <c r="Y1586" s="632" t="s">
        <v>3708</v>
      </c>
      <c r="Z1586" s="662">
        <v>38854.36</v>
      </c>
      <c r="AA1586" s="676" t="s">
        <v>8863</v>
      </c>
      <c r="AB1586" s="676">
        <v>4221017810</v>
      </c>
    </row>
    <row r="1587" spans="1:28" ht="101.25">
      <c r="A1587" s="475" t="s">
        <v>27309</v>
      </c>
      <c r="B1587" s="1174" t="s">
        <v>8315</v>
      </c>
      <c r="C1587" s="643">
        <v>4219004300</v>
      </c>
      <c r="D1587" s="636" t="s">
        <v>589</v>
      </c>
      <c r="E1587" s="639" t="s">
        <v>8860</v>
      </c>
      <c r="F1587" s="632" t="s">
        <v>3392</v>
      </c>
      <c r="G1587" s="422" t="s">
        <v>3417</v>
      </c>
      <c r="H1587" s="422" t="s">
        <v>8861</v>
      </c>
      <c r="I1587" s="632" t="s">
        <v>2276</v>
      </c>
      <c r="J1587" s="636" t="s">
        <v>8862</v>
      </c>
      <c r="K1587" s="1451"/>
      <c r="L1587" s="1451"/>
      <c r="M1587" s="1451"/>
      <c r="N1587" s="637">
        <v>147215.73000000001</v>
      </c>
      <c r="O1587" s="662">
        <v>63302.75</v>
      </c>
      <c r="P1587" s="636">
        <f t="shared" si="51"/>
        <v>83912.98000000001</v>
      </c>
      <c r="Q1587" s="638">
        <f t="shared" si="52"/>
        <v>0.57000009441925814</v>
      </c>
      <c r="R1587" s="676" t="s">
        <v>8863</v>
      </c>
      <c r="S1587" s="676">
        <v>4221017810</v>
      </c>
      <c r="T1587" s="676" t="s">
        <v>8864</v>
      </c>
      <c r="U1587" s="634">
        <v>42719</v>
      </c>
      <c r="V1587" s="636" t="s">
        <v>694</v>
      </c>
      <c r="W1587" s="632" t="s">
        <v>3708</v>
      </c>
      <c r="X1587" s="422" t="s">
        <v>8930</v>
      </c>
      <c r="Y1587" s="632" t="s">
        <v>3708</v>
      </c>
      <c r="Z1587" s="662">
        <v>63302.75</v>
      </c>
      <c r="AA1587" s="676" t="s">
        <v>8863</v>
      </c>
      <c r="AB1587" s="676">
        <v>4221017810</v>
      </c>
    </row>
    <row r="1588" spans="1:28" ht="101.25">
      <c r="A1588" s="475" t="s">
        <v>27310</v>
      </c>
      <c r="B1588" s="1171" t="s">
        <v>8317</v>
      </c>
      <c r="C1588" s="643">
        <v>4221002691</v>
      </c>
      <c r="D1588" s="636" t="s">
        <v>589</v>
      </c>
      <c r="E1588" s="639" t="s">
        <v>8860</v>
      </c>
      <c r="F1588" s="632" t="s">
        <v>3392</v>
      </c>
      <c r="G1588" s="422" t="s">
        <v>3417</v>
      </c>
      <c r="H1588" s="422" t="s">
        <v>8861</v>
      </c>
      <c r="I1588" s="632" t="s">
        <v>2276</v>
      </c>
      <c r="J1588" s="636" t="s">
        <v>8862</v>
      </c>
      <c r="K1588" s="1451"/>
      <c r="L1588" s="1451"/>
      <c r="M1588" s="1451"/>
      <c r="N1588" s="637">
        <v>154385.97</v>
      </c>
      <c r="O1588" s="662">
        <v>66385.95</v>
      </c>
      <c r="P1588" s="636">
        <f t="shared" si="51"/>
        <v>88000.02</v>
      </c>
      <c r="Q1588" s="638">
        <f t="shared" si="52"/>
        <v>0.57000011076136003</v>
      </c>
      <c r="R1588" s="676" t="s">
        <v>8863</v>
      </c>
      <c r="S1588" s="676">
        <v>4221017810</v>
      </c>
      <c r="T1588" s="676" t="s">
        <v>8864</v>
      </c>
      <c r="U1588" s="634">
        <v>42719</v>
      </c>
      <c r="V1588" s="636" t="s">
        <v>694</v>
      </c>
      <c r="W1588" s="632" t="s">
        <v>3708</v>
      </c>
      <c r="X1588" s="422" t="s">
        <v>8931</v>
      </c>
      <c r="Y1588" s="632" t="s">
        <v>3708</v>
      </c>
      <c r="Z1588" s="662">
        <v>66385.95</v>
      </c>
      <c r="AA1588" s="676" t="s">
        <v>8863</v>
      </c>
      <c r="AB1588" s="676">
        <v>4221017810</v>
      </c>
    </row>
    <row r="1589" spans="1:28" ht="101.25">
      <c r="A1589" s="475" t="s">
        <v>27311</v>
      </c>
      <c r="B1589" s="1174" t="s">
        <v>8244</v>
      </c>
      <c r="C1589" s="643">
        <v>4219004187</v>
      </c>
      <c r="D1589" s="636" t="s">
        <v>589</v>
      </c>
      <c r="E1589" s="639" t="s">
        <v>8860</v>
      </c>
      <c r="F1589" s="632" t="s">
        <v>3392</v>
      </c>
      <c r="G1589" s="422" t="s">
        <v>3417</v>
      </c>
      <c r="H1589" s="422" t="s">
        <v>8861</v>
      </c>
      <c r="I1589" s="632" t="s">
        <v>2276</v>
      </c>
      <c r="J1589" s="636" t="s">
        <v>8862</v>
      </c>
      <c r="K1589" s="1451"/>
      <c r="L1589" s="1451"/>
      <c r="M1589" s="1451"/>
      <c r="N1589" s="637">
        <v>139633.44</v>
      </c>
      <c r="O1589" s="662">
        <v>60042.37</v>
      </c>
      <c r="P1589" s="636">
        <f t="shared" si="51"/>
        <v>79591.070000000007</v>
      </c>
      <c r="Q1589" s="638">
        <f t="shared" si="52"/>
        <v>0.57000006588679608</v>
      </c>
      <c r="R1589" s="676" t="s">
        <v>8863</v>
      </c>
      <c r="S1589" s="676">
        <v>4221017810</v>
      </c>
      <c r="T1589" s="676" t="s">
        <v>8864</v>
      </c>
      <c r="U1589" s="634">
        <v>42719</v>
      </c>
      <c r="V1589" s="636" t="s">
        <v>694</v>
      </c>
      <c r="W1589" s="632" t="s">
        <v>3708</v>
      </c>
      <c r="X1589" s="422" t="s">
        <v>8932</v>
      </c>
      <c r="Y1589" s="632" t="s">
        <v>3708</v>
      </c>
      <c r="Z1589" s="662">
        <v>60042.37</v>
      </c>
      <c r="AA1589" s="676" t="s">
        <v>8863</v>
      </c>
      <c r="AB1589" s="676">
        <v>4221017810</v>
      </c>
    </row>
    <row r="1590" spans="1:28" ht="101.25">
      <c r="A1590" s="475" t="s">
        <v>27312</v>
      </c>
      <c r="B1590" s="1174" t="s">
        <v>7137</v>
      </c>
      <c r="C1590" s="643">
        <v>4219004155</v>
      </c>
      <c r="D1590" s="636" t="s">
        <v>589</v>
      </c>
      <c r="E1590" s="639" t="s">
        <v>8860</v>
      </c>
      <c r="F1590" s="632" t="s">
        <v>3392</v>
      </c>
      <c r="G1590" s="422" t="s">
        <v>3417</v>
      </c>
      <c r="H1590" s="422" t="s">
        <v>8861</v>
      </c>
      <c r="I1590" s="632" t="s">
        <v>2276</v>
      </c>
      <c r="J1590" s="636" t="s">
        <v>8862</v>
      </c>
      <c r="K1590" s="1451"/>
      <c r="L1590" s="1451"/>
      <c r="M1590" s="1451"/>
      <c r="N1590" s="637">
        <v>130021.13</v>
      </c>
      <c r="O1590" s="662">
        <v>55909.07</v>
      </c>
      <c r="P1590" s="636">
        <f t="shared" si="51"/>
        <v>74112.06</v>
      </c>
      <c r="Q1590" s="638">
        <f t="shared" si="52"/>
        <v>0.57000012228781582</v>
      </c>
      <c r="R1590" s="676" t="s">
        <v>8863</v>
      </c>
      <c r="S1590" s="676">
        <v>4221017810</v>
      </c>
      <c r="T1590" s="676" t="s">
        <v>8864</v>
      </c>
      <c r="U1590" s="634">
        <v>42719</v>
      </c>
      <c r="V1590" s="636" t="s">
        <v>694</v>
      </c>
      <c r="W1590" s="632" t="s">
        <v>3708</v>
      </c>
      <c r="X1590" s="422" t="s">
        <v>8933</v>
      </c>
      <c r="Y1590" s="632" t="s">
        <v>3708</v>
      </c>
      <c r="Z1590" s="662">
        <v>55909.07</v>
      </c>
      <c r="AA1590" s="676" t="s">
        <v>8863</v>
      </c>
      <c r="AB1590" s="676">
        <v>4221017810</v>
      </c>
    </row>
    <row r="1591" spans="1:28" ht="101.25">
      <c r="A1591" s="475" t="s">
        <v>27313</v>
      </c>
      <c r="B1591" s="1175" t="s">
        <v>8321</v>
      </c>
      <c r="C1591" s="643">
        <v>4219004194</v>
      </c>
      <c r="D1591" s="636" t="s">
        <v>589</v>
      </c>
      <c r="E1591" s="639" t="s">
        <v>8860</v>
      </c>
      <c r="F1591" s="632" t="s">
        <v>3392</v>
      </c>
      <c r="G1591" s="422" t="s">
        <v>3417</v>
      </c>
      <c r="H1591" s="422" t="s">
        <v>8861</v>
      </c>
      <c r="I1591" s="632" t="s">
        <v>2276</v>
      </c>
      <c r="J1591" s="636" t="s">
        <v>8862</v>
      </c>
      <c r="K1591" s="1451"/>
      <c r="L1591" s="1451"/>
      <c r="M1591" s="1451"/>
      <c r="N1591" s="637">
        <v>93636.81</v>
      </c>
      <c r="O1591" s="662">
        <v>40263.82</v>
      </c>
      <c r="P1591" s="636">
        <f t="shared" si="51"/>
        <v>53372.99</v>
      </c>
      <c r="Q1591" s="638">
        <f t="shared" si="52"/>
        <v>0.57000008864035412</v>
      </c>
      <c r="R1591" s="676" t="s">
        <v>8863</v>
      </c>
      <c r="S1591" s="676">
        <v>4221017810</v>
      </c>
      <c r="T1591" s="676" t="s">
        <v>8864</v>
      </c>
      <c r="U1591" s="634">
        <v>42719</v>
      </c>
      <c r="V1591" s="636" t="s">
        <v>694</v>
      </c>
      <c r="W1591" s="632" t="s">
        <v>3708</v>
      </c>
      <c r="X1591" s="422" t="s">
        <v>8934</v>
      </c>
      <c r="Y1591" s="632" t="s">
        <v>3708</v>
      </c>
      <c r="Z1591" s="662">
        <v>40263.82</v>
      </c>
      <c r="AA1591" s="676" t="s">
        <v>8863</v>
      </c>
      <c r="AB1591" s="676">
        <v>4221017810</v>
      </c>
    </row>
    <row r="1592" spans="1:28" ht="101.25">
      <c r="A1592" s="475" t="s">
        <v>27314</v>
      </c>
      <c r="B1592" s="1175" t="s">
        <v>8323</v>
      </c>
      <c r="C1592" s="643">
        <v>4219004162</v>
      </c>
      <c r="D1592" s="636" t="s">
        <v>589</v>
      </c>
      <c r="E1592" s="639" t="s">
        <v>8860</v>
      </c>
      <c r="F1592" s="632" t="s">
        <v>3392</v>
      </c>
      <c r="G1592" s="422" t="s">
        <v>3417</v>
      </c>
      <c r="H1592" s="422" t="s">
        <v>8861</v>
      </c>
      <c r="I1592" s="632" t="s">
        <v>2276</v>
      </c>
      <c r="J1592" s="636" t="s">
        <v>8862</v>
      </c>
      <c r="K1592" s="1451"/>
      <c r="L1592" s="1451"/>
      <c r="M1592" s="1451"/>
      <c r="N1592" s="637">
        <v>139270.26999999999</v>
      </c>
      <c r="O1592" s="662">
        <v>59886.2</v>
      </c>
      <c r="P1592" s="636">
        <f t="shared" si="51"/>
        <v>79384.069999999992</v>
      </c>
      <c r="Q1592" s="638">
        <f t="shared" si="52"/>
        <v>0.57000011560256181</v>
      </c>
      <c r="R1592" s="676" t="s">
        <v>8863</v>
      </c>
      <c r="S1592" s="676">
        <v>4221017810</v>
      </c>
      <c r="T1592" s="676" t="s">
        <v>8864</v>
      </c>
      <c r="U1592" s="634">
        <v>42719</v>
      </c>
      <c r="V1592" s="636" t="s">
        <v>694</v>
      </c>
      <c r="W1592" s="632" t="s">
        <v>3708</v>
      </c>
      <c r="X1592" s="422" t="s">
        <v>8935</v>
      </c>
      <c r="Y1592" s="632" t="s">
        <v>3708</v>
      </c>
      <c r="Z1592" s="662">
        <v>59886.2</v>
      </c>
      <c r="AA1592" s="676" t="s">
        <v>8863</v>
      </c>
      <c r="AB1592" s="676">
        <v>4221017810</v>
      </c>
    </row>
    <row r="1593" spans="1:28" ht="101.25">
      <c r="A1593" s="475" t="s">
        <v>27315</v>
      </c>
      <c r="B1593" s="1174" t="s">
        <v>7383</v>
      </c>
      <c r="C1593" s="643">
        <v>4221003536</v>
      </c>
      <c r="D1593" s="636" t="s">
        <v>589</v>
      </c>
      <c r="E1593" s="639" t="s">
        <v>8860</v>
      </c>
      <c r="F1593" s="632" t="s">
        <v>3392</v>
      </c>
      <c r="G1593" s="422" t="s">
        <v>3417</v>
      </c>
      <c r="H1593" s="422" t="s">
        <v>8861</v>
      </c>
      <c r="I1593" s="632" t="s">
        <v>2276</v>
      </c>
      <c r="J1593" s="636" t="s">
        <v>8862</v>
      </c>
      <c r="K1593" s="1451"/>
      <c r="L1593" s="1451"/>
      <c r="M1593" s="1451"/>
      <c r="N1593" s="637">
        <v>97845.84</v>
      </c>
      <c r="O1593" s="662">
        <v>42073.7</v>
      </c>
      <c r="P1593" s="636">
        <f t="shared" si="51"/>
        <v>55772.14</v>
      </c>
      <c r="Q1593" s="638">
        <f t="shared" si="52"/>
        <v>0.57000011446577592</v>
      </c>
      <c r="R1593" s="676" t="s">
        <v>8863</v>
      </c>
      <c r="S1593" s="676">
        <v>4221017810</v>
      </c>
      <c r="T1593" s="676" t="s">
        <v>8864</v>
      </c>
      <c r="U1593" s="634">
        <v>42719</v>
      </c>
      <c r="V1593" s="636" t="s">
        <v>694</v>
      </c>
      <c r="W1593" s="632" t="s">
        <v>3708</v>
      </c>
      <c r="X1593" s="422" t="s">
        <v>8936</v>
      </c>
      <c r="Y1593" s="632" t="s">
        <v>3708</v>
      </c>
      <c r="Z1593" s="662">
        <v>42073.7</v>
      </c>
      <c r="AA1593" s="676" t="s">
        <v>8863</v>
      </c>
      <c r="AB1593" s="676">
        <v>4221017810</v>
      </c>
    </row>
    <row r="1594" spans="1:28" ht="101.25">
      <c r="A1594" s="475" t="s">
        <v>27316</v>
      </c>
      <c r="B1594" s="1174" t="s">
        <v>8326</v>
      </c>
      <c r="C1594" s="643">
        <v>4221002638</v>
      </c>
      <c r="D1594" s="636" t="s">
        <v>589</v>
      </c>
      <c r="E1594" s="639" t="s">
        <v>8860</v>
      </c>
      <c r="F1594" s="632" t="s">
        <v>3392</v>
      </c>
      <c r="G1594" s="422" t="s">
        <v>3417</v>
      </c>
      <c r="H1594" s="422" t="s">
        <v>8861</v>
      </c>
      <c r="I1594" s="632" t="s">
        <v>2276</v>
      </c>
      <c r="J1594" s="636" t="s">
        <v>8862</v>
      </c>
      <c r="K1594" s="1451"/>
      <c r="L1594" s="1451"/>
      <c r="M1594" s="1451"/>
      <c r="N1594" s="637">
        <v>143379.19</v>
      </c>
      <c r="O1594" s="662">
        <v>61653.04</v>
      </c>
      <c r="P1594" s="636">
        <f t="shared" si="51"/>
        <v>81726.149999999994</v>
      </c>
      <c r="Q1594" s="638">
        <f t="shared" si="52"/>
        <v>0.57000008160180005</v>
      </c>
      <c r="R1594" s="676" t="s">
        <v>8863</v>
      </c>
      <c r="S1594" s="676">
        <v>4221017810</v>
      </c>
      <c r="T1594" s="676" t="s">
        <v>8864</v>
      </c>
      <c r="U1594" s="634">
        <v>42719</v>
      </c>
      <c r="V1594" s="636" t="s">
        <v>694</v>
      </c>
      <c r="W1594" s="632" t="s">
        <v>3708</v>
      </c>
      <c r="X1594" s="422" t="s">
        <v>8937</v>
      </c>
      <c r="Y1594" s="632" t="s">
        <v>3708</v>
      </c>
      <c r="Z1594" s="662">
        <v>61653.04</v>
      </c>
      <c r="AA1594" s="676" t="s">
        <v>8863</v>
      </c>
      <c r="AB1594" s="676">
        <v>4221017810</v>
      </c>
    </row>
    <row r="1595" spans="1:28" ht="101.25">
      <c r="A1595" s="475" t="s">
        <v>27317</v>
      </c>
      <c r="B1595" s="1175" t="s">
        <v>7151</v>
      </c>
      <c r="C1595" s="632" t="s">
        <v>7152</v>
      </c>
      <c r="D1595" s="636" t="s">
        <v>589</v>
      </c>
      <c r="E1595" s="639" t="s">
        <v>8860</v>
      </c>
      <c r="F1595" s="632" t="s">
        <v>3392</v>
      </c>
      <c r="G1595" s="422" t="s">
        <v>3417</v>
      </c>
      <c r="H1595" s="422" t="s">
        <v>8861</v>
      </c>
      <c r="I1595" s="632" t="s">
        <v>2276</v>
      </c>
      <c r="J1595" s="636" t="s">
        <v>8862</v>
      </c>
      <c r="K1595" s="1451"/>
      <c r="L1595" s="1451"/>
      <c r="M1595" s="1451"/>
      <c r="N1595" s="637">
        <v>85884.57</v>
      </c>
      <c r="O1595" s="662">
        <v>36930.36</v>
      </c>
      <c r="P1595" s="636">
        <f t="shared" si="51"/>
        <v>48954.210000000006</v>
      </c>
      <c r="Q1595" s="638">
        <f t="shared" si="52"/>
        <v>0.5700000593820288</v>
      </c>
      <c r="R1595" s="676" t="s">
        <v>8863</v>
      </c>
      <c r="S1595" s="676">
        <v>4221017810</v>
      </c>
      <c r="T1595" s="676" t="s">
        <v>8864</v>
      </c>
      <c r="U1595" s="634">
        <v>42719</v>
      </c>
      <c r="V1595" s="636" t="s">
        <v>694</v>
      </c>
      <c r="W1595" s="632" t="s">
        <v>3708</v>
      </c>
      <c r="X1595" s="422" t="s">
        <v>8938</v>
      </c>
      <c r="Y1595" s="632" t="s">
        <v>3708</v>
      </c>
      <c r="Z1595" s="662">
        <v>36930.36</v>
      </c>
      <c r="AA1595" s="676" t="s">
        <v>8863</v>
      </c>
      <c r="AB1595" s="676">
        <v>4221017810</v>
      </c>
    </row>
    <row r="1596" spans="1:28" ht="101.25">
      <c r="A1596" s="475" t="s">
        <v>27318</v>
      </c>
      <c r="B1596" s="1174" t="s">
        <v>8329</v>
      </c>
      <c r="C1596" s="643">
        <v>4219004243</v>
      </c>
      <c r="D1596" s="636" t="s">
        <v>589</v>
      </c>
      <c r="E1596" s="639" t="s">
        <v>8860</v>
      </c>
      <c r="F1596" s="632" t="s">
        <v>3392</v>
      </c>
      <c r="G1596" s="422" t="s">
        <v>3417</v>
      </c>
      <c r="H1596" s="422" t="s">
        <v>8861</v>
      </c>
      <c r="I1596" s="632" t="s">
        <v>2276</v>
      </c>
      <c r="J1596" s="636" t="s">
        <v>8862</v>
      </c>
      <c r="K1596" s="1451"/>
      <c r="L1596" s="1451"/>
      <c r="M1596" s="1451"/>
      <c r="N1596" s="637">
        <v>166074.87</v>
      </c>
      <c r="O1596" s="662">
        <v>71412.179999999993</v>
      </c>
      <c r="P1596" s="636">
        <f t="shared" si="51"/>
        <v>94662.69</v>
      </c>
      <c r="Q1596" s="638">
        <f t="shared" si="52"/>
        <v>0.57000008490146647</v>
      </c>
      <c r="R1596" s="676" t="s">
        <v>8863</v>
      </c>
      <c r="S1596" s="676">
        <v>4221017810</v>
      </c>
      <c r="T1596" s="676" t="s">
        <v>8864</v>
      </c>
      <c r="U1596" s="634">
        <v>42719</v>
      </c>
      <c r="V1596" s="636" t="s">
        <v>694</v>
      </c>
      <c r="W1596" s="632" t="s">
        <v>3708</v>
      </c>
      <c r="X1596" s="422" t="s">
        <v>8939</v>
      </c>
      <c r="Y1596" s="632" t="s">
        <v>3708</v>
      </c>
      <c r="Z1596" s="662">
        <v>71412.179999999993</v>
      </c>
      <c r="AA1596" s="676" t="s">
        <v>8863</v>
      </c>
      <c r="AB1596" s="676">
        <v>4221017810</v>
      </c>
    </row>
    <row r="1597" spans="1:28" ht="101.25">
      <c r="A1597" s="475" t="s">
        <v>27319</v>
      </c>
      <c r="B1597" s="1172" t="s">
        <v>8940</v>
      </c>
      <c r="C1597" s="636">
        <v>4221013326</v>
      </c>
      <c r="D1597" s="636" t="s">
        <v>589</v>
      </c>
      <c r="E1597" s="639" t="s">
        <v>8860</v>
      </c>
      <c r="F1597" s="632" t="s">
        <v>3392</v>
      </c>
      <c r="G1597" s="422" t="s">
        <v>3417</v>
      </c>
      <c r="H1597" s="422" t="s">
        <v>8861</v>
      </c>
      <c r="I1597" s="632" t="s">
        <v>2276</v>
      </c>
      <c r="J1597" s="636" t="s">
        <v>8862</v>
      </c>
      <c r="K1597" s="1451"/>
      <c r="L1597" s="1451"/>
      <c r="M1597" s="1451"/>
      <c r="N1597" s="637">
        <v>1508.55</v>
      </c>
      <c r="O1597" s="662">
        <v>648.67999999999995</v>
      </c>
      <c r="P1597" s="636">
        <f t="shared" si="51"/>
        <v>859.87</v>
      </c>
      <c r="Q1597" s="638">
        <f t="shared" si="52"/>
        <v>0.56999767989128636</v>
      </c>
      <c r="R1597" s="676" t="s">
        <v>8863</v>
      </c>
      <c r="S1597" s="676">
        <v>4221017810</v>
      </c>
      <c r="T1597" s="676" t="s">
        <v>8864</v>
      </c>
      <c r="U1597" s="634">
        <v>42719</v>
      </c>
      <c r="V1597" s="636" t="s">
        <v>694</v>
      </c>
      <c r="W1597" s="632" t="s">
        <v>3708</v>
      </c>
      <c r="X1597" s="422" t="s">
        <v>8941</v>
      </c>
      <c r="Y1597" s="632" t="s">
        <v>3708</v>
      </c>
      <c r="Z1597" s="662">
        <v>648.67999999999995</v>
      </c>
      <c r="AA1597" s="676" t="s">
        <v>8863</v>
      </c>
      <c r="AB1597" s="676">
        <v>4221017810</v>
      </c>
    </row>
    <row r="1598" spans="1:28" ht="360">
      <c r="A1598" s="475" t="s">
        <v>27320</v>
      </c>
      <c r="B1598" s="1174" t="s">
        <v>26039</v>
      </c>
      <c r="C1598" s="636">
        <v>4220031675</v>
      </c>
      <c r="D1598" s="644" t="s">
        <v>261</v>
      </c>
      <c r="E1598" s="528" t="s">
        <v>1448</v>
      </c>
      <c r="F1598" s="634">
        <v>42597</v>
      </c>
      <c r="G1598" s="634">
        <v>42618</v>
      </c>
      <c r="H1598" s="632" t="s">
        <v>8942</v>
      </c>
      <c r="I1598" s="528" t="s">
        <v>8144</v>
      </c>
      <c r="J1598" s="528" t="s">
        <v>8487</v>
      </c>
      <c r="K1598" s="636">
        <v>10</v>
      </c>
      <c r="L1598" s="636">
        <v>10</v>
      </c>
      <c r="M1598" s="636">
        <v>0</v>
      </c>
      <c r="N1598" s="663">
        <v>3283899</v>
      </c>
      <c r="O1598" s="637">
        <v>1970339</v>
      </c>
      <c r="P1598" s="647">
        <f t="shared" si="51"/>
        <v>1313560</v>
      </c>
      <c r="Q1598" s="638">
        <f t="shared" si="52"/>
        <v>0.40000012180642586</v>
      </c>
      <c r="R1598" s="677" t="s">
        <v>3661</v>
      </c>
      <c r="S1598" s="632" t="s">
        <v>3434</v>
      </c>
      <c r="T1598" s="528" t="s">
        <v>8943</v>
      </c>
      <c r="U1598" s="634">
        <v>42647</v>
      </c>
      <c r="V1598" s="636" t="s">
        <v>694</v>
      </c>
      <c r="W1598" s="634">
        <v>42660</v>
      </c>
      <c r="X1598" s="634">
        <v>42661</v>
      </c>
      <c r="Y1598" s="632" t="s">
        <v>8944</v>
      </c>
      <c r="Z1598" s="637">
        <v>1970339</v>
      </c>
      <c r="AA1598" s="677" t="s">
        <v>3661</v>
      </c>
      <c r="AB1598" s="632" t="s">
        <v>3434</v>
      </c>
    </row>
    <row r="1599" spans="1:28" ht="135">
      <c r="A1599" s="475" t="s">
        <v>27321</v>
      </c>
      <c r="B1599" s="1172" t="s">
        <v>6776</v>
      </c>
      <c r="C1599" s="632" t="s">
        <v>4204</v>
      </c>
      <c r="D1599" s="636" t="s">
        <v>589</v>
      </c>
      <c r="E1599" s="671" t="s">
        <v>3368</v>
      </c>
      <c r="F1599" s="644" t="s">
        <v>1311</v>
      </c>
      <c r="G1599" s="634">
        <v>42613</v>
      </c>
      <c r="H1599" s="632" t="s">
        <v>3922</v>
      </c>
      <c r="I1599" s="677" t="s">
        <v>8945</v>
      </c>
      <c r="J1599" s="677" t="s">
        <v>7897</v>
      </c>
      <c r="K1599" s="635">
        <v>12</v>
      </c>
      <c r="L1599" s="636">
        <v>12</v>
      </c>
      <c r="M1599" s="635">
        <v>0</v>
      </c>
      <c r="N1599" s="637">
        <v>1255293</v>
      </c>
      <c r="O1599" s="637">
        <v>628846.38</v>
      </c>
      <c r="P1599" s="647">
        <f t="shared" si="51"/>
        <v>626446.62</v>
      </c>
      <c r="Q1599" s="638">
        <f t="shared" si="52"/>
        <v>0.49904414347885312</v>
      </c>
      <c r="R1599" s="528" t="s">
        <v>1552</v>
      </c>
      <c r="S1599" s="632" t="s">
        <v>1561</v>
      </c>
      <c r="T1599" s="528" t="s">
        <v>8946</v>
      </c>
      <c r="U1599" s="634">
        <v>42633</v>
      </c>
      <c r="V1599" s="636" t="s">
        <v>694</v>
      </c>
      <c r="W1599" s="634">
        <v>42646</v>
      </c>
      <c r="X1599" s="634">
        <v>42647</v>
      </c>
      <c r="Y1599" s="632" t="s">
        <v>8947</v>
      </c>
      <c r="Z1599" s="637">
        <v>628846.38</v>
      </c>
      <c r="AA1599" s="528" t="s">
        <v>1552</v>
      </c>
      <c r="AB1599" s="632" t="s">
        <v>1561</v>
      </c>
    </row>
    <row r="1600" spans="1:28" ht="101.25">
      <c r="A1600" s="475" t="s">
        <v>27322</v>
      </c>
      <c r="B1600" s="1172" t="s">
        <v>6776</v>
      </c>
      <c r="C1600" s="632" t="s">
        <v>4204</v>
      </c>
      <c r="D1600" s="636" t="s">
        <v>589</v>
      </c>
      <c r="E1600" s="671" t="s">
        <v>3490</v>
      </c>
      <c r="F1600" s="644" t="s">
        <v>1311</v>
      </c>
      <c r="G1600" s="634">
        <v>42608</v>
      </c>
      <c r="H1600" s="632" t="s">
        <v>3491</v>
      </c>
      <c r="I1600" s="528" t="s">
        <v>1340</v>
      </c>
      <c r="J1600" s="528" t="s">
        <v>7884</v>
      </c>
      <c r="K1600" s="1451">
        <v>4</v>
      </c>
      <c r="L1600" s="1452">
        <v>3</v>
      </c>
      <c r="M1600" s="1451">
        <v>1</v>
      </c>
      <c r="N1600" s="637">
        <v>600886.80000000005</v>
      </c>
      <c r="O1600" s="637">
        <v>555820.29</v>
      </c>
      <c r="P1600" s="647">
        <f t="shared" si="51"/>
        <v>45066.510000000009</v>
      </c>
      <c r="Q1600" s="638">
        <f t="shared" si="52"/>
        <v>7.4999999999999997E-2</v>
      </c>
      <c r="R1600" s="670" t="s">
        <v>1315</v>
      </c>
      <c r="S1600" s="632" t="s">
        <v>1316</v>
      </c>
      <c r="T1600" s="670" t="s">
        <v>7642</v>
      </c>
      <c r="U1600" s="634">
        <v>42635</v>
      </c>
      <c r="V1600" s="636" t="s">
        <v>694</v>
      </c>
      <c r="W1600" s="634">
        <v>42646</v>
      </c>
      <c r="X1600" s="634">
        <v>42647</v>
      </c>
      <c r="Y1600" s="632" t="s">
        <v>8948</v>
      </c>
      <c r="Z1600" s="637">
        <v>555820.29</v>
      </c>
      <c r="AA1600" s="670" t="s">
        <v>1315</v>
      </c>
      <c r="AB1600" s="632" t="s">
        <v>1316</v>
      </c>
    </row>
    <row r="1601" spans="1:28" ht="101.25">
      <c r="A1601" s="475" t="s">
        <v>27323</v>
      </c>
      <c r="B1601" s="1174" t="s">
        <v>26039</v>
      </c>
      <c r="C1601" s="636">
        <v>4220031675</v>
      </c>
      <c r="D1601" s="644" t="s">
        <v>589</v>
      </c>
      <c r="E1601" s="528" t="s">
        <v>3490</v>
      </c>
      <c r="F1601" s="634">
        <v>42597</v>
      </c>
      <c r="G1601" s="634">
        <v>42608</v>
      </c>
      <c r="H1601" s="632" t="s">
        <v>3491</v>
      </c>
      <c r="I1601" s="528" t="s">
        <v>1340</v>
      </c>
      <c r="J1601" s="528" t="s">
        <v>7884</v>
      </c>
      <c r="K1601" s="1451"/>
      <c r="L1601" s="1452"/>
      <c r="M1601" s="1451"/>
      <c r="N1601" s="663">
        <v>4029438</v>
      </c>
      <c r="O1601" s="637">
        <v>3727230.13</v>
      </c>
      <c r="P1601" s="647">
        <f t="shared" si="51"/>
        <v>302207.87000000011</v>
      </c>
      <c r="Q1601" s="638">
        <f t="shared" si="52"/>
        <v>7.5000004963471409E-2</v>
      </c>
      <c r="R1601" s="670" t="s">
        <v>1315</v>
      </c>
      <c r="S1601" s="632" t="s">
        <v>1316</v>
      </c>
      <c r="T1601" s="670" t="s">
        <v>7642</v>
      </c>
      <c r="U1601" s="634">
        <v>42635</v>
      </c>
      <c r="V1601" s="636" t="s">
        <v>694</v>
      </c>
      <c r="W1601" s="634">
        <v>42646</v>
      </c>
      <c r="X1601" s="634">
        <v>42646</v>
      </c>
      <c r="Y1601" s="632" t="s">
        <v>8949</v>
      </c>
      <c r="Z1601" s="637">
        <v>3727230.13</v>
      </c>
      <c r="AA1601" s="670" t="s">
        <v>1315</v>
      </c>
      <c r="AB1601" s="632" t="s">
        <v>1316</v>
      </c>
    </row>
    <row r="1602" spans="1:28" ht="135">
      <c r="A1602" s="475" t="s">
        <v>27324</v>
      </c>
      <c r="B1602" s="1172" t="s">
        <v>6776</v>
      </c>
      <c r="C1602" s="632" t="s">
        <v>4204</v>
      </c>
      <c r="D1602" s="636" t="s">
        <v>272</v>
      </c>
      <c r="E1602" s="671" t="s">
        <v>2105</v>
      </c>
      <c r="F1602" s="644" t="s">
        <v>1311</v>
      </c>
      <c r="G1602" s="634">
        <v>42612</v>
      </c>
      <c r="H1602" s="632" t="s">
        <v>2106</v>
      </c>
      <c r="I1602" s="528" t="s">
        <v>8950</v>
      </c>
      <c r="J1602" s="528" t="s">
        <v>8951</v>
      </c>
      <c r="K1602" s="1451">
        <v>4</v>
      </c>
      <c r="L1602" s="1452">
        <v>2</v>
      </c>
      <c r="M1602" s="1451">
        <v>2</v>
      </c>
      <c r="N1602" s="637">
        <v>120336.5</v>
      </c>
      <c r="O1602" s="637">
        <v>120336.5</v>
      </c>
      <c r="P1602" s="647">
        <f t="shared" si="51"/>
        <v>0</v>
      </c>
      <c r="Q1602" s="638">
        <f t="shared" si="52"/>
        <v>0</v>
      </c>
      <c r="R1602" s="668" t="s">
        <v>2107</v>
      </c>
      <c r="S1602" s="632" t="s">
        <v>2993</v>
      </c>
      <c r="T1602" s="668" t="s">
        <v>8952</v>
      </c>
      <c r="U1602" s="634">
        <v>42632</v>
      </c>
      <c r="V1602" s="636" t="s">
        <v>694</v>
      </c>
      <c r="W1602" s="634">
        <v>42646</v>
      </c>
      <c r="X1602" s="634">
        <v>42647</v>
      </c>
      <c r="Y1602" s="632" t="s">
        <v>8953</v>
      </c>
      <c r="Z1602" s="637">
        <v>120336.5</v>
      </c>
      <c r="AA1602" s="668" t="s">
        <v>2107</v>
      </c>
      <c r="AB1602" s="632" t="s">
        <v>2993</v>
      </c>
    </row>
    <row r="1603" spans="1:28" ht="135">
      <c r="A1603" s="475" t="s">
        <v>27325</v>
      </c>
      <c r="B1603" s="1174" t="s">
        <v>26039</v>
      </c>
      <c r="C1603" s="636">
        <v>4220031675</v>
      </c>
      <c r="D1603" s="636" t="s">
        <v>272</v>
      </c>
      <c r="E1603" s="528" t="s">
        <v>2105</v>
      </c>
      <c r="F1603" s="634">
        <v>42597</v>
      </c>
      <c r="G1603" s="634">
        <v>42612</v>
      </c>
      <c r="H1603" s="660" t="s">
        <v>4108</v>
      </c>
      <c r="I1603" s="528" t="s">
        <v>8950</v>
      </c>
      <c r="J1603" s="528" t="s">
        <v>8951</v>
      </c>
      <c r="K1603" s="1451"/>
      <c r="L1603" s="1452"/>
      <c r="M1603" s="1451"/>
      <c r="N1603" s="663">
        <v>557348</v>
      </c>
      <c r="O1603" s="637">
        <v>557348</v>
      </c>
      <c r="P1603" s="647">
        <f t="shared" si="51"/>
        <v>0</v>
      </c>
      <c r="Q1603" s="638">
        <f t="shared" si="52"/>
        <v>0</v>
      </c>
      <c r="R1603" s="668" t="s">
        <v>2107</v>
      </c>
      <c r="S1603" s="632" t="s">
        <v>2993</v>
      </c>
      <c r="T1603" s="668" t="s">
        <v>8952</v>
      </c>
      <c r="U1603" s="634">
        <v>42632</v>
      </c>
      <c r="V1603" s="636" t="s">
        <v>694</v>
      </c>
      <c r="W1603" s="634">
        <v>42646</v>
      </c>
      <c r="X1603" s="634">
        <v>42646</v>
      </c>
      <c r="Y1603" s="632" t="s">
        <v>8954</v>
      </c>
      <c r="Z1603" s="637">
        <v>557348</v>
      </c>
      <c r="AA1603" s="668" t="s">
        <v>2107</v>
      </c>
      <c r="AB1603" s="632" t="s">
        <v>2993</v>
      </c>
    </row>
    <row r="1604" spans="1:28" ht="101.25">
      <c r="A1604" s="475" t="s">
        <v>27326</v>
      </c>
      <c r="B1604" s="1172" t="s">
        <v>6776</v>
      </c>
      <c r="C1604" s="632" t="s">
        <v>4204</v>
      </c>
      <c r="D1604" s="636" t="s">
        <v>272</v>
      </c>
      <c r="E1604" s="671" t="s">
        <v>3554</v>
      </c>
      <c r="F1604" s="644" t="s">
        <v>1311</v>
      </c>
      <c r="G1604" s="634">
        <v>42608</v>
      </c>
      <c r="H1604" s="632" t="s">
        <v>3555</v>
      </c>
      <c r="I1604" s="528" t="s">
        <v>8955</v>
      </c>
      <c r="J1604" s="528" t="s">
        <v>7880</v>
      </c>
      <c r="K1604" s="1451">
        <v>5</v>
      </c>
      <c r="L1604" s="1452">
        <v>5</v>
      </c>
      <c r="M1604" s="1451">
        <v>0</v>
      </c>
      <c r="N1604" s="637">
        <v>1151511</v>
      </c>
      <c r="O1604" s="637">
        <v>1151511</v>
      </c>
      <c r="P1604" s="647">
        <f t="shared" si="51"/>
        <v>0</v>
      </c>
      <c r="Q1604" s="638">
        <f t="shared" si="52"/>
        <v>0</v>
      </c>
      <c r="R1604" s="670" t="s">
        <v>8956</v>
      </c>
      <c r="S1604" s="632" t="s">
        <v>4118</v>
      </c>
      <c r="T1604" s="670" t="s">
        <v>8957</v>
      </c>
      <c r="U1604" s="634">
        <v>42635</v>
      </c>
      <c r="V1604" s="636" t="s">
        <v>694</v>
      </c>
      <c r="W1604" s="1453" t="s">
        <v>8958</v>
      </c>
      <c r="X1604" s="1453"/>
      <c r="Y1604" s="1453"/>
      <c r="Z1604" s="637">
        <v>1151511</v>
      </c>
      <c r="AA1604" s="670" t="s">
        <v>8956</v>
      </c>
      <c r="AB1604" s="632" t="s">
        <v>4118</v>
      </c>
    </row>
    <row r="1605" spans="1:28" ht="101.25">
      <c r="A1605" s="475" t="s">
        <v>27327</v>
      </c>
      <c r="B1605" s="1174" t="s">
        <v>26039</v>
      </c>
      <c r="C1605" s="636">
        <v>4220031675</v>
      </c>
      <c r="D1605" s="636" t="s">
        <v>272</v>
      </c>
      <c r="E1605" s="528" t="s">
        <v>3554</v>
      </c>
      <c r="F1605" s="634">
        <v>42597</v>
      </c>
      <c r="G1605" s="634">
        <v>42608</v>
      </c>
      <c r="H1605" s="632" t="s">
        <v>3555</v>
      </c>
      <c r="I1605" s="528" t="s">
        <v>8955</v>
      </c>
      <c r="J1605" s="528" t="s">
        <v>7880</v>
      </c>
      <c r="K1605" s="1451"/>
      <c r="L1605" s="1452"/>
      <c r="M1605" s="1451"/>
      <c r="N1605" s="663">
        <v>5876040</v>
      </c>
      <c r="O1605" s="637">
        <v>5876040</v>
      </c>
      <c r="P1605" s="647">
        <f t="shared" si="51"/>
        <v>0</v>
      </c>
      <c r="Q1605" s="638">
        <f t="shared" si="52"/>
        <v>0</v>
      </c>
      <c r="R1605" s="670" t="s">
        <v>8956</v>
      </c>
      <c r="S1605" s="632" t="s">
        <v>4118</v>
      </c>
      <c r="T1605" s="670" t="s">
        <v>8957</v>
      </c>
      <c r="U1605" s="634">
        <v>42635</v>
      </c>
      <c r="V1605" s="636" t="s">
        <v>694</v>
      </c>
      <c r="W1605" s="1453" t="s">
        <v>8958</v>
      </c>
      <c r="X1605" s="1453"/>
      <c r="Y1605" s="1453"/>
      <c r="Z1605" s="637">
        <v>5876040</v>
      </c>
      <c r="AA1605" s="670" t="s">
        <v>8956</v>
      </c>
      <c r="AB1605" s="632" t="s">
        <v>4118</v>
      </c>
    </row>
    <row r="1606" spans="1:28" ht="135">
      <c r="A1606" s="475" t="s">
        <v>27328</v>
      </c>
      <c r="B1606" s="1172" t="s">
        <v>6776</v>
      </c>
      <c r="C1606" s="632" t="s">
        <v>4204</v>
      </c>
      <c r="D1606" s="636" t="s">
        <v>589</v>
      </c>
      <c r="E1606" s="671" t="s">
        <v>3493</v>
      </c>
      <c r="F1606" s="644" t="s">
        <v>1311</v>
      </c>
      <c r="G1606" s="634">
        <v>42613</v>
      </c>
      <c r="H1606" s="632" t="s">
        <v>3376</v>
      </c>
      <c r="I1606" s="528" t="s">
        <v>1235</v>
      </c>
      <c r="J1606" s="528" t="s">
        <v>8155</v>
      </c>
      <c r="K1606" s="1451">
        <v>5</v>
      </c>
      <c r="L1606" s="1452">
        <v>5</v>
      </c>
      <c r="M1606" s="1451">
        <v>0</v>
      </c>
      <c r="N1606" s="637">
        <v>513000</v>
      </c>
      <c r="O1606" s="637">
        <v>425790</v>
      </c>
      <c r="P1606" s="647">
        <f t="shared" si="51"/>
        <v>87210</v>
      </c>
      <c r="Q1606" s="638">
        <f t="shared" si="52"/>
        <v>0.17</v>
      </c>
      <c r="R1606" s="670" t="s">
        <v>1315</v>
      </c>
      <c r="S1606" s="632" t="s">
        <v>1316</v>
      </c>
      <c r="T1606" s="670" t="s">
        <v>7642</v>
      </c>
      <c r="U1606" s="634">
        <v>42640</v>
      </c>
      <c r="V1606" s="636" t="s">
        <v>694</v>
      </c>
      <c r="W1606" s="634">
        <v>42653</v>
      </c>
      <c r="X1606" s="634">
        <v>42655</v>
      </c>
      <c r="Y1606" s="632" t="s">
        <v>8959</v>
      </c>
      <c r="Z1606" s="637">
        <v>425790</v>
      </c>
      <c r="AA1606" s="670" t="s">
        <v>1315</v>
      </c>
      <c r="AB1606" s="632" t="s">
        <v>1316</v>
      </c>
    </row>
    <row r="1607" spans="1:28" ht="135">
      <c r="A1607" s="475" t="s">
        <v>27329</v>
      </c>
      <c r="B1607" s="1174" t="s">
        <v>26039</v>
      </c>
      <c r="C1607" s="636">
        <v>4220031675</v>
      </c>
      <c r="D1607" s="644" t="s">
        <v>589</v>
      </c>
      <c r="E1607" s="528" t="s">
        <v>3493</v>
      </c>
      <c r="F1607" s="634">
        <v>42597</v>
      </c>
      <c r="G1607" s="634">
        <v>42613</v>
      </c>
      <c r="H1607" s="632" t="s">
        <v>3376</v>
      </c>
      <c r="I1607" s="528" t="s">
        <v>1235</v>
      </c>
      <c r="J1607" s="528" t="s">
        <v>8155</v>
      </c>
      <c r="K1607" s="1451"/>
      <c r="L1607" s="1452"/>
      <c r="M1607" s="1451"/>
      <c r="N1607" s="663">
        <v>2793000</v>
      </c>
      <c r="O1607" s="637">
        <v>2318190</v>
      </c>
      <c r="P1607" s="647">
        <f t="shared" si="51"/>
        <v>474810</v>
      </c>
      <c r="Q1607" s="638">
        <f t="shared" si="52"/>
        <v>0.17</v>
      </c>
      <c r="R1607" s="670" t="s">
        <v>1315</v>
      </c>
      <c r="S1607" s="632" t="s">
        <v>1316</v>
      </c>
      <c r="T1607" s="670" t="s">
        <v>7642</v>
      </c>
      <c r="U1607" s="634">
        <v>42640</v>
      </c>
      <c r="V1607" s="636" t="s">
        <v>694</v>
      </c>
      <c r="W1607" s="634">
        <v>42653</v>
      </c>
      <c r="X1607" s="634">
        <v>42654</v>
      </c>
      <c r="Y1607" s="632" t="s">
        <v>8960</v>
      </c>
      <c r="Z1607" s="637">
        <v>2318190</v>
      </c>
      <c r="AA1607" s="670" t="s">
        <v>1315</v>
      </c>
      <c r="AB1607" s="632" t="s">
        <v>1316</v>
      </c>
    </row>
    <row r="1608" spans="1:28" ht="101.25">
      <c r="A1608" s="475" t="s">
        <v>27330</v>
      </c>
      <c r="B1608" s="1172" t="s">
        <v>6776</v>
      </c>
      <c r="C1608" s="632" t="s">
        <v>4204</v>
      </c>
      <c r="D1608" s="636" t="s">
        <v>261</v>
      </c>
      <c r="E1608" s="671" t="s">
        <v>8961</v>
      </c>
      <c r="F1608" s="644" t="s">
        <v>8249</v>
      </c>
      <c r="G1608" s="634">
        <v>42625</v>
      </c>
      <c r="H1608" s="632" t="s">
        <v>8962</v>
      </c>
      <c r="I1608" s="677" t="s">
        <v>1993</v>
      </c>
      <c r="J1608" s="678" t="s">
        <v>8963</v>
      </c>
      <c r="K1608" s="635">
        <v>8</v>
      </c>
      <c r="L1608" s="636">
        <v>7</v>
      </c>
      <c r="M1608" s="635">
        <v>1</v>
      </c>
      <c r="N1608" s="637">
        <v>1814481</v>
      </c>
      <c r="O1608" s="637">
        <v>1406222.55</v>
      </c>
      <c r="P1608" s="647">
        <f t="shared" si="51"/>
        <v>408258.44999999995</v>
      </c>
      <c r="Q1608" s="638">
        <f t="shared" si="52"/>
        <v>0.22500012400240066</v>
      </c>
      <c r="R1608" s="668" t="s">
        <v>1315</v>
      </c>
      <c r="S1608" s="632" t="s">
        <v>1316</v>
      </c>
      <c r="T1608" s="668" t="s">
        <v>7642</v>
      </c>
      <c r="U1608" s="634">
        <v>42640</v>
      </c>
      <c r="V1608" s="636" t="s">
        <v>694</v>
      </c>
      <c r="W1608" s="634">
        <v>42653</v>
      </c>
      <c r="X1608" s="634">
        <v>42655</v>
      </c>
      <c r="Y1608" s="632" t="s">
        <v>8964</v>
      </c>
      <c r="Z1608" s="637">
        <v>1406222.55</v>
      </c>
      <c r="AA1608" s="668" t="s">
        <v>1315</v>
      </c>
      <c r="AB1608" s="632" t="s">
        <v>1316</v>
      </c>
    </row>
    <row r="1609" spans="1:28" ht="90">
      <c r="A1609" s="475" t="s">
        <v>27331</v>
      </c>
      <c r="B1609" s="1172" t="s">
        <v>6776</v>
      </c>
      <c r="C1609" s="632" t="s">
        <v>4204</v>
      </c>
      <c r="D1609" s="636" t="s">
        <v>261</v>
      </c>
      <c r="E1609" s="671" t="s">
        <v>8965</v>
      </c>
      <c r="F1609" s="644" t="s">
        <v>1449</v>
      </c>
      <c r="G1609" s="634">
        <v>42626</v>
      </c>
      <c r="H1609" s="632" t="s">
        <v>8966</v>
      </c>
      <c r="I1609" s="677" t="s">
        <v>8455</v>
      </c>
      <c r="J1609" s="677" t="s">
        <v>8456</v>
      </c>
      <c r="K1609" s="635">
        <v>10</v>
      </c>
      <c r="L1609" s="636">
        <v>6</v>
      </c>
      <c r="M1609" s="635">
        <v>4</v>
      </c>
      <c r="N1609" s="637">
        <v>3353622.5</v>
      </c>
      <c r="O1609" s="637">
        <v>3303318.17</v>
      </c>
      <c r="P1609" s="647">
        <f t="shared" si="51"/>
        <v>50304.330000000075</v>
      </c>
      <c r="Q1609" s="638">
        <f t="shared" si="52"/>
        <v>1.4999997763612357E-2</v>
      </c>
      <c r="R1609" s="668" t="s">
        <v>1552</v>
      </c>
      <c r="S1609" s="632" t="s">
        <v>1561</v>
      </c>
      <c r="T1609" s="668" t="s">
        <v>7931</v>
      </c>
      <c r="U1609" s="634">
        <v>42653</v>
      </c>
      <c r="V1609" s="636" t="s">
        <v>694</v>
      </c>
      <c r="W1609" s="634">
        <v>42664</v>
      </c>
      <c r="X1609" s="634">
        <v>42664</v>
      </c>
      <c r="Y1609" s="632" t="s">
        <v>8967</v>
      </c>
      <c r="Z1609" s="637">
        <v>3303318.17</v>
      </c>
      <c r="AA1609" s="668" t="s">
        <v>1552</v>
      </c>
      <c r="AB1609" s="632" t="s">
        <v>1561</v>
      </c>
    </row>
    <row r="1610" spans="1:28" ht="90">
      <c r="A1610" s="475" t="s">
        <v>27332</v>
      </c>
      <c r="B1610" s="1172" t="s">
        <v>6776</v>
      </c>
      <c r="C1610" s="632" t="s">
        <v>4204</v>
      </c>
      <c r="D1610" s="636" t="s">
        <v>261</v>
      </c>
      <c r="E1610" s="671" t="s">
        <v>8968</v>
      </c>
      <c r="F1610" s="644" t="s">
        <v>1449</v>
      </c>
      <c r="G1610" s="634">
        <v>42626</v>
      </c>
      <c r="H1610" s="632" t="s">
        <v>8969</v>
      </c>
      <c r="I1610" s="528" t="s">
        <v>1261</v>
      </c>
      <c r="J1610" s="528" t="s">
        <v>8970</v>
      </c>
      <c r="K1610" s="635">
        <v>8</v>
      </c>
      <c r="L1610" s="636">
        <v>7</v>
      </c>
      <c r="M1610" s="635">
        <v>1</v>
      </c>
      <c r="N1610" s="637">
        <v>414875</v>
      </c>
      <c r="O1610" s="637">
        <v>221957.76000000001</v>
      </c>
      <c r="P1610" s="647">
        <f t="shared" si="51"/>
        <v>192917.24</v>
      </c>
      <c r="Q1610" s="638">
        <f t="shared" si="52"/>
        <v>0.46500087978306714</v>
      </c>
      <c r="R1610" s="668" t="s">
        <v>1262</v>
      </c>
      <c r="S1610" s="632" t="s">
        <v>1263</v>
      </c>
      <c r="T1610" s="668" t="s">
        <v>8971</v>
      </c>
      <c r="U1610" s="634">
        <v>42649</v>
      </c>
      <c r="V1610" s="636" t="s">
        <v>694</v>
      </c>
      <c r="W1610" s="634">
        <v>42660</v>
      </c>
      <c r="X1610" s="634">
        <v>42661</v>
      </c>
      <c r="Y1610" s="632" t="s">
        <v>8972</v>
      </c>
      <c r="Z1610" s="637">
        <v>221957.76000000001</v>
      </c>
      <c r="AA1610" s="668" t="s">
        <v>1262</v>
      </c>
      <c r="AB1610" s="632" t="s">
        <v>1263</v>
      </c>
    </row>
    <row r="1611" spans="1:28" ht="78.75">
      <c r="A1611" s="475" t="s">
        <v>27333</v>
      </c>
      <c r="B1611" s="1174" t="s">
        <v>26039</v>
      </c>
      <c r="C1611" s="636">
        <v>4220031675</v>
      </c>
      <c r="D1611" s="644" t="s">
        <v>589</v>
      </c>
      <c r="E1611" s="528" t="s">
        <v>1579</v>
      </c>
      <c r="F1611" s="634">
        <v>42597</v>
      </c>
      <c r="G1611" s="634">
        <v>42611</v>
      </c>
      <c r="H1611" s="632" t="s">
        <v>1580</v>
      </c>
      <c r="I1611" s="528" t="s">
        <v>1261</v>
      </c>
      <c r="J1611" s="528" t="s">
        <v>8970</v>
      </c>
      <c r="K1611" s="636">
        <v>10</v>
      </c>
      <c r="L1611" s="636">
        <v>10</v>
      </c>
      <c r="M1611" s="636">
        <v>0</v>
      </c>
      <c r="N1611" s="663">
        <v>2826300</v>
      </c>
      <c r="O1611" s="637">
        <v>1455544.5</v>
      </c>
      <c r="P1611" s="647">
        <f t="shared" si="51"/>
        <v>1370755.5</v>
      </c>
      <c r="Q1611" s="638">
        <f t="shared" si="52"/>
        <v>0.48499999999999999</v>
      </c>
      <c r="R1611" s="677" t="s">
        <v>1799</v>
      </c>
      <c r="S1611" s="632" t="s">
        <v>1583</v>
      </c>
      <c r="T1611" s="528" t="s">
        <v>8973</v>
      </c>
      <c r="U1611" s="634">
        <v>42628</v>
      </c>
      <c r="V1611" s="636" t="s">
        <v>694</v>
      </c>
      <c r="W1611" s="634">
        <v>42640</v>
      </c>
      <c r="X1611" s="634">
        <v>42640</v>
      </c>
      <c r="Y1611" s="632" t="s">
        <v>8974</v>
      </c>
      <c r="Z1611" s="637">
        <v>1455544.5</v>
      </c>
      <c r="AA1611" s="677" t="s">
        <v>1799</v>
      </c>
      <c r="AB1611" s="632" t="s">
        <v>1583</v>
      </c>
    </row>
    <row r="1612" spans="1:28" ht="112.5">
      <c r="A1612" s="475" t="s">
        <v>27334</v>
      </c>
      <c r="B1612" s="1172" t="s">
        <v>6776</v>
      </c>
      <c r="C1612" s="632" t="s">
        <v>4204</v>
      </c>
      <c r="D1612" s="636" t="s">
        <v>272</v>
      </c>
      <c r="E1612" s="671" t="s">
        <v>3554</v>
      </c>
      <c r="F1612" s="644" t="s">
        <v>3387</v>
      </c>
      <c r="G1612" s="634">
        <v>42684</v>
      </c>
      <c r="H1612" s="632" t="s">
        <v>8975</v>
      </c>
      <c r="I1612" s="528" t="s">
        <v>1243</v>
      </c>
      <c r="J1612" s="528" t="s">
        <v>7880</v>
      </c>
      <c r="K1612" s="635">
        <v>1</v>
      </c>
      <c r="L1612" s="636">
        <v>1</v>
      </c>
      <c r="M1612" s="636">
        <v>0</v>
      </c>
      <c r="N1612" s="637">
        <v>541442</v>
      </c>
      <c r="O1612" s="637">
        <v>541442</v>
      </c>
      <c r="P1612" s="647">
        <f t="shared" si="51"/>
        <v>0</v>
      </c>
      <c r="Q1612" s="638">
        <f t="shared" si="52"/>
        <v>0</v>
      </c>
      <c r="R1612" s="668" t="s">
        <v>8976</v>
      </c>
      <c r="S1612" s="632" t="s">
        <v>8977</v>
      </c>
      <c r="T1612" s="668" t="s">
        <v>8978</v>
      </c>
      <c r="U1612" s="634">
        <v>42695</v>
      </c>
      <c r="V1612" s="636" t="s">
        <v>694</v>
      </c>
      <c r="W1612" s="634">
        <v>42709</v>
      </c>
      <c r="X1612" s="634">
        <v>42709</v>
      </c>
      <c r="Y1612" s="632" t="s">
        <v>8979</v>
      </c>
      <c r="Z1612" s="637">
        <v>541442</v>
      </c>
      <c r="AA1612" s="668" t="s">
        <v>8976</v>
      </c>
      <c r="AB1612" s="632" t="s">
        <v>8977</v>
      </c>
    </row>
    <row r="1613" spans="1:28" ht="112.5">
      <c r="A1613" s="475" t="s">
        <v>27335</v>
      </c>
      <c r="B1613" s="1172" t="s">
        <v>6776</v>
      </c>
      <c r="C1613" s="632" t="s">
        <v>4204</v>
      </c>
      <c r="D1613" s="636" t="s">
        <v>272</v>
      </c>
      <c r="E1613" s="671" t="s">
        <v>3904</v>
      </c>
      <c r="F1613" s="644" t="s">
        <v>3392</v>
      </c>
      <c r="G1613" s="634">
        <v>42692</v>
      </c>
      <c r="H1613" s="632" t="s">
        <v>3465</v>
      </c>
      <c r="I1613" s="528" t="s">
        <v>8050</v>
      </c>
      <c r="J1613" s="476" t="s">
        <v>8980</v>
      </c>
      <c r="K1613" s="635">
        <v>5</v>
      </c>
      <c r="L1613" s="636">
        <v>5</v>
      </c>
      <c r="M1613" s="636">
        <v>0</v>
      </c>
      <c r="N1613" s="637">
        <v>951636</v>
      </c>
      <c r="O1613" s="637">
        <v>946876</v>
      </c>
      <c r="P1613" s="647">
        <f t="shared" si="51"/>
        <v>4760</v>
      </c>
      <c r="Q1613" s="638">
        <f t="shared" si="52"/>
        <v>5.001912495954457E-3</v>
      </c>
      <c r="R1613" s="668" t="s">
        <v>3404</v>
      </c>
      <c r="S1613" s="632" t="s">
        <v>2994</v>
      </c>
      <c r="T1613" s="668" t="s">
        <v>8981</v>
      </c>
      <c r="U1613" s="634">
        <v>42711</v>
      </c>
      <c r="V1613" s="636" t="s">
        <v>694</v>
      </c>
      <c r="W1613" s="634">
        <v>42723</v>
      </c>
      <c r="X1613" s="634">
        <v>42723</v>
      </c>
      <c r="Y1613" s="632" t="s">
        <v>8982</v>
      </c>
      <c r="Z1613" s="637">
        <v>946876</v>
      </c>
      <c r="AA1613" s="668" t="s">
        <v>3404</v>
      </c>
      <c r="AB1613" s="632" t="s">
        <v>2994</v>
      </c>
    </row>
    <row r="1614" spans="1:28" ht="112.5">
      <c r="A1614" s="475" t="s">
        <v>27336</v>
      </c>
      <c r="B1614" s="1174" t="s">
        <v>26039</v>
      </c>
      <c r="C1614" s="636">
        <v>4220031675</v>
      </c>
      <c r="D1614" s="636" t="s">
        <v>272</v>
      </c>
      <c r="E1614" s="668" t="s">
        <v>8983</v>
      </c>
      <c r="F1614" s="634">
        <v>42662</v>
      </c>
      <c r="G1614" s="634">
        <v>42676</v>
      </c>
      <c r="H1614" s="632" t="s">
        <v>8984</v>
      </c>
      <c r="I1614" s="476" t="s">
        <v>1198</v>
      </c>
      <c r="J1614" s="476" t="s">
        <v>8985</v>
      </c>
      <c r="K1614" s="636">
        <v>3</v>
      </c>
      <c r="L1614" s="636">
        <v>3</v>
      </c>
      <c r="M1614" s="636">
        <v>0</v>
      </c>
      <c r="N1614" s="637">
        <v>1954884</v>
      </c>
      <c r="O1614" s="649">
        <v>1945100</v>
      </c>
      <c r="P1614" s="647">
        <f t="shared" si="51"/>
        <v>9784</v>
      </c>
      <c r="Q1614" s="638">
        <f t="shared" si="52"/>
        <v>5.0049005465285746E-3</v>
      </c>
      <c r="R1614" s="528" t="s">
        <v>2051</v>
      </c>
      <c r="S1614" s="632" t="s">
        <v>8412</v>
      </c>
      <c r="T1614" s="677" t="s">
        <v>8986</v>
      </c>
      <c r="U1614" s="634">
        <v>42695</v>
      </c>
      <c r="V1614" s="636" t="s">
        <v>694</v>
      </c>
      <c r="W1614" s="634">
        <v>42709</v>
      </c>
      <c r="X1614" s="634">
        <v>42712</v>
      </c>
      <c r="Y1614" s="632" t="s">
        <v>8987</v>
      </c>
      <c r="Z1614" s="649">
        <v>1945100</v>
      </c>
      <c r="AA1614" s="528" t="s">
        <v>2051</v>
      </c>
      <c r="AB1614" s="632" t="s">
        <v>8412</v>
      </c>
    </row>
    <row r="1615" spans="1:28" ht="101.25">
      <c r="A1615" s="475" t="s">
        <v>27337</v>
      </c>
      <c r="B1615" s="1174" t="s">
        <v>26039</v>
      </c>
      <c r="C1615" s="636">
        <v>4220031675</v>
      </c>
      <c r="D1615" s="636" t="s">
        <v>272</v>
      </c>
      <c r="E1615" s="668" t="s">
        <v>8988</v>
      </c>
      <c r="F1615" s="634">
        <v>42662</v>
      </c>
      <c r="G1615" s="634">
        <v>42676</v>
      </c>
      <c r="H1615" s="632" t="s">
        <v>8989</v>
      </c>
      <c r="I1615" s="476" t="s">
        <v>1198</v>
      </c>
      <c r="J1615" s="476" t="s">
        <v>8985</v>
      </c>
      <c r="K1615" s="636">
        <v>3</v>
      </c>
      <c r="L1615" s="636">
        <v>3</v>
      </c>
      <c r="M1615" s="636">
        <v>0</v>
      </c>
      <c r="N1615" s="663">
        <v>1462905</v>
      </c>
      <c r="O1615" s="637">
        <v>1455500</v>
      </c>
      <c r="P1615" s="647">
        <f t="shared" si="51"/>
        <v>7405</v>
      </c>
      <c r="Q1615" s="638">
        <f t="shared" si="52"/>
        <v>5.0618461212449976E-3</v>
      </c>
      <c r="R1615" s="528" t="s">
        <v>2051</v>
      </c>
      <c r="S1615" s="632" t="s">
        <v>8412</v>
      </c>
      <c r="T1615" s="677" t="s">
        <v>8986</v>
      </c>
      <c r="U1615" s="634">
        <v>42696</v>
      </c>
      <c r="V1615" s="636" t="s">
        <v>694</v>
      </c>
      <c r="W1615" s="634">
        <v>42710</v>
      </c>
      <c r="X1615" s="634">
        <v>42713</v>
      </c>
      <c r="Y1615" s="632" t="s">
        <v>8990</v>
      </c>
      <c r="Z1615" s="637">
        <v>1455500</v>
      </c>
      <c r="AA1615" s="528" t="s">
        <v>2051</v>
      </c>
      <c r="AB1615" s="632" t="s">
        <v>8412</v>
      </c>
    </row>
    <row r="1616" spans="1:28" ht="112.5">
      <c r="A1616" s="475" t="s">
        <v>27338</v>
      </c>
      <c r="B1616" s="1174" t="s">
        <v>26039</v>
      </c>
      <c r="C1616" s="636">
        <v>4220031675</v>
      </c>
      <c r="D1616" s="636" t="s">
        <v>261</v>
      </c>
      <c r="E1616" s="677" t="s">
        <v>8991</v>
      </c>
      <c r="F1616" s="634">
        <v>42662</v>
      </c>
      <c r="G1616" s="634">
        <v>42675</v>
      </c>
      <c r="H1616" s="660" t="s">
        <v>8992</v>
      </c>
      <c r="I1616" s="476" t="s">
        <v>1198</v>
      </c>
      <c r="J1616" s="476" t="s">
        <v>8985</v>
      </c>
      <c r="K1616" s="636">
        <v>2</v>
      </c>
      <c r="L1616" s="636">
        <v>2</v>
      </c>
      <c r="M1616" s="636">
        <v>0</v>
      </c>
      <c r="N1616" s="637">
        <v>2691135</v>
      </c>
      <c r="O1616" s="649">
        <v>2664200</v>
      </c>
      <c r="P1616" s="647">
        <f t="shared" si="51"/>
        <v>26935</v>
      </c>
      <c r="Q1616" s="638">
        <f t="shared" si="52"/>
        <v>1.0008788113565431E-2</v>
      </c>
      <c r="R1616" s="528" t="s">
        <v>2051</v>
      </c>
      <c r="S1616" s="632" t="s">
        <v>8412</v>
      </c>
      <c r="T1616" s="677" t="s">
        <v>8986</v>
      </c>
      <c r="U1616" s="634">
        <v>42690</v>
      </c>
      <c r="V1616" s="636" t="s">
        <v>694</v>
      </c>
      <c r="W1616" s="634">
        <v>42703</v>
      </c>
      <c r="X1616" s="634">
        <v>42704</v>
      </c>
      <c r="Y1616" s="632" t="s">
        <v>8993</v>
      </c>
      <c r="Z1616" s="649">
        <v>2664200</v>
      </c>
      <c r="AA1616" s="528" t="s">
        <v>2051</v>
      </c>
      <c r="AB1616" s="632" t="s">
        <v>8412</v>
      </c>
    </row>
    <row r="1617" spans="1:28" ht="112.5">
      <c r="A1617" s="475" t="s">
        <v>27339</v>
      </c>
      <c r="B1617" s="1174" t="s">
        <v>26039</v>
      </c>
      <c r="C1617" s="636">
        <v>4220031675</v>
      </c>
      <c r="D1617" s="636" t="s">
        <v>272</v>
      </c>
      <c r="E1617" s="677" t="s">
        <v>8994</v>
      </c>
      <c r="F1617" s="634">
        <v>42662</v>
      </c>
      <c r="G1617" s="634">
        <v>42675</v>
      </c>
      <c r="H1617" s="632" t="s">
        <v>8995</v>
      </c>
      <c r="I1617" s="476" t="s">
        <v>8996</v>
      </c>
      <c r="J1617" s="476" t="s">
        <v>8997</v>
      </c>
      <c r="K1617" s="636">
        <v>6</v>
      </c>
      <c r="L1617" s="636">
        <v>6</v>
      </c>
      <c r="M1617" s="636">
        <v>0</v>
      </c>
      <c r="N1617" s="637">
        <v>616078</v>
      </c>
      <c r="O1617" s="649">
        <v>612997.61</v>
      </c>
      <c r="P1617" s="647">
        <f t="shared" si="51"/>
        <v>3080.390000000014</v>
      </c>
      <c r="Q1617" s="638">
        <f t="shared" si="52"/>
        <v>5.0000000000000001E-3</v>
      </c>
      <c r="R1617" s="528" t="s">
        <v>3404</v>
      </c>
      <c r="S1617" s="632" t="s">
        <v>2994</v>
      </c>
      <c r="T1617" s="668" t="s">
        <v>8981</v>
      </c>
      <c r="U1617" s="634">
        <v>42696</v>
      </c>
      <c r="V1617" s="636" t="s">
        <v>694</v>
      </c>
      <c r="W1617" s="634">
        <v>42709</v>
      </c>
      <c r="X1617" s="634">
        <v>42712</v>
      </c>
      <c r="Y1617" s="632" t="s">
        <v>8998</v>
      </c>
      <c r="Z1617" s="649">
        <v>612997.61</v>
      </c>
      <c r="AA1617" s="528" t="s">
        <v>3404</v>
      </c>
      <c r="AB1617" s="632" t="s">
        <v>2994</v>
      </c>
    </row>
    <row r="1618" spans="1:28" ht="90">
      <c r="A1618" s="475" t="s">
        <v>27340</v>
      </c>
      <c r="B1618" s="1174" t="s">
        <v>26039</v>
      </c>
      <c r="C1618" s="636">
        <v>4220031675</v>
      </c>
      <c r="D1618" s="636" t="s">
        <v>272</v>
      </c>
      <c r="E1618" s="677" t="s">
        <v>8999</v>
      </c>
      <c r="F1618" s="634">
        <v>42662</v>
      </c>
      <c r="G1618" s="634">
        <v>42675</v>
      </c>
      <c r="H1618" s="632" t="s">
        <v>9000</v>
      </c>
      <c r="I1618" s="476" t="s">
        <v>8996</v>
      </c>
      <c r="J1618" s="476" t="s">
        <v>8997</v>
      </c>
      <c r="K1618" s="636">
        <v>5</v>
      </c>
      <c r="L1618" s="636">
        <v>5</v>
      </c>
      <c r="M1618" s="636">
        <v>0</v>
      </c>
      <c r="N1618" s="637">
        <v>441969</v>
      </c>
      <c r="O1618" s="649">
        <v>439759.15</v>
      </c>
      <c r="P1618" s="647">
        <f t="shared" si="51"/>
        <v>2209.8499999999767</v>
      </c>
      <c r="Q1618" s="638">
        <f t="shared" si="52"/>
        <v>5.0000113130106169E-3</v>
      </c>
      <c r="R1618" s="528" t="s">
        <v>7095</v>
      </c>
      <c r="S1618" s="632" t="s">
        <v>9001</v>
      </c>
      <c r="T1618" s="677" t="s">
        <v>9002</v>
      </c>
      <c r="U1618" s="634">
        <v>42695</v>
      </c>
      <c r="V1618" s="636" t="s">
        <v>694</v>
      </c>
      <c r="W1618" s="634">
        <v>42709</v>
      </c>
      <c r="X1618" s="634">
        <v>42712</v>
      </c>
      <c r="Y1618" s="632" t="s">
        <v>9003</v>
      </c>
      <c r="Z1618" s="649">
        <v>439759.15</v>
      </c>
      <c r="AA1618" s="528" t="s">
        <v>7095</v>
      </c>
      <c r="AB1618" s="632" t="s">
        <v>9001</v>
      </c>
    </row>
    <row r="1619" spans="1:28" ht="112.5">
      <c r="A1619" s="475" t="s">
        <v>27341</v>
      </c>
      <c r="B1619" s="1174" t="s">
        <v>26039</v>
      </c>
      <c r="C1619" s="636">
        <v>4220031675</v>
      </c>
      <c r="D1619" s="636" t="s">
        <v>261</v>
      </c>
      <c r="E1619" s="677" t="s">
        <v>9004</v>
      </c>
      <c r="F1619" s="634">
        <v>42662</v>
      </c>
      <c r="G1619" s="634">
        <v>42676</v>
      </c>
      <c r="H1619" s="632" t="s">
        <v>9005</v>
      </c>
      <c r="I1619" s="476" t="s">
        <v>8996</v>
      </c>
      <c r="J1619" s="476" t="s">
        <v>8997</v>
      </c>
      <c r="K1619" s="636">
        <v>6</v>
      </c>
      <c r="L1619" s="636">
        <v>6</v>
      </c>
      <c r="M1619" s="636">
        <v>0</v>
      </c>
      <c r="N1619" s="637">
        <v>816973</v>
      </c>
      <c r="O1619" s="649">
        <v>812888.13</v>
      </c>
      <c r="P1619" s="647">
        <f t="shared" ref="P1619:P1682" si="53">N1619-O1619</f>
        <v>4084.8699999999953</v>
      </c>
      <c r="Q1619" s="638">
        <f t="shared" ref="Q1619:Q1682" si="54">(100-((O1619/N1619)*100))/100</f>
        <v>5.0000061201532732E-3</v>
      </c>
      <c r="R1619" s="677" t="s">
        <v>3661</v>
      </c>
      <c r="S1619" s="632" t="s">
        <v>3434</v>
      </c>
      <c r="T1619" s="528" t="s">
        <v>8943</v>
      </c>
      <c r="U1619" s="634">
        <v>42691</v>
      </c>
      <c r="V1619" s="636" t="s">
        <v>694</v>
      </c>
      <c r="W1619" s="634">
        <v>42703</v>
      </c>
      <c r="X1619" s="634">
        <v>42704</v>
      </c>
      <c r="Y1619" s="632" t="s">
        <v>9006</v>
      </c>
      <c r="Z1619" s="649">
        <v>812888.13</v>
      </c>
      <c r="AA1619" s="677" t="s">
        <v>3661</v>
      </c>
      <c r="AB1619" s="632" t="s">
        <v>3434</v>
      </c>
    </row>
    <row r="1620" spans="1:28" ht="101.25">
      <c r="A1620" s="475" t="s">
        <v>27342</v>
      </c>
      <c r="B1620" s="1174" t="s">
        <v>26039</v>
      </c>
      <c r="C1620" s="636">
        <v>4220031675</v>
      </c>
      <c r="D1620" s="636" t="s">
        <v>272</v>
      </c>
      <c r="E1620" s="677" t="s">
        <v>9007</v>
      </c>
      <c r="F1620" s="634">
        <v>42662</v>
      </c>
      <c r="G1620" s="634">
        <v>42675</v>
      </c>
      <c r="H1620" s="632" t="s">
        <v>9008</v>
      </c>
      <c r="I1620" s="476" t="s">
        <v>9009</v>
      </c>
      <c r="J1620" s="476" t="s">
        <v>9010</v>
      </c>
      <c r="K1620" s="636">
        <v>6</v>
      </c>
      <c r="L1620" s="636">
        <v>6</v>
      </c>
      <c r="M1620" s="636">
        <v>0</v>
      </c>
      <c r="N1620" s="637">
        <v>3774176</v>
      </c>
      <c r="O1620" s="649">
        <v>3755305.12</v>
      </c>
      <c r="P1620" s="647">
        <f t="shared" si="53"/>
        <v>18870.879999999888</v>
      </c>
      <c r="Q1620" s="638">
        <f t="shared" si="54"/>
        <v>5.0000000000000001E-3</v>
      </c>
      <c r="R1620" s="528" t="s">
        <v>3404</v>
      </c>
      <c r="S1620" s="632" t="s">
        <v>2994</v>
      </c>
      <c r="T1620" s="668" t="s">
        <v>8146</v>
      </c>
      <c r="U1620" s="634">
        <v>42699</v>
      </c>
      <c r="V1620" s="636" t="s">
        <v>694</v>
      </c>
      <c r="W1620" s="634">
        <v>42710</v>
      </c>
      <c r="X1620" s="634">
        <v>42712</v>
      </c>
      <c r="Y1620" s="632" t="s">
        <v>9011</v>
      </c>
      <c r="Z1620" s="649">
        <v>3755305.12</v>
      </c>
      <c r="AA1620" s="528" t="s">
        <v>3404</v>
      </c>
      <c r="AB1620" s="632" t="s">
        <v>2994</v>
      </c>
    </row>
    <row r="1621" spans="1:28" ht="90">
      <c r="A1621" s="475" t="s">
        <v>27343</v>
      </c>
      <c r="B1621" s="1174" t="s">
        <v>26039</v>
      </c>
      <c r="C1621" s="636">
        <v>4220031675</v>
      </c>
      <c r="D1621" s="636" t="s">
        <v>261</v>
      </c>
      <c r="E1621" s="677" t="s">
        <v>9012</v>
      </c>
      <c r="F1621" s="634">
        <v>42662</v>
      </c>
      <c r="G1621" s="634">
        <v>42676</v>
      </c>
      <c r="H1621" s="660" t="s">
        <v>9013</v>
      </c>
      <c r="I1621" s="476" t="s">
        <v>9009</v>
      </c>
      <c r="J1621" s="476" t="s">
        <v>9010</v>
      </c>
      <c r="K1621" s="636">
        <v>8</v>
      </c>
      <c r="L1621" s="636">
        <v>8</v>
      </c>
      <c r="M1621" s="636">
        <v>0</v>
      </c>
      <c r="N1621" s="637">
        <v>2728320</v>
      </c>
      <c r="O1621" s="649">
        <v>2605545.6</v>
      </c>
      <c r="P1621" s="647">
        <f t="shared" si="53"/>
        <v>122774.39999999991</v>
      </c>
      <c r="Q1621" s="638">
        <f t="shared" si="54"/>
        <v>4.4999999999999998E-2</v>
      </c>
      <c r="R1621" s="528" t="s">
        <v>7095</v>
      </c>
      <c r="S1621" s="632" t="s">
        <v>9001</v>
      </c>
      <c r="T1621" s="677" t="s">
        <v>9014</v>
      </c>
      <c r="U1621" s="634">
        <v>42695</v>
      </c>
      <c r="V1621" s="636" t="s">
        <v>694</v>
      </c>
      <c r="W1621" s="634">
        <v>42709</v>
      </c>
      <c r="X1621" s="634">
        <v>42713</v>
      </c>
      <c r="Y1621" s="632" t="s">
        <v>9015</v>
      </c>
      <c r="Z1621" s="649">
        <v>2605545.6</v>
      </c>
      <c r="AA1621" s="528" t="s">
        <v>7095</v>
      </c>
      <c r="AB1621" s="632" t="s">
        <v>9001</v>
      </c>
    </row>
    <row r="1622" spans="1:28" ht="101.25">
      <c r="A1622" s="475" t="s">
        <v>27344</v>
      </c>
      <c r="B1622" s="1174" t="s">
        <v>26039</v>
      </c>
      <c r="C1622" s="636">
        <v>4220031675</v>
      </c>
      <c r="D1622" s="636" t="s">
        <v>272</v>
      </c>
      <c r="E1622" s="677" t="s">
        <v>9016</v>
      </c>
      <c r="F1622" s="634">
        <v>42662</v>
      </c>
      <c r="G1622" s="634">
        <v>42677</v>
      </c>
      <c r="H1622" s="632" t="s">
        <v>9017</v>
      </c>
      <c r="I1622" s="476" t="s">
        <v>9009</v>
      </c>
      <c r="J1622" s="476" t="s">
        <v>9010</v>
      </c>
      <c r="K1622" s="636">
        <v>6</v>
      </c>
      <c r="L1622" s="636">
        <v>5</v>
      </c>
      <c r="M1622" s="636">
        <v>1</v>
      </c>
      <c r="N1622" s="637">
        <v>5001920</v>
      </c>
      <c r="O1622" s="649">
        <v>4151593.6</v>
      </c>
      <c r="P1622" s="647">
        <f t="shared" si="53"/>
        <v>850326.39999999991</v>
      </c>
      <c r="Q1622" s="638">
        <f t="shared" si="54"/>
        <v>0.17</v>
      </c>
      <c r="R1622" s="528" t="s">
        <v>9018</v>
      </c>
      <c r="S1622" s="632" t="s">
        <v>9019</v>
      </c>
      <c r="T1622" s="677" t="s">
        <v>9020</v>
      </c>
      <c r="U1622" s="634">
        <v>42704</v>
      </c>
      <c r="V1622" s="636" t="s">
        <v>694</v>
      </c>
      <c r="W1622" s="634">
        <v>42716</v>
      </c>
      <c r="X1622" s="634">
        <v>42717</v>
      </c>
      <c r="Y1622" s="632" t="s">
        <v>9021</v>
      </c>
      <c r="Z1622" s="649">
        <v>4151593.6</v>
      </c>
      <c r="AA1622" s="528" t="s">
        <v>9018</v>
      </c>
      <c r="AB1622" s="632" t="s">
        <v>9019</v>
      </c>
    </row>
    <row r="1623" spans="1:28" ht="90">
      <c r="A1623" s="475" t="s">
        <v>27345</v>
      </c>
      <c r="B1623" s="1174" t="s">
        <v>26039</v>
      </c>
      <c r="C1623" s="636">
        <v>4220031675</v>
      </c>
      <c r="D1623" s="636" t="s">
        <v>261</v>
      </c>
      <c r="E1623" s="677" t="s">
        <v>9022</v>
      </c>
      <c r="F1623" s="634">
        <v>42667</v>
      </c>
      <c r="G1623" s="634">
        <v>42681</v>
      </c>
      <c r="H1623" s="632" t="s">
        <v>9023</v>
      </c>
      <c r="I1623" s="476" t="s">
        <v>2646</v>
      </c>
      <c r="J1623" s="476" t="s">
        <v>7875</v>
      </c>
      <c r="K1623" s="636">
        <v>5</v>
      </c>
      <c r="L1623" s="636">
        <v>5</v>
      </c>
      <c r="M1623" s="636">
        <v>0</v>
      </c>
      <c r="N1623" s="637">
        <v>28434765</v>
      </c>
      <c r="O1623" s="649">
        <v>22605637.969999999</v>
      </c>
      <c r="P1623" s="647">
        <f t="shared" si="53"/>
        <v>5829127.0300000012</v>
      </c>
      <c r="Q1623" s="638">
        <f t="shared" si="54"/>
        <v>0.20500000720948464</v>
      </c>
      <c r="R1623" s="528" t="s">
        <v>1219</v>
      </c>
      <c r="S1623" s="632" t="s">
        <v>1220</v>
      </c>
      <c r="T1623" s="677" t="s">
        <v>9024</v>
      </c>
      <c r="U1623" s="634">
        <v>42703</v>
      </c>
      <c r="V1623" s="636" t="s">
        <v>694</v>
      </c>
      <c r="W1623" s="634">
        <v>42717</v>
      </c>
      <c r="X1623" s="634">
        <v>42718</v>
      </c>
      <c r="Y1623" s="632" t="s">
        <v>9025</v>
      </c>
      <c r="Z1623" s="649">
        <v>22605637.969999999</v>
      </c>
      <c r="AA1623" s="528" t="s">
        <v>1219</v>
      </c>
      <c r="AB1623" s="632" t="s">
        <v>1220</v>
      </c>
    </row>
    <row r="1624" spans="1:28" ht="135">
      <c r="A1624" s="475" t="s">
        <v>27346</v>
      </c>
      <c r="B1624" s="1174" t="s">
        <v>26039</v>
      </c>
      <c r="C1624" s="636">
        <v>4220031675</v>
      </c>
      <c r="D1624" s="636" t="s">
        <v>272</v>
      </c>
      <c r="E1624" s="677" t="s">
        <v>9026</v>
      </c>
      <c r="F1624" s="634">
        <v>42667</v>
      </c>
      <c r="G1624" s="634">
        <v>42682</v>
      </c>
      <c r="H1624" s="632" t="s">
        <v>9027</v>
      </c>
      <c r="I1624" s="476" t="s">
        <v>8097</v>
      </c>
      <c r="J1624" s="476" t="s">
        <v>9028</v>
      </c>
      <c r="K1624" s="636">
        <v>2</v>
      </c>
      <c r="L1624" s="636">
        <v>2</v>
      </c>
      <c r="M1624" s="636">
        <v>0</v>
      </c>
      <c r="N1624" s="637">
        <v>256660</v>
      </c>
      <c r="O1624" s="649">
        <v>255376.7</v>
      </c>
      <c r="P1624" s="647">
        <f t="shared" si="53"/>
        <v>1283.2999999999884</v>
      </c>
      <c r="Q1624" s="638">
        <f t="shared" si="54"/>
        <v>5.0000000000000001E-3</v>
      </c>
      <c r="R1624" s="668" t="s">
        <v>2107</v>
      </c>
      <c r="S1624" s="632" t="s">
        <v>2993</v>
      </c>
      <c r="T1624" s="668" t="s">
        <v>8952</v>
      </c>
      <c r="U1624" s="634">
        <v>42696</v>
      </c>
      <c r="V1624" s="636" t="s">
        <v>694</v>
      </c>
      <c r="W1624" s="634">
        <v>42710</v>
      </c>
      <c r="X1624" s="634">
        <v>42713</v>
      </c>
      <c r="Y1624" s="632" t="s">
        <v>9029</v>
      </c>
      <c r="Z1624" s="649">
        <v>255376.7</v>
      </c>
      <c r="AA1624" s="668" t="s">
        <v>2107</v>
      </c>
      <c r="AB1624" s="632" t="s">
        <v>2993</v>
      </c>
    </row>
    <row r="1625" spans="1:28" ht="112.5">
      <c r="A1625" s="475" t="s">
        <v>27347</v>
      </c>
      <c r="B1625" s="1174" t="s">
        <v>26039</v>
      </c>
      <c r="C1625" s="636">
        <v>4220031675</v>
      </c>
      <c r="D1625" s="636" t="s">
        <v>261</v>
      </c>
      <c r="E1625" s="677" t="s">
        <v>9030</v>
      </c>
      <c r="F1625" s="634">
        <v>42667</v>
      </c>
      <c r="G1625" s="634">
        <v>42683</v>
      </c>
      <c r="H1625" s="660" t="s">
        <v>9031</v>
      </c>
      <c r="I1625" s="476" t="s">
        <v>1340</v>
      </c>
      <c r="J1625" s="476" t="s">
        <v>7884</v>
      </c>
      <c r="K1625" s="636">
        <v>5</v>
      </c>
      <c r="L1625" s="636">
        <v>5</v>
      </c>
      <c r="M1625" s="636">
        <v>0</v>
      </c>
      <c r="N1625" s="637">
        <v>4022391.6</v>
      </c>
      <c r="O1625" s="649">
        <v>3760936.12</v>
      </c>
      <c r="P1625" s="647">
        <f t="shared" si="53"/>
        <v>261455.47999999998</v>
      </c>
      <c r="Q1625" s="638">
        <f t="shared" si="54"/>
        <v>6.5000006463816221E-2</v>
      </c>
      <c r="R1625" s="668" t="s">
        <v>8976</v>
      </c>
      <c r="S1625" s="632" t="s">
        <v>8977</v>
      </c>
      <c r="T1625" s="668" t="s">
        <v>8978</v>
      </c>
      <c r="U1625" s="634">
        <v>42710</v>
      </c>
      <c r="V1625" s="636" t="s">
        <v>694</v>
      </c>
      <c r="W1625" s="634">
        <v>42731</v>
      </c>
      <c r="X1625" s="634">
        <v>42732</v>
      </c>
      <c r="Y1625" s="632" t="s">
        <v>9032</v>
      </c>
      <c r="Z1625" s="649">
        <v>3760936.12</v>
      </c>
      <c r="AA1625" s="668" t="s">
        <v>8976</v>
      </c>
      <c r="AB1625" s="632" t="s">
        <v>8977</v>
      </c>
    </row>
    <row r="1626" spans="1:28" ht="90">
      <c r="A1626" s="475" t="s">
        <v>27348</v>
      </c>
      <c r="B1626" s="1174" t="s">
        <v>26039</v>
      </c>
      <c r="C1626" s="636">
        <v>4220031675</v>
      </c>
      <c r="D1626" s="636" t="s">
        <v>261</v>
      </c>
      <c r="E1626" s="677" t="s">
        <v>9033</v>
      </c>
      <c r="F1626" s="634">
        <v>42667</v>
      </c>
      <c r="G1626" s="634">
        <v>42683</v>
      </c>
      <c r="H1626" s="632" t="s">
        <v>9034</v>
      </c>
      <c r="I1626" s="476" t="s">
        <v>3429</v>
      </c>
      <c r="J1626" s="476" t="s">
        <v>8103</v>
      </c>
      <c r="K1626" s="636">
        <v>5</v>
      </c>
      <c r="L1626" s="636">
        <v>5</v>
      </c>
      <c r="M1626" s="636">
        <v>0</v>
      </c>
      <c r="N1626" s="637">
        <v>806640</v>
      </c>
      <c r="O1626" s="649">
        <v>649345.19999999995</v>
      </c>
      <c r="P1626" s="647">
        <f t="shared" si="53"/>
        <v>157294.80000000005</v>
      </c>
      <c r="Q1626" s="638">
        <f t="shared" si="54"/>
        <v>0.19500000000000001</v>
      </c>
      <c r="R1626" s="528" t="s">
        <v>1219</v>
      </c>
      <c r="S1626" s="632" t="s">
        <v>1220</v>
      </c>
      <c r="T1626" s="677" t="s">
        <v>9024</v>
      </c>
      <c r="U1626" s="634">
        <v>42702</v>
      </c>
      <c r="V1626" s="636" t="s">
        <v>694</v>
      </c>
      <c r="W1626" s="634">
        <v>42717</v>
      </c>
      <c r="X1626" s="634">
        <v>42718</v>
      </c>
      <c r="Y1626" s="632" t="s">
        <v>9035</v>
      </c>
      <c r="Z1626" s="649">
        <v>649345.19999999995</v>
      </c>
      <c r="AA1626" s="528" t="s">
        <v>1219</v>
      </c>
      <c r="AB1626" s="632" t="s">
        <v>1220</v>
      </c>
    </row>
    <row r="1627" spans="1:28" ht="101.25">
      <c r="A1627" s="475" t="s">
        <v>27349</v>
      </c>
      <c r="B1627" s="1174" t="s">
        <v>26039</v>
      </c>
      <c r="C1627" s="636">
        <v>4220031675</v>
      </c>
      <c r="D1627" s="636" t="s">
        <v>261</v>
      </c>
      <c r="E1627" s="677" t="s">
        <v>9036</v>
      </c>
      <c r="F1627" s="634">
        <v>42667</v>
      </c>
      <c r="G1627" s="634">
        <v>42684</v>
      </c>
      <c r="H1627" s="632" t="s">
        <v>9037</v>
      </c>
      <c r="I1627" s="476" t="s">
        <v>7841</v>
      </c>
      <c r="J1627" s="476" t="s">
        <v>9038</v>
      </c>
      <c r="K1627" s="636">
        <v>7</v>
      </c>
      <c r="L1627" s="636">
        <v>7</v>
      </c>
      <c r="M1627" s="636">
        <v>0</v>
      </c>
      <c r="N1627" s="637">
        <v>2073494</v>
      </c>
      <c r="O1627" s="649">
        <v>1793572.31</v>
      </c>
      <c r="P1627" s="647">
        <f t="shared" si="53"/>
        <v>279921.68999999994</v>
      </c>
      <c r="Q1627" s="638">
        <f t="shared" si="54"/>
        <v>0.13500000000000001</v>
      </c>
      <c r="R1627" s="679" t="s">
        <v>9039</v>
      </c>
      <c r="S1627" s="632" t="s">
        <v>9040</v>
      </c>
      <c r="T1627" s="677" t="s">
        <v>9041</v>
      </c>
      <c r="U1627" s="634">
        <v>42702</v>
      </c>
      <c r="V1627" s="636" t="s">
        <v>694</v>
      </c>
      <c r="W1627" s="634">
        <v>42717</v>
      </c>
      <c r="X1627" s="634">
        <v>42718</v>
      </c>
      <c r="Y1627" s="632" t="s">
        <v>9042</v>
      </c>
      <c r="Z1627" s="649">
        <v>1793572.31</v>
      </c>
      <c r="AA1627" s="679" t="s">
        <v>9039</v>
      </c>
      <c r="AB1627" s="632" t="s">
        <v>9040</v>
      </c>
    </row>
    <row r="1628" spans="1:28" ht="112.5">
      <c r="A1628" s="475" t="s">
        <v>27350</v>
      </c>
      <c r="B1628" s="1174" t="s">
        <v>26039</v>
      </c>
      <c r="C1628" s="636">
        <v>4220031675</v>
      </c>
      <c r="D1628" s="636" t="s">
        <v>261</v>
      </c>
      <c r="E1628" s="677" t="s">
        <v>9043</v>
      </c>
      <c r="F1628" s="634">
        <v>42667</v>
      </c>
      <c r="G1628" s="634">
        <v>42683</v>
      </c>
      <c r="H1628" s="660" t="s">
        <v>9044</v>
      </c>
      <c r="I1628" s="476" t="s">
        <v>8608</v>
      </c>
      <c r="J1628" s="476" t="s">
        <v>8109</v>
      </c>
      <c r="K1628" s="636">
        <v>5</v>
      </c>
      <c r="L1628" s="636">
        <v>4</v>
      </c>
      <c r="M1628" s="636">
        <v>1</v>
      </c>
      <c r="N1628" s="637">
        <v>1910500</v>
      </c>
      <c r="O1628" s="649">
        <v>1022117.5</v>
      </c>
      <c r="P1628" s="647">
        <f t="shared" si="53"/>
        <v>888382.5</v>
      </c>
      <c r="Q1628" s="638">
        <f t="shared" si="54"/>
        <v>0.46500000000000002</v>
      </c>
      <c r="R1628" s="677" t="s">
        <v>3661</v>
      </c>
      <c r="S1628" s="632" t="s">
        <v>3434</v>
      </c>
      <c r="T1628" s="528" t="s">
        <v>8943</v>
      </c>
      <c r="U1628" s="634">
        <v>42703</v>
      </c>
      <c r="V1628" s="636" t="s">
        <v>694</v>
      </c>
      <c r="W1628" s="634">
        <v>42717</v>
      </c>
      <c r="X1628" s="634">
        <v>42718</v>
      </c>
      <c r="Y1628" s="632" t="s">
        <v>9045</v>
      </c>
      <c r="Z1628" s="649">
        <v>1022117.5</v>
      </c>
      <c r="AA1628" s="677" t="s">
        <v>3661</v>
      </c>
      <c r="AB1628" s="632" t="s">
        <v>3434</v>
      </c>
    </row>
    <row r="1629" spans="1:28" ht="157.5">
      <c r="A1629" s="475" t="s">
        <v>27351</v>
      </c>
      <c r="B1629" s="1174" t="s">
        <v>26039</v>
      </c>
      <c r="C1629" s="636">
        <v>4220031675</v>
      </c>
      <c r="D1629" s="636" t="s">
        <v>261</v>
      </c>
      <c r="E1629" s="677" t="s">
        <v>9046</v>
      </c>
      <c r="F1629" s="634">
        <v>42667</v>
      </c>
      <c r="G1629" s="634">
        <v>42684</v>
      </c>
      <c r="H1629" s="660" t="s">
        <v>9047</v>
      </c>
      <c r="I1629" s="476" t="s">
        <v>7919</v>
      </c>
      <c r="J1629" s="476" t="s">
        <v>9048</v>
      </c>
      <c r="K1629" s="636">
        <v>4</v>
      </c>
      <c r="L1629" s="636">
        <v>3</v>
      </c>
      <c r="M1629" s="636">
        <v>1</v>
      </c>
      <c r="N1629" s="637">
        <v>385143</v>
      </c>
      <c r="O1629" s="649">
        <v>219531.08</v>
      </c>
      <c r="P1629" s="647">
        <f t="shared" si="53"/>
        <v>165611.92000000001</v>
      </c>
      <c r="Q1629" s="638">
        <f t="shared" si="54"/>
        <v>0.4300011164684287</v>
      </c>
      <c r="R1629" s="528" t="s">
        <v>9049</v>
      </c>
      <c r="S1629" s="632" t="s">
        <v>9050</v>
      </c>
      <c r="T1629" s="677" t="s">
        <v>9051</v>
      </c>
      <c r="U1629" s="634">
        <v>42703</v>
      </c>
      <c r="V1629" s="636" t="s">
        <v>694</v>
      </c>
      <c r="W1629" s="634">
        <v>42723</v>
      </c>
      <c r="X1629" s="634">
        <v>42723</v>
      </c>
      <c r="Y1629" s="632" t="s">
        <v>9052</v>
      </c>
      <c r="Z1629" s="649">
        <v>219531.08</v>
      </c>
      <c r="AA1629" s="528" t="s">
        <v>9049</v>
      </c>
      <c r="AB1629" s="632" t="s">
        <v>9050</v>
      </c>
    </row>
    <row r="1630" spans="1:28" ht="191.25">
      <c r="A1630" s="475" t="s">
        <v>27352</v>
      </c>
      <c r="B1630" s="1174" t="s">
        <v>26039</v>
      </c>
      <c r="C1630" s="636">
        <v>4220031675</v>
      </c>
      <c r="D1630" s="636" t="s">
        <v>261</v>
      </c>
      <c r="E1630" s="677" t="s">
        <v>9053</v>
      </c>
      <c r="F1630" s="634">
        <v>42668</v>
      </c>
      <c r="G1630" s="634">
        <v>42688</v>
      </c>
      <c r="H1630" s="632" t="s">
        <v>9054</v>
      </c>
      <c r="I1630" s="476" t="s">
        <v>9055</v>
      </c>
      <c r="J1630" s="476" t="s">
        <v>9056</v>
      </c>
      <c r="K1630" s="636">
        <v>6</v>
      </c>
      <c r="L1630" s="636">
        <v>6</v>
      </c>
      <c r="M1630" s="636">
        <v>0</v>
      </c>
      <c r="N1630" s="637">
        <v>1036034</v>
      </c>
      <c r="O1630" s="649">
        <v>683749.8</v>
      </c>
      <c r="P1630" s="647">
        <f t="shared" si="53"/>
        <v>352284.19999999995</v>
      </c>
      <c r="Q1630" s="638">
        <f t="shared" si="54"/>
        <v>0.34003150475756583</v>
      </c>
      <c r="R1630" s="677" t="s">
        <v>3661</v>
      </c>
      <c r="S1630" s="632" t="s">
        <v>3434</v>
      </c>
      <c r="T1630" s="528" t="s">
        <v>8943</v>
      </c>
      <c r="U1630" s="634">
        <v>42704</v>
      </c>
      <c r="V1630" s="636" t="s">
        <v>694</v>
      </c>
      <c r="W1630" s="634">
        <v>42717</v>
      </c>
      <c r="X1630" s="634">
        <v>42718</v>
      </c>
      <c r="Y1630" s="632" t="s">
        <v>9057</v>
      </c>
      <c r="Z1630" s="649">
        <v>683749.8</v>
      </c>
      <c r="AA1630" s="677" t="s">
        <v>3661</v>
      </c>
      <c r="AB1630" s="632" t="s">
        <v>3434</v>
      </c>
    </row>
    <row r="1631" spans="1:28" ht="78.75">
      <c r="A1631" s="475" t="s">
        <v>27353</v>
      </c>
      <c r="B1631" s="1174" t="s">
        <v>26039</v>
      </c>
      <c r="C1631" s="636">
        <v>4220031675</v>
      </c>
      <c r="D1631" s="636" t="s">
        <v>261</v>
      </c>
      <c r="E1631" s="677" t="s">
        <v>9058</v>
      </c>
      <c r="F1631" s="634">
        <v>42667</v>
      </c>
      <c r="G1631" s="634">
        <v>42685</v>
      </c>
      <c r="H1631" s="660" t="s">
        <v>9059</v>
      </c>
      <c r="I1631" s="476" t="s">
        <v>8064</v>
      </c>
      <c r="J1631" s="476" t="s">
        <v>8065</v>
      </c>
      <c r="K1631" s="636">
        <v>11</v>
      </c>
      <c r="L1631" s="636">
        <v>11</v>
      </c>
      <c r="M1631" s="636">
        <v>0</v>
      </c>
      <c r="N1631" s="637">
        <v>566200</v>
      </c>
      <c r="O1631" s="649">
        <v>386760</v>
      </c>
      <c r="P1631" s="647">
        <f t="shared" si="53"/>
        <v>179440</v>
      </c>
      <c r="Q1631" s="638">
        <f t="shared" si="54"/>
        <v>0.31691981631932181</v>
      </c>
      <c r="R1631" s="528" t="s">
        <v>2051</v>
      </c>
      <c r="S1631" s="632" t="s">
        <v>8412</v>
      </c>
      <c r="T1631" s="677" t="s">
        <v>8986</v>
      </c>
      <c r="U1631" s="634">
        <v>42704</v>
      </c>
      <c r="V1631" s="636" t="s">
        <v>694</v>
      </c>
      <c r="W1631" s="634">
        <v>42717</v>
      </c>
      <c r="X1631" s="634">
        <v>42718</v>
      </c>
      <c r="Y1631" s="632" t="s">
        <v>9060</v>
      </c>
      <c r="Z1631" s="649">
        <v>386760</v>
      </c>
      <c r="AA1631" s="528" t="s">
        <v>2051</v>
      </c>
      <c r="AB1631" s="632" t="s">
        <v>8412</v>
      </c>
    </row>
    <row r="1632" spans="1:28" ht="78.75">
      <c r="A1632" s="475" t="s">
        <v>27354</v>
      </c>
      <c r="B1632" s="1174" t="s">
        <v>26039</v>
      </c>
      <c r="C1632" s="636">
        <v>4220031675</v>
      </c>
      <c r="D1632" s="636" t="s">
        <v>272</v>
      </c>
      <c r="E1632" s="677" t="s">
        <v>9061</v>
      </c>
      <c r="F1632" s="634">
        <v>42667</v>
      </c>
      <c r="G1632" s="634">
        <v>42689</v>
      </c>
      <c r="H1632" s="632" t="s">
        <v>9062</v>
      </c>
      <c r="I1632" s="476" t="s">
        <v>8124</v>
      </c>
      <c r="J1632" s="476" t="s">
        <v>7741</v>
      </c>
      <c r="K1632" s="636">
        <v>8</v>
      </c>
      <c r="L1632" s="636">
        <v>8</v>
      </c>
      <c r="M1632" s="636">
        <v>0</v>
      </c>
      <c r="N1632" s="637">
        <v>2152455</v>
      </c>
      <c r="O1632" s="649">
        <v>2141692.7200000002</v>
      </c>
      <c r="P1632" s="647">
        <f t="shared" si="53"/>
        <v>10762.279999999795</v>
      </c>
      <c r="Q1632" s="638">
        <f t="shared" si="54"/>
        <v>5.0000023229289066E-3</v>
      </c>
      <c r="R1632" s="528" t="s">
        <v>2371</v>
      </c>
      <c r="S1632" s="632" t="s">
        <v>2372</v>
      </c>
      <c r="T1632" s="528" t="s">
        <v>7616</v>
      </c>
      <c r="U1632" s="634">
        <v>42709</v>
      </c>
      <c r="V1632" s="636" t="s">
        <v>694</v>
      </c>
      <c r="W1632" s="634">
        <v>42723</v>
      </c>
      <c r="X1632" s="634">
        <v>42724</v>
      </c>
      <c r="Y1632" s="632" t="s">
        <v>9063</v>
      </c>
      <c r="Z1632" s="649">
        <v>2141692.7200000002</v>
      </c>
      <c r="AA1632" s="528" t="s">
        <v>2371</v>
      </c>
      <c r="AB1632" s="632" t="s">
        <v>2372</v>
      </c>
    </row>
    <row r="1633" spans="1:28" ht="78.75">
      <c r="A1633" s="475" t="s">
        <v>27355</v>
      </c>
      <c r="B1633" s="1174" t="s">
        <v>26039</v>
      </c>
      <c r="C1633" s="636">
        <v>4220031675</v>
      </c>
      <c r="D1633" s="636" t="s">
        <v>272</v>
      </c>
      <c r="E1633" s="677" t="s">
        <v>9064</v>
      </c>
      <c r="F1633" s="634">
        <v>42689</v>
      </c>
      <c r="G1633" s="634">
        <v>42702</v>
      </c>
      <c r="H1633" s="632" t="s">
        <v>9065</v>
      </c>
      <c r="I1633" s="476" t="s">
        <v>9066</v>
      </c>
      <c r="J1633" s="680" t="s">
        <v>9067</v>
      </c>
      <c r="K1633" s="636">
        <v>1</v>
      </c>
      <c r="L1633" s="636">
        <v>1</v>
      </c>
      <c r="M1633" s="636">
        <v>0</v>
      </c>
      <c r="N1633" s="637">
        <v>2925920</v>
      </c>
      <c r="O1633" s="649">
        <v>2925920</v>
      </c>
      <c r="P1633" s="647">
        <f t="shared" si="53"/>
        <v>0</v>
      </c>
      <c r="Q1633" s="638">
        <f t="shared" si="54"/>
        <v>0</v>
      </c>
      <c r="R1633" s="528" t="s">
        <v>1199</v>
      </c>
      <c r="S1633" s="632" t="s">
        <v>1200</v>
      </c>
      <c r="T1633" s="677" t="s">
        <v>9068</v>
      </c>
      <c r="U1633" s="634">
        <v>42711</v>
      </c>
      <c r="V1633" s="636" t="s">
        <v>694</v>
      </c>
      <c r="W1633" s="634">
        <v>42724</v>
      </c>
      <c r="X1633" s="634">
        <v>42725</v>
      </c>
      <c r="Y1633" s="632" t="s">
        <v>9069</v>
      </c>
      <c r="Z1633" s="649">
        <v>2925920</v>
      </c>
      <c r="AA1633" s="528" t="s">
        <v>1199</v>
      </c>
      <c r="AB1633" s="632" t="s">
        <v>1200</v>
      </c>
    </row>
    <row r="1634" spans="1:28" ht="101.25">
      <c r="A1634" s="475" t="s">
        <v>27356</v>
      </c>
      <c r="B1634" s="1174" t="s">
        <v>26039</v>
      </c>
      <c r="C1634" s="636">
        <v>4220031675</v>
      </c>
      <c r="D1634" s="636" t="s">
        <v>261</v>
      </c>
      <c r="E1634" s="677" t="s">
        <v>9070</v>
      </c>
      <c r="F1634" s="634">
        <v>42668</v>
      </c>
      <c r="G1634" s="634">
        <v>42689</v>
      </c>
      <c r="H1634" s="632" t="s">
        <v>9071</v>
      </c>
      <c r="I1634" s="476" t="s">
        <v>7924</v>
      </c>
      <c r="J1634" s="680" t="s">
        <v>8615</v>
      </c>
      <c r="K1634" s="636">
        <v>16</v>
      </c>
      <c r="L1634" s="636">
        <v>13</v>
      </c>
      <c r="M1634" s="636">
        <v>3</v>
      </c>
      <c r="N1634" s="637">
        <v>9490592</v>
      </c>
      <c r="O1634" s="649">
        <v>5172372.6399999997</v>
      </c>
      <c r="P1634" s="647">
        <f t="shared" si="53"/>
        <v>4318219.3600000003</v>
      </c>
      <c r="Q1634" s="638">
        <f t="shared" si="54"/>
        <v>0.45500000000000007</v>
      </c>
      <c r="R1634" s="528" t="s">
        <v>3404</v>
      </c>
      <c r="S1634" s="632" t="s">
        <v>2994</v>
      </c>
      <c r="T1634" s="668" t="s">
        <v>8146</v>
      </c>
      <c r="U1634" s="634">
        <v>42716</v>
      </c>
      <c r="V1634" s="636" t="s">
        <v>694</v>
      </c>
      <c r="W1634" s="634">
        <v>42730</v>
      </c>
      <c r="X1634" s="634">
        <v>42731</v>
      </c>
      <c r="Y1634" s="632" t="s">
        <v>9072</v>
      </c>
      <c r="Z1634" s="649">
        <v>5172372.6399999997</v>
      </c>
      <c r="AA1634" s="528" t="s">
        <v>3404</v>
      </c>
      <c r="AB1634" s="632" t="s">
        <v>2994</v>
      </c>
    </row>
    <row r="1635" spans="1:28" ht="101.25">
      <c r="A1635" s="475" t="s">
        <v>27357</v>
      </c>
      <c r="B1635" s="1174" t="s">
        <v>26039</v>
      </c>
      <c r="C1635" s="636">
        <v>4220031675</v>
      </c>
      <c r="D1635" s="636" t="s">
        <v>272</v>
      </c>
      <c r="E1635" s="677" t="s">
        <v>9073</v>
      </c>
      <c r="F1635" s="634">
        <v>42667</v>
      </c>
      <c r="G1635" s="634">
        <v>42690</v>
      </c>
      <c r="H1635" s="632" t="s">
        <v>9074</v>
      </c>
      <c r="I1635" s="476" t="s">
        <v>8032</v>
      </c>
      <c r="J1635" s="476" t="s">
        <v>8481</v>
      </c>
      <c r="K1635" s="636">
        <v>3</v>
      </c>
      <c r="L1635" s="636">
        <v>3</v>
      </c>
      <c r="M1635" s="636">
        <v>0</v>
      </c>
      <c r="N1635" s="637">
        <v>317905</v>
      </c>
      <c r="O1635" s="649">
        <v>317905</v>
      </c>
      <c r="P1635" s="647">
        <f t="shared" si="53"/>
        <v>0</v>
      </c>
      <c r="Q1635" s="638">
        <f t="shared" si="54"/>
        <v>0</v>
      </c>
      <c r="R1635" s="528" t="s">
        <v>3404</v>
      </c>
      <c r="S1635" s="632" t="s">
        <v>2994</v>
      </c>
      <c r="T1635" s="668" t="s">
        <v>8146</v>
      </c>
      <c r="U1635" s="634">
        <v>42709</v>
      </c>
      <c r="V1635" s="636" t="s">
        <v>694</v>
      </c>
      <c r="W1635" s="634">
        <v>42723</v>
      </c>
      <c r="X1635" s="634">
        <v>42724</v>
      </c>
      <c r="Y1635" s="632" t="s">
        <v>9075</v>
      </c>
      <c r="Z1635" s="649">
        <v>317905</v>
      </c>
      <c r="AA1635" s="528" t="s">
        <v>3404</v>
      </c>
      <c r="AB1635" s="632" t="s">
        <v>2994</v>
      </c>
    </row>
    <row r="1636" spans="1:28" ht="123.75">
      <c r="A1636" s="475" t="s">
        <v>27358</v>
      </c>
      <c r="B1636" s="1174" t="s">
        <v>26039</v>
      </c>
      <c r="C1636" s="636">
        <v>4220031675</v>
      </c>
      <c r="D1636" s="636" t="s">
        <v>261</v>
      </c>
      <c r="E1636" s="677" t="s">
        <v>9076</v>
      </c>
      <c r="F1636" s="634">
        <v>42670</v>
      </c>
      <c r="G1636" s="634">
        <v>42690</v>
      </c>
      <c r="H1636" s="632" t="s">
        <v>9077</v>
      </c>
      <c r="I1636" s="476" t="s">
        <v>9078</v>
      </c>
      <c r="J1636" s="476" t="s">
        <v>9079</v>
      </c>
      <c r="K1636" s="636">
        <v>7</v>
      </c>
      <c r="L1636" s="636">
        <v>7</v>
      </c>
      <c r="M1636" s="636">
        <v>0</v>
      </c>
      <c r="N1636" s="637">
        <v>592020</v>
      </c>
      <c r="O1636" s="649">
        <v>583139.69999999995</v>
      </c>
      <c r="P1636" s="647">
        <f t="shared" si="53"/>
        <v>8880.3000000000466</v>
      </c>
      <c r="Q1636" s="638">
        <f t="shared" si="54"/>
        <v>1.5000000000000142E-2</v>
      </c>
      <c r="R1636" s="528" t="s">
        <v>7030</v>
      </c>
      <c r="S1636" s="632" t="s">
        <v>8395</v>
      </c>
      <c r="T1636" s="677" t="s">
        <v>9080</v>
      </c>
      <c r="U1636" s="634">
        <v>42710</v>
      </c>
      <c r="V1636" s="636" t="s">
        <v>694</v>
      </c>
      <c r="W1636" s="634">
        <v>42724</v>
      </c>
      <c r="X1636" s="634">
        <v>42725</v>
      </c>
      <c r="Y1636" s="632" t="s">
        <v>9081</v>
      </c>
      <c r="Z1636" s="649">
        <v>583139.69999999995</v>
      </c>
      <c r="AA1636" s="528" t="s">
        <v>7030</v>
      </c>
      <c r="AB1636" s="632" t="s">
        <v>8395</v>
      </c>
    </row>
    <row r="1637" spans="1:28" ht="90">
      <c r="A1637" s="475" t="s">
        <v>27359</v>
      </c>
      <c r="B1637" s="1174" t="s">
        <v>26039</v>
      </c>
      <c r="C1637" s="636">
        <v>4220031675</v>
      </c>
      <c r="D1637" s="636" t="s">
        <v>261</v>
      </c>
      <c r="E1637" s="677" t="s">
        <v>9082</v>
      </c>
      <c r="F1637" s="634">
        <v>42668</v>
      </c>
      <c r="G1637" s="634">
        <v>42688</v>
      </c>
      <c r="H1637" s="660" t="s">
        <v>9083</v>
      </c>
      <c r="I1637" s="476" t="s">
        <v>9084</v>
      </c>
      <c r="J1637" s="476" t="s">
        <v>9085</v>
      </c>
      <c r="K1637" s="636">
        <v>9</v>
      </c>
      <c r="L1637" s="636">
        <v>9</v>
      </c>
      <c r="M1637" s="636">
        <v>0</v>
      </c>
      <c r="N1637" s="637">
        <v>2620800</v>
      </c>
      <c r="O1637" s="649">
        <v>1900080</v>
      </c>
      <c r="P1637" s="647">
        <f t="shared" si="53"/>
        <v>720720</v>
      </c>
      <c r="Q1637" s="638">
        <f t="shared" si="54"/>
        <v>0.27500000000000002</v>
      </c>
      <c r="R1637" s="668" t="s">
        <v>1262</v>
      </c>
      <c r="S1637" s="632" t="s">
        <v>1263</v>
      </c>
      <c r="T1637" s="668" t="s">
        <v>8971</v>
      </c>
      <c r="U1637" s="634">
        <v>131040</v>
      </c>
      <c r="V1637" s="636" t="s">
        <v>694</v>
      </c>
      <c r="W1637" s="634">
        <v>42717</v>
      </c>
      <c r="X1637" s="634">
        <v>42718</v>
      </c>
      <c r="Y1637" s="632" t="s">
        <v>9086</v>
      </c>
      <c r="Z1637" s="649">
        <v>1900080</v>
      </c>
      <c r="AA1637" s="668" t="s">
        <v>1262</v>
      </c>
      <c r="AB1637" s="632" t="s">
        <v>1263</v>
      </c>
    </row>
    <row r="1638" spans="1:28" ht="112.5">
      <c r="A1638" s="475" t="s">
        <v>27360</v>
      </c>
      <c r="B1638" s="1174" t="s">
        <v>26039</v>
      </c>
      <c r="C1638" s="636">
        <v>4220031675</v>
      </c>
      <c r="D1638" s="636" t="s">
        <v>261</v>
      </c>
      <c r="E1638" s="677" t="s">
        <v>9087</v>
      </c>
      <c r="F1638" s="634">
        <v>42668</v>
      </c>
      <c r="G1638" s="634">
        <v>42690</v>
      </c>
      <c r="H1638" s="660" t="s">
        <v>9088</v>
      </c>
      <c r="I1638" s="476" t="s">
        <v>9089</v>
      </c>
      <c r="J1638" s="680" t="s">
        <v>9090</v>
      </c>
      <c r="K1638" s="636">
        <v>5</v>
      </c>
      <c r="L1638" s="636">
        <v>5</v>
      </c>
      <c r="M1638" s="636">
        <v>0</v>
      </c>
      <c r="N1638" s="637">
        <v>807240</v>
      </c>
      <c r="O1638" s="649">
        <v>540850.80000000005</v>
      </c>
      <c r="P1638" s="647">
        <f t="shared" si="53"/>
        <v>266389.19999999995</v>
      </c>
      <c r="Q1638" s="638">
        <f t="shared" si="54"/>
        <v>0.33</v>
      </c>
      <c r="R1638" s="677" t="s">
        <v>3661</v>
      </c>
      <c r="S1638" s="632" t="s">
        <v>3434</v>
      </c>
      <c r="T1638" s="528" t="s">
        <v>8943</v>
      </c>
      <c r="U1638" s="634">
        <v>42709</v>
      </c>
      <c r="V1638" s="636" t="s">
        <v>694</v>
      </c>
      <c r="W1638" s="634">
        <v>42723</v>
      </c>
      <c r="X1638" s="634">
        <v>42724</v>
      </c>
      <c r="Y1638" s="632" t="s">
        <v>9091</v>
      </c>
      <c r="Z1638" s="649">
        <v>540850.80000000005</v>
      </c>
      <c r="AA1638" s="677" t="s">
        <v>3661</v>
      </c>
      <c r="AB1638" s="632" t="s">
        <v>3434</v>
      </c>
    </row>
    <row r="1639" spans="1:28" ht="191.25">
      <c r="A1639" s="475" t="s">
        <v>27361</v>
      </c>
      <c r="B1639" s="1174" t="s">
        <v>26039</v>
      </c>
      <c r="C1639" s="636">
        <v>4220031675</v>
      </c>
      <c r="D1639" s="636" t="s">
        <v>272</v>
      </c>
      <c r="E1639" s="677" t="s">
        <v>9092</v>
      </c>
      <c r="F1639" s="634">
        <v>42668</v>
      </c>
      <c r="G1639" s="634">
        <v>42691</v>
      </c>
      <c r="H1639" s="632" t="s">
        <v>9093</v>
      </c>
      <c r="I1639" s="476" t="s">
        <v>8389</v>
      </c>
      <c r="J1639" s="680" t="s">
        <v>9094</v>
      </c>
      <c r="K1639" s="636">
        <v>4</v>
      </c>
      <c r="L1639" s="636">
        <v>4</v>
      </c>
      <c r="M1639" s="636">
        <v>0</v>
      </c>
      <c r="N1639" s="637">
        <v>173328</v>
      </c>
      <c r="O1639" s="649">
        <v>172461.36</v>
      </c>
      <c r="P1639" s="647">
        <f t="shared" si="53"/>
        <v>866.64000000001397</v>
      </c>
      <c r="Q1639" s="638">
        <f t="shared" si="54"/>
        <v>5.0000000000001424E-3</v>
      </c>
      <c r="R1639" s="528" t="s">
        <v>1552</v>
      </c>
      <c r="S1639" s="632" t="s">
        <v>1561</v>
      </c>
      <c r="T1639" s="677" t="s">
        <v>9095</v>
      </c>
      <c r="U1639" s="634">
        <v>42709</v>
      </c>
      <c r="V1639" s="636" t="s">
        <v>694</v>
      </c>
      <c r="W1639" s="634">
        <v>42724</v>
      </c>
      <c r="X1639" s="634">
        <v>42725</v>
      </c>
      <c r="Y1639" s="632" t="s">
        <v>9096</v>
      </c>
      <c r="Z1639" s="649">
        <v>172461.36</v>
      </c>
      <c r="AA1639" s="528" t="s">
        <v>1552</v>
      </c>
      <c r="AB1639" s="632" t="s">
        <v>1561</v>
      </c>
    </row>
    <row r="1640" spans="1:28" ht="112.5">
      <c r="A1640" s="475" t="s">
        <v>27362</v>
      </c>
      <c r="B1640" s="1174" t="s">
        <v>26039</v>
      </c>
      <c r="C1640" s="636">
        <v>4220031675</v>
      </c>
      <c r="D1640" s="636" t="s">
        <v>261</v>
      </c>
      <c r="E1640" s="677" t="s">
        <v>9097</v>
      </c>
      <c r="F1640" s="634">
        <v>42668</v>
      </c>
      <c r="G1640" s="634">
        <v>42691</v>
      </c>
      <c r="H1640" s="632" t="s">
        <v>9098</v>
      </c>
      <c r="I1640" s="476" t="s">
        <v>2543</v>
      </c>
      <c r="J1640" s="476" t="s">
        <v>9099</v>
      </c>
      <c r="K1640" s="636">
        <v>3</v>
      </c>
      <c r="L1640" s="636">
        <v>3</v>
      </c>
      <c r="M1640" s="636">
        <v>0</v>
      </c>
      <c r="N1640" s="637">
        <v>742520</v>
      </c>
      <c r="O1640" s="649">
        <v>534614.4</v>
      </c>
      <c r="P1640" s="647">
        <f t="shared" si="53"/>
        <v>207905.59999999998</v>
      </c>
      <c r="Q1640" s="638">
        <f t="shared" si="54"/>
        <v>0.27999999999999986</v>
      </c>
      <c r="R1640" s="677" t="s">
        <v>3661</v>
      </c>
      <c r="S1640" s="632" t="s">
        <v>3434</v>
      </c>
      <c r="T1640" s="528" t="s">
        <v>8943</v>
      </c>
      <c r="U1640" s="634">
        <v>42713</v>
      </c>
      <c r="V1640" s="636" t="s">
        <v>694</v>
      </c>
      <c r="W1640" s="634">
        <v>42724</v>
      </c>
      <c r="X1640" s="634">
        <v>42725</v>
      </c>
      <c r="Y1640" s="632" t="s">
        <v>9100</v>
      </c>
      <c r="Z1640" s="649">
        <v>534614.4</v>
      </c>
      <c r="AA1640" s="677" t="s">
        <v>3661</v>
      </c>
      <c r="AB1640" s="632" t="s">
        <v>3434</v>
      </c>
    </row>
    <row r="1641" spans="1:28" ht="112.5">
      <c r="A1641" s="475" t="s">
        <v>27363</v>
      </c>
      <c r="B1641" s="1174" t="s">
        <v>26039</v>
      </c>
      <c r="C1641" s="636">
        <v>4220031675</v>
      </c>
      <c r="D1641" s="636" t="s">
        <v>261</v>
      </c>
      <c r="E1641" s="677" t="s">
        <v>9101</v>
      </c>
      <c r="F1641" s="634">
        <v>42676</v>
      </c>
      <c r="G1641" s="634">
        <v>42695</v>
      </c>
      <c r="H1641" s="660" t="s">
        <v>9102</v>
      </c>
      <c r="I1641" s="476" t="s">
        <v>9103</v>
      </c>
      <c r="J1641" s="476" t="s">
        <v>9104</v>
      </c>
      <c r="K1641" s="636">
        <v>3</v>
      </c>
      <c r="L1641" s="636">
        <v>3</v>
      </c>
      <c r="M1641" s="636">
        <v>0</v>
      </c>
      <c r="N1641" s="637">
        <v>1852870</v>
      </c>
      <c r="O1641" s="649">
        <v>1815811</v>
      </c>
      <c r="P1641" s="647">
        <f t="shared" si="53"/>
        <v>37059</v>
      </c>
      <c r="Q1641" s="638">
        <f t="shared" si="54"/>
        <v>2.0000863525233826E-2</v>
      </c>
      <c r="R1641" s="528" t="s">
        <v>7664</v>
      </c>
      <c r="S1641" s="632" t="s">
        <v>9105</v>
      </c>
      <c r="T1641" s="677" t="s">
        <v>9106</v>
      </c>
      <c r="U1641" s="634">
        <v>42710</v>
      </c>
      <c r="V1641" s="636" t="s">
        <v>694</v>
      </c>
      <c r="W1641" s="634">
        <v>42730</v>
      </c>
      <c r="X1641" s="634">
        <v>42732</v>
      </c>
      <c r="Y1641" s="632" t="s">
        <v>9107</v>
      </c>
      <c r="Z1641" s="649">
        <v>1815811</v>
      </c>
      <c r="AA1641" s="528" t="s">
        <v>7664</v>
      </c>
      <c r="AB1641" s="632" t="s">
        <v>9105</v>
      </c>
    </row>
    <row r="1642" spans="1:28" ht="101.25">
      <c r="A1642" s="475" t="s">
        <v>27364</v>
      </c>
      <c r="B1642" s="1174" t="s">
        <v>26039</v>
      </c>
      <c r="C1642" s="636">
        <v>4220031675</v>
      </c>
      <c r="D1642" s="636" t="s">
        <v>272</v>
      </c>
      <c r="E1642" s="677" t="s">
        <v>9108</v>
      </c>
      <c r="F1642" s="634">
        <v>42676</v>
      </c>
      <c r="G1642" s="634">
        <v>42692</v>
      </c>
      <c r="H1642" s="632" t="s">
        <v>9109</v>
      </c>
      <c r="I1642" s="476" t="s">
        <v>9103</v>
      </c>
      <c r="J1642" s="476" t="s">
        <v>9104</v>
      </c>
      <c r="K1642" s="636">
        <v>3</v>
      </c>
      <c r="L1642" s="636">
        <v>3</v>
      </c>
      <c r="M1642" s="636">
        <v>0</v>
      </c>
      <c r="N1642" s="637">
        <v>1287420</v>
      </c>
      <c r="O1642" s="649">
        <v>1280982.8999999999</v>
      </c>
      <c r="P1642" s="647">
        <f t="shared" si="53"/>
        <v>6437.1000000000931</v>
      </c>
      <c r="Q1642" s="638">
        <f t="shared" si="54"/>
        <v>5.0000000000001424E-3</v>
      </c>
      <c r="R1642" s="528" t="s">
        <v>3404</v>
      </c>
      <c r="S1642" s="632" t="s">
        <v>2994</v>
      </c>
      <c r="T1642" s="668" t="s">
        <v>8146</v>
      </c>
      <c r="U1642" s="634">
        <v>42710</v>
      </c>
      <c r="V1642" s="636" t="s">
        <v>694</v>
      </c>
      <c r="W1642" s="634">
        <v>42724</v>
      </c>
      <c r="X1642" s="634">
        <v>42725</v>
      </c>
      <c r="Y1642" s="632" t="s">
        <v>9110</v>
      </c>
      <c r="Z1642" s="649">
        <v>1280982.8999999999</v>
      </c>
      <c r="AA1642" s="528" t="s">
        <v>3404</v>
      </c>
      <c r="AB1642" s="632" t="s">
        <v>2994</v>
      </c>
    </row>
    <row r="1643" spans="1:28" ht="101.25">
      <c r="A1643" s="475" t="s">
        <v>27365</v>
      </c>
      <c r="B1643" s="1174" t="s">
        <v>26039</v>
      </c>
      <c r="C1643" s="636">
        <v>4220031675</v>
      </c>
      <c r="D1643" s="636" t="s">
        <v>272</v>
      </c>
      <c r="E1643" s="677" t="s">
        <v>9111</v>
      </c>
      <c r="F1643" s="634">
        <v>42676</v>
      </c>
      <c r="G1643" s="634">
        <v>42696</v>
      </c>
      <c r="H1643" s="660" t="s">
        <v>9112</v>
      </c>
      <c r="I1643" s="476" t="s">
        <v>9103</v>
      </c>
      <c r="J1643" s="476" t="s">
        <v>9104</v>
      </c>
      <c r="K1643" s="636">
        <v>4</v>
      </c>
      <c r="L1643" s="636">
        <v>4</v>
      </c>
      <c r="M1643" s="636">
        <v>0</v>
      </c>
      <c r="N1643" s="637">
        <v>879030</v>
      </c>
      <c r="O1643" s="649">
        <v>874634.85</v>
      </c>
      <c r="P1643" s="647">
        <f t="shared" si="53"/>
        <v>4395.1500000000233</v>
      </c>
      <c r="Q1643" s="638">
        <f t="shared" si="54"/>
        <v>5.0000000000000001E-3</v>
      </c>
      <c r="R1643" s="528" t="s">
        <v>7646</v>
      </c>
      <c r="S1643" s="636">
        <v>4213003797</v>
      </c>
      <c r="T1643" s="528" t="s">
        <v>7647</v>
      </c>
      <c r="U1643" s="634">
        <v>42710</v>
      </c>
      <c r="V1643" s="636" t="s">
        <v>694</v>
      </c>
      <c r="W1643" s="634">
        <v>42725</v>
      </c>
      <c r="X1643" s="634">
        <v>42727</v>
      </c>
      <c r="Y1643" s="632" t="s">
        <v>9113</v>
      </c>
      <c r="Z1643" s="649">
        <v>874634.85</v>
      </c>
      <c r="AA1643" s="528" t="s">
        <v>7646</v>
      </c>
      <c r="AB1643" s="636">
        <v>4213003797</v>
      </c>
    </row>
    <row r="1644" spans="1:28" ht="112.5">
      <c r="A1644" s="475" t="s">
        <v>27366</v>
      </c>
      <c r="B1644" s="1174" t="s">
        <v>26039</v>
      </c>
      <c r="C1644" s="636">
        <v>4220031675</v>
      </c>
      <c r="D1644" s="636" t="s">
        <v>272</v>
      </c>
      <c r="E1644" s="677" t="s">
        <v>9114</v>
      </c>
      <c r="F1644" s="634">
        <v>42676</v>
      </c>
      <c r="G1644" s="634">
        <v>42695</v>
      </c>
      <c r="H1644" s="632" t="s">
        <v>9115</v>
      </c>
      <c r="I1644" s="476" t="s">
        <v>9116</v>
      </c>
      <c r="J1644" s="476" t="s">
        <v>9117</v>
      </c>
      <c r="K1644" s="636">
        <v>4</v>
      </c>
      <c r="L1644" s="636">
        <v>4</v>
      </c>
      <c r="M1644" s="636">
        <v>0</v>
      </c>
      <c r="N1644" s="637">
        <v>8450040</v>
      </c>
      <c r="O1644" s="649">
        <v>8407789.8000000007</v>
      </c>
      <c r="P1644" s="647">
        <f t="shared" si="53"/>
        <v>42250.199999999255</v>
      </c>
      <c r="Q1644" s="638">
        <f t="shared" si="54"/>
        <v>4.9999999999998579E-3</v>
      </c>
      <c r="R1644" s="528" t="s">
        <v>3404</v>
      </c>
      <c r="S1644" s="632" t="s">
        <v>2994</v>
      </c>
      <c r="T1644" s="668" t="s">
        <v>8146</v>
      </c>
      <c r="U1644" s="634">
        <v>42718</v>
      </c>
      <c r="V1644" s="636" t="s">
        <v>694</v>
      </c>
      <c r="W1644" s="634">
        <v>42730</v>
      </c>
      <c r="X1644" s="634">
        <v>42731</v>
      </c>
      <c r="Y1644" s="632" t="s">
        <v>9118</v>
      </c>
      <c r="Z1644" s="649">
        <v>8407789.8000000007</v>
      </c>
      <c r="AA1644" s="528" t="s">
        <v>3404</v>
      </c>
      <c r="AB1644" s="632" t="s">
        <v>2994</v>
      </c>
    </row>
    <row r="1645" spans="1:28" ht="112.5">
      <c r="A1645" s="475" t="s">
        <v>27367</v>
      </c>
      <c r="B1645" s="1174" t="s">
        <v>26039</v>
      </c>
      <c r="C1645" s="636">
        <v>4220031675</v>
      </c>
      <c r="D1645" s="636" t="s">
        <v>272</v>
      </c>
      <c r="E1645" s="677" t="s">
        <v>9119</v>
      </c>
      <c r="F1645" s="634">
        <v>42685</v>
      </c>
      <c r="G1645" s="634">
        <v>42696</v>
      </c>
      <c r="H1645" s="632" t="s">
        <v>9120</v>
      </c>
      <c r="I1645" s="476" t="s">
        <v>9116</v>
      </c>
      <c r="J1645" s="476" t="s">
        <v>9117</v>
      </c>
      <c r="K1645" s="636">
        <v>3</v>
      </c>
      <c r="L1645" s="636">
        <v>3</v>
      </c>
      <c r="M1645" s="636">
        <v>0</v>
      </c>
      <c r="N1645" s="637">
        <v>6041166</v>
      </c>
      <c r="O1645" s="649">
        <v>6010960.1699999999</v>
      </c>
      <c r="P1645" s="647">
        <f t="shared" si="53"/>
        <v>30205.830000000075</v>
      </c>
      <c r="Q1645" s="638">
        <f t="shared" si="54"/>
        <v>5.0000000000000001E-3</v>
      </c>
      <c r="R1645" s="528" t="s">
        <v>7646</v>
      </c>
      <c r="S1645" s="636">
        <v>4213003797</v>
      </c>
      <c r="T1645" s="528" t="s">
        <v>7647</v>
      </c>
      <c r="U1645" s="634">
        <v>42720</v>
      </c>
      <c r="V1645" s="636" t="s">
        <v>694</v>
      </c>
      <c r="W1645" s="634">
        <v>42731</v>
      </c>
      <c r="X1645" s="634">
        <v>42732</v>
      </c>
      <c r="Y1645" s="632" t="s">
        <v>9121</v>
      </c>
      <c r="Z1645" s="649">
        <v>6010960.1699999999</v>
      </c>
      <c r="AA1645" s="528" t="s">
        <v>7646</v>
      </c>
      <c r="AB1645" s="636">
        <v>4213003797</v>
      </c>
    </row>
    <row r="1646" spans="1:28" ht="123.75">
      <c r="A1646" s="475" t="s">
        <v>27368</v>
      </c>
      <c r="B1646" s="1174" t="s">
        <v>26039</v>
      </c>
      <c r="C1646" s="636">
        <v>4220031675</v>
      </c>
      <c r="D1646" s="636" t="s">
        <v>261</v>
      </c>
      <c r="E1646" s="677" t="s">
        <v>9122</v>
      </c>
      <c r="F1646" s="634">
        <v>42685</v>
      </c>
      <c r="G1646" s="634">
        <v>42696</v>
      </c>
      <c r="H1646" s="632" t="s">
        <v>9123</v>
      </c>
      <c r="I1646" s="476" t="s">
        <v>9116</v>
      </c>
      <c r="J1646" s="476" t="s">
        <v>9117</v>
      </c>
      <c r="K1646" s="636">
        <v>4</v>
      </c>
      <c r="L1646" s="636">
        <v>4</v>
      </c>
      <c r="M1646" s="636">
        <v>0</v>
      </c>
      <c r="N1646" s="637">
        <v>10851490</v>
      </c>
      <c r="O1646" s="649">
        <v>10742975.1</v>
      </c>
      <c r="P1646" s="647">
        <f t="shared" si="53"/>
        <v>108514.90000000037</v>
      </c>
      <c r="Q1646" s="638">
        <f t="shared" si="54"/>
        <v>0.01</v>
      </c>
      <c r="R1646" s="528" t="s">
        <v>7664</v>
      </c>
      <c r="S1646" s="632" t="s">
        <v>9105</v>
      </c>
      <c r="T1646" s="677" t="s">
        <v>9106</v>
      </c>
      <c r="U1646" s="634">
        <v>42720</v>
      </c>
      <c r="V1646" s="636" t="s">
        <v>694</v>
      </c>
      <c r="W1646" s="634">
        <v>42731</v>
      </c>
      <c r="X1646" s="634">
        <v>42732</v>
      </c>
      <c r="Y1646" s="632" t="s">
        <v>9124</v>
      </c>
      <c r="Z1646" s="649">
        <v>10742975.1</v>
      </c>
      <c r="AA1646" s="528" t="s">
        <v>7664</v>
      </c>
      <c r="AB1646" s="632" t="s">
        <v>9105</v>
      </c>
    </row>
    <row r="1647" spans="1:28" ht="112.5">
      <c r="A1647" s="475" t="s">
        <v>27369</v>
      </c>
      <c r="B1647" s="1174" t="s">
        <v>26039</v>
      </c>
      <c r="C1647" s="636">
        <v>4220031675</v>
      </c>
      <c r="D1647" s="636" t="s">
        <v>272</v>
      </c>
      <c r="E1647" s="677" t="s">
        <v>9125</v>
      </c>
      <c r="F1647" s="634">
        <v>42683</v>
      </c>
      <c r="G1647" s="634">
        <v>42696</v>
      </c>
      <c r="H1647" s="632" t="s">
        <v>9126</v>
      </c>
      <c r="I1647" s="476" t="s">
        <v>1243</v>
      </c>
      <c r="J1647" s="476" t="s">
        <v>9127</v>
      </c>
      <c r="K1647" s="636">
        <v>2</v>
      </c>
      <c r="L1647" s="636">
        <v>2</v>
      </c>
      <c r="M1647" s="636">
        <v>0</v>
      </c>
      <c r="N1647" s="637">
        <v>933980</v>
      </c>
      <c r="O1647" s="649">
        <v>929310.1</v>
      </c>
      <c r="P1647" s="647">
        <f t="shared" si="53"/>
        <v>4669.9000000000233</v>
      </c>
      <c r="Q1647" s="638">
        <f t="shared" si="54"/>
        <v>5.0000000000000001E-3</v>
      </c>
      <c r="R1647" s="668" t="s">
        <v>8976</v>
      </c>
      <c r="S1647" s="632" t="s">
        <v>8977</v>
      </c>
      <c r="T1647" s="668" t="s">
        <v>8978</v>
      </c>
      <c r="U1647" s="634">
        <v>42713</v>
      </c>
      <c r="V1647" s="636" t="s">
        <v>694</v>
      </c>
      <c r="W1647" s="634">
        <v>42730</v>
      </c>
      <c r="X1647" s="634">
        <v>42732</v>
      </c>
      <c r="Y1647" s="632" t="s">
        <v>9128</v>
      </c>
      <c r="Z1647" s="649">
        <v>929310.1</v>
      </c>
      <c r="AA1647" s="668" t="s">
        <v>8976</v>
      </c>
      <c r="AB1647" s="632" t="s">
        <v>8977</v>
      </c>
    </row>
    <row r="1648" spans="1:28" ht="146.25">
      <c r="A1648" s="475" t="s">
        <v>27370</v>
      </c>
      <c r="B1648" s="1174" t="s">
        <v>26039</v>
      </c>
      <c r="C1648" s="636">
        <v>4220031675</v>
      </c>
      <c r="D1648" s="636" t="s">
        <v>261</v>
      </c>
      <c r="E1648" s="677" t="s">
        <v>9129</v>
      </c>
      <c r="F1648" s="634">
        <v>42668</v>
      </c>
      <c r="G1648" s="634">
        <v>42690</v>
      </c>
      <c r="H1648" s="632" t="s">
        <v>9130</v>
      </c>
      <c r="I1648" s="476" t="s">
        <v>8170</v>
      </c>
      <c r="J1648" s="476" t="s">
        <v>8171</v>
      </c>
      <c r="K1648" s="636">
        <v>9</v>
      </c>
      <c r="L1648" s="636">
        <v>9</v>
      </c>
      <c r="M1648" s="636">
        <v>0</v>
      </c>
      <c r="N1648" s="637">
        <v>1269000</v>
      </c>
      <c r="O1648" s="649">
        <v>1097685</v>
      </c>
      <c r="P1648" s="647">
        <f t="shared" si="53"/>
        <v>171315</v>
      </c>
      <c r="Q1648" s="638">
        <f t="shared" si="54"/>
        <v>0.13500000000000001</v>
      </c>
      <c r="R1648" s="528" t="s">
        <v>9131</v>
      </c>
      <c r="S1648" s="632" t="s">
        <v>9132</v>
      </c>
      <c r="T1648" s="677" t="s">
        <v>9133</v>
      </c>
      <c r="U1648" s="634">
        <v>42711</v>
      </c>
      <c r="V1648" s="636" t="s">
        <v>694</v>
      </c>
      <c r="W1648" s="634">
        <v>42724</v>
      </c>
      <c r="X1648" s="634">
        <v>42725</v>
      </c>
      <c r="Y1648" s="632" t="s">
        <v>9134</v>
      </c>
      <c r="Z1648" s="649">
        <v>1097685</v>
      </c>
      <c r="AA1648" s="528" t="s">
        <v>9131</v>
      </c>
      <c r="AB1648" s="632" t="s">
        <v>9132</v>
      </c>
    </row>
    <row r="1649" spans="1:28" ht="78.75">
      <c r="A1649" s="475" t="s">
        <v>27371</v>
      </c>
      <c r="B1649" s="1174" t="s">
        <v>26039</v>
      </c>
      <c r="C1649" s="636">
        <v>4220031675</v>
      </c>
      <c r="D1649" s="636" t="s">
        <v>261</v>
      </c>
      <c r="E1649" s="677" t="s">
        <v>9135</v>
      </c>
      <c r="F1649" s="634">
        <v>42697</v>
      </c>
      <c r="G1649" s="634">
        <v>42697</v>
      </c>
      <c r="H1649" s="632" t="s">
        <v>9136</v>
      </c>
      <c r="I1649" s="476" t="s">
        <v>9137</v>
      </c>
      <c r="J1649" s="476" t="s">
        <v>9138</v>
      </c>
      <c r="K1649" s="636">
        <v>4</v>
      </c>
      <c r="L1649" s="636">
        <v>3</v>
      </c>
      <c r="M1649" s="636">
        <v>1</v>
      </c>
      <c r="N1649" s="637">
        <v>63412.9</v>
      </c>
      <c r="O1649" s="649">
        <v>47876.959999999999</v>
      </c>
      <c r="P1649" s="647">
        <f t="shared" si="53"/>
        <v>15535.940000000002</v>
      </c>
      <c r="Q1649" s="638">
        <f t="shared" si="54"/>
        <v>0.2449965227895271</v>
      </c>
      <c r="R1649" s="528" t="s">
        <v>1199</v>
      </c>
      <c r="S1649" s="632" t="s">
        <v>1200</v>
      </c>
      <c r="T1649" s="677" t="s">
        <v>9068</v>
      </c>
      <c r="U1649" s="634">
        <v>42716</v>
      </c>
      <c r="V1649" s="636" t="s">
        <v>694</v>
      </c>
      <c r="W1649" s="634">
        <v>42730</v>
      </c>
      <c r="X1649" s="634">
        <v>42732</v>
      </c>
      <c r="Y1649" s="632" t="s">
        <v>9139</v>
      </c>
      <c r="Z1649" s="649">
        <v>47876.959999999999</v>
      </c>
      <c r="AA1649" s="528" t="s">
        <v>1199</v>
      </c>
      <c r="AB1649" s="632" t="s">
        <v>1200</v>
      </c>
    </row>
    <row r="1650" spans="1:28" ht="90">
      <c r="A1650" s="475" t="s">
        <v>27372</v>
      </c>
      <c r="B1650" s="1174" t="s">
        <v>26039</v>
      </c>
      <c r="C1650" s="636">
        <v>4220031675</v>
      </c>
      <c r="D1650" s="636" t="s">
        <v>261</v>
      </c>
      <c r="E1650" s="677" t="s">
        <v>9140</v>
      </c>
      <c r="F1650" s="634">
        <v>42667</v>
      </c>
      <c r="G1650" s="634">
        <v>42699</v>
      </c>
      <c r="H1650" s="660" t="s">
        <v>9141</v>
      </c>
      <c r="I1650" s="476" t="s">
        <v>1608</v>
      </c>
      <c r="J1650" s="476" t="s">
        <v>9142</v>
      </c>
      <c r="K1650" s="636">
        <v>7</v>
      </c>
      <c r="L1650" s="636">
        <v>6</v>
      </c>
      <c r="M1650" s="636">
        <v>1</v>
      </c>
      <c r="N1650" s="637">
        <v>999750</v>
      </c>
      <c r="O1650" s="649">
        <v>799705</v>
      </c>
      <c r="P1650" s="647">
        <f t="shared" si="53"/>
        <v>200045</v>
      </c>
      <c r="Q1650" s="638">
        <f t="shared" si="54"/>
        <v>0.20009502375593896</v>
      </c>
      <c r="R1650" s="528" t="s">
        <v>2051</v>
      </c>
      <c r="S1650" s="632" t="s">
        <v>8412</v>
      </c>
      <c r="T1650" s="677" t="s">
        <v>8986</v>
      </c>
      <c r="U1650" s="634">
        <v>42717</v>
      </c>
      <c r="V1650" s="636" t="s">
        <v>694</v>
      </c>
      <c r="W1650" s="634">
        <v>42730</v>
      </c>
      <c r="X1650" s="634">
        <v>42732</v>
      </c>
      <c r="Y1650" s="632" t="s">
        <v>9143</v>
      </c>
      <c r="Z1650" s="649">
        <v>799705</v>
      </c>
      <c r="AA1650" s="528" t="s">
        <v>2051</v>
      </c>
      <c r="AB1650" s="632" t="s">
        <v>8412</v>
      </c>
    </row>
    <row r="1651" spans="1:28" ht="101.25">
      <c r="A1651" s="475" t="s">
        <v>27373</v>
      </c>
      <c r="B1651" s="1174" t="s">
        <v>26039</v>
      </c>
      <c r="C1651" s="636">
        <v>4220031675</v>
      </c>
      <c r="D1651" s="636" t="s">
        <v>272</v>
      </c>
      <c r="E1651" s="677" t="s">
        <v>9144</v>
      </c>
      <c r="F1651" s="634">
        <v>42668</v>
      </c>
      <c r="G1651" s="634">
        <v>42699</v>
      </c>
      <c r="H1651" s="632" t="s">
        <v>9145</v>
      </c>
      <c r="I1651" s="476" t="s">
        <v>9146</v>
      </c>
      <c r="J1651" s="476" t="s">
        <v>9147</v>
      </c>
      <c r="K1651" s="636">
        <v>1</v>
      </c>
      <c r="L1651" s="636">
        <v>1</v>
      </c>
      <c r="M1651" s="636">
        <v>0</v>
      </c>
      <c r="N1651" s="637">
        <v>102550.5</v>
      </c>
      <c r="O1651" s="649">
        <v>102550.5</v>
      </c>
      <c r="P1651" s="647">
        <f t="shared" si="53"/>
        <v>0</v>
      </c>
      <c r="Q1651" s="638">
        <f t="shared" si="54"/>
        <v>0</v>
      </c>
      <c r="R1651" s="528" t="s">
        <v>8531</v>
      </c>
      <c r="S1651" s="632" t="s">
        <v>9148</v>
      </c>
      <c r="T1651" s="677" t="s">
        <v>9149</v>
      </c>
      <c r="U1651" s="634">
        <v>42711</v>
      </c>
      <c r="V1651" s="636" t="s">
        <v>694</v>
      </c>
      <c r="W1651" s="634">
        <v>42723</v>
      </c>
      <c r="X1651" s="634">
        <v>42723</v>
      </c>
      <c r="Y1651" s="632" t="s">
        <v>9150</v>
      </c>
      <c r="Z1651" s="649">
        <v>102550.5</v>
      </c>
      <c r="AA1651" s="528" t="s">
        <v>8531</v>
      </c>
      <c r="AB1651" s="632" t="s">
        <v>9148</v>
      </c>
    </row>
    <row r="1652" spans="1:28" ht="90">
      <c r="A1652" s="475" t="s">
        <v>27374</v>
      </c>
      <c r="B1652" s="1174" t="s">
        <v>26039</v>
      </c>
      <c r="C1652" s="636">
        <v>4220031675</v>
      </c>
      <c r="D1652" s="636" t="s">
        <v>261</v>
      </c>
      <c r="E1652" s="677" t="s">
        <v>9151</v>
      </c>
      <c r="F1652" s="634">
        <v>42667</v>
      </c>
      <c r="G1652" s="634">
        <v>42703</v>
      </c>
      <c r="H1652" s="632" t="s">
        <v>9152</v>
      </c>
      <c r="I1652" s="476" t="s">
        <v>7836</v>
      </c>
      <c r="J1652" s="476" t="s">
        <v>8196</v>
      </c>
      <c r="K1652" s="636">
        <v>8</v>
      </c>
      <c r="L1652" s="636">
        <v>8</v>
      </c>
      <c r="M1652" s="636">
        <v>0</v>
      </c>
      <c r="N1652" s="637">
        <v>1085304</v>
      </c>
      <c r="O1652" s="649">
        <v>841110.6</v>
      </c>
      <c r="P1652" s="647">
        <f t="shared" si="53"/>
        <v>244193.40000000002</v>
      </c>
      <c r="Q1652" s="638">
        <f t="shared" si="54"/>
        <v>0.22500000000000001</v>
      </c>
      <c r="R1652" s="528" t="s">
        <v>7030</v>
      </c>
      <c r="S1652" s="632" t="s">
        <v>8395</v>
      </c>
      <c r="T1652" s="677" t="s">
        <v>9080</v>
      </c>
      <c r="U1652" s="634">
        <v>42720</v>
      </c>
      <c r="V1652" s="636" t="s">
        <v>694</v>
      </c>
      <c r="W1652" s="634">
        <v>42731</v>
      </c>
      <c r="X1652" s="634">
        <v>42732</v>
      </c>
      <c r="Y1652" s="632" t="s">
        <v>9153</v>
      </c>
      <c r="Z1652" s="649">
        <v>841110.6</v>
      </c>
      <c r="AA1652" s="528" t="s">
        <v>7030</v>
      </c>
      <c r="AB1652" s="632" t="s">
        <v>8395</v>
      </c>
    </row>
    <row r="1653" spans="1:28" ht="123.75">
      <c r="A1653" s="475" t="s">
        <v>27375</v>
      </c>
      <c r="B1653" s="1174" t="s">
        <v>26039</v>
      </c>
      <c r="C1653" s="636">
        <v>4220031675</v>
      </c>
      <c r="D1653" s="636" t="s">
        <v>261</v>
      </c>
      <c r="E1653" s="677" t="s">
        <v>9154</v>
      </c>
      <c r="F1653" s="634">
        <v>42670</v>
      </c>
      <c r="G1653" s="634">
        <v>42698</v>
      </c>
      <c r="H1653" s="632" t="s">
        <v>9155</v>
      </c>
      <c r="I1653" s="476" t="s">
        <v>9156</v>
      </c>
      <c r="J1653" s="476" t="s">
        <v>9157</v>
      </c>
      <c r="K1653" s="636">
        <v>2</v>
      </c>
      <c r="L1653" s="636">
        <v>2</v>
      </c>
      <c r="M1653" s="636">
        <v>0</v>
      </c>
      <c r="N1653" s="637">
        <v>1724754</v>
      </c>
      <c r="O1653" s="649">
        <v>1664387.61</v>
      </c>
      <c r="P1653" s="647">
        <f t="shared" si="53"/>
        <v>60366.389999999898</v>
      </c>
      <c r="Q1653" s="638">
        <f t="shared" si="54"/>
        <v>3.4999999999999858E-2</v>
      </c>
      <c r="R1653" s="528" t="s">
        <v>9158</v>
      </c>
      <c r="S1653" s="632" t="s">
        <v>9050</v>
      </c>
      <c r="T1653" s="677" t="s">
        <v>9051</v>
      </c>
      <c r="U1653" s="634">
        <v>42716</v>
      </c>
      <c r="V1653" s="636" t="s">
        <v>694</v>
      </c>
      <c r="W1653" s="634">
        <v>42730</v>
      </c>
      <c r="X1653" s="634">
        <v>42732</v>
      </c>
      <c r="Y1653" s="632" t="s">
        <v>9159</v>
      </c>
      <c r="Z1653" s="649">
        <v>1664387.61</v>
      </c>
      <c r="AA1653" s="528" t="s">
        <v>9158</v>
      </c>
      <c r="AB1653" s="632" t="s">
        <v>9050</v>
      </c>
    </row>
    <row r="1654" spans="1:28" ht="409.5">
      <c r="A1654" s="475" t="s">
        <v>27376</v>
      </c>
      <c r="B1654" s="1174" t="s">
        <v>26039</v>
      </c>
      <c r="C1654" s="636">
        <v>4220031675</v>
      </c>
      <c r="D1654" s="636" t="s">
        <v>272</v>
      </c>
      <c r="E1654" s="677" t="s">
        <v>9160</v>
      </c>
      <c r="F1654" s="634">
        <v>42671</v>
      </c>
      <c r="G1654" s="634">
        <v>42703</v>
      </c>
      <c r="H1654" s="632" t="s">
        <v>9161</v>
      </c>
      <c r="I1654" s="476" t="s">
        <v>9162</v>
      </c>
      <c r="J1654" s="476" t="s">
        <v>9163</v>
      </c>
      <c r="K1654" s="636">
        <v>1</v>
      </c>
      <c r="L1654" s="636">
        <v>1</v>
      </c>
      <c r="M1654" s="636">
        <v>0</v>
      </c>
      <c r="N1654" s="637">
        <v>907398.6</v>
      </c>
      <c r="O1654" s="649">
        <v>907398.6</v>
      </c>
      <c r="P1654" s="647">
        <f t="shared" si="53"/>
        <v>0</v>
      </c>
      <c r="Q1654" s="638">
        <f t="shared" si="54"/>
        <v>0</v>
      </c>
      <c r="R1654" s="528" t="s">
        <v>8531</v>
      </c>
      <c r="S1654" s="632" t="s">
        <v>9148</v>
      </c>
      <c r="T1654" s="677" t="s">
        <v>9149</v>
      </c>
      <c r="U1654" s="634">
        <v>42716</v>
      </c>
      <c r="V1654" s="636" t="s">
        <v>694</v>
      </c>
      <c r="W1654" s="634">
        <v>42730</v>
      </c>
      <c r="X1654" s="634">
        <v>42732</v>
      </c>
      <c r="Y1654" s="632" t="s">
        <v>9164</v>
      </c>
      <c r="Z1654" s="649">
        <v>907398.6</v>
      </c>
      <c r="AA1654" s="528" t="s">
        <v>8531</v>
      </c>
      <c r="AB1654" s="632" t="s">
        <v>9148</v>
      </c>
    </row>
    <row r="1655" spans="1:28" ht="123.75">
      <c r="A1655" s="475" t="s">
        <v>27377</v>
      </c>
      <c r="B1655" s="1172" t="s">
        <v>6776</v>
      </c>
      <c r="C1655" s="632" t="s">
        <v>4204</v>
      </c>
      <c r="D1655" s="636" t="s">
        <v>589</v>
      </c>
      <c r="E1655" s="671" t="s">
        <v>9165</v>
      </c>
      <c r="F1655" s="644" t="s">
        <v>3392</v>
      </c>
      <c r="G1655" s="634">
        <v>42691</v>
      </c>
      <c r="H1655" s="632" t="s">
        <v>3477</v>
      </c>
      <c r="I1655" s="476" t="s">
        <v>9166</v>
      </c>
      <c r="J1655" s="476" t="s">
        <v>9167</v>
      </c>
      <c r="K1655" s="1451">
        <v>8</v>
      </c>
      <c r="L1655" s="1451">
        <v>8</v>
      </c>
      <c r="M1655" s="1452">
        <v>0</v>
      </c>
      <c r="N1655" s="637">
        <v>1387350</v>
      </c>
      <c r="O1655" s="637">
        <v>929524.48</v>
      </c>
      <c r="P1655" s="647">
        <f t="shared" si="53"/>
        <v>457825.52</v>
      </c>
      <c r="Q1655" s="638">
        <f t="shared" si="54"/>
        <v>0.33000001441597293</v>
      </c>
      <c r="R1655" s="668" t="s">
        <v>2463</v>
      </c>
      <c r="S1655" s="632" t="s">
        <v>9168</v>
      </c>
      <c r="T1655" s="668" t="s">
        <v>9169</v>
      </c>
      <c r="U1655" s="634">
        <v>42719</v>
      </c>
      <c r="V1655" s="636" t="s">
        <v>694</v>
      </c>
      <c r="W1655" s="634">
        <v>42730</v>
      </c>
      <c r="X1655" s="634">
        <v>42730</v>
      </c>
      <c r="Y1655" s="632" t="s">
        <v>9170</v>
      </c>
      <c r="Z1655" s="637">
        <v>929524.48</v>
      </c>
      <c r="AA1655" s="668" t="s">
        <v>2463</v>
      </c>
      <c r="AB1655" s="632" t="s">
        <v>9168</v>
      </c>
    </row>
    <row r="1656" spans="1:28" ht="123.75">
      <c r="A1656" s="475" t="s">
        <v>27378</v>
      </c>
      <c r="B1656" s="1174" t="s">
        <v>26039</v>
      </c>
      <c r="C1656" s="636">
        <v>4220031675</v>
      </c>
      <c r="D1656" s="636" t="s">
        <v>589</v>
      </c>
      <c r="E1656" s="671" t="s">
        <v>9165</v>
      </c>
      <c r="F1656" s="634">
        <v>42670</v>
      </c>
      <c r="G1656" s="634">
        <v>42691</v>
      </c>
      <c r="H1656" s="632" t="s">
        <v>3477</v>
      </c>
      <c r="I1656" s="476" t="s">
        <v>9171</v>
      </c>
      <c r="J1656" s="476" t="s">
        <v>9167</v>
      </c>
      <c r="K1656" s="1451"/>
      <c r="L1656" s="1451"/>
      <c r="M1656" s="1452"/>
      <c r="N1656" s="637">
        <v>6137500</v>
      </c>
      <c r="O1656" s="649">
        <v>4112124.9</v>
      </c>
      <c r="P1656" s="647">
        <f t="shared" si="53"/>
        <v>2025375.1</v>
      </c>
      <c r="Q1656" s="638">
        <f t="shared" si="54"/>
        <v>0.33000001629327896</v>
      </c>
      <c r="R1656" s="668" t="s">
        <v>2463</v>
      </c>
      <c r="S1656" s="632" t="s">
        <v>9168</v>
      </c>
      <c r="T1656" s="668" t="s">
        <v>9169</v>
      </c>
      <c r="U1656" s="634">
        <v>42719</v>
      </c>
      <c r="V1656" s="636" t="s">
        <v>694</v>
      </c>
      <c r="W1656" s="634">
        <v>42731</v>
      </c>
      <c r="X1656" s="634">
        <v>42732</v>
      </c>
      <c r="Y1656" s="632" t="s">
        <v>9172</v>
      </c>
      <c r="Z1656" s="649">
        <v>4112124.9</v>
      </c>
      <c r="AA1656" s="668" t="s">
        <v>2463</v>
      </c>
      <c r="AB1656" s="632" t="s">
        <v>9168</v>
      </c>
    </row>
    <row r="1657" spans="1:28" ht="90">
      <c r="A1657" s="475" t="s">
        <v>27379</v>
      </c>
      <c r="B1657" s="1172" t="s">
        <v>6776</v>
      </c>
      <c r="C1657" s="636">
        <v>4216006669</v>
      </c>
      <c r="D1657" s="644" t="s">
        <v>261</v>
      </c>
      <c r="E1657" s="637" t="s">
        <v>9173</v>
      </c>
      <c r="F1657" s="634">
        <v>42613</v>
      </c>
      <c r="G1657" s="634">
        <v>42625</v>
      </c>
      <c r="H1657" s="632" t="s">
        <v>9174</v>
      </c>
      <c r="I1657" s="632" t="s">
        <v>9175</v>
      </c>
      <c r="J1657" s="632" t="s">
        <v>9176</v>
      </c>
      <c r="K1657" s="635">
        <v>6</v>
      </c>
      <c r="L1657" s="635">
        <v>6</v>
      </c>
      <c r="M1657" s="636">
        <v>0</v>
      </c>
      <c r="N1657" s="647">
        <v>199701</v>
      </c>
      <c r="O1657" s="647">
        <v>147004.47</v>
      </c>
      <c r="P1657" s="647">
        <f t="shared" si="53"/>
        <v>52696.53</v>
      </c>
      <c r="Q1657" s="638">
        <f t="shared" si="54"/>
        <v>0.26387714633376902</v>
      </c>
      <c r="R1657" s="636" t="s">
        <v>9177</v>
      </c>
      <c r="S1657" s="635">
        <v>5404038457</v>
      </c>
      <c r="T1657" s="636" t="s">
        <v>9178</v>
      </c>
      <c r="U1657" s="634">
        <v>42641</v>
      </c>
      <c r="V1657" s="636" t="s">
        <v>694</v>
      </c>
      <c r="W1657" s="634">
        <v>42653</v>
      </c>
      <c r="X1657" s="634">
        <v>42654</v>
      </c>
      <c r="Y1657" s="632" t="s">
        <v>9179</v>
      </c>
      <c r="Z1657" s="647">
        <v>147004.47</v>
      </c>
      <c r="AA1657" s="636" t="s">
        <v>9177</v>
      </c>
      <c r="AB1657" s="635">
        <v>5404038457</v>
      </c>
    </row>
    <row r="1658" spans="1:28" ht="135">
      <c r="A1658" s="475" t="s">
        <v>27380</v>
      </c>
      <c r="B1658" s="1172" t="s">
        <v>6776</v>
      </c>
      <c r="C1658" s="636">
        <v>4216006669</v>
      </c>
      <c r="D1658" s="644" t="s">
        <v>261</v>
      </c>
      <c r="E1658" s="637" t="s">
        <v>9180</v>
      </c>
      <c r="F1658" s="634">
        <v>42613</v>
      </c>
      <c r="G1658" s="634">
        <v>42632</v>
      </c>
      <c r="H1658" s="632" t="s">
        <v>9181</v>
      </c>
      <c r="I1658" s="632" t="s">
        <v>9182</v>
      </c>
      <c r="J1658" s="632" t="s">
        <v>9183</v>
      </c>
      <c r="K1658" s="635">
        <v>3</v>
      </c>
      <c r="L1658" s="635">
        <v>3</v>
      </c>
      <c r="M1658" s="636">
        <v>0</v>
      </c>
      <c r="N1658" s="647">
        <v>149839.79999999999</v>
      </c>
      <c r="O1658" s="647">
        <v>131859</v>
      </c>
      <c r="P1658" s="647">
        <f t="shared" si="53"/>
        <v>17980.799999999988</v>
      </c>
      <c r="Q1658" s="638">
        <f t="shared" si="54"/>
        <v>0.12000016017106262</v>
      </c>
      <c r="R1658" s="636" t="s">
        <v>9184</v>
      </c>
      <c r="S1658" s="659">
        <v>421883354069</v>
      </c>
      <c r="T1658" s="636" t="s">
        <v>9185</v>
      </c>
      <c r="U1658" s="634">
        <v>42653</v>
      </c>
      <c r="V1658" s="636" t="s">
        <v>694</v>
      </c>
      <c r="W1658" s="634">
        <v>42664</v>
      </c>
      <c r="X1658" s="634">
        <v>42681</v>
      </c>
      <c r="Y1658" s="632" t="s">
        <v>9186</v>
      </c>
      <c r="Z1658" s="647">
        <v>131859</v>
      </c>
      <c r="AA1658" s="636" t="s">
        <v>9184</v>
      </c>
      <c r="AB1658" s="659">
        <v>421883354069</v>
      </c>
    </row>
    <row r="1659" spans="1:28" ht="157.5">
      <c r="A1659" s="475" t="s">
        <v>27381</v>
      </c>
      <c r="B1659" s="1172" t="s">
        <v>6776</v>
      </c>
      <c r="C1659" s="636">
        <v>4216006669</v>
      </c>
      <c r="D1659" s="644" t="s">
        <v>272</v>
      </c>
      <c r="E1659" s="637" t="s">
        <v>9187</v>
      </c>
      <c r="F1659" s="634">
        <v>42613</v>
      </c>
      <c r="G1659" s="634">
        <v>42640</v>
      </c>
      <c r="H1659" s="632" t="s">
        <v>9188</v>
      </c>
      <c r="I1659" s="632" t="s">
        <v>8097</v>
      </c>
      <c r="J1659" s="632" t="s">
        <v>9189</v>
      </c>
      <c r="K1659" s="635">
        <v>1</v>
      </c>
      <c r="L1659" s="635">
        <v>1</v>
      </c>
      <c r="M1659" s="636">
        <v>0</v>
      </c>
      <c r="N1659" s="647">
        <v>100000</v>
      </c>
      <c r="O1659" s="647">
        <v>100000</v>
      </c>
      <c r="P1659" s="647">
        <f t="shared" si="53"/>
        <v>0</v>
      </c>
      <c r="Q1659" s="638">
        <f t="shared" si="54"/>
        <v>0</v>
      </c>
      <c r="R1659" s="636" t="s">
        <v>4109</v>
      </c>
      <c r="S1659" s="635">
        <v>4216003724</v>
      </c>
      <c r="T1659" s="636" t="s">
        <v>9190</v>
      </c>
      <c r="U1659" s="634">
        <v>42601</v>
      </c>
      <c r="V1659" s="636" t="s">
        <v>694</v>
      </c>
      <c r="W1659" s="655">
        <v>42661</v>
      </c>
      <c r="X1659" s="634">
        <v>42662</v>
      </c>
      <c r="Y1659" s="632" t="s">
        <v>9191</v>
      </c>
      <c r="Z1659" s="647">
        <v>100000</v>
      </c>
      <c r="AA1659" s="636" t="s">
        <v>4109</v>
      </c>
      <c r="AB1659" s="635">
        <v>4216003724</v>
      </c>
    </row>
    <row r="1660" spans="1:28" ht="123.75">
      <c r="A1660" s="475" t="s">
        <v>27382</v>
      </c>
      <c r="B1660" s="1172" t="s">
        <v>6776</v>
      </c>
      <c r="C1660" s="636">
        <v>4216006669</v>
      </c>
      <c r="D1660" s="644" t="s">
        <v>261</v>
      </c>
      <c r="E1660" s="637" t="s">
        <v>9192</v>
      </c>
      <c r="F1660" s="634">
        <v>42613</v>
      </c>
      <c r="G1660" s="634">
        <v>42625</v>
      </c>
      <c r="H1660" s="632" t="s">
        <v>9193</v>
      </c>
      <c r="I1660" s="632" t="s">
        <v>8419</v>
      </c>
      <c r="J1660" s="636" t="s">
        <v>8420</v>
      </c>
      <c r="K1660" s="635">
        <v>2</v>
      </c>
      <c r="L1660" s="635">
        <v>2</v>
      </c>
      <c r="M1660" s="635">
        <v>0</v>
      </c>
      <c r="N1660" s="647">
        <v>310250</v>
      </c>
      <c r="O1660" s="647">
        <v>290083.75</v>
      </c>
      <c r="P1660" s="647">
        <f t="shared" si="53"/>
        <v>20166.25</v>
      </c>
      <c r="Q1660" s="638">
        <f t="shared" si="54"/>
        <v>6.5000000000000002E-2</v>
      </c>
      <c r="R1660" s="636" t="s">
        <v>1262</v>
      </c>
      <c r="S1660" s="635">
        <v>4253012727</v>
      </c>
      <c r="T1660" s="636" t="s">
        <v>7898</v>
      </c>
      <c r="U1660" s="634">
        <v>42640</v>
      </c>
      <c r="V1660" s="636" t="s">
        <v>694</v>
      </c>
      <c r="W1660" s="634">
        <v>42653</v>
      </c>
      <c r="X1660" s="634">
        <v>42654</v>
      </c>
      <c r="Y1660" s="632" t="s">
        <v>9194</v>
      </c>
      <c r="Z1660" s="647">
        <v>290083.75</v>
      </c>
      <c r="AA1660" s="636" t="s">
        <v>1262</v>
      </c>
      <c r="AB1660" s="635">
        <v>4253012727</v>
      </c>
    </row>
    <row r="1661" spans="1:28" ht="112.5">
      <c r="A1661" s="475" t="s">
        <v>27383</v>
      </c>
      <c r="B1661" s="1172" t="s">
        <v>6776</v>
      </c>
      <c r="C1661" s="636">
        <v>4216006669</v>
      </c>
      <c r="D1661" s="644" t="s">
        <v>261</v>
      </c>
      <c r="E1661" s="637" t="s">
        <v>9195</v>
      </c>
      <c r="F1661" s="634">
        <v>42614</v>
      </c>
      <c r="G1661" s="634">
        <v>42625</v>
      </c>
      <c r="H1661" s="632" t="s">
        <v>9196</v>
      </c>
      <c r="I1661" s="632" t="s">
        <v>3583</v>
      </c>
      <c r="J1661" s="632" t="s">
        <v>9197</v>
      </c>
      <c r="K1661" s="635">
        <v>2</v>
      </c>
      <c r="L1661" s="635">
        <v>2</v>
      </c>
      <c r="M1661" s="635">
        <v>0</v>
      </c>
      <c r="N1661" s="647">
        <v>15396</v>
      </c>
      <c r="O1661" s="647">
        <v>11283.02</v>
      </c>
      <c r="P1661" s="647">
        <f t="shared" si="53"/>
        <v>4112.9799999999996</v>
      </c>
      <c r="Q1661" s="638">
        <f t="shared" si="54"/>
        <v>0.26714601195115617</v>
      </c>
      <c r="R1661" s="636" t="s">
        <v>1433</v>
      </c>
      <c r="S1661" s="635">
        <v>4238003037</v>
      </c>
      <c r="T1661" s="636" t="s">
        <v>8492</v>
      </c>
      <c r="U1661" s="634">
        <v>42642</v>
      </c>
      <c r="V1661" s="636" t="s">
        <v>694</v>
      </c>
      <c r="W1661" s="634">
        <v>42653</v>
      </c>
      <c r="X1661" s="634">
        <v>42654</v>
      </c>
      <c r="Y1661" s="632" t="s">
        <v>9198</v>
      </c>
      <c r="Z1661" s="647">
        <v>11283.02</v>
      </c>
      <c r="AA1661" s="636" t="s">
        <v>1433</v>
      </c>
      <c r="AB1661" s="635">
        <v>4238003037</v>
      </c>
    </row>
    <row r="1662" spans="1:28" ht="112.5">
      <c r="A1662" s="475" t="s">
        <v>27384</v>
      </c>
      <c r="B1662" s="1174" t="s">
        <v>26039</v>
      </c>
      <c r="C1662" s="636">
        <v>4220031675</v>
      </c>
      <c r="D1662" s="644" t="s">
        <v>261</v>
      </c>
      <c r="E1662" s="661" t="s">
        <v>9199</v>
      </c>
      <c r="F1662" s="634">
        <v>42597</v>
      </c>
      <c r="G1662" s="634">
        <v>42611</v>
      </c>
      <c r="H1662" s="660" t="s">
        <v>9200</v>
      </c>
      <c r="I1662" s="636" t="s">
        <v>1268</v>
      </c>
      <c r="J1662" s="632" t="s">
        <v>7696</v>
      </c>
      <c r="K1662" s="636">
        <v>8</v>
      </c>
      <c r="L1662" s="636">
        <v>6</v>
      </c>
      <c r="M1662" s="636">
        <v>2</v>
      </c>
      <c r="N1662" s="663">
        <v>12075000</v>
      </c>
      <c r="O1662" s="637">
        <v>12075000</v>
      </c>
      <c r="P1662" s="647">
        <f t="shared" si="53"/>
        <v>0</v>
      </c>
      <c r="Q1662" s="638">
        <f t="shared" si="54"/>
        <v>0</v>
      </c>
      <c r="R1662" s="636" t="s">
        <v>1262</v>
      </c>
      <c r="S1662" s="632">
        <v>4253012727</v>
      </c>
      <c r="T1662" s="636" t="s">
        <v>8379</v>
      </c>
      <c r="U1662" s="634">
        <v>42635</v>
      </c>
      <c r="V1662" s="636" t="s">
        <v>694</v>
      </c>
      <c r="W1662" s="634">
        <v>42674</v>
      </c>
      <c r="X1662" s="634">
        <v>42675</v>
      </c>
      <c r="Y1662" s="632" t="s">
        <v>9201</v>
      </c>
      <c r="Z1662" s="637">
        <v>12075000</v>
      </c>
      <c r="AA1662" s="636" t="s">
        <v>1262</v>
      </c>
      <c r="AB1662" s="632">
        <v>4253012727</v>
      </c>
    </row>
    <row r="1663" spans="1:28" ht="213.75">
      <c r="A1663" s="475" t="s">
        <v>27385</v>
      </c>
      <c r="B1663" s="1174" t="s">
        <v>26039</v>
      </c>
      <c r="C1663" s="636">
        <v>4220031675</v>
      </c>
      <c r="D1663" s="644" t="s">
        <v>272</v>
      </c>
      <c r="E1663" s="636" t="s">
        <v>9202</v>
      </c>
      <c r="F1663" s="634">
        <v>42597</v>
      </c>
      <c r="G1663" s="634">
        <v>42608</v>
      </c>
      <c r="H1663" s="632" t="s">
        <v>9203</v>
      </c>
      <c r="I1663" s="639" t="s">
        <v>7640</v>
      </c>
      <c r="J1663" s="666" t="s">
        <v>7641</v>
      </c>
      <c r="K1663" s="636">
        <v>7</v>
      </c>
      <c r="L1663" s="636">
        <v>7</v>
      </c>
      <c r="M1663" s="636">
        <v>0</v>
      </c>
      <c r="N1663" s="663">
        <v>7149360</v>
      </c>
      <c r="O1663" s="637">
        <v>7113613.2000000002</v>
      </c>
      <c r="P1663" s="647">
        <f t="shared" si="53"/>
        <v>35746.799999999814</v>
      </c>
      <c r="Q1663" s="638">
        <f t="shared" si="54"/>
        <v>5.0000000000000001E-3</v>
      </c>
      <c r="R1663" s="636" t="s">
        <v>9204</v>
      </c>
      <c r="S1663" s="632" t="s">
        <v>8084</v>
      </c>
      <c r="T1663" s="636" t="s">
        <v>9205</v>
      </c>
      <c r="U1663" s="634">
        <v>42633</v>
      </c>
      <c r="V1663" s="636" t="s">
        <v>694</v>
      </c>
      <c r="W1663" s="634">
        <v>42646</v>
      </c>
      <c r="X1663" s="634">
        <v>42716</v>
      </c>
      <c r="Y1663" s="632" t="s">
        <v>9206</v>
      </c>
      <c r="Z1663" s="637">
        <v>7113613.2000000002</v>
      </c>
      <c r="AA1663" s="636" t="s">
        <v>9204</v>
      </c>
      <c r="AB1663" s="632" t="s">
        <v>8084</v>
      </c>
    </row>
    <row r="1664" spans="1:28" ht="213.75">
      <c r="A1664" s="475" t="s">
        <v>27386</v>
      </c>
      <c r="B1664" s="1174" t="s">
        <v>26039</v>
      </c>
      <c r="C1664" s="636">
        <v>4220031675</v>
      </c>
      <c r="D1664" s="644" t="s">
        <v>261</v>
      </c>
      <c r="E1664" s="636" t="s">
        <v>9207</v>
      </c>
      <c r="F1664" s="634">
        <v>42597</v>
      </c>
      <c r="G1664" s="634">
        <v>42612</v>
      </c>
      <c r="H1664" s="632" t="s">
        <v>9208</v>
      </c>
      <c r="I1664" s="639" t="s">
        <v>7640</v>
      </c>
      <c r="J1664" s="666" t="s">
        <v>7641</v>
      </c>
      <c r="K1664" s="636">
        <v>10</v>
      </c>
      <c r="L1664" s="636">
        <v>9</v>
      </c>
      <c r="M1664" s="636">
        <v>1</v>
      </c>
      <c r="N1664" s="663">
        <v>4739390</v>
      </c>
      <c r="O1664" s="637">
        <v>4691996.0999999996</v>
      </c>
      <c r="P1664" s="647">
        <f t="shared" si="53"/>
        <v>47393.900000000373</v>
      </c>
      <c r="Q1664" s="638">
        <f t="shared" si="54"/>
        <v>1.0000000000000142E-2</v>
      </c>
      <c r="R1664" s="636" t="s">
        <v>1315</v>
      </c>
      <c r="S1664" s="632" t="s">
        <v>1316</v>
      </c>
      <c r="T1664" s="636" t="s">
        <v>9209</v>
      </c>
      <c r="U1664" s="634">
        <v>42639</v>
      </c>
      <c r="V1664" s="636" t="s">
        <v>694</v>
      </c>
      <c r="W1664" s="634">
        <v>42650</v>
      </c>
      <c r="X1664" s="634">
        <v>42718</v>
      </c>
      <c r="Y1664" s="632" t="s">
        <v>9210</v>
      </c>
      <c r="Z1664" s="637">
        <v>4691996.0999999996</v>
      </c>
      <c r="AA1664" s="636" t="s">
        <v>1315</v>
      </c>
      <c r="AB1664" s="632" t="s">
        <v>1316</v>
      </c>
    </row>
    <row r="1665" spans="1:28" ht="213.75">
      <c r="A1665" s="475" t="s">
        <v>27387</v>
      </c>
      <c r="B1665" s="1174" t="s">
        <v>26039</v>
      </c>
      <c r="C1665" s="636">
        <v>4220031675</v>
      </c>
      <c r="D1665" s="644" t="s">
        <v>261</v>
      </c>
      <c r="E1665" s="636" t="s">
        <v>9211</v>
      </c>
      <c r="F1665" s="634">
        <v>42597</v>
      </c>
      <c r="G1665" s="634">
        <v>42612</v>
      </c>
      <c r="H1665" s="632" t="s">
        <v>9212</v>
      </c>
      <c r="I1665" s="639" t="s">
        <v>7640</v>
      </c>
      <c r="J1665" s="666" t="s">
        <v>7641</v>
      </c>
      <c r="K1665" s="636">
        <v>8</v>
      </c>
      <c r="L1665" s="636">
        <v>8</v>
      </c>
      <c r="M1665" s="636">
        <v>0</v>
      </c>
      <c r="N1665" s="663">
        <v>8499170</v>
      </c>
      <c r="O1665" s="637">
        <v>8286300</v>
      </c>
      <c r="P1665" s="647">
        <f t="shared" si="53"/>
        <v>212870</v>
      </c>
      <c r="Q1665" s="638">
        <f t="shared" si="54"/>
        <v>2.5045975077566424E-2</v>
      </c>
      <c r="R1665" s="636" t="s">
        <v>9213</v>
      </c>
      <c r="S1665" s="632" t="s">
        <v>3434</v>
      </c>
      <c r="T1665" s="636" t="s">
        <v>9214</v>
      </c>
      <c r="U1665" s="634">
        <v>42640</v>
      </c>
      <c r="V1665" s="636" t="s">
        <v>694</v>
      </c>
      <c r="W1665" s="634">
        <v>42653</v>
      </c>
      <c r="X1665" s="634">
        <v>42717</v>
      </c>
      <c r="Y1665" s="632" t="s">
        <v>9215</v>
      </c>
      <c r="Z1665" s="637">
        <v>8286300</v>
      </c>
      <c r="AA1665" s="636" t="s">
        <v>9213</v>
      </c>
      <c r="AB1665" s="632" t="s">
        <v>3434</v>
      </c>
    </row>
    <row r="1666" spans="1:28" ht="101.25">
      <c r="A1666" s="475" t="s">
        <v>27388</v>
      </c>
      <c r="B1666" s="1174" t="s">
        <v>26039</v>
      </c>
      <c r="C1666" s="636">
        <v>4220031675</v>
      </c>
      <c r="D1666" s="644" t="s">
        <v>261</v>
      </c>
      <c r="E1666" s="636" t="s">
        <v>9216</v>
      </c>
      <c r="F1666" s="634">
        <v>42597</v>
      </c>
      <c r="G1666" s="634">
        <v>42611</v>
      </c>
      <c r="H1666" s="660" t="s">
        <v>9217</v>
      </c>
      <c r="I1666" s="632" t="s">
        <v>7589</v>
      </c>
      <c r="J1666" s="636" t="s">
        <v>7971</v>
      </c>
      <c r="K1666" s="636">
        <v>8</v>
      </c>
      <c r="L1666" s="636">
        <v>5</v>
      </c>
      <c r="M1666" s="636">
        <v>3</v>
      </c>
      <c r="N1666" s="663">
        <v>3711540</v>
      </c>
      <c r="O1666" s="637">
        <v>3674424.3</v>
      </c>
      <c r="P1666" s="647">
        <f t="shared" si="53"/>
        <v>37115.700000000186</v>
      </c>
      <c r="Q1666" s="638">
        <f t="shared" si="54"/>
        <v>1.0000080828982049E-2</v>
      </c>
      <c r="R1666" s="636" t="s">
        <v>9218</v>
      </c>
      <c r="S1666" s="632" t="s">
        <v>9105</v>
      </c>
      <c r="T1666" s="636" t="s">
        <v>9219</v>
      </c>
      <c r="U1666" s="634">
        <v>42639</v>
      </c>
      <c r="V1666" s="636" t="s">
        <v>694</v>
      </c>
      <c r="W1666" s="634">
        <v>42689</v>
      </c>
      <c r="X1666" s="634">
        <v>42689</v>
      </c>
      <c r="Y1666" s="632" t="s">
        <v>9220</v>
      </c>
      <c r="Z1666" s="637">
        <v>3674424.3</v>
      </c>
      <c r="AA1666" s="636" t="s">
        <v>9218</v>
      </c>
      <c r="AB1666" s="632" t="s">
        <v>9105</v>
      </c>
    </row>
    <row r="1667" spans="1:28" ht="123.75">
      <c r="A1667" s="475" t="s">
        <v>27389</v>
      </c>
      <c r="B1667" s="1174" t="s">
        <v>26039</v>
      </c>
      <c r="C1667" s="636">
        <v>4220031675</v>
      </c>
      <c r="D1667" s="644" t="s">
        <v>261</v>
      </c>
      <c r="E1667" s="636" t="s">
        <v>9221</v>
      </c>
      <c r="F1667" s="634">
        <v>42597</v>
      </c>
      <c r="G1667" s="634">
        <v>42612</v>
      </c>
      <c r="H1667" s="632" t="s">
        <v>9222</v>
      </c>
      <c r="I1667" s="632" t="s">
        <v>7589</v>
      </c>
      <c r="J1667" s="636" t="s">
        <v>7971</v>
      </c>
      <c r="K1667" s="636">
        <v>8</v>
      </c>
      <c r="L1667" s="636">
        <v>5</v>
      </c>
      <c r="M1667" s="636">
        <v>3</v>
      </c>
      <c r="N1667" s="663">
        <v>2784730</v>
      </c>
      <c r="O1667" s="637">
        <v>2673340.7999999998</v>
      </c>
      <c r="P1667" s="647">
        <f t="shared" si="53"/>
        <v>111389.20000000019</v>
      </c>
      <c r="Q1667" s="638">
        <f t="shared" si="54"/>
        <v>0.04</v>
      </c>
      <c r="R1667" s="636" t="s">
        <v>9223</v>
      </c>
      <c r="S1667" s="632" t="s">
        <v>1316</v>
      </c>
      <c r="T1667" s="636" t="s">
        <v>9209</v>
      </c>
      <c r="U1667" s="634">
        <v>42629</v>
      </c>
      <c r="V1667" s="636" t="s">
        <v>694</v>
      </c>
      <c r="W1667" s="634">
        <v>42642</v>
      </c>
      <c r="X1667" s="634">
        <v>42720</v>
      </c>
      <c r="Y1667" s="632" t="s">
        <v>9224</v>
      </c>
      <c r="Z1667" s="637">
        <v>2673340.7999999998</v>
      </c>
      <c r="AA1667" s="636" t="s">
        <v>9223</v>
      </c>
      <c r="AB1667" s="632" t="s">
        <v>1316</v>
      </c>
    </row>
    <row r="1668" spans="1:28" ht="101.25">
      <c r="A1668" s="475" t="s">
        <v>27390</v>
      </c>
      <c r="B1668" s="1174" t="s">
        <v>26039</v>
      </c>
      <c r="C1668" s="636">
        <v>4220031675</v>
      </c>
      <c r="D1668" s="644" t="s">
        <v>272</v>
      </c>
      <c r="E1668" s="636" t="s">
        <v>9225</v>
      </c>
      <c r="F1668" s="634">
        <v>42597</v>
      </c>
      <c r="G1668" s="634">
        <v>42612</v>
      </c>
      <c r="H1668" s="660" t="s">
        <v>9226</v>
      </c>
      <c r="I1668" s="632" t="s">
        <v>7589</v>
      </c>
      <c r="J1668" s="636" t="s">
        <v>7971</v>
      </c>
      <c r="K1668" s="636">
        <v>8</v>
      </c>
      <c r="L1668" s="636">
        <v>7</v>
      </c>
      <c r="M1668" s="636">
        <v>1</v>
      </c>
      <c r="N1668" s="663">
        <v>5425082</v>
      </c>
      <c r="O1668" s="637">
        <v>5397956</v>
      </c>
      <c r="P1668" s="647">
        <f t="shared" si="53"/>
        <v>27126</v>
      </c>
      <c r="Q1668" s="638">
        <f t="shared" si="54"/>
        <v>5.0001087541164677E-3</v>
      </c>
      <c r="R1668" s="636" t="s">
        <v>9218</v>
      </c>
      <c r="S1668" s="632" t="s">
        <v>9105</v>
      </c>
      <c r="T1668" s="636" t="s">
        <v>9219</v>
      </c>
      <c r="U1668" s="634">
        <v>42640</v>
      </c>
      <c r="V1668" s="636" t="s">
        <v>694</v>
      </c>
      <c r="W1668" s="634">
        <v>42689</v>
      </c>
      <c r="X1668" s="634">
        <v>42689</v>
      </c>
      <c r="Y1668" s="632" t="s">
        <v>9227</v>
      </c>
      <c r="Z1668" s="637">
        <v>5397956</v>
      </c>
      <c r="AA1668" s="636" t="s">
        <v>9218</v>
      </c>
      <c r="AB1668" s="632" t="s">
        <v>9105</v>
      </c>
    </row>
    <row r="1669" spans="1:28" ht="90">
      <c r="A1669" s="475" t="s">
        <v>27391</v>
      </c>
      <c r="B1669" s="1174" t="s">
        <v>26039</v>
      </c>
      <c r="C1669" s="636">
        <v>4220031675</v>
      </c>
      <c r="D1669" s="644" t="s">
        <v>261</v>
      </c>
      <c r="E1669" s="636" t="s">
        <v>9228</v>
      </c>
      <c r="F1669" s="634">
        <v>42599</v>
      </c>
      <c r="G1669" s="634">
        <v>42634</v>
      </c>
      <c r="H1669" s="632" t="s">
        <v>9229</v>
      </c>
      <c r="I1669" s="632" t="s">
        <v>8026</v>
      </c>
      <c r="J1669" s="632" t="s">
        <v>9230</v>
      </c>
      <c r="K1669" s="636">
        <v>11</v>
      </c>
      <c r="L1669" s="636">
        <v>10</v>
      </c>
      <c r="M1669" s="636">
        <v>1</v>
      </c>
      <c r="N1669" s="663">
        <v>3964858</v>
      </c>
      <c r="O1669" s="637">
        <v>2983685</v>
      </c>
      <c r="P1669" s="647">
        <f t="shared" si="53"/>
        <v>981173</v>
      </c>
      <c r="Q1669" s="638">
        <f t="shared" si="54"/>
        <v>0.2474673746197216</v>
      </c>
      <c r="R1669" s="636" t="s">
        <v>7030</v>
      </c>
      <c r="S1669" s="632" t="s">
        <v>8395</v>
      </c>
      <c r="T1669" s="636" t="s">
        <v>9231</v>
      </c>
      <c r="U1669" s="634">
        <v>42661</v>
      </c>
      <c r="V1669" s="636" t="s">
        <v>694</v>
      </c>
      <c r="W1669" s="634">
        <v>42674</v>
      </c>
      <c r="X1669" s="634">
        <v>42675</v>
      </c>
      <c r="Y1669" s="632" t="s">
        <v>9232</v>
      </c>
      <c r="Z1669" s="637">
        <v>2983685</v>
      </c>
      <c r="AA1669" s="636" t="s">
        <v>7030</v>
      </c>
      <c r="AB1669" s="632" t="s">
        <v>8395</v>
      </c>
    </row>
    <row r="1670" spans="1:28" ht="78.75">
      <c r="A1670" s="475" t="s">
        <v>27392</v>
      </c>
      <c r="B1670" s="1174" t="s">
        <v>26039</v>
      </c>
      <c r="C1670" s="636">
        <v>4220031675</v>
      </c>
      <c r="D1670" s="644" t="s">
        <v>261</v>
      </c>
      <c r="E1670" s="636" t="s">
        <v>9233</v>
      </c>
      <c r="F1670" s="634">
        <v>42599</v>
      </c>
      <c r="G1670" s="634">
        <v>42614</v>
      </c>
      <c r="H1670" s="632" t="s">
        <v>9234</v>
      </c>
      <c r="I1670" s="632" t="s">
        <v>9175</v>
      </c>
      <c r="J1670" s="632" t="s">
        <v>9176</v>
      </c>
      <c r="K1670" s="636">
        <v>12</v>
      </c>
      <c r="L1670" s="636">
        <v>12</v>
      </c>
      <c r="M1670" s="636">
        <v>0</v>
      </c>
      <c r="N1670" s="663">
        <v>2741940</v>
      </c>
      <c r="O1670" s="637">
        <v>1686290.3</v>
      </c>
      <c r="P1670" s="647">
        <f t="shared" si="53"/>
        <v>1055649.7</v>
      </c>
      <c r="Q1670" s="638">
        <f t="shared" si="54"/>
        <v>0.38500102117478863</v>
      </c>
      <c r="R1670" s="636" t="s">
        <v>9235</v>
      </c>
      <c r="S1670" s="632" t="s">
        <v>9236</v>
      </c>
      <c r="T1670" s="636" t="s">
        <v>9237</v>
      </c>
      <c r="U1670" s="634">
        <v>42633</v>
      </c>
      <c r="V1670" s="636" t="s">
        <v>694</v>
      </c>
      <c r="W1670" s="634">
        <v>42646</v>
      </c>
      <c r="X1670" s="634">
        <v>42654</v>
      </c>
      <c r="Y1670" s="632" t="s">
        <v>9238</v>
      </c>
      <c r="Z1670" s="637">
        <v>1686290.3</v>
      </c>
      <c r="AA1670" s="636" t="s">
        <v>9235</v>
      </c>
      <c r="AB1670" s="632" t="s">
        <v>9236</v>
      </c>
    </row>
    <row r="1671" spans="1:28" ht="78.75">
      <c r="A1671" s="475" t="s">
        <v>27393</v>
      </c>
      <c r="B1671" s="1174" t="s">
        <v>26039</v>
      </c>
      <c r="C1671" s="636">
        <v>4220031675</v>
      </c>
      <c r="D1671" s="644" t="s">
        <v>261</v>
      </c>
      <c r="E1671" s="636" t="s">
        <v>9239</v>
      </c>
      <c r="F1671" s="634">
        <v>42599</v>
      </c>
      <c r="G1671" s="634">
        <v>42615</v>
      </c>
      <c r="H1671" s="632" t="s">
        <v>9240</v>
      </c>
      <c r="I1671" s="632" t="s">
        <v>8432</v>
      </c>
      <c r="J1671" s="636" t="s">
        <v>8433</v>
      </c>
      <c r="K1671" s="636">
        <v>11</v>
      </c>
      <c r="L1671" s="636">
        <v>11</v>
      </c>
      <c r="M1671" s="636">
        <v>0</v>
      </c>
      <c r="N1671" s="663">
        <v>1456600</v>
      </c>
      <c r="O1671" s="637">
        <v>1434751</v>
      </c>
      <c r="P1671" s="647">
        <f t="shared" si="53"/>
        <v>21849</v>
      </c>
      <c r="Q1671" s="638">
        <f t="shared" si="54"/>
        <v>1.4999999999999999E-2</v>
      </c>
      <c r="R1671" s="636" t="s">
        <v>9241</v>
      </c>
      <c r="S1671" s="632" t="s">
        <v>2372</v>
      </c>
      <c r="T1671" s="636" t="s">
        <v>9242</v>
      </c>
      <c r="U1671" s="634">
        <v>42634</v>
      </c>
      <c r="V1671" s="636" t="s">
        <v>694</v>
      </c>
      <c r="W1671" s="634">
        <v>42646</v>
      </c>
      <c r="X1671" s="634">
        <v>42647</v>
      </c>
      <c r="Y1671" s="632" t="s">
        <v>9243</v>
      </c>
      <c r="Z1671" s="637">
        <v>1434751</v>
      </c>
      <c r="AA1671" s="636" t="s">
        <v>9241</v>
      </c>
      <c r="AB1671" s="632" t="s">
        <v>2372</v>
      </c>
    </row>
    <row r="1672" spans="1:28" ht="225">
      <c r="A1672" s="475" t="s">
        <v>27394</v>
      </c>
      <c r="B1672" s="1174" t="s">
        <v>26039</v>
      </c>
      <c r="C1672" s="636">
        <v>4220031675</v>
      </c>
      <c r="D1672" s="644" t="s">
        <v>261</v>
      </c>
      <c r="E1672" s="636" t="s">
        <v>9244</v>
      </c>
      <c r="F1672" s="634">
        <v>42600</v>
      </c>
      <c r="G1672" s="634">
        <v>42619</v>
      </c>
      <c r="H1672" s="632" t="s">
        <v>9245</v>
      </c>
      <c r="I1672" s="632" t="s">
        <v>9246</v>
      </c>
      <c r="J1672" s="632" t="s">
        <v>9247</v>
      </c>
      <c r="K1672" s="636">
        <v>8</v>
      </c>
      <c r="L1672" s="636">
        <v>8</v>
      </c>
      <c r="M1672" s="636">
        <v>0</v>
      </c>
      <c r="N1672" s="663">
        <v>1058000</v>
      </c>
      <c r="O1672" s="637">
        <v>380880</v>
      </c>
      <c r="P1672" s="647">
        <f t="shared" si="53"/>
        <v>677120</v>
      </c>
      <c r="Q1672" s="638">
        <f t="shared" si="54"/>
        <v>0.64</v>
      </c>
      <c r="R1672" s="636" t="s">
        <v>9248</v>
      </c>
      <c r="S1672" s="632" t="s">
        <v>9249</v>
      </c>
      <c r="T1672" s="636" t="s">
        <v>9250</v>
      </c>
      <c r="U1672" s="634">
        <v>42639</v>
      </c>
      <c r="V1672" s="636" t="s">
        <v>694</v>
      </c>
      <c r="W1672" s="634">
        <v>42650</v>
      </c>
      <c r="X1672" s="634">
        <v>42654</v>
      </c>
      <c r="Y1672" s="632" t="s">
        <v>9251</v>
      </c>
      <c r="Z1672" s="637">
        <v>380880</v>
      </c>
      <c r="AA1672" s="636" t="s">
        <v>9248</v>
      </c>
      <c r="AB1672" s="632" t="s">
        <v>9249</v>
      </c>
    </row>
    <row r="1673" spans="1:28" ht="112.5">
      <c r="A1673" s="475" t="s">
        <v>27395</v>
      </c>
      <c r="B1673" s="1174" t="s">
        <v>26039</v>
      </c>
      <c r="C1673" s="636">
        <v>4220031675</v>
      </c>
      <c r="D1673" s="644" t="s">
        <v>272</v>
      </c>
      <c r="E1673" s="636" t="s">
        <v>9252</v>
      </c>
      <c r="F1673" s="634">
        <v>42599</v>
      </c>
      <c r="G1673" s="634">
        <v>42615</v>
      </c>
      <c r="H1673" s="632" t="s">
        <v>9253</v>
      </c>
      <c r="I1673" s="636" t="s">
        <v>9146</v>
      </c>
      <c r="J1673" s="632" t="s">
        <v>9254</v>
      </c>
      <c r="K1673" s="636">
        <v>3</v>
      </c>
      <c r="L1673" s="636">
        <v>3</v>
      </c>
      <c r="M1673" s="636">
        <v>0</v>
      </c>
      <c r="N1673" s="663">
        <v>65000</v>
      </c>
      <c r="O1673" s="637">
        <v>64675</v>
      </c>
      <c r="P1673" s="647">
        <f t="shared" si="53"/>
        <v>325</v>
      </c>
      <c r="Q1673" s="638">
        <f t="shared" si="54"/>
        <v>5.0000000000000001E-3</v>
      </c>
      <c r="R1673" s="636" t="s">
        <v>9213</v>
      </c>
      <c r="S1673" s="632" t="s">
        <v>3434</v>
      </c>
      <c r="T1673" s="636" t="s">
        <v>9214</v>
      </c>
      <c r="U1673" s="634">
        <v>42634</v>
      </c>
      <c r="V1673" s="636" t="s">
        <v>694</v>
      </c>
      <c r="W1673" s="634">
        <v>42646</v>
      </c>
      <c r="X1673" s="634">
        <v>42647</v>
      </c>
      <c r="Y1673" s="632" t="s">
        <v>9255</v>
      </c>
      <c r="Z1673" s="637">
        <v>64675</v>
      </c>
      <c r="AA1673" s="636" t="s">
        <v>9213</v>
      </c>
      <c r="AB1673" s="632" t="s">
        <v>3434</v>
      </c>
    </row>
    <row r="1674" spans="1:28" ht="78.75">
      <c r="A1674" s="475" t="s">
        <v>27396</v>
      </c>
      <c r="B1674" s="1174" t="s">
        <v>26039</v>
      </c>
      <c r="C1674" s="636">
        <v>4220031675</v>
      </c>
      <c r="D1674" s="644" t="s">
        <v>261</v>
      </c>
      <c r="E1674" s="636" t="s">
        <v>9256</v>
      </c>
      <c r="F1674" s="634">
        <v>42599</v>
      </c>
      <c r="G1674" s="634">
        <v>42619</v>
      </c>
      <c r="H1674" s="632" t="s">
        <v>9257</v>
      </c>
      <c r="I1674" s="636" t="s">
        <v>8032</v>
      </c>
      <c r="J1674" s="632" t="s">
        <v>9258</v>
      </c>
      <c r="K1674" s="636">
        <v>8</v>
      </c>
      <c r="L1674" s="636">
        <v>8</v>
      </c>
      <c r="M1674" s="636">
        <v>0</v>
      </c>
      <c r="N1674" s="663">
        <v>451350</v>
      </c>
      <c r="O1674" s="637">
        <v>449093.25</v>
      </c>
      <c r="P1674" s="647">
        <f t="shared" si="53"/>
        <v>2256.75</v>
      </c>
      <c r="Q1674" s="638">
        <f t="shared" si="54"/>
        <v>5.0000000000000001E-3</v>
      </c>
      <c r="R1674" s="636" t="s">
        <v>9241</v>
      </c>
      <c r="S1674" s="632" t="s">
        <v>2372</v>
      </c>
      <c r="T1674" s="636" t="s">
        <v>9242</v>
      </c>
      <c r="U1674" s="634">
        <v>42639</v>
      </c>
      <c r="V1674" s="636" t="s">
        <v>694</v>
      </c>
      <c r="W1674" s="634">
        <v>42650</v>
      </c>
      <c r="X1674" s="634">
        <v>42654</v>
      </c>
      <c r="Y1674" s="632" t="s">
        <v>9259</v>
      </c>
      <c r="Z1674" s="637">
        <v>449093.25</v>
      </c>
      <c r="AA1674" s="636" t="s">
        <v>9241</v>
      </c>
      <c r="AB1674" s="632" t="s">
        <v>2372</v>
      </c>
    </row>
    <row r="1675" spans="1:28" ht="112.5">
      <c r="A1675" s="475" t="s">
        <v>27397</v>
      </c>
      <c r="B1675" s="1174" t="s">
        <v>26039</v>
      </c>
      <c r="C1675" s="636">
        <v>4220031675</v>
      </c>
      <c r="D1675" s="644" t="s">
        <v>261</v>
      </c>
      <c r="E1675" s="636" t="s">
        <v>9260</v>
      </c>
      <c r="F1675" s="634">
        <v>42599</v>
      </c>
      <c r="G1675" s="634">
        <v>42615</v>
      </c>
      <c r="H1675" s="660" t="s">
        <v>9261</v>
      </c>
      <c r="I1675" s="636" t="s">
        <v>9262</v>
      </c>
      <c r="J1675" s="632" t="s">
        <v>9263</v>
      </c>
      <c r="K1675" s="636">
        <v>5</v>
      </c>
      <c r="L1675" s="636">
        <v>3</v>
      </c>
      <c r="M1675" s="636">
        <v>2</v>
      </c>
      <c r="N1675" s="663">
        <v>75306.2</v>
      </c>
      <c r="O1675" s="637">
        <v>44053.38</v>
      </c>
      <c r="P1675" s="647">
        <f t="shared" si="53"/>
        <v>31252.82</v>
      </c>
      <c r="Q1675" s="638">
        <f t="shared" si="54"/>
        <v>0.41500991950198002</v>
      </c>
      <c r="R1675" s="636" t="s">
        <v>9213</v>
      </c>
      <c r="S1675" s="632" t="s">
        <v>3434</v>
      </c>
      <c r="T1675" s="636" t="s">
        <v>9214</v>
      </c>
      <c r="U1675" s="634">
        <v>42639</v>
      </c>
      <c r="V1675" s="636" t="s">
        <v>694</v>
      </c>
      <c r="W1675" s="634">
        <v>42650</v>
      </c>
      <c r="X1675" s="634">
        <v>42653</v>
      </c>
      <c r="Y1675" s="632" t="s">
        <v>9264</v>
      </c>
      <c r="Z1675" s="637">
        <v>44053.38</v>
      </c>
      <c r="AA1675" s="636" t="s">
        <v>9213</v>
      </c>
      <c r="AB1675" s="632" t="s">
        <v>3434</v>
      </c>
    </row>
    <row r="1676" spans="1:28" ht="101.25">
      <c r="A1676" s="475" t="s">
        <v>27398</v>
      </c>
      <c r="B1676" s="1174" t="s">
        <v>26039</v>
      </c>
      <c r="C1676" s="636">
        <v>4220031675</v>
      </c>
      <c r="D1676" s="644" t="s">
        <v>261</v>
      </c>
      <c r="E1676" s="636" t="s">
        <v>9265</v>
      </c>
      <c r="F1676" s="634">
        <v>42599</v>
      </c>
      <c r="G1676" s="634">
        <v>42615</v>
      </c>
      <c r="H1676" s="660" t="s">
        <v>9266</v>
      </c>
      <c r="I1676" s="636" t="s">
        <v>7924</v>
      </c>
      <c r="J1676" s="632" t="s">
        <v>9267</v>
      </c>
      <c r="K1676" s="636">
        <v>17</v>
      </c>
      <c r="L1676" s="636">
        <v>15</v>
      </c>
      <c r="M1676" s="636">
        <v>2</v>
      </c>
      <c r="N1676" s="663">
        <v>5883814</v>
      </c>
      <c r="O1676" s="637">
        <v>3765606</v>
      </c>
      <c r="P1676" s="647">
        <f t="shared" si="53"/>
        <v>2118208</v>
      </c>
      <c r="Q1676" s="638">
        <f t="shared" si="54"/>
        <v>0.36000594172419453</v>
      </c>
      <c r="R1676" s="636" t="s">
        <v>9268</v>
      </c>
      <c r="S1676" s="632" t="s">
        <v>1316</v>
      </c>
      <c r="T1676" s="636" t="s">
        <v>9209</v>
      </c>
      <c r="U1676" s="634" t="s">
        <v>9269</v>
      </c>
      <c r="V1676" s="636" t="s">
        <v>694</v>
      </c>
      <c r="W1676" s="634">
        <v>42660</v>
      </c>
      <c r="X1676" s="634">
        <v>42661</v>
      </c>
      <c r="Y1676" s="632" t="s">
        <v>9270</v>
      </c>
      <c r="Z1676" s="637">
        <v>3765606</v>
      </c>
      <c r="AA1676" s="636" t="s">
        <v>9268</v>
      </c>
      <c r="AB1676" s="632" t="s">
        <v>1316</v>
      </c>
    </row>
    <row r="1677" spans="1:28" ht="90">
      <c r="A1677" s="475" t="s">
        <v>27399</v>
      </c>
      <c r="B1677" s="1174" t="s">
        <v>26039</v>
      </c>
      <c r="C1677" s="636">
        <v>4220031675</v>
      </c>
      <c r="D1677" s="644" t="s">
        <v>261</v>
      </c>
      <c r="E1677" s="636" t="s">
        <v>9271</v>
      </c>
      <c r="F1677" s="634">
        <v>42599</v>
      </c>
      <c r="G1677" s="634">
        <v>42615</v>
      </c>
      <c r="H1677" s="632" t="s">
        <v>9272</v>
      </c>
      <c r="I1677" s="636" t="s">
        <v>3429</v>
      </c>
      <c r="J1677" s="632" t="s">
        <v>8574</v>
      </c>
      <c r="K1677" s="636">
        <v>6</v>
      </c>
      <c r="L1677" s="636">
        <v>6</v>
      </c>
      <c r="M1677" s="636">
        <v>0</v>
      </c>
      <c r="N1677" s="637">
        <v>1552446</v>
      </c>
      <c r="O1677" s="637">
        <v>1319579.1000000001</v>
      </c>
      <c r="P1677" s="647">
        <f t="shared" si="53"/>
        <v>232866.89999999991</v>
      </c>
      <c r="Q1677" s="638">
        <f t="shared" si="54"/>
        <v>0.14999999999999986</v>
      </c>
      <c r="R1677" s="636" t="s">
        <v>9273</v>
      </c>
      <c r="S1677" s="632" t="s">
        <v>9274</v>
      </c>
      <c r="T1677" s="636" t="s">
        <v>9275</v>
      </c>
      <c r="U1677" s="634">
        <v>42635</v>
      </c>
      <c r="V1677" s="636" t="s">
        <v>694</v>
      </c>
      <c r="W1677" s="634">
        <v>42653</v>
      </c>
      <c r="X1677" s="634">
        <v>42655</v>
      </c>
      <c r="Y1677" s="632" t="s">
        <v>9276</v>
      </c>
      <c r="Z1677" s="637">
        <v>1319579.1000000001</v>
      </c>
      <c r="AA1677" s="636" t="s">
        <v>9273</v>
      </c>
      <c r="AB1677" s="632" t="s">
        <v>9274</v>
      </c>
    </row>
    <row r="1678" spans="1:28" ht="67.5">
      <c r="A1678" s="475" t="s">
        <v>27400</v>
      </c>
      <c r="B1678" s="1174" t="s">
        <v>26039</v>
      </c>
      <c r="C1678" s="636">
        <v>4220031675</v>
      </c>
      <c r="D1678" s="644" t="s">
        <v>261</v>
      </c>
      <c r="E1678" s="636" t="s">
        <v>9277</v>
      </c>
      <c r="F1678" s="634">
        <v>42599</v>
      </c>
      <c r="G1678" s="634">
        <v>42614</v>
      </c>
      <c r="H1678" s="632" t="s">
        <v>9278</v>
      </c>
      <c r="I1678" s="636" t="s">
        <v>3583</v>
      </c>
      <c r="J1678" s="632" t="s">
        <v>9197</v>
      </c>
      <c r="K1678" s="636">
        <v>2</v>
      </c>
      <c r="L1678" s="636">
        <v>2</v>
      </c>
      <c r="M1678" s="636">
        <v>0</v>
      </c>
      <c r="N1678" s="663">
        <v>99000</v>
      </c>
      <c r="O1678" s="637">
        <v>87615</v>
      </c>
      <c r="P1678" s="647">
        <f t="shared" si="53"/>
        <v>11385</v>
      </c>
      <c r="Q1678" s="638">
        <f t="shared" si="54"/>
        <v>0.115</v>
      </c>
      <c r="R1678" s="636" t="s">
        <v>8400</v>
      </c>
      <c r="S1678" s="632" t="s">
        <v>2456</v>
      </c>
      <c r="T1678" s="636" t="s">
        <v>8401</v>
      </c>
      <c r="U1678" s="634">
        <v>42632</v>
      </c>
      <c r="V1678" s="636" t="s">
        <v>694</v>
      </c>
      <c r="W1678" s="634">
        <v>42643</v>
      </c>
      <c r="X1678" s="634">
        <v>42646</v>
      </c>
      <c r="Y1678" s="632" t="s">
        <v>9279</v>
      </c>
      <c r="Z1678" s="637">
        <v>87615</v>
      </c>
      <c r="AA1678" s="636" t="s">
        <v>8400</v>
      </c>
      <c r="AB1678" s="632" t="s">
        <v>2456</v>
      </c>
    </row>
    <row r="1679" spans="1:28" ht="112.5">
      <c r="A1679" s="475" t="s">
        <v>27401</v>
      </c>
      <c r="B1679" s="1174" t="s">
        <v>26039</v>
      </c>
      <c r="C1679" s="636">
        <v>4220031675</v>
      </c>
      <c r="D1679" s="644" t="s">
        <v>261</v>
      </c>
      <c r="E1679" s="636" t="s">
        <v>9280</v>
      </c>
      <c r="F1679" s="634">
        <v>42599</v>
      </c>
      <c r="G1679" s="634">
        <v>42614</v>
      </c>
      <c r="H1679" s="632" t="s">
        <v>9281</v>
      </c>
      <c r="I1679" s="636" t="s">
        <v>2646</v>
      </c>
      <c r="J1679" s="632" t="s">
        <v>9282</v>
      </c>
      <c r="K1679" s="636">
        <v>6</v>
      </c>
      <c r="L1679" s="636">
        <v>6</v>
      </c>
      <c r="M1679" s="636">
        <v>0</v>
      </c>
      <c r="N1679" s="637">
        <v>17013040</v>
      </c>
      <c r="O1679" s="637">
        <v>15651996.800000001</v>
      </c>
      <c r="P1679" s="647">
        <f t="shared" si="53"/>
        <v>1361043.1999999993</v>
      </c>
      <c r="Q1679" s="638">
        <f t="shared" si="54"/>
        <v>0.08</v>
      </c>
      <c r="R1679" s="636" t="s">
        <v>9283</v>
      </c>
      <c r="S1679" s="632" t="s">
        <v>1220</v>
      </c>
      <c r="T1679" s="636" t="s">
        <v>3499</v>
      </c>
      <c r="U1679" s="634">
        <v>42639</v>
      </c>
      <c r="V1679" s="636" t="s">
        <v>694</v>
      </c>
      <c r="W1679" s="634">
        <v>42650</v>
      </c>
      <c r="X1679" s="634">
        <v>42654</v>
      </c>
      <c r="Y1679" s="632" t="s">
        <v>9284</v>
      </c>
      <c r="Z1679" s="637">
        <v>15651996.800000001</v>
      </c>
      <c r="AA1679" s="636" t="s">
        <v>9283</v>
      </c>
      <c r="AB1679" s="632" t="s">
        <v>1220</v>
      </c>
    </row>
    <row r="1680" spans="1:28" ht="112.5">
      <c r="A1680" s="475" t="s">
        <v>27402</v>
      </c>
      <c r="B1680" s="1174" t="s">
        <v>26039</v>
      </c>
      <c r="C1680" s="636">
        <v>4220031675</v>
      </c>
      <c r="D1680" s="644" t="s">
        <v>261</v>
      </c>
      <c r="E1680" s="636" t="s">
        <v>9280</v>
      </c>
      <c r="F1680" s="634">
        <v>42599</v>
      </c>
      <c r="G1680" s="634">
        <v>42614</v>
      </c>
      <c r="H1680" s="632" t="s">
        <v>9285</v>
      </c>
      <c r="I1680" s="636" t="s">
        <v>2646</v>
      </c>
      <c r="J1680" s="632" t="s">
        <v>9282</v>
      </c>
      <c r="K1680" s="636">
        <v>5</v>
      </c>
      <c r="L1680" s="636">
        <v>5</v>
      </c>
      <c r="M1680" s="636">
        <v>0</v>
      </c>
      <c r="N1680" s="637">
        <v>17013040</v>
      </c>
      <c r="O1680" s="637">
        <v>15226670.800000001</v>
      </c>
      <c r="P1680" s="647">
        <f t="shared" si="53"/>
        <v>1786369.1999999993</v>
      </c>
      <c r="Q1680" s="638">
        <f t="shared" si="54"/>
        <v>0.105</v>
      </c>
      <c r="R1680" s="636" t="s">
        <v>9286</v>
      </c>
      <c r="S1680" s="632" t="s">
        <v>1220</v>
      </c>
      <c r="T1680" s="636" t="s">
        <v>3499</v>
      </c>
      <c r="U1680" s="634">
        <v>42643</v>
      </c>
      <c r="V1680" s="636" t="s">
        <v>694</v>
      </c>
      <c r="W1680" s="634">
        <v>42656</v>
      </c>
      <c r="X1680" s="634">
        <v>42656</v>
      </c>
      <c r="Y1680" s="632" t="s">
        <v>9287</v>
      </c>
      <c r="Z1680" s="637">
        <v>15226670.800000001</v>
      </c>
      <c r="AA1680" s="636" t="s">
        <v>9286</v>
      </c>
      <c r="AB1680" s="632" t="s">
        <v>1220</v>
      </c>
    </row>
    <row r="1681" spans="1:28" ht="112.5">
      <c r="A1681" s="475" t="s">
        <v>27403</v>
      </c>
      <c r="B1681" s="1174" t="s">
        <v>26039</v>
      </c>
      <c r="C1681" s="636">
        <v>4220031675</v>
      </c>
      <c r="D1681" s="644" t="s">
        <v>261</v>
      </c>
      <c r="E1681" s="636" t="s">
        <v>9288</v>
      </c>
      <c r="F1681" s="634">
        <v>42606</v>
      </c>
      <c r="G1681" s="634">
        <v>42618</v>
      </c>
      <c r="H1681" s="632" t="s">
        <v>9289</v>
      </c>
      <c r="I1681" s="636" t="s">
        <v>8064</v>
      </c>
      <c r="J1681" s="632" t="s">
        <v>9290</v>
      </c>
      <c r="K1681" s="636">
        <v>7</v>
      </c>
      <c r="L1681" s="636">
        <v>7</v>
      </c>
      <c r="M1681" s="636">
        <v>0</v>
      </c>
      <c r="N1681" s="663">
        <v>788018</v>
      </c>
      <c r="O1681" s="637">
        <v>382259.91</v>
      </c>
      <c r="P1681" s="647">
        <f t="shared" si="53"/>
        <v>405758.09</v>
      </c>
      <c r="Q1681" s="638">
        <f t="shared" si="54"/>
        <v>0.51490967211408878</v>
      </c>
      <c r="R1681" s="636" t="s">
        <v>9213</v>
      </c>
      <c r="S1681" s="632" t="s">
        <v>3434</v>
      </c>
      <c r="T1681" s="636" t="s">
        <v>9214</v>
      </c>
      <c r="U1681" s="634">
        <v>42634</v>
      </c>
      <c r="V1681" s="636" t="s">
        <v>694</v>
      </c>
      <c r="W1681" s="634">
        <v>42646</v>
      </c>
      <c r="X1681" s="634">
        <v>42647</v>
      </c>
      <c r="Y1681" s="632" t="s">
        <v>9291</v>
      </c>
      <c r="Z1681" s="637">
        <v>382259.91</v>
      </c>
      <c r="AA1681" s="636" t="s">
        <v>9213</v>
      </c>
      <c r="AB1681" s="632" t="s">
        <v>3434</v>
      </c>
    </row>
    <row r="1682" spans="1:28" ht="90">
      <c r="A1682" s="475" t="s">
        <v>27404</v>
      </c>
      <c r="B1682" s="1174" t="s">
        <v>26039</v>
      </c>
      <c r="C1682" s="636">
        <v>4220031675</v>
      </c>
      <c r="D1682" s="644" t="s">
        <v>261</v>
      </c>
      <c r="E1682" s="636" t="s">
        <v>9292</v>
      </c>
      <c r="F1682" s="634">
        <v>42606</v>
      </c>
      <c r="G1682" s="634">
        <v>42619</v>
      </c>
      <c r="H1682" s="632" t="s">
        <v>9293</v>
      </c>
      <c r="I1682" s="636" t="s">
        <v>3506</v>
      </c>
      <c r="J1682" s="632" t="s">
        <v>9294</v>
      </c>
      <c r="K1682" s="636">
        <v>12</v>
      </c>
      <c r="L1682" s="636">
        <v>12</v>
      </c>
      <c r="M1682" s="636">
        <v>0</v>
      </c>
      <c r="N1682" s="663">
        <v>18190682</v>
      </c>
      <c r="O1682" s="637">
        <v>12460617.17</v>
      </c>
      <c r="P1682" s="647">
        <f t="shared" si="53"/>
        <v>5730064.8300000001</v>
      </c>
      <c r="Q1682" s="638">
        <f t="shared" si="54"/>
        <v>0.315</v>
      </c>
      <c r="R1682" s="636" t="s">
        <v>1552</v>
      </c>
      <c r="S1682" s="632">
        <v>4220035510</v>
      </c>
      <c r="T1682" s="636" t="s">
        <v>7931</v>
      </c>
      <c r="U1682" s="634">
        <v>42643</v>
      </c>
      <c r="V1682" s="636" t="s">
        <v>694</v>
      </c>
      <c r="W1682" s="634">
        <v>42654</v>
      </c>
      <c r="X1682" s="634">
        <v>42655</v>
      </c>
      <c r="Y1682" s="632" t="s">
        <v>9295</v>
      </c>
      <c r="Z1682" s="637">
        <v>12460617.17</v>
      </c>
      <c r="AA1682" s="636" t="s">
        <v>1552</v>
      </c>
      <c r="AB1682" s="632">
        <v>4220035510</v>
      </c>
    </row>
    <row r="1683" spans="1:28" ht="112.5">
      <c r="A1683" s="475" t="s">
        <v>27405</v>
      </c>
      <c r="B1683" s="1174" t="s">
        <v>26039</v>
      </c>
      <c r="C1683" s="636">
        <v>4220031675</v>
      </c>
      <c r="D1683" s="644" t="s">
        <v>261</v>
      </c>
      <c r="E1683" s="636" t="s">
        <v>9296</v>
      </c>
      <c r="F1683" s="634">
        <v>42611</v>
      </c>
      <c r="G1683" s="634">
        <v>42619</v>
      </c>
      <c r="H1683" s="632" t="s">
        <v>9297</v>
      </c>
      <c r="I1683" s="636" t="s">
        <v>9298</v>
      </c>
      <c r="J1683" s="632" t="s">
        <v>7817</v>
      </c>
      <c r="K1683" s="636">
        <v>7</v>
      </c>
      <c r="L1683" s="636">
        <v>7</v>
      </c>
      <c r="M1683" s="636">
        <v>0</v>
      </c>
      <c r="N1683" s="663">
        <v>996072</v>
      </c>
      <c r="O1683" s="637">
        <v>750196.4</v>
      </c>
      <c r="P1683" s="647">
        <f t="shared" ref="P1683:P1746" si="55">N1683-O1683</f>
        <v>245875.59999999998</v>
      </c>
      <c r="Q1683" s="638">
        <f t="shared" ref="Q1683:Q1746" si="56">(100-((O1683/N1683)*100))/100</f>
        <v>0.24684520797693338</v>
      </c>
      <c r="R1683" s="636" t="s">
        <v>9213</v>
      </c>
      <c r="S1683" s="632" t="s">
        <v>3434</v>
      </c>
      <c r="T1683" s="636" t="s">
        <v>9214</v>
      </c>
      <c r="U1683" s="634">
        <v>42641</v>
      </c>
      <c r="V1683" s="636" t="s">
        <v>694</v>
      </c>
      <c r="W1683" s="634" t="s">
        <v>9299</v>
      </c>
      <c r="X1683" s="634">
        <v>42654</v>
      </c>
      <c r="Y1683" s="632" t="s">
        <v>9300</v>
      </c>
      <c r="Z1683" s="637">
        <v>750196.4</v>
      </c>
      <c r="AA1683" s="636" t="s">
        <v>9213</v>
      </c>
      <c r="AB1683" s="632" t="s">
        <v>3434</v>
      </c>
    </row>
    <row r="1684" spans="1:28" ht="90">
      <c r="A1684" s="475" t="s">
        <v>27406</v>
      </c>
      <c r="B1684" s="1174" t="s">
        <v>26039</v>
      </c>
      <c r="C1684" s="636">
        <v>4220031675</v>
      </c>
      <c r="D1684" s="644" t="s">
        <v>261</v>
      </c>
      <c r="E1684" s="636" t="s">
        <v>9301</v>
      </c>
      <c r="F1684" s="634">
        <v>42614</v>
      </c>
      <c r="G1684" s="634">
        <v>42626</v>
      </c>
      <c r="H1684" s="632" t="s">
        <v>9302</v>
      </c>
      <c r="I1684" s="636" t="s">
        <v>1817</v>
      </c>
      <c r="J1684" s="632" t="s">
        <v>7823</v>
      </c>
      <c r="K1684" s="636">
        <v>9</v>
      </c>
      <c r="L1684" s="636">
        <v>9</v>
      </c>
      <c r="M1684" s="636">
        <v>0</v>
      </c>
      <c r="N1684" s="663">
        <v>1050318</v>
      </c>
      <c r="O1684" s="637">
        <v>546165.36</v>
      </c>
      <c r="P1684" s="647">
        <f t="shared" si="55"/>
        <v>504152.64</v>
      </c>
      <c r="Q1684" s="638">
        <f t="shared" si="56"/>
        <v>0.48</v>
      </c>
      <c r="R1684" s="636" t="s">
        <v>9303</v>
      </c>
      <c r="S1684" s="632" t="s">
        <v>9304</v>
      </c>
      <c r="T1684" s="636" t="s">
        <v>8003</v>
      </c>
      <c r="U1684" s="634">
        <v>42643</v>
      </c>
      <c r="V1684" s="636" t="s">
        <v>694</v>
      </c>
      <c r="W1684" s="634">
        <v>42654</v>
      </c>
      <c r="X1684" s="634">
        <v>42655</v>
      </c>
      <c r="Y1684" s="632" t="s">
        <v>9305</v>
      </c>
      <c r="Z1684" s="637">
        <v>546165.36</v>
      </c>
      <c r="AA1684" s="636" t="s">
        <v>9303</v>
      </c>
      <c r="AB1684" s="632" t="s">
        <v>9304</v>
      </c>
    </row>
    <row r="1685" spans="1:28" ht="90">
      <c r="A1685" s="475" t="s">
        <v>27407</v>
      </c>
      <c r="B1685" s="1174" t="s">
        <v>26039</v>
      </c>
      <c r="C1685" s="636">
        <v>4220031675</v>
      </c>
      <c r="D1685" s="644" t="s">
        <v>261</v>
      </c>
      <c r="E1685" s="636" t="s">
        <v>9306</v>
      </c>
      <c r="F1685" s="634">
        <v>42615</v>
      </c>
      <c r="G1685" s="634">
        <v>42626</v>
      </c>
      <c r="H1685" s="632" t="s">
        <v>9307</v>
      </c>
      <c r="I1685" s="636" t="s">
        <v>9156</v>
      </c>
      <c r="J1685" s="632" t="s">
        <v>9308</v>
      </c>
      <c r="K1685" s="636">
        <v>3</v>
      </c>
      <c r="L1685" s="636">
        <v>3</v>
      </c>
      <c r="M1685" s="636">
        <v>0</v>
      </c>
      <c r="N1685" s="663">
        <v>1824243</v>
      </c>
      <c r="O1685" s="637">
        <v>1824243</v>
      </c>
      <c r="P1685" s="647">
        <f t="shared" si="55"/>
        <v>0</v>
      </c>
      <c r="Q1685" s="638">
        <f t="shared" si="56"/>
        <v>0</v>
      </c>
      <c r="R1685" s="636" t="s">
        <v>9177</v>
      </c>
      <c r="S1685" s="635">
        <v>5404038457</v>
      </c>
      <c r="T1685" s="636" t="s">
        <v>9178</v>
      </c>
      <c r="U1685" s="634" t="s">
        <v>9269</v>
      </c>
      <c r="V1685" s="636" t="s">
        <v>694</v>
      </c>
      <c r="W1685" s="634">
        <v>42660</v>
      </c>
      <c r="X1685" s="634">
        <v>42661</v>
      </c>
      <c r="Y1685" s="632" t="s">
        <v>9309</v>
      </c>
      <c r="Z1685" s="637">
        <v>1824243</v>
      </c>
      <c r="AA1685" s="636" t="s">
        <v>9177</v>
      </c>
      <c r="AB1685" s="635">
        <v>5404038457</v>
      </c>
    </row>
    <row r="1686" spans="1:28" ht="90">
      <c r="A1686" s="475" t="s">
        <v>27408</v>
      </c>
      <c r="B1686" s="1174" t="s">
        <v>26039</v>
      </c>
      <c r="C1686" s="636">
        <v>4220031675</v>
      </c>
      <c r="D1686" s="644" t="s">
        <v>272</v>
      </c>
      <c r="E1686" s="636" t="s">
        <v>9310</v>
      </c>
      <c r="F1686" s="634">
        <v>42597</v>
      </c>
      <c r="G1686" s="634">
        <v>42611</v>
      </c>
      <c r="H1686" s="632" t="s">
        <v>9311</v>
      </c>
      <c r="I1686" s="636" t="s">
        <v>8097</v>
      </c>
      <c r="J1686" s="632" t="s">
        <v>9189</v>
      </c>
      <c r="K1686" s="636">
        <v>2</v>
      </c>
      <c r="L1686" s="636">
        <v>2</v>
      </c>
      <c r="M1686" s="636">
        <v>0</v>
      </c>
      <c r="N1686" s="663">
        <v>413142</v>
      </c>
      <c r="O1686" s="637">
        <v>411076.29</v>
      </c>
      <c r="P1686" s="647">
        <f t="shared" si="55"/>
        <v>2065.710000000021</v>
      </c>
      <c r="Q1686" s="638">
        <f t="shared" si="56"/>
        <v>5.0000000000000001E-3</v>
      </c>
      <c r="R1686" s="636" t="s">
        <v>9312</v>
      </c>
      <c r="S1686" s="636">
        <v>7017373927</v>
      </c>
      <c r="T1686" s="672" t="s">
        <v>9313</v>
      </c>
      <c r="U1686" s="634">
        <v>42657</v>
      </c>
      <c r="V1686" s="636" t="s">
        <v>694</v>
      </c>
      <c r="W1686" s="634">
        <v>42668</v>
      </c>
      <c r="X1686" s="634">
        <v>42668</v>
      </c>
      <c r="Y1686" s="632" t="s">
        <v>9314</v>
      </c>
      <c r="Z1686" s="637">
        <v>411076.29</v>
      </c>
      <c r="AA1686" s="636" t="s">
        <v>9312</v>
      </c>
      <c r="AB1686" s="636">
        <v>7017373927</v>
      </c>
    </row>
    <row r="1687" spans="1:28" ht="101.25">
      <c r="A1687" s="475" t="s">
        <v>27409</v>
      </c>
      <c r="B1687" s="1172" t="s">
        <v>6776</v>
      </c>
      <c r="C1687" s="636">
        <v>4216006669</v>
      </c>
      <c r="D1687" s="644" t="s">
        <v>261</v>
      </c>
      <c r="E1687" s="637" t="s">
        <v>9315</v>
      </c>
      <c r="F1687" s="634">
        <v>42597</v>
      </c>
      <c r="G1687" s="634">
        <v>42608</v>
      </c>
      <c r="H1687" s="632" t="s">
        <v>9316</v>
      </c>
      <c r="I1687" s="636" t="s">
        <v>8170</v>
      </c>
      <c r="J1687" s="636" t="s">
        <v>9317</v>
      </c>
      <c r="K1687" s="635">
        <v>5</v>
      </c>
      <c r="L1687" s="635">
        <v>5</v>
      </c>
      <c r="M1687" s="636">
        <v>0</v>
      </c>
      <c r="N1687" s="637">
        <v>146761</v>
      </c>
      <c r="O1687" s="654">
        <v>121811.51</v>
      </c>
      <c r="P1687" s="647">
        <f t="shared" si="55"/>
        <v>24949.490000000005</v>
      </c>
      <c r="Q1687" s="638">
        <f t="shared" si="56"/>
        <v>0.17000081765591674</v>
      </c>
      <c r="R1687" s="636" t="s">
        <v>8372</v>
      </c>
      <c r="S1687" s="632" t="s">
        <v>2372</v>
      </c>
      <c r="T1687" s="636" t="s">
        <v>9318</v>
      </c>
      <c r="U1687" s="634">
        <v>42683</v>
      </c>
      <c r="V1687" s="636" t="s">
        <v>694</v>
      </c>
      <c r="W1687" s="655">
        <v>42695</v>
      </c>
      <c r="X1687" s="634">
        <v>42711</v>
      </c>
      <c r="Y1687" s="632" t="s">
        <v>9319</v>
      </c>
      <c r="Z1687" s="654">
        <v>121811.51</v>
      </c>
      <c r="AA1687" s="636" t="s">
        <v>8372</v>
      </c>
      <c r="AB1687" s="632" t="s">
        <v>2372</v>
      </c>
    </row>
    <row r="1688" spans="1:28" ht="101.25">
      <c r="A1688" s="475" t="s">
        <v>27410</v>
      </c>
      <c r="B1688" s="1172" t="s">
        <v>6776</v>
      </c>
      <c r="C1688" s="636">
        <v>4216006669</v>
      </c>
      <c r="D1688" s="644" t="s">
        <v>272</v>
      </c>
      <c r="E1688" s="637" t="s">
        <v>9320</v>
      </c>
      <c r="F1688" s="634">
        <v>42597</v>
      </c>
      <c r="G1688" s="634">
        <v>42612</v>
      </c>
      <c r="H1688" s="632" t="s">
        <v>9321</v>
      </c>
      <c r="I1688" s="632" t="s">
        <v>9009</v>
      </c>
      <c r="J1688" s="636" t="s">
        <v>9322</v>
      </c>
      <c r="K1688" s="635">
        <v>4</v>
      </c>
      <c r="L1688" s="635">
        <v>4</v>
      </c>
      <c r="M1688" s="636">
        <v>0</v>
      </c>
      <c r="N1688" s="637">
        <v>727552</v>
      </c>
      <c r="O1688" s="654">
        <v>723914.23999999999</v>
      </c>
      <c r="P1688" s="647">
        <f t="shared" si="55"/>
        <v>3637.7600000000093</v>
      </c>
      <c r="Q1688" s="638">
        <f t="shared" si="56"/>
        <v>5.0000000000000001E-3</v>
      </c>
      <c r="R1688" s="636" t="s">
        <v>9323</v>
      </c>
      <c r="S1688" s="632" t="s">
        <v>1200</v>
      </c>
      <c r="T1688" s="636" t="s">
        <v>7600</v>
      </c>
      <c r="U1688" s="634">
        <v>42716</v>
      </c>
      <c r="V1688" s="636" t="s">
        <v>694</v>
      </c>
      <c r="W1688" s="655">
        <v>42727</v>
      </c>
      <c r="X1688" s="634">
        <v>42727</v>
      </c>
      <c r="Y1688" s="632" t="s">
        <v>9324</v>
      </c>
      <c r="Z1688" s="654">
        <v>723914.23999999999</v>
      </c>
      <c r="AA1688" s="636" t="s">
        <v>9323</v>
      </c>
      <c r="AB1688" s="632" t="s">
        <v>1200</v>
      </c>
    </row>
    <row r="1689" spans="1:28" ht="101.25">
      <c r="A1689" s="475" t="s">
        <v>27411</v>
      </c>
      <c r="B1689" s="1172" t="s">
        <v>6776</v>
      </c>
      <c r="C1689" s="636">
        <v>4216006669</v>
      </c>
      <c r="D1689" s="644" t="s">
        <v>272</v>
      </c>
      <c r="E1689" s="637" t="s">
        <v>9325</v>
      </c>
      <c r="F1689" s="634">
        <v>42597</v>
      </c>
      <c r="G1689" s="634">
        <v>42612</v>
      </c>
      <c r="H1689" s="632" t="s">
        <v>9326</v>
      </c>
      <c r="I1689" s="632" t="s">
        <v>9009</v>
      </c>
      <c r="J1689" s="636" t="s">
        <v>9322</v>
      </c>
      <c r="K1689" s="635">
        <v>4</v>
      </c>
      <c r="L1689" s="635">
        <v>4</v>
      </c>
      <c r="M1689" s="636">
        <v>0</v>
      </c>
      <c r="N1689" s="637">
        <v>727552</v>
      </c>
      <c r="O1689" s="654">
        <v>723914.23999999999</v>
      </c>
      <c r="P1689" s="647">
        <f t="shared" si="55"/>
        <v>3637.7600000000093</v>
      </c>
      <c r="Q1689" s="638">
        <f t="shared" si="56"/>
        <v>5.0000000000000001E-3</v>
      </c>
      <c r="R1689" s="636" t="s">
        <v>3404</v>
      </c>
      <c r="S1689" s="632" t="s">
        <v>9327</v>
      </c>
      <c r="T1689" s="636" t="s">
        <v>8553</v>
      </c>
      <c r="U1689" s="634">
        <v>42716</v>
      </c>
      <c r="V1689" s="636" t="s">
        <v>694</v>
      </c>
      <c r="W1689" s="655">
        <v>42727</v>
      </c>
      <c r="X1689" s="634">
        <v>42727</v>
      </c>
      <c r="Y1689" s="632" t="s">
        <v>9328</v>
      </c>
      <c r="Z1689" s="654">
        <v>723914.23999999999</v>
      </c>
      <c r="AA1689" s="636" t="s">
        <v>3404</v>
      </c>
      <c r="AB1689" s="632" t="s">
        <v>9327</v>
      </c>
    </row>
    <row r="1690" spans="1:28" ht="135">
      <c r="A1690" s="475" t="s">
        <v>27412</v>
      </c>
      <c r="B1690" s="1172" t="s">
        <v>6776</v>
      </c>
      <c r="C1690" s="636">
        <v>4216006669</v>
      </c>
      <c r="D1690" s="644" t="s">
        <v>272</v>
      </c>
      <c r="E1690" s="637" t="s">
        <v>9329</v>
      </c>
      <c r="F1690" s="634">
        <v>42597</v>
      </c>
      <c r="G1690" s="634">
        <v>42611</v>
      </c>
      <c r="H1690" s="632" t="s">
        <v>9330</v>
      </c>
      <c r="I1690" s="632" t="s">
        <v>9009</v>
      </c>
      <c r="J1690" s="636" t="s">
        <v>9322</v>
      </c>
      <c r="K1690" s="635">
        <v>5</v>
      </c>
      <c r="L1690" s="635">
        <v>5</v>
      </c>
      <c r="M1690" s="636">
        <v>0</v>
      </c>
      <c r="N1690" s="637">
        <v>318304</v>
      </c>
      <c r="O1690" s="654">
        <v>316712.48</v>
      </c>
      <c r="P1690" s="647">
        <f t="shared" si="55"/>
        <v>1591.5200000000186</v>
      </c>
      <c r="Q1690" s="638">
        <f t="shared" si="56"/>
        <v>5.0000000000000001E-3</v>
      </c>
      <c r="R1690" s="636" t="s">
        <v>9331</v>
      </c>
      <c r="S1690" s="632" t="s">
        <v>8084</v>
      </c>
      <c r="T1690" s="636" t="s">
        <v>9205</v>
      </c>
      <c r="U1690" s="634">
        <v>42716</v>
      </c>
      <c r="V1690" s="636" t="s">
        <v>694</v>
      </c>
      <c r="W1690" s="655">
        <v>42727</v>
      </c>
      <c r="X1690" s="634">
        <v>42727</v>
      </c>
      <c r="Y1690" s="632" t="s">
        <v>9332</v>
      </c>
      <c r="Z1690" s="654">
        <v>316712.48</v>
      </c>
      <c r="AA1690" s="636" t="s">
        <v>9331</v>
      </c>
      <c r="AB1690" s="632" t="s">
        <v>8084</v>
      </c>
    </row>
    <row r="1691" spans="1:28" ht="90">
      <c r="A1691" s="475" t="s">
        <v>27413</v>
      </c>
      <c r="B1691" s="1172" t="s">
        <v>6776</v>
      </c>
      <c r="C1691" s="636">
        <v>4216006669</v>
      </c>
      <c r="D1691" s="644" t="s">
        <v>272</v>
      </c>
      <c r="E1691" s="637" t="s">
        <v>9333</v>
      </c>
      <c r="F1691" s="634">
        <v>42597</v>
      </c>
      <c r="G1691" s="634">
        <v>42612</v>
      </c>
      <c r="H1691" s="632" t="s">
        <v>9334</v>
      </c>
      <c r="I1691" s="632" t="s">
        <v>3846</v>
      </c>
      <c r="J1691" s="636" t="s">
        <v>9335</v>
      </c>
      <c r="K1691" s="635">
        <v>3</v>
      </c>
      <c r="L1691" s="635">
        <v>3</v>
      </c>
      <c r="M1691" s="636">
        <v>0</v>
      </c>
      <c r="N1691" s="637">
        <v>93751</v>
      </c>
      <c r="O1691" s="654">
        <v>93282</v>
      </c>
      <c r="P1691" s="647">
        <f t="shared" si="55"/>
        <v>469</v>
      </c>
      <c r="Q1691" s="638">
        <f t="shared" si="56"/>
        <v>5.0026133054579701E-3</v>
      </c>
      <c r="R1691" s="636" t="s">
        <v>2523</v>
      </c>
      <c r="S1691" s="632" t="s">
        <v>9336</v>
      </c>
      <c r="T1691" s="636" t="s">
        <v>9337</v>
      </c>
      <c r="U1691" s="634">
        <v>42718</v>
      </c>
      <c r="V1691" s="636" t="s">
        <v>694</v>
      </c>
      <c r="W1691" s="655">
        <v>42730</v>
      </c>
      <c r="X1691" s="634">
        <v>42730</v>
      </c>
      <c r="Y1691" s="632" t="s">
        <v>9338</v>
      </c>
      <c r="Z1691" s="654">
        <v>93282</v>
      </c>
      <c r="AA1691" s="636" t="s">
        <v>2523</v>
      </c>
      <c r="AB1691" s="632" t="s">
        <v>9336</v>
      </c>
    </row>
    <row r="1692" spans="1:28" ht="135">
      <c r="A1692" s="475" t="s">
        <v>27414</v>
      </c>
      <c r="B1692" s="1172" t="s">
        <v>6776</v>
      </c>
      <c r="C1692" s="636">
        <v>4216006669</v>
      </c>
      <c r="D1692" s="644" t="s">
        <v>272</v>
      </c>
      <c r="E1692" s="637" t="s">
        <v>9339</v>
      </c>
      <c r="F1692" s="634">
        <v>42597</v>
      </c>
      <c r="G1692" s="634">
        <v>42612</v>
      </c>
      <c r="H1692" s="632" t="s">
        <v>9340</v>
      </c>
      <c r="I1692" s="632" t="s">
        <v>3846</v>
      </c>
      <c r="J1692" s="636" t="s">
        <v>9335</v>
      </c>
      <c r="K1692" s="635">
        <v>3</v>
      </c>
      <c r="L1692" s="635">
        <v>3</v>
      </c>
      <c r="M1692" s="636">
        <v>0</v>
      </c>
      <c r="N1692" s="637">
        <v>40179</v>
      </c>
      <c r="O1692" s="654">
        <v>39978</v>
      </c>
      <c r="P1692" s="647">
        <f t="shared" si="55"/>
        <v>201</v>
      </c>
      <c r="Q1692" s="638">
        <f t="shared" si="56"/>
        <v>5.0026133054579701E-3</v>
      </c>
      <c r="R1692" s="636" t="s">
        <v>9331</v>
      </c>
      <c r="S1692" s="632" t="s">
        <v>8084</v>
      </c>
      <c r="T1692" s="636" t="s">
        <v>9205</v>
      </c>
      <c r="U1692" s="634">
        <v>42713</v>
      </c>
      <c r="V1692" s="636" t="s">
        <v>694</v>
      </c>
      <c r="W1692" s="655">
        <v>42724</v>
      </c>
      <c r="X1692" s="634">
        <v>42724</v>
      </c>
      <c r="Y1692" s="632" t="s">
        <v>9341</v>
      </c>
      <c r="Z1692" s="654">
        <v>39978</v>
      </c>
      <c r="AA1692" s="636" t="s">
        <v>9331</v>
      </c>
      <c r="AB1692" s="632" t="s">
        <v>8084</v>
      </c>
    </row>
    <row r="1693" spans="1:28" ht="101.25">
      <c r="A1693" s="475" t="s">
        <v>27415</v>
      </c>
      <c r="B1693" s="1172" t="s">
        <v>6776</v>
      </c>
      <c r="C1693" s="636">
        <v>4216006669</v>
      </c>
      <c r="D1693" s="644" t="s">
        <v>272</v>
      </c>
      <c r="E1693" s="637" t="s">
        <v>9342</v>
      </c>
      <c r="F1693" s="634">
        <v>42599</v>
      </c>
      <c r="G1693" s="634">
        <v>42634</v>
      </c>
      <c r="H1693" s="632" t="s">
        <v>9343</v>
      </c>
      <c r="I1693" s="632" t="s">
        <v>3846</v>
      </c>
      <c r="J1693" s="636" t="s">
        <v>9335</v>
      </c>
      <c r="K1693" s="635">
        <v>3</v>
      </c>
      <c r="L1693" s="635">
        <v>3</v>
      </c>
      <c r="M1693" s="636">
        <v>0</v>
      </c>
      <c r="N1693" s="637">
        <v>93751</v>
      </c>
      <c r="O1693" s="654">
        <v>93282</v>
      </c>
      <c r="P1693" s="647">
        <f t="shared" si="55"/>
        <v>469</v>
      </c>
      <c r="Q1693" s="638">
        <f t="shared" si="56"/>
        <v>5.0026133054579701E-3</v>
      </c>
      <c r="R1693" s="636" t="s">
        <v>3404</v>
      </c>
      <c r="S1693" s="632" t="s">
        <v>9327</v>
      </c>
      <c r="T1693" s="636" t="s">
        <v>8553</v>
      </c>
      <c r="U1693" s="634">
        <v>42713</v>
      </c>
      <c r="V1693" s="636" t="s">
        <v>694</v>
      </c>
      <c r="W1693" s="655">
        <v>42724</v>
      </c>
      <c r="X1693" s="634">
        <v>42724</v>
      </c>
      <c r="Y1693" s="632" t="s">
        <v>9344</v>
      </c>
      <c r="Z1693" s="654">
        <v>93282</v>
      </c>
      <c r="AA1693" s="636" t="s">
        <v>3404</v>
      </c>
      <c r="AB1693" s="632" t="s">
        <v>9327</v>
      </c>
    </row>
    <row r="1694" spans="1:28" ht="112.5">
      <c r="A1694" s="475" t="s">
        <v>27416</v>
      </c>
      <c r="B1694" s="1172" t="s">
        <v>6776</v>
      </c>
      <c r="C1694" s="636">
        <v>4216006669</v>
      </c>
      <c r="D1694" s="644" t="s">
        <v>272</v>
      </c>
      <c r="E1694" s="637" t="s">
        <v>9345</v>
      </c>
      <c r="F1694" s="634">
        <v>42599</v>
      </c>
      <c r="G1694" s="634">
        <v>42614</v>
      </c>
      <c r="H1694" s="632" t="s">
        <v>9346</v>
      </c>
      <c r="I1694" s="636" t="s">
        <v>9347</v>
      </c>
      <c r="J1694" s="636" t="s">
        <v>9348</v>
      </c>
      <c r="K1694" s="635">
        <v>2</v>
      </c>
      <c r="L1694" s="635">
        <v>2</v>
      </c>
      <c r="M1694" s="636">
        <v>0</v>
      </c>
      <c r="N1694" s="637">
        <v>124527</v>
      </c>
      <c r="O1694" s="654">
        <v>123876</v>
      </c>
      <c r="P1694" s="647">
        <f t="shared" si="55"/>
        <v>651</v>
      </c>
      <c r="Q1694" s="638">
        <f t="shared" si="56"/>
        <v>5.2277819268110193E-3</v>
      </c>
      <c r="R1694" s="636" t="s">
        <v>9323</v>
      </c>
      <c r="S1694" s="632" t="s">
        <v>1200</v>
      </c>
      <c r="T1694" s="636" t="s">
        <v>7600</v>
      </c>
      <c r="U1694" s="634">
        <v>42718</v>
      </c>
      <c r="V1694" s="636" t="s">
        <v>694</v>
      </c>
      <c r="W1694" s="655">
        <v>42730</v>
      </c>
      <c r="X1694" s="634">
        <v>42731</v>
      </c>
      <c r="Y1694" s="632" t="s">
        <v>9349</v>
      </c>
      <c r="Z1694" s="654">
        <v>123876</v>
      </c>
      <c r="AA1694" s="636" t="s">
        <v>9323</v>
      </c>
      <c r="AB1694" s="632" t="s">
        <v>1200</v>
      </c>
    </row>
    <row r="1695" spans="1:28" ht="101.25">
      <c r="A1695" s="475" t="s">
        <v>27417</v>
      </c>
      <c r="B1695" s="1172" t="s">
        <v>6776</v>
      </c>
      <c r="C1695" s="636">
        <v>4216006669</v>
      </c>
      <c r="D1695" s="644" t="s">
        <v>272</v>
      </c>
      <c r="E1695" s="637" t="s">
        <v>9350</v>
      </c>
      <c r="F1695" s="634">
        <v>42599</v>
      </c>
      <c r="G1695" s="634">
        <v>42615</v>
      </c>
      <c r="H1695" s="632" t="s">
        <v>9351</v>
      </c>
      <c r="I1695" s="636" t="s">
        <v>9347</v>
      </c>
      <c r="J1695" s="636" t="s">
        <v>9348</v>
      </c>
      <c r="K1695" s="635">
        <v>3</v>
      </c>
      <c r="L1695" s="635">
        <v>3</v>
      </c>
      <c r="M1695" s="636">
        <v>0</v>
      </c>
      <c r="N1695" s="637">
        <v>107499</v>
      </c>
      <c r="O1695" s="654">
        <v>106948</v>
      </c>
      <c r="P1695" s="647">
        <f t="shared" si="55"/>
        <v>551</v>
      </c>
      <c r="Q1695" s="638">
        <f t="shared" si="56"/>
        <v>5.1256290756192865E-3</v>
      </c>
      <c r="R1695" s="636" t="s">
        <v>9352</v>
      </c>
      <c r="S1695" s="632" t="s">
        <v>9327</v>
      </c>
      <c r="T1695" s="636" t="s">
        <v>8553</v>
      </c>
      <c r="U1695" s="634">
        <v>42717</v>
      </c>
      <c r="V1695" s="636" t="s">
        <v>694</v>
      </c>
      <c r="W1695" s="655">
        <v>42730</v>
      </c>
      <c r="X1695" s="634">
        <v>42731</v>
      </c>
      <c r="Y1695" s="632" t="s">
        <v>9353</v>
      </c>
      <c r="Z1695" s="654">
        <v>106948</v>
      </c>
      <c r="AA1695" s="636" t="s">
        <v>9352</v>
      </c>
      <c r="AB1695" s="632" t="s">
        <v>9327</v>
      </c>
    </row>
    <row r="1696" spans="1:28" ht="135">
      <c r="A1696" s="475" t="s">
        <v>27418</v>
      </c>
      <c r="B1696" s="1172" t="s">
        <v>6776</v>
      </c>
      <c r="C1696" s="636">
        <v>4216006669</v>
      </c>
      <c r="D1696" s="644" t="s">
        <v>272</v>
      </c>
      <c r="E1696" s="637" t="s">
        <v>9354</v>
      </c>
      <c r="F1696" s="634">
        <v>42600</v>
      </c>
      <c r="G1696" s="634">
        <v>42619</v>
      </c>
      <c r="H1696" s="632" t="s">
        <v>9355</v>
      </c>
      <c r="I1696" s="636" t="s">
        <v>9347</v>
      </c>
      <c r="J1696" s="636" t="s">
        <v>9348</v>
      </c>
      <c r="K1696" s="635">
        <v>3</v>
      </c>
      <c r="L1696" s="635">
        <v>3</v>
      </c>
      <c r="M1696" s="636">
        <v>0</v>
      </c>
      <c r="N1696" s="637">
        <v>83325</v>
      </c>
      <c r="O1696" s="654">
        <v>82890</v>
      </c>
      <c r="P1696" s="647">
        <f t="shared" si="55"/>
        <v>435</v>
      </c>
      <c r="Q1696" s="638">
        <f t="shared" si="56"/>
        <v>5.2205220522051829E-3</v>
      </c>
      <c r="R1696" s="636" t="s">
        <v>9331</v>
      </c>
      <c r="S1696" s="632" t="s">
        <v>8084</v>
      </c>
      <c r="T1696" s="636" t="s">
        <v>9205</v>
      </c>
      <c r="U1696" s="634">
        <v>42717</v>
      </c>
      <c r="V1696" s="636" t="s">
        <v>694</v>
      </c>
      <c r="W1696" s="655">
        <v>42730</v>
      </c>
      <c r="X1696" s="634">
        <v>42730</v>
      </c>
      <c r="Y1696" s="632" t="s">
        <v>9356</v>
      </c>
      <c r="Z1696" s="654">
        <v>82890</v>
      </c>
      <c r="AA1696" s="636" t="s">
        <v>9331</v>
      </c>
      <c r="AB1696" s="632" t="s">
        <v>8084</v>
      </c>
    </row>
    <row r="1697" spans="1:28" ht="135">
      <c r="A1697" s="475" t="s">
        <v>27419</v>
      </c>
      <c r="B1697" s="1172" t="s">
        <v>6776</v>
      </c>
      <c r="C1697" s="636">
        <v>4216006669</v>
      </c>
      <c r="D1697" s="644" t="s">
        <v>272</v>
      </c>
      <c r="E1697" s="637" t="s">
        <v>9357</v>
      </c>
      <c r="F1697" s="634">
        <v>42604</v>
      </c>
      <c r="G1697" s="634">
        <v>42615</v>
      </c>
      <c r="H1697" s="632" t="s">
        <v>9358</v>
      </c>
      <c r="I1697" s="632" t="s">
        <v>9359</v>
      </c>
      <c r="J1697" s="636" t="s">
        <v>9360</v>
      </c>
      <c r="K1697" s="635">
        <v>2</v>
      </c>
      <c r="L1697" s="635">
        <v>2</v>
      </c>
      <c r="M1697" s="636">
        <v>0</v>
      </c>
      <c r="N1697" s="637">
        <v>555844.5</v>
      </c>
      <c r="O1697" s="654">
        <v>553032</v>
      </c>
      <c r="P1697" s="647">
        <f t="shared" si="55"/>
        <v>2812.5</v>
      </c>
      <c r="Q1697" s="638">
        <f t="shared" si="56"/>
        <v>5.0598683624646411E-3</v>
      </c>
      <c r="R1697" s="636" t="s">
        <v>9361</v>
      </c>
      <c r="S1697" s="632" t="s">
        <v>9362</v>
      </c>
      <c r="T1697" s="636" t="s">
        <v>8520</v>
      </c>
      <c r="U1697" s="634">
        <v>42718</v>
      </c>
      <c r="V1697" s="636" t="s">
        <v>694</v>
      </c>
      <c r="W1697" s="655">
        <v>42730</v>
      </c>
      <c r="X1697" s="634">
        <v>42730</v>
      </c>
      <c r="Y1697" s="632" t="s">
        <v>9363</v>
      </c>
      <c r="Z1697" s="654">
        <v>553032</v>
      </c>
      <c r="AA1697" s="636" t="s">
        <v>9361</v>
      </c>
      <c r="AB1697" s="632" t="s">
        <v>9362</v>
      </c>
    </row>
    <row r="1698" spans="1:28" ht="135">
      <c r="A1698" s="475" t="s">
        <v>27420</v>
      </c>
      <c r="B1698" s="1172" t="s">
        <v>6776</v>
      </c>
      <c r="C1698" s="636">
        <v>4216006669</v>
      </c>
      <c r="D1698" s="644" t="s">
        <v>272</v>
      </c>
      <c r="E1698" s="637" t="s">
        <v>9364</v>
      </c>
      <c r="F1698" s="634">
        <v>42599</v>
      </c>
      <c r="G1698" s="634">
        <v>42615</v>
      </c>
      <c r="H1698" s="632" t="s">
        <v>9365</v>
      </c>
      <c r="I1698" s="632" t="s">
        <v>9359</v>
      </c>
      <c r="J1698" s="636" t="s">
        <v>9360</v>
      </c>
      <c r="K1698" s="635">
        <v>2</v>
      </c>
      <c r="L1698" s="635">
        <v>2</v>
      </c>
      <c r="M1698" s="636">
        <v>0</v>
      </c>
      <c r="N1698" s="637">
        <v>654461</v>
      </c>
      <c r="O1698" s="654">
        <v>651138</v>
      </c>
      <c r="P1698" s="647">
        <f t="shared" si="55"/>
        <v>3323</v>
      </c>
      <c r="Q1698" s="638">
        <f t="shared" si="56"/>
        <v>5.0774606890250599E-3</v>
      </c>
      <c r="R1698" s="636" t="s">
        <v>9361</v>
      </c>
      <c r="S1698" s="632" t="s">
        <v>9362</v>
      </c>
      <c r="T1698" s="636" t="s">
        <v>8520</v>
      </c>
      <c r="U1698" s="634">
        <v>42718</v>
      </c>
      <c r="V1698" s="636" t="s">
        <v>694</v>
      </c>
      <c r="W1698" s="655">
        <v>42730</v>
      </c>
      <c r="X1698" s="634">
        <v>42730</v>
      </c>
      <c r="Y1698" s="632" t="s">
        <v>9366</v>
      </c>
      <c r="Z1698" s="654">
        <v>651138</v>
      </c>
      <c r="AA1698" s="636" t="s">
        <v>9361</v>
      </c>
      <c r="AB1698" s="632" t="s">
        <v>9362</v>
      </c>
    </row>
    <row r="1699" spans="1:28" ht="135">
      <c r="A1699" s="475" t="s">
        <v>27421</v>
      </c>
      <c r="B1699" s="1172" t="s">
        <v>6776</v>
      </c>
      <c r="C1699" s="636">
        <v>4216006669</v>
      </c>
      <c r="D1699" s="644" t="s">
        <v>261</v>
      </c>
      <c r="E1699" s="637" t="s">
        <v>9367</v>
      </c>
      <c r="F1699" s="634">
        <v>42599</v>
      </c>
      <c r="G1699" s="634">
        <v>42619</v>
      </c>
      <c r="H1699" s="632" t="s">
        <v>9368</v>
      </c>
      <c r="I1699" s="632" t="s">
        <v>9359</v>
      </c>
      <c r="J1699" s="636" t="s">
        <v>9360</v>
      </c>
      <c r="K1699" s="635">
        <v>2</v>
      </c>
      <c r="L1699" s="635">
        <v>2</v>
      </c>
      <c r="M1699" s="636">
        <v>0</v>
      </c>
      <c r="N1699" s="637">
        <v>231512.5</v>
      </c>
      <c r="O1699" s="654">
        <v>192848.37</v>
      </c>
      <c r="P1699" s="647">
        <f t="shared" si="55"/>
        <v>38664.130000000005</v>
      </c>
      <c r="Q1699" s="638">
        <f t="shared" si="56"/>
        <v>0.16700666270719722</v>
      </c>
      <c r="R1699" s="636" t="s">
        <v>1199</v>
      </c>
      <c r="S1699" s="632" t="s">
        <v>1200</v>
      </c>
      <c r="T1699" s="636" t="s">
        <v>7600</v>
      </c>
      <c r="U1699" s="634">
        <v>42718</v>
      </c>
      <c r="V1699" s="636" t="s">
        <v>694</v>
      </c>
      <c r="W1699" s="655">
        <v>42730</v>
      </c>
      <c r="X1699" s="634">
        <v>42730</v>
      </c>
      <c r="Y1699" s="632" t="s">
        <v>9369</v>
      </c>
      <c r="Z1699" s="654">
        <v>192848.37</v>
      </c>
      <c r="AA1699" s="636" t="s">
        <v>1199</v>
      </c>
      <c r="AB1699" s="632" t="s">
        <v>1200</v>
      </c>
    </row>
    <row r="1700" spans="1:28" ht="112.5">
      <c r="A1700" s="475" t="s">
        <v>27422</v>
      </c>
      <c r="B1700" s="1172" t="s">
        <v>6776</v>
      </c>
      <c r="C1700" s="636">
        <v>4216006669</v>
      </c>
      <c r="D1700" s="644" t="s">
        <v>261</v>
      </c>
      <c r="E1700" s="637" t="s">
        <v>9370</v>
      </c>
      <c r="F1700" s="634">
        <v>42599</v>
      </c>
      <c r="G1700" s="634">
        <v>42615</v>
      </c>
      <c r="H1700" s="632" t="s">
        <v>9371</v>
      </c>
      <c r="I1700" s="636" t="s">
        <v>4158</v>
      </c>
      <c r="J1700" s="636" t="s">
        <v>7986</v>
      </c>
      <c r="K1700" s="635">
        <v>5</v>
      </c>
      <c r="L1700" s="635">
        <v>5</v>
      </c>
      <c r="M1700" s="636">
        <v>0</v>
      </c>
      <c r="N1700" s="637">
        <v>5270958</v>
      </c>
      <c r="O1700" s="654">
        <v>4005918</v>
      </c>
      <c r="P1700" s="647">
        <f t="shared" si="55"/>
        <v>1265040</v>
      </c>
      <c r="Q1700" s="638">
        <f t="shared" si="56"/>
        <v>0.2400019123658356</v>
      </c>
      <c r="R1700" s="636" t="s">
        <v>1219</v>
      </c>
      <c r="S1700" s="632" t="s">
        <v>1220</v>
      </c>
      <c r="T1700" s="636" t="s">
        <v>3499</v>
      </c>
      <c r="U1700" s="634">
        <v>42720</v>
      </c>
      <c r="V1700" s="636" t="s">
        <v>694</v>
      </c>
      <c r="W1700" s="655">
        <v>42731</v>
      </c>
      <c r="X1700" s="634">
        <v>42731</v>
      </c>
      <c r="Y1700" s="632" t="s">
        <v>9372</v>
      </c>
      <c r="Z1700" s="654">
        <v>4005918</v>
      </c>
      <c r="AA1700" s="636" t="s">
        <v>1219</v>
      </c>
      <c r="AB1700" s="632" t="s">
        <v>1220</v>
      </c>
    </row>
    <row r="1701" spans="1:28" ht="112.5">
      <c r="A1701" s="475" t="s">
        <v>27423</v>
      </c>
      <c r="B1701" s="1172" t="s">
        <v>6776</v>
      </c>
      <c r="C1701" s="636">
        <v>4216006669</v>
      </c>
      <c r="D1701" s="644" t="s">
        <v>272</v>
      </c>
      <c r="E1701" s="637" t="s">
        <v>9373</v>
      </c>
      <c r="F1701" s="634">
        <v>42599</v>
      </c>
      <c r="G1701" s="634">
        <v>42615</v>
      </c>
      <c r="H1701" s="632" t="s">
        <v>9374</v>
      </c>
      <c r="I1701" s="636" t="s">
        <v>3429</v>
      </c>
      <c r="J1701" s="636" t="s">
        <v>9375</v>
      </c>
      <c r="K1701" s="635">
        <v>1</v>
      </c>
      <c r="L1701" s="635">
        <v>1</v>
      </c>
      <c r="M1701" s="636">
        <v>0</v>
      </c>
      <c r="N1701" s="637">
        <v>129500</v>
      </c>
      <c r="O1701" s="654">
        <v>129500</v>
      </c>
      <c r="P1701" s="647">
        <f t="shared" si="55"/>
        <v>0</v>
      </c>
      <c r="Q1701" s="638">
        <f t="shared" si="56"/>
        <v>0</v>
      </c>
      <c r="R1701" s="636" t="s">
        <v>1219</v>
      </c>
      <c r="S1701" s="632" t="s">
        <v>1220</v>
      </c>
      <c r="T1701" s="636" t="s">
        <v>3499</v>
      </c>
      <c r="U1701" s="634">
        <v>42709</v>
      </c>
      <c r="V1701" s="636" t="s">
        <v>694</v>
      </c>
      <c r="W1701" s="655">
        <v>42720</v>
      </c>
      <c r="X1701" s="634">
        <v>42723</v>
      </c>
      <c r="Y1701" s="632" t="s">
        <v>9376</v>
      </c>
      <c r="Z1701" s="654">
        <v>129500</v>
      </c>
      <c r="AA1701" s="636" t="s">
        <v>1219</v>
      </c>
      <c r="AB1701" s="632" t="s">
        <v>1220</v>
      </c>
    </row>
    <row r="1702" spans="1:28" ht="112.5">
      <c r="A1702" s="475" t="s">
        <v>27424</v>
      </c>
      <c r="B1702" s="1172" t="s">
        <v>6776</v>
      </c>
      <c r="C1702" s="636">
        <v>4216006669</v>
      </c>
      <c r="D1702" s="644" t="s">
        <v>272</v>
      </c>
      <c r="E1702" s="637" t="s">
        <v>9377</v>
      </c>
      <c r="F1702" s="634">
        <v>42599</v>
      </c>
      <c r="G1702" s="634">
        <v>42615</v>
      </c>
      <c r="H1702" s="632" t="s">
        <v>9378</v>
      </c>
      <c r="I1702" s="636" t="s">
        <v>1243</v>
      </c>
      <c r="J1702" s="636" t="s">
        <v>9379</v>
      </c>
      <c r="K1702" s="635">
        <v>1</v>
      </c>
      <c r="L1702" s="635">
        <v>1</v>
      </c>
      <c r="M1702" s="636">
        <v>0</v>
      </c>
      <c r="N1702" s="637">
        <v>839233</v>
      </c>
      <c r="O1702" s="654">
        <v>839233</v>
      </c>
      <c r="P1702" s="647">
        <f t="shared" si="55"/>
        <v>0</v>
      </c>
      <c r="Q1702" s="638">
        <f t="shared" si="56"/>
        <v>0</v>
      </c>
      <c r="R1702" s="636" t="s">
        <v>4086</v>
      </c>
      <c r="S1702" s="659">
        <v>4217116150</v>
      </c>
      <c r="T1702" s="636" t="s">
        <v>9380</v>
      </c>
      <c r="U1702" s="636" t="s">
        <v>9381</v>
      </c>
      <c r="V1702" s="636" t="s">
        <v>694</v>
      </c>
      <c r="W1702" s="655">
        <v>42727</v>
      </c>
      <c r="X1702" s="636" t="s">
        <v>9382</v>
      </c>
      <c r="Y1702" s="636" t="s">
        <v>9382</v>
      </c>
      <c r="Z1702" s="654">
        <v>839233</v>
      </c>
      <c r="AA1702" s="636" t="s">
        <v>4086</v>
      </c>
      <c r="AB1702" s="659">
        <v>4217116150</v>
      </c>
    </row>
    <row r="1703" spans="1:28" ht="90">
      <c r="A1703" s="475" t="s">
        <v>27425</v>
      </c>
      <c r="B1703" s="1172" t="s">
        <v>6776</v>
      </c>
      <c r="C1703" s="636">
        <v>4216006669</v>
      </c>
      <c r="D1703" s="644" t="s">
        <v>261</v>
      </c>
      <c r="E1703" s="637" t="s">
        <v>9383</v>
      </c>
      <c r="F1703" s="634">
        <v>42599</v>
      </c>
      <c r="G1703" s="634">
        <v>42614</v>
      </c>
      <c r="H1703" s="632" t="s">
        <v>9384</v>
      </c>
      <c r="I1703" s="636" t="s">
        <v>8124</v>
      </c>
      <c r="J1703" s="636" t="s">
        <v>9385</v>
      </c>
      <c r="K1703" s="635">
        <v>4</v>
      </c>
      <c r="L1703" s="635">
        <v>4</v>
      </c>
      <c r="M1703" s="636">
        <v>0</v>
      </c>
      <c r="N1703" s="637">
        <v>146196</v>
      </c>
      <c r="O1703" s="654">
        <v>145465</v>
      </c>
      <c r="P1703" s="647">
        <f t="shared" si="55"/>
        <v>731</v>
      </c>
      <c r="Q1703" s="638">
        <f t="shared" si="56"/>
        <v>5.0001368026485696E-3</v>
      </c>
      <c r="R1703" s="636" t="s">
        <v>2371</v>
      </c>
      <c r="S1703" s="632" t="s">
        <v>2372</v>
      </c>
      <c r="T1703" s="636" t="s">
        <v>7942</v>
      </c>
      <c r="U1703" s="634">
        <v>42720</v>
      </c>
      <c r="V1703" s="636" t="s">
        <v>694</v>
      </c>
      <c r="W1703" s="655">
        <v>42731</v>
      </c>
      <c r="X1703" s="634">
        <v>42732</v>
      </c>
      <c r="Y1703" s="632" t="s">
        <v>9386</v>
      </c>
      <c r="Z1703" s="654">
        <v>145465</v>
      </c>
      <c r="AA1703" s="636" t="s">
        <v>2371</v>
      </c>
      <c r="AB1703" s="632" t="s">
        <v>2372</v>
      </c>
    </row>
    <row r="1704" spans="1:28" ht="78.75">
      <c r="A1704" s="475" t="s">
        <v>27426</v>
      </c>
      <c r="B1704" s="1172" t="s">
        <v>6776</v>
      </c>
      <c r="C1704" s="636">
        <v>4216006669</v>
      </c>
      <c r="D1704" s="644" t="s">
        <v>272</v>
      </c>
      <c r="E1704" s="637" t="s">
        <v>9387</v>
      </c>
      <c r="F1704" s="634">
        <v>42599</v>
      </c>
      <c r="G1704" s="634">
        <v>42614</v>
      </c>
      <c r="H1704" s="632" t="s">
        <v>9388</v>
      </c>
      <c r="I1704" s="636" t="s">
        <v>9389</v>
      </c>
      <c r="J1704" s="636" t="s">
        <v>9390</v>
      </c>
      <c r="K1704" s="635">
        <v>2</v>
      </c>
      <c r="L1704" s="635">
        <v>2</v>
      </c>
      <c r="M1704" s="636">
        <v>0</v>
      </c>
      <c r="N1704" s="637">
        <v>680825</v>
      </c>
      <c r="O1704" s="654">
        <v>676298</v>
      </c>
      <c r="P1704" s="647">
        <f t="shared" si="55"/>
        <v>4527</v>
      </c>
      <c r="Q1704" s="638">
        <f t="shared" si="56"/>
        <v>6.6492857929716818E-3</v>
      </c>
      <c r="R1704" s="636" t="s">
        <v>2371</v>
      </c>
      <c r="S1704" s="632" t="s">
        <v>2372</v>
      </c>
      <c r="T1704" s="636" t="s">
        <v>7942</v>
      </c>
      <c r="U1704" s="634">
        <v>42710</v>
      </c>
      <c r="V1704" s="636" t="s">
        <v>694</v>
      </c>
      <c r="W1704" s="655">
        <v>42723</v>
      </c>
      <c r="X1704" s="634">
        <v>42723</v>
      </c>
      <c r="Y1704" s="632" t="s">
        <v>9391</v>
      </c>
      <c r="Z1704" s="654">
        <v>676298</v>
      </c>
      <c r="AA1704" s="636" t="s">
        <v>2371</v>
      </c>
      <c r="AB1704" s="632" t="s">
        <v>2372</v>
      </c>
    </row>
    <row r="1705" spans="1:28" ht="78.75">
      <c r="A1705" s="475" t="s">
        <v>27427</v>
      </c>
      <c r="B1705" s="1172" t="s">
        <v>6776</v>
      </c>
      <c r="C1705" s="636">
        <v>4216006669</v>
      </c>
      <c r="D1705" s="644" t="s">
        <v>272</v>
      </c>
      <c r="E1705" s="637" t="s">
        <v>9392</v>
      </c>
      <c r="F1705" s="634">
        <v>42599</v>
      </c>
      <c r="G1705" s="634">
        <v>42614</v>
      </c>
      <c r="H1705" s="632" t="s">
        <v>9393</v>
      </c>
      <c r="I1705" s="636" t="s">
        <v>8432</v>
      </c>
      <c r="J1705" s="636" t="s">
        <v>8161</v>
      </c>
      <c r="K1705" s="635">
        <v>2</v>
      </c>
      <c r="L1705" s="635">
        <v>2</v>
      </c>
      <c r="M1705" s="636">
        <v>0</v>
      </c>
      <c r="N1705" s="637">
        <v>194320</v>
      </c>
      <c r="O1705" s="654">
        <v>193348.4</v>
      </c>
      <c r="P1705" s="647">
        <f t="shared" si="55"/>
        <v>971.60000000000582</v>
      </c>
      <c r="Q1705" s="638">
        <f t="shared" si="56"/>
        <v>5.0000000000000001E-3</v>
      </c>
      <c r="R1705" s="636" t="s">
        <v>2371</v>
      </c>
      <c r="S1705" s="632" t="s">
        <v>2372</v>
      </c>
      <c r="T1705" s="636" t="s">
        <v>7942</v>
      </c>
      <c r="U1705" s="634">
        <v>42709</v>
      </c>
      <c r="V1705" s="636" t="s">
        <v>694</v>
      </c>
      <c r="W1705" s="655">
        <v>42720</v>
      </c>
      <c r="X1705" s="634">
        <v>42723</v>
      </c>
      <c r="Y1705" s="632" t="s">
        <v>9394</v>
      </c>
      <c r="Z1705" s="654">
        <v>193348.4</v>
      </c>
      <c r="AA1705" s="636" t="s">
        <v>2371</v>
      </c>
      <c r="AB1705" s="632" t="s">
        <v>2372</v>
      </c>
    </row>
    <row r="1706" spans="1:28" ht="101.25">
      <c r="A1706" s="475" t="s">
        <v>27428</v>
      </c>
      <c r="B1706" s="1172" t="s">
        <v>6776</v>
      </c>
      <c r="C1706" s="636">
        <v>4216006669</v>
      </c>
      <c r="D1706" s="644" t="s">
        <v>261</v>
      </c>
      <c r="E1706" s="637" t="s">
        <v>9395</v>
      </c>
      <c r="F1706" s="634">
        <v>42606</v>
      </c>
      <c r="G1706" s="634">
        <v>42618</v>
      </c>
      <c r="H1706" s="632" t="s">
        <v>9396</v>
      </c>
      <c r="I1706" s="636" t="s">
        <v>1817</v>
      </c>
      <c r="J1706" s="632" t="s">
        <v>7823</v>
      </c>
      <c r="K1706" s="635">
        <v>3</v>
      </c>
      <c r="L1706" s="635">
        <v>2</v>
      </c>
      <c r="M1706" s="635">
        <v>1</v>
      </c>
      <c r="N1706" s="637">
        <v>130998</v>
      </c>
      <c r="O1706" s="654">
        <v>130998</v>
      </c>
      <c r="P1706" s="647">
        <f t="shared" si="55"/>
        <v>0</v>
      </c>
      <c r="Q1706" s="638">
        <f t="shared" si="56"/>
        <v>0</v>
      </c>
      <c r="R1706" s="636" t="s">
        <v>9352</v>
      </c>
      <c r="S1706" s="632" t="s">
        <v>9327</v>
      </c>
      <c r="T1706" s="636" t="s">
        <v>8553</v>
      </c>
      <c r="U1706" s="634">
        <v>42712</v>
      </c>
      <c r="V1706" s="636" t="s">
        <v>694</v>
      </c>
      <c r="W1706" s="655">
        <v>42723</v>
      </c>
      <c r="X1706" s="634">
        <v>42723</v>
      </c>
      <c r="Y1706" s="632" t="s">
        <v>9397</v>
      </c>
      <c r="Z1706" s="654">
        <v>130998</v>
      </c>
      <c r="AA1706" s="636" t="s">
        <v>9352</v>
      </c>
      <c r="AB1706" s="632" t="s">
        <v>9327</v>
      </c>
    </row>
    <row r="1707" spans="1:28" ht="78.75">
      <c r="A1707" s="475" t="s">
        <v>27429</v>
      </c>
      <c r="B1707" s="1172" t="s">
        <v>6776</v>
      </c>
      <c r="C1707" s="636">
        <v>4216006669</v>
      </c>
      <c r="D1707" s="644" t="s">
        <v>261</v>
      </c>
      <c r="E1707" s="637" t="s">
        <v>9398</v>
      </c>
      <c r="F1707" s="634">
        <v>42606</v>
      </c>
      <c r="G1707" s="634">
        <v>42619</v>
      </c>
      <c r="H1707" s="632" t="s">
        <v>9399</v>
      </c>
      <c r="I1707" s="636" t="s">
        <v>8170</v>
      </c>
      <c r="J1707" s="636" t="s">
        <v>9317</v>
      </c>
      <c r="K1707" s="635">
        <v>4</v>
      </c>
      <c r="L1707" s="635">
        <v>3</v>
      </c>
      <c r="M1707" s="635">
        <v>1</v>
      </c>
      <c r="N1707" s="637">
        <v>198000</v>
      </c>
      <c r="O1707" s="654">
        <v>197010</v>
      </c>
      <c r="P1707" s="647">
        <f t="shared" si="55"/>
        <v>990</v>
      </c>
      <c r="Q1707" s="638">
        <f t="shared" si="56"/>
        <v>5.0000000000000001E-3</v>
      </c>
      <c r="R1707" s="636" t="s">
        <v>2371</v>
      </c>
      <c r="S1707" s="632" t="s">
        <v>2372</v>
      </c>
      <c r="T1707" s="636" t="s">
        <v>7942</v>
      </c>
      <c r="U1707" s="634">
        <v>42719</v>
      </c>
      <c r="V1707" s="636" t="s">
        <v>694</v>
      </c>
      <c r="W1707" s="655">
        <v>42730</v>
      </c>
      <c r="X1707" s="634">
        <v>42730</v>
      </c>
      <c r="Y1707" s="632" t="s">
        <v>9400</v>
      </c>
      <c r="Z1707" s="654">
        <v>197010</v>
      </c>
      <c r="AA1707" s="636" t="s">
        <v>2371</v>
      </c>
      <c r="AB1707" s="632" t="s">
        <v>2372</v>
      </c>
    </row>
    <row r="1708" spans="1:28" ht="101.25">
      <c r="A1708" s="475" t="s">
        <v>27430</v>
      </c>
      <c r="B1708" s="1172" t="s">
        <v>6776</v>
      </c>
      <c r="C1708" s="636">
        <v>4216006669</v>
      </c>
      <c r="D1708" s="644" t="s">
        <v>261</v>
      </c>
      <c r="E1708" s="637" t="s">
        <v>9401</v>
      </c>
      <c r="F1708" s="634">
        <v>42611</v>
      </c>
      <c r="G1708" s="634">
        <v>42619</v>
      </c>
      <c r="H1708" s="632" t="s">
        <v>9402</v>
      </c>
      <c r="I1708" s="636" t="s">
        <v>9403</v>
      </c>
      <c r="J1708" s="632" t="s">
        <v>9404</v>
      </c>
      <c r="K1708" s="635">
        <v>3</v>
      </c>
      <c r="L1708" s="635">
        <v>3</v>
      </c>
      <c r="M1708" s="636">
        <v>0</v>
      </c>
      <c r="N1708" s="637">
        <v>155888</v>
      </c>
      <c r="O1708" s="654">
        <v>141862</v>
      </c>
      <c r="P1708" s="647">
        <f t="shared" si="55"/>
        <v>14026</v>
      </c>
      <c r="Q1708" s="638">
        <f t="shared" si="56"/>
        <v>8.9974853741147456E-2</v>
      </c>
      <c r="R1708" s="636" t="s">
        <v>9361</v>
      </c>
      <c r="S1708" s="632" t="s">
        <v>9362</v>
      </c>
      <c r="T1708" s="636" t="s">
        <v>8520</v>
      </c>
      <c r="U1708" s="634">
        <v>42718</v>
      </c>
      <c r="V1708" s="636" t="s">
        <v>694</v>
      </c>
      <c r="W1708" s="655">
        <v>42730</v>
      </c>
      <c r="X1708" s="634">
        <v>42730</v>
      </c>
      <c r="Y1708" s="632" t="s">
        <v>9405</v>
      </c>
      <c r="Z1708" s="654">
        <v>141862</v>
      </c>
      <c r="AA1708" s="636" t="s">
        <v>9361</v>
      </c>
      <c r="AB1708" s="632" t="s">
        <v>9362</v>
      </c>
    </row>
    <row r="1709" spans="1:28" ht="101.25">
      <c r="A1709" s="475" t="s">
        <v>27431</v>
      </c>
      <c r="B1709" s="1172" t="s">
        <v>6776</v>
      </c>
      <c r="C1709" s="636">
        <v>4216006669</v>
      </c>
      <c r="D1709" s="644" t="s">
        <v>272</v>
      </c>
      <c r="E1709" s="637" t="s">
        <v>9406</v>
      </c>
      <c r="F1709" s="634">
        <v>42614</v>
      </c>
      <c r="G1709" s="634">
        <v>42626</v>
      </c>
      <c r="H1709" s="632" t="s">
        <v>9407</v>
      </c>
      <c r="I1709" s="636" t="s">
        <v>1268</v>
      </c>
      <c r="J1709" s="632" t="s">
        <v>7696</v>
      </c>
      <c r="K1709" s="635">
        <v>3</v>
      </c>
      <c r="L1709" s="635">
        <v>3</v>
      </c>
      <c r="M1709" s="636">
        <v>0</v>
      </c>
      <c r="N1709" s="637">
        <v>1623483</v>
      </c>
      <c r="O1709" s="654">
        <v>1615323</v>
      </c>
      <c r="P1709" s="647">
        <f t="shared" si="55"/>
        <v>8160</v>
      </c>
      <c r="Q1709" s="638">
        <f t="shared" si="56"/>
        <v>5.02623064115852E-3</v>
      </c>
      <c r="R1709" s="636" t="s">
        <v>9352</v>
      </c>
      <c r="S1709" s="632" t="s">
        <v>9327</v>
      </c>
      <c r="T1709" s="636" t="s">
        <v>8553</v>
      </c>
      <c r="U1709" s="634">
        <v>42712</v>
      </c>
      <c r="V1709" s="636" t="s">
        <v>694</v>
      </c>
      <c r="W1709" s="655">
        <v>42723</v>
      </c>
      <c r="X1709" s="634">
        <v>42727</v>
      </c>
      <c r="Y1709" s="632" t="s">
        <v>9408</v>
      </c>
      <c r="Z1709" s="654">
        <v>1615323</v>
      </c>
      <c r="AA1709" s="636" t="s">
        <v>9352</v>
      </c>
      <c r="AB1709" s="632" t="s">
        <v>9327</v>
      </c>
    </row>
    <row r="1710" spans="1:28" ht="101.25">
      <c r="A1710" s="475" t="s">
        <v>27432</v>
      </c>
      <c r="B1710" s="1172" t="s">
        <v>6776</v>
      </c>
      <c r="C1710" s="636">
        <v>4216006669</v>
      </c>
      <c r="D1710" s="644" t="s">
        <v>272</v>
      </c>
      <c r="E1710" s="661" t="s">
        <v>9409</v>
      </c>
      <c r="F1710" s="634">
        <v>42677</v>
      </c>
      <c r="G1710" s="634">
        <v>42697</v>
      </c>
      <c r="H1710" s="661" t="s">
        <v>9410</v>
      </c>
      <c r="I1710" s="632" t="s">
        <v>9411</v>
      </c>
      <c r="J1710" s="636" t="s">
        <v>9412</v>
      </c>
      <c r="K1710" s="635">
        <v>1</v>
      </c>
      <c r="L1710" s="635">
        <v>1</v>
      </c>
      <c r="M1710" s="636">
        <v>0</v>
      </c>
      <c r="N1710" s="637">
        <v>15772</v>
      </c>
      <c r="O1710" s="654">
        <v>15772</v>
      </c>
      <c r="P1710" s="647">
        <f t="shared" si="55"/>
        <v>0</v>
      </c>
      <c r="Q1710" s="638">
        <f t="shared" si="56"/>
        <v>0</v>
      </c>
      <c r="R1710" s="636" t="s">
        <v>1199</v>
      </c>
      <c r="S1710" s="632" t="s">
        <v>1200</v>
      </c>
      <c r="T1710" s="636" t="s">
        <v>7600</v>
      </c>
      <c r="U1710" s="634">
        <v>42720</v>
      </c>
      <c r="V1710" s="636" t="s">
        <v>694</v>
      </c>
      <c r="W1710" s="655">
        <v>42731</v>
      </c>
      <c r="X1710" s="634">
        <v>42732</v>
      </c>
      <c r="Y1710" s="632" t="s">
        <v>9413</v>
      </c>
      <c r="Z1710" s="654">
        <v>15772</v>
      </c>
      <c r="AA1710" s="636" t="s">
        <v>1199</v>
      </c>
      <c r="AB1710" s="632" t="s">
        <v>1200</v>
      </c>
    </row>
    <row r="1711" spans="1:28" ht="123.75">
      <c r="A1711" s="475" t="s">
        <v>27433</v>
      </c>
      <c r="B1711" s="1172" t="s">
        <v>6776</v>
      </c>
      <c r="C1711" s="636">
        <v>4216006669</v>
      </c>
      <c r="D1711" s="644" t="s">
        <v>272</v>
      </c>
      <c r="E1711" s="661" t="s">
        <v>9414</v>
      </c>
      <c r="F1711" s="634">
        <v>42677</v>
      </c>
      <c r="G1711" s="634">
        <v>42699</v>
      </c>
      <c r="H1711" s="661" t="s">
        <v>9415</v>
      </c>
      <c r="I1711" s="632" t="s">
        <v>9246</v>
      </c>
      <c r="J1711" s="636" t="s">
        <v>9416</v>
      </c>
      <c r="K1711" s="635">
        <v>1</v>
      </c>
      <c r="L1711" s="635">
        <v>1</v>
      </c>
      <c r="M1711" s="636">
        <v>0</v>
      </c>
      <c r="N1711" s="637">
        <v>181375.7</v>
      </c>
      <c r="O1711" s="654">
        <v>181375.7</v>
      </c>
      <c r="P1711" s="647">
        <f t="shared" si="55"/>
        <v>0</v>
      </c>
      <c r="Q1711" s="638">
        <f t="shared" si="56"/>
        <v>0</v>
      </c>
      <c r="R1711" s="636" t="s">
        <v>3404</v>
      </c>
      <c r="S1711" s="632" t="s">
        <v>9327</v>
      </c>
      <c r="T1711" s="636" t="s">
        <v>8553</v>
      </c>
      <c r="U1711" s="634">
        <v>42720</v>
      </c>
      <c r="V1711" s="636" t="s">
        <v>694</v>
      </c>
      <c r="W1711" s="655">
        <v>42731</v>
      </c>
      <c r="X1711" s="634">
        <v>42732</v>
      </c>
      <c r="Y1711" s="632" t="s">
        <v>9417</v>
      </c>
      <c r="Z1711" s="654">
        <v>181375.7</v>
      </c>
      <c r="AA1711" s="636" t="s">
        <v>3404</v>
      </c>
      <c r="AB1711" s="632" t="s">
        <v>9327</v>
      </c>
    </row>
    <row r="1712" spans="1:28" ht="45">
      <c r="A1712" s="475" t="s">
        <v>27434</v>
      </c>
      <c r="B1712" s="1171" t="s">
        <v>7538</v>
      </c>
      <c r="C1712" s="632" t="s">
        <v>7539</v>
      </c>
      <c r="D1712" s="632" t="s">
        <v>269</v>
      </c>
      <c r="E1712" s="677" t="s">
        <v>9418</v>
      </c>
      <c r="F1712" s="632" t="s">
        <v>9419</v>
      </c>
      <c r="G1712" s="632" t="s">
        <v>9420</v>
      </c>
      <c r="H1712" s="632" t="s">
        <v>9421</v>
      </c>
      <c r="I1712" s="632" t="s">
        <v>9422</v>
      </c>
      <c r="J1712" s="476"/>
      <c r="K1712" s="632" t="s">
        <v>10</v>
      </c>
      <c r="L1712" s="639">
        <v>1</v>
      </c>
      <c r="M1712" s="639" t="s">
        <v>694</v>
      </c>
      <c r="N1712" s="637">
        <v>1651799.32</v>
      </c>
      <c r="O1712" s="637">
        <v>1651799.32</v>
      </c>
      <c r="P1712" s="647">
        <f t="shared" si="55"/>
        <v>0</v>
      </c>
      <c r="Q1712" s="638">
        <f t="shared" si="56"/>
        <v>0</v>
      </c>
      <c r="R1712" s="636" t="s">
        <v>6483</v>
      </c>
      <c r="S1712" s="636">
        <v>4205243178</v>
      </c>
      <c r="T1712" s="636" t="s">
        <v>6484</v>
      </c>
      <c r="U1712" s="672" t="s">
        <v>694</v>
      </c>
      <c r="V1712" s="632" t="s">
        <v>694</v>
      </c>
      <c r="W1712" s="637" t="s">
        <v>9423</v>
      </c>
      <c r="X1712" s="637" t="s">
        <v>9424</v>
      </c>
      <c r="Y1712" s="637" t="s">
        <v>9425</v>
      </c>
      <c r="Z1712" s="637">
        <v>1651799.32</v>
      </c>
      <c r="AA1712" s="636" t="s">
        <v>6483</v>
      </c>
      <c r="AB1712" s="636">
        <v>4205243178</v>
      </c>
    </row>
    <row r="1713" spans="1:28" ht="45">
      <c r="A1713" s="475" t="s">
        <v>27435</v>
      </c>
      <c r="B1713" s="1171" t="s">
        <v>7562</v>
      </c>
      <c r="C1713" s="632" t="s">
        <v>7563</v>
      </c>
      <c r="D1713" s="632" t="s">
        <v>269</v>
      </c>
      <c r="E1713" s="677" t="s">
        <v>9418</v>
      </c>
      <c r="F1713" s="632" t="s">
        <v>9426</v>
      </c>
      <c r="G1713" s="632" t="s">
        <v>9427</v>
      </c>
      <c r="H1713" s="632" t="s">
        <v>9428</v>
      </c>
      <c r="I1713" s="632" t="s">
        <v>9422</v>
      </c>
      <c r="J1713" s="476"/>
      <c r="K1713" s="632" t="s">
        <v>10</v>
      </c>
      <c r="L1713" s="639">
        <v>1</v>
      </c>
      <c r="M1713" s="639" t="s">
        <v>694</v>
      </c>
      <c r="N1713" s="637">
        <v>1670451.72</v>
      </c>
      <c r="O1713" s="637">
        <v>1670451.72</v>
      </c>
      <c r="P1713" s="647">
        <f t="shared" si="55"/>
        <v>0</v>
      </c>
      <c r="Q1713" s="638">
        <f t="shared" si="56"/>
        <v>0</v>
      </c>
      <c r="R1713" s="636" t="s">
        <v>6483</v>
      </c>
      <c r="S1713" s="636">
        <v>4205243178</v>
      </c>
      <c r="T1713" s="636" t="s">
        <v>6484</v>
      </c>
      <c r="U1713" s="672" t="s">
        <v>694</v>
      </c>
      <c r="V1713" s="632" t="s">
        <v>694</v>
      </c>
      <c r="W1713" s="637" t="s">
        <v>9429</v>
      </c>
      <c r="X1713" s="637" t="s">
        <v>9429</v>
      </c>
      <c r="Y1713" s="637" t="s">
        <v>9430</v>
      </c>
      <c r="Z1713" s="637">
        <v>1670451.72</v>
      </c>
      <c r="AA1713" s="636" t="s">
        <v>6483</v>
      </c>
      <c r="AB1713" s="636">
        <v>4205243178</v>
      </c>
    </row>
    <row r="1714" spans="1:28" ht="45">
      <c r="A1714" s="475" t="s">
        <v>27436</v>
      </c>
      <c r="B1714" s="1171" t="s">
        <v>7479</v>
      </c>
      <c r="C1714" s="632" t="s">
        <v>7480</v>
      </c>
      <c r="D1714" s="632" t="s">
        <v>269</v>
      </c>
      <c r="E1714" s="677" t="s">
        <v>9418</v>
      </c>
      <c r="F1714" s="632" t="s">
        <v>9426</v>
      </c>
      <c r="G1714" s="632" t="s">
        <v>9427</v>
      </c>
      <c r="H1714" s="632" t="s">
        <v>9431</v>
      </c>
      <c r="I1714" s="632" t="s">
        <v>9422</v>
      </c>
      <c r="J1714" s="476"/>
      <c r="K1714" s="632" t="s">
        <v>10</v>
      </c>
      <c r="L1714" s="639">
        <v>1</v>
      </c>
      <c r="M1714" s="639" t="s">
        <v>694</v>
      </c>
      <c r="N1714" s="637">
        <v>491849.63</v>
      </c>
      <c r="O1714" s="637">
        <v>491849.63</v>
      </c>
      <c r="P1714" s="647">
        <f t="shared" si="55"/>
        <v>0</v>
      </c>
      <c r="Q1714" s="638">
        <f t="shared" si="56"/>
        <v>0</v>
      </c>
      <c r="R1714" s="636" t="s">
        <v>6483</v>
      </c>
      <c r="S1714" s="636">
        <v>4205243178</v>
      </c>
      <c r="T1714" s="636" t="s">
        <v>6484</v>
      </c>
      <c r="U1714" s="672" t="s">
        <v>694</v>
      </c>
      <c r="V1714" s="632" t="s">
        <v>694</v>
      </c>
      <c r="W1714" s="637" t="s">
        <v>9432</v>
      </c>
      <c r="X1714" s="637" t="s">
        <v>9432</v>
      </c>
      <c r="Y1714" s="637" t="s">
        <v>9433</v>
      </c>
      <c r="Z1714" s="637">
        <v>491849.63</v>
      </c>
      <c r="AA1714" s="636" t="s">
        <v>6483</v>
      </c>
      <c r="AB1714" s="636">
        <v>4205243178</v>
      </c>
    </row>
    <row r="1715" spans="1:28" ht="45">
      <c r="A1715" s="475" t="s">
        <v>27437</v>
      </c>
      <c r="B1715" s="1171" t="s">
        <v>7511</v>
      </c>
      <c r="C1715" s="632" t="s">
        <v>7512</v>
      </c>
      <c r="D1715" s="632" t="s">
        <v>269</v>
      </c>
      <c r="E1715" s="677" t="s">
        <v>9418</v>
      </c>
      <c r="F1715" s="632" t="s">
        <v>1338</v>
      </c>
      <c r="G1715" s="632" t="s">
        <v>1162</v>
      </c>
      <c r="H1715" s="632" t="s">
        <v>9434</v>
      </c>
      <c r="I1715" s="632" t="s">
        <v>9422</v>
      </c>
      <c r="J1715" s="476"/>
      <c r="K1715" s="632" t="s">
        <v>10</v>
      </c>
      <c r="L1715" s="639">
        <v>1</v>
      </c>
      <c r="M1715" s="639" t="s">
        <v>694</v>
      </c>
      <c r="N1715" s="637">
        <v>1309671.92</v>
      </c>
      <c r="O1715" s="637">
        <v>1309671.92</v>
      </c>
      <c r="P1715" s="647">
        <f t="shared" si="55"/>
        <v>0</v>
      </c>
      <c r="Q1715" s="638">
        <f t="shared" si="56"/>
        <v>0</v>
      </c>
      <c r="R1715" s="636" t="s">
        <v>6483</v>
      </c>
      <c r="S1715" s="636">
        <v>4205243178</v>
      </c>
      <c r="T1715" s="636" t="s">
        <v>6484</v>
      </c>
      <c r="U1715" s="672" t="s">
        <v>694</v>
      </c>
      <c r="V1715" s="632" t="s">
        <v>694</v>
      </c>
      <c r="W1715" s="637" t="s">
        <v>9435</v>
      </c>
      <c r="X1715" s="637" t="s">
        <v>9435</v>
      </c>
      <c r="Y1715" s="637" t="s">
        <v>9436</v>
      </c>
      <c r="Z1715" s="637">
        <v>1309671.92</v>
      </c>
      <c r="AA1715" s="636" t="s">
        <v>6483</v>
      </c>
      <c r="AB1715" s="636">
        <v>4205243178</v>
      </c>
    </row>
    <row r="1716" spans="1:28" ht="45">
      <c r="A1716" s="475" t="s">
        <v>27438</v>
      </c>
      <c r="B1716" s="1171" t="s">
        <v>7514</v>
      </c>
      <c r="C1716" s="632" t="s">
        <v>7515</v>
      </c>
      <c r="D1716" s="632" t="s">
        <v>269</v>
      </c>
      <c r="E1716" s="677" t="s">
        <v>9418</v>
      </c>
      <c r="F1716" s="632" t="s">
        <v>974</v>
      </c>
      <c r="G1716" s="632" t="s">
        <v>9437</v>
      </c>
      <c r="H1716" s="632" t="s">
        <v>9438</v>
      </c>
      <c r="I1716" s="632" t="s">
        <v>9422</v>
      </c>
      <c r="J1716" s="476"/>
      <c r="K1716" s="632" t="s">
        <v>10</v>
      </c>
      <c r="L1716" s="639">
        <v>1</v>
      </c>
      <c r="M1716" s="639" t="s">
        <v>694</v>
      </c>
      <c r="N1716" s="637">
        <v>542045.81999999995</v>
      </c>
      <c r="O1716" s="637">
        <v>542045.81999999995</v>
      </c>
      <c r="P1716" s="647">
        <f t="shared" si="55"/>
        <v>0</v>
      </c>
      <c r="Q1716" s="638">
        <f t="shared" si="56"/>
        <v>0</v>
      </c>
      <c r="R1716" s="636" t="s">
        <v>6483</v>
      </c>
      <c r="S1716" s="636">
        <v>4205243178</v>
      </c>
      <c r="T1716" s="636" t="s">
        <v>6484</v>
      </c>
      <c r="U1716" s="672" t="s">
        <v>694</v>
      </c>
      <c r="V1716" s="632" t="s">
        <v>694</v>
      </c>
      <c r="W1716" s="637" t="s">
        <v>9429</v>
      </c>
      <c r="X1716" s="637" t="s">
        <v>9439</v>
      </c>
      <c r="Y1716" s="637" t="s">
        <v>9440</v>
      </c>
      <c r="Z1716" s="637">
        <v>542045.81999999995</v>
      </c>
      <c r="AA1716" s="636" t="s">
        <v>6483</v>
      </c>
      <c r="AB1716" s="636">
        <v>4205243178</v>
      </c>
    </row>
    <row r="1717" spans="1:28" ht="45">
      <c r="A1717" s="475" t="s">
        <v>27439</v>
      </c>
      <c r="B1717" s="1171" t="s">
        <v>7523</v>
      </c>
      <c r="C1717" s="632" t="s">
        <v>7524</v>
      </c>
      <c r="D1717" s="632" t="s">
        <v>269</v>
      </c>
      <c r="E1717" s="677" t="s">
        <v>9418</v>
      </c>
      <c r="F1717" s="632" t="s">
        <v>6077</v>
      </c>
      <c r="G1717" s="632" t="s">
        <v>9441</v>
      </c>
      <c r="H1717" s="632" t="s">
        <v>9442</v>
      </c>
      <c r="I1717" s="632" t="s">
        <v>9422</v>
      </c>
      <c r="J1717" s="476"/>
      <c r="K1717" s="632" t="s">
        <v>10</v>
      </c>
      <c r="L1717" s="639">
        <v>1</v>
      </c>
      <c r="M1717" s="639" t="s">
        <v>694</v>
      </c>
      <c r="N1717" s="637">
        <v>1251884.6499999999</v>
      </c>
      <c r="O1717" s="637">
        <v>1251884.6499999999</v>
      </c>
      <c r="P1717" s="647">
        <f t="shared" si="55"/>
        <v>0</v>
      </c>
      <c r="Q1717" s="638">
        <f t="shared" si="56"/>
        <v>0</v>
      </c>
      <c r="R1717" s="636" t="s">
        <v>6483</v>
      </c>
      <c r="S1717" s="636">
        <v>4205243178</v>
      </c>
      <c r="T1717" s="636" t="s">
        <v>6484</v>
      </c>
      <c r="U1717" s="672" t="s">
        <v>694</v>
      </c>
      <c r="V1717" s="632" t="s">
        <v>694</v>
      </c>
      <c r="W1717" s="637" t="s">
        <v>9435</v>
      </c>
      <c r="X1717" s="637" t="s">
        <v>9435</v>
      </c>
      <c r="Y1717" s="637" t="s">
        <v>9443</v>
      </c>
      <c r="Z1717" s="637">
        <v>1251884.6499999999</v>
      </c>
      <c r="AA1717" s="636" t="s">
        <v>6483</v>
      </c>
      <c r="AB1717" s="636">
        <v>4205243178</v>
      </c>
    </row>
    <row r="1718" spans="1:28" ht="56.25">
      <c r="A1718" s="475" t="s">
        <v>27440</v>
      </c>
      <c r="B1718" s="1171" t="s">
        <v>7535</v>
      </c>
      <c r="C1718" s="632" t="s">
        <v>7536</v>
      </c>
      <c r="D1718" s="632" t="s">
        <v>269</v>
      </c>
      <c r="E1718" s="677" t="s">
        <v>9444</v>
      </c>
      <c r="F1718" s="632" t="s">
        <v>676</v>
      </c>
      <c r="G1718" s="632" t="s">
        <v>9445</v>
      </c>
      <c r="H1718" s="632" t="s">
        <v>9446</v>
      </c>
      <c r="I1718" s="632" t="s">
        <v>9447</v>
      </c>
      <c r="J1718" s="476"/>
      <c r="K1718" s="632" t="s">
        <v>10</v>
      </c>
      <c r="L1718" s="639">
        <v>1</v>
      </c>
      <c r="M1718" s="639" t="s">
        <v>694</v>
      </c>
      <c r="N1718" s="637">
        <v>59504.73</v>
      </c>
      <c r="O1718" s="637">
        <v>59504.73</v>
      </c>
      <c r="P1718" s="647">
        <f t="shared" si="55"/>
        <v>0</v>
      </c>
      <c r="Q1718" s="638">
        <f t="shared" si="56"/>
        <v>0</v>
      </c>
      <c r="R1718" s="636" t="s">
        <v>563</v>
      </c>
      <c r="S1718" s="636">
        <v>4217166136</v>
      </c>
      <c r="T1718" s="636" t="s">
        <v>6492</v>
      </c>
      <c r="U1718" s="672" t="s">
        <v>694</v>
      </c>
      <c r="V1718" s="632" t="s">
        <v>694</v>
      </c>
      <c r="W1718" s="637" t="s">
        <v>9448</v>
      </c>
      <c r="X1718" s="637" t="s">
        <v>9449</v>
      </c>
      <c r="Y1718" s="637" t="s">
        <v>9450</v>
      </c>
      <c r="Z1718" s="637">
        <v>59504.73</v>
      </c>
      <c r="AA1718" s="636" t="s">
        <v>563</v>
      </c>
      <c r="AB1718" s="636">
        <v>4217166136</v>
      </c>
    </row>
    <row r="1719" spans="1:28" ht="56.25">
      <c r="A1719" s="475" t="s">
        <v>27441</v>
      </c>
      <c r="B1719" s="1171" t="s">
        <v>7538</v>
      </c>
      <c r="C1719" s="632" t="s">
        <v>7539</v>
      </c>
      <c r="D1719" s="632" t="s">
        <v>269</v>
      </c>
      <c r="E1719" s="677" t="s">
        <v>9444</v>
      </c>
      <c r="F1719" s="632" t="s">
        <v>6077</v>
      </c>
      <c r="G1719" s="632" t="s">
        <v>9420</v>
      </c>
      <c r="H1719" s="632" t="s">
        <v>9451</v>
      </c>
      <c r="I1719" s="632" t="s">
        <v>9447</v>
      </c>
      <c r="J1719" s="476"/>
      <c r="K1719" s="632" t="s">
        <v>10</v>
      </c>
      <c r="L1719" s="639">
        <v>1</v>
      </c>
      <c r="M1719" s="639" t="s">
        <v>694</v>
      </c>
      <c r="N1719" s="637">
        <v>112589.14</v>
      </c>
      <c r="O1719" s="637">
        <v>112589.14</v>
      </c>
      <c r="P1719" s="647">
        <f t="shared" si="55"/>
        <v>0</v>
      </c>
      <c r="Q1719" s="638">
        <f t="shared" si="56"/>
        <v>0</v>
      </c>
      <c r="R1719" s="636" t="s">
        <v>563</v>
      </c>
      <c r="S1719" s="636">
        <v>4217166136</v>
      </c>
      <c r="T1719" s="636" t="s">
        <v>6492</v>
      </c>
      <c r="U1719" s="672" t="s">
        <v>694</v>
      </c>
      <c r="V1719" s="632" t="s">
        <v>694</v>
      </c>
      <c r="W1719" s="637" t="s">
        <v>9423</v>
      </c>
      <c r="X1719" s="637" t="s">
        <v>9424</v>
      </c>
      <c r="Y1719" s="637" t="s">
        <v>9452</v>
      </c>
      <c r="Z1719" s="637">
        <v>112589.14</v>
      </c>
      <c r="AA1719" s="636" t="s">
        <v>563</v>
      </c>
      <c r="AB1719" s="636">
        <v>4217166136</v>
      </c>
    </row>
    <row r="1720" spans="1:28" ht="56.25">
      <c r="A1720" s="475" t="s">
        <v>27442</v>
      </c>
      <c r="B1720" s="1171" t="s">
        <v>7541</v>
      </c>
      <c r="C1720" s="632" t="s">
        <v>7542</v>
      </c>
      <c r="D1720" s="632" t="s">
        <v>269</v>
      </c>
      <c r="E1720" s="677" t="s">
        <v>9444</v>
      </c>
      <c r="F1720" s="632" t="s">
        <v>828</v>
      </c>
      <c r="G1720" s="632" t="s">
        <v>1162</v>
      </c>
      <c r="H1720" s="632" t="s">
        <v>9453</v>
      </c>
      <c r="I1720" s="632" t="s">
        <v>9447</v>
      </c>
      <c r="J1720" s="476"/>
      <c r="K1720" s="632" t="s">
        <v>10</v>
      </c>
      <c r="L1720" s="639">
        <v>1</v>
      </c>
      <c r="M1720" s="639" t="s">
        <v>694</v>
      </c>
      <c r="N1720" s="637">
        <v>107847.17</v>
      </c>
      <c r="O1720" s="637">
        <v>107847.17</v>
      </c>
      <c r="P1720" s="647">
        <f t="shared" si="55"/>
        <v>0</v>
      </c>
      <c r="Q1720" s="638">
        <f t="shared" si="56"/>
        <v>0</v>
      </c>
      <c r="R1720" s="636" t="s">
        <v>563</v>
      </c>
      <c r="S1720" s="636">
        <v>4217166136</v>
      </c>
      <c r="T1720" s="636" t="s">
        <v>6492</v>
      </c>
      <c r="U1720" s="672" t="s">
        <v>694</v>
      </c>
      <c r="V1720" s="632" t="s">
        <v>694</v>
      </c>
      <c r="W1720" s="637" t="s">
        <v>9435</v>
      </c>
      <c r="X1720" s="637" t="s">
        <v>9435</v>
      </c>
      <c r="Y1720" s="637" t="s">
        <v>9454</v>
      </c>
      <c r="Z1720" s="637">
        <v>107847.17</v>
      </c>
      <c r="AA1720" s="636" t="s">
        <v>563</v>
      </c>
      <c r="AB1720" s="636">
        <v>4217166136</v>
      </c>
    </row>
    <row r="1721" spans="1:28" ht="56.25">
      <c r="A1721" s="475" t="s">
        <v>27443</v>
      </c>
      <c r="B1721" s="1171" t="s">
        <v>7544</v>
      </c>
      <c r="C1721" s="632" t="s">
        <v>7545</v>
      </c>
      <c r="D1721" s="632" t="s">
        <v>269</v>
      </c>
      <c r="E1721" s="677" t="s">
        <v>9444</v>
      </c>
      <c r="F1721" s="632" t="s">
        <v>6077</v>
      </c>
      <c r="G1721" s="632" t="s">
        <v>9420</v>
      </c>
      <c r="H1721" s="632" t="s">
        <v>9455</v>
      </c>
      <c r="I1721" s="632" t="s">
        <v>9447</v>
      </c>
      <c r="J1721" s="476"/>
      <c r="K1721" s="632" t="s">
        <v>10</v>
      </c>
      <c r="L1721" s="639">
        <v>1</v>
      </c>
      <c r="M1721" s="639" t="s">
        <v>694</v>
      </c>
      <c r="N1721" s="637">
        <v>79842.720000000001</v>
      </c>
      <c r="O1721" s="637">
        <v>79842.720000000001</v>
      </c>
      <c r="P1721" s="647">
        <f t="shared" si="55"/>
        <v>0</v>
      </c>
      <c r="Q1721" s="638">
        <f t="shared" si="56"/>
        <v>0</v>
      </c>
      <c r="R1721" s="636" t="s">
        <v>563</v>
      </c>
      <c r="S1721" s="636">
        <v>4217166136</v>
      </c>
      <c r="T1721" s="636" t="s">
        <v>6492</v>
      </c>
      <c r="U1721" s="672" t="s">
        <v>694</v>
      </c>
      <c r="V1721" s="632" t="s">
        <v>694</v>
      </c>
      <c r="W1721" s="637" t="s">
        <v>9423</v>
      </c>
      <c r="X1721" s="637" t="s">
        <v>9429</v>
      </c>
      <c r="Y1721" s="637" t="s">
        <v>9456</v>
      </c>
      <c r="Z1721" s="637">
        <v>79842.720000000001</v>
      </c>
      <c r="AA1721" s="636" t="s">
        <v>563</v>
      </c>
      <c r="AB1721" s="636">
        <v>4217166136</v>
      </c>
    </row>
    <row r="1722" spans="1:28" ht="56.25">
      <c r="A1722" s="475" t="s">
        <v>27444</v>
      </c>
      <c r="B1722" s="1171" t="s">
        <v>7547</v>
      </c>
      <c r="C1722" s="632" t="s">
        <v>7548</v>
      </c>
      <c r="D1722" s="632" t="s">
        <v>269</v>
      </c>
      <c r="E1722" s="677" t="s">
        <v>9444</v>
      </c>
      <c r="F1722" s="632" t="s">
        <v>6077</v>
      </c>
      <c r="G1722" s="632" t="s">
        <v>1014</v>
      </c>
      <c r="H1722" s="632" t="s">
        <v>9457</v>
      </c>
      <c r="I1722" s="632" t="s">
        <v>9447</v>
      </c>
      <c r="J1722" s="476"/>
      <c r="K1722" s="632" t="s">
        <v>10</v>
      </c>
      <c r="L1722" s="639">
        <v>1</v>
      </c>
      <c r="M1722" s="639" t="s">
        <v>694</v>
      </c>
      <c r="N1722" s="637">
        <v>63856.04</v>
      </c>
      <c r="O1722" s="637">
        <v>63856.04</v>
      </c>
      <c r="P1722" s="647">
        <f t="shared" si="55"/>
        <v>0</v>
      </c>
      <c r="Q1722" s="638">
        <f t="shared" si="56"/>
        <v>0</v>
      </c>
      <c r="R1722" s="636" t="s">
        <v>563</v>
      </c>
      <c r="S1722" s="636">
        <v>4217166136</v>
      </c>
      <c r="T1722" s="636" t="s">
        <v>6492</v>
      </c>
      <c r="U1722" s="672" t="s">
        <v>694</v>
      </c>
      <c r="V1722" s="632" t="s">
        <v>694</v>
      </c>
      <c r="W1722" s="637" t="s">
        <v>9458</v>
      </c>
      <c r="X1722" s="637" t="s">
        <v>9459</v>
      </c>
      <c r="Y1722" s="637" t="s">
        <v>9460</v>
      </c>
      <c r="Z1722" s="637">
        <v>63856.04</v>
      </c>
      <c r="AA1722" s="636" t="s">
        <v>563</v>
      </c>
      <c r="AB1722" s="636">
        <v>4217166136</v>
      </c>
    </row>
    <row r="1723" spans="1:28" ht="56.25">
      <c r="A1723" s="475" t="s">
        <v>27445</v>
      </c>
      <c r="B1723" s="1171" t="s">
        <v>7550</v>
      </c>
      <c r="C1723" s="632" t="s">
        <v>7551</v>
      </c>
      <c r="D1723" s="632" t="s">
        <v>269</v>
      </c>
      <c r="E1723" s="677" t="s">
        <v>9444</v>
      </c>
      <c r="F1723" s="632" t="s">
        <v>6077</v>
      </c>
      <c r="G1723" s="632" t="s">
        <v>1014</v>
      </c>
      <c r="H1723" s="632" t="s">
        <v>9461</v>
      </c>
      <c r="I1723" s="632" t="s">
        <v>9447</v>
      </c>
      <c r="J1723" s="476"/>
      <c r="K1723" s="632" t="s">
        <v>10</v>
      </c>
      <c r="L1723" s="639">
        <v>1</v>
      </c>
      <c r="M1723" s="639" t="s">
        <v>694</v>
      </c>
      <c r="N1723" s="637">
        <v>35588.949999999997</v>
      </c>
      <c r="O1723" s="637">
        <v>35588.949999999997</v>
      </c>
      <c r="P1723" s="647">
        <f t="shared" si="55"/>
        <v>0</v>
      </c>
      <c r="Q1723" s="638">
        <f t="shared" si="56"/>
        <v>0</v>
      </c>
      <c r="R1723" s="636" t="s">
        <v>563</v>
      </c>
      <c r="S1723" s="636">
        <v>4217166136</v>
      </c>
      <c r="T1723" s="636" t="s">
        <v>6492</v>
      </c>
      <c r="U1723" s="672" t="s">
        <v>694</v>
      </c>
      <c r="V1723" s="632" t="s">
        <v>694</v>
      </c>
      <c r="W1723" s="637" t="s">
        <v>9458</v>
      </c>
      <c r="X1723" s="637" t="s">
        <v>9458</v>
      </c>
      <c r="Y1723" s="637" t="s">
        <v>9462</v>
      </c>
      <c r="Z1723" s="637">
        <v>35588.949999999997</v>
      </c>
      <c r="AA1723" s="636" t="s">
        <v>563</v>
      </c>
      <c r="AB1723" s="636">
        <v>4217166136</v>
      </c>
    </row>
    <row r="1724" spans="1:28" ht="56.25">
      <c r="A1724" s="475" t="s">
        <v>27446</v>
      </c>
      <c r="B1724" s="1171" t="s">
        <v>7553</v>
      </c>
      <c r="C1724" s="632" t="s">
        <v>7554</v>
      </c>
      <c r="D1724" s="632" t="s">
        <v>269</v>
      </c>
      <c r="E1724" s="677" t="s">
        <v>9444</v>
      </c>
      <c r="F1724" s="632" t="s">
        <v>6077</v>
      </c>
      <c r="G1724" s="632" t="s">
        <v>844</v>
      </c>
      <c r="H1724" s="632" t="s">
        <v>9463</v>
      </c>
      <c r="I1724" s="632" t="s">
        <v>9447</v>
      </c>
      <c r="J1724" s="476"/>
      <c r="K1724" s="632" t="s">
        <v>10</v>
      </c>
      <c r="L1724" s="639">
        <v>1</v>
      </c>
      <c r="M1724" s="639" t="s">
        <v>694</v>
      </c>
      <c r="N1724" s="637">
        <v>55473.86</v>
      </c>
      <c r="O1724" s="637">
        <v>55473.86</v>
      </c>
      <c r="P1724" s="647">
        <f t="shared" si="55"/>
        <v>0</v>
      </c>
      <c r="Q1724" s="638">
        <f t="shared" si="56"/>
        <v>0</v>
      </c>
      <c r="R1724" s="636" t="s">
        <v>563</v>
      </c>
      <c r="S1724" s="636">
        <v>4217166136</v>
      </c>
      <c r="T1724" s="636" t="s">
        <v>6492</v>
      </c>
      <c r="U1724" s="672" t="s">
        <v>694</v>
      </c>
      <c r="V1724" s="632" t="s">
        <v>694</v>
      </c>
      <c r="W1724" s="637" t="s">
        <v>9449</v>
      </c>
      <c r="X1724" s="637" t="s">
        <v>9449</v>
      </c>
      <c r="Y1724" s="637" t="s">
        <v>9464</v>
      </c>
      <c r="Z1724" s="637">
        <v>55473.86</v>
      </c>
      <c r="AA1724" s="636" t="s">
        <v>563</v>
      </c>
      <c r="AB1724" s="636">
        <v>4217166136</v>
      </c>
    </row>
    <row r="1725" spans="1:28" ht="56.25">
      <c r="A1725" s="475" t="s">
        <v>27447</v>
      </c>
      <c r="B1725" s="1171" t="s">
        <v>7556</v>
      </c>
      <c r="C1725" s="632" t="s">
        <v>7557</v>
      </c>
      <c r="D1725" s="632" t="s">
        <v>269</v>
      </c>
      <c r="E1725" s="677" t="s">
        <v>9444</v>
      </c>
      <c r="F1725" s="632" t="s">
        <v>9426</v>
      </c>
      <c r="G1725" s="632" t="s">
        <v>9465</v>
      </c>
      <c r="H1725" s="632" t="s">
        <v>9466</v>
      </c>
      <c r="I1725" s="632" t="s">
        <v>9447</v>
      </c>
      <c r="J1725" s="476"/>
      <c r="K1725" s="632" t="s">
        <v>10</v>
      </c>
      <c r="L1725" s="639">
        <v>1</v>
      </c>
      <c r="M1725" s="639" t="s">
        <v>694</v>
      </c>
      <c r="N1725" s="637">
        <v>172670.39</v>
      </c>
      <c r="O1725" s="637">
        <v>172670.39</v>
      </c>
      <c r="P1725" s="647">
        <f t="shared" si="55"/>
        <v>0</v>
      </c>
      <c r="Q1725" s="638">
        <f t="shared" si="56"/>
        <v>0</v>
      </c>
      <c r="R1725" s="636" t="s">
        <v>563</v>
      </c>
      <c r="S1725" s="636">
        <v>4217166136</v>
      </c>
      <c r="T1725" s="636" t="s">
        <v>6492</v>
      </c>
      <c r="U1725" s="672" t="s">
        <v>694</v>
      </c>
      <c r="V1725" s="632" t="s">
        <v>694</v>
      </c>
      <c r="W1725" s="637" t="s">
        <v>9423</v>
      </c>
      <c r="X1725" s="637" t="s">
        <v>9424</v>
      </c>
      <c r="Y1725" s="637" t="s">
        <v>9467</v>
      </c>
      <c r="Z1725" s="637">
        <v>172670.39</v>
      </c>
      <c r="AA1725" s="636" t="s">
        <v>563</v>
      </c>
      <c r="AB1725" s="636">
        <v>4217166136</v>
      </c>
    </row>
    <row r="1726" spans="1:28" ht="56.25">
      <c r="A1726" s="475" t="s">
        <v>27448</v>
      </c>
      <c r="B1726" s="1171" t="s">
        <v>7562</v>
      </c>
      <c r="C1726" s="632" t="s">
        <v>7563</v>
      </c>
      <c r="D1726" s="632" t="s">
        <v>269</v>
      </c>
      <c r="E1726" s="677" t="s">
        <v>9444</v>
      </c>
      <c r="F1726" s="632" t="s">
        <v>9426</v>
      </c>
      <c r="G1726" s="632" t="s">
        <v>9459</v>
      </c>
      <c r="H1726" s="632" t="s">
        <v>9468</v>
      </c>
      <c r="I1726" s="632" t="s">
        <v>9447</v>
      </c>
      <c r="J1726" s="476"/>
      <c r="K1726" s="632" t="s">
        <v>10</v>
      </c>
      <c r="L1726" s="639">
        <v>1</v>
      </c>
      <c r="M1726" s="639" t="s">
        <v>694</v>
      </c>
      <c r="N1726" s="637">
        <v>260739.46</v>
      </c>
      <c r="O1726" s="637">
        <v>260739.46</v>
      </c>
      <c r="P1726" s="647">
        <f t="shared" si="55"/>
        <v>0</v>
      </c>
      <c r="Q1726" s="638">
        <f t="shared" si="56"/>
        <v>0</v>
      </c>
      <c r="R1726" s="636" t="s">
        <v>563</v>
      </c>
      <c r="S1726" s="636">
        <v>4217166136</v>
      </c>
      <c r="T1726" s="636" t="s">
        <v>6492</v>
      </c>
      <c r="U1726" s="672" t="s">
        <v>694</v>
      </c>
      <c r="V1726" s="632" t="s">
        <v>694</v>
      </c>
      <c r="W1726" s="637" t="s">
        <v>9427</v>
      </c>
      <c r="X1726" s="637" t="s">
        <v>9427</v>
      </c>
      <c r="Y1726" s="637" t="s">
        <v>9469</v>
      </c>
      <c r="Z1726" s="637">
        <v>260739.46</v>
      </c>
      <c r="AA1726" s="636" t="s">
        <v>563</v>
      </c>
      <c r="AB1726" s="636">
        <v>4217166136</v>
      </c>
    </row>
    <row r="1727" spans="1:28" ht="56.25">
      <c r="A1727" s="475" t="s">
        <v>27449</v>
      </c>
      <c r="B1727" s="1171" t="s">
        <v>7565</v>
      </c>
      <c r="C1727" s="632" t="s">
        <v>7566</v>
      </c>
      <c r="D1727" s="632" t="s">
        <v>269</v>
      </c>
      <c r="E1727" s="677" t="s">
        <v>9444</v>
      </c>
      <c r="F1727" s="632" t="s">
        <v>9470</v>
      </c>
      <c r="G1727" s="632" t="s">
        <v>9471</v>
      </c>
      <c r="H1727" s="632" t="s">
        <v>9472</v>
      </c>
      <c r="I1727" s="632" t="s">
        <v>9447</v>
      </c>
      <c r="J1727" s="476"/>
      <c r="K1727" s="632" t="s">
        <v>10</v>
      </c>
      <c r="L1727" s="639">
        <v>1</v>
      </c>
      <c r="M1727" s="639" t="s">
        <v>694</v>
      </c>
      <c r="N1727" s="637">
        <v>53288.72</v>
      </c>
      <c r="O1727" s="637">
        <v>53288.72</v>
      </c>
      <c r="P1727" s="647">
        <f t="shared" si="55"/>
        <v>0</v>
      </c>
      <c r="Q1727" s="638">
        <f t="shared" si="56"/>
        <v>0</v>
      </c>
      <c r="R1727" s="636" t="s">
        <v>563</v>
      </c>
      <c r="S1727" s="636">
        <v>4217166136</v>
      </c>
      <c r="T1727" s="636" t="s">
        <v>6492</v>
      </c>
      <c r="U1727" s="672" t="s">
        <v>694</v>
      </c>
      <c r="V1727" s="632" t="s">
        <v>694</v>
      </c>
      <c r="W1727" s="637" t="s">
        <v>9465</v>
      </c>
      <c r="X1727" s="637" t="s">
        <v>9465</v>
      </c>
      <c r="Y1727" s="637" t="s">
        <v>9473</v>
      </c>
      <c r="Z1727" s="637">
        <v>53288.72</v>
      </c>
      <c r="AA1727" s="636" t="s">
        <v>563</v>
      </c>
      <c r="AB1727" s="636">
        <v>4217166136</v>
      </c>
    </row>
    <row r="1728" spans="1:28" ht="56.25">
      <c r="A1728" s="475" t="s">
        <v>27450</v>
      </c>
      <c r="B1728" s="1171" t="s">
        <v>7568</v>
      </c>
      <c r="C1728" s="632" t="s">
        <v>7569</v>
      </c>
      <c r="D1728" s="632" t="s">
        <v>269</v>
      </c>
      <c r="E1728" s="677" t="s">
        <v>9444</v>
      </c>
      <c r="F1728" s="632" t="s">
        <v>9426</v>
      </c>
      <c r="G1728" s="632" t="s">
        <v>9458</v>
      </c>
      <c r="H1728" s="632" t="s">
        <v>9474</v>
      </c>
      <c r="I1728" s="632" t="s">
        <v>9447</v>
      </c>
      <c r="J1728" s="476"/>
      <c r="K1728" s="632" t="s">
        <v>10</v>
      </c>
      <c r="L1728" s="639">
        <v>1</v>
      </c>
      <c r="M1728" s="639" t="s">
        <v>694</v>
      </c>
      <c r="N1728" s="637">
        <v>41906.480000000003</v>
      </c>
      <c r="O1728" s="637">
        <v>41906.480000000003</v>
      </c>
      <c r="P1728" s="647">
        <f t="shared" si="55"/>
        <v>0</v>
      </c>
      <c r="Q1728" s="638">
        <f t="shared" si="56"/>
        <v>0</v>
      </c>
      <c r="R1728" s="636" t="s">
        <v>563</v>
      </c>
      <c r="S1728" s="636">
        <v>4217166136</v>
      </c>
      <c r="T1728" s="636" t="s">
        <v>6492</v>
      </c>
      <c r="U1728" s="672" t="s">
        <v>694</v>
      </c>
      <c r="V1728" s="632" t="s">
        <v>694</v>
      </c>
      <c r="W1728" s="637" t="s">
        <v>9465</v>
      </c>
      <c r="X1728" s="637" t="s">
        <v>9420</v>
      </c>
      <c r="Y1728" s="637" t="s">
        <v>9475</v>
      </c>
      <c r="Z1728" s="637">
        <v>41906.480000000003</v>
      </c>
      <c r="AA1728" s="636" t="s">
        <v>563</v>
      </c>
      <c r="AB1728" s="636">
        <v>4217166136</v>
      </c>
    </row>
    <row r="1729" spans="1:28" ht="56.25">
      <c r="A1729" s="475" t="s">
        <v>27451</v>
      </c>
      <c r="B1729" s="1171" t="s">
        <v>7571</v>
      </c>
      <c r="C1729" s="632" t="s">
        <v>7572</v>
      </c>
      <c r="D1729" s="632" t="s">
        <v>269</v>
      </c>
      <c r="E1729" s="677" t="s">
        <v>9444</v>
      </c>
      <c r="F1729" s="632" t="s">
        <v>9476</v>
      </c>
      <c r="G1729" s="632" t="s">
        <v>9471</v>
      </c>
      <c r="H1729" s="632" t="s">
        <v>9477</v>
      </c>
      <c r="I1729" s="632" t="s">
        <v>9447</v>
      </c>
      <c r="J1729" s="476"/>
      <c r="K1729" s="632" t="s">
        <v>10</v>
      </c>
      <c r="L1729" s="639">
        <v>1</v>
      </c>
      <c r="M1729" s="639" t="s">
        <v>694</v>
      </c>
      <c r="N1729" s="637">
        <v>11659.19</v>
      </c>
      <c r="O1729" s="637">
        <v>11659.19</v>
      </c>
      <c r="P1729" s="647">
        <f t="shared" si="55"/>
        <v>0</v>
      </c>
      <c r="Q1729" s="638">
        <f t="shared" si="56"/>
        <v>0</v>
      </c>
      <c r="R1729" s="636" t="s">
        <v>563</v>
      </c>
      <c r="S1729" s="636">
        <v>4217166136</v>
      </c>
      <c r="T1729" s="636" t="s">
        <v>6492</v>
      </c>
      <c r="U1729" s="672" t="s">
        <v>694</v>
      </c>
      <c r="V1729" s="632" t="s">
        <v>694</v>
      </c>
      <c r="W1729" s="637" t="s">
        <v>9465</v>
      </c>
      <c r="X1729" s="637" t="s">
        <v>9465</v>
      </c>
      <c r="Y1729" s="637" t="s">
        <v>9478</v>
      </c>
      <c r="Z1729" s="637">
        <v>11659.19</v>
      </c>
      <c r="AA1729" s="636" t="s">
        <v>563</v>
      </c>
      <c r="AB1729" s="636">
        <v>4217166136</v>
      </c>
    </row>
    <row r="1730" spans="1:28" ht="56.25">
      <c r="A1730" s="475" t="s">
        <v>27452</v>
      </c>
      <c r="B1730" s="1171" t="s">
        <v>7479</v>
      </c>
      <c r="C1730" s="632" t="s">
        <v>7480</v>
      </c>
      <c r="D1730" s="632" t="s">
        <v>269</v>
      </c>
      <c r="E1730" s="677" t="s">
        <v>9444</v>
      </c>
      <c r="F1730" s="632" t="s">
        <v>9426</v>
      </c>
      <c r="G1730" s="632" t="s">
        <v>9459</v>
      </c>
      <c r="H1730" s="632" t="s">
        <v>9479</v>
      </c>
      <c r="I1730" s="632" t="s">
        <v>9447</v>
      </c>
      <c r="J1730" s="476"/>
      <c r="K1730" s="632" t="s">
        <v>10</v>
      </c>
      <c r="L1730" s="639">
        <v>1</v>
      </c>
      <c r="M1730" s="639" t="s">
        <v>694</v>
      </c>
      <c r="N1730" s="637">
        <v>54401.18</v>
      </c>
      <c r="O1730" s="637">
        <v>54401.18</v>
      </c>
      <c r="P1730" s="647">
        <f t="shared" si="55"/>
        <v>0</v>
      </c>
      <c r="Q1730" s="638">
        <f t="shared" si="56"/>
        <v>0</v>
      </c>
      <c r="R1730" s="636" t="s">
        <v>563</v>
      </c>
      <c r="S1730" s="636">
        <v>4217166136</v>
      </c>
      <c r="T1730" s="636" t="s">
        <v>6492</v>
      </c>
      <c r="U1730" s="672" t="s">
        <v>694</v>
      </c>
      <c r="V1730" s="632" t="s">
        <v>694</v>
      </c>
      <c r="W1730" s="637" t="s">
        <v>9427</v>
      </c>
      <c r="X1730" s="637" t="s">
        <v>9427</v>
      </c>
      <c r="Y1730" s="637" t="s">
        <v>9480</v>
      </c>
      <c r="Z1730" s="637">
        <v>54401.18</v>
      </c>
      <c r="AA1730" s="636" t="s">
        <v>563</v>
      </c>
      <c r="AB1730" s="636">
        <v>4217166136</v>
      </c>
    </row>
    <row r="1731" spans="1:28" ht="56.25">
      <c r="A1731" s="475" t="s">
        <v>27453</v>
      </c>
      <c r="B1731" s="1171" t="s">
        <v>7484</v>
      </c>
      <c r="C1731" s="632" t="s">
        <v>7485</v>
      </c>
      <c r="D1731" s="632" t="s">
        <v>269</v>
      </c>
      <c r="E1731" s="677" t="s">
        <v>9444</v>
      </c>
      <c r="F1731" s="632" t="s">
        <v>9426</v>
      </c>
      <c r="G1731" s="632" t="s">
        <v>9471</v>
      </c>
      <c r="H1731" s="632" t="s">
        <v>9481</v>
      </c>
      <c r="I1731" s="632" t="s">
        <v>9447</v>
      </c>
      <c r="J1731" s="476"/>
      <c r="K1731" s="632" t="s">
        <v>10</v>
      </c>
      <c r="L1731" s="639">
        <v>1</v>
      </c>
      <c r="M1731" s="639" t="s">
        <v>694</v>
      </c>
      <c r="N1731" s="637">
        <v>63720.1</v>
      </c>
      <c r="O1731" s="637">
        <v>63720.1</v>
      </c>
      <c r="P1731" s="647">
        <f t="shared" si="55"/>
        <v>0</v>
      </c>
      <c r="Q1731" s="638">
        <f t="shared" si="56"/>
        <v>0</v>
      </c>
      <c r="R1731" s="636" t="s">
        <v>563</v>
      </c>
      <c r="S1731" s="636">
        <v>4217166136</v>
      </c>
      <c r="T1731" s="636" t="s">
        <v>6492</v>
      </c>
      <c r="U1731" s="672" t="s">
        <v>694</v>
      </c>
      <c r="V1731" s="632" t="s">
        <v>694</v>
      </c>
      <c r="W1731" s="637" t="s">
        <v>9465</v>
      </c>
      <c r="X1731" s="637" t="s">
        <v>9465</v>
      </c>
      <c r="Y1731" s="637" t="s">
        <v>9482</v>
      </c>
      <c r="Z1731" s="637">
        <v>63720.1</v>
      </c>
      <c r="AA1731" s="636" t="s">
        <v>563</v>
      </c>
      <c r="AB1731" s="636">
        <v>4217166136</v>
      </c>
    </row>
    <row r="1732" spans="1:28" ht="56.25">
      <c r="A1732" s="475" t="s">
        <v>27454</v>
      </c>
      <c r="B1732" s="1171" t="s">
        <v>7490</v>
      </c>
      <c r="C1732" s="632" t="s">
        <v>7491</v>
      </c>
      <c r="D1732" s="632" t="s">
        <v>269</v>
      </c>
      <c r="E1732" s="677" t="s">
        <v>9444</v>
      </c>
      <c r="F1732" s="632" t="s">
        <v>9419</v>
      </c>
      <c r="G1732" s="632" t="s">
        <v>9483</v>
      </c>
      <c r="H1732" s="632" t="s">
        <v>9484</v>
      </c>
      <c r="I1732" s="632" t="s">
        <v>9447</v>
      </c>
      <c r="J1732" s="476"/>
      <c r="K1732" s="632" t="s">
        <v>10</v>
      </c>
      <c r="L1732" s="639">
        <v>1</v>
      </c>
      <c r="M1732" s="639" t="s">
        <v>694</v>
      </c>
      <c r="N1732" s="637">
        <v>24104.92</v>
      </c>
      <c r="O1732" s="637">
        <v>24104.92</v>
      </c>
      <c r="P1732" s="647">
        <f t="shared" si="55"/>
        <v>0</v>
      </c>
      <c r="Q1732" s="638">
        <f t="shared" si="56"/>
        <v>0</v>
      </c>
      <c r="R1732" s="636" t="s">
        <v>563</v>
      </c>
      <c r="S1732" s="636">
        <v>4217166136</v>
      </c>
      <c r="T1732" s="636" t="s">
        <v>6492</v>
      </c>
      <c r="U1732" s="672" t="s">
        <v>694</v>
      </c>
      <c r="V1732" s="632" t="s">
        <v>694</v>
      </c>
      <c r="W1732" s="637" t="s">
        <v>9485</v>
      </c>
      <c r="X1732" s="637" t="s">
        <v>9485</v>
      </c>
      <c r="Y1732" s="637" t="s">
        <v>9486</v>
      </c>
      <c r="Z1732" s="637">
        <v>24104.92</v>
      </c>
      <c r="AA1732" s="636" t="s">
        <v>563</v>
      </c>
      <c r="AB1732" s="636">
        <v>4217166136</v>
      </c>
    </row>
    <row r="1733" spans="1:28" ht="56.25">
      <c r="A1733" s="475" t="s">
        <v>27455</v>
      </c>
      <c r="B1733" s="1171" t="s">
        <v>7493</v>
      </c>
      <c r="C1733" s="632" t="s">
        <v>7494</v>
      </c>
      <c r="D1733" s="632" t="s">
        <v>269</v>
      </c>
      <c r="E1733" s="677" t="s">
        <v>9444</v>
      </c>
      <c r="F1733" s="632" t="s">
        <v>9487</v>
      </c>
      <c r="G1733" s="632" t="s">
        <v>9458</v>
      </c>
      <c r="H1733" s="632" t="s">
        <v>9488</v>
      </c>
      <c r="I1733" s="632" t="s">
        <v>9447</v>
      </c>
      <c r="J1733" s="476"/>
      <c r="K1733" s="632" t="s">
        <v>10</v>
      </c>
      <c r="L1733" s="639">
        <v>1</v>
      </c>
      <c r="M1733" s="639" t="s">
        <v>694</v>
      </c>
      <c r="N1733" s="637">
        <v>99802.84</v>
      </c>
      <c r="O1733" s="637">
        <v>99802.84</v>
      </c>
      <c r="P1733" s="647">
        <f t="shared" si="55"/>
        <v>0</v>
      </c>
      <c r="Q1733" s="638">
        <f t="shared" si="56"/>
        <v>0</v>
      </c>
      <c r="R1733" s="636" t="s">
        <v>563</v>
      </c>
      <c r="S1733" s="636">
        <v>4217166136</v>
      </c>
      <c r="T1733" s="636" t="s">
        <v>6492</v>
      </c>
      <c r="U1733" s="672" t="s">
        <v>694</v>
      </c>
      <c r="V1733" s="632" t="s">
        <v>694</v>
      </c>
      <c r="W1733" s="637" t="s">
        <v>9423</v>
      </c>
      <c r="X1733" s="637" t="s">
        <v>9423</v>
      </c>
      <c r="Y1733" s="637" t="s">
        <v>9489</v>
      </c>
      <c r="Z1733" s="637">
        <v>99802.84</v>
      </c>
      <c r="AA1733" s="636" t="s">
        <v>563</v>
      </c>
      <c r="AB1733" s="636">
        <v>4217166136</v>
      </c>
    </row>
    <row r="1734" spans="1:28" ht="56.25">
      <c r="A1734" s="475" t="s">
        <v>27456</v>
      </c>
      <c r="B1734" s="1171" t="s">
        <v>7496</v>
      </c>
      <c r="C1734" s="632" t="s">
        <v>7497</v>
      </c>
      <c r="D1734" s="632" t="s">
        <v>269</v>
      </c>
      <c r="E1734" s="677" t="s">
        <v>9444</v>
      </c>
      <c r="F1734" s="632" t="s">
        <v>9470</v>
      </c>
      <c r="G1734" s="632" t="s">
        <v>9483</v>
      </c>
      <c r="H1734" s="632" t="s">
        <v>9490</v>
      </c>
      <c r="I1734" s="632" t="s">
        <v>9447</v>
      </c>
      <c r="J1734" s="476"/>
      <c r="K1734" s="632" t="s">
        <v>10</v>
      </c>
      <c r="L1734" s="639">
        <v>1</v>
      </c>
      <c r="M1734" s="639" t="s">
        <v>694</v>
      </c>
      <c r="N1734" s="637">
        <v>67702.7</v>
      </c>
      <c r="O1734" s="637">
        <v>67702.7</v>
      </c>
      <c r="P1734" s="647">
        <f t="shared" si="55"/>
        <v>0</v>
      </c>
      <c r="Q1734" s="638">
        <f t="shared" si="56"/>
        <v>0</v>
      </c>
      <c r="R1734" s="636" t="s">
        <v>563</v>
      </c>
      <c r="S1734" s="636">
        <v>4217166136</v>
      </c>
      <c r="T1734" s="636" t="s">
        <v>6492</v>
      </c>
      <c r="U1734" s="672" t="s">
        <v>694</v>
      </c>
      <c r="V1734" s="632" t="s">
        <v>694</v>
      </c>
      <c r="W1734" s="637" t="s">
        <v>9485</v>
      </c>
      <c r="X1734" s="637" t="s">
        <v>9485</v>
      </c>
      <c r="Y1734" s="637" t="s">
        <v>9491</v>
      </c>
      <c r="Z1734" s="637">
        <v>67702.7</v>
      </c>
      <c r="AA1734" s="636" t="s">
        <v>563</v>
      </c>
      <c r="AB1734" s="636">
        <v>4217166136</v>
      </c>
    </row>
    <row r="1735" spans="1:28" ht="56.25">
      <c r="A1735" s="475" t="s">
        <v>27457</v>
      </c>
      <c r="B1735" s="1171" t="s">
        <v>7502</v>
      </c>
      <c r="C1735" s="632" t="s">
        <v>7503</v>
      </c>
      <c r="D1735" s="632" t="s">
        <v>269</v>
      </c>
      <c r="E1735" s="677" t="s">
        <v>9444</v>
      </c>
      <c r="F1735" s="632" t="s">
        <v>9419</v>
      </c>
      <c r="G1735" s="632" t="s">
        <v>9471</v>
      </c>
      <c r="H1735" s="632" t="s">
        <v>9492</v>
      </c>
      <c r="I1735" s="632" t="s">
        <v>9447</v>
      </c>
      <c r="J1735" s="476"/>
      <c r="K1735" s="632" t="s">
        <v>10</v>
      </c>
      <c r="L1735" s="639">
        <v>1</v>
      </c>
      <c r="M1735" s="639" t="s">
        <v>694</v>
      </c>
      <c r="N1735" s="637">
        <v>93397.11</v>
      </c>
      <c r="O1735" s="637">
        <v>93397.11</v>
      </c>
      <c r="P1735" s="647">
        <f t="shared" si="55"/>
        <v>0</v>
      </c>
      <c r="Q1735" s="638">
        <f t="shared" si="56"/>
        <v>0</v>
      </c>
      <c r="R1735" s="636" t="s">
        <v>563</v>
      </c>
      <c r="S1735" s="636">
        <v>4217166136</v>
      </c>
      <c r="T1735" s="636" t="s">
        <v>6492</v>
      </c>
      <c r="U1735" s="672" t="s">
        <v>694</v>
      </c>
      <c r="V1735" s="632" t="s">
        <v>694</v>
      </c>
      <c r="W1735" s="637" t="s">
        <v>9465</v>
      </c>
      <c r="X1735" s="637" t="s">
        <v>9465</v>
      </c>
      <c r="Y1735" s="637" t="s">
        <v>9493</v>
      </c>
      <c r="Z1735" s="637">
        <v>93397.11</v>
      </c>
      <c r="AA1735" s="636" t="s">
        <v>563</v>
      </c>
      <c r="AB1735" s="636">
        <v>4217166136</v>
      </c>
    </row>
    <row r="1736" spans="1:28" ht="56.25">
      <c r="A1736" s="475" t="s">
        <v>27458</v>
      </c>
      <c r="B1736" s="1171" t="s">
        <v>7505</v>
      </c>
      <c r="C1736" s="632" t="s">
        <v>7506</v>
      </c>
      <c r="D1736" s="632" t="s">
        <v>269</v>
      </c>
      <c r="E1736" s="677" t="s">
        <v>9444</v>
      </c>
      <c r="F1736" s="632" t="s">
        <v>9487</v>
      </c>
      <c r="G1736" s="632" t="s">
        <v>844</v>
      </c>
      <c r="H1736" s="632" t="s">
        <v>9494</v>
      </c>
      <c r="I1736" s="632" t="s">
        <v>9447</v>
      </c>
      <c r="J1736" s="476"/>
      <c r="K1736" s="632" t="s">
        <v>10</v>
      </c>
      <c r="L1736" s="639">
        <v>1</v>
      </c>
      <c r="M1736" s="639" t="s">
        <v>694</v>
      </c>
      <c r="N1736" s="637">
        <v>79565.2</v>
      </c>
      <c r="O1736" s="637">
        <v>79565.2</v>
      </c>
      <c r="P1736" s="647">
        <f t="shared" si="55"/>
        <v>0</v>
      </c>
      <c r="Q1736" s="638">
        <f t="shared" si="56"/>
        <v>0</v>
      </c>
      <c r="R1736" s="636" t="s">
        <v>563</v>
      </c>
      <c r="S1736" s="636">
        <v>4217166136</v>
      </c>
      <c r="T1736" s="636" t="s">
        <v>6492</v>
      </c>
      <c r="U1736" s="672" t="s">
        <v>694</v>
      </c>
      <c r="V1736" s="632" t="s">
        <v>694</v>
      </c>
      <c r="W1736" s="637" t="s">
        <v>9449</v>
      </c>
      <c r="X1736" s="637" t="s">
        <v>9449</v>
      </c>
      <c r="Y1736" s="637" t="s">
        <v>9495</v>
      </c>
      <c r="Z1736" s="637">
        <v>79565.2</v>
      </c>
      <c r="AA1736" s="636" t="s">
        <v>563</v>
      </c>
      <c r="AB1736" s="636">
        <v>4217166136</v>
      </c>
    </row>
    <row r="1737" spans="1:28" ht="56.25">
      <c r="A1737" s="475" t="s">
        <v>27459</v>
      </c>
      <c r="B1737" s="1171" t="s">
        <v>7508</v>
      </c>
      <c r="C1737" s="632" t="s">
        <v>7509</v>
      </c>
      <c r="D1737" s="632" t="s">
        <v>269</v>
      </c>
      <c r="E1737" s="677" t="s">
        <v>9444</v>
      </c>
      <c r="F1737" s="632" t="s">
        <v>643</v>
      </c>
      <c r="G1737" s="632" t="s">
        <v>1493</v>
      </c>
      <c r="H1737" s="632" t="s">
        <v>9496</v>
      </c>
      <c r="I1737" s="632" t="s">
        <v>9447</v>
      </c>
      <c r="J1737" s="476"/>
      <c r="K1737" s="632" t="s">
        <v>10</v>
      </c>
      <c r="L1737" s="639">
        <v>1</v>
      </c>
      <c r="M1737" s="639" t="s">
        <v>694</v>
      </c>
      <c r="N1737" s="637">
        <v>100724.25</v>
      </c>
      <c r="O1737" s="637">
        <v>100724.25</v>
      </c>
      <c r="P1737" s="647">
        <f t="shared" si="55"/>
        <v>0</v>
      </c>
      <c r="Q1737" s="638">
        <f t="shared" si="56"/>
        <v>0</v>
      </c>
      <c r="R1737" s="636" t="s">
        <v>563</v>
      </c>
      <c r="S1737" s="636">
        <v>4217166136</v>
      </c>
      <c r="T1737" s="636" t="s">
        <v>6492</v>
      </c>
      <c r="U1737" s="672" t="s">
        <v>694</v>
      </c>
      <c r="V1737" s="632" t="s">
        <v>694</v>
      </c>
      <c r="W1737" s="637" t="s">
        <v>9427</v>
      </c>
      <c r="X1737" s="637" t="s">
        <v>9427</v>
      </c>
      <c r="Y1737" s="637" t="s">
        <v>9497</v>
      </c>
      <c r="Z1737" s="637">
        <v>100724.25</v>
      </c>
      <c r="AA1737" s="636" t="s">
        <v>563</v>
      </c>
      <c r="AB1737" s="636">
        <v>4217166136</v>
      </c>
    </row>
    <row r="1738" spans="1:28" ht="56.25">
      <c r="A1738" s="475" t="s">
        <v>27460</v>
      </c>
      <c r="B1738" s="1171" t="s">
        <v>7511</v>
      </c>
      <c r="C1738" s="632" t="s">
        <v>7512</v>
      </c>
      <c r="D1738" s="632" t="s">
        <v>269</v>
      </c>
      <c r="E1738" s="677" t="s">
        <v>9444</v>
      </c>
      <c r="F1738" s="632" t="s">
        <v>1338</v>
      </c>
      <c r="G1738" s="632" t="s">
        <v>850</v>
      </c>
      <c r="H1738" s="632" t="s">
        <v>9498</v>
      </c>
      <c r="I1738" s="632" t="s">
        <v>9447</v>
      </c>
      <c r="J1738" s="476"/>
      <c r="K1738" s="632" t="s">
        <v>10</v>
      </c>
      <c r="L1738" s="639">
        <v>1</v>
      </c>
      <c r="M1738" s="639" t="s">
        <v>694</v>
      </c>
      <c r="N1738" s="637">
        <v>298095.08</v>
      </c>
      <c r="O1738" s="637">
        <v>298095.08</v>
      </c>
      <c r="P1738" s="647">
        <f t="shared" si="55"/>
        <v>0</v>
      </c>
      <c r="Q1738" s="638">
        <f t="shared" si="56"/>
        <v>0</v>
      </c>
      <c r="R1738" s="636" t="s">
        <v>563</v>
      </c>
      <c r="S1738" s="636">
        <v>4217166136</v>
      </c>
      <c r="T1738" s="636" t="s">
        <v>6492</v>
      </c>
      <c r="U1738" s="672" t="s">
        <v>694</v>
      </c>
      <c r="V1738" s="632" t="s">
        <v>694</v>
      </c>
      <c r="W1738" s="637" t="s">
        <v>9429</v>
      </c>
      <c r="X1738" s="637" t="s">
        <v>9429</v>
      </c>
      <c r="Y1738" s="637" t="s">
        <v>9499</v>
      </c>
      <c r="Z1738" s="637">
        <v>298095.08</v>
      </c>
      <c r="AA1738" s="636" t="s">
        <v>563</v>
      </c>
      <c r="AB1738" s="636">
        <v>4217166136</v>
      </c>
    </row>
    <row r="1739" spans="1:28" ht="56.25">
      <c r="A1739" s="475" t="s">
        <v>27461</v>
      </c>
      <c r="B1739" s="1171" t="s">
        <v>7514</v>
      </c>
      <c r="C1739" s="632" t="s">
        <v>7515</v>
      </c>
      <c r="D1739" s="632" t="s">
        <v>269</v>
      </c>
      <c r="E1739" s="677" t="s">
        <v>9444</v>
      </c>
      <c r="F1739" s="632" t="s">
        <v>9500</v>
      </c>
      <c r="G1739" s="632" t="s">
        <v>9445</v>
      </c>
      <c r="H1739" s="632" t="s">
        <v>9501</v>
      </c>
      <c r="I1739" s="632" t="s">
        <v>9447</v>
      </c>
      <c r="J1739" s="476"/>
      <c r="K1739" s="632" t="s">
        <v>10</v>
      </c>
      <c r="L1739" s="639">
        <v>1</v>
      </c>
      <c r="M1739" s="639" t="s">
        <v>694</v>
      </c>
      <c r="N1739" s="637">
        <v>53994.39</v>
      </c>
      <c r="O1739" s="637">
        <v>53994.39</v>
      </c>
      <c r="P1739" s="647">
        <f t="shared" si="55"/>
        <v>0</v>
      </c>
      <c r="Q1739" s="638">
        <f t="shared" si="56"/>
        <v>0</v>
      </c>
      <c r="R1739" s="636" t="s">
        <v>563</v>
      </c>
      <c r="S1739" s="636">
        <v>4217166136</v>
      </c>
      <c r="T1739" s="636" t="s">
        <v>6492</v>
      </c>
      <c r="U1739" s="672" t="s">
        <v>694</v>
      </c>
      <c r="V1739" s="632" t="s">
        <v>694</v>
      </c>
      <c r="W1739" s="637" t="s">
        <v>9502</v>
      </c>
      <c r="X1739" s="637" t="s">
        <v>9448</v>
      </c>
      <c r="Y1739" s="637" t="s">
        <v>9503</v>
      </c>
      <c r="Z1739" s="637">
        <v>53994.39</v>
      </c>
      <c r="AA1739" s="636" t="s">
        <v>563</v>
      </c>
      <c r="AB1739" s="636">
        <v>4217166136</v>
      </c>
    </row>
    <row r="1740" spans="1:28" ht="56.25">
      <c r="A1740" s="475" t="s">
        <v>27462</v>
      </c>
      <c r="B1740" s="1171" t="s">
        <v>7517</v>
      </c>
      <c r="C1740" s="632" t="s">
        <v>7518</v>
      </c>
      <c r="D1740" s="632" t="s">
        <v>269</v>
      </c>
      <c r="E1740" s="677" t="s">
        <v>9444</v>
      </c>
      <c r="F1740" s="632" t="s">
        <v>9500</v>
      </c>
      <c r="G1740" s="632" t="s">
        <v>9504</v>
      </c>
      <c r="H1740" s="632" t="s">
        <v>9505</v>
      </c>
      <c r="I1740" s="632" t="s">
        <v>9506</v>
      </c>
      <c r="J1740" s="476"/>
      <c r="K1740" s="632" t="s">
        <v>10</v>
      </c>
      <c r="L1740" s="639">
        <v>1</v>
      </c>
      <c r="M1740" s="639" t="s">
        <v>694</v>
      </c>
      <c r="N1740" s="637">
        <v>16830.02</v>
      </c>
      <c r="O1740" s="637">
        <v>16830.02</v>
      </c>
      <c r="P1740" s="647">
        <f t="shared" si="55"/>
        <v>0</v>
      </c>
      <c r="Q1740" s="638">
        <f t="shared" si="56"/>
        <v>0</v>
      </c>
      <c r="R1740" s="636" t="s">
        <v>563</v>
      </c>
      <c r="S1740" s="636">
        <v>4217166136</v>
      </c>
      <c r="T1740" s="636" t="s">
        <v>6492</v>
      </c>
      <c r="U1740" s="672" t="s">
        <v>694</v>
      </c>
      <c r="V1740" s="632" t="s">
        <v>694</v>
      </c>
      <c r="W1740" s="637" t="s">
        <v>9507</v>
      </c>
      <c r="X1740" s="637" t="s">
        <v>9508</v>
      </c>
      <c r="Y1740" s="637" t="s">
        <v>9509</v>
      </c>
      <c r="Z1740" s="637">
        <v>16830.02</v>
      </c>
      <c r="AA1740" s="636" t="s">
        <v>563</v>
      </c>
      <c r="AB1740" s="636">
        <v>4217166136</v>
      </c>
    </row>
    <row r="1741" spans="1:28" ht="56.25">
      <c r="A1741" s="475" t="s">
        <v>27463</v>
      </c>
      <c r="B1741" s="1171" t="s">
        <v>7520</v>
      </c>
      <c r="C1741" s="632" t="s">
        <v>7521</v>
      </c>
      <c r="D1741" s="632" t="s">
        <v>269</v>
      </c>
      <c r="E1741" s="677" t="s">
        <v>9444</v>
      </c>
      <c r="F1741" s="632" t="s">
        <v>676</v>
      </c>
      <c r="G1741" s="632" t="s">
        <v>839</v>
      </c>
      <c r="H1741" s="632" t="s">
        <v>9510</v>
      </c>
      <c r="I1741" s="632" t="s">
        <v>9447</v>
      </c>
      <c r="J1741" s="476"/>
      <c r="K1741" s="632" t="s">
        <v>10</v>
      </c>
      <c r="L1741" s="639">
        <v>1</v>
      </c>
      <c r="M1741" s="639" t="s">
        <v>694</v>
      </c>
      <c r="N1741" s="637">
        <v>48844.52</v>
      </c>
      <c r="O1741" s="637">
        <v>48844.52</v>
      </c>
      <c r="P1741" s="647">
        <f t="shared" si="55"/>
        <v>0</v>
      </c>
      <c r="Q1741" s="638">
        <f t="shared" si="56"/>
        <v>0</v>
      </c>
      <c r="R1741" s="636" t="s">
        <v>563</v>
      </c>
      <c r="S1741" s="636">
        <v>4217166136</v>
      </c>
      <c r="T1741" s="636" t="s">
        <v>6492</v>
      </c>
      <c r="U1741" s="672" t="s">
        <v>694</v>
      </c>
      <c r="V1741" s="632" t="s">
        <v>694</v>
      </c>
      <c r="W1741" s="637" t="s">
        <v>9445</v>
      </c>
      <c r="X1741" s="637" t="s">
        <v>9445</v>
      </c>
      <c r="Y1741" s="637" t="s">
        <v>9511</v>
      </c>
      <c r="Z1741" s="637">
        <v>48844.52</v>
      </c>
      <c r="AA1741" s="636" t="s">
        <v>563</v>
      </c>
      <c r="AB1741" s="636">
        <v>4217166136</v>
      </c>
    </row>
    <row r="1742" spans="1:28" ht="56.25">
      <c r="A1742" s="475" t="s">
        <v>27464</v>
      </c>
      <c r="B1742" s="1171" t="s">
        <v>7523</v>
      </c>
      <c r="C1742" s="632" t="s">
        <v>7524</v>
      </c>
      <c r="D1742" s="632" t="s">
        <v>269</v>
      </c>
      <c r="E1742" s="677" t="s">
        <v>9444</v>
      </c>
      <c r="F1742" s="632" t="s">
        <v>6077</v>
      </c>
      <c r="G1742" s="632" t="s">
        <v>850</v>
      </c>
      <c r="H1742" s="632" t="s">
        <v>9512</v>
      </c>
      <c r="I1742" s="632" t="s">
        <v>9447</v>
      </c>
      <c r="J1742" s="476"/>
      <c r="K1742" s="632" t="s">
        <v>10</v>
      </c>
      <c r="L1742" s="639">
        <v>1</v>
      </c>
      <c r="M1742" s="639" t="s">
        <v>694</v>
      </c>
      <c r="N1742" s="637">
        <v>267063.2</v>
      </c>
      <c r="O1742" s="637">
        <v>267063.2</v>
      </c>
      <c r="P1742" s="647">
        <f t="shared" si="55"/>
        <v>0</v>
      </c>
      <c r="Q1742" s="638">
        <f t="shared" si="56"/>
        <v>0</v>
      </c>
      <c r="R1742" s="636" t="s">
        <v>563</v>
      </c>
      <c r="S1742" s="636">
        <v>4217166136</v>
      </c>
      <c r="T1742" s="636" t="s">
        <v>6492</v>
      </c>
      <c r="U1742" s="672" t="s">
        <v>694</v>
      </c>
      <c r="V1742" s="632" t="s">
        <v>694</v>
      </c>
      <c r="W1742" s="637" t="s">
        <v>9429</v>
      </c>
      <c r="X1742" s="637" t="s">
        <v>9429</v>
      </c>
      <c r="Y1742" s="637" t="s">
        <v>9513</v>
      </c>
      <c r="Z1742" s="637">
        <v>267063.2</v>
      </c>
      <c r="AA1742" s="636" t="s">
        <v>563</v>
      </c>
      <c r="AB1742" s="636">
        <v>4217166136</v>
      </c>
    </row>
    <row r="1743" spans="1:28" ht="56.25">
      <c r="A1743" s="475" t="s">
        <v>27465</v>
      </c>
      <c r="B1743" s="1171" t="s">
        <v>7526</v>
      </c>
      <c r="C1743" s="632" t="s">
        <v>7527</v>
      </c>
      <c r="D1743" s="632" t="s">
        <v>269</v>
      </c>
      <c r="E1743" s="677" t="s">
        <v>9444</v>
      </c>
      <c r="F1743" s="632" t="s">
        <v>9426</v>
      </c>
      <c r="G1743" s="632" t="s">
        <v>9445</v>
      </c>
      <c r="H1743" s="632" t="s">
        <v>9514</v>
      </c>
      <c r="I1743" s="632" t="s">
        <v>9506</v>
      </c>
      <c r="J1743" s="476"/>
      <c r="K1743" s="632" t="s">
        <v>10</v>
      </c>
      <c r="L1743" s="639">
        <v>1</v>
      </c>
      <c r="M1743" s="639" t="s">
        <v>694</v>
      </c>
      <c r="N1743" s="637">
        <v>16106.66</v>
      </c>
      <c r="O1743" s="637">
        <v>16106.66</v>
      </c>
      <c r="P1743" s="647">
        <f t="shared" si="55"/>
        <v>0</v>
      </c>
      <c r="Q1743" s="638">
        <f t="shared" si="56"/>
        <v>0</v>
      </c>
      <c r="R1743" s="636" t="s">
        <v>563</v>
      </c>
      <c r="S1743" s="636">
        <v>4217166136</v>
      </c>
      <c r="T1743" s="636" t="s">
        <v>6492</v>
      </c>
      <c r="U1743" s="672" t="s">
        <v>694</v>
      </c>
      <c r="V1743" s="632" t="s">
        <v>694</v>
      </c>
      <c r="W1743" s="637" t="s">
        <v>9448</v>
      </c>
      <c r="X1743" s="637" t="s">
        <v>9449</v>
      </c>
      <c r="Y1743" s="637" t="s">
        <v>9515</v>
      </c>
      <c r="Z1743" s="637">
        <v>16106.66</v>
      </c>
      <c r="AA1743" s="636" t="s">
        <v>563</v>
      </c>
      <c r="AB1743" s="636">
        <v>4217166136</v>
      </c>
    </row>
    <row r="1744" spans="1:28" ht="56.25">
      <c r="A1744" s="475" t="s">
        <v>27466</v>
      </c>
      <c r="B1744" s="1171" t="s">
        <v>7529</v>
      </c>
      <c r="C1744" s="632" t="s">
        <v>7530</v>
      </c>
      <c r="D1744" s="632" t="s">
        <v>269</v>
      </c>
      <c r="E1744" s="677" t="s">
        <v>9444</v>
      </c>
      <c r="F1744" s="632" t="s">
        <v>9426</v>
      </c>
      <c r="G1744" s="632" t="s">
        <v>9458</v>
      </c>
      <c r="H1744" s="632" t="s">
        <v>9516</v>
      </c>
      <c r="I1744" s="632" t="s">
        <v>9447</v>
      </c>
      <c r="J1744" s="476"/>
      <c r="K1744" s="632" t="s">
        <v>10</v>
      </c>
      <c r="L1744" s="639">
        <v>1</v>
      </c>
      <c r="M1744" s="639" t="s">
        <v>694</v>
      </c>
      <c r="N1744" s="637">
        <v>33907.83</v>
      </c>
      <c r="O1744" s="637">
        <v>33907.83</v>
      </c>
      <c r="P1744" s="647">
        <f t="shared" si="55"/>
        <v>0</v>
      </c>
      <c r="Q1744" s="638">
        <f t="shared" si="56"/>
        <v>0</v>
      </c>
      <c r="R1744" s="636" t="s">
        <v>563</v>
      </c>
      <c r="S1744" s="636">
        <v>4217166136</v>
      </c>
      <c r="T1744" s="636" t="s">
        <v>6492</v>
      </c>
      <c r="U1744" s="672" t="s">
        <v>694</v>
      </c>
      <c r="V1744" s="632" t="s">
        <v>694</v>
      </c>
      <c r="W1744" s="637" t="s">
        <v>9465</v>
      </c>
      <c r="X1744" s="637" t="s">
        <v>9437</v>
      </c>
      <c r="Y1744" s="637" t="s">
        <v>9517</v>
      </c>
      <c r="Z1744" s="637">
        <v>33907.83</v>
      </c>
      <c r="AA1744" s="636" t="s">
        <v>563</v>
      </c>
      <c r="AB1744" s="636">
        <v>4217166136</v>
      </c>
    </row>
    <row r="1745" spans="1:28" ht="56.25">
      <c r="A1745" s="475" t="s">
        <v>27467</v>
      </c>
      <c r="B1745" s="1171" t="s">
        <v>7484</v>
      </c>
      <c r="C1745" s="632" t="s">
        <v>7485</v>
      </c>
      <c r="D1745" s="632" t="s">
        <v>269</v>
      </c>
      <c r="E1745" s="677" t="s">
        <v>9418</v>
      </c>
      <c r="F1745" s="632" t="s">
        <v>9426</v>
      </c>
      <c r="G1745" s="632" t="s">
        <v>9485</v>
      </c>
      <c r="H1745" s="632" t="s">
        <v>9518</v>
      </c>
      <c r="I1745" s="632" t="s">
        <v>9422</v>
      </c>
      <c r="J1745" s="476"/>
      <c r="K1745" s="632" t="s">
        <v>10</v>
      </c>
      <c r="L1745" s="639">
        <v>1</v>
      </c>
      <c r="M1745" s="639" t="s">
        <v>694</v>
      </c>
      <c r="N1745" s="637">
        <v>523209.41</v>
      </c>
      <c r="O1745" s="637">
        <v>523209.41</v>
      </c>
      <c r="P1745" s="647">
        <f t="shared" si="55"/>
        <v>0</v>
      </c>
      <c r="Q1745" s="638">
        <f t="shared" si="56"/>
        <v>0</v>
      </c>
      <c r="R1745" s="636" t="s">
        <v>836</v>
      </c>
      <c r="S1745" s="636">
        <v>4217146362</v>
      </c>
      <c r="T1745" s="636" t="s">
        <v>9519</v>
      </c>
      <c r="U1745" s="672" t="s">
        <v>694</v>
      </c>
      <c r="V1745" s="632" t="s">
        <v>694</v>
      </c>
      <c r="W1745" s="637" t="s">
        <v>9485</v>
      </c>
      <c r="X1745" s="637" t="s">
        <v>9520</v>
      </c>
      <c r="Y1745" s="637" t="s">
        <v>9521</v>
      </c>
      <c r="Z1745" s="637">
        <v>523209.41</v>
      </c>
      <c r="AA1745" s="636" t="s">
        <v>836</v>
      </c>
      <c r="AB1745" s="636">
        <v>4217146362</v>
      </c>
    </row>
    <row r="1746" spans="1:28" ht="56.25">
      <c r="A1746" s="475" t="s">
        <v>27468</v>
      </c>
      <c r="B1746" s="1171" t="s">
        <v>7487</v>
      </c>
      <c r="C1746" s="632" t="s">
        <v>7488</v>
      </c>
      <c r="D1746" s="632" t="s">
        <v>269</v>
      </c>
      <c r="E1746" s="677" t="s">
        <v>9418</v>
      </c>
      <c r="F1746" s="632" t="s">
        <v>9487</v>
      </c>
      <c r="G1746" s="632" t="s">
        <v>9522</v>
      </c>
      <c r="H1746" s="632" t="s">
        <v>9523</v>
      </c>
      <c r="I1746" s="632" t="s">
        <v>9422</v>
      </c>
      <c r="J1746" s="476"/>
      <c r="K1746" s="632" t="s">
        <v>10</v>
      </c>
      <c r="L1746" s="639">
        <v>1</v>
      </c>
      <c r="M1746" s="639" t="s">
        <v>694</v>
      </c>
      <c r="N1746" s="637">
        <v>1156259.5900000001</v>
      </c>
      <c r="O1746" s="637">
        <v>1156259.5900000001</v>
      </c>
      <c r="P1746" s="647">
        <f t="shared" si="55"/>
        <v>0</v>
      </c>
      <c r="Q1746" s="638">
        <f t="shared" si="56"/>
        <v>0</v>
      </c>
      <c r="R1746" s="636" t="s">
        <v>836</v>
      </c>
      <c r="S1746" s="636">
        <v>4217146362</v>
      </c>
      <c r="T1746" s="636" t="s">
        <v>9519</v>
      </c>
      <c r="U1746" s="672" t="s">
        <v>694</v>
      </c>
      <c r="V1746" s="632" t="s">
        <v>694</v>
      </c>
      <c r="W1746" s="637" t="s">
        <v>9458</v>
      </c>
      <c r="X1746" s="637">
        <v>42425</v>
      </c>
      <c r="Y1746" s="637" t="s">
        <v>9524</v>
      </c>
      <c r="Z1746" s="637">
        <v>1156259.5900000001</v>
      </c>
      <c r="AA1746" s="636" t="s">
        <v>836</v>
      </c>
      <c r="AB1746" s="636">
        <v>4217146362</v>
      </c>
    </row>
    <row r="1747" spans="1:28" ht="56.25">
      <c r="A1747" s="475" t="s">
        <v>27469</v>
      </c>
      <c r="B1747" s="1171" t="s">
        <v>7490</v>
      </c>
      <c r="C1747" s="632" t="s">
        <v>7491</v>
      </c>
      <c r="D1747" s="632" t="s">
        <v>269</v>
      </c>
      <c r="E1747" s="677" t="s">
        <v>9418</v>
      </c>
      <c r="F1747" s="632" t="s">
        <v>9419</v>
      </c>
      <c r="G1747" s="632" t="s">
        <v>9525</v>
      </c>
      <c r="H1747" s="632" t="s">
        <v>9526</v>
      </c>
      <c r="I1747" s="632" t="s">
        <v>9422</v>
      </c>
      <c r="J1747" s="476"/>
      <c r="K1747" s="632" t="s">
        <v>10</v>
      </c>
      <c r="L1747" s="639">
        <v>1</v>
      </c>
      <c r="M1747" s="639" t="s">
        <v>694</v>
      </c>
      <c r="N1747" s="637">
        <v>314381.44</v>
      </c>
      <c r="O1747" s="637">
        <v>314381.44</v>
      </c>
      <c r="P1747" s="647">
        <f t="shared" ref="P1747:P1810" si="57">N1747-O1747</f>
        <v>0</v>
      </c>
      <c r="Q1747" s="638">
        <f t="shared" ref="Q1747:Q1810" si="58">(100-((O1747/N1747)*100))/100</f>
        <v>0</v>
      </c>
      <c r="R1747" s="636" t="s">
        <v>836</v>
      </c>
      <c r="S1747" s="636">
        <v>4217146362</v>
      </c>
      <c r="T1747" s="636" t="s">
        <v>9519</v>
      </c>
      <c r="U1747" s="672" t="s">
        <v>694</v>
      </c>
      <c r="V1747" s="632" t="s">
        <v>694</v>
      </c>
      <c r="W1747" s="637" t="s">
        <v>9485</v>
      </c>
      <c r="X1747" s="637" t="s">
        <v>9485</v>
      </c>
      <c r="Y1747" s="637" t="s">
        <v>9527</v>
      </c>
      <c r="Z1747" s="637">
        <v>314381.44</v>
      </c>
      <c r="AA1747" s="636" t="s">
        <v>836</v>
      </c>
      <c r="AB1747" s="636">
        <v>4217146362</v>
      </c>
    </row>
    <row r="1748" spans="1:28" ht="56.25">
      <c r="A1748" s="475" t="s">
        <v>27470</v>
      </c>
      <c r="B1748" s="1171" t="s">
        <v>7493</v>
      </c>
      <c r="C1748" s="632" t="s">
        <v>7494</v>
      </c>
      <c r="D1748" s="632" t="s">
        <v>269</v>
      </c>
      <c r="E1748" s="677" t="s">
        <v>9418</v>
      </c>
      <c r="F1748" s="632" t="s">
        <v>9487</v>
      </c>
      <c r="G1748" s="632" t="s">
        <v>9522</v>
      </c>
      <c r="H1748" s="632" t="s">
        <v>9528</v>
      </c>
      <c r="I1748" s="632" t="s">
        <v>9422</v>
      </c>
      <c r="J1748" s="476"/>
      <c r="K1748" s="632" t="s">
        <v>10</v>
      </c>
      <c r="L1748" s="639">
        <v>1</v>
      </c>
      <c r="M1748" s="639" t="s">
        <v>694</v>
      </c>
      <c r="N1748" s="637">
        <v>1069448.3799999999</v>
      </c>
      <c r="O1748" s="637">
        <v>1069448.3799999999</v>
      </c>
      <c r="P1748" s="647">
        <f t="shared" si="57"/>
        <v>0</v>
      </c>
      <c r="Q1748" s="638">
        <f t="shared" si="58"/>
        <v>0</v>
      </c>
      <c r="R1748" s="636" t="s">
        <v>836</v>
      </c>
      <c r="S1748" s="636">
        <v>4217146362</v>
      </c>
      <c r="T1748" s="636" t="s">
        <v>9519</v>
      </c>
      <c r="U1748" s="672" t="s">
        <v>694</v>
      </c>
      <c r="V1748" s="632" t="s">
        <v>694</v>
      </c>
      <c r="W1748" s="637" t="s">
        <v>9424</v>
      </c>
      <c r="X1748" s="637" t="s">
        <v>9424</v>
      </c>
      <c r="Y1748" s="637" t="s">
        <v>9529</v>
      </c>
      <c r="Z1748" s="637">
        <v>1069448.3799999999</v>
      </c>
      <c r="AA1748" s="636" t="s">
        <v>836</v>
      </c>
      <c r="AB1748" s="636">
        <v>4217146362</v>
      </c>
    </row>
    <row r="1749" spans="1:28" ht="56.25">
      <c r="A1749" s="475" t="s">
        <v>27471</v>
      </c>
      <c r="B1749" s="1171" t="s">
        <v>7499</v>
      </c>
      <c r="C1749" s="632" t="s">
        <v>7500</v>
      </c>
      <c r="D1749" s="632" t="s">
        <v>269</v>
      </c>
      <c r="E1749" s="677" t="s">
        <v>9418</v>
      </c>
      <c r="F1749" s="632" t="s">
        <v>9500</v>
      </c>
      <c r="G1749" s="632" t="s">
        <v>9530</v>
      </c>
      <c r="H1749" s="632" t="s">
        <v>9531</v>
      </c>
      <c r="I1749" s="632" t="s">
        <v>9422</v>
      </c>
      <c r="J1749" s="476"/>
      <c r="K1749" s="632" t="s">
        <v>10</v>
      </c>
      <c r="L1749" s="639">
        <v>1</v>
      </c>
      <c r="M1749" s="639" t="s">
        <v>694</v>
      </c>
      <c r="N1749" s="637">
        <v>578564.6</v>
      </c>
      <c r="O1749" s="637">
        <v>578564.6</v>
      </c>
      <c r="P1749" s="647">
        <f t="shared" si="57"/>
        <v>0</v>
      </c>
      <c r="Q1749" s="638">
        <f t="shared" si="58"/>
        <v>0</v>
      </c>
      <c r="R1749" s="636" t="s">
        <v>836</v>
      </c>
      <c r="S1749" s="636">
        <v>4217146362</v>
      </c>
      <c r="T1749" s="636" t="s">
        <v>9519</v>
      </c>
      <c r="U1749" s="672" t="s">
        <v>694</v>
      </c>
      <c r="V1749" s="632" t="s">
        <v>694</v>
      </c>
      <c r="W1749" s="637" t="s">
        <v>9448</v>
      </c>
      <c r="X1749" s="637" t="s">
        <v>9449</v>
      </c>
      <c r="Y1749" s="637" t="s">
        <v>9532</v>
      </c>
      <c r="Z1749" s="637">
        <v>578564.6</v>
      </c>
      <c r="AA1749" s="636" t="s">
        <v>836</v>
      </c>
      <c r="AB1749" s="636">
        <v>4217146362</v>
      </c>
    </row>
    <row r="1750" spans="1:28" ht="56.25">
      <c r="A1750" s="475" t="s">
        <v>27472</v>
      </c>
      <c r="B1750" s="1171" t="s">
        <v>7517</v>
      </c>
      <c r="C1750" s="632" t="s">
        <v>7518</v>
      </c>
      <c r="D1750" s="632" t="s">
        <v>269</v>
      </c>
      <c r="E1750" s="677" t="s">
        <v>9418</v>
      </c>
      <c r="F1750" s="632" t="s">
        <v>9500</v>
      </c>
      <c r="G1750" s="632" t="s">
        <v>9530</v>
      </c>
      <c r="H1750" s="632" t="s">
        <v>9533</v>
      </c>
      <c r="I1750" s="632" t="s">
        <v>9422</v>
      </c>
      <c r="J1750" s="476"/>
      <c r="K1750" s="632" t="s">
        <v>10</v>
      </c>
      <c r="L1750" s="639">
        <v>1</v>
      </c>
      <c r="M1750" s="639" t="s">
        <v>694</v>
      </c>
      <c r="N1750" s="637">
        <v>132693.59</v>
      </c>
      <c r="O1750" s="637">
        <v>132693.59</v>
      </c>
      <c r="P1750" s="647">
        <f t="shared" si="57"/>
        <v>0</v>
      </c>
      <c r="Q1750" s="638">
        <f t="shared" si="58"/>
        <v>0</v>
      </c>
      <c r="R1750" s="636" t="s">
        <v>836</v>
      </c>
      <c r="S1750" s="636">
        <v>4217146362</v>
      </c>
      <c r="T1750" s="636" t="s">
        <v>9519</v>
      </c>
      <c r="U1750" s="672" t="s">
        <v>694</v>
      </c>
      <c r="V1750" s="632" t="s">
        <v>694</v>
      </c>
      <c r="W1750" s="637" t="s">
        <v>9448</v>
      </c>
      <c r="X1750" s="637" t="s">
        <v>9449</v>
      </c>
      <c r="Y1750" s="637" t="s">
        <v>9534</v>
      </c>
      <c r="Z1750" s="637">
        <v>132693.59</v>
      </c>
      <c r="AA1750" s="636" t="s">
        <v>836</v>
      </c>
      <c r="AB1750" s="636">
        <v>4217146362</v>
      </c>
    </row>
    <row r="1751" spans="1:28" ht="56.25">
      <c r="A1751" s="475" t="s">
        <v>27473</v>
      </c>
      <c r="B1751" s="1171" t="s">
        <v>7526</v>
      </c>
      <c r="C1751" s="632" t="s">
        <v>7527</v>
      </c>
      <c r="D1751" s="632" t="s">
        <v>269</v>
      </c>
      <c r="E1751" s="677" t="s">
        <v>9418</v>
      </c>
      <c r="F1751" s="632" t="s">
        <v>9426</v>
      </c>
      <c r="G1751" s="632" t="s">
        <v>9530</v>
      </c>
      <c r="H1751" s="632" t="s">
        <v>9535</v>
      </c>
      <c r="I1751" s="632" t="s">
        <v>9422</v>
      </c>
      <c r="J1751" s="476"/>
      <c r="K1751" s="632" t="s">
        <v>10</v>
      </c>
      <c r="L1751" s="639">
        <v>1</v>
      </c>
      <c r="M1751" s="639" t="s">
        <v>694</v>
      </c>
      <c r="N1751" s="637">
        <v>118209.51</v>
      </c>
      <c r="O1751" s="637">
        <v>118209.51</v>
      </c>
      <c r="P1751" s="647">
        <f t="shared" si="57"/>
        <v>0</v>
      </c>
      <c r="Q1751" s="638">
        <f t="shared" si="58"/>
        <v>0</v>
      </c>
      <c r="R1751" s="636" t="s">
        <v>836</v>
      </c>
      <c r="S1751" s="636">
        <v>4217146362</v>
      </c>
      <c r="T1751" s="636" t="s">
        <v>9519</v>
      </c>
      <c r="U1751" s="672" t="s">
        <v>694</v>
      </c>
      <c r="V1751" s="632" t="s">
        <v>694</v>
      </c>
      <c r="W1751" s="637" t="s">
        <v>9448</v>
      </c>
      <c r="X1751" s="637" t="s">
        <v>9449</v>
      </c>
      <c r="Y1751" s="637" t="s">
        <v>9536</v>
      </c>
      <c r="Z1751" s="637">
        <v>118209.51</v>
      </c>
      <c r="AA1751" s="636" t="s">
        <v>836</v>
      </c>
      <c r="AB1751" s="636">
        <v>4217146362</v>
      </c>
    </row>
    <row r="1752" spans="1:28" ht="56.25">
      <c r="A1752" s="475" t="s">
        <v>27474</v>
      </c>
      <c r="B1752" s="1171" t="s">
        <v>7529</v>
      </c>
      <c r="C1752" s="632" t="s">
        <v>7530</v>
      </c>
      <c r="D1752" s="632" t="s">
        <v>269</v>
      </c>
      <c r="E1752" s="677" t="s">
        <v>9418</v>
      </c>
      <c r="F1752" s="632" t="s">
        <v>9426</v>
      </c>
      <c r="G1752" s="632" t="s">
        <v>844</v>
      </c>
      <c r="H1752" s="632" t="s">
        <v>9537</v>
      </c>
      <c r="I1752" s="632" t="s">
        <v>9422</v>
      </c>
      <c r="J1752" s="476"/>
      <c r="K1752" s="632" t="s">
        <v>10</v>
      </c>
      <c r="L1752" s="639">
        <v>1</v>
      </c>
      <c r="M1752" s="639" t="s">
        <v>694</v>
      </c>
      <c r="N1752" s="637">
        <v>468366.32</v>
      </c>
      <c r="O1752" s="637">
        <v>468366.32</v>
      </c>
      <c r="P1752" s="647">
        <f t="shared" si="57"/>
        <v>0</v>
      </c>
      <c r="Q1752" s="638">
        <f t="shared" si="58"/>
        <v>0</v>
      </c>
      <c r="R1752" s="636" t="s">
        <v>836</v>
      </c>
      <c r="S1752" s="636">
        <v>4217146362</v>
      </c>
      <c r="T1752" s="636" t="s">
        <v>9519</v>
      </c>
      <c r="U1752" s="672" t="s">
        <v>694</v>
      </c>
      <c r="V1752" s="632" t="s">
        <v>694</v>
      </c>
      <c r="W1752" s="637" t="s">
        <v>9449</v>
      </c>
      <c r="X1752" s="637">
        <v>42417</v>
      </c>
      <c r="Y1752" s="637" t="s">
        <v>9538</v>
      </c>
      <c r="Z1752" s="637">
        <v>468366.32</v>
      </c>
      <c r="AA1752" s="636" t="s">
        <v>836</v>
      </c>
      <c r="AB1752" s="636">
        <v>4217146362</v>
      </c>
    </row>
    <row r="1753" spans="1:28" ht="56.25">
      <c r="A1753" s="475" t="s">
        <v>27475</v>
      </c>
      <c r="B1753" s="1171" t="s">
        <v>7532</v>
      </c>
      <c r="C1753" s="632" t="s">
        <v>7533</v>
      </c>
      <c r="D1753" s="632" t="s">
        <v>269</v>
      </c>
      <c r="E1753" s="677" t="s">
        <v>9418</v>
      </c>
      <c r="F1753" s="632" t="s">
        <v>9487</v>
      </c>
      <c r="G1753" s="632" t="s">
        <v>844</v>
      </c>
      <c r="H1753" s="632" t="s">
        <v>9539</v>
      </c>
      <c r="I1753" s="632" t="s">
        <v>9422</v>
      </c>
      <c r="J1753" s="476"/>
      <c r="K1753" s="632" t="s">
        <v>10</v>
      </c>
      <c r="L1753" s="639">
        <v>1</v>
      </c>
      <c r="M1753" s="639" t="s">
        <v>694</v>
      </c>
      <c r="N1753" s="637">
        <v>928380.49</v>
      </c>
      <c r="O1753" s="637">
        <v>928380.49</v>
      </c>
      <c r="P1753" s="647">
        <f t="shared" si="57"/>
        <v>0</v>
      </c>
      <c r="Q1753" s="638">
        <f t="shared" si="58"/>
        <v>0</v>
      </c>
      <c r="R1753" s="636" t="s">
        <v>836</v>
      </c>
      <c r="S1753" s="636">
        <v>4217146362</v>
      </c>
      <c r="T1753" s="636" t="s">
        <v>9519</v>
      </c>
      <c r="U1753" s="672" t="s">
        <v>694</v>
      </c>
      <c r="V1753" s="632" t="s">
        <v>694</v>
      </c>
      <c r="W1753" s="637" t="s">
        <v>9449</v>
      </c>
      <c r="X1753" s="637">
        <v>928380.49</v>
      </c>
      <c r="Y1753" s="637" t="s">
        <v>9540</v>
      </c>
      <c r="Z1753" s="637">
        <v>928380.49</v>
      </c>
      <c r="AA1753" s="636" t="s">
        <v>836</v>
      </c>
      <c r="AB1753" s="636">
        <v>4217146362</v>
      </c>
    </row>
    <row r="1754" spans="1:28" ht="56.25">
      <c r="A1754" s="475" t="s">
        <v>27476</v>
      </c>
      <c r="B1754" s="1171" t="s">
        <v>7535</v>
      </c>
      <c r="C1754" s="632" t="s">
        <v>7536</v>
      </c>
      <c r="D1754" s="632" t="s">
        <v>269</v>
      </c>
      <c r="E1754" s="677" t="s">
        <v>9418</v>
      </c>
      <c r="F1754" s="632" t="s">
        <v>676</v>
      </c>
      <c r="G1754" s="632" t="s">
        <v>9445</v>
      </c>
      <c r="H1754" s="632" t="s">
        <v>9541</v>
      </c>
      <c r="I1754" s="632" t="s">
        <v>9422</v>
      </c>
      <c r="J1754" s="476"/>
      <c r="K1754" s="632" t="s">
        <v>10</v>
      </c>
      <c r="L1754" s="639">
        <v>1</v>
      </c>
      <c r="M1754" s="639" t="s">
        <v>694</v>
      </c>
      <c r="N1754" s="637">
        <v>1313480.98</v>
      </c>
      <c r="O1754" s="637">
        <v>1313480.98</v>
      </c>
      <c r="P1754" s="647">
        <f t="shared" si="57"/>
        <v>0</v>
      </c>
      <c r="Q1754" s="638">
        <f t="shared" si="58"/>
        <v>0</v>
      </c>
      <c r="R1754" s="636" t="s">
        <v>836</v>
      </c>
      <c r="S1754" s="636">
        <v>4217146362</v>
      </c>
      <c r="T1754" s="636" t="s">
        <v>9519</v>
      </c>
      <c r="U1754" s="672" t="s">
        <v>694</v>
      </c>
      <c r="V1754" s="632" t="s">
        <v>694</v>
      </c>
      <c r="W1754" s="637" t="s">
        <v>9448</v>
      </c>
      <c r="X1754" s="637" t="s">
        <v>9449</v>
      </c>
      <c r="Y1754" s="637" t="s">
        <v>9542</v>
      </c>
      <c r="Z1754" s="637">
        <v>1313480.98</v>
      </c>
      <c r="AA1754" s="636" t="s">
        <v>836</v>
      </c>
      <c r="AB1754" s="636">
        <v>4217146362</v>
      </c>
    </row>
    <row r="1755" spans="1:28" ht="56.25">
      <c r="A1755" s="475" t="s">
        <v>27477</v>
      </c>
      <c r="B1755" s="1171" t="s">
        <v>7544</v>
      </c>
      <c r="C1755" s="632" t="s">
        <v>7545</v>
      </c>
      <c r="D1755" s="632" t="s">
        <v>269</v>
      </c>
      <c r="E1755" s="677" t="s">
        <v>9418</v>
      </c>
      <c r="F1755" s="632" t="s">
        <v>9419</v>
      </c>
      <c r="G1755" s="632" t="s">
        <v>9445</v>
      </c>
      <c r="H1755" s="632" t="s">
        <v>9543</v>
      </c>
      <c r="I1755" s="632" t="s">
        <v>9422</v>
      </c>
      <c r="J1755" s="476"/>
      <c r="K1755" s="632" t="s">
        <v>10</v>
      </c>
      <c r="L1755" s="639">
        <v>1</v>
      </c>
      <c r="M1755" s="639" t="s">
        <v>694</v>
      </c>
      <c r="N1755" s="637">
        <v>1433665.14</v>
      </c>
      <c r="O1755" s="637">
        <v>1433665.14</v>
      </c>
      <c r="P1755" s="647">
        <f t="shared" si="57"/>
        <v>0</v>
      </c>
      <c r="Q1755" s="638">
        <f t="shared" si="58"/>
        <v>0</v>
      </c>
      <c r="R1755" s="636" t="s">
        <v>836</v>
      </c>
      <c r="S1755" s="636">
        <v>4217146362</v>
      </c>
      <c r="T1755" s="636" t="s">
        <v>9519</v>
      </c>
      <c r="U1755" s="672" t="s">
        <v>694</v>
      </c>
      <c r="V1755" s="632" t="s">
        <v>694</v>
      </c>
      <c r="W1755" s="637" t="s">
        <v>9448</v>
      </c>
      <c r="X1755" s="637" t="s">
        <v>9449</v>
      </c>
      <c r="Y1755" s="637" t="s">
        <v>9544</v>
      </c>
      <c r="Z1755" s="637">
        <v>1433665.14</v>
      </c>
      <c r="AA1755" s="636" t="s">
        <v>836</v>
      </c>
      <c r="AB1755" s="636">
        <v>4217146362</v>
      </c>
    </row>
    <row r="1756" spans="1:28" ht="56.25">
      <c r="A1756" s="475" t="s">
        <v>27478</v>
      </c>
      <c r="B1756" s="1171" t="s">
        <v>7547</v>
      </c>
      <c r="C1756" s="632" t="s">
        <v>7548</v>
      </c>
      <c r="D1756" s="632" t="s">
        <v>269</v>
      </c>
      <c r="E1756" s="677" t="s">
        <v>9418</v>
      </c>
      <c r="F1756" s="632" t="s">
        <v>6077</v>
      </c>
      <c r="G1756" s="632" t="s">
        <v>844</v>
      </c>
      <c r="H1756" s="632" t="s">
        <v>9545</v>
      </c>
      <c r="I1756" s="632" t="s">
        <v>9422</v>
      </c>
      <c r="J1756" s="476"/>
      <c r="K1756" s="632" t="s">
        <v>10</v>
      </c>
      <c r="L1756" s="639">
        <v>1</v>
      </c>
      <c r="M1756" s="639" t="s">
        <v>694</v>
      </c>
      <c r="N1756" s="637">
        <v>811702.15</v>
      </c>
      <c r="O1756" s="637">
        <v>811702.15</v>
      </c>
      <c r="P1756" s="647">
        <f t="shared" si="57"/>
        <v>0</v>
      </c>
      <c r="Q1756" s="638">
        <f t="shared" si="58"/>
        <v>0</v>
      </c>
      <c r="R1756" s="636" t="s">
        <v>836</v>
      </c>
      <c r="S1756" s="636">
        <v>4217146362</v>
      </c>
      <c r="T1756" s="636" t="s">
        <v>9519</v>
      </c>
      <c r="U1756" s="672" t="s">
        <v>694</v>
      </c>
      <c r="V1756" s="632" t="s">
        <v>694</v>
      </c>
      <c r="W1756" s="637" t="s">
        <v>9458</v>
      </c>
      <c r="X1756" s="637" t="s">
        <v>9459</v>
      </c>
      <c r="Y1756" s="637" t="s">
        <v>9546</v>
      </c>
      <c r="Z1756" s="637">
        <v>811702.15</v>
      </c>
      <c r="AA1756" s="636" t="s">
        <v>836</v>
      </c>
      <c r="AB1756" s="636">
        <v>4217146362</v>
      </c>
    </row>
    <row r="1757" spans="1:28" ht="56.25">
      <c r="A1757" s="475" t="s">
        <v>27479</v>
      </c>
      <c r="B1757" s="1171" t="s">
        <v>7550</v>
      </c>
      <c r="C1757" s="632" t="s">
        <v>7551</v>
      </c>
      <c r="D1757" s="632" t="s">
        <v>269</v>
      </c>
      <c r="E1757" s="677" t="s">
        <v>9418</v>
      </c>
      <c r="F1757" s="632" t="s">
        <v>6077</v>
      </c>
      <c r="G1757" s="632" t="s">
        <v>9530</v>
      </c>
      <c r="H1757" s="632" t="s">
        <v>9547</v>
      </c>
      <c r="I1757" s="632" t="s">
        <v>9422</v>
      </c>
      <c r="J1757" s="476"/>
      <c r="K1757" s="632" t="s">
        <v>10</v>
      </c>
      <c r="L1757" s="639">
        <v>1</v>
      </c>
      <c r="M1757" s="639" t="s">
        <v>694</v>
      </c>
      <c r="N1757" s="637">
        <v>1475084.12</v>
      </c>
      <c r="O1757" s="637">
        <v>1475084.12</v>
      </c>
      <c r="P1757" s="647">
        <f t="shared" si="57"/>
        <v>0</v>
      </c>
      <c r="Q1757" s="638">
        <f t="shared" si="58"/>
        <v>0</v>
      </c>
      <c r="R1757" s="636" t="s">
        <v>836</v>
      </c>
      <c r="S1757" s="636">
        <v>4217146362</v>
      </c>
      <c r="T1757" s="636" t="s">
        <v>9519</v>
      </c>
      <c r="U1757" s="672" t="s">
        <v>694</v>
      </c>
      <c r="V1757" s="632" t="s">
        <v>694</v>
      </c>
      <c r="W1757" s="637" t="s">
        <v>9449</v>
      </c>
      <c r="X1757" s="637" t="s">
        <v>9449</v>
      </c>
      <c r="Y1757" s="637" t="s">
        <v>9548</v>
      </c>
      <c r="Z1757" s="637">
        <v>1475084.12</v>
      </c>
      <c r="AA1757" s="636" t="s">
        <v>836</v>
      </c>
      <c r="AB1757" s="636">
        <v>4217146362</v>
      </c>
    </row>
    <row r="1758" spans="1:28" ht="56.25">
      <c r="A1758" s="475" t="s">
        <v>27480</v>
      </c>
      <c r="B1758" s="1171" t="s">
        <v>7553</v>
      </c>
      <c r="C1758" s="632" t="s">
        <v>7554</v>
      </c>
      <c r="D1758" s="632" t="s">
        <v>269</v>
      </c>
      <c r="E1758" s="677" t="s">
        <v>9418</v>
      </c>
      <c r="F1758" s="632" t="s">
        <v>6077</v>
      </c>
      <c r="G1758" s="632" t="s">
        <v>9530</v>
      </c>
      <c r="H1758" s="632" t="s">
        <v>9549</v>
      </c>
      <c r="I1758" s="632" t="s">
        <v>9422</v>
      </c>
      <c r="J1758" s="476"/>
      <c r="K1758" s="632" t="s">
        <v>10</v>
      </c>
      <c r="L1758" s="639">
        <v>1</v>
      </c>
      <c r="M1758" s="639" t="s">
        <v>694</v>
      </c>
      <c r="N1758" s="637">
        <v>1281750.3700000001</v>
      </c>
      <c r="O1758" s="637">
        <v>1281750.3700000001</v>
      </c>
      <c r="P1758" s="647">
        <f t="shared" si="57"/>
        <v>0</v>
      </c>
      <c r="Q1758" s="638">
        <f t="shared" si="58"/>
        <v>0</v>
      </c>
      <c r="R1758" s="636" t="s">
        <v>836</v>
      </c>
      <c r="S1758" s="636">
        <v>4217146362</v>
      </c>
      <c r="T1758" s="636" t="s">
        <v>9519</v>
      </c>
      <c r="U1758" s="672" t="s">
        <v>694</v>
      </c>
      <c r="V1758" s="632" t="s">
        <v>694</v>
      </c>
      <c r="W1758" s="637" t="s">
        <v>9449</v>
      </c>
      <c r="X1758" s="637" t="s">
        <v>9449</v>
      </c>
      <c r="Y1758" s="637" t="s">
        <v>9550</v>
      </c>
      <c r="Z1758" s="637">
        <v>1281750.3700000001</v>
      </c>
      <c r="AA1758" s="636" t="s">
        <v>836</v>
      </c>
      <c r="AB1758" s="636">
        <v>4217146362</v>
      </c>
    </row>
    <row r="1759" spans="1:28" ht="56.25">
      <c r="A1759" s="475" t="s">
        <v>27481</v>
      </c>
      <c r="B1759" s="1171" t="s">
        <v>7556</v>
      </c>
      <c r="C1759" s="632" t="s">
        <v>7557</v>
      </c>
      <c r="D1759" s="632" t="s">
        <v>269</v>
      </c>
      <c r="E1759" s="677" t="s">
        <v>9418</v>
      </c>
      <c r="F1759" s="632" t="s">
        <v>9426</v>
      </c>
      <c r="G1759" s="632" t="s">
        <v>9525</v>
      </c>
      <c r="H1759" s="632" t="s">
        <v>9551</v>
      </c>
      <c r="I1759" s="632" t="s">
        <v>9422</v>
      </c>
      <c r="J1759" s="476"/>
      <c r="K1759" s="632" t="s">
        <v>10</v>
      </c>
      <c r="L1759" s="639">
        <v>1</v>
      </c>
      <c r="M1759" s="639" t="s">
        <v>694</v>
      </c>
      <c r="N1759" s="637">
        <v>2125920.36</v>
      </c>
      <c r="O1759" s="637">
        <v>2125920.36</v>
      </c>
      <c r="P1759" s="647">
        <f t="shared" si="57"/>
        <v>0</v>
      </c>
      <c r="Q1759" s="638">
        <f t="shared" si="58"/>
        <v>0</v>
      </c>
      <c r="R1759" s="636" t="s">
        <v>836</v>
      </c>
      <c r="S1759" s="636">
        <v>4217146362</v>
      </c>
      <c r="T1759" s="636" t="s">
        <v>9519</v>
      </c>
      <c r="U1759" s="672" t="s">
        <v>694</v>
      </c>
      <c r="V1759" s="632" t="s">
        <v>694</v>
      </c>
      <c r="W1759" s="637" t="s">
        <v>9485</v>
      </c>
      <c r="X1759" s="637" t="s">
        <v>9485</v>
      </c>
      <c r="Y1759" s="637" t="s">
        <v>9552</v>
      </c>
      <c r="Z1759" s="637">
        <v>2125920.36</v>
      </c>
      <c r="AA1759" s="636" t="s">
        <v>836</v>
      </c>
      <c r="AB1759" s="636">
        <v>4217146362</v>
      </c>
    </row>
    <row r="1760" spans="1:28" ht="56.25">
      <c r="A1760" s="475" t="s">
        <v>27482</v>
      </c>
      <c r="B1760" s="1171" t="s">
        <v>7559</v>
      </c>
      <c r="C1760" s="632" t="s">
        <v>7560</v>
      </c>
      <c r="D1760" s="632" t="s">
        <v>269</v>
      </c>
      <c r="E1760" s="677" t="s">
        <v>9418</v>
      </c>
      <c r="F1760" s="632" t="s">
        <v>828</v>
      </c>
      <c r="G1760" s="632" t="s">
        <v>844</v>
      </c>
      <c r="H1760" s="632" t="s">
        <v>9553</v>
      </c>
      <c r="I1760" s="632" t="s">
        <v>9422</v>
      </c>
      <c r="J1760" s="476"/>
      <c r="K1760" s="632" t="s">
        <v>10</v>
      </c>
      <c r="L1760" s="639">
        <v>1</v>
      </c>
      <c r="M1760" s="639" t="s">
        <v>694</v>
      </c>
      <c r="N1760" s="637">
        <v>1551687.47</v>
      </c>
      <c r="O1760" s="637">
        <v>1551687.47</v>
      </c>
      <c r="P1760" s="647">
        <f t="shared" si="57"/>
        <v>0</v>
      </c>
      <c r="Q1760" s="638">
        <f t="shared" si="58"/>
        <v>0</v>
      </c>
      <c r="R1760" s="636" t="s">
        <v>836</v>
      </c>
      <c r="S1760" s="636">
        <v>4217146362</v>
      </c>
      <c r="T1760" s="636" t="s">
        <v>9519</v>
      </c>
      <c r="U1760" s="672" t="s">
        <v>694</v>
      </c>
      <c r="V1760" s="632" t="s">
        <v>694</v>
      </c>
      <c r="W1760" s="637" t="s">
        <v>9520</v>
      </c>
      <c r="X1760" s="637" t="s">
        <v>9520</v>
      </c>
      <c r="Y1760" s="637" t="s">
        <v>9554</v>
      </c>
      <c r="Z1760" s="637">
        <v>1551687.47</v>
      </c>
      <c r="AA1760" s="636" t="s">
        <v>836</v>
      </c>
      <c r="AB1760" s="636">
        <v>4217146362</v>
      </c>
    </row>
    <row r="1761" spans="1:28" ht="56.25">
      <c r="A1761" s="475" t="s">
        <v>27483</v>
      </c>
      <c r="B1761" s="1171" t="s">
        <v>7571</v>
      </c>
      <c r="C1761" s="632" t="s">
        <v>7572</v>
      </c>
      <c r="D1761" s="632" t="s">
        <v>269</v>
      </c>
      <c r="E1761" s="677" t="s">
        <v>9418</v>
      </c>
      <c r="F1761" s="632" t="s">
        <v>9476</v>
      </c>
      <c r="G1761" s="632" t="s">
        <v>9555</v>
      </c>
      <c r="H1761" s="632" t="s">
        <v>9556</v>
      </c>
      <c r="I1761" s="632" t="s">
        <v>9422</v>
      </c>
      <c r="J1761" s="476"/>
      <c r="K1761" s="632" t="s">
        <v>10</v>
      </c>
      <c r="L1761" s="639">
        <v>1</v>
      </c>
      <c r="M1761" s="639" t="s">
        <v>694</v>
      </c>
      <c r="N1761" s="637">
        <v>286444.58</v>
      </c>
      <c r="O1761" s="637">
        <v>286444.58</v>
      </c>
      <c r="P1761" s="647">
        <f t="shared" si="57"/>
        <v>0</v>
      </c>
      <c r="Q1761" s="638">
        <f t="shared" si="58"/>
        <v>0</v>
      </c>
      <c r="R1761" s="636" t="s">
        <v>836</v>
      </c>
      <c r="S1761" s="636">
        <v>4217146362</v>
      </c>
      <c r="T1761" s="636" t="s">
        <v>9519</v>
      </c>
      <c r="U1761" s="672" t="s">
        <v>694</v>
      </c>
      <c r="V1761" s="632" t="s">
        <v>694</v>
      </c>
      <c r="W1761" s="637" t="s">
        <v>9557</v>
      </c>
      <c r="X1761" s="637" t="s">
        <v>9557</v>
      </c>
      <c r="Y1761" s="637" t="s">
        <v>9558</v>
      </c>
      <c r="Z1761" s="637">
        <v>286444.58</v>
      </c>
      <c r="AA1761" s="636" t="s">
        <v>836</v>
      </c>
      <c r="AB1761" s="636">
        <v>4217146362</v>
      </c>
    </row>
    <row r="1762" spans="1:28" ht="56.25">
      <c r="A1762" s="475" t="s">
        <v>27484</v>
      </c>
      <c r="B1762" s="1171" t="s">
        <v>7496</v>
      </c>
      <c r="C1762" s="632" t="s">
        <v>7497</v>
      </c>
      <c r="D1762" s="632" t="s">
        <v>269</v>
      </c>
      <c r="E1762" s="677" t="s">
        <v>9418</v>
      </c>
      <c r="F1762" s="632" t="s">
        <v>9470</v>
      </c>
      <c r="G1762" s="632" t="s">
        <v>9522</v>
      </c>
      <c r="H1762" s="632" t="s">
        <v>9559</v>
      </c>
      <c r="I1762" s="632" t="s">
        <v>9422</v>
      </c>
      <c r="J1762" s="476"/>
      <c r="K1762" s="632" t="s">
        <v>10</v>
      </c>
      <c r="L1762" s="639">
        <v>1</v>
      </c>
      <c r="M1762" s="639" t="s">
        <v>694</v>
      </c>
      <c r="N1762" s="637">
        <v>430999.78</v>
      </c>
      <c r="O1762" s="637">
        <v>430999.78</v>
      </c>
      <c r="P1762" s="647">
        <f t="shared" si="57"/>
        <v>0</v>
      </c>
      <c r="Q1762" s="638">
        <f t="shared" si="58"/>
        <v>0</v>
      </c>
      <c r="R1762" s="636" t="s">
        <v>561</v>
      </c>
      <c r="S1762" s="636">
        <v>4217148426</v>
      </c>
      <c r="T1762" s="636" t="s">
        <v>9560</v>
      </c>
      <c r="U1762" s="672" t="s">
        <v>694</v>
      </c>
      <c r="V1762" s="632" t="s">
        <v>694</v>
      </c>
      <c r="W1762" s="637" t="s">
        <v>9471</v>
      </c>
      <c r="X1762" s="637" t="s">
        <v>9471</v>
      </c>
      <c r="Y1762" s="637" t="s">
        <v>9561</v>
      </c>
      <c r="Z1762" s="637">
        <v>430999.78</v>
      </c>
      <c r="AA1762" s="636" t="s">
        <v>561</v>
      </c>
      <c r="AB1762" s="636">
        <v>4217148426</v>
      </c>
    </row>
    <row r="1763" spans="1:28" ht="56.25">
      <c r="A1763" s="475" t="s">
        <v>27485</v>
      </c>
      <c r="B1763" s="1171" t="s">
        <v>7502</v>
      </c>
      <c r="C1763" s="632" t="s">
        <v>7503</v>
      </c>
      <c r="D1763" s="632" t="s">
        <v>269</v>
      </c>
      <c r="E1763" s="677" t="s">
        <v>9418</v>
      </c>
      <c r="F1763" s="632" t="s">
        <v>9419</v>
      </c>
      <c r="G1763" s="632" t="s">
        <v>9522</v>
      </c>
      <c r="H1763" s="632" t="s">
        <v>9562</v>
      </c>
      <c r="I1763" s="632" t="s">
        <v>9422</v>
      </c>
      <c r="J1763" s="476"/>
      <c r="K1763" s="632" t="s">
        <v>10</v>
      </c>
      <c r="L1763" s="639">
        <v>1</v>
      </c>
      <c r="M1763" s="639" t="s">
        <v>694</v>
      </c>
      <c r="N1763" s="637">
        <v>611796.69999999995</v>
      </c>
      <c r="O1763" s="637">
        <v>611796.69999999995</v>
      </c>
      <c r="P1763" s="647">
        <f t="shared" si="57"/>
        <v>0</v>
      </c>
      <c r="Q1763" s="638">
        <f t="shared" si="58"/>
        <v>0</v>
      </c>
      <c r="R1763" s="636" t="s">
        <v>561</v>
      </c>
      <c r="S1763" s="636">
        <v>4217148426</v>
      </c>
      <c r="T1763" s="636" t="s">
        <v>9560</v>
      </c>
      <c r="U1763" s="672" t="s">
        <v>694</v>
      </c>
      <c r="V1763" s="632" t="s">
        <v>694</v>
      </c>
      <c r="W1763" s="637" t="s">
        <v>9471</v>
      </c>
      <c r="X1763" s="637" t="s">
        <v>9471</v>
      </c>
      <c r="Y1763" s="637" t="s">
        <v>9563</v>
      </c>
      <c r="Z1763" s="637">
        <v>611796.69999999995</v>
      </c>
      <c r="AA1763" s="636" t="s">
        <v>561</v>
      </c>
      <c r="AB1763" s="636">
        <v>4217148426</v>
      </c>
    </row>
    <row r="1764" spans="1:28" ht="56.25">
      <c r="A1764" s="475" t="s">
        <v>27486</v>
      </c>
      <c r="B1764" s="1171" t="s">
        <v>7505</v>
      </c>
      <c r="C1764" s="632" t="s">
        <v>7506</v>
      </c>
      <c r="D1764" s="632" t="s">
        <v>269</v>
      </c>
      <c r="E1764" s="677" t="s">
        <v>9418</v>
      </c>
      <c r="F1764" s="632" t="s">
        <v>9487</v>
      </c>
      <c r="G1764" s="632" t="s">
        <v>9522</v>
      </c>
      <c r="H1764" s="632" t="s">
        <v>9564</v>
      </c>
      <c r="I1764" s="632" t="s">
        <v>9422</v>
      </c>
      <c r="J1764" s="476"/>
      <c r="K1764" s="632" t="s">
        <v>10</v>
      </c>
      <c r="L1764" s="639">
        <v>1</v>
      </c>
      <c r="M1764" s="639" t="s">
        <v>694</v>
      </c>
      <c r="N1764" s="637">
        <v>408253.94</v>
      </c>
      <c r="O1764" s="637">
        <v>408253.94</v>
      </c>
      <c r="P1764" s="647">
        <f t="shared" si="57"/>
        <v>0</v>
      </c>
      <c r="Q1764" s="638">
        <f t="shared" si="58"/>
        <v>0</v>
      </c>
      <c r="R1764" s="636" t="s">
        <v>561</v>
      </c>
      <c r="S1764" s="636">
        <v>4217148426</v>
      </c>
      <c r="T1764" s="636" t="s">
        <v>9560</v>
      </c>
      <c r="U1764" s="672" t="s">
        <v>694</v>
      </c>
      <c r="V1764" s="632" t="s">
        <v>694</v>
      </c>
      <c r="W1764" s="637" t="s">
        <v>9458</v>
      </c>
      <c r="X1764" s="637" t="s">
        <v>9459</v>
      </c>
      <c r="Y1764" s="637" t="s">
        <v>9565</v>
      </c>
      <c r="Z1764" s="637">
        <v>408253.94</v>
      </c>
      <c r="AA1764" s="636" t="s">
        <v>561</v>
      </c>
      <c r="AB1764" s="636">
        <v>4217148426</v>
      </c>
    </row>
    <row r="1765" spans="1:28" ht="56.25">
      <c r="A1765" s="475" t="s">
        <v>27487</v>
      </c>
      <c r="B1765" s="1171" t="s">
        <v>7508</v>
      </c>
      <c r="C1765" s="632" t="s">
        <v>7509</v>
      </c>
      <c r="D1765" s="632" t="s">
        <v>269</v>
      </c>
      <c r="E1765" s="677" t="s">
        <v>9418</v>
      </c>
      <c r="F1765" s="632" t="s">
        <v>643</v>
      </c>
      <c r="G1765" s="632" t="s">
        <v>1493</v>
      </c>
      <c r="H1765" s="632" t="s">
        <v>9566</v>
      </c>
      <c r="I1765" s="632" t="s">
        <v>9422</v>
      </c>
      <c r="J1765" s="476"/>
      <c r="K1765" s="632" t="s">
        <v>10</v>
      </c>
      <c r="L1765" s="639">
        <v>1</v>
      </c>
      <c r="M1765" s="639" t="s">
        <v>694</v>
      </c>
      <c r="N1765" s="637">
        <v>512516</v>
      </c>
      <c r="O1765" s="637">
        <v>512516</v>
      </c>
      <c r="P1765" s="647">
        <f t="shared" si="57"/>
        <v>0</v>
      </c>
      <c r="Q1765" s="638">
        <f t="shared" si="58"/>
        <v>0</v>
      </c>
      <c r="R1765" s="636" t="s">
        <v>561</v>
      </c>
      <c r="S1765" s="636">
        <v>4217148426</v>
      </c>
      <c r="T1765" s="636" t="s">
        <v>9560</v>
      </c>
      <c r="U1765" s="672" t="s">
        <v>694</v>
      </c>
      <c r="V1765" s="632" t="s">
        <v>694</v>
      </c>
      <c r="W1765" s="637" t="s">
        <v>9459</v>
      </c>
      <c r="X1765" s="637" t="s">
        <v>9459</v>
      </c>
      <c r="Y1765" s="637" t="s">
        <v>9567</v>
      </c>
      <c r="Z1765" s="637">
        <v>512516</v>
      </c>
      <c r="AA1765" s="636" t="s">
        <v>561</v>
      </c>
      <c r="AB1765" s="636">
        <v>4217148426</v>
      </c>
    </row>
    <row r="1766" spans="1:28" ht="56.25">
      <c r="A1766" s="475" t="s">
        <v>27488</v>
      </c>
      <c r="B1766" s="1171" t="s">
        <v>7520</v>
      </c>
      <c r="C1766" s="632" t="s">
        <v>7521</v>
      </c>
      <c r="D1766" s="632" t="s">
        <v>269</v>
      </c>
      <c r="E1766" s="677" t="s">
        <v>9418</v>
      </c>
      <c r="F1766" s="632" t="s">
        <v>676</v>
      </c>
      <c r="G1766" s="632" t="s">
        <v>850</v>
      </c>
      <c r="H1766" s="632" t="s">
        <v>9568</v>
      </c>
      <c r="I1766" s="632" t="s">
        <v>9422</v>
      </c>
      <c r="J1766" s="476"/>
      <c r="K1766" s="632" t="s">
        <v>10</v>
      </c>
      <c r="L1766" s="639">
        <v>1</v>
      </c>
      <c r="M1766" s="639" t="s">
        <v>694</v>
      </c>
      <c r="N1766" s="637">
        <v>1002671.3</v>
      </c>
      <c r="O1766" s="637">
        <v>1002671.3</v>
      </c>
      <c r="P1766" s="647">
        <f t="shared" si="57"/>
        <v>0</v>
      </c>
      <c r="Q1766" s="638">
        <f t="shared" si="58"/>
        <v>0</v>
      </c>
      <c r="R1766" s="636" t="s">
        <v>561</v>
      </c>
      <c r="S1766" s="636">
        <v>4217148426</v>
      </c>
      <c r="T1766" s="636" t="s">
        <v>9560</v>
      </c>
      <c r="U1766" s="672" t="s">
        <v>694</v>
      </c>
      <c r="V1766" s="632" t="s">
        <v>694</v>
      </c>
      <c r="W1766" s="637" t="s">
        <v>9432</v>
      </c>
      <c r="X1766" s="637" t="s">
        <v>9432</v>
      </c>
      <c r="Y1766" s="637" t="s">
        <v>9569</v>
      </c>
      <c r="Z1766" s="637">
        <v>1002671.3</v>
      </c>
      <c r="AA1766" s="636" t="s">
        <v>561</v>
      </c>
      <c r="AB1766" s="636">
        <v>4217148426</v>
      </c>
    </row>
    <row r="1767" spans="1:28" ht="56.25">
      <c r="A1767" s="475" t="s">
        <v>27489</v>
      </c>
      <c r="B1767" s="1171" t="s">
        <v>7541</v>
      </c>
      <c r="C1767" s="632" t="s">
        <v>7542</v>
      </c>
      <c r="D1767" s="632" t="s">
        <v>269</v>
      </c>
      <c r="E1767" s="677" t="s">
        <v>9418</v>
      </c>
      <c r="F1767" s="632" t="s">
        <v>828</v>
      </c>
      <c r="G1767" s="632" t="s">
        <v>1493</v>
      </c>
      <c r="H1767" s="632" t="s">
        <v>9570</v>
      </c>
      <c r="I1767" s="632" t="s">
        <v>9422</v>
      </c>
      <c r="J1767" s="476"/>
      <c r="K1767" s="632" t="s">
        <v>10</v>
      </c>
      <c r="L1767" s="639">
        <v>1</v>
      </c>
      <c r="M1767" s="639" t="s">
        <v>694</v>
      </c>
      <c r="N1767" s="637">
        <v>1520366.5</v>
      </c>
      <c r="O1767" s="637">
        <v>1520366.5</v>
      </c>
      <c r="P1767" s="647">
        <f t="shared" si="57"/>
        <v>0</v>
      </c>
      <c r="Q1767" s="638">
        <f t="shared" si="58"/>
        <v>0</v>
      </c>
      <c r="R1767" s="636" t="s">
        <v>561</v>
      </c>
      <c r="S1767" s="636">
        <v>4217148426</v>
      </c>
      <c r="T1767" s="636" t="s">
        <v>9560</v>
      </c>
      <c r="U1767" s="672" t="s">
        <v>694</v>
      </c>
      <c r="V1767" s="632" t="s">
        <v>694</v>
      </c>
      <c r="W1767" s="637" t="s">
        <v>9459</v>
      </c>
      <c r="X1767" s="637" t="s">
        <v>9459</v>
      </c>
      <c r="Y1767" s="637" t="s">
        <v>9571</v>
      </c>
      <c r="Z1767" s="637">
        <v>1520366.5</v>
      </c>
      <c r="AA1767" s="636" t="s">
        <v>561</v>
      </c>
      <c r="AB1767" s="636">
        <v>4217148426</v>
      </c>
    </row>
    <row r="1768" spans="1:28" ht="56.25">
      <c r="A1768" s="475" t="s">
        <v>27490</v>
      </c>
      <c r="B1768" s="1171" t="s">
        <v>7565</v>
      </c>
      <c r="C1768" s="632" t="s">
        <v>7566</v>
      </c>
      <c r="D1768" s="632" t="s">
        <v>269</v>
      </c>
      <c r="E1768" s="677" t="s">
        <v>9418</v>
      </c>
      <c r="F1768" s="632" t="s">
        <v>9470</v>
      </c>
      <c r="G1768" s="632" t="s">
        <v>9522</v>
      </c>
      <c r="H1768" s="632" t="s">
        <v>9572</v>
      </c>
      <c r="I1768" s="632" t="s">
        <v>9422</v>
      </c>
      <c r="J1768" s="476"/>
      <c r="K1768" s="632" t="s">
        <v>10</v>
      </c>
      <c r="L1768" s="639">
        <v>1</v>
      </c>
      <c r="M1768" s="639" t="s">
        <v>694</v>
      </c>
      <c r="N1768" s="637">
        <v>481546.77</v>
      </c>
      <c r="O1768" s="637">
        <v>481546.77</v>
      </c>
      <c r="P1768" s="647">
        <f t="shared" si="57"/>
        <v>0</v>
      </c>
      <c r="Q1768" s="638">
        <f t="shared" si="58"/>
        <v>0</v>
      </c>
      <c r="R1768" s="636" t="s">
        <v>561</v>
      </c>
      <c r="S1768" s="636">
        <v>4217148426</v>
      </c>
      <c r="T1768" s="636" t="s">
        <v>9560</v>
      </c>
      <c r="U1768" s="672" t="s">
        <v>694</v>
      </c>
      <c r="V1768" s="632" t="s">
        <v>694</v>
      </c>
      <c r="W1768" s="637" t="s">
        <v>9471</v>
      </c>
      <c r="X1768" s="637" t="s">
        <v>9458</v>
      </c>
      <c r="Y1768" s="637" t="s">
        <v>9573</v>
      </c>
      <c r="Z1768" s="637">
        <v>481546.77</v>
      </c>
      <c r="AA1768" s="636" t="s">
        <v>561</v>
      </c>
      <c r="AB1768" s="636">
        <v>4217148426</v>
      </c>
    </row>
    <row r="1769" spans="1:28" ht="56.25">
      <c r="A1769" s="475" t="s">
        <v>27491</v>
      </c>
      <c r="B1769" s="1171" t="s">
        <v>7568</v>
      </c>
      <c r="C1769" s="632" t="s">
        <v>7569</v>
      </c>
      <c r="D1769" s="632" t="s">
        <v>269</v>
      </c>
      <c r="E1769" s="677" t="s">
        <v>9418</v>
      </c>
      <c r="F1769" s="632" t="s">
        <v>9426</v>
      </c>
      <c r="G1769" s="632" t="s">
        <v>9522</v>
      </c>
      <c r="H1769" s="632" t="s">
        <v>9574</v>
      </c>
      <c r="I1769" s="632" t="s">
        <v>9422</v>
      </c>
      <c r="J1769" s="476"/>
      <c r="K1769" s="632" t="s">
        <v>10</v>
      </c>
      <c r="L1769" s="639">
        <v>1</v>
      </c>
      <c r="M1769" s="639" t="s">
        <v>694</v>
      </c>
      <c r="N1769" s="637">
        <v>1231739.3500000001</v>
      </c>
      <c r="O1769" s="637">
        <v>1231739.3500000001</v>
      </c>
      <c r="P1769" s="647">
        <f t="shared" si="57"/>
        <v>0</v>
      </c>
      <c r="Q1769" s="638">
        <f t="shared" si="58"/>
        <v>0</v>
      </c>
      <c r="R1769" s="636" t="s">
        <v>561</v>
      </c>
      <c r="S1769" s="636">
        <v>4217148426</v>
      </c>
      <c r="T1769" s="636" t="s">
        <v>9560</v>
      </c>
      <c r="U1769" s="672" t="s">
        <v>694</v>
      </c>
      <c r="V1769" s="632" t="s">
        <v>694</v>
      </c>
      <c r="W1769" s="637" t="s">
        <v>9465</v>
      </c>
      <c r="X1769" s="637" t="s">
        <v>9420</v>
      </c>
      <c r="Y1769" s="637" t="s">
        <v>9575</v>
      </c>
      <c r="Z1769" s="637">
        <v>1231739.3500000001</v>
      </c>
      <c r="AA1769" s="636" t="s">
        <v>561</v>
      </c>
      <c r="AB1769" s="636">
        <v>4217148426</v>
      </c>
    </row>
    <row r="1770" spans="1:28" ht="56.25">
      <c r="A1770" s="475" t="s">
        <v>27492</v>
      </c>
      <c r="B1770" s="1171" t="s">
        <v>7571</v>
      </c>
      <c r="C1770" s="632" t="s">
        <v>7572</v>
      </c>
      <c r="D1770" s="632" t="s">
        <v>269</v>
      </c>
      <c r="E1770" s="677" t="s">
        <v>9418</v>
      </c>
      <c r="F1770" s="632" t="s">
        <v>9476</v>
      </c>
      <c r="G1770" s="632" t="s">
        <v>9576</v>
      </c>
      <c r="H1770" s="632" t="s">
        <v>9577</v>
      </c>
      <c r="I1770" s="632" t="s">
        <v>9422</v>
      </c>
      <c r="J1770" s="476"/>
      <c r="K1770" s="632" t="s">
        <v>10</v>
      </c>
      <c r="L1770" s="639">
        <v>1</v>
      </c>
      <c r="M1770" s="639" t="s">
        <v>694</v>
      </c>
      <c r="N1770" s="637">
        <v>74293.119999999995</v>
      </c>
      <c r="O1770" s="637">
        <v>74293.119999999995</v>
      </c>
      <c r="P1770" s="647">
        <f t="shared" si="57"/>
        <v>0</v>
      </c>
      <c r="Q1770" s="638">
        <f t="shared" si="58"/>
        <v>0</v>
      </c>
      <c r="R1770" s="636" t="s">
        <v>561</v>
      </c>
      <c r="S1770" s="636">
        <v>4217148426</v>
      </c>
      <c r="T1770" s="636" t="s">
        <v>9560</v>
      </c>
      <c r="U1770" s="672" t="s">
        <v>694</v>
      </c>
      <c r="V1770" s="632" t="s">
        <v>694</v>
      </c>
      <c r="W1770" s="637" t="s">
        <v>9578</v>
      </c>
      <c r="X1770" s="637" t="s">
        <v>9578</v>
      </c>
      <c r="Y1770" s="637"/>
      <c r="Z1770" s="637">
        <v>74293.119999999995</v>
      </c>
      <c r="AA1770" s="636" t="s">
        <v>561</v>
      </c>
      <c r="AB1770" s="636">
        <v>4217148426</v>
      </c>
    </row>
    <row r="1771" spans="1:28" ht="45">
      <c r="A1771" s="475" t="s">
        <v>27493</v>
      </c>
      <c r="B1771" s="1171" t="s">
        <v>7535</v>
      </c>
      <c r="C1771" s="632" t="s">
        <v>7536</v>
      </c>
      <c r="D1771" s="632" t="s">
        <v>265</v>
      </c>
      <c r="E1771" s="677" t="s">
        <v>9579</v>
      </c>
      <c r="F1771" s="632" t="s">
        <v>9580</v>
      </c>
      <c r="G1771" s="632" t="s">
        <v>9448</v>
      </c>
      <c r="H1771" s="632" t="s">
        <v>9581</v>
      </c>
      <c r="I1771" s="632" t="s">
        <v>9582</v>
      </c>
      <c r="J1771" s="476"/>
      <c r="K1771" s="632" t="s">
        <v>10</v>
      </c>
      <c r="L1771" s="639">
        <v>1</v>
      </c>
      <c r="M1771" s="639" t="s">
        <v>694</v>
      </c>
      <c r="N1771" s="637">
        <v>10000</v>
      </c>
      <c r="O1771" s="637">
        <v>10000</v>
      </c>
      <c r="P1771" s="647">
        <f t="shared" si="57"/>
        <v>0</v>
      </c>
      <c r="Q1771" s="638">
        <f t="shared" si="58"/>
        <v>0</v>
      </c>
      <c r="R1771" s="636" t="s">
        <v>262</v>
      </c>
      <c r="S1771" s="636">
        <v>7707049388</v>
      </c>
      <c r="T1771" s="636" t="s">
        <v>9583</v>
      </c>
      <c r="U1771" s="672" t="s">
        <v>694</v>
      </c>
      <c r="V1771" s="632" t="s">
        <v>694</v>
      </c>
      <c r="W1771" s="637" t="s">
        <v>9584</v>
      </c>
      <c r="X1771" s="637" t="s">
        <v>9420</v>
      </c>
      <c r="Y1771" s="637" t="s">
        <v>9585</v>
      </c>
      <c r="Z1771" s="637">
        <v>10000</v>
      </c>
      <c r="AA1771" s="636" t="s">
        <v>262</v>
      </c>
      <c r="AB1771" s="636">
        <v>7707049388</v>
      </c>
    </row>
    <row r="1772" spans="1:28" ht="45">
      <c r="A1772" s="475" t="s">
        <v>27494</v>
      </c>
      <c r="B1772" s="1171" t="s">
        <v>7538</v>
      </c>
      <c r="C1772" s="632" t="s">
        <v>7539</v>
      </c>
      <c r="D1772" s="632" t="s">
        <v>265</v>
      </c>
      <c r="E1772" s="677" t="s">
        <v>9579</v>
      </c>
      <c r="F1772" s="632" t="s">
        <v>9419</v>
      </c>
      <c r="G1772" s="632" t="s">
        <v>9448</v>
      </c>
      <c r="H1772" s="632" t="s">
        <v>9586</v>
      </c>
      <c r="I1772" s="632" t="s">
        <v>9582</v>
      </c>
      <c r="J1772" s="476"/>
      <c r="K1772" s="632" t="s">
        <v>10</v>
      </c>
      <c r="L1772" s="639">
        <v>1</v>
      </c>
      <c r="M1772" s="639" t="s">
        <v>694</v>
      </c>
      <c r="N1772" s="637">
        <v>10000</v>
      </c>
      <c r="O1772" s="637">
        <v>10000</v>
      </c>
      <c r="P1772" s="647">
        <f t="shared" si="57"/>
        <v>0</v>
      </c>
      <c r="Q1772" s="638">
        <f t="shared" si="58"/>
        <v>0</v>
      </c>
      <c r="R1772" s="636" t="s">
        <v>262</v>
      </c>
      <c r="S1772" s="636">
        <v>7707049388</v>
      </c>
      <c r="T1772" s="636" t="s">
        <v>9583</v>
      </c>
      <c r="U1772" s="672" t="s">
        <v>694</v>
      </c>
      <c r="V1772" s="632" t="s">
        <v>694</v>
      </c>
      <c r="W1772" s="637" t="s">
        <v>9584</v>
      </c>
      <c r="X1772" s="637" t="s">
        <v>9420</v>
      </c>
      <c r="Y1772" s="637" t="s">
        <v>9587</v>
      </c>
      <c r="Z1772" s="637">
        <v>10000</v>
      </c>
      <c r="AA1772" s="636" t="s">
        <v>262</v>
      </c>
      <c r="AB1772" s="636">
        <v>7707049388</v>
      </c>
    </row>
    <row r="1773" spans="1:28" ht="45">
      <c r="A1773" s="475" t="s">
        <v>27495</v>
      </c>
      <c r="B1773" s="1171" t="s">
        <v>7541</v>
      </c>
      <c r="C1773" s="632" t="s">
        <v>7542</v>
      </c>
      <c r="D1773" s="632" t="s">
        <v>265</v>
      </c>
      <c r="E1773" s="677" t="s">
        <v>9579</v>
      </c>
      <c r="F1773" s="632" t="s">
        <v>828</v>
      </c>
      <c r="G1773" s="632" t="s">
        <v>539</v>
      </c>
      <c r="H1773" s="632" t="s">
        <v>9588</v>
      </c>
      <c r="I1773" s="632" t="s">
        <v>9582</v>
      </c>
      <c r="J1773" s="476"/>
      <c r="K1773" s="632" t="s">
        <v>10</v>
      </c>
      <c r="L1773" s="639">
        <v>1</v>
      </c>
      <c r="M1773" s="639" t="s">
        <v>694</v>
      </c>
      <c r="N1773" s="637">
        <v>5000</v>
      </c>
      <c r="O1773" s="637">
        <v>5000</v>
      </c>
      <c r="P1773" s="647">
        <f t="shared" si="57"/>
        <v>0</v>
      </c>
      <c r="Q1773" s="638">
        <f t="shared" si="58"/>
        <v>0</v>
      </c>
      <c r="R1773" s="636" t="s">
        <v>262</v>
      </c>
      <c r="S1773" s="636">
        <v>7707049388</v>
      </c>
      <c r="T1773" s="636" t="s">
        <v>9583</v>
      </c>
      <c r="U1773" s="672" t="s">
        <v>694</v>
      </c>
      <c r="V1773" s="632" t="s">
        <v>694</v>
      </c>
      <c r="W1773" s="637" t="s">
        <v>9429</v>
      </c>
      <c r="X1773" s="637" t="s">
        <v>9429</v>
      </c>
      <c r="Y1773" s="637" t="s">
        <v>9589</v>
      </c>
      <c r="Z1773" s="637">
        <v>5000</v>
      </c>
      <c r="AA1773" s="636" t="s">
        <v>262</v>
      </c>
      <c r="AB1773" s="636">
        <v>7707049388</v>
      </c>
    </row>
    <row r="1774" spans="1:28" ht="45">
      <c r="A1774" s="475" t="s">
        <v>27496</v>
      </c>
      <c r="B1774" s="1171" t="s">
        <v>7544</v>
      </c>
      <c r="C1774" s="632" t="s">
        <v>7545</v>
      </c>
      <c r="D1774" s="632" t="s">
        <v>265</v>
      </c>
      <c r="E1774" s="677" t="s">
        <v>9579</v>
      </c>
      <c r="F1774" s="632" t="s">
        <v>9419</v>
      </c>
      <c r="G1774" s="632" t="s">
        <v>539</v>
      </c>
      <c r="H1774" s="632" t="s">
        <v>9590</v>
      </c>
      <c r="I1774" s="632" t="s">
        <v>9582</v>
      </c>
      <c r="J1774" s="476"/>
      <c r="K1774" s="632" t="s">
        <v>10</v>
      </c>
      <c r="L1774" s="639">
        <v>1</v>
      </c>
      <c r="M1774" s="639" t="s">
        <v>694</v>
      </c>
      <c r="N1774" s="637">
        <v>14000</v>
      </c>
      <c r="O1774" s="637">
        <v>14000</v>
      </c>
      <c r="P1774" s="647">
        <f t="shared" si="57"/>
        <v>0</v>
      </c>
      <c r="Q1774" s="638">
        <f t="shared" si="58"/>
        <v>0</v>
      </c>
      <c r="R1774" s="636" t="s">
        <v>262</v>
      </c>
      <c r="S1774" s="636">
        <v>7707049388</v>
      </c>
      <c r="T1774" s="636" t="s">
        <v>9583</v>
      </c>
      <c r="U1774" s="672" t="s">
        <v>694</v>
      </c>
      <c r="V1774" s="632" t="s">
        <v>694</v>
      </c>
      <c r="W1774" s="637" t="s">
        <v>9584</v>
      </c>
      <c r="X1774" s="637" t="s">
        <v>9420</v>
      </c>
      <c r="Y1774" s="637" t="s">
        <v>9591</v>
      </c>
      <c r="Z1774" s="637">
        <v>14000</v>
      </c>
      <c r="AA1774" s="636" t="s">
        <v>262</v>
      </c>
      <c r="AB1774" s="636">
        <v>7707049388</v>
      </c>
    </row>
    <row r="1775" spans="1:28" ht="45">
      <c r="A1775" s="475" t="s">
        <v>27497</v>
      </c>
      <c r="B1775" s="1171" t="s">
        <v>7547</v>
      </c>
      <c r="C1775" s="632" t="s">
        <v>7548</v>
      </c>
      <c r="D1775" s="632" t="s">
        <v>265</v>
      </c>
      <c r="E1775" s="677" t="s">
        <v>9579</v>
      </c>
      <c r="F1775" s="632" t="s">
        <v>9419</v>
      </c>
      <c r="G1775" s="632" t="s">
        <v>9448</v>
      </c>
      <c r="H1775" s="632" t="s">
        <v>9592</v>
      </c>
      <c r="I1775" s="632" t="s">
        <v>9582</v>
      </c>
      <c r="J1775" s="476"/>
      <c r="K1775" s="632" t="s">
        <v>10</v>
      </c>
      <c r="L1775" s="639">
        <v>1</v>
      </c>
      <c r="M1775" s="639" t="s">
        <v>694</v>
      </c>
      <c r="N1775" s="637">
        <v>8000</v>
      </c>
      <c r="O1775" s="637">
        <v>8000</v>
      </c>
      <c r="P1775" s="647">
        <f t="shared" si="57"/>
        <v>0</v>
      </c>
      <c r="Q1775" s="638">
        <f t="shared" si="58"/>
        <v>0</v>
      </c>
      <c r="R1775" s="636" t="s">
        <v>262</v>
      </c>
      <c r="S1775" s="636">
        <v>7707049388</v>
      </c>
      <c r="T1775" s="636" t="s">
        <v>9583</v>
      </c>
      <c r="U1775" s="672" t="s">
        <v>694</v>
      </c>
      <c r="V1775" s="632" t="s">
        <v>694</v>
      </c>
      <c r="W1775" s="637" t="s">
        <v>9423</v>
      </c>
      <c r="X1775" s="637" t="s">
        <v>9423</v>
      </c>
      <c r="Y1775" s="637" t="s">
        <v>9593</v>
      </c>
      <c r="Z1775" s="637">
        <v>8000</v>
      </c>
      <c r="AA1775" s="636" t="s">
        <v>262</v>
      </c>
      <c r="AB1775" s="636">
        <v>7707049388</v>
      </c>
    </row>
    <row r="1776" spans="1:28" ht="45">
      <c r="A1776" s="475" t="s">
        <v>27498</v>
      </c>
      <c r="B1776" s="1171" t="s">
        <v>7550</v>
      </c>
      <c r="C1776" s="632" t="s">
        <v>7551</v>
      </c>
      <c r="D1776" s="632" t="s">
        <v>265</v>
      </c>
      <c r="E1776" s="677" t="s">
        <v>9579</v>
      </c>
      <c r="F1776" s="632" t="s">
        <v>9419</v>
      </c>
      <c r="G1776" s="632" t="s">
        <v>9448</v>
      </c>
      <c r="H1776" s="632" t="s">
        <v>9594</v>
      </c>
      <c r="I1776" s="632" t="s">
        <v>9582</v>
      </c>
      <c r="J1776" s="476"/>
      <c r="K1776" s="632" t="s">
        <v>10</v>
      </c>
      <c r="L1776" s="639">
        <v>1</v>
      </c>
      <c r="M1776" s="639" t="s">
        <v>694</v>
      </c>
      <c r="N1776" s="637">
        <v>5000</v>
      </c>
      <c r="O1776" s="637">
        <v>5000</v>
      </c>
      <c r="P1776" s="647">
        <f t="shared" si="57"/>
        <v>0</v>
      </c>
      <c r="Q1776" s="638">
        <f t="shared" si="58"/>
        <v>0</v>
      </c>
      <c r="R1776" s="636" t="s">
        <v>262</v>
      </c>
      <c r="S1776" s="636">
        <v>7707049388</v>
      </c>
      <c r="T1776" s="636" t="s">
        <v>9583</v>
      </c>
      <c r="U1776" s="672" t="s">
        <v>694</v>
      </c>
      <c r="V1776" s="632" t="s">
        <v>694</v>
      </c>
      <c r="W1776" s="637" t="s">
        <v>9458</v>
      </c>
      <c r="X1776" s="637" t="s">
        <v>9595</v>
      </c>
      <c r="Y1776" s="637" t="s">
        <v>9596</v>
      </c>
      <c r="Z1776" s="637">
        <v>5000</v>
      </c>
      <c r="AA1776" s="636" t="s">
        <v>262</v>
      </c>
      <c r="AB1776" s="636">
        <v>7707049388</v>
      </c>
    </row>
    <row r="1777" spans="1:28" ht="45">
      <c r="A1777" s="475" t="s">
        <v>27499</v>
      </c>
      <c r="B1777" s="1171" t="s">
        <v>7553</v>
      </c>
      <c r="C1777" s="632" t="s">
        <v>7554</v>
      </c>
      <c r="D1777" s="632" t="s">
        <v>265</v>
      </c>
      <c r="E1777" s="677" t="s">
        <v>9579</v>
      </c>
      <c r="F1777" s="632" t="s">
        <v>9419</v>
      </c>
      <c r="G1777" s="632" t="s">
        <v>9448</v>
      </c>
      <c r="H1777" s="632" t="s">
        <v>9597</v>
      </c>
      <c r="I1777" s="632" t="s">
        <v>9582</v>
      </c>
      <c r="J1777" s="476"/>
      <c r="K1777" s="632" t="s">
        <v>10</v>
      </c>
      <c r="L1777" s="639">
        <v>1</v>
      </c>
      <c r="M1777" s="639" t="s">
        <v>694</v>
      </c>
      <c r="N1777" s="637">
        <v>5000</v>
      </c>
      <c r="O1777" s="637">
        <v>5000</v>
      </c>
      <c r="P1777" s="647">
        <f t="shared" si="57"/>
        <v>0</v>
      </c>
      <c r="Q1777" s="638">
        <f t="shared" si="58"/>
        <v>0</v>
      </c>
      <c r="R1777" s="636" t="s">
        <v>262</v>
      </c>
      <c r="S1777" s="636">
        <v>7707049388</v>
      </c>
      <c r="T1777" s="636" t="s">
        <v>9583</v>
      </c>
      <c r="U1777" s="672" t="s">
        <v>694</v>
      </c>
      <c r="V1777" s="632" t="s">
        <v>694</v>
      </c>
      <c r="W1777" s="637" t="s">
        <v>9423</v>
      </c>
      <c r="X1777" s="637" t="s">
        <v>9423</v>
      </c>
      <c r="Y1777" s="637" t="s">
        <v>9598</v>
      </c>
      <c r="Z1777" s="637">
        <v>5000</v>
      </c>
      <c r="AA1777" s="636" t="s">
        <v>262</v>
      </c>
      <c r="AB1777" s="636">
        <v>7707049388</v>
      </c>
    </row>
    <row r="1778" spans="1:28" ht="45">
      <c r="A1778" s="475" t="s">
        <v>27500</v>
      </c>
      <c r="B1778" s="1171" t="s">
        <v>7556</v>
      </c>
      <c r="C1778" s="632" t="s">
        <v>7557</v>
      </c>
      <c r="D1778" s="632" t="s">
        <v>265</v>
      </c>
      <c r="E1778" s="677" t="s">
        <v>9579</v>
      </c>
      <c r="F1778" s="632" t="s">
        <v>9426</v>
      </c>
      <c r="G1778" s="632" t="s">
        <v>9448</v>
      </c>
      <c r="H1778" s="632" t="s">
        <v>9599</v>
      </c>
      <c r="I1778" s="632" t="s">
        <v>9582</v>
      </c>
      <c r="J1778" s="476"/>
      <c r="K1778" s="632" t="s">
        <v>10</v>
      </c>
      <c r="L1778" s="639">
        <v>1</v>
      </c>
      <c r="M1778" s="639" t="s">
        <v>694</v>
      </c>
      <c r="N1778" s="637">
        <v>10000</v>
      </c>
      <c r="O1778" s="637">
        <v>10000</v>
      </c>
      <c r="P1778" s="647">
        <f t="shared" si="57"/>
        <v>0</v>
      </c>
      <c r="Q1778" s="638">
        <f t="shared" si="58"/>
        <v>0</v>
      </c>
      <c r="R1778" s="636" t="s">
        <v>262</v>
      </c>
      <c r="S1778" s="636">
        <v>7707049388</v>
      </c>
      <c r="T1778" s="636" t="s">
        <v>9583</v>
      </c>
      <c r="U1778" s="672" t="s">
        <v>694</v>
      </c>
      <c r="V1778" s="632" t="s">
        <v>694</v>
      </c>
      <c r="W1778" s="637" t="s">
        <v>9458</v>
      </c>
      <c r="X1778" s="637" t="s">
        <v>9459</v>
      </c>
      <c r="Y1778" s="637" t="s">
        <v>9600</v>
      </c>
      <c r="Z1778" s="637">
        <v>10000</v>
      </c>
      <c r="AA1778" s="636" t="s">
        <v>262</v>
      </c>
      <c r="AB1778" s="636">
        <v>7707049388</v>
      </c>
    </row>
    <row r="1779" spans="1:28" ht="45">
      <c r="A1779" s="475" t="s">
        <v>27501</v>
      </c>
      <c r="B1779" s="1171" t="s">
        <v>7562</v>
      </c>
      <c r="C1779" s="632" t="s">
        <v>7563</v>
      </c>
      <c r="D1779" s="632" t="s">
        <v>265</v>
      </c>
      <c r="E1779" s="677" t="s">
        <v>9579</v>
      </c>
      <c r="F1779" s="632" t="s">
        <v>9426</v>
      </c>
      <c r="G1779" s="632" t="s">
        <v>9448</v>
      </c>
      <c r="H1779" s="632" t="s">
        <v>9601</v>
      </c>
      <c r="I1779" s="632" t="s">
        <v>9582</v>
      </c>
      <c r="J1779" s="476"/>
      <c r="K1779" s="632" t="s">
        <v>10</v>
      </c>
      <c r="L1779" s="639">
        <v>1</v>
      </c>
      <c r="M1779" s="639" t="s">
        <v>694</v>
      </c>
      <c r="N1779" s="637">
        <v>5500</v>
      </c>
      <c r="O1779" s="637">
        <v>5500</v>
      </c>
      <c r="P1779" s="647">
        <f t="shared" si="57"/>
        <v>0</v>
      </c>
      <c r="Q1779" s="638">
        <f t="shared" si="58"/>
        <v>0</v>
      </c>
      <c r="R1779" s="636" t="s">
        <v>262</v>
      </c>
      <c r="S1779" s="636">
        <v>7707049388</v>
      </c>
      <c r="T1779" s="636" t="s">
        <v>9583</v>
      </c>
      <c r="U1779" s="672" t="s">
        <v>694</v>
      </c>
      <c r="V1779" s="632" t="s">
        <v>694</v>
      </c>
      <c r="W1779" s="637" t="s">
        <v>9584</v>
      </c>
      <c r="X1779" s="637" t="s">
        <v>9584</v>
      </c>
      <c r="Y1779" s="637" t="s">
        <v>9602</v>
      </c>
      <c r="Z1779" s="637">
        <v>5500</v>
      </c>
      <c r="AA1779" s="636" t="s">
        <v>262</v>
      </c>
      <c r="AB1779" s="636">
        <v>7707049388</v>
      </c>
    </row>
    <row r="1780" spans="1:28" ht="45">
      <c r="A1780" s="475" t="s">
        <v>27502</v>
      </c>
      <c r="B1780" s="1171" t="s">
        <v>7565</v>
      </c>
      <c r="C1780" s="632" t="s">
        <v>7566</v>
      </c>
      <c r="D1780" s="632" t="s">
        <v>265</v>
      </c>
      <c r="E1780" s="677" t="s">
        <v>9579</v>
      </c>
      <c r="F1780" s="632" t="s">
        <v>9470</v>
      </c>
      <c r="G1780" s="632" t="s">
        <v>9448</v>
      </c>
      <c r="H1780" s="632" t="s">
        <v>9603</v>
      </c>
      <c r="I1780" s="632" t="s">
        <v>9582</v>
      </c>
      <c r="J1780" s="476"/>
      <c r="K1780" s="632" t="s">
        <v>10</v>
      </c>
      <c r="L1780" s="639">
        <v>1</v>
      </c>
      <c r="M1780" s="639" t="s">
        <v>694</v>
      </c>
      <c r="N1780" s="637">
        <v>5000</v>
      </c>
      <c r="O1780" s="637">
        <v>5000</v>
      </c>
      <c r="P1780" s="647">
        <f t="shared" si="57"/>
        <v>0</v>
      </c>
      <c r="Q1780" s="638">
        <f t="shared" si="58"/>
        <v>0</v>
      </c>
      <c r="R1780" s="636" t="s">
        <v>262</v>
      </c>
      <c r="S1780" s="636">
        <v>7707049388</v>
      </c>
      <c r="T1780" s="636" t="s">
        <v>9583</v>
      </c>
      <c r="U1780" s="672" t="s">
        <v>694</v>
      </c>
      <c r="V1780" s="632" t="s">
        <v>694</v>
      </c>
      <c r="W1780" s="637" t="s">
        <v>9458</v>
      </c>
      <c r="X1780" s="637" t="s">
        <v>9458</v>
      </c>
      <c r="Y1780" s="637" t="s">
        <v>9604</v>
      </c>
      <c r="Z1780" s="637">
        <v>5000</v>
      </c>
      <c r="AA1780" s="636" t="s">
        <v>262</v>
      </c>
      <c r="AB1780" s="636">
        <v>7707049388</v>
      </c>
    </row>
    <row r="1781" spans="1:28" ht="45">
      <c r="A1781" s="475" t="s">
        <v>27503</v>
      </c>
      <c r="B1781" s="1171" t="s">
        <v>7568</v>
      </c>
      <c r="C1781" s="632" t="s">
        <v>7569</v>
      </c>
      <c r="D1781" s="632" t="s">
        <v>265</v>
      </c>
      <c r="E1781" s="677" t="s">
        <v>9579</v>
      </c>
      <c r="F1781" s="632" t="s">
        <v>9426</v>
      </c>
      <c r="G1781" s="632" t="s">
        <v>9448</v>
      </c>
      <c r="H1781" s="632" t="s">
        <v>9605</v>
      </c>
      <c r="I1781" s="632" t="s">
        <v>9582</v>
      </c>
      <c r="J1781" s="476"/>
      <c r="K1781" s="632" t="s">
        <v>10</v>
      </c>
      <c r="L1781" s="639">
        <v>1</v>
      </c>
      <c r="M1781" s="639" t="s">
        <v>694</v>
      </c>
      <c r="N1781" s="637">
        <v>5500</v>
      </c>
      <c r="O1781" s="637">
        <v>5500</v>
      </c>
      <c r="P1781" s="647">
        <f t="shared" si="57"/>
        <v>0</v>
      </c>
      <c r="Q1781" s="638">
        <f t="shared" si="58"/>
        <v>0</v>
      </c>
      <c r="R1781" s="636" t="s">
        <v>262</v>
      </c>
      <c r="S1781" s="636">
        <v>7707049388</v>
      </c>
      <c r="T1781" s="636" t="s">
        <v>9583</v>
      </c>
      <c r="U1781" s="672" t="s">
        <v>694</v>
      </c>
      <c r="V1781" s="632" t="s">
        <v>694</v>
      </c>
      <c r="W1781" s="637" t="s">
        <v>9465</v>
      </c>
      <c r="X1781" s="637">
        <v>42431</v>
      </c>
      <c r="Y1781" s="637" t="s">
        <v>9606</v>
      </c>
      <c r="Z1781" s="637">
        <v>5500</v>
      </c>
      <c r="AA1781" s="636" t="s">
        <v>262</v>
      </c>
      <c r="AB1781" s="636">
        <v>7707049388</v>
      </c>
    </row>
    <row r="1782" spans="1:28" ht="45">
      <c r="A1782" s="475" t="s">
        <v>27504</v>
      </c>
      <c r="B1782" s="1171" t="s">
        <v>7571</v>
      </c>
      <c r="C1782" s="632" t="s">
        <v>7572</v>
      </c>
      <c r="D1782" s="632" t="s">
        <v>265</v>
      </c>
      <c r="E1782" s="677" t="s">
        <v>9579</v>
      </c>
      <c r="F1782" s="632" t="s">
        <v>9476</v>
      </c>
      <c r="G1782" s="632" t="s">
        <v>9448</v>
      </c>
      <c r="H1782" s="632" t="s">
        <v>9607</v>
      </c>
      <c r="I1782" s="632" t="s">
        <v>9582</v>
      </c>
      <c r="J1782" s="476"/>
      <c r="K1782" s="632" t="s">
        <v>10</v>
      </c>
      <c r="L1782" s="639">
        <v>1</v>
      </c>
      <c r="M1782" s="639" t="s">
        <v>694</v>
      </c>
      <c r="N1782" s="637">
        <v>11000</v>
      </c>
      <c r="O1782" s="637">
        <v>11000</v>
      </c>
      <c r="P1782" s="647">
        <f t="shared" si="57"/>
        <v>0</v>
      </c>
      <c r="Q1782" s="638">
        <f t="shared" si="58"/>
        <v>0</v>
      </c>
      <c r="R1782" s="636" t="s">
        <v>262</v>
      </c>
      <c r="S1782" s="636">
        <v>7707049388</v>
      </c>
      <c r="T1782" s="636" t="s">
        <v>9583</v>
      </c>
      <c r="U1782" s="672" t="s">
        <v>694</v>
      </c>
      <c r="V1782" s="632" t="s">
        <v>694</v>
      </c>
      <c r="W1782" s="637" t="s">
        <v>9458</v>
      </c>
      <c r="X1782" s="637" t="s">
        <v>9458</v>
      </c>
      <c r="Y1782" s="637" t="s">
        <v>9608</v>
      </c>
      <c r="Z1782" s="637">
        <v>11000</v>
      </c>
      <c r="AA1782" s="636" t="s">
        <v>262</v>
      </c>
      <c r="AB1782" s="636">
        <v>7707049388</v>
      </c>
    </row>
    <row r="1783" spans="1:28" ht="45">
      <c r="A1783" s="475" t="s">
        <v>27505</v>
      </c>
      <c r="B1783" s="1171" t="s">
        <v>7479</v>
      </c>
      <c r="C1783" s="632" t="s">
        <v>7480</v>
      </c>
      <c r="D1783" s="632" t="s">
        <v>265</v>
      </c>
      <c r="E1783" s="677" t="s">
        <v>9579</v>
      </c>
      <c r="F1783" s="632" t="s">
        <v>9426</v>
      </c>
      <c r="G1783" s="632" t="s">
        <v>9448</v>
      </c>
      <c r="H1783" s="632" t="s">
        <v>9609</v>
      </c>
      <c r="I1783" s="632" t="s">
        <v>9582</v>
      </c>
      <c r="J1783" s="476"/>
      <c r="K1783" s="632" t="s">
        <v>10</v>
      </c>
      <c r="L1783" s="639">
        <v>1</v>
      </c>
      <c r="M1783" s="639" t="s">
        <v>694</v>
      </c>
      <c r="N1783" s="637">
        <v>10000</v>
      </c>
      <c r="O1783" s="637">
        <v>10000</v>
      </c>
      <c r="P1783" s="647">
        <f t="shared" si="57"/>
        <v>0</v>
      </c>
      <c r="Q1783" s="638">
        <f t="shared" si="58"/>
        <v>0</v>
      </c>
      <c r="R1783" s="636" t="s">
        <v>262</v>
      </c>
      <c r="S1783" s="636">
        <v>7707049388</v>
      </c>
      <c r="T1783" s="636" t="s">
        <v>9583</v>
      </c>
      <c r="U1783" s="672" t="s">
        <v>694</v>
      </c>
      <c r="V1783" s="632" t="s">
        <v>694</v>
      </c>
      <c r="W1783" s="637" t="s">
        <v>9584</v>
      </c>
      <c r="X1783" s="637" t="s">
        <v>9584</v>
      </c>
      <c r="Y1783" s="637" t="s">
        <v>9610</v>
      </c>
      <c r="Z1783" s="637">
        <v>10000</v>
      </c>
      <c r="AA1783" s="636" t="s">
        <v>262</v>
      </c>
      <c r="AB1783" s="636">
        <v>7707049388</v>
      </c>
    </row>
    <row r="1784" spans="1:28" ht="45">
      <c r="A1784" s="475" t="s">
        <v>27506</v>
      </c>
      <c r="B1784" s="1171" t="s">
        <v>7484</v>
      </c>
      <c r="C1784" s="632" t="s">
        <v>7485</v>
      </c>
      <c r="D1784" s="632" t="s">
        <v>265</v>
      </c>
      <c r="E1784" s="677" t="s">
        <v>9579</v>
      </c>
      <c r="F1784" s="632" t="s">
        <v>9426</v>
      </c>
      <c r="G1784" s="632" t="s">
        <v>9448</v>
      </c>
      <c r="H1784" s="632" t="s">
        <v>9611</v>
      </c>
      <c r="I1784" s="632" t="s">
        <v>9582</v>
      </c>
      <c r="J1784" s="476"/>
      <c r="K1784" s="632" t="s">
        <v>10</v>
      </c>
      <c r="L1784" s="639">
        <v>1</v>
      </c>
      <c r="M1784" s="639" t="s">
        <v>694</v>
      </c>
      <c r="N1784" s="637">
        <v>8000</v>
      </c>
      <c r="O1784" s="637">
        <v>8000</v>
      </c>
      <c r="P1784" s="647">
        <f t="shared" si="57"/>
        <v>0</v>
      </c>
      <c r="Q1784" s="638">
        <f t="shared" si="58"/>
        <v>0</v>
      </c>
      <c r="R1784" s="636" t="s">
        <v>262</v>
      </c>
      <c r="S1784" s="636">
        <v>7707049388</v>
      </c>
      <c r="T1784" s="636" t="s">
        <v>9583</v>
      </c>
      <c r="U1784" s="672" t="s">
        <v>694</v>
      </c>
      <c r="V1784" s="632" t="s">
        <v>694</v>
      </c>
      <c r="W1784" s="637" t="s">
        <v>9458</v>
      </c>
      <c r="X1784" s="637" t="s">
        <v>9459</v>
      </c>
      <c r="Y1784" s="637" t="s">
        <v>9612</v>
      </c>
      <c r="Z1784" s="637">
        <v>8000</v>
      </c>
      <c r="AA1784" s="636" t="s">
        <v>262</v>
      </c>
      <c r="AB1784" s="636">
        <v>7707049388</v>
      </c>
    </row>
    <row r="1785" spans="1:28" ht="45">
      <c r="A1785" s="475" t="s">
        <v>27507</v>
      </c>
      <c r="B1785" s="1171" t="s">
        <v>7490</v>
      </c>
      <c r="C1785" s="632" t="s">
        <v>7491</v>
      </c>
      <c r="D1785" s="632" t="s">
        <v>265</v>
      </c>
      <c r="E1785" s="677" t="s">
        <v>9579</v>
      </c>
      <c r="F1785" s="632" t="s">
        <v>9419</v>
      </c>
      <c r="G1785" s="632" t="s">
        <v>9448</v>
      </c>
      <c r="H1785" s="632" t="s">
        <v>9613</v>
      </c>
      <c r="I1785" s="632" t="s">
        <v>9582</v>
      </c>
      <c r="J1785" s="476"/>
      <c r="K1785" s="632" t="s">
        <v>10</v>
      </c>
      <c r="L1785" s="639">
        <v>1</v>
      </c>
      <c r="M1785" s="639" t="s">
        <v>694</v>
      </c>
      <c r="N1785" s="637">
        <v>4500</v>
      </c>
      <c r="O1785" s="637">
        <v>4500</v>
      </c>
      <c r="P1785" s="647">
        <f t="shared" si="57"/>
        <v>0</v>
      </c>
      <c r="Q1785" s="638">
        <f t="shared" si="58"/>
        <v>0</v>
      </c>
      <c r="R1785" s="636" t="s">
        <v>262</v>
      </c>
      <c r="S1785" s="636">
        <v>7707049388</v>
      </c>
      <c r="T1785" s="636" t="s">
        <v>9583</v>
      </c>
      <c r="U1785" s="672" t="s">
        <v>694</v>
      </c>
      <c r="V1785" s="632" t="s">
        <v>694</v>
      </c>
      <c r="W1785" s="637" t="s">
        <v>9458</v>
      </c>
      <c r="X1785" s="637" t="s">
        <v>9458</v>
      </c>
      <c r="Y1785" s="637" t="s">
        <v>9614</v>
      </c>
      <c r="Z1785" s="637">
        <v>4500</v>
      </c>
      <c r="AA1785" s="636" t="s">
        <v>262</v>
      </c>
      <c r="AB1785" s="636">
        <v>7707049388</v>
      </c>
    </row>
    <row r="1786" spans="1:28" ht="45">
      <c r="A1786" s="475" t="s">
        <v>27508</v>
      </c>
      <c r="B1786" s="1171" t="s">
        <v>7493</v>
      </c>
      <c r="C1786" s="632" t="s">
        <v>7494</v>
      </c>
      <c r="D1786" s="632" t="s">
        <v>265</v>
      </c>
      <c r="E1786" s="677" t="s">
        <v>9579</v>
      </c>
      <c r="F1786" s="632" t="s">
        <v>9487</v>
      </c>
      <c r="G1786" s="632" t="s">
        <v>9448</v>
      </c>
      <c r="H1786" s="632" t="s">
        <v>9615</v>
      </c>
      <c r="I1786" s="632" t="s">
        <v>9582</v>
      </c>
      <c r="J1786" s="476"/>
      <c r="K1786" s="632" t="s">
        <v>10</v>
      </c>
      <c r="L1786" s="639">
        <v>1</v>
      </c>
      <c r="M1786" s="639" t="s">
        <v>694</v>
      </c>
      <c r="N1786" s="637">
        <v>6000</v>
      </c>
      <c r="O1786" s="637">
        <v>6000</v>
      </c>
      <c r="P1786" s="647">
        <f t="shared" si="57"/>
        <v>0</v>
      </c>
      <c r="Q1786" s="638">
        <f t="shared" si="58"/>
        <v>0</v>
      </c>
      <c r="R1786" s="636" t="s">
        <v>262</v>
      </c>
      <c r="S1786" s="636">
        <v>7707049388</v>
      </c>
      <c r="T1786" s="636" t="s">
        <v>9583</v>
      </c>
      <c r="U1786" s="672" t="s">
        <v>694</v>
      </c>
      <c r="V1786" s="632" t="s">
        <v>694</v>
      </c>
      <c r="W1786" s="637" t="s">
        <v>9423</v>
      </c>
      <c r="X1786" s="637" t="s">
        <v>9423</v>
      </c>
      <c r="Y1786" s="637" t="s">
        <v>9616</v>
      </c>
      <c r="Z1786" s="637">
        <v>6000</v>
      </c>
      <c r="AA1786" s="636" t="s">
        <v>262</v>
      </c>
      <c r="AB1786" s="636">
        <v>7707049388</v>
      </c>
    </row>
    <row r="1787" spans="1:28" ht="45">
      <c r="A1787" s="475" t="s">
        <v>27509</v>
      </c>
      <c r="B1787" s="1171" t="s">
        <v>7496</v>
      </c>
      <c r="C1787" s="632" t="s">
        <v>7497</v>
      </c>
      <c r="D1787" s="632" t="s">
        <v>265</v>
      </c>
      <c r="E1787" s="677" t="s">
        <v>9579</v>
      </c>
      <c r="F1787" s="632" t="s">
        <v>9470</v>
      </c>
      <c r="G1787" s="632" t="s">
        <v>9448</v>
      </c>
      <c r="H1787" s="632" t="s">
        <v>9617</v>
      </c>
      <c r="I1787" s="632" t="s">
        <v>9582</v>
      </c>
      <c r="J1787" s="476"/>
      <c r="K1787" s="632" t="s">
        <v>10</v>
      </c>
      <c r="L1787" s="639">
        <v>1</v>
      </c>
      <c r="M1787" s="639" t="s">
        <v>694</v>
      </c>
      <c r="N1787" s="637">
        <v>7000</v>
      </c>
      <c r="O1787" s="637">
        <v>7000</v>
      </c>
      <c r="P1787" s="647">
        <f t="shared" si="57"/>
        <v>0</v>
      </c>
      <c r="Q1787" s="638">
        <f t="shared" si="58"/>
        <v>0</v>
      </c>
      <c r="R1787" s="636" t="s">
        <v>262</v>
      </c>
      <c r="S1787" s="636">
        <v>7707049388</v>
      </c>
      <c r="T1787" s="636" t="s">
        <v>9583</v>
      </c>
      <c r="U1787" s="672" t="s">
        <v>694</v>
      </c>
      <c r="V1787" s="632" t="s">
        <v>694</v>
      </c>
      <c r="W1787" s="637" t="s">
        <v>9458</v>
      </c>
      <c r="X1787" s="637" t="s">
        <v>9459</v>
      </c>
      <c r="Y1787" s="637" t="s">
        <v>9618</v>
      </c>
      <c r="Z1787" s="637">
        <v>7000</v>
      </c>
      <c r="AA1787" s="636" t="s">
        <v>262</v>
      </c>
      <c r="AB1787" s="636">
        <v>7707049388</v>
      </c>
    </row>
    <row r="1788" spans="1:28" ht="45">
      <c r="A1788" s="475" t="s">
        <v>27510</v>
      </c>
      <c r="B1788" s="1171" t="s">
        <v>7502</v>
      </c>
      <c r="C1788" s="632" t="s">
        <v>7503</v>
      </c>
      <c r="D1788" s="632" t="s">
        <v>265</v>
      </c>
      <c r="E1788" s="677" t="s">
        <v>9579</v>
      </c>
      <c r="F1788" s="632" t="s">
        <v>9419</v>
      </c>
      <c r="G1788" s="632" t="s">
        <v>9448</v>
      </c>
      <c r="H1788" s="632" t="s">
        <v>9619</v>
      </c>
      <c r="I1788" s="632" t="s">
        <v>9582</v>
      </c>
      <c r="J1788" s="476"/>
      <c r="K1788" s="632" t="s">
        <v>10</v>
      </c>
      <c r="L1788" s="639">
        <v>1</v>
      </c>
      <c r="M1788" s="639" t="s">
        <v>694</v>
      </c>
      <c r="N1788" s="637">
        <v>8500</v>
      </c>
      <c r="O1788" s="637">
        <v>8500</v>
      </c>
      <c r="P1788" s="647">
        <f t="shared" si="57"/>
        <v>0</v>
      </c>
      <c r="Q1788" s="638">
        <f t="shared" si="58"/>
        <v>0</v>
      </c>
      <c r="R1788" s="636" t="s">
        <v>262</v>
      </c>
      <c r="S1788" s="636">
        <v>7707049388</v>
      </c>
      <c r="T1788" s="636" t="s">
        <v>9583</v>
      </c>
      <c r="U1788" s="672" t="s">
        <v>694</v>
      </c>
      <c r="V1788" s="632" t="s">
        <v>694</v>
      </c>
      <c r="W1788" s="637" t="s">
        <v>9458</v>
      </c>
      <c r="X1788" s="637" t="s">
        <v>9459</v>
      </c>
      <c r="Y1788" s="637" t="s">
        <v>9620</v>
      </c>
      <c r="Z1788" s="637">
        <v>8500</v>
      </c>
      <c r="AA1788" s="636" t="s">
        <v>262</v>
      </c>
      <c r="AB1788" s="636">
        <v>7707049388</v>
      </c>
    </row>
    <row r="1789" spans="1:28" ht="45">
      <c r="A1789" s="475" t="s">
        <v>27511</v>
      </c>
      <c r="B1789" s="1171" t="s">
        <v>7505</v>
      </c>
      <c r="C1789" s="632" t="s">
        <v>7506</v>
      </c>
      <c r="D1789" s="632" t="s">
        <v>265</v>
      </c>
      <c r="E1789" s="677" t="s">
        <v>9579</v>
      </c>
      <c r="F1789" s="632" t="s">
        <v>9487</v>
      </c>
      <c r="G1789" s="632" t="s">
        <v>9448</v>
      </c>
      <c r="H1789" s="632" t="s">
        <v>9621</v>
      </c>
      <c r="I1789" s="632" t="s">
        <v>9582</v>
      </c>
      <c r="J1789" s="476"/>
      <c r="K1789" s="632" t="s">
        <v>10</v>
      </c>
      <c r="L1789" s="639">
        <v>1</v>
      </c>
      <c r="M1789" s="639" t="s">
        <v>694</v>
      </c>
      <c r="N1789" s="637">
        <v>7500</v>
      </c>
      <c r="O1789" s="637">
        <v>7500</v>
      </c>
      <c r="P1789" s="647">
        <f t="shared" si="57"/>
        <v>0</v>
      </c>
      <c r="Q1789" s="638">
        <f t="shared" si="58"/>
        <v>0</v>
      </c>
      <c r="R1789" s="636" t="s">
        <v>262</v>
      </c>
      <c r="S1789" s="636">
        <v>7707049388</v>
      </c>
      <c r="T1789" s="636" t="s">
        <v>9583</v>
      </c>
      <c r="U1789" s="672" t="s">
        <v>694</v>
      </c>
      <c r="V1789" s="632" t="s">
        <v>694</v>
      </c>
      <c r="W1789" s="637" t="s">
        <v>9423</v>
      </c>
      <c r="X1789" s="637" t="s">
        <v>9423</v>
      </c>
      <c r="Y1789" s="637" t="s">
        <v>9622</v>
      </c>
      <c r="Z1789" s="637">
        <v>7500</v>
      </c>
      <c r="AA1789" s="636" t="s">
        <v>262</v>
      </c>
      <c r="AB1789" s="636">
        <v>7707049388</v>
      </c>
    </row>
    <row r="1790" spans="1:28" ht="45">
      <c r="A1790" s="475" t="s">
        <v>27512</v>
      </c>
      <c r="B1790" s="1171" t="s">
        <v>7508</v>
      </c>
      <c r="C1790" s="632" t="s">
        <v>7509</v>
      </c>
      <c r="D1790" s="632" t="s">
        <v>265</v>
      </c>
      <c r="E1790" s="677" t="s">
        <v>9579</v>
      </c>
      <c r="F1790" s="632" t="s">
        <v>643</v>
      </c>
      <c r="G1790" s="632" t="s">
        <v>9448</v>
      </c>
      <c r="H1790" s="632" t="s">
        <v>9623</v>
      </c>
      <c r="I1790" s="632" t="s">
        <v>9582</v>
      </c>
      <c r="J1790" s="476"/>
      <c r="K1790" s="632" t="s">
        <v>10</v>
      </c>
      <c r="L1790" s="639">
        <v>1</v>
      </c>
      <c r="M1790" s="639" t="s">
        <v>694</v>
      </c>
      <c r="N1790" s="637">
        <v>7300</v>
      </c>
      <c r="O1790" s="637">
        <v>7300</v>
      </c>
      <c r="P1790" s="647">
        <f t="shared" si="57"/>
        <v>0</v>
      </c>
      <c r="Q1790" s="638">
        <f t="shared" si="58"/>
        <v>0</v>
      </c>
      <c r="R1790" s="636" t="s">
        <v>262</v>
      </c>
      <c r="S1790" s="636">
        <v>7707049388</v>
      </c>
      <c r="T1790" s="636" t="s">
        <v>9583</v>
      </c>
      <c r="U1790" s="672" t="s">
        <v>694</v>
      </c>
      <c r="V1790" s="632" t="s">
        <v>694</v>
      </c>
      <c r="W1790" s="637" t="s">
        <v>9437</v>
      </c>
      <c r="X1790" s="637" t="s">
        <v>9437</v>
      </c>
      <c r="Y1790" s="637" t="s">
        <v>9624</v>
      </c>
      <c r="Z1790" s="637">
        <v>7300</v>
      </c>
      <c r="AA1790" s="636" t="s">
        <v>262</v>
      </c>
      <c r="AB1790" s="636">
        <v>7707049388</v>
      </c>
    </row>
    <row r="1791" spans="1:28" ht="45">
      <c r="A1791" s="475" t="s">
        <v>27513</v>
      </c>
      <c r="B1791" s="1171" t="s">
        <v>7511</v>
      </c>
      <c r="C1791" s="632" t="s">
        <v>7512</v>
      </c>
      <c r="D1791" s="632" t="s">
        <v>265</v>
      </c>
      <c r="E1791" s="677" t="s">
        <v>9579</v>
      </c>
      <c r="F1791" s="632" t="s">
        <v>1338</v>
      </c>
      <c r="G1791" s="632" t="s">
        <v>9448</v>
      </c>
      <c r="H1791" s="632" t="s">
        <v>9625</v>
      </c>
      <c r="I1791" s="632" t="s">
        <v>9582</v>
      </c>
      <c r="J1791" s="476"/>
      <c r="K1791" s="632" t="s">
        <v>10</v>
      </c>
      <c r="L1791" s="639">
        <v>1</v>
      </c>
      <c r="M1791" s="639" t="s">
        <v>694</v>
      </c>
      <c r="N1791" s="637">
        <v>6500</v>
      </c>
      <c r="O1791" s="637">
        <v>6500</v>
      </c>
      <c r="P1791" s="647">
        <f t="shared" si="57"/>
        <v>0</v>
      </c>
      <c r="Q1791" s="638">
        <f t="shared" si="58"/>
        <v>0</v>
      </c>
      <c r="R1791" s="636" t="s">
        <v>262</v>
      </c>
      <c r="S1791" s="636">
        <v>7707049388</v>
      </c>
      <c r="T1791" s="636" t="s">
        <v>9583</v>
      </c>
      <c r="U1791" s="672" t="s">
        <v>694</v>
      </c>
      <c r="V1791" s="632" t="s">
        <v>694</v>
      </c>
      <c r="W1791" s="637" t="s">
        <v>9424</v>
      </c>
      <c r="X1791" s="637" t="s">
        <v>9424</v>
      </c>
      <c r="Y1791" s="637" t="s">
        <v>9626</v>
      </c>
      <c r="Z1791" s="637">
        <v>6500</v>
      </c>
      <c r="AA1791" s="636" t="s">
        <v>262</v>
      </c>
      <c r="AB1791" s="636">
        <v>7707049388</v>
      </c>
    </row>
    <row r="1792" spans="1:28" ht="45">
      <c r="A1792" s="475" t="s">
        <v>27514</v>
      </c>
      <c r="B1792" s="1171" t="s">
        <v>7514</v>
      </c>
      <c r="C1792" s="632" t="s">
        <v>7515</v>
      </c>
      <c r="D1792" s="632" t="s">
        <v>265</v>
      </c>
      <c r="E1792" s="677" t="s">
        <v>9579</v>
      </c>
      <c r="F1792" s="632" t="s">
        <v>9500</v>
      </c>
      <c r="G1792" s="632" t="s">
        <v>9448</v>
      </c>
      <c r="H1792" s="632" t="s">
        <v>9627</v>
      </c>
      <c r="I1792" s="632" t="s">
        <v>9582</v>
      </c>
      <c r="J1792" s="476"/>
      <c r="K1792" s="632" t="s">
        <v>10</v>
      </c>
      <c r="L1792" s="639">
        <v>1</v>
      </c>
      <c r="M1792" s="639" t="s">
        <v>694</v>
      </c>
      <c r="N1792" s="637">
        <v>10000</v>
      </c>
      <c r="O1792" s="637">
        <v>10000</v>
      </c>
      <c r="P1792" s="647">
        <f t="shared" si="57"/>
        <v>0</v>
      </c>
      <c r="Q1792" s="638">
        <f t="shared" si="58"/>
        <v>0</v>
      </c>
      <c r="R1792" s="636" t="s">
        <v>262</v>
      </c>
      <c r="S1792" s="636">
        <v>7707049388</v>
      </c>
      <c r="T1792" s="636" t="s">
        <v>9583</v>
      </c>
      <c r="U1792" s="672" t="s">
        <v>694</v>
      </c>
      <c r="V1792" s="632" t="s">
        <v>694</v>
      </c>
      <c r="W1792" s="637" t="s">
        <v>9584</v>
      </c>
      <c r="X1792" s="637" t="s">
        <v>9465</v>
      </c>
      <c r="Y1792" s="637" t="s">
        <v>9628</v>
      </c>
      <c r="Z1792" s="637">
        <v>10000</v>
      </c>
      <c r="AA1792" s="636" t="s">
        <v>262</v>
      </c>
      <c r="AB1792" s="636">
        <v>7707049388</v>
      </c>
    </row>
    <row r="1793" spans="1:28" ht="45">
      <c r="A1793" s="475" t="s">
        <v>27515</v>
      </c>
      <c r="B1793" s="1171" t="s">
        <v>7517</v>
      </c>
      <c r="C1793" s="632" t="s">
        <v>7518</v>
      </c>
      <c r="D1793" s="632" t="s">
        <v>265</v>
      </c>
      <c r="E1793" s="677" t="s">
        <v>9579</v>
      </c>
      <c r="F1793" s="632" t="s">
        <v>9500</v>
      </c>
      <c r="G1793" s="632" t="s">
        <v>9448</v>
      </c>
      <c r="H1793" s="632" t="s">
        <v>9629</v>
      </c>
      <c r="I1793" s="632" t="s">
        <v>9582</v>
      </c>
      <c r="J1793" s="476"/>
      <c r="K1793" s="632" t="s">
        <v>10</v>
      </c>
      <c r="L1793" s="639">
        <v>1</v>
      </c>
      <c r="M1793" s="639" t="s">
        <v>694</v>
      </c>
      <c r="N1793" s="637">
        <v>6000</v>
      </c>
      <c r="O1793" s="637">
        <v>6000</v>
      </c>
      <c r="P1793" s="647">
        <f t="shared" si="57"/>
        <v>0</v>
      </c>
      <c r="Q1793" s="638">
        <f t="shared" si="58"/>
        <v>0</v>
      </c>
      <c r="R1793" s="636" t="s">
        <v>262</v>
      </c>
      <c r="S1793" s="636">
        <v>7707049388</v>
      </c>
      <c r="T1793" s="636" t="s">
        <v>9583</v>
      </c>
      <c r="U1793" s="672" t="s">
        <v>694</v>
      </c>
      <c r="V1793" s="632" t="s">
        <v>694</v>
      </c>
      <c r="W1793" s="637" t="s">
        <v>9584</v>
      </c>
      <c r="X1793" s="637" t="s">
        <v>9465</v>
      </c>
      <c r="Y1793" s="637" t="s">
        <v>9630</v>
      </c>
      <c r="Z1793" s="637">
        <v>6000</v>
      </c>
      <c r="AA1793" s="636" t="s">
        <v>262</v>
      </c>
      <c r="AB1793" s="636">
        <v>7707049388</v>
      </c>
    </row>
    <row r="1794" spans="1:28" ht="45">
      <c r="A1794" s="475" t="s">
        <v>27516</v>
      </c>
      <c r="B1794" s="1171" t="s">
        <v>7520</v>
      </c>
      <c r="C1794" s="632" t="s">
        <v>7521</v>
      </c>
      <c r="D1794" s="632" t="s">
        <v>265</v>
      </c>
      <c r="E1794" s="677" t="s">
        <v>9579</v>
      </c>
      <c r="F1794" s="632" t="s">
        <v>676</v>
      </c>
      <c r="G1794" s="632" t="s">
        <v>9448</v>
      </c>
      <c r="H1794" s="632" t="s">
        <v>9631</v>
      </c>
      <c r="I1794" s="632" t="s">
        <v>9582</v>
      </c>
      <c r="J1794" s="476"/>
      <c r="K1794" s="632" t="s">
        <v>10</v>
      </c>
      <c r="L1794" s="639">
        <v>1</v>
      </c>
      <c r="M1794" s="639" t="s">
        <v>694</v>
      </c>
      <c r="N1794" s="637">
        <v>5000</v>
      </c>
      <c r="O1794" s="637">
        <v>5000</v>
      </c>
      <c r="P1794" s="647">
        <f t="shared" si="57"/>
        <v>0</v>
      </c>
      <c r="Q1794" s="638">
        <f t="shared" si="58"/>
        <v>0</v>
      </c>
      <c r="R1794" s="636" t="s">
        <v>262</v>
      </c>
      <c r="S1794" s="636">
        <v>7707049388</v>
      </c>
      <c r="T1794" s="636" t="s">
        <v>9583</v>
      </c>
      <c r="U1794" s="672" t="s">
        <v>694</v>
      </c>
      <c r="V1794" s="632" t="s">
        <v>694</v>
      </c>
      <c r="W1794" s="637" t="s">
        <v>9584</v>
      </c>
      <c r="X1794" s="637" t="s">
        <v>9584</v>
      </c>
      <c r="Y1794" s="637" t="s">
        <v>9632</v>
      </c>
      <c r="Z1794" s="637">
        <v>5000</v>
      </c>
      <c r="AA1794" s="636" t="s">
        <v>262</v>
      </c>
      <c r="AB1794" s="636">
        <v>7707049388</v>
      </c>
    </row>
    <row r="1795" spans="1:28" ht="45">
      <c r="A1795" s="475" t="s">
        <v>27517</v>
      </c>
      <c r="B1795" s="1171" t="s">
        <v>7523</v>
      </c>
      <c r="C1795" s="632" t="s">
        <v>7524</v>
      </c>
      <c r="D1795" s="632" t="s">
        <v>265</v>
      </c>
      <c r="E1795" s="677" t="s">
        <v>9579</v>
      </c>
      <c r="F1795" s="632" t="s">
        <v>2986</v>
      </c>
      <c r="G1795" s="632" t="s">
        <v>9448</v>
      </c>
      <c r="H1795" s="632" t="s">
        <v>9633</v>
      </c>
      <c r="I1795" s="632" t="s">
        <v>9582</v>
      </c>
      <c r="J1795" s="476"/>
      <c r="K1795" s="632" t="s">
        <v>10</v>
      </c>
      <c r="L1795" s="639">
        <v>1</v>
      </c>
      <c r="M1795" s="639" t="s">
        <v>694</v>
      </c>
      <c r="N1795" s="637">
        <v>11500</v>
      </c>
      <c r="O1795" s="637">
        <v>11500</v>
      </c>
      <c r="P1795" s="647">
        <f t="shared" si="57"/>
        <v>0</v>
      </c>
      <c r="Q1795" s="638">
        <f t="shared" si="58"/>
        <v>0</v>
      </c>
      <c r="R1795" s="636" t="s">
        <v>262</v>
      </c>
      <c r="S1795" s="636">
        <v>7707049388</v>
      </c>
      <c r="T1795" s="636" t="s">
        <v>9583</v>
      </c>
      <c r="U1795" s="672" t="s">
        <v>694</v>
      </c>
      <c r="V1795" s="632" t="s">
        <v>694</v>
      </c>
      <c r="W1795" s="637" t="s">
        <v>9584</v>
      </c>
      <c r="X1795" s="637" t="s">
        <v>9584</v>
      </c>
      <c r="Y1795" s="637" t="s">
        <v>9634</v>
      </c>
      <c r="Z1795" s="637">
        <v>11500</v>
      </c>
      <c r="AA1795" s="636" t="s">
        <v>262</v>
      </c>
      <c r="AB1795" s="636">
        <v>7707049388</v>
      </c>
    </row>
    <row r="1796" spans="1:28" ht="45">
      <c r="A1796" s="475" t="s">
        <v>27518</v>
      </c>
      <c r="B1796" s="1171" t="s">
        <v>7526</v>
      </c>
      <c r="C1796" s="632" t="s">
        <v>7527</v>
      </c>
      <c r="D1796" s="632" t="s">
        <v>265</v>
      </c>
      <c r="E1796" s="677" t="s">
        <v>9579</v>
      </c>
      <c r="F1796" s="632" t="s">
        <v>9426</v>
      </c>
      <c r="G1796" s="632" t="s">
        <v>9448</v>
      </c>
      <c r="H1796" s="632" t="s">
        <v>9635</v>
      </c>
      <c r="I1796" s="632" t="s">
        <v>9582</v>
      </c>
      <c r="J1796" s="476"/>
      <c r="K1796" s="632" t="s">
        <v>10</v>
      </c>
      <c r="L1796" s="639">
        <v>1</v>
      </c>
      <c r="M1796" s="639" t="s">
        <v>694</v>
      </c>
      <c r="N1796" s="637">
        <v>6000</v>
      </c>
      <c r="O1796" s="637">
        <v>6000</v>
      </c>
      <c r="P1796" s="647">
        <f t="shared" si="57"/>
        <v>0</v>
      </c>
      <c r="Q1796" s="638">
        <f t="shared" si="58"/>
        <v>0</v>
      </c>
      <c r="R1796" s="636" t="s">
        <v>262</v>
      </c>
      <c r="S1796" s="636">
        <v>7707049388</v>
      </c>
      <c r="T1796" s="636" t="s">
        <v>9583</v>
      </c>
      <c r="U1796" s="672" t="s">
        <v>694</v>
      </c>
      <c r="V1796" s="632" t="s">
        <v>694</v>
      </c>
      <c r="W1796" s="637" t="s">
        <v>9584</v>
      </c>
      <c r="X1796" s="637" t="s">
        <v>9465</v>
      </c>
      <c r="Y1796" s="637" t="s">
        <v>9636</v>
      </c>
      <c r="Z1796" s="637">
        <v>6000</v>
      </c>
      <c r="AA1796" s="636" t="s">
        <v>262</v>
      </c>
      <c r="AB1796" s="636">
        <v>7707049388</v>
      </c>
    </row>
    <row r="1797" spans="1:28" ht="45">
      <c r="A1797" s="475" t="s">
        <v>27519</v>
      </c>
      <c r="B1797" s="1171" t="s">
        <v>7529</v>
      </c>
      <c r="C1797" s="632" t="s">
        <v>7530</v>
      </c>
      <c r="D1797" s="632" t="s">
        <v>265</v>
      </c>
      <c r="E1797" s="677" t="s">
        <v>9579</v>
      </c>
      <c r="F1797" s="632" t="s">
        <v>9426</v>
      </c>
      <c r="G1797" s="632" t="s">
        <v>9448</v>
      </c>
      <c r="H1797" s="632" t="s">
        <v>9637</v>
      </c>
      <c r="I1797" s="632" t="s">
        <v>9582</v>
      </c>
      <c r="J1797" s="476"/>
      <c r="K1797" s="632" t="s">
        <v>10</v>
      </c>
      <c r="L1797" s="639">
        <v>1</v>
      </c>
      <c r="M1797" s="639" t="s">
        <v>694</v>
      </c>
      <c r="N1797" s="637">
        <v>8000</v>
      </c>
      <c r="O1797" s="637">
        <v>8000</v>
      </c>
      <c r="P1797" s="647">
        <f t="shared" si="57"/>
        <v>0</v>
      </c>
      <c r="Q1797" s="638">
        <f t="shared" si="58"/>
        <v>0</v>
      </c>
      <c r="R1797" s="636" t="s">
        <v>262</v>
      </c>
      <c r="S1797" s="636">
        <v>7707049388</v>
      </c>
      <c r="T1797" s="636" t="s">
        <v>9583</v>
      </c>
      <c r="U1797" s="672" t="s">
        <v>694</v>
      </c>
      <c r="V1797" s="632" t="s">
        <v>694</v>
      </c>
      <c r="W1797" s="637" t="s">
        <v>9465</v>
      </c>
      <c r="X1797" s="637" t="s">
        <v>9437</v>
      </c>
      <c r="Y1797" s="637" t="s">
        <v>9638</v>
      </c>
      <c r="Z1797" s="637">
        <v>8000</v>
      </c>
      <c r="AA1797" s="636" t="s">
        <v>262</v>
      </c>
      <c r="AB1797" s="636">
        <v>7707049388</v>
      </c>
    </row>
    <row r="1798" spans="1:28" ht="56.25">
      <c r="A1798" s="475" t="s">
        <v>27520</v>
      </c>
      <c r="B1798" s="1171" t="s">
        <v>7479</v>
      </c>
      <c r="C1798" s="632" t="s">
        <v>7480</v>
      </c>
      <c r="D1798" s="632" t="s">
        <v>268</v>
      </c>
      <c r="E1798" s="677" t="s">
        <v>9639</v>
      </c>
      <c r="F1798" s="632" t="s">
        <v>9426</v>
      </c>
      <c r="G1798" s="632" t="s">
        <v>694</v>
      </c>
      <c r="H1798" s="632" t="s">
        <v>694</v>
      </c>
      <c r="I1798" s="632" t="s">
        <v>711</v>
      </c>
      <c r="J1798" s="476"/>
      <c r="K1798" s="632" t="s">
        <v>10</v>
      </c>
      <c r="L1798" s="639">
        <v>1</v>
      </c>
      <c r="M1798" s="639" t="s">
        <v>694</v>
      </c>
      <c r="N1798" s="637">
        <v>235286.38</v>
      </c>
      <c r="O1798" s="637">
        <v>235286.38</v>
      </c>
      <c r="P1798" s="647">
        <f t="shared" si="57"/>
        <v>0</v>
      </c>
      <c r="Q1798" s="638">
        <f t="shared" si="58"/>
        <v>0</v>
      </c>
      <c r="R1798" s="637" t="s">
        <v>9640</v>
      </c>
      <c r="S1798" s="665">
        <v>4205109214</v>
      </c>
      <c r="T1798" s="637" t="s">
        <v>9641</v>
      </c>
      <c r="U1798" s="672" t="s">
        <v>694</v>
      </c>
      <c r="V1798" s="632" t="s">
        <v>694</v>
      </c>
      <c r="W1798" s="637" t="s">
        <v>9642</v>
      </c>
      <c r="X1798" s="637" t="s">
        <v>838</v>
      </c>
      <c r="Y1798" s="637" t="s">
        <v>9643</v>
      </c>
      <c r="Z1798" s="637">
        <v>235286.38</v>
      </c>
      <c r="AA1798" s="637" t="s">
        <v>9640</v>
      </c>
      <c r="AB1798" s="665">
        <v>4205109214</v>
      </c>
    </row>
    <row r="1799" spans="1:28" ht="56.25">
      <c r="A1799" s="475" t="s">
        <v>27521</v>
      </c>
      <c r="B1799" s="1171" t="s">
        <v>7484</v>
      </c>
      <c r="C1799" s="632" t="s">
        <v>7485</v>
      </c>
      <c r="D1799" s="632" t="s">
        <v>268</v>
      </c>
      <c r="E1799" s="677" t="s">
        <v>9639</v>
      </c>
      <c r="F1799" s="632" t="s">
        <v>9426</v>
      </c>
      <c r="G1799" s="652" t="s">
        <v>694</v>
      </c>
      <c r="H1799" s="632" t="s">
        <v>694</v>
      </c>
      <c r="I1799" s="632" t="s">
        <v>711</v>
      </c>
      <c r="J1799" s="476"/>
      <c r="K1799" s="632" t="s">
        <v>10</v>
      </c>
      <c r="L1799" s="639">
        <v>1</v>
      </c>
      <c r="M1799" s="639" t="s">
        <v>694</v>
      </c>
      <c r="N1799" s="637">
        <v>321508.52</v>
      </c>
      <c r="O1799" s="637">
        <v>321508.52</v>
      </c>
      <c r="P1799" s="647">
        <f t="shared" si="57"/>
        <v>0</v>
      </c>
      <c r="Q1799" s="638">
        <f t="shared" si="58"/>
        <v>0</v>
      </c>
      <c r="R1799" s="637" t="s">
        <v>9640</v>
      </c>
      <c r="S1799" s="665">
        <v>4205109214</v>
      </c>
      <c r="T1799" s="637" t="s">
        <v>9641</v>
      </c>
      <c r="U1799" s="672" t="s">
        <v>694</v>
      </c>
      <c r="V1799" s="632" t="s">
        <v>694</v>
      </c>
      <c r="W1799" s="637" t="s">
        <v>9644</v>
      </c>
      <c r="X1799" s="637" t="s">
        <v>9644</v>
      </c>
      <c r="Y1799" s="637" t="s">
        <v>9645</v>
      </c>
      <c r="Z1799" s="637">
        <v>321508.52</v>
      </c>
      <c r="AA1799" s="637" t="s">
        <v>9640</v>
      </c>
      <c r="AB1799" s="665">
        <v>4205109214</v>
      </c>
    </row>
    <row r="1800" spans="1:28" ht="56.25">
      <c r="A1800" s="475" t="s">
        <v>27522</v>
      </c>
      <c r="B1800" s="1171" t="s">
        <v>7490</v>
      </c>
      <c r="C1800" s="632" t="s">
        <v>7491</v>
      </c>
      <c r="D1800" s="632" t="s">
        <v>268</v>
      </c>
      <c r="E1800" s="677" t="s">
        <v>9639</v>
      </c>
      <c r="F1800" s="632" t="s">
        <v>9419</v>
      </c>
      <c r="G1800" s="652" t="s">
        <v>694</v>
      </c>
      <c r="H1800" s="632" t="s">
        <v>694</v>
      </c>
      <c r="I1800" s="632" t="s">
        <v>711</v>
      </c>
      <c r="J1800" s="476"/>
      <c r="K1800" s="632" t="s">
        <v>10</v>
      </c>
      <c r="L1800" s="639">
        <v>1</v>
      </c>
      <c r="M1800" s="639" t="s">
        <v>694</v>
      </c>
      <c r="N1800" s="637">
        <v>92655.72</v>
      </c>
      <c r="O1800" s="637">
        <v>92655.72</v>
      </c>
      <c r="P1800" s="647">
        <f t="shared" si="57"/>
        <v>0</v>
      </c>
      <c r="Q1800" s="638">
        <f t="shared" si="58"/>
        <v>0</v>
      </c>
      <c r="R1800" s="637" t="s">
        <v>9640</v>
      </c>
      <c r="S1800" s="665">
        <v>4205109214</v>
      </c>
      <c r="T1800" s="637" t="s">
        <v>9641</v>
      </c>
      <c r="U1800" s="672" t="s">
        <v>694</v>
      </c>
      <c r="V1800" s="632" t="s">
        <v>694</v>
      </c>
      <c r="W1800" s="637" t="s">
        <v>9646</v>
      </c>
      <c r="X1800" s="637" t="s">
        <v>9646</v>
      </c>
      <c r="Y1800" s="637" t="s">
        <v>9647</v>
      </c>
      <c r="Z1800" s="637">
        <v>92655.72</v>
      </c>
      <c r="AA1800" s="637" t="s">
        <v>9640</v>
      </c>
      <c r="AB1800" s="665">
        <v>4205109214</v>
      </c>
    </row>
    <row r="1801" spans="1:28" ht="56.25">
      <c r="A1801" s="475" t="s">
        <v>27523</v>
      </c>
      <c r="B1801" s="1171" t="s">
        <v>7493</v>
      </c>
      <c r="C1801" s="632" t="s">
        <v>7494</v>
      </c>
      <c r="D1801" s="632" t="s">
        <v>268</v>
      </c>
      <c r="E1801" s="677" t="s">
        <v>9639</v>
      </c>
      <c r="F1801" s="632" t="s">
        <v>9487</v>
      </c>
      <c r="G1801" s="652" t="s">
        <v>694</v>
      </c>
      <c r="H1801" s="632" t="s">
        <v>694</v>
      </c>
      <c r="I1801" s="632" t="s">
        <v>711</v>
      </c>
      <c r="J1801" s="476"/>
      <c r="K1801" s="632" t="s">
        <v>10</v>
      </c>
      <c r="L1801" s="639">
        <v>1</v>
      </c>
      <c r="M1801" s="639" t="s">
        <v>694</v>
      </c>
      <c r="N1801" s="637">
        <v>216800.24</v>
      </c>
      <c r="O1801" s="637">
        <v>216800.24</v>
      </c>
      <c r="P1801" s="647">
        <f t="shared" si="57"/>
        <v>0</v>
      </c>
      <c r="Q1801" s="638">
        <f t="shared" si="58"/>
        <v>0</v>
      </c>
      <c r="R1801" s="637" t="s">
        <v>9640</v>
      </c>
      <c r="S1801" s="665">
        <v>4205109214</v>
      </c>
      <c r="T1801" s="637" t="s">
        <v>9641</v>
      </c>
      <c r="U1801" s="672" t="s">
        <v>694</v>
      </c>
      <c r="V1801" s="632" t="s">
        <v>694</v>
      </c>
      <c r="W1801" s="637" t="s">
        <v>9642</v>
      </c>
      <c r="X1801" s="637" t="s">
        <v>9642</v>
      </c>
      <c r="Y1801" s="637" t="s">
        <v>9648</v>
      </c>
      <c r="Z1801" s="637">
        <v>216800.24</v>
      </c>
      <c r="AA1801" s="637" t="s">
        <v>9640</v>
      </c>
      <c r="AB1801" s="665">
        <v>4205109214</v>
      </c>
    </row>
    <row r="1802" spans="1:28" ht="56.25">
      <c r="A1802" s="475" t="s">
        <v>27524</v>
      </c>
      <c r="B1802" s="1171" t="s">
        <v>7496</v>
      </c>
      <c r="C1802" s="632" t="s">
        <v>7497</v>
      </c>
      <c r="D1802" s="632" t="s">
        <v>268</v>
      </c>
      <c r="E1802" s="677" t="s">
        <v>9639</v>
      </c>
      <c r="F1802" s="632" t="s">
        <v>9470</v>
      </c>
      <c r="G1802" s="652" t="s">
        <v>694</v>
      </c>
      <c r="H1802" s="632" t="s">
        <v>694</v>
      </c>
      <c r="I1802" s="632" t="s">
        <v>711</v>
      </c>
      <c r="J1802" s="476"/>
      <c r="K1802" s="632" t="s">
        <v>10</v>
      </c>
      <c r="L1802" s="639">
        <v>1</v>
      </c>
      <c r="M1802" s="639" t="s">
        <v>694</v>
      </c>
      <c r="N1802" s="637">
        <v>162608.88</v>
      </c>
      <c r="O1802" s="637">
        <v>162608.88</v>
      </c>
      <c r="P1802" s="647">
        <f t="shared" si="57"/>
        <v>0</v>
      </c>
      <c r="Q1802" s="638">
        <f t="shared" si="58"/>
        <v>0</v>
      </c>
      <c r="R1802" s="637" t="s">
        <v>9640</v>
      </c>
      <c r="S1802" s="665">
        <v>4205109214</v>
      </c>
      <c r="T1802" s="637" t="s">
        <v>9641</v>
      </c>
      <c r="U1802" s="672" t="s">
        <v>694</v>
      </c>
      <c r="V1802" s="632" t="s">
        <v>694</v>
      </c>
      <c r="W1802" s="637" t="s">
        <v>9649</v>
      </c>
      <c r="X1802" s="637" t="s">
        <v>9649</v>
      </c>
      <c r="Y1802" s="637" t="s">
        <v>9650</v>
      </c>
      <c r="Z1802" s="637">
        <v>162608.88</v>
      </c>
      <c r="AA1802" s="637" t="s">
        <v>9640</v>
      </c>
      <c r="AB1802" s="665">
        <v>4205109214</v>
      </c>
    </row>
    <row r="1803" spans="1:28" ht="56.25">
      <c r="A1803" s="475" t="s">
        <v>27525</v>
      </c>
      <c r="B1803" s="1171" t="s">
        <v>7499</v>
      </c>
      <c r="C1803" s="632" t="s">
        <v>7500</v>
      </c>
      <c r="D1803" s="632" t="s">
        <v>268</v>
      </c>
      <c r="E1803" s="677" t="s">
        <v>9639</v>
      </c>
      <c r="F1803" s="632" t="s">
        <v>9500</v>
      </c>
      <c r="G1803" s="652" t="s">
        <v>694</v>
      </c>
      <c r="H1803" s="632" t="s">
        <v>694</v>
      </c>
      <c r="I1803" s="632" t="s">
        <v>711</v>
      </c>
      <c r="J1803" s="476"/>
      <c r="K1803" s="632" t="s">
        <v>10</v>
      </c>
      <c r="L1803" s="639">
        <v>1</v>
      </c>
      <c r="M1803" s="639" t="s">
        <v>694</v>
      </c>
      <c r="N1803" s="637">
        <v>223277.2</v>
      </c>
      <c r="O1803" s="637">
        <v>223277.2</v>
      </c>
      <c r="P1803" s="647">
        <f t="shared" si="57"/>
        <v>0</v>
      </c>
      <c r="Q1803" s="638">
        <f t="shared" si="58"/>
        <v>0</v>
      </c>
      <c r="R1803" s="637" t="s">
        <v>9640</v>
      </c>
      <c r="S1803" s="665">
        <v>4205109214</v>
      </c>
      <c r="T1803" s="637" t="s">
        <v>9641</v>
      </c>
      <c r="U1803" s="672" t="s">
        <v>694</v>
      </c>
      <c r="V1803" s="632" t="s">
        <v>694</v>
      </c>
      <c r="W1803" s="637" t="s">
        <v>9644</v>
      </c>
      <c r="X1803" s="637" t="s">
        <v>9644</v>
      </c>
      <c r="Y1803" s="637" t="s">
        <v>9651</v>
      </c>
      <c r="Z1803" s="637">
        <v>223277.2</v>
      </c>
      <c r="AA1803" s="637" t="s">
        <v>9640</v>
      </c>
      <c r="AB1803" s="665">
        <v>4205109214</v>
      </c>
    </row>
    <row r="1804" spans="1:28" ht="56.25">
      <c r="A1804" s="475" t="s">
        <v>27526</v>
      </c>
      <c r="B1804" s="1171" t="s">
        <v>7502</v>
      </c>
      <c r="C1804" s="632" t="s">
        <v>7503</v>
      </c>
      <c r="D1804" s="632" t="s">
        <v>268</v>
      </c>
      <c r="E1804" s="677" t="s">
        <v>9639</v>
      </c>
      <c r="F1804" s="632" t="s">
        <v>9419</v>
      </c>
      <c r="G1804" s="652" t="s">
        <v>694</v>
      </c>
      <c r="H1804" s="632" t="s">
        <v>694</v>
      </c>
      <c r="I1804" s="632" t="s">
        <v>711</v>
      </c>
      <c r="J1804" s="476"/>
      <c r="K1804" s="632" t="s">
        <v>10</v>
      </c>
      <c r="L1804" s="639">
        <v>1</v>
      </c>
      <c r="M1804" s="639" t="s">
        <v>694</v>
      </c>
      <c r="N1804" s="637">
        <v>174942.57</v>
      </c>
      <c r="O1804" s="637">
        <v>174942.57</v>
      </c>
      <c r="P1804" s="647">
        <f t="shared" si="57"/>
        <v>0</v>
      </c>
      <c r="Q1804" s="638">
        <f t="shared" si="58"/>
        <v>0</v>
      </c>
      <c r="R1804" s="637" t="s">
        <v>9640</v>
      </c>
      <c r="S1804" s="665">
        <v>4205109214</v>
      </c>
      <c r="T1804" s="637" t="s">
        <v>9641</v>
      </c>
      <c r="U1804" s="672" t="s">
        <v>694</v>
      </c>
      <c r="V1804" s="632" t="s">
        <v>694</v>
      </c>
      <c r="W1804" s="637" t="s">
        <v>9646</v>
      </c>
      <c r="X1804" s="637" t="s">
        <v>9642</v>
      </c>
      <c r="Y1804" s="637" t="s">
        <v>9652</v>
      </c>
      <c r="Z1804" s="637">
        <v>174942.57</v>
      </c>
      <c r="AA1804" s="637" t="s">
        <v>9640</v>
      </c>
      <c r="AB1804" s="665">
        <v>4205109214</v>
      </c>
    </row>
    <row r="1805" spans="1:28" ht="56.25">
      <c r="A1805" s="475" t="s">
        <v>27527</v>
      </c>
      <c r="B1805" s="1171" t="s">
        <v>7505</v>
      </c>
      <c r="C1805" s="632" t="s">
        <v>7506</v>
      </c>
      <c r="D1805" s="632" t="s">
        <v>268</v>
      </c>
      <c r="E1805" s="677" t="s">
        <v>9639</v>
      </c>
      <c r="F1805" s="632" t="s">
        <v>9487</v>
      </c>
      <c r="G1805" s="652" t="s">
        <v>694</v>
      </c>
      <c r="H1805" s="632" t="s">
        <v>694</v>
      </c>
      <c r="I1805" s="632" t="s">
        <v>711</v>
      </c>
      <c r="J1805" s="476"/>
      <c r="K1805" s="632" t="s">
        <v>10</v>
      </c>
      <c r="L1805" s="639">
        <v>1</v>
      </c>
      <c r="M1805" s="639" t="s">
        <v>694</v>
      </c>
      <c r="N1805" s="637">
        <v>130662.53</v>
      </c>
      <c r="O1805" s="637">
        <v>130662.53</v>
      </c>
      <c r="P1805" s="647">
        <f t="shared" si="57"/>
        <v>0</v>
      </c>
      <c r="Q1805" s="638">
        <f t="shared" si="58"/>
        <v>0</v>
      </c>
      <c r="R1805" s="637" t="s">
        <v>9640</v>
      </c>
      <c r="S1805" s="665">
        <v>4205109214</v>
      </c>
      <c r="T1805" s="637" t="s">
        <v>9641</v>
      </c>
      <c r="U1805" s="672" t="s">
        <v>694</v>
      </c>
      <c r="V1805" s="632" t="s">
        <v>694</v>
      </c>
      <c r="W1805" s="637" t="s">
        <v>9653</v>
      </c>
      <c r="X1805" s="637" t="s">
        <v>9654</v>
      </c>
      <c r="Y1805" s="637" t="s">
        <v>9655</v>
      </c>
      <c r="Z1805" s="637">
        <v>130662.53</v>
      </c>
      <c r="AA1805" s="637" t="s">
        <v>9640</v>
      </c>
      <c r="AB1805" s="665">
        <v>4205109214</v>
      </c>
    </row>
    <row r="1806" spans="1:28" ht="56.25">
      <c r="A1806" s="475" t="s">
        <v>27528</v>
      </c>
      <c r="B1806" s="1171" t="s">
        <v>7508</v>
      </c>
      <c r="C1806" s="632" t="s">
        <v>7509</v>
      </c>
      <c r="D1806" s="632" t="s">
        <v>268</v>
      </c>
      <c r="E1806" s="677" t="s">
        <v>9639</v>
      </c>
      <c r="F1806" s="632" t="s">
        <v>643</v>
      </c>
      <c r="G1806" s="652" t="s">
        <v>694</v>
      </c>
      <c r="H1806" s="632" t="s">
        <v>694</v>
      </c>
      <c r="I1806" s="632" t="s">
        <v>711</v>
      </c>
      <c r="J1806" s="476"/>
      <c r="K1806" s="632" t="s">
        <v>10</v>
      </c>
      <c r="L1806" s="639">
        <v>1</v>
      </c>
      <c r="M1806" s="639" t="s">
        <v>694</v>
      </c>
      <c r="N1806" s="637">
        <v>191740.32</v>
      </c>
      <c r="O1806" s="637">
        <v>191740.32</v>
      </c>
      <c r="P1806" s="647">
        <f t="shared" si="57"/>
        <v>0</v>
      </c>
      <c r="Q1806" s="638">
        <f t="shared" si="58"/>
        <v>0</v>
      </c>
      <c r="R1806" s="637" t="s">
        <v>9640</v>
      </c>
      <c r="S1806" s="665">
        <v>4205109214</v>
      </c>
      <c r="T1806" s="637" t="s">
        <v>9641</v>
      </c>
      <c r="U1806" s="672" t="s">
        <v>694</v>
      </c>
      <c r="V1806" s="632" t="s">
        <v>694</v>
      </c>
      <c r="W1806" s="637" t="s">
        <v>9644</v>
      </c>
      <c r="X1806" s="637" t="s">
        <v>9644</v>
      </c>
      <c r="Y1806" s="637" t="s">
        <v>9656</v>
      </c>
      <c r="Z1806" s="637">
        <v>191740.32</v>
      </c>
      <c r="AA1806" s="637" t="s">
        <v>9640</v>
      </c>
      <c r="AB1806" s="665">
        <v>4205109214</v>
      </c>
    </row>
    <row r="1807" spans="1:28" ht="56.25">
      <c r="A1807" s="475" t="s">
        <v>27529</v>
      </c>
      <c r="B1807" s="1171" t="s">
        <v>7511</v>
      </c>
      <c r="C1807" s="632" t="s">
        <v>7512</v>
      </c>
      <c r="D1807" s="632" t="s">
        <v>268</v>
      </c>
      <c r="E1807" s="677" t="s">
        <v>9639</v>
      </c>
      <c r="F1807" s="632" t="s">
        <v>1338</v>
      </c>
      <c r="G1807" s="652" t="s">
        <v>694</v>
      </c>
      <c r="H1807" s="632" t="s">
        <v>694</v>
      </c>
      <c r="I1807" s="632" t="s">
        <v>711</v>
      </c>
      <c r="J1807" s="476"/>
      <c r="K1807" s="632" t="s">
        <v>10</v>
      </c>
      <c r="L1807" s="639">
        <v>1</v>
      </c>
      <c r="M1807" s="639" t="s">
        <v>694</v>
      </c>
      <c r="N1807" s="637">
        <v>422039.26</v>
      </c>
      <c r="O1807" s="637">
        <v>422039.26</v>
      </c>
      <c r="P1807" s="647">
        <f t="shared" si="57"/>
        <v>0</v>
      </c>
      <c r="Q1807" s="638">
        <f t="shared" si="58"/>
        <v>0</v>
      </c>
      <c r="R1807" s="637" t="s">
        <v>9640</v>
      </c>
      <c r="S1807" s="665">
        <v>4205109214</v>
      </c>
      <c r="T1807" s="637" t="s">
        <v>9641</v>
      </c>
      <c r="U1807" s="672" t="s">
        <v>694</v>
      </c>
      <c r="V1807" s="632" t="s">
        <v>694</v>
      </c>
      <c r="W1807" s="637" t="s">
        <v>9649</v>
      </c>
      <c r="X1807" s="637" t="s">
        <v>9649</v>
      </c>
      <c r="Y1807" s="637" t="s">
        <v>9657</v>
      </c>
      <c r="Z1807" s="637">
        <v>422039.26</v>
      </c>
      <c r="AA1807" s="637" t="s">
        <v>9640</v>
      </c>
      <c r="AB1807" s="665">
        <v>4205109214</v>
      </c>
    </row>
    <row r="1808" spans="1:28" ht="56.25">
      <c r="A1808" s="475" t="s">
        <v>27530</v>
      </c>
      <c r="B1808" s="1171" t="s">
        <v>7514</v>
      </c>
      <c r="C1808" s="632" t="s">
        <v>7515</v>
      </c>
      <c r="D1808" s="632" t="s">
        <v>268</v>
      </c>
      <c r="E1808" s="677" t="s">
        <v>9639</v>
      </c>
      <c r="F1808" s="632" t="s">
        <v>9500</v>
      </c>
      <c r="G1808" s="652" t="s">
        <v>694</v>
      </c>
      <c r="H1808" s="632" t="s">
        <v>694</v>
      </c>
      <c r="I1808" s="632" t="s">
        <v>711</v>
      </c>
      <c r="J1808" s="476"/>
      <c r="K1808" s="632" t="s">
        <v>10</v>
      </c>
      <c r="L1808" s="639">
        <v>1</v>
      </c>
      <c r="M1808" s="639" t="s">
        <v>694</v>
      </c>
      <c r="N1808" s="637">
        <v>281928</v>
      </c>
      <c r="O1808" s="637">
        <v>281928</v>
      </c>
      <c r="P1808" s="647">
        <f t="shared" si="57"/>
        <v>0</v>
      </c>
      <c r="Q1808" s="638">
        <f t="shared" si="58"/>
        <v>0</v>
      </c>
      <c r="R1808" s="637" t="s">
        <v>9640</v>
      </c>
      <c r="S1808" s="665">
        <v>4205109214</v>
      </c>
      <c r="T1808" s="637" t="s">
        <v>9641</v>
      </c>
      <c r="U1808" s="672" t="s">
        <v>694</v>
      </c>
      <c r="V1808" s="632" t="s">
        <v>694</v>
      </c>
      <c r="W1808" s="637" t="s">
        <v>9644</v>
      </c>
      <c r="X1808" s="637" t="s">
        <v>9644</v>
      </c>
      <c r="Y1808" s="637" t="s">
        <v>9658</v>
      </c>
      <c r="Z1808" s="637">
        <v>281928</v>
      </c>
      <c r="AA1808" s="637" t="s">
        <v>9640</v>
      </c>
      <c r="AB1808" s="665">
        <v>4205109214</v>
      </c>
    </row>
    <row r="1809" spans="1:28" ht="56.25">
      <c r="A1809" s="475" t="s">
        <v>27531</v>
      </c>
      <c r="B1809" s="1171" t="s">
        <v>7517</v>
      </c>
      <c r="C1809" s="632" t="s">
        <v>7518</v>
      </c>
      <c r="D1809" s="632" t="s">
        <v>268</v>
      </c>
      <c r="E1809" s="677" t="s">
        <v>9639</v>
      </c>
      <c r="F1809" s="632" t="s">
        <v>9500</v>
      </c>
      <c r="G1809" s="652" t="s">
        <v>694</v>
      </c>
      <c r="H1809" s="632" t="s">
        <v>694</v>
      </c>
      <c r="I1809" s="632" t="s">
        <v>711</v>
      </c>
      <c r="J1809" s="476"/>
      <c r="K1809" s="632" t="s">
        <v>10</v>
      </c>
      <c r="L1809" s="639">
        <v>1</v>
      </c>
      <c r="M1809" s="639" t="s">
        <v>694</v>
      </c>
      <c r="N1809" s="637">
        <v>120289.19</v>
      </c>
      <c r="O1809" s="637">
        <v>120289.19</v>
      </c>
      <c r="P1809" s="647">
        <f t="shared" si="57"/>
        <v>0</v>
      </c>
      <c r="Q1809" s="638">
        <f t="shared" si="58"/>
        <v>0</v>
      </c>
      <c r="R1809" s="637" t="s">
        <v>9640</v>
      </c>
      <c r="S1809" s="665">
        <v>4205109214</v>
      </c>
      <c r="T1809" s="637" t="s">
        <v>9641</v>
      </c>
      <c r="U1809" s="672" t="s">
        <v>694</v>
      </c>
      <c r="V1809" s="632" t="s">
        <v>694</v>
      </c>
      <c r="W1809" s="637" t="s">
        <v>9644</v>
      </c>
      <c r="X1809" s="637" t="s">
        <v>9644</v>
      </c>
      <c r="Y1809" s="637" t="s">
        <v>9659</v>
      </c>
      <c r="Z1809" s="637">
        <v>120289.19</v>
      </c>
      <c r="AA1809" s="637" t="s">
        <v>9640</v>
      </c>
      <c r="AB1809" s="665">
        <v>4205109214</v>
      </c>
    </row>
    <row r="1810" spans="1:28" ht="56.25">
      <c r="A1810" s="475" t="s">
        <v>27532</v>
      </c>
      <c r="B1810" s="1171" t="s">
        <v>7520</v>
      </c>
      <c r="C1810" s="632" t="s">
        <v>7521</v>
      </c>
      <c r="D1810" s="632" t="s">
        <v>268</v>
      </c>
      <c r="E1810" s="677" t="s">
        <v>9639</v>
      </c>
      <c r="F1810" s="632" t="s">
        <v>676</v>
      </c>
      <c r="G1810" s="652" t="s">
        <v>694</v>
      </c>
      <c r="H1810" s="632" t="s">
        <v>694</v>
      </c>
      <c r="I1810" s="632" t="s">
        <v>711</v>
      </c>
      <c r="J1810" s="476"/>
      <c r="K1810" s="632" t="s">
        <v>10</v>
      </c>
      <c r="L1810" s="639">
        <v>1</v>
      </c>
      <c r="M1810" s="639" t="s">
        <v>694</v>
      </c>
      <c r="N1810" s="637">
        <v>148639.39000000001</v>
      </c>
      <c r="O1810" s="637">
        <v>148639.39000000001</v>
      </c>
      <c r="P1810" s="647">
        <f t="shared" si="57"/>
        <v>0</v>
      </c>
      <c r="Q1810" s="638">
        <f t="shared" si="58"/>
        <v>0</v>
      </c>
      <c r="R1810" s="637" t="s">
        <v>9640</v>
      </c>
      <c r="S1810" s="665">
        <v>4205109214</v>
      </c>
      <c r="T1810" s="637" t="s">
        <v>9641</v>
      </c>
      <c r="U1810" s="672" t="s">
        <v>694</v>
      </c>
      <c r="V1810" s="632" t="s">
        <v>694</v>
      </c>
      <c r="W1810" s="637" t="s">
        <v>9649</v>
      </c>
      <c r="X1810" s="637" t="s">
        <v>9649</v>
      </c>
      <c r="Y1810" s="637" t="s">
        <v>9660</v>
      </c>
      <c r="Z1810" s="637">
        <v>148639.39000000001</v>
      </c>
      <c r="AA1810" s="637" t="s">
        <v>9640</v>
      </c>
      <c r="AB1810" s="665">
        <v>4205109214</v>
      </c>
    </row>
    <row r="1811" spans="1:28" ht="56.25">
      <c r="A1811" s="475" t="s">
        <v>27533</v>
      </c>
      <c r="B1811" s="1171" t="s">
        <v>7523</v>
      </c>
      <c r="C1811" s="632" t="s">
        <v>7524</v>
      </c>
      <c r="D1811" s="632" t="s">
        <v>268</v>
      </c>
      <c r="E1811" s="677" t="s">
        <v>9639</v>
      </c>
      <c r="F1811" s="632" t="s">
        <v>6077</v>
      </c>
      <c r="G1811" s="652" t="s">
        <v>694</v>
      </c>
      <c r="H1811" s="632" t="s">
        <v>694</v>
      </c>
      <c r="I1811" s="632" t="s">
        <v>711</v>
      </c>
      <c r="J1811" s="476"/>
      <c r="K1811" s="632" t="s">
        <v>10</v>
      </c>
      <c r="L1811" s="639">
        <v>1</v>
      </c>
      <c r="M1811" s="639" t="s">
        <v>694</v>
      </c>
      <c r="N1811" s="637">
        <v>605196.82999999996</v>
      </c>
      <c r="O1811" s="637">
        <v>605196.82999999996</v>
      </c>
      <c r="P1811" s="647">
        <f t="shared" ref="P1811:P1874" si="59">N1811-O1811</f>
        <v>0</v>
      </c>
      <c r="Q1811" s="638">
        <f t="shared" ref="Q1811:Q1874" si="60">(100-((O1811/N1811)*100))/100</f>
        <v>0</v>
      </c>
      <c r="R1811" s="637" t="s">
        <v>9640</v>
      </c>
      <c r="S1811" s="665">
        <v>4205109214</v>
      </c>
      <c r="T1811" s="637" t="s">
        <v>9641</v>
      </c>
      <c r="U1811" s="672" t="s">
        <v>694</v>
      </c>
      <c r="V1811" s="632" t="s">
        <v>694</v>
      </c>
      <c r="W1811" s="637" t="s">
        <v>9646</v>
      </c>
      <c r="X1811" s="637" t="s">
        <v>9646</v>
      </c>
      <c r="Y1811" s="637" t="s">
        <v>9661</v>
      </c>
      <c r="Z1811" s="637">
        <v>605196.82999999996</v>
      </c>
      <c r="AA1811" s="637" t="s">
        <v>9640</v>
      </c>
      <c r="AB1811" s="665">
        <v>4205109214</v>
      </c>
    </row>
    <row r="1812" spans="1:28" ht="56.25">
      <c r="A1812" s="475" t="s">
        <v>27534</v>
      </c>
      <c r="B1812" s="1171" t="s">
        <v>7526</v>
      </c>
      <c r="C1812" s="632" t="s">
        <v>7527</v>
      </c>
      <c r="D1812" s="632" t="s">
        <v>268</v>
      </c>
      <c r="E1812" s="677" t="s">
        <v>9639</v>
      </c>
      <c r="F1812" s="632" t="s">
        <v>9426</v>
      </c>
      <c r="G1812" s="652" t="s">
        <v>694</v>
      </c>
      <c r="H1812" s="632" t="s">
        <v>694</v>
      </c>
      <c r="I1812" s="632" t="s">
        <v>711</v>
      </c>
      <c r="J1812" s="476"/>
      <c r="K1812" s="632" t="s">
        <v>10</v>
      </c>
      <c r="L1812" s="639">
        <v>1</v>
      </c>
      <c r="M1812" s="639" t="s">
        <v>694</v>
      </c>
      <c r="N1812" s="637">
        <v>117717.46</v>
      </c>
      <c r="O1812" s="637">
        <v>117717.46</v>
      </c>
      <c r="P1812" s="647">
        <f t="shared" si="59"/>
        <v>0</v>
      </c>
      <c r="Q1812" s="638">
        <f t="shared" si="60"/>
        <v>0</v>
      </c>
      <c r="R1812" s="637" t="s">
        <v>9640</v>
      </c>
      <c r="S1812" s="665">
        <v>4205109214</v>
      </c>
      <c r="T1812" s="637" t="s">
        <v>9641</v>
      </c>
      <c r="U1812" s="672" t="s">
        <v>694</v>
      </c>
      <c r="V1812" s="632" t="s">
        <v>694</v>
      </c>
      <c r="W1812" s="637" t="s">
        <v>9649</v>
      </c>
      <c r="X1812" s="637" t="s">
        <v>9649</v>
      </c>
      <c r="Y1812" s="637" t="s">
        <v>9662</v>
      </c>
      <c r="Z1812" s="637">
        <v>117717.46</v>
      </c>
      <c r="AA1812" s="637" t="s">
        <v>9640</v>
      </c>
      <c r="AB1812" s="665">
        <v>4205109214</v>
      </c>
    </row>
    <row r="1813" spans="1:28" ht="56.25">
      <c r="A1813" s="475" t="s">
        <v>27535</v>
      </c>
      <c r="B1813" s="1171" t="s">
        <v>7529</v>
      </c>
      <c r="C1813" s="632" t="s">
        <v>7530</v>
      </c>
      <c r="D1813" s="632" t="s">
        <v>268</v>
      </c>
      <c r="E1813" s="677" t="s">
        <v>9639</v>
      </c>
      <c r="F1813" s="632" t="s">
        <v>9426</v>
      </c>
      <c r="G1813" s="652" t="s">
        <v>694</v>
      </c>
      <c r="H1813" s="632" t="s">
        <v>694</v>
      </c>
      <c r="I1813" s="632" t="s">
        <v>711</v>
      </c>
      <c r="J1813" s="476"/>
      <c r="K1813" s="632" t="s">
        <v>10</v>
      </c>
      <c r="L1813" s="639">
        <v>1</v>
      </c>
      <c r="M1813" s="639" t="s">
        <v>694</v>
      </c>
      <c r="N1813" s="637">
        <v>126291.27</v>
      </c>
      <c r="O1813" s="637">
        <v>126291.27</v>
      </c>
      <c r="P1813" s="647">
        <f t="shared" si="59"/>
        <v>0</v>
      </c>
      <c r="Q1813" s="638">
        <f t="shared" si="60"/>
        <v>0</v>
      </c>
      <c r="R1813" s="637" t="s">
        <v>9640</v>
      </c>
      <c r="S1813" s="665">
        <v>4205109214</v>
      </c>
      <c r="T1813" s="637" t="s">
        <v>9641</v>
      </c>
      <c r="U1813" s="672" t="s">
        <v>694</v>
      </c>
      <c r="V1813" s="632" t="s">
        <v>694</v>
      </c>
      <c r="W1813" s="637" t="s">
        <v>9653</v>
      </c>
      <c r="X1813" s="637" t="s">
        <v>9654</v>
      </c>
      <c r="Y1813" s="637" t="s">
        <v>9663</v>
      </c>
      <c r="Z1813" s="637">
        <v>126291.27</v>
      </c>
      <c r="AA1813" s="637" t="s">
        <v>9640</v>
      </c>
      <c r="AB1813" s="665">
        <v>4205109214</v>
      </c>
    </row>
    <row r="1814" spans="1:28" ht="56.25">
      <c r="A1814" s="475" t="s">
        <v>27536</v>
      </c>
      <c r="B1814" s="1171" t="s">
        <v>7532</v>
      </c>
      <c r="C1814" s="632" t="s">
        <v>7533</v>
      </c>
      <c r="D1814" s="632" t="s">
        <v>268</v>
      </c>
      <c r="E1814" s="677" t="s">
        <v>9639</v>
      </c>
      <c r="F1814" s="632" t="s">
        <v>9487</v>
      </c>
      <c r="G1814" s="652" t="s">
        <v>694</v>
      </c>
      <c r="H1814" s="632" t="s">
        <v>694</v>
      </c>
      <c r="I1814" s="632" t="s">
        <v>711</v>
      </c>
      <c r="J1814" s="476"/>
      <c r="K1814" s="632" t="s">
        <v>10</v>
      </c>
      <c r="L1814" s="639">
        <v>1</v>
      </c>
      <c r="M1814" s="639" t="s">
        <v>694</v>
      </c>
      <c r="N1814" s="637">
        <v>318953.99</v>
      </c>
      <c r="O1814" s="637">
        <v>318953.99</v>
      </c>
      <c r="P1814" s="647">
        <f t="shared" si="59"/>
        <v>0</v>
      </c>
      <c r="Q1814" s="638">
        <f t="shared" si="60"/>
        <v>0</v>
      </c>
      <c r="R1814" s="637" t="s">
        <v>9640</v>
      </c>
      <c r="S1814" s="665">
        <v>4205109214</v>
      </c>
      <c r="T1814" s="637" t="s">
        <v>9641</v>
      </c>
      <c r="U1814" s="672" t="s">
        <v>694</v>
      </c>
      <c r="V1814" s="632" t="s">
        <v>694</v>
      </c>
      <c r="W1814" s="637" t="s">
        <v>9653</v>
      </c>
      <c r="X1814" s="637" t="s">
        <v>9654</v>
      </c>
      <c r="Y1814" s="637" t="s">
        <v>9664</v>
      </c>
      <c r="Z1814" s="637">
        <v>318953.99</v>
      </c>
      <c r="AA1814" s="637" t="s">
        <v>9640</v>
      </c>
      <c r="AB1814" s="665">
        <v>4205109214</v>
      </c>
    </row>
    <row r="1815" spans="1:28" ht="56.25">
      <c r="A1815" s="475" t="s">
        <v>27537</v>
      </c>
      <c r="B1815" s="1171" t="s">
        <v>7535</v>
      </c>
      <c r="C1815" s="632" t="s">
        <v>7536</v>
      </c>
      <c r="D1815" s="632" t="s">
        <v>268</v>
      </c>
      <c r="E1815" s="677" t="s">
        <v>9639</v>
      </c>
      <c r="F1815" s="632" t="s">
        <v>9580</v>
      </c>
      <c r="G1815" s="652" t="s">
        <v>694</v>
      </c>
      <c r="H1815" s="632" t="s">
        <v>694</v>
      </c>
      <c r="I1815" s="632" t="s">
        <v>711</v>
      </c>
      <c r="J1815" s="476"/>
      <c r="K1815" s="632" t="s">
        <v>10</v>
      </c>
      <c r="L1815" s="639">
        <v>1</v>
      </c>
      <c r="M1815" s="639" t="s">
        <v>694</v>
      </c>
      <c r="N1815" s="637">
        <v>423897.21</v>
      </c>
      <c r="O1815" s="637">
        <v>423897.21</v>
      </c>
      <c r="P1815" s="647">
        <f t="shared" si="59"/>
        <v>0</v>
      </c>
      <c r="Q1815" s="638">
        <f t="shared" si="60"/>
        <v>0</v>
      </c>
      <c r="R1815" s="637" t="s">
        <v>9640</v>
      </c>
      <c r="S1815" s="665">
        <v>4205109214</v>
      </c>
      <c r="T1815" s="637" t="s">
        <v>9641</v>
      </c>
      <c r="U1815" s="672" t="s">
        <v>694</v>
      </c>
      <c r="V1815" s="632" t="s">
        <v>694</v>
      </c>
      <c r="W1815" s="637" t="s">
        <v>9649</v>
      </c>
      <c r="X1815" s="637" t="s">
        <v>9649</v>
      </c>
      <c r="Y1815" s="637" t="s">
        <v>9665</v>
      </c>
      <c r="Z1815" s="637">
        <v>423897.21</v>
      </c>
      <c r="AA1815" s="637" t="s">
        <v>9640</v>
      </c>
      <c r="AB1815" s="665">
        <v>4205109214</v>
      </c>
    </row>
    <row r="1816" spans="1:28" ht="56.25">
      <c r="A1816" s="475" t="s">
        <v>27538</v>
      </c>
      <c r="B1816" s="1171" t="s">
        <v>7538</v>
      </c>
      <c r="C1816" s="632" t="s">
        <v>7539</v>
      </c>
      <c r="D1816" s="632" t="s">
        <v>268</v>
      </c>
      <c r="E1816" s="677" t="s">
        <v>9639</v>
      </c>
      <c r="F1816" s="632" t="s">
        <v>9419</v>
      </c>
      <c r="G1816" s="652" t="s">
        <v>694</v>
      </c>
      <c r="H1816" s="632" t="s">
        <v>694</v>
      </c>
      <c r="I1816" s="632" t="s">
        <v>711</v>
      </c>
      <c r="J1816" s="476"/>
      <c r="K1816" s="632" t="s">
        <v>10</v>
      </c>
      <c r="L1816" s="639">
        <v>1</v>
      </c>
      <c r="M1816" s="639" t="s">
        <v>694</v>
      </c>
      <c r="N1816" s="637">
        <v>447851.62</v>
      </c>
      <c r="O1816" s="637">
        <v>447851.62</v>
      </c>
      <c r="P1816" s="647">
        <f t="shared" si="59"/>
        <v>0</v>
      </c>
      <c r="Q1816" s="638">
        <f t="shared" si="60"/>
        <v>0</v>
      </c>
      <c r="R1816" s="637" t="s">
        <v>9640</v>
      </c>
      <c r="S1816" s="665">
        <v>4205109214</v>
      </c>
      <c r="T1816" s="637" t="s">
        <v>9641</v>
      </c>
      <c r="U1816" s="672" t="s">
        <v>694</v>
      </c>
      <c r="V1816" s="632" t="s">
        <v>694</v>
      </c>
      <c r="W1816" s="637" t="s">
        <v>9649</v>
      </c>
      <c r="X1816" s="637" t="s">
        <v>9649</v>
      </c>
      <c r="Y1816" s="637" t="s">
        <v>9666</v>
      </c>
      <c r="Z1816" s="637">
        <v>447851.62</v>
      </c>
      <c r="AA1816" s="637" t="s">
        <v>9640</v>
      </c>
      <c r="AB1816" s="665">
        <v>4205109214</v>
      </c>
    </row>
    <row r="1817" spans="1:28" ht="56.25">
      <c r="A1817" s="475" t="s">
        <v>27539</v>
      </c>
      <c r="B1817" s="1171" t="s">
        <v>7541</v>
      </c>
      <c r="C1817" s="632" t="s">
        <v>7542</v>
      </c>
      <c r="D1817" s="632" t="s">
        <v>268</v>
      </c>
      <c r="E1817" s="677" t="s">
        <v>9639</v>
      </c>
      <c r="F1817" s="632" t="s">
        <v>828</v>
      </c>
      <c r="G1817" s="652" t="s">
        <v>694</v>
      </c>
      <c r="H1817" s="632" t="s">
        <v>694</v>
      </c>
      <c r="I1817" s="632" t="s">
        <v>711</v>
      </c>
      <c r="J1817" s="476"/>
      <c r="K1817" s="632" t="s">
        <v>10</v>
      </c>
      <c r="L1817" s="639">
        <v>1</v>
      </c>
      <c r="M1817" s="639" t="s">
        <v>694</v>
      </c>
      <c r="N1817" s="637">
        <v>342880.45</v>
      </c>
      <c r="O1817" s="637">
        <v>342880.45</v>
      </c>
      <c r="P1817" s="647">
        <f t="shared" si="59"/>
        <v>0</v>
      </c>
      <c r="Q1817" s="638">
        <f t="shared" si="60"/>
        <v>0</v>
      </c>
      <c r="R1817" s="637" t="s">
        <v>9640</v>
      </c>
      <c r="S1817" s="665">
        <v>4205109214</v>
      </c>
      <c r="T1817" s="637" t="s">
        <v>9641</v>
      </c>
      <c r="U1817" s="672" t="s">
        <v>694</v>
      </c>
      <c r="V1817" s="632" t="s">
        <v>694</v>
      </c>
      <c r="W1817" s="637" t="s">
        <v>9642</v>
      </c>
      <c r="X1817" s="637" t="s">
        <v>9642</v>
      </c>
      <c r="Y1817" s="637" t="s">
        <v>9667</v>
      </c>
      <c r="Z1817" s="637">
        <v>342880.45</v>
      </c>
      <c r="AA1817" s="637" t="s">
        <v>9640</v>
      </c>
      <c r="AB1817" s="665">
        <v>4205109214</v>
      </c>
    </row>
    <row r="1818" spans="1:28" ht="56.25">
      <c r="A1818" s="475" t="s">
        <v>27540</v>
      </c>
      <c r="B1818" s="1171" t="s">
        <v>7544</v>
      </c>
      <c r="C1818" s="632" t="s">
        <v>7545</v>
      </c>
      <c r="D1818" s="632" t="s">
        <v>268</v>
      </c>
      <c r="E1818" s="677" t="s">
        <v>9639</v>
      </c>
      <c r="F1818" s="632" t="s">
        <v>9419</v>
      </c>
      <c r="G1818" s="652" t="s">
        <v>694</v>
      </c>
      <c r="H1818" s="632" t="s">
        <v>694</v>
      </c>
      <c r="I1818" s="632" t="s">
        <v>711</v>
      </c>
      <c r="J1818" s="476"/>
      <c r="K1818" s="632" t="s">
        <v>10</v>
      </c>
      <c r="L1818" s="639">
        <v>1</v>
      </c>
      <c r="M1818" s="639" t="s">
        <v>694</v>
      </c>
      <c r="N1818" s="637">
        <v>162246.24</v>
      </c>
      <c r="O1818" s="637">
        <v>162246.24</v>
      </c>
      <c r="P1818" s="647">
        <f t="shared" si="59"/>
        <v>0</v>
      </c>
      <c r="Q1818" s="638">
        <f t="shared" si="60"/>
        <v>0</v>
      </c>
      <c r="R1818" s="637" t="s">
        <v>9640</v>
      </c>
      <c r="S1818" s="665">
        <v>4205109214</v>
      </c>
      <c r="T1818" s="637" t="s">
        <v>9641</v>
      </c>
      <c r="U1818" s="672" t="s">
        <v>694</v>
      </c>
      <c r="V1818" s="632" t="s">
        <v>694</v>
      </c>
      <c r="W1818" s="637" t="s">
        <v>9644</v>
      </c>
      <c r="X1818" s="637" t="s">
        <v>9644</v>
      </c>
      <c r="Y1818" s="637" t="s">
        <v>9668</v>
      </c>
      <c r="Z1818" s="637">
        <v>162246.24</v>
      </c>
      <c r="AA1818" s="637" t="s">
        <v>9640</v>
      </c>
      <c r="AB1818" s="665">
        <v>4205109214</v>
      </c>
    </row>
    <row r="1819" spans="1:28" ht="56.25">
      <c r="A1819" s="475" t="s">
        <v>27541</v>
      </c>
      <c r="B1819" s="1171" t="s">
        <v>7547</v>
      </c>
      <c r="C1819" s="632" t="s">
        <v>7548</v>
      </c>
      <c r="D1819" s="632" t="s">
        <v>268</v>
      </c>
      <c r="E1819" s="677" t="s">
        <v>9639</v>
      </c>
      <c r="F1819" s="632" t="s">
        <v>9419</v>
      </c>
      <c r="G1819" s="652" t="s">
        <v>694</v>
      </c>
      <c r="H1819" s="632" t="s">
        <v>694</v>
      </c>
      <c r="I1819" s="632" t="s">
        <v>711</v>
      </c>
      <c r="J1819" s="476"/>
      <c r="K1819" s="632" t="s">
        <v>10</v>
      </c>
      <c r="L1819" s="639">
        <v>1</v>
      </c>
      <c r="M1819" s="639" t="s">
        <v>694</v>
      </c>
      <c r="N1819" s="637">
        <v>87461.09</v>
      </c>
      <c r="O1819" s="637">
        <v>87461.09</v>
      </c>
      <c r="P1819" s="647">
        <f t="shared" si="59"/>
        <v>0</v>
      </c>
      <c r="Q1819" s="638">
        <f t="shared" si="60"/>
        <v>0</v>
      </c>
      <c r="R1819" s="637" t="s">
        <v>9640</v>
      </c>
      <c r="S1819" s="665">
        <v>4205109214</v>
      </c>
      <c r="T1819" s="637" t="s">
        <v>9641</v>
      </c>
      <c r="U1819" s="672" t="s">
        <v>694</v>
      </c>
      <c r="V1819" s="632" t="s">
        <v>694</v>
      </c>
      <c r="W1819" s="637" t="s">
        <v>9669</v>
      </c>
      <c r="X1819" s="637" t="s">
        <v>9669</v>
      </c>
      <c r="Y1819" s="637" t="s">
        <v>9670</v>
      </c>
      <c r="Z1819" s="637">
        <v>87461.09</v>
      </c>
      <c r="AA1819" s="637" t="s">
        <v>9640</v>
      </c>
      <c r="AB1819" s="665">
        <v>4205109214</v>
      </c>
    </row>
    <row r="1820" spans="1:28" ht="56.25">
      <c r="A1820" s="475" t="s">
        <v>27542</v>
      </c>
      <c r="B1820" s="1171" t="s">
        <v>7550</v>
      </c>
      <c r="C1820" s="632" t="s">
        <v>7551</v>
      </c>
      <c r="D1820" s="632" t="s">
        <v>268</v>
      </c>
      <c r="E1820" s="677" t="s">
        <v>9639</v>
      </c>
      <c r="F1820" s="632" t="s">
        <v>9419</v>
      </c>
      <c r="G1820" s="652" t="s">
        <v>694</v>
      </c>
      <c r="H1820" s="632" t="s">
        <v>694</v>
      </c>
      <c r="I1820" s="632" t="s">
        <v>711</v>
      </c>
      <c r="J1820" s="476"/>
      <c r="K1820" s="632" t="s">
        <v>10</v>
      </c>
      <c r="L1820" s="639">
        <v>1</v>
      </c>
      <c r="M1820" s="639" t="s">
        <v>694</v>
      </c>
      <c r="N1820" s="637">
        <v>175802.48</v>
      </c>
      <c r="O1820" s="637">
        <v>175802.48</v>
      </c>
      <c r="P1820" s="647">
        <f t="shared" si="59"/>
        <v>0</v>
      </c>
      <c r="Q1820" s="638">
        <f t="shared" si="60"/>
        <v>0</v>
      </c>
      <c r="R1820" s="637" t="s">
        <v>9640</v>
      </c>
      <c r="S1820" s="665">
        <v>4205109214</v>
      </c>
      <c r="T1820" s="637" t="s">
        <v>9641</v>
      </c>
      <c r="U1820" s="672" t="s">
        <v>694</v>
      </c>
      <c r="V1820" s="632" t="s">
        <v>694</v>
      </c>
      <c r="W1820" s="637" t="s">
        <v>9669</v>
      </c>
      <c r="X1820" s="637" t="s">
        <v>9669</v>
      </c>
      <c r="Y1820" s="637" t="s">
        <v>9671</v>
      </c>
      <c r="Z1820" s="637">
        <v>175802.48</v>
      </c>
      <c r="AA1820" s="637" t="s">
        <v>9640</v>
      </c>
      <c r="AB1820" s="665">
        <v>4205109214</v>
      </c>
    </row>
    <row r="1821" spans="1:28" ht="56.25">
      <c r="A1821" s="475" t="s">
        <v>27543</v>
      </c>
      <c r="B1821" s="1171" t="s">
        <v>7553</v>
      </c>
      <c r="C1821" s="632" t="s">
        <v>7554</v>
      </c>
      <c r="D1821" s="632" t="s">
        <v>268</v>
      </c>
      <c r="E1821" s="677" t="s">
        <v>9639</v>
      </c>
      <c r="F1821" s="632" t="s">
        <v>9419</v>
      </c>
      <c r="G1821" s="652" t="s">
        <v>694</v>
      </c>
      <c r="H1821" s="632" t="s">
        <v>694</v>
      </c>
      <c r="I1821" s="632" t="s">
        <v>711</v>
      </c>
      <c r="J1821" s="476"/>
      <c r="K1821" s="632" t="s">
        <v>10</v>
      </c>
      <c r="L1821" s="639">
        <v>1</v>
      </c>
      <c r="M1821" s="639" t="s">
        <v>694</v>
      </c>
      <c r="N1821" s="637">
        <v>212183.55</v>
      </c>
      <c r="O1821" s="637">
        <v>212183.55</v>
      </c>
      <c r="P1821" s="647">
        <f t="shared" si="59"/>
        <v>0</v>
      </c>
      <c r="Q1821" s="638">
        <f t="shared" si="60"/>
        <v>0</v>
      </c>
      <c r="R1821" s="637" t="s">
        <v>9640</v>
      </c>
      <c r="S1821" s="665">
        <v>4205109214</v>
      </c>
      <c r="T1821" s="637" t="s">
        <v>9641</v>
      </c>
      <c r="U1821" s="672" t="s">
        <v>694</v>
      </c>
      <c r="V1821" s="632" t="s">
        <v>694</v>
      </c>
      <c r="W1821" s="637" t="s">
        <v>9669</v>
      </c>
      <c r="X1821" s="637" t="s">
        <v>9669</v>
      </c>
      <c r="Y1821" s="637" t="s">
        <v>9672</v>
      </c>
      <c r="Z1821" s="637">
        <v>212183.55</v>
      </c>
      <c r="AA1821" s="637" t="s">
        <v>9640</v>
      </c>
      <c r="AB1821" s="665">
        <v>4205109214</v>
      </c>
    </row>
    <row r="1822" spans="1:28" ht="56.25">
      <c r="A1822" s="475" t="s">
        <v>27544</v>
      </c>
      <c r="B1822" s="1171" t="s">
        <v>7556</v>
      </c>
      <c r="C1822" s="632" t="s">
        <v>7557</v>
      </c>
      <c r="D1822" s="632" t="s">
        <v>268</v>
      </c>
      <c r="E1822" s="677" t="s">
        <v>9639</v>
      </c>
      <c r="F1822" s="632" t="s">
        <v>9426</v>
      </c>
      <c r="G1822" s="652" t="s">
        <v>694</v>
      </c>
      <c r="H1822" s="632" t="s">
        <v>694</v>
      </c>
      <c r="I1822" s="632" t="s">
        <v>711</v>
      </c>
      <c r="J1822" s="476"/>
      <c r="K1822" s="632" t="s">
        <v>10</v>
      </c>
      <c r="L1822" s="639">
        <v>1</v>
      </c>
      <c r="M1822" s="639" t="s">
        <v>694</v>
      </c>
      <c r="N1822" s="637">
        <v>241199.69</v>
      </c>
      <c r="O1822" s="637">
        <v>241199.69</v>
      </c>
      <c r="P1822" s="647">
        <f t="shared" si="59"/>
        <v>0</v>
      </c>
      <c r="Q1822" s="638">
        <f t="shared" si="60"/>
        <v>0</v>
      </c>
      <c r="R1822" s="637" t="s">
        <v>9640</v>
      </c>
      <c r="S1822" s="665">
        <v>4205109214</v>
      </c>
      <c r="T1822" s="637" t="s">
        <v>9641</v>
      </c>
      <c r="U1822" s="672" t="s">
        <v>694</v>
      </c>
      <c r="V1822" s="632" t="s">
        <v>694</v>
      </c>
      <c r="W1822" s="637" t="s">
        <v>9646</v>
      </c>
      <c r="X1822" s="637" t="s">
        <v>9642</v>
      </c>
      <c r="Y1822" s="637" t="s">
        <v>9673</v>
      </c>
      <c r="Z1822" s="637">
        <v>241199.69</v>
      </c>
      <c r="AA1822" s="637" t="s">
        <v>9640</v>
      </c>
      <c r="AB1822" s="665">
        <v>4205109214</v>
      </c>
    </row>
    <row r="1823" spans="1:28" ht="56.25">
      <c r="A1823" s="475" t="s">
        <v>27545</v>
      </c>
      <c r="B1823" s="1171" t="s">
        <v>7559</v>
      </c>
      <c r="C1823" s="632" t="s">
        <v>7560</v>
      </c>
      <c r="D1823" s="632" t="s">
        <v>268</v>
      </c>
      <c r="E1823" s="677" t="s">
        <v>9639</v>
      </c>
      <c r="F1823" s="632" t="s">
        <v>828</v>
      </c>
      <c r="G1823" s="652"/>
      <c r="H1823" s="632" t="s">
        <v>694</v>
      </c>
      <c r="I1823" s="632" t="s">
        <v>711</v>
      </c>
      <c r="J1823" s="476"/>
      <c r="K1823" s="632" t="s">
        <v>10</v>
      </c>
      <c r="L1823" s="639">
        <v>1</v>
      </c>
      <c r="M1823" s="639" t="s">
        <v>694</v>
      </c>
      <c r="N1823" s="637">
        <v>226984.89</v>
      </c>
      <c r="O1823" s="637">
        <v>226984.89</v>
      </c>
      <c r="P1823" s="647">
        <f t="shared" si="59"/>
        <v>0</v>
      </c>
      <c r="Q1823" s="638">
        <f t="shared" si="60"/>
        <v>0</v>
      </c>
      <c r="R1823" s="637" t="s">
        <v>9640</v>
      </c>
      <c r="S1823" s="665">
        <v>4205109214</v>
      </c>
      <c r="T1823" s="637" t="s">
        <v>9641</v>
      </c>
      <c r="U1823" s="672" t="s">
        <v>694</v>
      </c>
      <c r="V1823" s="632" t="s">
        <v>694</v>
      </c>
      <c r="W1823" s="637" t="s">
        <v>9669</v>
      </c>
      <c r="X1823" s="637" t="s">
        <v>9669</v>
      </c>
      <c r="Y1823" s="637" t="s">
        <v>9674</v>
      </c>
      <c r="Z1823" s="637">
        <v>226984.89</v>
      </c>
      <c r="AA1823" s="637" t="s">
        <v>9640</v>
      </c>
      <c r="AB1823" s="665">
        <v>4205109214</v>
      </c>
    </row>
    <row r="1824" spans="1:28" ht="56.25">
      <c r="A1824" s="475" t="s">
        <v>27546</v>
      </c>
      <c r="B1824" s="1171" t="s">
        <v>7562</v>
      </c>
      <c r="C1824" s="632" t="s">
        <v>7563</v>
      </c>
      <c r="D1824" s="632" t="s">
        <v>268</v>
      </c>
      <c r="E1824" s="677" t="s">
        <v>9639</v>
      </c>
      <c r="F1824" s="632" t="s">
        <v>9426</v>
      </c>
      <c r="G1824" s="652" t="s">
        <v>694</v>
      </c>
      <c r="H1824" s="632" t="s">
        <v>694</v>
      </c>
      <c r="I1824" s="632" t="s">
        <v>711</v>
      </c>
      <c r="J1824" s="476"/>
      <c r="K1824" s="632" t="s">
        <v>10</v>
      </c>
      <c r="L1824" s="639">
        <v>1</v>
      </c>
      <c r="M1824" s="639" t="s">
        <v>694</v>
      </c>
      <c r="N1824" s="637">
        <v>498843.45</v>
      </c>
      <c r="O1824" s="637">
        <v>498843.45</v>
      </c>
      <c r="P1824" s="647">
        <f t="shared" si="59"/>
        <v>0</v>
      </c>
      <c r="Q1824" s="638">
        <f t="shared" si="60"/>
        <v>0</v>
      </c>
      <c r="R1824" s="637" t="s">
        <v>9640</v>
      </c>
      <c r="S1824" s="665">
        <v>4205109214</v>
      </c>
      <c r="T1824" s="637" t="s">
        <v>9641</v>
      </c>
      <c r="U1824" s="672" t="s">
        <v>694</v>
      </c>
      <c r="V1824" s="632" t="s">
        <v>694</v>
      </c>
      <c r="W1824" s="637" t="s">
        <v>9646</v>
      </c>
      <c r="X1824" s="637" t="s">
        <v>9646</v>
      </c>
      <c r="Y1824" s="637" t="s">
        <v>9675</v>
      </c>
      <c r="Z1824" s="637">
        <v>498843.45</v>
      </c>
      <c r="AA1824" s="637" t="s">
        <v>9640</v>
      </c>
      <c r="AB1824" s="665">
        <v>4205109214</v>
      </c>
    </row>
    <row r="1825" spans="1:28" ht="56.25">
      <c r="A1825" s="475" t="s">
        <v>27547</v>
      </c>
      <c r="B1825" s="1171" t="s">
        <v>7565</v>
      </c>
      <c r="C1825" s="632" t="s">
        <v>7566</v>
      </c>
      <c r="D1825" s="632" t="s">
        <v>268</v>
      </c>
      <c r="E1825" s="677" t="s">
        <v>9639</v>
      </c>
      <c r="F1825" s="632" t="s">
        <v>9470</v>
      </c>
      <c r="G1825" s="632" t="s">
        <v>694</v>
      </c>
      <c r="H1825" s="632" t="s">
        <v>694</v>
      </c>
      <c r="I1825" s="632" t="s">
        <v>711</v>
      </c>
      <c r="J1825" s="476"/>
      <c r="K1825" s="632" t="s">
        <v>10</v>
      </c>
      <c r="L1825" s="639">
        <v>1</v>
      </c>
      <c r="M1825" s="639" t="s">
        <v>694</v>
      </c>
      <c r="N1825" s="637">
        <v>249222.26</v>
      </c>
      <c r="O1825" s="637">
        <v>249222.26</v>
      </c>
      <c r="P1825" s="647">
        <f t="shared" si="59"/>
        <v>0</v>
      </c>
      <c r="Q1825" s="638">
        <f t="shared" si="60"/>
        <v>0</v>
      </c>
      <c r="R1825" s="637" t="s">
        <v>9640</v>
      </c>
      <c r="S1825" s="665">
        <v>4205109214</v>
      </c>
      <c r="T1825" s="637" t="s">
        <v>9641</v>
      </c>
      <c r="U1825" s="672" t="s">
        <v>694</v>
      </c>
      <c r="V1825" s="632" t="s">
        <v>694</v>
      </c>
      <c r="W1825" s="637" t="s">
        <v>9646</v>
      </c>
      <c r="X1825" s="637" t="s">
        <v>9646</v>
      </c>
      <c r="Y1825" s="637" t="s">
        <v>9676</v>
      </c>
      <c r="Z1825" s="637">
        <v>249222.26</v>
      </c>
      <c r="AA1825" s="637" t="s">
        <v>9640</v>
      </c>
      <c r="AB1825" s="665">
        <v>4205109214</v>
      </c>
    </row>
    <row r="1826" spans="1:28" ht="56.25">
      <c r="A1826" s="475" t="s">
        <v>27548</v>
      </c>
      <c r="B1826" s="1171" t="s">
        <v>7568</v>
      </c>
      <c r="C1826" s="632" t="s">
        <v>7569</v>
      </c>
      <c r="D1826" s="632" t="s">
        <v>268</v>
      </c>
      <c r="E1826" s="677" t="s">
        <v>9639</v>
      </c>
      <c r="F1826" s="632" t="s">
        <v>9426</v>
      </c>
      <c r="G1826" s="652" t="s">
        <v>694</v>
      </c>
      <c r="H1826" s="632" t="s">
        <v>694</v>
      </c>
      <c r="I1826" s="632" t="s">
        <v>711</v>
      </c>
      <c r="J1826" s="476"/>
      <c r="K1826" s="632" t="s">
        <v>10</v>
      </c>
      <c r="L1826" s="639">
        <v>1</v>
      </c>
      <c r="M1826" s="639" t="s">
        <v>694</v>
      </c>
      <c r="N1826" s="637">
        <v>253289.51</v>
      </c>
      <c r="O1826" s="637">
        <v>253289.51</v>
      </c>
      <c r="P1826" s="647">
        <f t="shared" si="59"/>
        <v>0</v>
      </c>
      <c r="Q1826" s="638">
        <f t="shared" si="60"/>
        <v>0</v>
      </c>
      <c r="R1826" s="637" t="s">
        <v>9640</v>
      </c>
      <c r="S1826" s="665">
        <v>4205109214</v>
      </c>
      <c r="T1826" s="637" t="s">
        <v>9641</v>
      </c>
      <c r="U1826" s="672" t="s">
        <v>694</v>
      </c>
      <c r="V1826" s="632" t="s">
        <v>694</v>
      </c>
      <c r="W1826" s="637" t="s">
        <v>9646</v>
      </c>
      <c r="X1826" s="637" t="s">
        <v>9646</v>
      </c>
      <c r="Y1826" s="637" t="s">
        <v>9677</v>
      </c>
      <c r="Z1826" s="637">
        <v>253289.51</v>
      </c>
      <c r="AA1826" s="637" t="s">
        <v>9640</v>
      </c>
      <c r="AB1826" s="665">
        <v>4205109214</v>
      </c>
    </row>
    <row r="1827" spans="1:28" ht="56.25">
      <c r="A1827" s="475" t="s">
        <v>27549</v>
      </c>
      <c r="B1827" s="1171" t="s">
        <v>7571</v>
      </c>
      <c r="C1827" s="632" t="s">
        <v>7572</v>
      </c>
      <c r="D1827" s="632" t="s">
        <v>268</v>
      </c>
      <c r="E1827" s="677" t="s">
        <v>9639</v>
      </c>
      <c r="F1827" s="632" t="s">
        <v>9476</v>
      </c>
      <c r="G1827" s="652" t="s">
        <v>694</v>
      </c>
      <c r="H1827" s="632" t="s">
        <v>694</v>
      </c>
      <c r="I1827" s="632" t="s">
        <v>711</v>
      </c>
      <c r="J1827" s="476"/>
      <c r="K1827" s="632" t="s">
        <v>10</v>
      </c>
      <c r="L1827" s="639">
        <v>1</v>
      </c>
      <c r="M1827" s="639" t="s">
        <v>694</v>
      </c>
      <c r="N1827" s="637">
        <v>78756.08</v>
      </c>
      <c r="O1827" s="637">
        <v>78756.08</v>
      </c>
      <c r="P1827" s="647">
        <f t="shared" si="59"/>
        <v>0</v>
      </c>
      <c r="Q1827" s="638">
        <f t="shared" si="60"/>
        <v>0</v>
      </c>
      <c r="R1827" s="637" t="s">
        <v>9640</v>
      </c>
      <c r="S1827" s="665">
        <v>4205109214</v>
      </c>
      <c r="T1827" s="637" t="s">
        <v>9641</v>
      </c>
      <c r="U1827" s="672" t="s">
        <v>694</v>
      </c>
      <c r="V1827" s="632" t="s">
        <v>694</v>
      </c>
      <c r="W1827" s="637" t="s">
        <v>9646</v>
      </c>
      <c r="X1827" s="637" t="s">
        <v>9642</v>
      </c>
      <c r="Y1827" s="637" t="s">
        <v>9678</v>
      </c>
      <c r="Z1827" s="637">
        <v>78756.08</v>
      </c>
      <c r="AA1827" s="637" t="s">
        <v>9640</v>
      </c>
      <c r="AB1827" s="665">
        <v>4205109214</v>
      </c>
    </row>
    <row r="1828" spans="1:28" ht="56.25">
      <c r="A1828" s="475" t="s">
        <v>27550</v>
      </c>
      <c r="B1828" s="1171" t="s">
        <v>7487</v>
      </c>
      <c r="C1828" s="632" t="s">
        <v>7488</v>
      </c>
      <c r="D1828" s="632" t="s">
        <v>268</v>
      </c>
      <c r="E1828" s="677" t="s">
        <v>9639</v>
      </c>
      <c r="F1828" s="632" t="s">
        <v>9487</v>
      </c>
      <c r="G1828" s="652" t="s">
        <v>694</v>
      </c>
      <c r="H1828" s="632" t="s">
        <v>694</v>
      </c>
      <c r="I1828" s="632" t="s">
        <v>711</v>
      </c>
      <c r="J1828" s="476"/>
      <c r="K1828" s="632" t="s">
        <v>10</v>
      </c>
      <c r="L1828" s="639">
        <v>1</v>
      </c>
      <c r="M1828" s="639" t="s">
        <v>694</v>
      </c>
      <c r="N1828" s="637">
        <v>286025.57</v>
      </c>
      <c r="O1828" s="637">
        <v>286025.57</v>
      </c>
      <c r="P1828" s="647">
        <f t="shared" si="59"/>
        <v>0</v>
      </c>
      <c r="Q1828" s="638">
        <f t="shared" si="60"/>
        <v>0</v>
      </c>
      <c r="R1828" s="637" t="s">
        <v>9679</v>
      </c>
      <c r="S1828" s="665">
        <v>4217039402</v>
      </c>
      <c r="T1828" s="637" t="s">
        <v>9680</v>
      </c>
      <c r="U1828" s="672" t="s">
        <v>694</v>
      </c>
      <c r="V1828" s="632" t="s">
        <v>694</v>
      </c>
      <c r="W1828" s="637" t="s">
        <v>9522</v>
      </c>
      <c r="X1828" s="637" t="s">
        <v>9522</v>
      </c>
      <c r="Y1828" s="637" t="s">
        <v>9681</v>
      </c>
      <c r="Z1828" s="637">
        <v>286025.57</v>
      </c>
      <c r="AA1828" s="637" t="s">
        <v>9679</v>
      </c>
      <c r="AB1828" s="665">
        <v>4217039402</v>
      </c>
    </row>
    <row r="1829" spans="1:28" ht="56.25">
      <c r="A1829" s="475" t="s">
        <v>27551</v>
      </c>
      <c r="B1829" s="1171" t="s">
        <v>7487</v>
      </c>
      <c r="C1829" s="632" t="s">
        <v>7488</v>
      </c>
      <c r="D1829" s="632" t="s">
        <v>269</v>
      </c>
      <c r="E1829" s="677" t="s">
        <v>9444</v>
      </c>
      <c r="F1829" s="632" t="s">
        <v>9487</v>
      </c>
      <c r="G1829" s="632" t="s">
        <v>2593</v>
      </c>
      <c r="H1829" s="632" t="s">
        <v>9682</v>
      </c>
      <c r="I1829" s="632" t="s">
        <v>9447</v>
      </c>
      <c r="J1829" s="476"/>
      <c r="K1829" s="632" t="s">
        <v>10</v>
      </c>
      <c r="L1829" s="639">
        <v>1</v>
      </c>
      <c r="M1829" s="639" t="s">
        <v>694</v>
      </c>
      <c r="N1829" s="637">
        <v>710753.12</v>
      </c>
      <c r="O1829" s="637">
        <v>710753.12</v>
      </c>
      <c r="P1829" s="647">
        <f t="shared" si="59"/>
        <v>0</v>
      </c>
      <c r="Q1829" s="638">
        <f t="shared" si="60"/>
        <v>0</v>
      </c>
      <c r="R1829" s="637" t="s">
        <v>836</v>
      </c>
      <c r="S1829" s="636">
        <v>4217146362</v>
      </c>
      <c r="T1829" s="636" t="s">
        <v>9519</v>
      </c>
      <c r="U1829" s="672" t="s">
        <v>694</v>
      </c>
      <c r="V1829" s="632" t="s">
        <v>694</v>
      </c>
      <c r="W1829" s="637" t="s">
        <v>9683</v>
      </c>
      <c r="X1829" s="637" t="s">
        <v>9683</v>
      </c>
      <c r="Y1829" s="637" t="s">
        <v>9684</v>
      </c>
      <c r="Z1829" s="637">
        <v>710753.12</v>
      </c>
      <c r="AA1829" s="637" t="s">
        <v>836</v>
      </c>
      <c r="AB1829" s="636">
        <v>4217146362</v>
      </c>
    </row>
    <row r="1830" spans="1:28" ht="56.25">
      <c r="A1830" s="475" t="s">
        <v>27552</v>
      </c>
      <c r="B1830" s="1171" t="s">
        <v>7499</v>
      </c>
      <c r="C1830" s="632" t="s">
        <v>7500</v>
      </c>
      <c r="D1830" s="632" t="s">
        <v>269</v>
      </c>
      <c r="E1830" s="677" t="s">
        <v>9444</v>
      </c>
      <c r="F1830" s="632" t="s">
        <v>9500</v>
      </c>
      <c r="G1830" s="632" t="s">
        <v>9685</v>
      </c>
      <c r="H1830" s="632" t="s">
        <v>9686</v>
      </c>
      <c r="I1830" s="632" t="s">
        <v>9447</v>
      </c>
      <c r="J1830" s="476"/>
      <c r="K1830" s="632" t="s">
        <v>10</v>
      </c>
      <c r="L1830" s="639">
        <v>1</v>
      </c>
      <c r="M1830" s="639" t="s">
        <v>694</v>
      </c>
      <c r="N1830" s="637">
        <v>274484.28999999998</v>
      </c>
      <c r="O1830" s="637">
        <v>274484.28999999998</v>
      </c>
      <c r="P1830" s="647">
        <f t="shared" si="59"/>
        <v>0</v>
      </c>
      <c r="Q1830" s="638">
        <f t="shared" si="60"/>
        <v>0</v>
      </c>
      <c r="R1830" s="637" t="s">
        <v>836</v>
      </c>
      <c r="S1830" s="636">
        <v>4217146362</v>
      </c>
      <c r="T1830" s="636" t="s">
        <v>9519</v>
      </c>
      <c r="U1830" s="672" t="s">
        <v>694</v>
      </c>
      <c r="V1830" s="632" t="s">
        <v>694</v>
      </c>
      <c r="W1830" s="637" t="s">
        <v>9683</v>
      </c>
      <c r="X1830" s="637" t="s">
        <v>9522</v>
      </c>
      <c r="Y1830" s="637" t="s">
        <v>9687</v>
      </c>
      <c r="Z1830" s="637">
        <v>274484.28999999998</v>
      </c>
      <c r="AA1830" s="637" t="s">
        <v>836</v>
      </c>
      <c r="AB1830" s="636">
        <v>4217146362</v>
      </c>
    </row>
    <row r="1831" spans="1:28" ht="56.25">
      <c r="A1831" s="475" t="s">
        <v>27553</v>
      </c>
      <c r="B1831" s="1171" t="s">
        <v>7517</v>
      </c>
      <c r="C1831" s="632" t="s">
        <v>7518</v>
      </c>
      <c r="D1831" s="632" t="s">
        <v>269</v>
      </c>
      <c r="E1831" s="677" t="s">
        <v>9444</v>
      </c>
      <c r="F1831" s="632" t="s">
        <v>9500</v>
      </c>
      <c r="G1831" s="632" t="s">
        <v>9685</v>
      </c>
      <c r="H1831" s="632" t="s">
        <v>9688</v>
      </c>
      <c r="I1831" s="632" t="s">
        <v>9447</v>
      </c>
      <c r="J1831" s="476"/>
      <c r="K1831" s="632" t="s">
        <v>10</v>
      </c>
      <c r="L1831" s="639">
        <v>1</v>
      </c>
      <c r="M1831" s="639" t="s">
        <v>694</v>
      </c>
      <c r="N1831" s="637">
        <v>31492.18</v>
      </c>
      <c r="O1831" s="637">
        <v>31492.18</v>
      </c>
      <c r="P1831" s="647">
        <f t="shared" si="59"/>
        <v>0</v>
      </c>
      <c r="Q1831" s="638">
        <f t="shared" si="60"/>
        <v>0</v>
      </c>
      <c r="R1831" s="637" t="s">
        <v>836</v>
      </c>
      <c r="S1831" s="636">
        <v>4217146362</v>
      </c>
      <c r="T1831" s="636" t="s">
        <v>9519</v>
      </c>
      <c r="U1831" s="672" t="s">
        <v>694</v>
      </c>
      <c r="V1831" s="632" t="s">
        <v>694</v>
      </c>
      <c r="W1831" s="637" t="s">
        <v>9471</v>
      </c>
      <c r="X1831" s="637" t="s">
        <v>9471</v>
      </c>
      <c r="Y1831" s="637" t="s">
        <v>9689</v>
      </c>
      <c r="Z1831" s="637">
        <v>31492.18</v>
      </c>
      <c r="AA1831" s="637" t="s">
        <v>836</v>
      </c>
      <c r="AB1831" s="636">
        <v>4217146362</v>
      </c>
    </row>
    <row r="1832" spans="1:28" ht="56.25">
      <c r="A1832" s="475" t="s">
        <v>27554</v>
      </c>
      <c r="B1832" s="1171" t="s">
        <v>7526</v>
      </c>
      <c r="C1832" s="632" t="s">
        <v>7527</v>
      </c>
      <c r="D1832" s="632" t="s">
        <v>269</v>
      </c>
      <c r="E1832" s="677" t="s">
        <v>9444</v>
      </c>
      <c r="F1832" s="632" t="s">
        <v>9426</v>
      </c>
      <c r="G1832" s="632" t="s">
        <v>9685</v>
      </c>
      <c r="H1832" s="632" t="s">
        <v>9690</v>
      </c>
      <c r="I1832" s="632" t="s">
        <v>9447</v>
      </c>
      <c r="J1832" s="476"/>
      <c r="K1832" s="632" t="s">
        <v>10</v>
      </c>
      <c r="L1832" s="639">
        <v>1</v>
      </c>
      <c r="M1832" s="639" t="s">
        <v>694</v>
      </c>
      <c r="N1832" s="637">
        <v>13770.85</v>
      </c>
      <c r="O1832" s="637">
        <v>13770.85</v>
      </c>
      <c r="P1832" s="647">
        <f t="shared" si="59"/>
        <v>0</v>
      </c>
      <c r="Q1832" s="638">
        <f t="shared" si="60"/>
        <v>0</v>
      </c>
      <c r="R1832" s="637" t="s">
        <v>836</v>
      </c>
      <c r="S1832" s="636">
        <v>4217146362</v>
      </c>
      <c r="T1832" s="636" t="s">
        <v>9519</v>
      </c>
      <c r="U1832" s="672" t="s">
        <v>694</v>
      </c>
      <c r="V1832" s="632" t="s">
        <v>694</v>
      </c>
      <c r="W1832" s="637" t="s">
        <v>9471</v>
      </c>
      <c r="X1832" s="637" t="s">
        <v>9471</v>
      </c>
      <c r="Y1832" s="637" t="s">
        <v>9691</v>
      </c>
      <c r="Z1832" s="637">
        <v>13770.85</v>
      </c>
      <c r="AA1832" s="637" t="s">
        <v>836</v>
      </c>
      <c r="AB1832" s="636">
        <v>4217146362</v>
      </c>
    </row>
    <row r="1833" spans="1:28" ht="56.25">
      <c r="A1833" s="475" t="s">
        <v>27555</v>
      </c>
      <c r="B1833" s="1171" t="s">
        <v>7532</v>
      </c>
      <c r="C1833" s="632" t="s">
        <v>7533</v>
      </c>
      <c r="D1833" s="632" t="s">
        <v>269</v>
      </c>
      <c r="E1833" s="677" t="s">
        <v>9444</v>
      </c>
      <c r="F1833" s="632" t="s">
        <v>9487</v>
      </c>
      <c r="G1833" s="632" t="s">
        <v>9530</v>
      </c>
      <c r="H1833" s="632" t="s">
        <v>9692</v>
      </c>
      <c r="I1833" s="632" t="s">
        <v>9447</v>
      </c>
      <c r="J1833" s="476"/>
      <c r="K1833" s="632" t="s">
        <v>10</v>
      </c>
      <c r="L1833" s="639">
        <v>1</v>
      </c>
      <c r="M1833" s="639" t="s">
        <v>694</v>
      </c>
      <c r="N1833" s="637">
        <v>532471.49</v>
      </c>
      <c r="O1833" s="637">
        <v>532471.49</v>
      </c>
      <c r="P1833" s="647">
        <f t="shared" si="59"/>
        <v>0</v>
      </c>
      <c r="Q1833" s="638">
        <f t="shared" si="60"/>
        <v>0</v>
      </c>
      <c r="R1833" s="637" t="s">
        <v>836</v>
      </c>
      <c r="S1833" s="636">
        <v>4217146362</v>
      </c>
      <c r="T1833" s="636" t="s">
        <v>9519</v>
      </c>
      <c r="U1833" s="672" t="s">
        <v>694</v>
      </c>
      <c r="V1833" s="632" t="s">
        <v>694</v>
      </c>
      <c r="W1833" s="637" t="s">
        <v>9449</v>
      </c>
      <c r="X1833" s="637" t="s">
        <v>9449</v>
      </c>
      <c r="Y1833" s="637" t="s">
        <v>9693</v>
      </c>
      <c r="Z1833" s="637">
        <v>532471.49</v>
      </c>
      <c r="AA1833" s="637" t="s">
        <v>836</v>
      </c>
      <c r="AB1833" s="636">
        <v>4217146362</v>
      </c>
    </row>
    <row r="1834" spans="1:28" ht="56.25">
      <c r="A1834" s="475" t="s">
        <v>27556</v>
      </c>
      <c r="B1834" s="1171" t="s">
        <v>7547</v>
      </c>
      <c r="C1834" s="632" t="s">
        <v>7548</v>
      </c>
      <c r="D1834" s="632" t="s">
        <v>269</v>
      </c>
      <c r="E1834" s="677" t="s">
        <v>9444</v>
      </c>
      <c r="F1834" s="632" t="s">
        <v>9419</v>
      </c>
      <c r="G1834" s="632" t="s">
        <v>9530</v>
      </c>
      <c r="H1834" s="632" t="s">
        <v>9694</v>
      </c>
      <c r="I1834" s="632" t="s">
        <v>9447</v>
      </c>
      <c r="J1834" s="476"/>
      <c r="K1834" s="632" t="s">
        <v>10</v>
      </c>
      <c r="L1834" s="639">
        <v>1</v>
      </c>
      <c r="M1834" s="639" t="s">
        <v>694</v>
      </c>
      <c r="N1834" s="637">
        <v>56307.03</v>
      </c>
      <c r="O1834" s="637">
        <v>56307.03</v>
      </c>
      <c r="P1834" s="647">
        <f t="shared" si="59"/>
        <v>0</v>
      </c>
      <c r="Q1834" s="638">
        <f t="shared" si="60"/>
        <v>0</v>
      </c>
      <c r="R1834" s="637" t="s">
        <v>836</v>
      </c>
      <c r="S1834" s="636">
        <v>4217146362</v>
      </c>
      <c r="T1834" s="636" t="s">
        <v>9519</v>
      </c>
      <c r="U1834" s="672" t="s">
        <v>694</v>
      </c>
      <c r="V1834" s="632" t="s">
        <v>694</v>
      </c>
      <c r="W1834" s="637" t="s">
        <v>9449</v>
      </c>
      <c r="X1834" s="637" t="s">
        <v>9449</v>
      </c>
      <c r="Y1834" s="637" t="s">
        <v>9695</v>
      </c>
      <c r="Z1834" s="637">
        <v>56307.03</v>
      </c>
      <c r="AA1834" s="637" t="s">
        <v>836</v>
      </c>
      <c r="AB1834" s="636">
        <v>4217146362</v>
      </c>
    </row>
    <row r="1835" spans="1:28" ht="56.25">
      <c r="A1835" s="475" t="s">
        <v>27557</v>
      </c>
      <c r="B1835" s="1171" t="s">
        <v>7559</v>
      </c>
      <c r="C1835" s="632" t="s">
        <v>7560</v>
      </c>
      <c r="D1835" s="632" t="s">
        <v>269</v>
      </c>
      <c r="E1835" s="677" t="s">
        <v>9444</v>
      </c>
      <c r="F1835" s="632" t="s">
        <v>828</v>
      </c>
      <c r="G1835" s="632" t="s">
        <v>9696</v>
      </c>
      <c r="H1835" s="632" t="s">
        <v>9697</v>
      </c>
      <c r="I1835" s="632" t="s">
        <v>9447</v>
      </c>
      <c r="J1835" s="476"/>
      <c r="K1835" s="632" t="s">
        <v>10</v>
      </c>
      <c r="L1835" s="639">
        <v>1</v>
      </c>
      <c r="M1835" s="639" t="s">
        <v>694</v>
      </c>
      <c r="N1835" s="637">
        <v>441316.6</v>
      </c>
      <c r="O1835" s="637">
        <v>441316.6</v>
      </c>
      <c r="P1835" s="647">
        <f t="shared" si="59"/>
        <v>0</v>
      </c>
      <c r="Q1835" s="638">
        <f t="shared" si="60"/>
        <v>0</v>
      </c>
      <c r="R1835" s="637" t="s">
        <v>836</v>
      </c>
      <c r="S1835" s="636">
        <v>4217146362</v>
      </c>
      <c r="T1835" s="636" t="s">
        <v>9519</v>
      </c>
      <c r="U1835" s="672" t="s">
        <v>694</v>
      </c>
      <c r="V1835" s="632" t="s">
        <v>694</v>
      </c>
      <c r="W1835" s="634">
        <v>42404</v>
      </c>
      <c r="X1835" s="634">
        <v>42404</v>
      </c>
      <c r="Y1835" s="637" t="s">
        <v>9698</v>
      </c>
      <c r="Z1835" s="637">
        <v>441316.6</v>
      </c>
      <c r="AA1835" s="637" t="s">
        <v>836</v>
      </c>
      <c r="AB1835" s="636">
        <v>4217146362</v>
      </c>
    </row>
    <row r="1836" spans="1:28" ht="56.25">
      <c r="A1836" s="475" t="s">
        <v>27558</v>
      </c>
      <c r="B1836" s="1171" t="s">
        <v>7508</v>
      </c>
      <c r="C1836" s="632" t="s">
        <v>7509</v>
      </c>
      <c r="D1836" s="632" t="s">
        <v>269</v>
      </c>
      <c r="E1836" s="677" t="s">
        <v>9418</v>
      </c>
      <c r="F1836" s="632" t="s">
        <v>2490</v>
      </c>
      <c r="G1836" s="632" t="s">
        <v>9699</v>
      </c>
      <c r="H1836" s="632" t="s">
        <v>9700</v>
      </c>
      <c r="I1836" s="632" t="s">
        <v>9422</v>
      </c>
      <c r="J1836" s="476"/>
      <c r="K1836" s="632" t="s">
        <v>10</v>
      </c>
      <c r="L1836" s="639">
        <v>1</v>
      </c>
      <c r="M1836" s="639" t="s">
        <v>694</v>
      </c>
      <c r="N1836" s="637">
        <v>230088.68</v>
      </c>
      <c r="O1836" s="637">
        <v>230088.68</v>
      </c>
      <c r="P1836" s="647">
        <f t="shared" si="59"/>
        <v>0</v>
      </c>
      <c r="Q1836" s="638">
        <f t="shared" si="60"/>
        <v>0</v>
      </c>
      <c r="R1836" s="636" t="s">
        <v>561</v>
      </c>
      <c r="S1836" s="636">
        <v>4217148426</v>
      </c>
      <c r="T1836" s="636" t="s">
        <v>9560</v>
      </c>
      <c r="U1836" s="672" t="s">
        <v>694</v>
      </c>
      <c r="V1836" s="632" t="s">
        <v>694</v>
      </c>
      <c r="W1836" s="634">
        <v>42572</v>
      </c>
      <c r="X1836" s="634">
        <v>42572</v>
      </c>
      <c r="Y1836" s="637" t="s">
        <v>9701</v>
      </c>
      <c r="Z1836" s="637">
        <v>230088.68</v>
      </c>
      <c r="AA1836" s="636" t="s">
        <v>561</v>
      </c>
      <c r="AB1836" s="636">
        <v>4217148426</v>
      </c>
    </row>
    <row r="1837" spans="1:28" ht="56.25">
      <c r="A1837" s="475" t="s">
        <v>27559</v>
      </c>
      <c r="B1837" s="1171" t="s">
        <v>7535</v>
      </c>
      <c r="C1837" s="632" t="s">
        <v>7536</v>
      </c>
      <c r="D1837" s="632" t="s">
        <v>9702</v>
      </c>
      <c r="E1837" s="677" t="s">
        <v>9703</v>
      </c>
      <c r="F1837" s="632" t="s">
        <v>1093</v>
      </c>
      <c r="G1837" s="632" t="s">
        <v>1307</v>
      </c>
      <c r="H1837" s="632" t="s">
        <v>9704</v>
      </c>
      <c r="I1837" s="632" t="s">
        <v>9705</v>
      </c>
      <c r="J1837" s="476"/>
      <c r="K1837" s="632" t="s">
        <v>10</v>
      </c>
      <c r="L1837" s="639">
        <v>1</v>
      </c>
      <c r="M1837" s="639" t="s">
        <v>694</v>
      </c>
      <c r="N1837" s="637">
        <v>23440</v>
      </c>
      <c r="O1837" s="637">
        <v>23440</v>
      </c>
      <c r="P1837" s="647">
        <f t="shared" si="59"/>
        <v>0</v>
      </c>
      <c r="Q1837" s="638">
        <f t="shared" si="60"/>
        <v>0</v>
      </c>
      <c r="R1837" s="636" t="s">
        <v>9706</v>
      </c>
      <c r="S1837" s="636">
        <v>7714016753</v>
      </c>
      <c r="T1837" s="636" t="s">
        <v>9707</v>
      </c>
      <c r="U1837" s="672"/>
      <c r="V1837" s="632"/>
      <c r="W1837" s="634">
        <v>42576</v>
      </c>
      <c r="X1837" s="634">
        <v>42576</v>
      </c>
      <c r="Y1837" s="637" t="s">
        <v>9708</v>
      </c>
      <c r="Z1837" s="637">
        <v>23440</v>
      </c>
      <c r="AA1837" s="636" t="s">
        <v>9706</v>
      </c>
      <c r="AB1837" s="636">
        <v>7714016753</v>
      </c>
    </row>
    <row r="1838" spans="1:28" ht="56.25">
      <c r="A1838" s="475" t="s">
        <v>27560</v>
      </c>
      <c r="B1838" s="1171" t="s">
        <v>7535</v>
      </c>
      <c r="C1838" s="632" t="s">
        <v>7536</v>
      </c>
      <c r="D1838" s="632" t="s">
        <v>9702</v>
      </c>
      <c r="E1838" s="677" t="s">
        <v>9703</v>
      </c>
      <c r="F1838" s="632" t="s">
        <v>1404</v>
      </c>
      <c r="G1838" s="632" t="s">
        <v>1307</v>
      </c>
      <c r="H1838" s="632" t="s">
        <v>9709</v>
      </c>
      <c r="I1838" s="632" t="s">
        <v>9705</v>
      </c>
      <c r="J1838" s="476"/>
      <c r="K1838" s="632" t="s">
        <v>10</v>
      </c>
      <c r="L1838" s="639">
        <v>1</v>
      </c>
      <c r="M1838" s="639" t="s">
        <v>694</v>
      </c>
      <c r="N1838" s="637">
        <v>79755.5</v>
      </c>
      <c r="O1838" s="637">
        <v>79755.5</v>
      </c>
      <c r="P1838" s="647">
        <f t="shared" si="59"/>
        <v>0</v>
      </c>
      <c r="Q1838" s="638">
        <f t="shared" si="60"/>
        <v>0</v>
      </c>
      <c r="R1838" s="636" t="s">
        <v>9710</v>
      </c>
      <c r="S1838" s="636">
        <v>7715995942</v>
      </c>
      <c r="T1838" s="636" t="s">
        <v>9711</v>
      </c>
      <c r="U1838" s="672"/>
      <c r="V1838" s="632"/>
      <c r="W1838" s="634">
        <v>42583</v>
      </c>
      <c r="X1838" s="634">
        <v>42583</v>
      </c>
      <c r="Y1838" s="637" t="s">
        <v>9712</v>
      </c>
      <c r="Z1838" s="637">
        <v>79755.5</v>
      </c>
      <c r="AA1838" s="636" t="s">
        <v>9710</v>
      </c>
      <c r="AB1838" s="636">
        <v>7715995942</v>
      </c>
    </row>
    <row r="1839" spans="1:28" ht="56.25">
      <c r="A1839" s="475" t="s">
        <v>27561</v>
      </c>
      <c r="B1839" s="1171" t="s">
        <v>7535</v>
      </c>
      <c r="C1839" s="632" t="s">
        <v>7536</v>
      </c>
      <c r="D1839" s="632" t="s">
        <v>9702</v>
      </c>
      <c r="E1839" s="677" t="s">
        <v>9703</v>
      </c>
      <c r="F1839" s="632" t="s">
        <v>863</v>
      </c>
      <c r="G1839" s="632" t="s">
        <v>866</v>
      </c>
      <c r="H1839" s="632" t="s">
        <v>9713</v>
      </c>
      <c r="I1839" s="632" t="s">
        <v>9705</v>
      </c>
      <c r="J1839" s="476"/>
      <c r="K1839" s="632" t="s">
        <v>10</v>
      </c>
      <c r="L1839" s="639">
        <v>1</v>
      </c>
      <c r="M1839" s="639" t="s">
        <v>694</v>
      </c>
      <c r="N1839" s="637">
        <v>38996</v>
      </c>
      <c r="O1839" s="637">
        <v>38996</v>
      </c>
      <c r="P1839" s="647">
        <f t="shared" si="59"/>
        <v>0</v>
      </c>
      <c r="Q1839" s="638">
        <f t="shared" si="60"/>
        <v>0</v>
      </c>
      <c r="R1839" s="636" t="s">
        <v>9714</v>
      </c>
      <c r="S1839" s="636">
        <v>7725048330</v>
      </c>
      <c r="T1839" s="636" t="s">
        <v>9715</v>
      </c>
      <c r="U1839" s="672"/>
      <c r="V1839" s="632"/>
      <c r="W1839" s="634">
        <v>42556</v>
      </c>
      <c r="X1839" s="634">
        <v>42556</v>
      </c>
      <c r="Y1839" s="637" t="s">
        <v>9716</v>
      </c>
      <c r="Z1839" s="637">
        <v>38996</v>
      </c>
      <c r="AA1839" s="636" t="s">
        <v>9714</v>
      </c>
      <c r="AB1839" s="636">
        <v>7725048330</v>
      </c>
    </row>
    <row r="1840" spans="1:28" ht="56.25">
      <c r="A1840" s="475" t="s">
        <v>27562</v>
      </c>
      <c r="B1840" s="1171" t="s">
        <v>7535</v>
      </c>
      <c r="C1840" s="632" t="s">
        <v>7536</v>
      </c>
      <c r="D1840" s="632" t="s">
        <v>9702</v>
      </c>
      <c r="E1840" s="677" t="s">
        <v>9703</v>
      </c>
      <c r="F1840" s="632" t="s">
        <v>716</v>
      </c>
      <c r="G1840" s="632" t="s">
        <v>866</v>
      </c>
      <c r="H1840" s="632" t="s">
        <v>9717</v>
      </c>
      <c r="I1840" s="632" t="s">
        <v>9705</v>
      </c>
      <c r="J1840" s="476"/>
      <c r="K1840" s="632" t="s">
        <v>10</v>
      </c>
      <c r="L1840" s="639">
        <v>1</v>
      </c>
      <c r="M1840" s="639" t="s">
        <v>694</v>
      </c>
      <c r="N1840" s="637">
        <v>10170</v>
      </c>
      <c r="O1840" s="637">
        <v>10170</v>
      </c>
      <c r="P1840" s="647">
        <f t="shared" si="59"/>
        <v>0</v>
      </c>
      <c r="Q1840" s="638">
        <f t="shared" si="60"/>
        <v>0</v>
      </c>
      <c r="R1840" s="636" t="s">
        <v>9718</v>
      </c>
      <c r="S1840" s="636">
        <v>5001028833</v>
      </c>
      <c r="T1840" s="636" t="s">
        <v>9719</v>
      </c>
      <c r="U1840" s="672"/>
      <c r="V1840" s="632"/>
      <c r="W1840" s="634">
        <v>42556</v>
      </c>
      <c r="X1840" s="634">
        <v>42556</v>
      </c>
      <c r="Y1840" s="637" t="s">
        <v>9720</v>
      </c>
      <c r="Z1840" s="637">
        <v>10170</v>
      </c>
      <c r="AA1840" s="636" t="s">
        <v>9718</v>
      </c>
      <c r="AB1840" s="636">
        <v>5001028833</v>
      </c>
    </row>
    <row r="1841" spans="1:28" ht="56.25">
      <c r="A1841" s="475" t="s">
        <v>27563</v>
      </c>
      <c r="B1841" s="1171" t="s">
        <v>7535</v>
      </c>
      <c r="C1841" s="632" t="s">
        <v>7536</v>
      </c>
      <c r="D1841" s="632" t="s">
        <v>9702</v>
      </c>
      <c r="E1841" s="677" t="s">
        <v>9703</v>
      </c>
      <c r="F1841" s="632" t="s">
        <v>1276</v>
      </c>
      <c r="G1841" s="632" t="s">
        <v>1307</v>
      </c>
      <c r="H1841" s="632" t="s">
        <v>9721</v>
      </c>
      <c r="I1841" s="632" t="s">
        <v>9705</v>
      </c>
      <c r="J1841" s="476"/>
      <c r="K1841" s="632" t="s">
        <v>10</v>
      </c>
      <c r="L1841" s="639">
        <v>1</v>
      </c>
      <c r="M1841" s="639" t="s">
        <v>694</v>
      </c>
      <c r="N1841" s="637">
        <v>9886.7999999999993</v>
      </c>
      <c r="O1841" s="637">
        <v>9886.7999999999993</v>
      </c>
      <c r="P1841" s="647">
        <f t="shared" si="59"/>
        <v>0</v>
      </c>
      <c r="Q1841" s="638">
        <f t="shared" si="60"/>
        <v>0</v>
      </c>
      <c r="R1841" s="636" t="s">
        <v>9722</v>
      </c>
      <c r="S1841" s="636">
        <v>7714335823</v>
      </c>
      <c r="T1841" s="636" t="s">
        <v>9723</v>
      </c>
      <c r="U1841" s="672"/>
      <c r="V1841" s="632"/>
      <c r="W1841" s="634">
        <v>42579</v>
      </c>
      <c r="X1841" s="634">
        <v>42579</v>
      </c>
      <c r="Y1841" s="637" t="s">
        <v>9724</v>
      </c>
      <c r="Z1841" s="637">
        <v>9886.7999999999993</v>
      </c>
      <c r="AA1841" s="636" t="s">
        <v>9722</v>
      </c>
      <c r="AB1841" s="636">
        <v>7714335823</v>
      </c>
    </row>
    <row r="1842" spans="1:28" ht="56.25">
      <c r="A1842" s="475" t="s">
        <v>27564</v>
      </c>
      <c r="B1842" s="1171" t="s">
        <v>7538</v>
      </c>
      <c r="C1842" s="632" t="s">
        <v>7539</v>
      </c>
      <c r="D1842" s="632" t="s">
        <v>9702</v>
      </c>
      <c r="E1842" s="677" t="s">
        <v>9703</v>
      </c>
      <c r="F1842" s="632" t="s">
        <v>1093</v>
      </c>
      <c r="G1842" s="632" t="s">
        <v>1307</v>
      </c>
      <c r="H1842" s="632" t="s">
        <v>9725</v>
      </c>
      <c r="I1842" s="632" t="s">
        <v>9705</v>
      </c>
      <c r="J1842" s="476"/>
      <c r="K1842" s="632" t="s">
        <v>10</v>
      </c>
      <c r="L1842" s="639">
        <v>1</v>
      </c>
      <c r="M1842" s="639" t="s">
        <v>694</v>
      </c>
      <c r="N1842" s="637">
        <v>114990</v>
      </c>
      <c r="O1842" s="637">
        <v>114990</v>
      </c>
      <c r="P1842" s="647">
        <f t="shared" si="59"/>
        <v>0</v>
      </c>
      <c r="Q1842" s="638">
        <f t="shared" si="60"/>
        <v>0</v>
      </c>
      <c r="R1842" s="636" t="s">
        <v>9706</v>
      </c>
      <c r="S1842" s="636">
        <v>7714016753</v>
      </c>
      <c r="T1842" s="636" t="s">
        <v>9707</v>
      </c>
      <c r="U1842" s="672"/>
      <c r="V1842" s="632"/>
      <c r="W1842" s="634">
        <v>42576</v>
      </c>
      <c r="X1842" s="634">
        <v>42576</v>
      </c>
      <c r="Y1842" s="637" t="s">
        <v>9726</v>
      </c>
      <c r="Z1842" s="637">
        <v>114990</v>
      </c>
      <c r="AA1842" s="636" t="s">
        <v>9706</v>
      </c>
      <c r="AB1842" s="636">
        <v>7714016753</v>
      </c>
    </row>
    <row r="1843" spans="1:28" ht="56.25">
      <c r="A1843" s="475" t="s">
        <v>27565</v>
      </c>
      <c r="B1843" s="1171" t="s">
        <v>7538</v>
      </c>
      <c r="C1843" s="632" t="s">
        <v>7539</v>
      </c>
      <c r="D1843" s="632" t="s">
        <v>9702</v>
      </c>
      <c r="E1843" s="677" t="s">
        <v>9703</v>
      </c>
      <c r="F1843" s="632" t="s">
        <v>1404</v>
      </c>
      <c r="G1843" s="632" t="s">
        <v>1307</v>
      </c>
      <c r="H1843" s="632" t="s">
        <v>9727</v>
      </c>
      <c r="I1843" s="632" t="s">
        <v>9705</v>
      </c>
      <c r="J1843" s="476"/>
      <c r="K1843" s="632" t="s">
        <v>10</v>
      </c>
      <c r="L1843" s="639">
        <v>1</v>
      </c>
      <c r="M1843" s="639" t="s">
        <v>694</v>
      </c>
      <c r="N1843" s="637">
        <v>15061.2</v>
      </c>
      <c r="O1843" s="637">
        <v>15061.2</v>
      </c>
      <c r="P1843" s="647">
        <f t="shared" si="59"/>
        <v>0</v>
      </c>
      <c r="Q1843" s="638">
        <f t="shared" si="60"/>
        <v>0</v>
      </c>
      <c r="R1843" s="636" t="s">
        <v>9710</v>
      </c>
      <c r="S1843" s="636">
        <v>7715995942</v>
      </c>
      <c r="T1843" s="636" t="s">
        <v>9711</v>
      </c>
      <c r="U1843" s="672"/>
      <c r="V1843" s="632"/>
      <c r="W1843" s="634">
        <v>42583</v>
      </c>
      <c r="X1843" s="634">
        <v>42583</v>
      </c>
      <c r="Y1843" s="637" t="s">
        <v>9728</v>
      </c>
      <c r="Z1843" s="637">
        <v>15061.2</v>
      </c>
      <c r="AA1843" s="636" t="s">
        <v>9710</v>
      </c>
      <c r="AB1843" s="636">
        <v>7715995942</v>
      </c>
    </row>
    <row r="1844" spans="1:28" ht="56.25">
      <c r="A1844" s="475" t="s">
        <v>27566</v>
      </c>
      <c r="B1844" s="1171" t="s">
        <v>7541</v>
      </c>
      <c r="C1844" s="632" t="s">
        <v>7542</v>
      </c>
      <c r="D1844" s="632" t="s">
        <v>9702</v>
      </c>
      <c r="E1844" s="677" t="s">
        <v>9703</v>
      </c>
      <c r="F1844" s="632" t="s">
        <v>1404</v>
      </c>
      <c r="G1844" s="632" t="s">
        <v>6241</v>
      </c>
      <c r="H1844" s="632" t="s">
        <v>9729</v>
      </c>
      <c r="I1844" s="632" t="s">
        <v>9705</v>
      </c>
      <c r="J1844" s="476"/>
      <c r="K1844" s="632" t="s">
        <v>10</v>
      </c>
      <c r="L1844" s="639">
        <v>1</v>
      </c>
      <c r="M1844" s="639" t="s">
        <v>694</v>
      </c>
      <c r="N1844" s="637">
        <v>42215.14</v>
      </c>
      <c r="O1844" s="637">
        <v>42215.14</v>
      </c>
      <c r="P1844" s="647">
        <f t="shared" si="59"/>
        <v>0</v>
      </c>
      <c r="Q1844" s="638">
        <f t="shared" si="60"/>
        <v>0</v>
      </c>
      <c r="R1844" s="636" t="s">
        <v>9710</v>
      </c>
      <c r="S1844" s="636">
        <v>7715995942</v>
      </c>
      <c r="T1844" s="636" t="s">
        <v>9711</v>
      </c>
      <c r="U1844" s="672"/>
      <c r="V1844" s="632"/>
      <c r="W1844" s="634">
        <v>42583</v>
      </c>
      <c r="X1844" s="634">
        <v>42583</v>
      </c>
      <c r="Y1844" s="637" t="s">
        <v>9730</v>
      </c>
      <c r="Z1844" s="637">
        <v>42215.14</v>
      </c>
      <c r="AA1844" s="636" t="s">
        <v>9710</v>
      </c>
      <c r="AB1844" s="636">
        <v>7715995942</v>
      </c>
    </row>
    <row r="1845" spans="1:28" ht="56.25">
      <c r="A1845" s="475" t="s">
        <v>27567</v>
      </c>
      <c r="B1845" s="1171" t="s">
        <v>7541</v>
      </c>
      <c r="C1845" s="632" t="s">
        <v>7542</v>
      </c>
      <c r="D1845" s="632" t="s">
        <v>9702</v>
      </c>
      <c r="E1845" s="677" t="s">
        <v>9703</v>
      </c>
      <c r="F1845" s="632" t="s">
        <v>863</v>
      </c>
      <c r="G1845" s="632" t="s">
        <v>866</v>
      </c>
      <c r="H1845" s="632" t="s">
        <v>9731</v>
      </c>
      <c r="I1845" s="632" t="s">
        <v>9705</v>
      </c>
      <c r="J1845" s="476"/>
      <c r="K1845" s="632" t="s">
        <v>10</v>
      </c>
      <c r="L1845" s="639">
        <v>1</v>
      </c>
      <c r="M1845" s="639" t="s">
        <v>694</v>
      </c>
      <c r="N1845" s="637">
        <v>2348</v>
      </c>
      <c r="O1845" s="637">
        <v>2348</v>
      </c>
      <c r="P1845" s="647">
        <f t="shared" si="59"/>
        <v>0</v>
      </c>
      <c r="Q1845" s="638">
        <f t="shared" si="60"/>
        <v>0</v>
      </c>
      <c r="R1845" s="636" t="s">
        <v>9714</v>
      </c>
      <c r="S1845" s="636">
        <v>7725048330</v>
      </c>
      <c r="T1845" s="636" t="s">
        <v>9715</v>
      </c>
      <c r="U1845" s="672"/>
      <c r="V1845" s="632"/>
      <c r="W1845" s="634">
        <v>42556</v>
      </c>
      <c r="X1845" s="634">
        <v>42556</v>
      </c>
      <c r="Y1845" s="637" t="s">
        <v>9732</v>
      </c>
      <c r="Z1845" s="637">
        <v>2348</v>
      </c>
      <c r="AA1845" s="636" t="s">
        <v>9714</v>
      </c>
      <c r="AB1845" s="636">
        <v>7725048330</v>
      </c>
    </row>
    <row r="1846" spans="1:28" ht="56.25">
      <c r="A1846" s="475" t="s">
        <v>27568</v>
      </c>
      <c r="B1846" s="1171" t="s">
        <v>7541</v>
      </c>
      <c r="C1846" s="632" t="s">
        <v>7542</v>
      </c>
      <c r="D1846" s="632" t="s">
        <v>9702</v>
      </c>
      <c r="E1846" s="677" t="s">
        <v>9703</v>
      </c>
      <c r="F1846" s="632" t="s">
        <v>1093</v>
      </c>
      <c r="G1846" s="632" t="s">
        <v>6241</v>
      </c>
      <c r="H1846" s="632" t="s">
        <v>9733</v>
      </c>
      <c r="I1846" s="632" t="s">
        <v>9705</v>
      </c>
      <c r="J1846" s="476"/>
      <c r="K1846" s="632" t="s">
        <v>10</v>
      </c>
      <c r="L1846" s="639">
        <v>1</v>
      </c>
      <c r="M1846" s="639" t="s">
        <v>694</v>
      </c>
      <c r="N1846" s="637">
        <v>142902</v>
      </c>
      <c r="O1846" s="637">
        <v>142902</v>
      </c>
      <c r="P1846" s="647">
        <f t="shared" si="59"/>
        <v>0</v>
      </c>
      <c r="Q1846" s="638">
        <f t="shared" si="60"/>
        <v>0</v>
      </c>
      <c r="R1846" s="636" t="s">
        <v>9706</v>
      </c>
      <c r="S1846" s="636">
        <v>7714016753</v>
      </c>
      <c r="T1846" s="636" t="s">
        <v>9707</v>
      </c>
      <c r="U1846" s="672"/>
      <c r="V1846" s="632"/>
      <c r="W1846" s="634">
        <v>42576</v>
      </c>
      <c r="X1846" s="634">
        <v>42576</v>
      </c>
      <c r="Y1846" s="637" t="s">
        <v>9734</v>
      </c>
      <c r="Z1846" s="637">
        <v>142902</v>
      </c>
      <c r="AA1846" s="636" t="s">
        <v>9706</v>
      </c>
      <c r="AB1846" s="636">
        <v>7714016753</v>
      </c>
    </row>
    <row r="1847" spans="1:28" ht="56.25">
      <c r="A1847" s="475" t="s">
        <v>27569</v>
      </c>
      <c r="B1847" s="1171" t="s">
        <v>7541</v>
      </c>
      <c r="C1847" s="632" t="s">
        <v>7542</v>
      </c>
      <c r="D1847" s="632" t="s">
        <v>9702</v>
      </c>
      <c r="E1847" s="677" t="s">
        <v>9703</v>
      </c>
      <c r="F1847" s="632" t="s">
        <v>612</v>
      </c>
      <c r="G1847" s="632" t="s">
        <v>861</v>
      </c>
      <c r="H1847" s="632" t="s">
        <v>9735</v>
      </c>
      <c r="I1847" s="632" t="s">
        <v>9705</v>
      </c>
      <c r="J1847" s="476"/>
      <c r="K1847" s="632" t="s">
        <v>10</v>
      </c>
      <c r="L1847" s="639">
        <v>1</v>
      </c>
      <c r="M1847" s="639" t="s">
        <v>694</v>
      </c>
      <c r="N1847" s="637">
        <v>16320</v>
      </c>
      <c r="O1847" s="637">
        <v>16320</v>
      </c>
      <c r="P1847" s="647">
        <f t="shared" si="59"/>
        <v>0</v>
      </c>
      <c r="Q1847" s="638">
        <f t="shared" si="60"/>
        <v>0</v>
      </c>
      <c r="R1847" s="636" t="s">
        <v>9736</v>
      </c>
      <c r="S1847" s="636">
        <v>7729656731</v>
      </c>
      <c r="T1847" s="636" t="s">
        <v>9737</v>
      </c>
      <c r="U1847" s="672"/>
      <c r="V1847" s="632"/>
      <c r="W1847" s="634">
        <v>42536</v>
      </c>
      <c r="X1847" s="634">
        <v>42536</v>
      </c>
      <c r="Y1847" s="637" t="s">
        <v>9738</v>
      </c>
      <c r="Z1847" s="637">
        <v>16320</v>
      </c>
      <c r="AA1847" s="636" t="s">
        <v>9736</v>
      </c>
      <c r="AB1847" s="636">
        <v>7729656731</v>
      </c>
    </row>
    <row r="1848" spans="1:28" ht="56.25">
      <c r="A1848" s="475" t="s">
        <v>27570</v>
      </c>
      <c r="B1848" s="1171" t="s">
        <v>7544</v>
      </c>
      <c r="C1848" s="632" t="s">
        <v>7545</v>
      </c>
      <c r="D1848" s="632" t="s">
        <v>9702</v>
      </c>
      <c r="E1848" s="677" t="s">
        <v>9703</v>
      </c>
      <c r="F1848" s="632" t="s">
        <v>649</v>
      </c>
      <c r="G1848" s="632" t="s">
        <v>1278</v>
      </c>
      <c r="H1848" s="632" t="s">
        <v>9739</v>
      </c>
      <c r="I1848" s="632" t="s">
        <v>9705</v>
      </c>
      <c r="J1848" s="476"/>
      <c r="K1848" s="632" t="s">
        <v>10</v>
      </c>
      <c r="L1848" s="639">
        <v>1</v>
      </c>
      <c r="M1848" s="639" t="s">
        <v>694</v>
      </c>
      <c r="N1848" s="637">
        <v>33100</v>
      </c>
      <c r="O1848" s="637">
        <v>33100</v>
      </c>
      <c r="P1848" s="647">
        <f t="shared" si="59"/>
        <v>0</v>
      </c>
      <c r="Q1848" s="638">
        <f t="shared" si="60"/>
        <v>0</v>
      </c>
      <c r="R1848" s="636" t="s">
        <v>9736</v>
      </c>
      <c r="S1848" s="636">
        <v>7729656731</v>
      </c>
      <c r="T1848" s="636" t="s">
        <v>9737</v>
      </c>
      <c r="U1848" s="672"/>
      <c r="V1848" s="632"/>
      <c r="W1848" s="634">
        <v>42535</v>
      </c>
      <c r="X1848" s="634">
        <v>42535</v>
      </c>
      <c r="Y1848" s="637" t="s">
        <v>9740</v>
      </c>
      <c r="Z1848" s="637">
        <v>33100</v>
      </c>
      <c r="AA1848" s="636" t="s">
        <v>9736</v>
      </c>
      <c r="AB1848" s="636">
        <v>7729656731</v>
      </c>
    </row>
    <row r="1849" spans="1:28" ht="56.25">
      <c r="A1849" s="475" t="s">
        <v>27571</v>
      </c>
      <c r="B1849" s="1171" t="s">
        <v>7544</v>
      </c>
      <c r="C1849" s="632" t="s">
        <v>7545</v>
      </c>
      <c r="D1849" s="632" t="s">
        <v>9702</v>
      </c>
      <c r="E1849" s="677" t="s">
        <v>9703</v>
      </c>
      <c r="F1849" s="632" t="s">
        <v>1093</v>
      </c>
      <c r="G1849" s="632" t="s">
        <v>1307</v>
      </c>
      <c r="H1849" s="632" t="s">
        <v>9741</v>
      </c>
      <c r="I1849" s="632" t="s">
        <v>9705</v>
      </c>
      <c r="J1849" s="476"/>
      <c r="K1849" s="632" t="s">
        <v>10</v>
      </c>
      <c r="L1849" s="639">
        <v>1</v>
      </c>
      <c r="M1849" s="639" t="s">
        <v>694</v>
      </c>
      <c r="N1849" s="637">
        <v>83956</v>
      </c>
      <c r="O1849" s="637">
        <v>83956</v>
      </c>
      <c r="P1849" s="647">
        <f t="shared" si="59"/>
        <v>0</v>
      </c>
      <c r="Q1849" s="638">
        <f t="shared" si="60"/>
        <v>0</v>
      </c>
      <c r="R1849" s="636" t="s">
        <v>9706</v>
      </c>
      <c r="S1849" s="636">
        <v>7714016753</v>
      </c>
      <c r="T1849" s="636" t="s">
        <v>9707</v>
      </c>
      <c r="U1849" s="672"/>
      <c r="V1849" s="632"/>
      <c r="W1849" s="634">
        <v>42576</v>
      </c>
      <c r="X1849" s="634">
        <v>42576</v>
      </c>
      <c r="Y1849" s="637" t="s">
        <v>9742</v>
      </c>
      <c r="Z1849" s="637">
        <v>83956</v>
      </c>
      <c r="AA1849" s="636" t="s">
        <v>9706</v>
      </c>
      <c r="AB1849" s="636">
        <v>7714016753</v>
      </c>
    </row>
    <row r="1850" spans="1:28" ht="56.25">
      <c r="A1850" s="475" t="s">
        <v>27572</v>
      </c>
      <c r="B1850" s="1171" t="s">
        <v>7544</v>
      </c>
      <c r="C1850" s="632" t="s">
        <v>7545</v>
      </c>
      <c r="D1850" s="632" t="s">
        <v>9702</v>
      </c>
      <c r="E1850" s="677" t="s">
        <v>9703</v>
      </c>
      <c r="F1850" s="632" t="s">
        <v>1404</v>
      </c>
      <c r="G1850" s="632" t="s">
        <v>1307</v>
      </c>
      <c r="H1850" s="632" t="s">
        <v>9743</v>
      </c>
      <c r="I1850" s="632" t="s">
        <v>9705</v>
      </c>
      <c r="J1850" s="476"/>
      <c r="K1850" s="632" t="s">
        <v>10</v>
      </c>
      <c r="L1850" s="639">
        <v>1</v>
      </c>
      <c r="M1850" s="639" t="s">
        <v>694</v>
      </c>
      <c r="N1850" s="637">
        <v>68946.679999999993</v>
      </c>
      <c r="O1850" s="637">
        <v>68946.679999999993</v>
      </c>
      <c r="P1850" s="647">
        <f t="shared" si="59"/>
        <v>0</v>
      </c>
      <c r="Q1850" s="638">
        <f t="shared" si="60"/>
        <v>0</v>
      </c>
      <c r="R1850" s="636" t="s">
        <v>9710</v>
      </c>
      <c r="S1850" s="636">
        <v>7715995942</v>
      </c>
      <c r="T1850" s="636" t="s">
        <v>9711</v>
      </c>
      <c r="U1850" s="672"/>
      <c r="V1850" s="632"/>
      <c r="W1850" s="634">
        <v>42583</v>
      </c>
      <c r="X1850" s="634">
        <v>42583</v>
      </c>
      <c r="Y1850" s="637" t="s">
        <v>9744</v>
      </c>
      <c r="Z1850" s="637">
        <v>68946.679999999993</v>
      </c>
      <c r="AA1850" s="636" t="s">
        <v>9710</v>
      </c>
      <c r="AB1850" s="636">
        <v>7715995942</v>
      </c>
    </row>
    <row r="1851" spans="1:28" ht="56.25">
      <c r="A1851" s="475" t="s">
        <v>27573</v>
      </c>
      <c r="B1851" s="1171" t="s">
        <v>7547</v>
      </c>
      <c r="C1851" s="632" t="s">
        <v>7548</v>
      </c>
      <c r="D1851" s="632" t="s">
        <v>9702</v>
      </c>
      <c r="E1851" s="677" t="s">
        <v>9703</v>
      </c>
      <c r="F1851" s="632" t="s">
        <v>1093</v>
      </c>
      <c r="G1851" s="632" t="s">
        <v>9699</v>
      </c>
      <c r="H1851" s="632" t="s">
        <v>9745</v>
      </c>
      <c r="I1851" s="632" t="s">
        <v>9705</v>
      </c>
      <c r="J1851" s="476"/>
      <c r="K1851" s="632" t="s">
        <v>10</v>
      </c>
      <c r="L1851" s="639">
        <v>1</v>
      </c>
      <c r="M1851" s="639" t="s">
        <v>694</v>
      </c>
      <c r="N1851" s="637">
        <v>21932</v>
      </c>
      <c r="O1851" s="637">
        <v>21932</v>
      </c>
      <c r="P1851" s="647">
        <f t="shared" si="59"/>
        <v>0</v>
      </c>
      <c r="Q1851" s="638">
        <f t="shared" si="60"/>
        <v>0</v>
      </c>
      <c r="R1851" s="636" t="s">
        <v>9706</v>
      </c>
      <c r="S1851" s="636">
        <v>7714016753</v>
      </c>
      <c r="T1851" s="636" t="s">
        <v>9707</v>
      </c>
      <c r="U1851" s="672"/>
      <c r="V1851" s="632"/>
      <c r="W1851" s="634">
        <v>42576</v>
      </c>
      <c r="X1851" s="634">
        <v>42576</v>
      </c>
      <c r="Y1851" s="637" t="s">
        <v>9746</v>
      </c>
      <c r="Z1851" s="637">
        <v>21932</v>
      </c>
      <c r="AA1851" s="636" t="s">
        <v>9706</v>
      </c>
      <c r="AB1851" s="636">
        <v>7714016753</v>
      </c>
    </row>
    <row r="1852" spans="1:28" ht="56.25">
      <c r="A1852" s="475" t="s">
        <v>27574</v>
      </c>
      <c r="B1852" s="1171" t="s">
        <v>7547</v>
      </c>
      <c r="C1852" s="632" t="s">
        <v>7548</v>
      </c>
      <c r="D1852" s="632" t="s">
        <v>9702</v>
      </c>
      <c r="E1852" s="677" t="s">
        <v>9703</v>
      </c>
      <c r="F1852" s="632" t="s">
        <v>863</v>
      </c>
      <c r="G1852" s="632" t="s">
        <v>866</v>
      </c>
      <c r="H1852" s="632" t="s">
        <v>9747</v>
      </c>
      <c r="I1852" s="632" t="s">
        <v>9705</v>
      </c>
      <c r="J1852" s="476"/>
      <c r="K1852" s="632" t="s">
        <v>10</v>
      </c>
      <c r="L1852" s="639">
        <v>1</v>
      </c>
      <c r="M1852" s="639" t="s">
        <v>694</v>
      </c>
      <c r="N1852" s="637">
        <v>6517</v>
      </c>
      <c r="O1852" s="637">
        <v>6517</v>
      </c>
      <c r="P1852" s="647">
        <f t="shared" si="59"/>
        <v>0</v>
      </c>
      <c r="Q1852" s="638">
        <f t="shared" si="60"/>
        <v>0</v>
      </c>
      <c r="R1852" s="636" t="s">
        <v>9714</v>
      </c>
      <c r="S1852" s="636">
        <v>7725048330</v>
      </c>
      <c r="T1852" s="636" t="s">
        <v>9715</v>
      </c>
      <c r="U1852" s="672"/>
      <c r="V1852" s="632"/>
      <c r="W1852" s="634">
        <v>42556</v>
      </c>
      <c r="X1852" s="634">
        <v>42556</v>
      </c>
      <c r="Y1852" s="637" t="s">
        <v>9748</v>
      </c>
      <c r="Z1852" s="637">
        <v>6517</v>
      </c>
      <c r="AA1852" s="636" t="s">
        <v>9714</v>
      </c>
      <c r="AB1852" s="636">
        <v>7725048330</v>
      </c>
    </row>
    <row r="1853" spans="1:28" ht="56.25">
      <c r="A1853" s="475" t="s">
        <v>27575</v>
      </c>
      <c r="B1853" s="1171" t="s">
        <v>7547</v>
      </c>
      <c r="C1853" s="632" t="s">
        <v>7548</v>
      </c>
      <c r="D1853" s="632" t="s">
        <v>9702</v>
      </c>
      <c r="E1853" s="677" t="s">
        <v>9703</v>
      </c>
      <c r="F1853" s="632" t="s">
        <v>1404</v>
      </c>
      <c r="G1853" s="632" t="s">
        <v>9699</v>
      </c>
      <c r="H1853" s="632" t="s">
        <v>9749</v>
      </c>
      <c r="I1853" s="632" t="s">
        <v>9705</v>
      </c>
      <c r="J1853" s="476"/>
      <c r="K1853" s="632" t="s">
        <v>10</v>
      </c>
      <c r="L1853" s="639">
        <v>1</v>
      </c>
      <c r="M1853" s="639" t="s">
        <v>694</v>
      </c>
      <c r="N1853" s="637">
        <v>34816.21</v>
      </c>
      <c r="O1853" s="637">
        <v>34816.21</v>
      </c>
      <c r="P1853" s="647">
        <f t="shared" si="59"/>
        <v>0</v>
      </c>
      <c r="Q1853" s="638">
        <f t="shared" si="60"/>
        <v>0</v>
      </c>
      <c r="R1853" s="636" t="s">
        <v>9710</v>
      </c>
      <c r="S1853" s="636">
        <v>7715995942</v>
      </c>
      <c r="T1853" s="636" t="s">
        <v>9711</v>
      </c>
      <c r="U1853" s="672"/>
      <c r="V1853" s="632"/>
      <c r="W1853" s="634">
        <v>42583</v>
      </c>
      <c r="X1853" s="634">
        <v>42583</v>
      </c>
      <c r="Y1853" s="637" t="s">
        <v>9750</v>
      </c>
      <c r="Z1853" s="637">
        <v>34816.21</v>
      </c>
      <c r="AA1853" s="636" t="s">
        <v>9710</v>
      </c>
      <c r="AB1853" s="636">
        <v>7715995942</v>
      </c>
    </row>
    <row r="1854" spans="1:28" ht="56.25">
      <c r="A1854" s="475" t="s">
        <v>27576</v>
      </c>
      <c r="B1854" s="1171" t="s">
        <v>7550</v>
      </c>
      <c r="C1854" s="632" t="s">
        <v>7551</v>
      </c>
      <c r="D1854" s="632" t="s">
        <v>9702</v>
      </c>
      <c r="E1854" s="677" t="s">
        <v>9703</v>
      </c>
      <c r="F1854" s="632" t="s">
        <v>1276</v>
      </c>
      <c r="G1854" s="632" t="s">
        <v>9699</v>
      </c>
      <c r="H1854" s="632" t="s">
        <v>9751</v>
      </c>
      <c r="I1854" s="632" t="s">
        <v>9705</v>
      </c>
      <c r="J1854" s="476"/>
      <c r="K1854" s="632" t="s">
        <v>10</v>
      </c>
      <c r="L1854" s="639">
        <v>1</v>
      </c>
      <c r="M1854" s="639" t="s">
        <v>694</v>
      </c>
      <c r="N1854" s="637">
        <v>21952</v>
      </c>
      <c r="O1854" s="637">
        <v>21952</v>
      </c>
      <c r="P1854" s="647">
        <f t="shared" si="59"/>
        <v>0</v>
      </c>
      <c r="Q1854" s="638">
        <f t="shared" si="60"/>
        <v>0</v>
      </c>
      <c r="R1854" s="636" t="s">
        <v>9714</v>
      </c>
      <c r="S1854" s="636">
        <v>7725048330</v>
      </c>
      <c r="T1854" s="636" t="s">
        <v>9715</v>
      </c>
      <c r="U1854" s="672"/>
      <c r="V1854" s="632"/>
      <c r="W1854" s="634">
        <v>42576</v>
      </c>
      <c r="X1854" s="634">
        <v>42576</v>
      </c>
      <c r="Y1854" s="637" t="s">
        <v>9752</v>
      </c>
      <c r="Z1854" s="637">
        <v>21952</v>
      </c>
      <c r="AA1854" s="636" t="s">
        <v>9714</v>
      </c>
      <c r="AB1854" s="636">
        <v>7725048330</v>
      </c>
    </row>
    <row r="1855" spans="1:28" ht="56.25">
      <c r="A1855" s="475" t="s">
        <v>27577</v>
      </c>
      <c r="B1855" s="1171" t="s">
        <v>7550</v>
      </c>
      <c r="C1855" s="632" t="s">
        <v>7551</v>
      </c>
      <c r="D1855" s="632" t="s">
        <v>9702</v>
      </c>
      <c r="E1855" s="677" t="s">
        <v>9703</v>
      </c>
      <c r="F1855" s="632" t="s">
        <v>1093</v>
      </c>
      <c r="G1855" s="632" t="s">
        <v>9753</v>
      </c>
      <c r="H1855" s="632" t="s">
        <v>9754</v>
      </c>
      <c r="I1855" s="632" t="s">
        <v>9705</v>
      </c>
      <c r="J1855" s="476"/>
      <c r="K1855" s="632" t="s">
        <v>10</v>
      </c>
      <c r="L1855" s="639">
        <v>1</v>
      </c>
      <c r="M1855" s="639" t="s">
        <v>694</v>
      </c>
      <c r="N1855" s="637">
        <v>204160</v>
      </c>
      <c r="O1855" s="637">
        <v>204160</v>
      </c>
      <c r="P1855" s="647">
        <f t="shared" si="59"/>
        <v>0</v>
      </c>
      <c r="Q1855" s="638">
        <f t="shared" si="60"/>
        <v>0</v>
      </c>
      <c r="R1855" s="636" t="s">
        <v>9706</v>
      </c>
      <c r="S1855" s="636">
        <v>7714016753</v>
      </c>
      <c r="T1855" s="636" t="s">
        <v>9707</v>
      </c>
      <c r="U1855" s="672"/>
      <c r="V1855" s="632"/>
      <c r="W1855" s="634">
        <v>42576</v>
      </c>
      <c r="X1855" s="634">
        <v>42576</v>
      </c>
      <c r="Y1855" s="637" t="s">
        <v>9755</v>
      </c>
      <c r="Z1855" s="637">
        <v>204160</v>
      </c>
      <c r="AA1855" s="636" t="s">
        <v>9706</v>
      </c>
      <c r="AB1855" s="636">
        <v>7714016753</v>
      </c>
    </row>
    <row r="1856" spans="1:28" ht="56.25">
      <c r="A1856" s="475" t="s">
        <v>27578</v>
      </c>
      <c r="B1856" s="1171" t="s">
        <v>7553</v>
      </c>
      <c r="C1856" s="632" t="s">
        <v>7554</v>
      </c>
      <c r="D1856" s="632" t="s">
        <v>9702</v>
      </c>
      <c r="E1856" s="677" t="s">
        <v>9703</v>
      </c>
      <c r="F1856" s="632" t="s">
        <v>863</v>
      </c>
      <c r="G1856" s="632" t="s">
        <v>9699</v>
      </c>
      <c r="H1856" s="632" t="s">
        <v>9756</v>
      </c>
      <c r="I1856" s="632" t="s">
        <v>9705</v>
      </c>
      <c r="J1856" s="476"/>
      <c r="K1856" s="632" t="s">
        <v>10</v>
      </c>
      <c r="L1856" s="639">
        <v>1</v>
      </c>
      <c r="M1856" s="639" t="s">
        <v>694</v>
      </c>
      <c r="N1856" s="637">
        <v>22340</v>
      </c>
      <c r="O1856" s="637">
        <v>22340</v>
      </c>
      <c r="P1856" s="647">
        <f t="shared" si="59"/>
        <v>0</v>
      </c>
      <c r="Q1856" s="638">
        <f t="shared" si="60"/>
        <v>0</v>
      </c>
      <c r="R1856" s="636" t="s">
        <v>9714</v>
      </c>
      <c r="S1856" s="636">
        <v>7725048330</v>
      </c>
      <c r="T1856" s="636" t="s">
        <v>9715</v>
      </c>
      <c r="U1856" s="672"/>
      <c r="V1856" s="632"/>
      <c r="W1856" s="634">
        <v>42576</v>
      </c>
      <c r="X1856" s="634">
        <v>42576</v>
      </c>
      <c r="Y1856" s="637" t="s">
        <v>9757</v>
      </c>
      <c r="Z1856" s="637">
        <v>22340</v>
      </c>
      <c r="AA1856" s="636" t="s">
        <v>9714</v>
      </c>
      <c r="AB1856" s="636">
        <v>7725048330</v>
      </c>
    </row>
    <row r="1857" spans="1:28" ht="56.25">
      <c r="A1857" s="475" t="s">
        <v>27579</v>
      </c>
      <c r="B1857" s="1171" t="s">
        <v>7553</v>
      </c>
      <c r="C1857" s="632" t="s">
        <v>7554</v>
      </c>
      <c r="D1857" s="632" t="s">
        <v>9702</v>
      </c>
      <c r="E1857" s="677" t="s">
        <v>9703</v>
      </c>
      <c r="F1857" s="632" t="s">
        <v>1404</v>
      </c>
      <c r="G1857" s="632" t="s">
        <v>9758</v>
      </c>
      <c r="H1857" s="632" t="s">
        <v>9759</v>
      </c>
      <c r="I1857" s="632" t="s">
        <v>9705</v>
      </c>
      <c r="J1857" s="476"/>
      <c r="K1857" s="632" t="s">
        <v>10</v>
      </c>
      <c r="L1857" s="639">
        <v>1</v>
      </c>
      <c r="M1857" s="639" t="s">
        <v>694</v>
      </c>
      <c r="N1857" s="637">
        <v>54808.6</v>
      </c>
      <c r="O1857" s="637">
        <v>54808.6</v>
      </c>
      <c r="P1857" s="647">
        <f t="shared" si="59"/>
        <v>0</v>
      </c>
      <c r="Q1857" s="638">
        <f t="shared" si="60"/>
        <v>0</v>
      </c>
      <c r="R1857" s="636" t="s">
        <v>9710</v>
      </c>
      <c r="S1857" s="636">
        <v>7715995942</v>
      </c>
      <c r="T1857" s="636" t="s">
        <v>9711</v>
      </c>
      <c r="U1857" s="672"/>
      <c r="V1857" s="632"/>
      <c r="W1857" s="634">
        <v>42583</v>
      </c>
      <c r="X1857" s="634">
        <v>42583</v>
      </c>
      <c r="Y1857" s="637" t="s">
        <v>9760</v>
      </c>
      <c r="Z1857" s="637">
        <v>54808.6</v>
      </c>
      <c r="AA1857" s="636" t="s">
        <v>9710</v>
      </c>
      <c r="AB1857" s="636">
        <v>7715995942</v>
      </c>
    </row>
    <row r="1858" spans="1:28" ht="45">
      <c r="A1858" s="475" t="s">
        <v>27580</v>
      </c>
      <c r="B1858" s="1171" t="s">
        <v>7553</v>
      </c>
      <c r="C1858" s="632" t="s">
        <v>7554</v>
      </c>
      <c r="D1858" s="632" t="s">
        <v>9702</v>
      </c>
      <c r="E1858" s="677" t="s">
        <v>9703</v>
      </c>
      <c r="F1858" s="632" t="s">
        <v>1075</v>
      </c>
      <c r="G1858" s="632" t="s">
        <v>9699</v>
      </c>
      <c r="H1858" s="632" t="s">
        <v>9761</v>
      </c>
      <c r="I1858" s="632" t="s">
        <v>9705</v>
      </c>
      <c r="J1858" s="476"/>
      <c r="K1858" s="632" t="s">
        <v>10</v>
      </c>
      <c r="L1858" s="639">
        <v>1</v>
      </c>
      <c r="M1858" s="639" t="s">
        <v>694</v>
      </c>
      <c r="N1858" s="636">
        <v>40163.75</v>
      </c>
      <c r="O1858" s="636">
        <v>40163.75</v>
      </c>
      <c r="P1858" s="647">
        <f t="shared" si="59"/>
        <v>0</v>
      </c>
      <c r="Q1858" s="638">
        <f t="shared" si="60"/>
        <v>0</v>
      </c>
      <c r="R1858" s="636" t="s">
        <v>9762</v>
      </c>
      <c r="S1858" s="636">
        <v>7706254433</v>
      </c>
      <c r="T1858" s="636" t="s">
        <v>9763</v>
      </c>
      <c r="U1858" s="672"/>
      <c r="V1858" s="632"/>
      <c r="W1858" s="634">
        <v>42576</v>
      </c>
      <c r="X1858" s="634">
        <v>42576</v>
      </c>
      <c r="Y1858" s="637" t="s">
        <v>9764</v>
      </c>
      <c r="Z1858" s="636">
        <v>40163.75</v>
      </c>
      <c r="AA1858" s="636" t="s">
        <v>9762</v>
      </c>
      <c r="AB1858" s="636">
        <v>7706254433</v>
      </c>
    </row>
    <row r="1859" spans="1:28" ht="56.25">
      <c r="A1859" s="475" t="s">
        <v>27581</v>
      </c>
      <c r="B1859" s="1171" t="s">
        <v>7553</v>
      </c>
      <c r="C1859" s="632" t="s">
        <v>7554</v>
      </c>
      <c r="D1859" s="632" t="s">
        <v>9702</v>
      </c>
      <c r="E1859" s="677" t="s">
        <v>9703</v>
      </c>
      <c r="F1859" s="632" t="s">
        <v>1093</v>
      </c>
      <c r="G1859" s="632" t="s">
        <v>9699</v>
      </c>
      <c r="H1859" s="632" t="s">
        <v>9765</v>
      </c>
      <c r="I1859" s="632" t="s">
        <v>9705</v>
      </c>
      <c r="J1859" s="476"/>
      <c r="K1859" s="632" t="s">
        <v>10</v>
      </c>
      <c r="L1859" s="639">
        <v>1</v>
      </c>
      <c r="M1859" s="639" t="s">
        <v>694</v>
      </c>
      <c r="N1859" s="637">
        <v>20700</v>
      </c>
      <c r="O1859" s="637">
        <v>20700</v>
      </c>
      <c r="P1859" s="647">
        <f t="shared" si="59"/>
        <v>0</v>
      </c>
      <c r="Q1859" s="638">
        <f t="shared" si="60"/>
        <v>0</v>
      </c>
      <c r="R1859" s="636" t="s">
        <v>9706</v>
      </c>
      <c r="S1859" s="636">
        <v>7714016753</v>
      </c>
      <c r="T1859" s="636" t="s">
        <v>9707</v>
      </c>
      <c r="U1859" s="672"/>
      <c r="V1859" s="632"/>
      <c r="W1859" s="634">
        <v>42576</v>
      </c>
      <c r="X1859" s="634">
        <v>42576</v>
      </c>
      <c r="Y1859" s="637" t="s">
        <v>9766</v>
      </c>
      <c r="Z1859" s="637">
        <v>20700</v>
      </c>
      <c r="AA1859" s="636" t="s">
        <v>9706</v>
      </c>
      <c r="AB1859" s="636">
        <v>7714016753</v>
      </c>
    </row>
    <row r="1860" spans="1:28" ht="56.25">
      <c r="A1860" s="475" t="s">
        <v>27582</v>
      </c>
      <c r="B1860" s="1171" t="s">
        <v>7556</v>
      </c>
      <c r="C1860" s="632" t="s">
        <v>7557</v>
      </c>
      <c r="D1860" s="632" t="s">
        <v>9702</v>
      </c>
      <c r="E1860" s="677" t="s">
        <v>9703</v>
      </c>
      <c r="F1860" s="632" t="s">
        <v>612</v>
      </c>
      <c r="G1860" s="632" t="s">
        <v>861</v>
      </c>
      <c r="H1860" s="632" t="s">
        <v>9767</v>
      </c>
      <c r="I1860" s="632" t="s">
        <v>9705</v>
      </c>
      <c r="J1860" s="476"/>
      <c r="K1860" s="632" t="s">
        <v>10</v>
      </c>
      <c r="L1860" s="639">
        <v>1</v>
      </c>
      <c r="M1860" s="639" t="s">
        <v>694</v>
      </c>
      <c r="N1860" s="637">
        <v>54000</v>
      </c>
      <c r="O1860" s="637">
        <v>54000</v>
      </c>
      <c r="P1860" s="647">
        <f t="shared" si="59"/>
        <v>0</v>
      </c>
      <c r="Q1860" s="638">
        <f t="shared" si="60"/>
        <v>0</v>
      </c>
      <c r="R1860" s="636" t="s">
        <v>9736</v>
      </c>
      <c r="S1860" s="636">
        <v>7729656731</v>
      </c>
      <c r="T1860" s="636" t="s">
        <v>9737</v>
      </c>
      <c r="U1860" s="672"/>
      <c r="V1860" s="632"/>
      <c r="W1860" s="634">
        <v>42535</v>
      </c>
      <c r="X1860" s="634">
        <v>42535</v>
      </c>
      <c r="Y1860" s="637" t="s">
        <v>9768</v>
      </c>
      <c r="Z1860" s="637">
        <v>54000</v>
      </c>
      <c r="AA1860" s="636" t="s">
        <v>9736</v>
      </c>
      <c r="AB1860" s="636">
        <v>7729656731</v>
      </c>
    </row>
    <row r="1861" spans="1:28" ht="56.25">
      <c r="A1861" s="475" t="s">
        <v>27583</v>
      </c>
      <c r="B1861" s="1171" t="s">
        <v>7556</v>
      </c>
      <c r="C1861" s="632" t="s">
        <v>7557</v>
      </c>
      <c r="D1861" s="632" t="s">
        <v>9702</v>
      </c>
      <c r="E1861" s="677" t="s">
        <v>9703</v>
      </c>
      <c r="F1861" s="632" t="s">
        <v>1404</v>
      </c>
      <c r="G1861" s="632" t="s">
        <v>9758</v>
      </c>
      <c r="H1861" s="632" t="s">
        <v>9769</v>
      </c>
      <c r="I1861" s="632" t="s">
        <v>9705</v>
      </c>
      <c r="J1861" s="476"/>
      <c r="K1861" s="632" t="s">
        <v>10</v>
      </c>
      <c r="L1861" s="639">
        <v>1</v>
      </c>
      <c r="M1861" s="639" t="s">
        <v>694</v>
      </c>
      <c r="N1861" s="637">
        <v>138595.26999999999</v>
      </c>
      <c r="O1861" s="637">
        <v>138595.26999999999</v>
      </c>
      <c r="P1861" s="647">
        <f t="shared" si="59"/>
        <v>0</v>
      </c>
      <c r="Q1861" s="638">
        <f t="shared" si="60"/>
        <v>0</v>
      </c>
      <c r="R1861" s="636" t="s">
        <v>9710</v>
      </c>
      <c r="S1861" s="636">
        <v>7715995942</v>
      </c>
      <c r="T1861" s="636" t="s">
        <v>9711</v>
      </c>
      <c r="U1861" s="672"/>
      <c r="V1861" s="632"/>
      <c r="W1861" s="634">
        <v>42583</v>
      </c>
      <c r="X1861" s="634">
        <v>42583</v>
      </c>
      <c r="Y1861" s="637" t="s">
        <v>9770</v>
      </c>
      <c r="Z1861" s="637">
        <v>138595.26999999999</v>
      </c>
      <c r="AA1861" s="636" t="s">
        <v>9710</v>
      </c>
      <c r="AB1861" s="636">
        <v>7715995942</v>
      </c>
    </row>
    <row r="1862" spans="1:28" ht="56.25">
      <c r="A1862" s="475" t="s">
        <v>27584</v>
      </c>
      <c r="B1862" s="1171" t="s">
        <v>7559</v>
      </c>
      <c r="C1862" s="632" t="s">
        <v>7560</v>
      </c>
      <c r="D1862" s="632" t="s">
        <v>9702</v>
      </c>
      <c r="E1862" s="677" t="s">
        <v>9703</v>
      </c>
      <c r="F1862" s="632" t="s">
        <v>1276</v>
      </c>
      <c r="G1862" s="632" t="s">
        <v>9699</v>
      </c>
      <c r="H1862" s="632" t="s">
        <v>9771</v>
      </c>
      <c r="I1862" s="632" t="s">
        <v>9705</v>
      </c>
      <c r="J1862" s="476"/>
      <c r="K1862" s="632" t="s">
        <v>10</v>
      </c>
      <c r="L1862" s="639">
        <v>1</v>
      </c>
      <c r="M1862" s="639" t="s">
        <v>694</v>
      </c>
      <c r="N1862" s="637">
        <v>12358.5</v>
      </c>
      <c r="O1862" s="637">
        <v>12358.5</v>
      </c>
      <c r="P1862" s="647">
        <f t="shared" si="59"/>
        <v>0</v>
      </c>
      <c r="Q1862" s="638">
        <f t="shared" si="60"/>
        <v>0</v>
      </c>
      <c r="R1862" s="636" t="s">
        <v>9722</v>
      </c>
      <c r="S1862" s="636">
        <v>7714335823</v>
      </c>
      <c r="T1862" s="636" t="s">
        <v>9723</v>
      </c>
      <c r="U1862" s="672"/>
      <c r="V1862" s="632"/>
      <c r="W1862" s="634">
        <v>42583</v>
      </c>
      <c r="X1862" s="634">
        <v>42583</v>
      </c>
      <c r="Y1862" s="637" t="s">
        <v>9772</v>
      </c>
      <c r="Z1862" s="637">
        <v>12358.5</v>
      </c>
      <c r="AA1862" s="636" t="s">
        <v>9722</v>
      </c>
      <c r="AB1862" s="636">
        <v>7714335823</v>
      </c>
    </row>
    <row r="1863" spans="1:28" ht="56.25">
      <c r="A1863" s="475" t="s">
        <v>27585</v>
      </c>
      <c r="B1863" s="1171" t="s">
        <v>7559</v>
      </c>
      <c r="C1863" s="632" t="s">
        <v>7560</v>
      </c>
      <c r="D1863" s="632" t="s">
        <v>9702</v>
      </c>
      <c r="E1863" s="677" t="s">
        <v>9703</v>
      </c>
      <c r="F1863" s="632" t="s">
        <v>1093</v>
      </c>
      <c r="G1863" s="632" t="s">
        <v>6241</v>
      </c>
      <c r="H1863" s="632" t="s">
        <v>9773</v>
      </c>
      <c r="I1863" s="632" t="s">
        <v>9705</v>
      </c>
      <c r="J1863" s="476"/>
      <c r="K1863" s="632" t="s">
        <v>10</v>
      </c>
      <c r="L1863" s="639">
        <v>1</v>
      </c>
      <c r="M1863" s="639" t="s">
        <v>694</v>
      </c>
      <c r="N1863" s="637">
        <v>13588</v>
      </c>
      <c r="O1863" s="637">
        <v>13588</v>
      </c>
      <c r="P1863" s="647">
        <f t="shared" si="59"/>
        <v>0</v>
      </c>
      <c r="Q1863" s="638">
        <f t="shared" si="60"/>
        <v>0</v>
      </c>
      <c r="R1863" s="636" t="s">
        <v>9706</v>
      </c>
      <c r="S1863" s="636">
        <v>7714016753</v>
      </c>
      <c r="T1863" s="636" t="s">
        <v>9707</v>
      </c>
      <c r="U1863" s="672"/>
      <c r="V1863" s="632"/>
      <c r="W1863" s="634">
        <v>42584</v>
      </c>
      <c r="X1863" s="634">
        <v>42584</v>
      </c>
      <c r="Y1863" s="637" t="s">
        <v>9774</v>
      </c>
      <c r="Z1863" s="637">
        <v>13588</v>
      </c>
      <c r="AA1863" s="636" t="s">
        <v>9706</v>
      </c>
      <c r="AB1863" s="636">
        <v>7714016753</v>
      </c>
    </row>
    <row r="1864" spans="1:28" ht="56.25">
      <c r="A1864" s="475" t="s">
        <v>27586</v>
      </c>
      <c r="B1864" s="1171" t="s">
        <v>7559</v>
      </c>
      <c r="C1864" s="632" t="s">
        <v>7560</v>
      </c>
      <c r="D1864" s="632" t="s">
        <v>9702</v>
      </c>
      <c r="E1864" s="677" t="s">
        <v>9703</v>
      </c>
      <c r="F1864" s="632" t="s">
        <v>1404</v>
      </c>
      <c r="G1864" s="632" t="s">
        <v>6241</v>
      </c>
      <c r="H1864" s="632" t="s">
        <v>9775</v>
      </c>
      <c r="I1864" s="632" t="s">
        <v>9705</v>
      </c>
      <c r="J1864" s="476"/>
      <c r="K1864" s="632" t="s">
        <v>10</v>
      </c>
      <c r="L1864" s="639">
        <v>1</v>
      </c>
      <c r="M1864" s="639" t="s">
        <v>694</v>
      </c>
      <c r="N1864" s="637">
        <v>68364.45</v>
      </c>
      <c r="O1864" s="637">
        <v>68364.45</v>
      </c>
      <c r="P1864" s="647">
        <f t="shared" si="59"/>
        <v>0</v>
      </c>
      <c r="Q1864" s="638">
        <f t="shared" si="60"/>
        <v>0</v>
      </c>
      <c r="R1864" s="636" t="s">
        <v>9710</v>
      </c>
      <c r="S1864" s="636">
        <v>7715995942</v>
      </c>
      <c r="T1864" s="636" t="s">
        <v>9711</v>
      </c>
      <c r="U1864" s="672"/>
      <c r="V1864" s="632"/>
      <c r="W1864" s="634">
        <v>42583</v>
      </c>
      <c r="X1864" s="634">
        <v>42583</v>
      </c>
      <c r="Y1864" s="637" t="s">
        <v>9776</v>
      </c>
      <c r="Z1864" s="637">
        <v>68364.45</v>
      </c>
      <c r="AA1864" s="636" t="s">
        <v>9710</v>
      </c>
      <c r="AB1864" s="636">
        <v>7715995942</v>
      </c>
    </row>
    <row r="1865" spans="1:28" ht="56.25">
      <c r="A1865" s="475" t="s">
        <v>27587</v>
      </c>
      <c r="B1865" s="1171" t="s">
        <v>7559</v>
      </c>
      <c r="C1865" s="632" t="s">
        <v>7560</v>
      </c>
      <c r="D1865" s="632" t="s">
        <v>9702</v>
      </c>
      <c r="E1865" s="677" t="s">
        <v>9703</v>
      </c>
      <c r="F1865" s="632" t="s">
        <v>863</v>
      </c>
      <c r="G1865" s="632" t="s">
        <v>9699</v>
      </c>
      <c r="H1865" s="632" t="s">
        <v>9777</v>
      </c>
      <c r="I1865" s="632" t="s">
        <v>9705</v>
      </c>
      <c r="J1865" s="476"/>
      <c r="K1865" s="632" t="s">
        <v>10</v>
      </c>
      <c r="L1865" s="639">
        <v>1</v>
      </c>
      <c r="M1865" s="639" t="s">
        <v>694</v>
      </c>
      <c r="N1865" s="637">
        <v>12460</v>
      </c>
      <c r="O1865" s="637">
        <v>12460</v>
      </c>
      <c r="P1865" s="647">
        <f t="shared" si="59"/>
        <v>0</v>
      </c>
      <c r="Q1865" s="638">
        <f t="shared" si="60"/>
        <v>0</v>
      </c>
      <c r="R1865" s="636" t="s">
        <v>9714</v>
      </c>
      <c r="S1865" s="636">
        <v>7725048330</v>
      </c>
      <c r="T1865" s="636" t="s">
        <v>9715</v>
      </c>
      <c r="U1865" s="672"/>
      <c r="V1865" s="632"/>
      <c r="W1865" s="634">
        <v>42576</v>
      </c>
      <c r="X1865" s="634">
        <v>42576</v>
      </c>
      <c r="Y1865" s="637" t="s">
        <v>9778</v>
      </c>
      <c r="Z1865" s="637">
        <v>12460</v>
      </c>
      <c r="AA1865" s="636" t="s">
        <v>9714</v>
      </c>
      <c r="AB1865" s="636">
        <v>7725048330</v>
      </c>
    </row>
    <row r="1866" spans="1:28" ht="56.25">
      <c r="A1866" s="475" t="s">
        <v>27588</v>
      </c>
      <c r="B1866" s="1171" t="s">
        <v>7562</v>
      </c>
      <c r="C1866" s="632" t="s">
        <v>7563</v>
      </c>
      <c r="D1866" s="632" t="s">
        <v>9702</v>
      </c>
      <c r="E1866" s="677" t="s">
        <v>9703</v>
      </c>
      <c r="F1866" s="632" t="s">
        <v>1404</v>
      </c>
      <c r="G1866" s="632" t="s">
        <v>9699</v>
      </c>
      <c r="H1866" s="632" t="s">
        <v>9779</v>
      </c>
      <c r="I1866" s="632" t="s">
        <v>9705</v>
      </c>
      <c r="J1866" s="476"/>
      <c r="K1866" s="632" t="s">
        <v>10</v>
      </c>
      <c r="L1866" s="639">
        <v>1</v>
      </c>
      <c r="M1866" s="639" t="s">
        <v>694</v>
      </c>
      <c r="N1866" s="637">
        <v>152750.39999999999</v>
      </c>
      <c r="O1866" s="637">
        <v>152750.39999999999</v>
      </c>
      <c r="P1866" s="647">
        <f t="shared" si="59"/>
        <v>0</v>
      </c>
      <c r="Q1866" s="638">
        <f t="shared" si="60"/>
        <v>0</v>
      </c>
      <c r="R1866" s="636" t="s">
        <v>9710</v>
      </c>
      <c r="S1866" s="636">
        <v>7715995942</v>
      </c>
      <c r="T1866" s="636" t="s">
        <v>9711</v>
      </c>
      <c r="U1866" s="672"/>
      <c r="V1866" s="632"/>
      <c r="W1866" s="634">
        <v>42583</v>
      </c>
      <c r="X1866" s="634">
        <v>42584</v>
      </c>
      <c r="Y1866" s="637" t="s">
        <v>9780</v>
      </c>
      <c r="Z1866" s="637">
        <v>152750.39999999999</v>
      </c>
      <c r="AA1866" s="636" t="s">
        <v>9710</v>
      </c>
      <c r="AB1866" s="636">
        <v>7715995942</v>
      </c>
    </row>
    <row r="1867" spans="1:28" ht="56.25">
      <c r="A1867" s="475" t="s">
        <v>27589</v>
      </c>
      <c r="B1867" s="1171" t="s">
        <v>7565</v>
      </c>
      <c r="C1867" s="632" t="s">
        <v>7566</v>
      </c>
      <c r="D1867" s="632" t="s">
        <v>9702</v>
      </c>
      <c r="E1867" s="677" t="s">
        <v>9703</v>
      </c>
      <c r="F1867" s="632" t="s">
        <v>1093</v>
      </c>
      <c r="G1867" s="632" t="s">
        <v>9758</v>
      </c>
      <c r="H1867" s="632" t="s">
        <v>9781</v>
      </c>
      <c r="I1867" s="632" t="s">
        <v>9705</v>
      </c>
      <c r="J1867" s="476"/>
      <c r="K1867" s="632" t="s">
        <v>10</v>
      </c>
      <c r="L1867" s="639">
        <v>1</v>
      </c>
      <c r="M1867" s="639" t="s">
        <v>694</v>
      </c>
      <c r="N1867" s="637">
        <v>68904</v>
      </c>
      <c r="O1867" s="637">
        <v>68904</v>
      </c>
      <c r="P1867" s="647">
        <f t="shared" si="59"/>
        <v>0</v>
      </c>
      <c r="Q1867" s="638">
        <f t="shared" si="60"/>
        <v>0</v>
      </c>
      <c r="R1867" s="636" t="s">
        <v>9706</v>
      </c>
      <c r="S1867" s="636">
        <v>7714016753</v>
      </c>
      <c r="T1867" s="636" t="s">
        <v>9707</v>
      </c>
      <c r="U1867" s="672"/>
      <c r="V1867" s="632"/>
      <c r="W1867" s="634">
        <v>42576</v>
      </c>
      <c r="X1867" s="634">
        <v>42576</v>
      </c>
      <c r="Y1867" s="637" t="s">
        <v>9742</v>
      </c>
      <c r="Z1867" s="637">
        <v>68904</v>
      </c>
      <c r="AA1867" s="636" t="s">
        <v>9706</v>
      </c>
      <c r="AB1867" s="636">
        <v>7714016753</v>
      </c>
    </row>
    <row r="1868" spans="1:28" ht="56.25">
      <c r="A1868" s="475" t="s">
        <v>27590</v>
      </c>
      <c r="B1868" s="1171" t="s">
        <v>7565</v>
      </c>
      <c r="C1868" s="632" t="s">
        <v>7566</v>
      </c>
      <c r="D1868" s="632" t="s">
        <v>9702</v>
      </c>
      <c r="E1868" s="677" t="s">
        <v>9703</v>
      </c>
      <c r="F1868" s="632" t="s">
        <v>863</v>
      </c>
      <c r="G1868" s="632" t="s">
        <v>9758</v>
      </c>
      <c r="H1868" s="632" t="s">
        <v>9782</v>
      </c>
      <c r="I1868" s="632" t="s">
        <v>9705</v>
      </c>
      <c r="J1868" s="476"/>
      <c r="K1868" s="632" t="s">
        <v>10</v>
      </c>
      <c r="L1868" s="639">
        <v>1</v>
      </c>
      <c r="M1868" s="639" t="s">
        <v>694</v>
      </c>
      <c r="N1868" s="637">
        <v>30752</v>
      </c>
      <c r="O1868" s="637">
        <v>30752</v>
      </c>
      <c r="P1868" s="647">
        <f t="shared" si="59"/>
        <v>0</v>
      </c>
      <c r="Q1868" s="638">
        <f t="shared" si="60"/>
        <v>0</v>
      </c>
      <c r="R1868" s="636" t="s">
        <v>9714</v>
      </c>
      <c r="S1868" s="636">
        <v>7725048330</v>
      </c>
      <c r="T1868" s="636" t="s">
        <v>9715</v>
      </c>
      <c r="U1868" s="672"/>
      <c r="V1868" s="632"/>
      <c r="W1868" s="634">
        <v>42576</v>
      </c>
      <c r="X1868" s="634">
        <v>42576</v>
      </c>
      <c r="Y1868" s="637" t="s">
        <v>9783</v>
      </c>
      <c r="Z1868" s="637">
        <v>30752</v>
      </c>
      <c r="AA1868" s="636" t="s">
        <v>9714</v>
      </c>
      <c r="AB1868" s="636">
        <v>7725048330</v>
      </c>
    </row>
    <row r="1869" spans="1:28" ht="56.25">
      <c r="A1869" s="475" t="s">
        <v>27591</v>
      </c>
      <c r="B1869" s="1171" t="s">
        <v>7565</v>
      </c>
      <c r="C1869" s="632" t="s">
        <v>7566</v>
      </c>
      <c r="D1869" s="632" t="s">
        <v>9702</v>
      </c>
      <c r="E1869" s="677" t="s">
        <v>9703</v>
      </c>
      <c r="F1869" s="632" t="s">
        <v>1282</v>
      </c>
      <c r="G1869" s="632" t="s">
        <v>9758</v>
      </c>
      <c r="H1869" s="632" t="s">
        <v>9767</v>
      </c>
      <c r="I1869" s="632" t="s">
        <v>9705</v>
      </c>
      <c r="J1869" s="476"/>
      <c r="K1869" s="632" t="s">
        <v>10</v>
      </c>
      <c r="L1869" s="639">
        <v>1</v>
      </c>
      <c r="M1869" s="639" t="s">
        <v>694</v>
      </c>
      <c r="N1869" s="637">
        <v>32446.92</v>
      </c>
      <c r="O1869" s="637">
        <v>32446.92</v>
      </c>
      <c r="P1869" s="647">
        <f t="shared" si="59"/>
        <v>0</v>
      </c>
      <c r="Q1869" s="638">
        <f t="shared" si="60"/>
        <v>0</v>
      </c>
      <c r="R1869" s="636" t="s">
        <v>9710</v>
      </c>
      <c r="S1869" s="636">
        <v>7715995942</v>
      </c>
      <c r="T1869" s="636" t="s">
        <v>9711</v>
      </c>
      <c r="U1869" s="672"/>
      <c r="V1869" s="632"/>
      <c r="W1869" s="634">
        <v>42583</v>
      </c>
      <c r="X1869" s="634">
        <v>42583</v>
      </c>
      <c r="Y1869" s="637" t="s">
        <v>9784</v>
      </c>
      <c r="Z1869" s="637">
        <v>32446.92</v>
      </c>
      <c r="AA1869" s="636" t="s">
        <v>9710</v>
      </c>
      <c r="AB1869" s="636">
        <v>7715995942</v>
      </c>
    </row>
    <row r="1870" spans="1:28" ht="56.25">
      <c r="A1870" s="475" t="s">
        <v>27592</v>
      </c>
      <c r="B1870" s="1171" t="s">
        <v>7568</v>
      </c>
      <c r="C1870" s="632" t="s">
        <v>7569</v>
      </c>
      <c r="D1870" s="632" t="s">
        <v>9702</v>
      </c>
      <c r="E1870" s="677" t="s">
        <v>9703</v>
      </c>
      <c r="F1870" s="632" t="s">
        <v>863</v>
      </c>
      <c r="G1870" s="632" t="s">
        <v>9785</v>
      </c>
      <c r="H1870" s="632" t="s">
        <v>9786</v>
      </c>
      <c r="I1870" s="632" t="s">
        <v>9705</v>
      </c>
      <c r="J1870" s="476"/>
      <c r="K1870" s="632" t="s">
        <v>10</v>
      </c>
      <c r="L1870" s="639">
        <v>1</v>
      </c>
      <c r="M1870" s="639" t="s">
        <v>694</v>
      </c>
      <c r="N1870" s="637">
        <v>27233</v>
      </c>
      <c r="O1870" s="637">
        <v>27233</v>
      </c>
      <c r="P1870" s="647">
        <f t="shared" si="59"/>
        <v>0</v>
      </c>
      <c r="Q1870" s="638">
        <f t="shared" si="60"/>
        <v>0</v>
      </c>
      <c r="R1870" s="636" t="s">
        <v>9714</v>
      </c>
      <c r="S1870" s="636">
        <v>7725048330</v>
      </c>
      <c r="T1870" s="636" t="s">
        <v>9715</v>
      </c>
      <c r="U1870" s="672"/>
      <c r="V1870" s="632"/>
      <c r="W1870" s="634">
        <v>42557</v>
      </c>
      <c r="X1870" s="634">
        <v>42557</v>
      </c>
      <c r="Y1870" s="637" t="s">
        <v>9787</v>
      </c>
      <c r="Z1870" s="637">
        <v>27233</v>
      </c>
      <c r="AA1870" s="636" t="s">
        <v>9714</v>
      </c>
      <c r="AB1870" s="636">
        <v>7725048330</v>
      </c>
    </row>
    <row r="1871" spans="1:28" ht="56.25">
      <c r="A1871" s="475" t="s">
        <v>27593</v>
      </c>
      <c r="B1871" s="1171" t="s">
        <v>7568</v>
      </c>
      <c r="C1871" s="632" t="s">
        <v>7569</v>
      </c>
      <c r="D1871" s="632" t="s">
        <v>9702</v>
      </c>
      <c r="E1871" s="677" t="s">
        <v>9703</v>
      </c>
      <c r="F1871" s="632" t="s">
        <v>1093</v>
      </c>
      <c r="G1871" s="632" t="s">
        <v>1785</v>
      </c>
      <c r="H1871" s="632" t="s">
        <v>9788</v>
      </c>
      <c r="I1871" s="632" t="s">
        <v>9705</v>
      </c>
      <c r="J1871" s="476"/>
      <c r="K1871" s="632" t="s">
        <v>10</v>
      </c>
      <c r="L1871" s="639">
        <v>1</v>
      </c>
      <c r="M1871" s="639" t="s">
        <v>694</v>
      </c>
      <c r="N1871" s="637">
        <v>13726</v>
      </c>
      <c r="O1871" s="637">
        <v>13726</v>
      </c>
      <c r="P1871" s="647">
        <f t="shared" si="59"/>
        <v>0</v>
      </c>
      <c r="Q1871" s="638">
        <f t="shared" si="60"/>
        <v>0</v>
      </c>
      <c r="R1871" s="636" t="s">
        <v>9706</v>
      </c>
      <c r="S1871" s="636">
        <v>7714016753</v>
      </c>
      <c r="T1871" s="636" t="s">
        <v>9707</v>
      </c>
      <c r="U1871" s="672"/>
      <c r="V1871" s="632"/>
      <c r="W1871" s="634">
        <v>42576</v>
      </c>
      <c r="X1871" s="634">
        <v>42576</v>
      </c>
      <c r="Y1871" s="637" t="s">
        <v>9789</v>
      </c>
      <c r="Z1871" s="637">
        <v>13726</v>
      </c>
      <c r="AA1871" s="636" t="s">
        <v>9706</v>
      </c>
      <c r="AB1871" s="636">
        <v>7714016753</v>
      </c>
    </row>
    <row r="1872" spans="1:28" ht="56.25">
      <c r="A1872" s="475" t="s">
        <v>27594</v>
      </c>
      <c r="B1872" s="1171" t="s">
        <v>7568</v>
      </c>
      <c r="C1872" s="632" t="s">
        <v>7569</v>
      </c>
      <c r="D1872" s="632" t="s">
        <v>9702</v>
      </c>
      <c r="E1872" s="677" t="s">
        <v>9703</v>
      </c>
      <c r="F1872" s="632" t="s">
        <v>1276</v>
      </c>
      <c r="G1872" s="632" t="s">
        <v>9699</v>
      </c>
      <c r="H1872" s="632" t="s">
        <v>9790</v>
      </c>
      <c r="I1872" s="632" t="s">
        <v>9705</v>
      </c>
      <c r="J1872" s="476"/>
      <c r="K1872" s="632" t="s">
        <v>10</v>
      </c>
      <c r="L1872" s="639">
        <v>1</v>
      </c>
      <c r="M1872" s="639" t="s">
        <v>694</v>
      </c>
      <c r="N1872" s="637">
        <v>9886.7999999999993</v>
      </c>
      <c r="O1872" s="637">
        <v>9886.7999999999993</v>
      </c>
      <c r="P1872" s="647">
        <f t="shared" si="59"/>
        <v>0</v>
      </c>
      <c r="Q1872" s="638">
        <f t="shared" si="60"/>
        <v>0</v>
      </c>
      <c r="R1872" s="636" t="s">
        <v>9722</v>
      </c>
      <c r="S1872" s="636">
        <v>7714335823</v>
      </c>
      <c r="T1872" s="636" t="s">
        <v>9723</v>
      </c>
      <c r="U1872" s="672"/>
      <c r="V1872" s="632"/>
      <c r="W1872" s="634">
        <v>42579</v>
      </c>
      <c r="X1872" s="634">
        <v>42579</v>
      </c>
      <c r="Y1872" s="637" t="s">
        <v>9791</v>
      </c>
      <c r="Z1872" s="637">
        <v>9886.7999999999993</v>
      </c>
      <c r="AA1872" s="636" t="s">
        <v>9722</v>
      </c>
      <c r="AB1872" s="636">
        <v>7714335823</v>
      </c>
    </row>
    <row r="1873" spans="1:28" ht="56.25">
      <c r="A1873" s="475" t="s">
        <v>27595</v>
      </c>
      <c r="B1873" s="1171" t="s">
        <v>7568</v>
      </c>
      <c r="C1873" s="632" t="s">
        <v>7569</v>
      </c>
      <c r="D1873" s="632" t="s">
        <v>9702</v>
      </c>
      <c r="E1873" s="677" t="s">
        <v>9703</v>
      </c>
      <c r="F1873" s="632" t="s">
        <v>1404</v>
      </c>
      <c r="G1873" s="632" t="s">
        <v>9699</v>
      </c>
      <c r="H1873" s="632" t="s">
        <v>9792</v>
      </c>
      <c r="I1873" s="632" t="s">
        <v>9705</v>
      </c>
      <c r="J1873" s="476"/>
      <c r="K1873" s="632" t="s">
        <v>10</v>
      </c>
      <c r="L1873" s="639">
        <v>1</v>
      </c>
      <c r="M1873" s="639" t="s">
        <v>694</v>
      </c>
      <c r="N1873" s="636">
        <v>81728.13</v>
      </c>
      <c r="O1873" s="636">
        <v>81728.13</v>
      </c>
      <c r="P1873" s="647">
        <f t="shared" si="59"/>
        <v>0</v>
      </c>
      <c r="Q1873" s="638">
        <f t="shared" si="60"/>
        <v>0</v>
      </c>
      <c r="R1873" s="636" t="s">
        <v>9710</v>
      </c>
      <c r="S1873" s="636">
        <v>7715995942</v>
      </c>
      <c r="T1873" s="636" t="s">
        <v>9711</v>
      </c>
      <c r="U1873" s="476"/>
      <c r="V1873" s="476"/>
      <c r="W1873" s="634">
        <v>42583</v>
      </c>
      <c r="X1873" s="634">
        <v>42583</v>
      </c>
      <c r="Y1873" s="636" t="s">
        <v>9793</v>
      </c>
      <c r="Z1873" s="636">
        <v>81728.13</v>
      </c>
      <c r="AA1873" s="636" t="s">
        <v>9710</v>
      </c>
      <c r="AB1873" s="636">
        <v>7715995942</v>
      </c>
    </row>
    <row r="1874" spans="1:28" ht="56.25">
      <c r="A1874" s="475" t="s">
        <v>27596</v>
      </c>
      <c r="B1874" s="1171" t="s">
        <v>7517</v>
      </c>
      <c r="C1874" s="632" t="s">
        <v>7518</v>
      </c>
      <c r="D1874" s="632" t="s">
        <v>268</v>
      </c>
      <c r="E1874" s="677" t="s">
        <v>9639</v>
      </c>
      <c r="F1874" s="632" t="s">
        <v>9794</v>
      </c>
      <c r="G1874" s="652" t="s">
        <v>694</v>
      </c>
      <c r="H1874" s="632" t="s">
        <v>694</v>
      </c>
      <c r="I1874" s="632" t="s">
        <v>711</v>
      </c>
      <c r="J1874" s="476"/>
      <c r="K1874" s="632" t="s">
        <v>10</v>
      </c>
      <c r="L1874" s="639">
        <v>1</v>
      </c>
      <c r="M1874" s="639" t="s">
        <v>694</v>
      </c>
      <c r="N1874" s="637">
        <v>45320</v>
      </c>
      <c r="O1874" s="637">
        <v>45320</v>
      </c>
      <c r="P1874" s="647">
        <f t="shared" si="59"/>
        <v>0</v>
      </c>
      <c r="Q1874" s="638">
        <f t="shared" si="60"/>
        <v>0</v>
      </c>
      <c r="R1874" s="637" t="s">
        <v>9640</v>
      </c>
      <c r="S1874" s="665">
        <v>4205109214</v>
      </c>
      <c r="T1874" s="637" t="s">
        <v>9641</v>
      </c>
      <c r="U1874" s="672" t="s">
        <v>694</v>
      </c>
      <c r="V1874" s="632" t="s">
        <v>694</v>
      </c>
      <c r="W1874" s="637" t="s">
        <v>9795</v>
      </c>
      <c r="X1874" s="637" t="s">
        <v>9795</v>
      </c>
      <c r="Y1874" s="637" t="s">
        <v>9796</v>
      </c>
      <c r="Z1874" s="637">
        <v>45320</v>
      </c>
      <c r="AA1874" s="637" t="s">
        <v>9640</v>
      </c>
      <c r="AB1874" s="665">
        <v>4205109214</v>
      </c>
    </row>
    <row r="1875" spans="1:28" ht="56.25">
      <c r="A1875" s="475" t="s">
        <v>27597</v>
      </c>
      <c r="B1875" s="1171" t="s">
        <v>7517</v>
      </c>
      <c r="C1875" s="632" t="s">
        <v>7518</v>
      </c>
      <c r="D1875" s="632" t="s">
        <v>269</v>
      </c>
      <c r="E1875" s="677" t="s">
        <v>9444</v>
      </c>
      <c r="F1875" s="632" t="s">
        <v>3505</v>
      </c>
      <c r="G1875" s="632" t="s">
        <v>9794</v>
      </c>
      <c r="H1875" s="632" t="s">
        <v>9797</v>
      </c>
      <c r="I1875" s="632" t="s">
        <v>9506</v>
      </c>
      <c r="J1875" s="476"/>
      <c r="K1875" s="632" t="s">
        <v>10</v>
      </c>
      <c r="L1875" s="639">
        <v>1</v>
      </c>
      <c r="M1875" s="639" t="s">
        <v>694</v>
      </c>
      <c r="N1875" s="637">
        <v>9342.4</v>
      </c>
      <c r="O1875" s="637">
        <v>9342.4</v>
      </c>
      <c r="P1875" s="647">
        <f t="shared" ref="P1875:P1938" si="61">N1875-O1875</f>
        <v>0</v>
      </c>
      <c r="Q1875" s="638">
        <f t="shared" ref="Q1875:Q1938" si="62">(100-((O1875/N1875)*100))/100</f>
        <v>0</v>
      </c>
      <c r="R1875" s="636" t="s">
        <v>563</v>
      </c>
      <c r="S1875" s="636">
        <v>4217166136</v>
      </c>
      <c r="T1875" s="636" t="s">
        <v>6492</v>
      </c>
      <c r="U1875" s="672" t="s">
        <v>694</v>
      </c>
      <c r="V1875" s="632" t="s">
        <v>694</v>
      </c>
      <c r="W1875" s="637" t="s">
        <v>9798</v>
      </c>
      <c r="X1875" s="637" t="s">
        <v>9798</v>
      </c>
      <c r="Y1875" s="637" t="s">
        <v>9799</v>
      </c>
      <c r="Z1875" s="637">
        <v>9342.4</v>
      </c>
      <c r="AA1875" s="636" t="s">
        <v>563</v>
      </c>
      <c r="AB1875" s="636">
        <v>4217166136</v>
      </c>
    </row>
    <row r="1876" spans="1:28" ht="56.25">
      <c r="A1876" s="475" t="s">
        <v>27598</v>
      </c>
      <c r="B1876" s="1171" t="s">
        <v>7508</v>
      </c>
      <c r="C1876" s="632" t="s">
        <v>7509</v>
      </c>
      <c r="D1876" s="632" t="s">
        <v>268</v>
      </c>
      <c r="E1876" s="677" t="s">
        <v>9639</v>
      </c>
      <c r="F1876" s="632" t="s">
        <v>6765</v>
      </c>
      <c r="G1876" s="652" t="s">
        <v>694</v>
      </c>
      <c r="H1876" s="632" t="s">
        <v>694</v>
      </c>
      <c r="I1876" s="632" t="s">
        <v>711</v>
      </c>
      <c r="J1876" s="476"/>
      <c r="K1876" s="632" t="s">
        <v>10</v>
      </c>
      <c r="L1876" s="639">
        <v>1</v>
      </c>
      <c r="M1876" s="639" t="s">
        <v>694</v>
      </c>
      <c r="N1876" s="637">
        <v>68200</v>
      </c>
      <c r="O1876" s="637">
        <v>68200</v>
      </c>
      <c r="P1876" s="647">
        <f t="shared" si="61"/>
        <v>0</v>
      </c>
      <c r="Q1876" s="638">
        <f t="shared" si="62"/>
        <v>0</v>
      </c>
      <c r="R1876" s="637" t="s">
        <v>9640</v>
      </c>
      <c r="S1876" s="665">
        <v>4205109214</v>
      </c>
      <c r="T1876" s="637" t="s">
        <v>9641</v>
      </c>
      <c r="U1876" s="672" t="s">
        <v>694</v>
      </c>
      <c r="V1876" s="632" t="s">
        <v>694</v>
      </c>
      <c r="W1876" s="634">
        <v>42691</v>
      </c>
      <c r="X1876" s="634">
        <v>42691</v>
      </c>
      <c r="Y1876" s="637" t="s">
        <v>9800</v>
      </c>
      <c r="Z1876" s="637">
        <v>68200</v>
      </c>
      <c r="AA1876" s="637" t="s">
        <v>9640</v>
      </c>
      <c r="AB1876" s="665">
        <v>4205109214</v>
      </c>
    </row>
    <row r="1877" spans="1:28" ht="56.25">
      <c r="A1877" s="475" t="s">
        <v>27599</v>
      </c>
      <c r="B1877" s="1171" t="s">
        <v>7511</v>
      </c>
      <c r="C1877" s="632" t="s">
        <v>7512</v>
      </c>
      <c r="D1877" s="632" t="s">
        <v>268</v>
      </c>
      <c r="E1877" s="677" t="s">
        <v>9639</v>
      </c>
      <c r="F1877" s="632" t="s">
        <v>6765</v>
      </c>
      <c r="G1877" s="652" t="s">
        <v>694</v>
      </c>
      <c r="H1877" s="632" t="s">
        <v>694</v>
      </c>
      <c r="I1877" s="632" t="s">
        <v>711</v>
      </c>
      <c r="J1877" s="476"/>
      <c r="K1877" s="632" t="s">
        <v>10</v>
      </c>
      <c r="L1877" s="639">
        <v>1</v>
      </c>
      <c r="M1877" s="639" t="s">
        <v>694</v>
      </c>
      <c r="N1877" s="637">
        <v>141450</v>
      </c>
      <c r="O1877" s="637">
        <v>141450</v>
      </c>
      <c r="P1877" s="647">
        <f t="shared" si="61"/>
        <v>0</v>
      </c>
      <c r="Q1877" s="638">
        <f t="shared" si="62"/>
        <v>0</v>
      </c>
      <c r="R1877" s="637" t="s">
        <v>9640</v>
      </c>
      <c r="S1877" s="665">
        <v>4205109214</v>
      </c>
      <c r="T1877" s="637" t="s">
        <v>9641</v>
      </c>
      <c r="U1877" s="672" t="s">
        <v>694</v>
      </c>
      <c r="V1877" s="632" t="s">
        <v>694</v>
      </c>
      <c r="W1877" s="634">
        <v>42691</v>
      </c>
      <c r="X1877" s="634">
        <v>42691</v>
      </c>
      <c r="Y1877" s="637" t="s">
        <v>9801</v>
      </c>
      <c r="Z1877" s="637">
        <v>141450</v>
      </c>
      <c r="AA1877" s="637" t="s">
        <v>9640</v>
      </c>
      <c r="AB1877" s="665">
        <v>4205109214</v>
      </c>
    </row>
    <row r="1878" spans="1:28" ht="56.25">
      <c r="A1878" s="475" t="s">
        <v>27600</v>
      </c>
      <c r="B1878" s="1171" t="s">
        <v>7520</v>
      </c>
      <c r="C1878" s="632" t="s">
        <v>7521</v>
      </c>
      <c r="D1878" s="632" t="s">
        <v>268</v>
      </c>
      <c r="E1878" s="677" t="s">
        <v>9639</v>
      </c>
      <c r="F1878" s="632" t="s">
        <v>3388</v>
      </c>
      <c r="G1878" s="652" t="s">
        <v>694</v>
      </c>
      <c r="H1878" s="632" t="s">
        <v>694</v>
      </c>
      <c r="I1878" s="632" t="s">
        <v>711</v>
      </c>
      <c r="J1878" s="476"/>
      <c r="K1878" s="632" t="s">
        <v>10</v>
      </c>
      <c r="L1878" s="639">
        <v>1</v>
      </c>
      <c r="M1878" s="639" t="s">
        <v>694</v>
      </c>
      <c r="N1878" s="637">
        <v>88840.4</v>
      </c>
      <c r="O1878" s="637">
        <v>88840.4</v>
      </c>
      <c r="P1878" s="647">
        <f t="shared" si="61"/>
        <v>0</v>
      </c>
      <c r="Q1878" s="638">
        <f t="shared" si="62"/>
        <v>0</v>
      </c>
      <c r="R1878" s="637" t="s">
        <v>9640</v>
      </c>
      <c r="S1878" s="665">
        <v>4205109214</v>
      </c>
      <c r="T1878" s="637" t="s">
        <v>9641</v>
      </c>
      <c r="U1878" s="672" t="s">
        <v>694</v>
      </c>
      <c r="V1878" s="632" t="s">
        <v>694</v>
      </c>
      <c r="W1878" s="634">
        <v>42695</v>
      </c>
      <c r="X1878" s="634">
        <v>42695</v>
      </c>
      <c r="Y1878" s="637" t="s">
        <v>9802</v>
      </c>
      <c r="Z1878" s="637">
        <v>88840.4</v>
      </c>
      <c r="AA1878" s="637" t="s">
        <v>9640</v>
      </c>
      <c r="AB1878" s="665">
        <v>4205109214</v>
      </c>
    </row>
    <row r="1879" spans="1:28" ht="56.25">
      <c r="A1879" s="475" t="s">
        <v>27601</v>
      </c>
      <c r="B1879" s="1171" t="s">
        <v>7559</v>
      </c>
      <c r="C1879" s="632" t="s">
        <v>7560</v>
      </c>
      <c r="D1879" s="632" t="s">
        <v>269</v>
      </c>
      <c r="E1879" s="677" t="s">
        <v>9444</v>
      </c>
      <c r="F1879" s="632" t="s">
        <v>3814</v>
      </c>
      <c r="G1879" s="632" t="s">
        <v>3391</v>
      </c>
      <c r="H1879" s="632" t="s">
        <v>9803</v>
      </c>
      <c r="I1879" s="632" t="s">
        <v>9422</v>
      </c>
      <c r="J1879" s="476"/>
      <c r="K1879" s="632" t="s">
        <v>10</v>
      </c>
      <c r="L1879" s="639">
        <v>1</v>
      </c>
      <c r="M1879" s="639" t="s">
        <v>694</v>
      </c>
      <c r="N1879" s="637">
        <v>740251.61</v>
      </c>
      <c r="O1879" s="637">
        <v>740251.61</v>
      </c>
      <c r="P1879" s="647">
        <f t="shared" si="61"/>
        <v>0</v>
      </c>
      <c r="Q1879" s="638">
        <f t="shared" si="62"/>
        <v>0</v>
      </c>
      <c r="R1879" s="636" t="s">
        <v>836</v>
      </c>
      <c r="S1879" s="636">
        <v>4217146362</v>
      </c>
      <c r="T1879" s="636" t="s">
        <v>9519</v>
      </c>
      <c r="U1879" s="672" t="s">
        <v>694</v>
      </c>
      <c r="V1879" s="632" t="s">
        <v>694</v>
      </c>
      <c r="W1879" s="634">
        <v>42667</v>
      </c>
      <c r="X1879" s="634">
        <v>42667</v>
      </c>
      <c r="Y1879" s="637" t="s">
        <v>9804</v>
      </c>
      <c r="Z1879" s="637">
        <v>740251.61</v>
      </c>
      <c r="AA1879" s="636" t="s">
        <v>836</v>
      </c>
      <c r="AB1879" s="636">
        <v>4217146362</v>
      </c>
    </row>
    <row r="1880" spans="1:28" ht="45">
      <c r="A1880" s="475" t="s">
        <v>27602</v>
      </c>
      <c r="B1880" s="1171" t="s">
        <v>7523</v>
      </c>
      <c r="C1880" s="632" t="s">
        <v>7524</v>
      </c>
      <c r="D1880" s="632" t="s">
        <v>269</v>
      </c>
      <c r="E1880" s="677" t="s">
        <v>9418</v>
      </c>
      <c r="F1880" s="632" t="s">
        <v>1318</v>
      </c>
      <c r="G1880" s="632" t="s">
        <v>3378</v>
      </c>
      <c r="H1880" s="632" t="s">
        <v>9805</v>
      </c>
      <c r="I1880" s="632" t="s">
        <v>9422</v>
      </c>
      <c r="J1880" s="476"/>
      <c r="K1880" s="632" t="s">
        <v>10</v>
      </c>
      <c r="L1880" s="639">
        <v>1</v>
      </c>
      <c r="M1880" s="639" t="s">
        <v>694</v>
      </c>
      <c r="N1880" s="637">
        <v>517867.36</v>
      </c>
      <c r="O1880" s="637">
        <v>517867.36</v>
      </c>
      <c r="P1880" s="647">
        <f t="shared" si="61"/>
        <v>0</v>
      </c>
      <c r="Q1880" s="638">
        <f t="shared" si="62"/>
        <v>0</v>
      </c>
      <c r="R1880" s="636" t="s">
        <v>6483</v>
      </c>
      <c r="S1880" s="636">
        <v>4205243178</v>
      </c>
      <c r="T1880" s="636" t="s">
        <v>6484</v>
      </c>
      <c r="U1880" s="672" t="s">
        <v>694</v>
      </c>
      <c r="V1880" s="632" t="s">
        <v>694</v>
      </c>
      <c r="W1880" s="634">
        <v>42664</v>
      </c>
      <c r="X1880" s="634">
        <v>42664</v>
      </c>
      <c r="Y1880" s="637" t="s">
        <v>9806</v>
      </c>
      <c r="Z1880" s="637">
        <v>517867.36</v>
      </c>
      <c r="AA1880" s="636" t="s">
        <v>6483</v>
      </c>
      <c r="AB1880" s="636">
        <v>4205243178</v>
      </c>
    </row>
    <row r="1881" spans="1:28" ht="56.25">
      <c r="A1881" s="475" t="s">
        <v>27603</v>
      </c>
      <c r="B1881" s="1171" t="s">
        <v>7508</v>
      </c>
      <c r="C1881" s="632" t="s">
        <v>7509</v>
      </c>
      <c r="D1881" s="632" t="s">
        <v>269</v>
      </c>
      <c r="E1881" s="677" t="s">
        <v>9418</v>
      </c>
      <c r="F1881" s="632" t="s">
        <v>3751</v>
      </c>
      <c r="G1881" s="632" t="s">
        <v>6765</v>
      </c>
      <c r="H1881" s="632" t="s">
        <v>9807</v>
      </c>
      <c r="I1881" s="632" t="s">
        <v>9422</v>
      </c>
      <c r="J1881" s="476"/>
      <c r="K1881" s="632" t="s">
        <v>10</v>
      </c>
      <c r="L1881" s="639">
        <v>1</v>
      </c>
      <c r="M1881" s="639" t="s">
        <v>694</v>
      </c>
      <c r="N1881" s="637">
        <v>272888.01</v>
      </c>
      <c r="O1881" s="637">
        <v>272888.01</v>
      </c>
      <c r="P1881" s="647">
        <f t="shared" si="61"/>
        <v>0</v>
      </c>
      <c r="Q1881" s="638">
        <f t="shared" si="62"/>
        <v>0</v>
      </c>
      <c r="R1881" s="636" t="s">
        <v>561</v>
      </c>
      <c r="S1881" s="636">
        <v>4217148426</v>
      </c>
      <c r="T1881" s="636" t="s">
        <v>9560</v>
      </c>
      <c r="U1881" s="672" t="s">
        <v>694</v>
      </c>
      <c r="V1881" s="632" t="s">
        <v>694</v>
      </c>
      <c r="W1881" s="634">
        <v>42681</v>
      </c>
      <c r="X1881" s="634">
        <v>42681</v>
      </c>
      <c r="Y1881" s="637" t="s">
        <v>9808</v>
      </c>
      <c r="Z1881" s="637">
        <v>272888.01</v>
      </c>
      <c r="AA1881" s="636" t="s">
        <v>561</v>
      </c>
      <c r="AB1881" s="636">
        <v>4217148426</v>
      </c>
    </row>
    <row r="1882" spans="1:28" ht="45">
      <c r="A1882" s="475" t="s">
        <v>27604</v>
      </c>
      <c r="B1882" s="1171" t="s">
        <v>7562</v>
      </c>
      <c r="C1882" s="632" t="s">
        <v>7563</v>
      </c>
      <c r="D1882" s="632" t="s">
        <v>269</v>
      </c>
      <c r="E1882" s="677" t="s">
        <v>9418</v>
      </c>
      <c r="F1882" s="632" t="s">
        <v>3388</v>
      </c>
      <c r="G1882" s="632" t="s">
        <v>3378</v>
      </c>
      <c r="H1882" s="632" t="s">
        <v>9809</v>
      </c>
      <c r="I1882" s="632" t="s">
        <v>9422</v>
      </c>
      <c r="J1882" s="476"/>
      <c r="K1882" s="632" t="s">
        <v>10</v>
      </c>
      <c r="L1882" s="639">
        <v>1</v>
      </c>
      <c r="M1882" s="639" t="s">
        <v>694</v>
      </c>
      <c r="N1882" s="637">
        <v>602935.56000000006</v>
      </c>
      <c r="O1882" s="637">
        <v>602935.56000000006</v>
      </c>
      <c r="P1882" s="647">
        <f t="shared" si="61"/>
        <v>0</v>
      </c>
      <c r="Q1882" s="638">
        <f t="shared" si="62"/>
        <v>0</v>
      </c>
      <c r="R1882" s="636" t="s">
        <v>6483</v>
      </c>
      <c r="S1882" s="636">
        <v>4205243178</v>
      </c>
      <c r="T1882" s="636" t="s">
        <v>6484</v>
      </c>
      <c r="U1882" s="672" t="s">
        <v>694</v>
      </c>
      <c r="V1882" s="632" t="s">
        <v>694</v>
      </c>
      <c r="W1882" s="634">
        <v>42664</v>
      </c>
      <c r="X1882" s="634">
        <v>42664</v>
      </c>
      <c r="Y1882" s="637" t="s">
        <v>9810</v>
      </c>
      <c r="Z1882" s="637">
        <v>602935.56000000006</v>
      </c>
      <c r="AA1882" s="636" t="s">
        <v>6483</v>
      </c>
      <c r="AB1882" s="636">
        <v>4205243178</v>
      </c>
    </row>
    <row r="1883" spans="1:28" ht="56.25">
      <c r="A1883" s="475" t="s">
        <v>27605</v>
      </c>
      <c r="B1883" s="1171" t="s">
        <v>7568</v>
      </c>
      <c r="C1883" s="632" t="s">
        <v>7569</v>
      </c>
      <c r="D1883" s="632" t="s">
        <v>269</v>
      </c>
      <c r="E1883" s="677" t="s">
        <v>9444</v>
      </c>
      <c r="F1883" s="632" t="s">
        <v>3505</v>
      </c>
      <c r="G1883" s="632" t="s">
        <v>9794</v>
      </c>
      <c r="H1883" s="632" t="s">
        <v>9811</v>
      </c>
      <c r="I1883" s="632" t="s">
        <v>9447</v>
      </c>
      <c r="J1883" s="476"/>
      <c r="K1883" s="632" t="s">
        <v>10</v>
      </c>
      <c r="L1883" s="639">
        <v>1</v>
      </c>
      <c r="M1883" s="639" t="s">
        <v>694</v>
      </c>
      <c r="N1883" s="637">
        <v>13152.72</v>
      </c>
      <c r="O1883" s="637">
        <v>13152.72</v>
      </c>
      <c r="P1883" s="647">
        <f t="shared" si="61"/>
        <v>0</v>
      </c>
      <c r="Q1883" s="638">
        <f t="shared" si="62"/>
        <v>0</v>
      </c>
      <c r="R1883" s="636" t="s">
        <v>563</v>
      </c>
      <c r="S1883" s="636">
        <v>4217166136</v>
      </c>
      <c r="T1883" s="636" t="s">
        <v>6492</v>
      </c>
      <c r="U1883" s="672" t="s">
        <v>694</v>
      </c>
      <c r="V1883" s="632" t="s">
        <v>694</v>
      </c>
      <c r="W1883" s="634">
        <v>42683</v>
      </c>
      <c r="X1883" s="634">
        <v>42683</v>
      </c>
      <c r="Y1883" s="637" t="s">
        <v>9812</v>
      </c>
      <c r="Z1883" s="637">
        <v>13152.72</v>
      </c>
      <c r="AA1883" s="636" t="s">
        <v>563</v>
      </c>
      <c r="AB1883" s="636">
        <v>4217166136</v>
      </c>
    </row>
    <row r="1884" spans="1:28" ht="56.25">
      <c r="A1884" s="475" t="s">
        <v>27606</v>
      </c>
      <c r="B1884" s="1171" t="s">
        <v>7479</v>
      </c>
      <c r="C1884" s="632" t="s">
        <v>7480</v>
      </c>
      <c r="D1884" s="632" t="s">
        <v>268</v>
      </c>
      <c r="E1884" s="677" t="s">
        <v>9639</v>
      </c>
      <c r="F1884" s="632" t="s">
        <v>9813</v>
      </c>
      <c r="G1884" s="632" t="s">
        <v>694</v>
      </c>
      <c r="H1884" s="632" t="s">
        <v>694</v>
      </c>
      <c r="I1884" s="632" t="s">
        <v>711</v>
      </c>
      <c r="J1884" s="476"/>
      <c r="K1884" s="632" t="s">
        <v>10</v>
      </c>
      <c r="L1884" s="639">
        <v>1</v>
      </c>
      <c r="M1884" s="639" t="s">
        <v>694</v>
      </c>
      <c r="N1884" s="637">
        <v>67957.5</v>
      </c>
      <c r="O1884" s="637">
        <v>67957.5</v>
      </c>
      <c r="P1884" s="647">
        <f t="shared" si="61"/>
        <v>0</v>
      </c>
      <c r="Q1884" s="638">
        <f t="shared" si="62"/>
        <v>0</v>
      </c>
      <c r="R1884" s="637" t="s">
        <v>9640</v>
      </c>
      <c r="S1884" s="665">
        <v>4205109214</v>
      </c>
      <c r="T1884" s="637" t="s">
        <v>9641</v>
      </c>
      <c r="U1884" s="672" t="s">
        <v>694</v>
      </c>
      <c r="V1884" s="632" t="s">
        <v>694</v>
      </c>
      <c r="W1884" s="634">
        <v>42691</v>
      </c>
      <c r="X1884" s="634">
        <v>42691</v>
      </c>
      <c r="Y1884" s="637" t="s">
        <v>9814</v>
      </c>
      <c r="Z1884" s="637">
        <v>67957.5</v>
      </c>
      <c r="AA1884" s="637" t="s">
        <v>9640</v>
      </c>
      <c r="AB1884" s="665">
        <v>4205109214</v>
      </c>
    </row>
    <row r="1885" spans="1:28" ht="56.25">
      <c r="A1885" s="475" t="s">
        <v>27607</v>
      </c>
      <c r="B1885" s="1171" t="s">
        <v>7490</v>
      </c>
      <c r="C1885" s="632" t="s">
        <v>7491</v>
      </c>
      <c r="D1885" s="632" t="s">
        <v>268</v>
      </c>
      <c r="E1885" s="677" t="s">
        <v>9639</v>
      </c>
      <c r="F1885" s="632" t="s">
        <v>3392</v>
      </c>
      <c r="G1885" s="652" t="s">
        <v>694</v>
      </c>
      <c r="H1885" s="632" t="s">
        <v>694</v>
      </c>
      <c r="I1885" s="632" t="s">
        <v>711</v>
      </c>
      <c r="J1885" s="476"/>
      <c r="K1885" s="632" t="s">
        <v>10</v>
      </c>
      <c r="L1885" s="639">
        <v>1</v>
      </c>
      <c r="M1885" s="639" t="s">
        <v>694</v>
      </c>
      <c r="N1885" s="637">
        <v>38280</v>
      </c>
      <c r="O1885" s="637">
        <v>38280</v>
      </c>
      <c r="P1885" s="647">
        <f t="shared" si="61"/>
        <v>0</v>
      </c>
      <c r="Q1885" s="638">
        <f t="shared" si="62"/>
        <v>0</v>
      </c>
      <c r="R1885" s="637" t="s">
        <v>9640</v>
      </c>
      <c r="S1885" s="665">
        <v>4205109214</v>
      </c>
      <c r="T1885" s="637" t="s">
        <v>9641</v>
      </c>
      <c r="U1885" s="672" t="s">
        <v>694</v>
      </c>
      <c r="V1885" s="632" t="s">
        <v>694</v>
      </c>
      <c r="W1885" s="634">
        <v>42691</v>
      </c>
      <c r="X1885" s="634">
        <v>42692</v>
      </c>
      <c r="Y1885" s="637" t="s">
        <v>9815</v>
      </c>
      <c r="Z1885" s="637">
        <v>38280</v>
      </c>
      <c r="AA1885" s="637" t="s">
        <v>9640</v>
      </c>
      <c r="AB1885" s="665">
        <v>4205109214</v>
      </c>
    </row>
    <row r="1886" spans="1:28" ht="56.25">
      <c r="A1886" s="475" t="s">
        <v>27608</v>
      </c>
      <c r="B1886" s="1171" t="s">
        <v>7502</v>
      </c>
      <c r="C1886" s="632" t="s">
        <v>7503</v>
      </c>
      <c r="D1886" s="632" t="s">
        <v>268</v>
      </c>
      <c r="E1886" s="677" t="s">
        <v>9639</v>
      </c>
      <c r="F1886" s="632" t="s">
        <v>3392</v>
      </c>
      <c r="G1886" s="652" t="s">
        <v>694</v>
      </c>
      <c r="H1886" s="632" t="s">
        <v>694</v>
      </c>
      <c r="I1886" s="632" t="s">
        <v>711</v>
      </c>
      <c r="J1886" s="476"/>
      <c r="K1886" s="632" t="s">
        <v>10</v>
      </c>
      <c r="L1886" s="639">
        <v>1</v>
      </c>
      <c r="M1886" s="639" t="s">
        <v>694</v>
      </c>
      <c r="N1886" s="637">
        <v>73800</v>
      </c>
      <c r="O1886" s="637">
        <v>73800</v>
      </c>
      <c r="P1886" s="647">
        <f t="shared" si="61"/>
        <v>0</v>
      </c>
      <c r="Q1886" s="638">
        <f t="shared" si="62"/>
        <v>0</v>
      </c>
      <c r="R1886" s="637" t="s">
        <v>9640</v>
      </c>
      <c r="S1886" s="665">
        <v>4205109214</v>
      </c>
      <c r="T1886" s="637" t="s">
        <v>9641</v>
      </c>
      <c r="U1886" s="672" t="s">
        <v>694</v>
      </c>
      <c r="V1886" s="632" t="s">
        <v>694</v>
      </c>
      <c r="W1886" s="634">
        <v>42691</v>
      </c>
      <c r="X1886" s="634">
        <v>42691</v>
      </c>
      <c r="Y1886" s="637" t="s">
        <v>9816</v>
      </c>
      <c r="Z1886" s="637">
        <v>73800</v>
      </c>
      <c r="AA1886" s="637" t="s">
        <v>9640</v>
      </c>
      <c r="AB1886" s="665">
        <v>4205109214</v>
      </c>
    </row>
    <row r="1887" spans="1:28" ht="56.25">
      <c r="A1887" s="475" t="s">
        <v>27609</v>
      </c>
      <c r="B1887" s="1171" t="s">
        <v>7553</v>
      </c>
      <c r="C1887" s="632" t="s">
        <v>7554</v>
      </c>
      <c r="D1887" s="632" t="s">
        <v>268</v>
      </c>
      <c r="E1887" s="677" t="s">
        <v>9639</v>
      </c>
      <c r="F1887" s="632" t="s">
        <v>6765</v>
      </c>
      <c r="G1887" s="652" t="s">
        <v>694</v>
      </c>
      <c r="H1887" s="632" t="s">
        <v>694</v>
      </c>
      <c r="I1887" s="632" t="s">
        <v>711</v>
      </c>
      <c r="J1887" s="476"/>
      <c r="K1887" s="632" t="s">
        <v>10</v>
      </c>
      <c r="L1887" s="639">
        <v>1</v>
      </c>
      <c r="M1887" s="639" t="s">
        <v>694</v>
      </c>
      <c r="N1887" s="637">
        <v>118074</v>
      </c>
      <c r="O1887" s="637">
        <v>118074</v>
      </c>
      <c r="P1887" s="647">
        <f t="shared" si="61"/>
        <v>0</v>
      </c>
      <c r="Q1887" s="638">
        <f t="shared" si="62"/>
        <v>0</v>
      </c>
      <c r="R1887" s="637" t="s">
        <v>9640</v>
      </c>
      <c r="S1887" s="665">
        <v>4205109214</v>
      </c>
      <c r="T1887" s="637" t="s">
        <v>9641</v>
      </c>
      <c r="U1887" s="672" t="s">
        <v>694</v>
      </c>
      <c r="V1887" s="632" t="s">
        <v>694</v>
      </c>
      <c r="W1887" s="634">
        <v>42692</v>
      </c>
      <c r="X1887" s="634">
        <v>42696</v>
      </c>
      <c r="Y1887" s="637" t="s">
        <v>9817</v>
      </c>
      <c r="Z1887" s="637">
        <v>118074</v>
      </c>
      <c r="AA1887" s="637" t="s">
        <v>9640</v>
      </c>
      <c r="AB1887" s="665">
        <v>4205109214</v>
      </c>
    </row>
    <row r="1888" spans="1:28" ht="56.25">
      <c r="A1888" s="475" t="s">
        <v>27610</v>
      </c>
      <c r="B1888" s="1171" t="s">
        <v>7529</v>
      </c>
      <c r="C1888" s="632" t="s">
        <v>7530</v>
      </c>
      <c r="D1888" s="632" t="s">
        <v>268</v>
      </c>
      <c r="E1888" s="677" t="s">
        <v>9639</v>
      </c>
      <c r="F1888" s="632" t="s">
        <v>3755</v>
      </c>
      <c r="G1888" s="652" t="s">
        <v>694</v>
      </c>
      <c r="H1888" s="632" t="s">
        <v>694</v>
      </c>
      <c r="I1888" s="632" t="s">
        <v>711</v>
      </c>
      <c r="J1888" s="476"/>
      <c r="K1888" s="632" t="s">
        <v>10</v>
      </c>
      <c r="L1888" s="639">
        <v>1</v>
      </c>
      <c r="M1888" s="639" t="s">
        <v>694</v>
      </c>
      <c r="N1888" s="637">
        <v>33915.199999999997</v>
      </c>
      <c r="O1888" s="637">
        <v>33915.199999999997</v>
      </c>
      <c r="P1888" s="647">
        <f t="shared" si="61"/>
        <v>0</v>
      </c>
      <c r="Q1888" s="638">
        <f t="shared" si="62"/>
        <v>0</v>
      </c>
      <c r="R1888" s="637" t="s">
        <v>9640</v>
      </c>
      <c r="S1888" s="665">
        <v>4205109214</v>
      </c>
      <c r="T1888" s="637" t="s">
        <v>9641</v>
      </c>
      <c r="U1888" s="672" t="s">
        <v>694</v>
      </c>
      <c r="V1888" s="632" t="s">
        <v>694</v>
      </c>
      <c r="W1888" s="634">
        <v>42692</v>
      </c>
      <c r="X1888" s="634">
        <v>42696</v>
      </c>
      <c r="Y1888" s="637" t="s">
        <v>9818</v>
      </c>
      <c r="Z1888" s="637">
        <v>33915.199999999997</v>
      </c>
      <c r="AA1888" s="637" t="s">
        <v>9640</v>
      </c>
      <c r="AB1888" s="665">
        <v>4205109214</v>
      </c>
    </row>
    <row r="1889" spans="1:28" ht="56.25">
      <c r="A1889" s="475" t="s">
        <v>27611</v>
      </c>
      <c r="B1889" s="1171" t="s">
        <v>7553</v>
      </c>
      <c r="C1889" s="632" t="s">
        <v>7554</v>
      </c>
      <c r="D1889" s="632" t="s">
        <v>269</v>
      </c>
      <c r="E1889" s="677" t="s">
        <v>9444</v>
      </c>
      <c r="F1889" s="632" t="s">
        <v>1326</v>
      </c>
      <c r="G1889" s="632" t="s">
        <v>3372</v>
      </c>
      <c r="H1889" s="632" t="s">
        <v>9819</v>
      </c>
      <c r="I1889" s="632" t="s">
        <v>9447</v>
      </c>
      <c r="J1889" s="476"/>
      <c r="K1889" s="632" t="s">
        <v>10</v>
      </c>
      <c r="L1889" s="639">
        <v>1</v>
      </c>
      <c r="M1889" s="639" t="s">
        <v>694</v>
      </c>
      <c r="N1889" s="637">
        <v>51655.25</v>
      </c>
      <c r="O1889" s="637">
        <v>51655.25</v>
      </c>
      <c r="P1889" s="647">
        <f t="shared" si="61"/>
        <v>0</v>
      </c>
      <c r="Q1889" s="638">
        <f t="shared" si="62"/>
        <v>0</v>
      </c>
      <c r="R1889" s="636" t="s">
        <v>563</v>
      </c>
      <c r="S1889" s="636">
        <v>4217166136</v>
      </c>
      <c r="T1889" s="636" t="s">
        <v>6492</v>
      </c>
      <c r="U1889" s="672" t="s">
        <v>694</v>
      </c>
      <c r="V1889" s="632" t="s">
        <v>694</v>
      </c>
      <c r="W1889" s="634">
        <v>42632</v>
      </c>
      <c r="X1889" s="634">
        <v>42633</v>
      </c>
      <c r="Y1889" s="637" t="s">
        <v>9820</v>
      </c>
      <c r="Z1889" s="637">
        <v>51655.25</v>
      </c>
      <c r="AA1889" s="636" t="s">
        <v>563</v>
      </c>
      <c r="AB1889" s="636">
        <v>4217166136</v>
      </c>
    </row>
    <row r="1890" spans="1:28" ht="56.25">
      <c r="A1890" s="475" t="s">
        <v>27612</v>
      </c>
      <c r="B1890" s="1171" t="s">
        <v>7496</v>
      </c>
      <c r="C1890" s="632" t="s">
        <v>7497</v>
      </c>
      <c r="D1890" s="632" t="s">
        <v>268</v>
      </c>
      <c r="E1890" s="677" t="s">
        <v>9639</v>
      </c>
      <c r="F1890" s="632" t="s">
        <v>3344</v>
      </c>
      <c r="G1890" s="652" t="s">
        <v>694</v>
      </c>
      <c r="H1890" s="632" t="s">
        <v>694</v>
      </c>
      <c r="I1890" s="632" t="s">
        <v>711</v>
      </c>
      <c r="J1890" s="476"/>
      <c r="K1890" s="632" t="s">
        <v>10</v>
      </c>
      <c r="L1890" s="639">
        <v>1</v>
      </c>
      <c r="M1890" s="639" t="s">
        <v>694</v>
      </c>
      <c r="N1890" s="637">
        <v>64575</v>
      </c>
      <c r="O1890" s="637">
        <v>64575</v>
      </c>
      <c r="P1890" s="647">
        <f t="shared" si="61"/>
        <v>0</v>
      </c>
      <c r="Q1890" s="638">
        <f t="shared" si="62"/>
        <v>0</v>
      </c>
      <c r="R1890" s="637" t="s">
        <v>9640</v>
      </c>
      <c r="S1890" s="665">
        <v>4205109214</v>
      </c>
      <c r="T1890" s="637" t="s">
        <v>9641</v>
      </c>
      <c r="U1890" s="672" t="s">
        <v>694</v>
      </c>
      <c r="V1890" s="632" t="s">
        <v>694</v>
      </c>
      <c r="W1890" s="634">
        <v>42699</v>
      </c>
      <c r="X1890" s="634">
        <v>42699</v>
      </c>
      <c r="Y1890" s="637" t="s">
        <v>9821</v>
      </c>
      <c r="Z1890" s="637">
        <v>64575</v>
      </c>
      <c r="AA1890" s="637" t="s">
        <v>9640</v>
      </c>
      <c r="AB1890" s="665">
        <v>4205109214</v>
      </c>
    </row>
    <row r="1891" spans="1:28" ht="56.25">
      <c r="A1891" s="475" t="s">
        <v>27613</v>
      </c>
      <c r="B1891" s="1171" t="s">
        <v>7484</v>
      </c>
      <c r="C1891" s="632" t="s">
        <v>7485</v>
      </c>
      <c r="D1891" s="632" t="s">
        <v>268</v>
      </c>
      <c r="E1891" s="677" t="s">
        <v>9639</v>
      </c>
      <c r="F1891" s="632" t="s">
        <v>3344</v>
      </c>
      <c r="G1891" s="652" t="s">
        <v>694</v>
      </c>
      <c r="H1891" s="632" t="s">
        <v>694</v>
      </c>
      <c r="I1891" s="632" t="s">
        <v>711</v>
      </c>
      <c r="J1891" s="476"/>
      <c r="K1891" s="632" t="s">
        <v>10</v>
      </c>
      <c r="L1891" s="639">
        <v>1</v>
      </c>
      <c r="M1891" s="639" t="s">
        <v>694</v>
      </c>
      <c r="N1891" s="637">
        <v>140800</v>
      </c>
      <c r="O1891" s="637">
        <v>140800</v>
      </c>
      <c r="P1891" s="647">
        <f t="shared" si="61"/>
        <v>0</v>
      </c>
      <c r="Q1891" s="638">
        <f t="shared" si="62"/>
        <v>0</v>
      </c>
      <c r="R1891" s="637" t="s">
        <v>9640</v>
      </c>
      <c r="S1891" s="665">
        <v>4205109214</v>
      </c>
      <c r="T1891" s="637" t="s">
        <v>9641</v>
      </c>
      <c r="U1891" s="672" t="s">
        <v>694</v>
      </c>
      <c r="V1891" s="632" t="s">
        <v>694</v>
      </c>
      <c r="W1891" s="634">
        <v>42699</v>
      </c>
      <c r="X1891" s="634">
        <v>42699</v>
      </c>
      <c r="Y1891" s="637" t="s">
        <v>9822</v>
      </c>
      <c r="Z1891" s="637">
        <v>140800</v>
      </c>
      <c r="AA1891" s="637" t="s">
        <v>9640</v>
      </c>
      <c r="AB1891" s="665">
        <v>4205109214</v>
      </c>
    </row>
    <row r="1892" spans="1:28" ht="56.25">
      <c r="A1892" s="475" t="s">
        <v>27614</v>
      </c>
      <c r="B1892" s="1171" t="s">
        <v>7493</v>
      </c>
      <c r="C1892" s="632" t="s">
        <v>7494</v>
      </c>
      <c r="D1892" s="632" t="s">
        <v>268</v>
      </c>
      <c r="E1892" s="677" t="s">
        <v>9639</v>
      </c>
      <c r="F1892" s="632" t="s">
        <v>9823</v>
      </c>
      <c r="G1892" s="652" t="s">
        <v>694</v>
      </c>
      <c r="H1892" s="632" t="s">
        <v>694</v>
      </c>
      <c r="I1892" s="632" t="s">
        <v>711</v>
      </c>
      <c r="J1892" s="476"/>
      <c r="K1892" s="632" t="s">
        <v>10</v>
      </c>
      <c r="L1892" s="639">
        <v>1</v>
      </c>
      <c r="M1892" s="639" t="s">
        <v>694</v>
      </c>
      <c r="N1892" s="637">
        <v>78320</v>
      </c>
      <c r="O1892" s="637">
        <v>78320</v>
      </c>
      <c r="P1892" s="647">
        <f t="shared" si="61"/>
        <v>0</v>
      </c>
      <c r="Q1892" s="638">
        <f t="shared" si="62"/>
        <v>0</v>
      </c>
      <c r="R1892" s="637" t="s">
        <v>9640</v>
      </c>
      <c r="S1892" s="665">
        <v>4205109214</v>
      </c>
      <c r="T1892" s="637" t="s">
        <v>9641</v>
      </c>
      <c r="U1892" s="672" t="s">
        <v>694</v>
      </c>
      <c r="V1892" s="632" t="s">
        <v>694</v>
      </c>
      <c r="W1892" s="637" t="s">
        <v>9824</v>
      </c>
      <c r="X1892" s="637" t="s">
        <v>9824</v>
      </c>
      <c r="Y1892" s="637" t="s">
        <v>9825</v>
      </c>
      <c r="Z1892" s="637">
        <v>78320</v>
      </c>
      <c r="AA1892" s="637" t="s">
        <v>9640</v>
      </c>
      <c r="AB1892" s="665">
        <v>4205109214</v>
      </c>
    </row>
    <row r="1893" spans="1:28" ht="56.25">
      <c r="A1893" s="475" t="s">
        <v>27615</v>
      </c>
      <c r="B1893" s="1171" t="s">
        <v>7571</v>
      </c>
      <c r="C1893" s="632" t="s">
        <v>7572</v>
      </c>
      <c r="D1893" s="632" t="s">
        <v>268</v>
      </c>
      <c r="E1893" s="677" t="s">
        <v>9639</v>
      </c>
      <c r="F1893" s="632" t="s">
        <v>9826</v>
      </c>
      <c r="G1893" s="652" t="s">
        <v>694</v>
      </c>
      <c r="H1893" s="632" t="s">
        <v>694</v>
      </c>
      <c r="I1893" s="632" t="s">
        <v>711</v>
      </c>
      <c r="J1893" s="476"/>
      <c r="K1893" s="632" t="s">
        <v>10</v>
      </c>
      <c r="L1893" s="639">
        <v>1</v>
      </c>
      <c r="M1893" s="639" t="s">
        <v>694</v>
      </c>
      <c r="N1893" s="637">
        <v>41820</v>
      </c>
      <c r="O1893" s="637">
        <v>41820</v>
      </c>
      <c r="P1893" s="647">
        <f t="shared" si="61"/>
        <v>0</v>
      </c>
      <c r="Q1893" s="638">
        <f t="shared" si="62"/>
        <v>0</v>
      </c>
      <c r="R1893" s="637" t="s">
        <v>9640</v>
      </c>
      <c r="S1893" s="665">
        <v>4205109214</v>
      </c>
      <c r="T1893" s="637" t="s">
        <v>9641</v>
      </c>
      <c r="U1893" s="672" t="s">
        <v>694</v>
      </c>
      <c r="V1893" s="632" t="s">
        <v>694</v>
      </c>
      <c r="W1893" s="637" t="s">
        <v>9824</v>
      </c>
      <c r="X1893" s="637">
        <v>42717</v>
      </c>
      <c r="Y1893" s="637" t="s">
        <v>9827</v>
      </c>
      <c r="Z1893" s="637">
        <v>41820</v>
      </c>
      <c r="AA1893" s="637" t="s">
        <v>9640</v>
      </c>
      <c r="AB1893" s="665">
        <v>4205109214</v>
      </c>
    </row>
    <row r="1894" spans="1:28" ht="56.25">
      <c r="A1894" s="475" t="s">
        <v>27616</v>
      </c>
      <c r="B1894" s="1171" t="s">
        <v>7562</v>
      </c>
      <c r="C1894" s="632" t="s">
        <v>7563</v>
      </c>
      <c r="D1894" s="632" t="s">
        <v>268</v>
      </c>
      <c r="E1894" s="677" t="s">
        <v>9639</v>
      </c>
      <c r="F1894" s="632" t="s">
        <v>9828</v>
      </c>
      <c r="G1894" s="652" t="s">
        <v>694</v>
      </c>
      <c r="H1894" s="632" t="s">
        <v>694</v>
      </c>
      <c r="I1894" s="632" t="s">
        <v>711</v>
      </c>
      <c r="J1894" s="476"/>
      <c r="K1894" s="632" t="s">
        <v>10</v>
      </c>
      <c r="L1894" s="639">
        <v>1</v>
      </c>
      <c r="M1894" s="639" t="s">
        <v>694</v>
      </c>
      <c r="N1894" s="637">
        <v>147600</v>
      </c>
      <c r="O1894" s="637">
        <v>147600</v>
      </c>
      <c r="P1894" s="647">
        <f t="shared" si="61"/>
        <v>0</v>
      </c>
      <c r="Q1894" s="638">
        <f t="shared" si="62"/>
        <v>0</v>
      </c>
      <c r="R1894" s="637" t="s">
        <v>9640</v>
      </c>
      <c r="S1894" s="665">
        <v>4205109214</v>
      </c>
      <c r="T1894" s="637" t="s">
        <v>9641</v>
      </c>
      <c r="U1894" s="672" t="s">
        <v>694</v>
      </c>
      <c r="V1894" s="632" t="s">
        <v>694</v>
      </c>
      <c r="W1894" s="637" t="s">
        <v>9829</v>
      </c>
      <c r="X1894" s="637" t="s">
        <v>9829</v>
      </c>
      <c r="Y1894" s="637" t="s">
        <v>9830</v>
      </c>
      <c r="Z1894" s="637">
        <v>147600</v>
      </c>
      <c r="AA1894" s="637" t="s">
        <v>9640</v>
      </c>
      <c r="AB1894" s="665">
        <v>4205109214</v>
      </c>
    </row>
    <row r="1895" spans="1:28" ht="56.25">
      <c r="A1895" s="475" t="s">
        <v>27617</v>
      </c>
      <c r="B1895" s="1171" t="s">
        <v>7571</v>
      </c>
      <c r="C1895" s="632" t="s">
        <v>7572</v>
      </c>
      <c r="D1895" s="632" t="s">
        <v>269</v>
      </c>
      <c r="E1895" s="677" t="s">
        <v>9418</v>
      </c>
      <c r="F1895" s="632" t="s">
        <v>9831</v>
      </c>
      <c r="G1895" s="632" t="s">
        <v>3217</v>
      </c>
      <c r="H1895" s="632" t="s">
        <v>9832</v>
      </c>
      <c r="I1895" s="632" t="s">
        <v>9422</v>
      </c>
      <c r="J1895" s="476"/>
      <c r="K1895" s="632" t="s">
        <v>10</v>
      </c>
      <c r="L1895" s="639">
        <v>1</v>
      </c>
      <c r="M1895" s="639" t="s">
        <v>694</v>
      </c>
      <c r="N1895" s="637">
        <v>193747.45</v>
      </c>
      <c r="O1895" s="637">
        <v>193747.45</v>
      </c>
      <c r="P1895" s="647">
        <f t="shared" si="61"/>
        <v>0</v>
      </c>
      <c r="Q1895" s="638">
        <f t="shared" si="62"/>
        <v>0</v>
      </c>
      <c r="R1895" s="636" t="s">
        <v>836</v>
      </c>
      <c r="S1895" s="636">
        <v>4217146362</v>
      </c>
      <c r="T1895" s="636" t="s">
        <v>9519</v>
      </c>
      <c r="U1895" s="672" t="s">
        <v>694</v>
      </c>
      <c r="V1895" s="632" t="s">
        <v>694</v>
      </c>
      <c r="W1895" s="637" t="s">
        <v>9833</v>
      </c>
      <c r="X1895" s="637" t="s">
        <v>9834</v>
      </c>
      <c r="Y1895" s="637" t="s">
        <v>9835</v>
      </c>
      <c r="Z1895" s="637">
        <v>193747.45</v>
      </c>
      <c r="AA1895" s="636" t="s">
        <v>836</v>
      </c>
      <c r="AB1895" s="636">
        <v>4217146362</v>
      </c>
    </row>
    <row r="1896" spans="1:28" ht="56.25">
      <c r="A1896" s="475" t="s">
        <v>27618</v>
      </c>
      <c r="B1896" s="1171" t="s">
        <v>7568</v>
      </c>
      <c r="C1896" s="632" t="s">
        <v>7569</v>
      </c>
      <c r="D1896" s="632" t="s">
        <v>268</v>
      </c>
      <c r="E1896" s="677" t="s">
        <v>9639</v>
      </c>
      <c r="F1896" s="632" t="s">
        <v>9824</v>
      </c>
      <c r="G1896" s="652" t="s">
        <v>694</v>
      </c>
      <c r="H1896" s="632" t="s">
        <v>694</v>
      </c>
      <c r="I1896" s="632" t="s">
        <v>711</v>
      </c>
      <c r="J1896" s="476"/>
      <c r="K1896" s="632" t="s">
        <v>10</v>
      </c>
      <c r="L1896" s="639">
        <v>1</v>
      </c>
      <c r="M1896" s="639" t="s">
        <v>694</v>
      </c>
      <c r="N1896" s="637">
        <v>83025</v>
      </c>
      <c r="O1896" s="637">
        <v>83025</v>
      </c>
      <c r="P1896" s="647">
        <f t="shared" si="61"/>
        <v>0</v>
      </c>
      <c r="Q1896" s="638">
        <f t="shared" si="62"/>
        <v>0</v>
      </c>
      <c r="R1896" s="637" t="s">
        <v>9640</v>
      </c>
      <c r="S1896" s="665">
        <v>4205109214</v>
      </c>
      <c r="T1896" s="637" t="s">
        <v>9641</v>
      </c>
      <c r="U1896" s="672" t="s">
        <v>694</v>
      </c>
      <c r="V1896" s="632" t="s">
        <v>694</v>
      </c>
      <c r="W1896" s="637" t="s">
        <v>9836</v>
      </c>
      <c r="X1896" s="637" t="s">
        <v>9836</v>
      </c>
      <c r="Y1896" s="637" t="s">
        <v>9837</v>
      </c>
      <c r="Z1896" s="637">
        <v>83025</v>
      </c>
      <c r="AA1896" s="637" t="s">
        <v>9640</v>
      </c>
      <c r="AB1896" s="665">
        <v>4205109214</v>
      </c>
    </row>
    <row r="1897" spans="1:28" ht="56.25">
      <c r="A1897" s="475" t="s">
        <v>27619</v>
      </c>
      <c r="B1897" s="1171" t="s">
        <v>7541</v>
      </c>
      <c r="C1897" s="632" t="s">
        <v>7542</v>
      </c>
      <c r="D1897" s="632" t="s">
        <v>268</v>
      </c>
      <c r="E1897" s="677" t="s">
        <v>9639</v>
      </c>
      <c r="F1897" s="632" t="s">
        <v>9824</v>
      </c>
      <c r="G1897" s="652" t="s">
        <v>694</v>
      </c>
      <c r="H1897" s="632" t="s">
        <v>694</v>
      </c>
      <c r="I1897" s="632" t="s">
        <v>711</v>
      </c>
      <c r="J1897" s="476"/>
      <c r="K1897" s="632" t="s">
        <v>10</v>
      </c>
      <c r="L1897" s="639">
        <v>1</v>
      </c>
      <c r="M1897" s="639" t="s">
        <v>694</v>
      </c>
      <c r="N1897" s="637">
        <v>126075</v>
      </c>
      <c r="O1897" s="637">
        <v>126075</v>
      </c>
      <c r="P1897" s="647">
        <f t="shared" si="61"/>
        <v>0</v>
      </c>
      <c r="Q1897" s="638">
        <f t="shared" si="62"/>
        <v>0</v>
      </c>
      <c r="R1897" s="637" t="s">
        <v>9640</v>
      </c>
      <c r="S1897" s="665">
        <v>4205109214</v>
      </c>
      <c r="T1897" s="637" t="s">
        <v>9641</v>
      </c>
      <c r="U1897" s="672" t="s">
        <v>694</v>
      </c>
      <c r="V1897" s="632" t="s">
        <v>694</v>
      </c>
      <c r="W1897" s="637" t="s">
        <v>9836</v>
      </c>
      <c r="X1897" s="637" t="s">
        <v>9836</v>
      </c>
      <c r="Y1897" s="637" t="s">
        <v>9838</v>
      </c>
      <c r="Z1897" s="637">
        <v>126075</v>
      </c>
      <c r="AA1897" s="637" t="s">
        <v>9640</v>
      </c>
      <c r="AB1897" s="665">
        <v>4205109214</v>
      </c>
    </row>
    <row r="1898" spans="1:28" ht="56.25">
      <c r="A1898" s="475" t="s">
        <v>27620</v>
      </c>
      <c r="B1898" s="1171" t="s">
        <v>7556</v>
      </c>
      <c r="C1898" s="632" t="s">
        <v>7557</v>
      </c>
      <c r="D1898" s="632" t="s">
        <v>268</v>
      </c>
      <c r="E1898" s="677" t="s">
        <v>9639</v>
      </c>
      <c r="F1898" s="632" t="s">
        <v>9824</v>
      </c>
      <c r="G1898" s="652" t="s">
        <v>694</v>
      </c>
      <c r="H1898" s="632" t="s">
        <v>694</v>
      </c>
      <c r="I1898" s="632" t="s">
        <v>711</v>
      </c>
      <c r="J1898" s="476"/>
      <c r="K1898" s="632" t="s">
        <v>10</v>
      </c>
      <c r="L1898" s="639">
        <v>1</v>
      </c>
      <c r="M1898" s="639" t="s">
        <v>694</v>
      </c>
      <c r="N1898" s="637">
        <v>44000</v>
      </c>
      <c r="O1898" s="637">
        <v>44000</v>
      </c>
      <c r="P1898" s="647">
        <f t="shared" si="61"/>
        <v>0</v>
      </c>
      <c r="Q1898" s="638">
        <f t="shared" si="62"/>
        <v>0</v>
      </c>
      <c r="R1898" s="637" t="s">
        <v>9640</v>
      </c>
      <c r="S1898" s="665">
        <v>4205109214</v>
      </c>
      <c r="T1898" s="637" t="s">
        <v>9641</v>
      </c>
      <c r="U1898" s="672" t="s">
        <v>694</v>
      </c>
      <c r="V1898" s="632" t="s">
        <v>694</v>
      </c>
      <c r="W1898" s="637" t="s">
        <v>9836</v>
      </c>
      <c r="X1898" s="637" t="s">
        <v>9836</v>
      </c>
      <c r="Y1898" s="637" t="s">
        <v>9839</v>
      </c>
      <c r="Z1898" s="637">
        <v>44000</v>
      </c>
      <c r="AA1898" s="637" t="s">
        <v>9640</v>
      </c>
      <c r="AB1898" s="665">
        <v>4205109214</v>
      </c>
    </row>
    <row r="1899" spans="1:28" ht="56.25">
      <c r="A1899" s="475" t="s">
        <v>27621</v>
      </c>
      <c r="B1899" s="1171" t="s">
        <v>7547</v>
      </c>
      <c r="C1899" s="632" t="s">
        <v>7557</v>
      </c>
      <c r="D1899" s="632" t="s">
        <v>268</v>
      </c>
      <c r="E1899" s="677" t="s">
        <v>9639</v>
      </c>
      <c r="F1899" s="632" t="s">
        <v>9824</v>
      </c>
      <c r="G1899" s="652" t="s">
        <v>694</v>
      </c>
      <c r="H1899" s="632" t="s">
        <v>694</v>
      </c>
      <c r="I1899" s="632" t="s">
        <v>711</v>
      </c>
      <c r="J1899" s="476"/>
      <c r="K1899" s="632" t="s">
        <v>10</v>
      </c>
      <c r="L1899" s="639">
        <v>1</v>
      </c>
      <c r="M1899" s="639" t="s">
        <v>694</v>
      </c>
      <c r="N1899" s="637">
        <v>44000</v>
      </c>
      <c r="O1899" s="637">
        <v>44000</v>
      </c>
      <c r="P1899" s="647">
        <f t="shared" si="61"/>
        <v>0</v>
      </c>
      <c r="Q1899" s="638">
        <f t="shared" si="62"/>
        <v>0</v>
      </c>
      <c r="R1899" s="637" t="s">
        <v>9640</v>
      </c>
      <c r="S1899" s="665">
        <v>4205109214</v>
      </c>
      <c r="T1899" s="637" t="s">
        <v>9641</v>
      </c>
      <c r="U1899" s="672" t="s">
        <v>694</v>
      </c>
      <c r="V1899" s="632" t="s">
        <v>694</v>
      </c>
      <c r="W1899" s="637" t="s">
        <v>9836</v>
      </c>
      <c r="X1899" s="637" t="s">
        <v>9836</v>
      </c>
      <c r="Y1899" s="637" t="s">
        <v>9840</v>
      </c>
      <c r="Z1899" s="637">
        <v>44000</v>
      </c>
      <c r="AA1899" s="637" t="s">
        <v>9640</v>
      </c>
      <c r="AB1899" s="665">
        <v>4205109214</v>
      </c>
    </row>
    <row r="1900" spans="1:28" ht="56.25">
      <c r="A1900" s="475" t="s">
        <v>27622</v>
      </c>
      <c r="B1900" s="1171" t="s">
        <v>7499</v>
      </c>
      <c r="C1900" s="632" t="s">
        <v>7500</v>
      </c>
      <c r="D1900" s="632" t="s">
        <v>268</v>
      </c>
      <c r="E1900" s="677" t="s">
        <v>9639</v>
      </c>
      <c r="F1900" s="632" t="s">
        <v>9841</v>
      </c>
      <c r="G1900" s="652" t="s">
        <v>694</v>
      </c>
      <c r="H1900" s="632" t="s">
        <v>694</v>
      </c>
      <c r="I1900" s="632" t="s">
        <v>711</v>
      </c>
      <c r="J1900" s="476"/>
      <c r="K1900" s="632" t="s">
        <v>10</v>
      </c>
      <c r="L1900" s="639">
        <v>1</v>
      </c>
      <c r="M1900" s="639" t="s">
        <v>694</v>
      </c>
      <c r="N1900" s="637">
        <v>49200</v>
      </c>
      <c r="O1900" s="637">
        <v>49200</v>
      </c>
      <c r="P1900" s="647">
        <f t="shared" si="61"/>
        <v>0</v>
      </c>
      <c r="Q1900" s="638">
        <f t="shared" si="62"/>
        <v>0</v>
      </c>
      <c r="R1900" s="637" t="s">
        <v>9640</v>
      </c>
      <c r="S1900" s="665">
        <v>4205109214</v>
      </c>
      <c r="T1900" s="637" t="s">
        <v>9641</v>
      </c>
      <c r="U1900" s="672" t="s">
        <v>694</v>
      </c>
      <c r="V1900" s="632" t="s">
        <v>694</v>
      </c>
      <c r="W1900" s="637" t="s">
        <v>9842</v>
      </c>
      <c r="X1900" s="637" t="s">
        <v>9843</v>
      </c>
      <c r="Y1900" s="637" t="s">
        <v>9844</v>
      </c>
      <c r="Z1900" s="637">
        <v>49200</v>
      </c>
      <c r="AA1900" s="637" t="s">
        <v>9640</v>
      </c>
      <c r="AB1900" s="665">
        <v>4205109214</v>
      </c>
    </row>
    <row r="1901" spans="1:28" ht="56.25">
      <c r="A1901" s="475" t="s">
        <v>27623</v>
      </c>
      <c r="B1901" s="1171" t="s">
        <v>7514</v>
      </c>
      <c r="C1901" s="632" t="s">
        <v>7515</v>
      </c>
      <c r="D1901" s="632" t="s">
        <v>268</v>
      </c>
      <c r="E1901" s="677" t="s">
        <v>9639</v>
      </c>
      <c r="F1901" s="632" t="s">
        <v>9845</v>
      </c>
      <c r="G1901" s="652" t="s">
        <v>694</v>
      </c>
      <c r="H1901" s="632" t="s">
        <v>694</v>
      </c>
      <c r="I1901" s="632" t="s">
        <v>711</v>
      </c>
      <c r="J1901" s="476"/>
      <c r="K1901" s="632" t="s">
        <v>10</v>
      </c>
      <c r="L1901" s="639">
        <v>1</v>
      </c>
      <c r="M1901" s="639" t="s">
        <v>694</v>
      </c>
      <c r="N1901" s="637">
        <v>76225.53</v>
      </c>
      <c r="O1901" s="637">
        <v>76225.53</v>
      </c>
      <c r="P1901" s="647">
        <f t="shared" si="61"/>
        <v>0</v>
      </c>
      <c r="Q1901" s="638">
        <f t="shared" si="62"/>
        <v>0</v>
      </c>
      <c r="R1901" s="637" t="s">
        <v>9640</v>
      </c>
      <c r="S1901" s="665">
        <v>4205109214</v>
      </c>
      <c r="T1901" s="637" t="s">
        <v>9641</v>
      </c>
      <c r="U1901" s="672" t="s">
        <v>694</v>
      </c>
      <c r="V1901" s="632" t="s">
        <v>694</v>
      </c>
      <c r="W1901" s="637" t="s">
        <v>9824</v>
      </c>
      <c r="X1901" s="637" t="s">
        <v>9843</v>
      </c>
      <c r="Y1901" s="637" t="s">
        <v>9846</v>
      </c>
      <c r="Z1901" s="637">
        <v>76225.53</v>
      </c>
      <c r="AA1901" s="637" t="s">
        <v>9640</v>
      </c>
      <c r="AB1901" s="665">
        <v>4205109214</v>
      </c>
    </row>
    <row r="1902" spans="1:28" ht="56.25">
      <c r="A1902" s="475" t="s">
        <v>27624</v>
      </c>
      <c r="B1902" s="1171" t="s">
        <v>7526</v>
      </c>
      <c r="C1902" s="632" t="s">
        <v>7527</v>
      </c>
      <c r="D1902" s="632" t="s">
        <v>268</v>
      </c>
      <c r="E1902" s="677" t="s">
        <v>9639</v>
      </c>
      <c r="F1902" s="632" t="s">
        <v>9847</v>
      </c>
      <c r="G1902" s="652" t="s">
        <v>694</v>
      </c>
      <c r="H1902" s="632" t="s">
        <v>694</v>
      </c>
      <c r="I1902" s="632" t="s">
        <v>711</v>
      </c>
      <c r="J1902" s="476"/>
      <c r="K1902" s="632" t="s">
        <v>10</v>
      </c>
      <c r="L1902" s="639">
        <v>1</v>
      </c>
      <c r="M1902" s="639" t="s">
        <v>694</v>
      </c>
      <c r="N1902" s="637">
        <v>33452.839999999997</v>
      </c>
      <c r="O1902" s="637">
        <v>33452.839999999997</v>
      </c>
      <c r="P1902" s="647">
        <f t="shared" si="61"/>
        <v>0</v>
      </c>
      <c r="Q1902" s="638">
        <f t="shared" si="62"/>
        <v>0</v>
      </c>
      <c r="R1902" s="637" t="s">
        <v>9640</v>
      </c>
      <c r="S1902" s="665">
        <v>4205109214</v>
      </c>
      <c r="T1902" s="637" t="s">
        <v>9641</v>
      </c>
      <c r="U1902" s="672" t="s">
        <v>694</v>
      </c>
      <c r="V1902" s="632" t="s">
        <v>694</v>
      </c>
      <c r="W1902" s="637" t="s">
        <v>9824</v>
      </c>
      <c r="X1902" s="637" t="s">
        <v>9843</v>
      </c>
      <c r="Y1902" s="637" t="s">
        <v>9848</v>
      </c>
      <c r="Z1902" s="637">
        <v>33452.839999999997</v>
      </c>
      <c r="AA1902" s="637" t="s">
        <v>9640</v>
      </c>
      <c r="AB1902" s="665">
        <v>4205109214</v>
      </c>
    </row>
    <row r="1903" spans="1:28" ht="56.25">
      <c r="A1903" s="475" t="s">
        <v>27625</v>
      </c>
      <c r="B1903" s="1171" t="s">
        <v>7538</v>
      </c>
      <c r="C1903" s="632" t="s">
        <v>7539</v>
      </c>
      <c r="D1903" s="632" t="s">
        <v>268</v>
      </c>
      <c r="E1903" s="677" t="s">
        <v>9639</v>
      </c>
      <c r="F1903" s="632" t="s">
        <v>9841</v>
      </c>
      <c r="G1903" s="652" t="s">
        <v>694</v>
      </c>
      <c r="H1903" s="632" t="s">
        <v>694</v>
      </c>
      <c r="I1903" s="632" t="s">
        <v>711</v>
      </c>
      <c r="J1903" s="476"/>
      <c r="K1903" s="632" t="s">
        <v>10</v>
      </c>
      <c r="L1903" s="639">
        <v>1</v>
      </c>
      <c r="M1903" s="639" t="s">
        <v>694</v>
      </c>
      <c r="N1903" s="637">
        <v>209715</v>
      </c>
      <c r="O1903" s="637">
        <v>209715</v>
      </c>
      <c r="P1903" s="647">
        <f t="shared" si="61"/>
        <v>0</v>
      </c>
      <c r="Q1903" s="638">
        <f t="shared" si="62"/>
        <v>0</v>
      </c>
      <c r="R1903" s="637" t="s">
        <v>9640</v>
      </c>
      <c r="S1903" s="665">
        <v>4205109214</v>
      </c>
      <c r="T1903" s="637" t="s">
        <v>9641</v>
      </c>
      <c r="U1903" s="672" t="s">
        <v>694</v>
      </c>
      <c r="V1903" s="632" t="s">
        <v>694</v>
      </c>
      <c r="W1903" s="637" t="s">
        <v>9842</v>
      </c>
      <c r="X1903" s="637" t="s">
        <v>9824</v>
      </c>
      <c r="Y1903" s="637" t="s">
        <v>9849</v>
      </c>
      <c r="Z1903" s="637">
        <v>209715</v>
      </c>
      <c r="AA1903" s="637" t="s">
        <v>9640</v>
      </c>
      <c r="AB1903" s="665">
        <v>4205109214</v>
      </c>
    </row>
    <row r="1904" spans="1:28" ht="56.25">
      <c r="A1904" s="475" t="s">
        <v>27626</v>
      </c>
      <c r="B1904" s="1171" t="s">
        <v>7544</v>
      </c>
      <c r="C1904" s="632" t="s">
        <v>7545</v>
      </c>
      <c r="D1904" s="632" t="s">
        <v>268</v>
      </c>
      <c r="E1904" s="677" t="s">
        <v>9639</v>
      </c>
      <c r="F1904" s="632" t="s">
        <v>9824</v>
      </c>
      <c r="G1904" s="652" t="s">
        <v>694</v>
      </c>
      <c r="H1904" s="632" t="s">
        <v>694</v>
      </c>
      <c r="I1904" s="632" t="s">
        <v>711</v>
      </c>
      <c r="J1904" s="476"/>
      <c r="K1904" s="632" t="s">
        <v>10</v>
      </c>
      <c r="L1904" s="639">
        <v>1</v>
      </c>
      <c r="M1904" s="639" t="s">
        <v>694</v>
      </c>
      <c r="N1904" s="637">
        <v>60716.76</v>
      </c>
      <c r="O1904" s="637">
        <v>60716.76</v>
      </c>
      <c r="P1904" s="647">
        <f t="shared" si="61"/>
        <v>0</v>
      </c>
      <c r="Q1904" s="638">
        <f t="shared" si="62"/>
        <v>0</v>
      </c>
      <c r="R1904" s="637" t="s">
        <v>9640</v>
      </c>
      <c r="S1904" s="665">
        <v>4205109214</v>
      </c>
      <c r="T1904" s="637" t="s">
        <v>9641</v>
      </c>
      <c r="U1904" s="672" t="s">
        <v>694</v>
      </c>
      <c r="V1904" s="632" t="s">
        <v>694</v>
      </c>
      <c r="W1904" s="637" t="s">
        <v>9836</v>
      </c>
      <c r="X1904" s="637" t="s">
        <v>9836</v>
      </c>
      <c r="Y1904" s="637" t="s">
        <v>9850</v>
      </c>
      <c r="Z1904" s="637">
        <v>60716.76</v>
      </c>
      <c r="AA1904" s="637" t="s">
        <v>9640</v>
      </c>
      <c r="AB1904" s="665">
        <v>4205109214</v>
      </c>
    </row>
    <row r="1905" spans="1:28" ht="45">
      <c r="A1905" s="475" t="s">
        <v>27627</v>
      </c>
      <c r="B1905" s="1171" t="s">
        <v>7514</v>
      </c>
      <c r="C1905" s="632" t="s">
        <v>7515</v>
      </c>
      <c r="D1905" s="632" t="s">
        <v>269</v>
      </c>
      <c r="E1905" s="677" t="s">
        <v>9418</v>
      </c>
      <c r="F1905" s="632" t="s">
        <v>9845</v>
      </c>
      <c r="G1905" s="632" t="s">
        <v>9842</v>
      </c>
      <c r="H1905" s="632" t="s">
        <v>9851</v>
      </c>
      <c r="I1905" s="632" t="s">
        <v>9422</v>
      </c>
      <c r="J1905" s="476"/>
      <c r="K1905" s="632" t="s">
        <v>10</v>
      </c>
      <c r="L1905" s="639">
        <v>1</v>
      </c>
      <c r="M1905" s="639" t="s">
        <v>694</v>
      </c>
      <c r="N1905" s="637">
        <v>19642.8</v>
      </c>
      <c r="O1905" s="637">
        <v>19642.8</v>
      </c>
      <c r="P1905" s="647">
        <f t="shared" si="61"/>
        <v>0</v>
      </c>
      <c r="Q1905" s="638">
        <f t="shared" si="62"/>
        <v>0</v>
      </c>
      <c r="R1905" s="636" t="s">
        <v>6483</v>
      </c>
      <c r="S1905" s="636">
        <v>4205243178</v>
      </c>
      <c r="T1905" s="636" t="s">
        <v>6484</v>
      </c>
      <c r="U1905" s="672" t="s">
        <v>694</v>
      </c>
      <c r="V1905" s="632" t="s">
        <v>694</v>
      </c>
      <c r="W1905" s="637" t="s">
        <v>9833</v>
      </c>
      <c r="X1905" s="637" t="s">
        <v>9834</v>
      </c>
      <c r="Y1905" s="637" t="s">
        <v>9852</v>
      </c>
      <c r="Z1905" s="637">
        <v>19642.8</v>
      </c>
      <c r="AA1905" s="636" t="s">
        <v>6483</v>
      </c>
      <c r="AB1905" s="636">
        <v>4205243178</v>
      </c>
    </row>
    <row r="1906" spans="1:28" ht="78.75">
      <c r="A1906" s="475" t="s">
        <v>27628</v>
      </c>
      <c r="B1906" s="1175" t="s">
        <v>8883</v>
      </c>
      <c r="C1906" s="643">
        <v>4219006723</v>
      </c>
      <c r="D1906" s="632" t="s">
        <v>269</v>
      </c>
      <c r="E1906" s="422" t="s">
        <v>9853</v>
      </c>
      <c r="F1906" s="632" t="s">
        <v>1338</v>
      </c>
      <c r="G1906" s="634">
        <v>42381</v>
      </c>
      <c r="H1906" s="632" t="s">
        <v>9854</v>
      </c>
      <c r="I1906" s="632" t="s">
        <v>3224</v>
      </c>
      <c r="J1906" s="635"/>
      <c r="K1906" s="632" t="s">
        <v>10</v>
      </c>
      <c r="L1906" s="639">
        <v>1</v>
      </c>
      <c r="M1906" s="639" t="s">
        <v>694</v>
      </c>
      <c r="N1906" s="637">
        <v>458038.24</v>
      </c>
      <c r="O1906" s="637">
        <v>458038.24</v>
      </c>
      <c r="P1906" s="647">
        <f t="shared" si="61"/>
        <v>0</v>
      </c>
      <c r="Q1906" s="638">
        <f t="shared" si="62"/>
        <v>0</v>
      </c>
      <c r="R1906" s="632" t="s">
        <v>836</v>
      </c>
      <c r="S1906" s="636">
        <v>4217146362</v>
      </c>
      <c r="T1906" s="632" t="s">
        <v>9855</v>
      </c>
      <c r="U1906" s="676" t="s">
        <v>694</v>
      </c>
      <c r="V1906" s="676" t="s">
        <v>694</v>
      </c>
      <c r="W1906" s="632" t="s">
        <v>1350</v>
      </c>
      <c r="X1906" s="632" t="s">
        <v>1350</v>
      </c>
      <c r="Y1906" s="632" t="s">
        <v>9856</v>
      </c>
      <c r="Z1906" s="637">
        <v>458038.24</v>
      </c>
      <c r="AA1906" s="632" t="s">
        <v>836</v>
      </c>
      <c r="AB1906" s="636">
        <v>4217146362</v>
      </c>
    </row>
    <row r="1907" spans="1:28" ht="78.75">
      <c r="A1907" s="475" t="s">
        <v>27629</v>
      </c>
      <c r="B1907" s="1174" t="s">
        <v>8315</v>
      </c>
      <c r="C1907" s="643">
        <v>4219004300</v>
      </c>
      <c r="D1907" s="632" t="s">
        <v>269</v>
      </c>
      <c r="E1907" s="422" t="s">
        <v>9857</v>
      </c>
      <c r="F1907" s="632" t="s">
        <v>9858</v>
      </c>
      <c r="G1907" s="634">
        <v>42381</v>
      </c>
      <c r="H1907" s="632" t="s">
        <v>9859</v>
      </c>
      <c r="I1907" s="632" t="s">
        <v>9860</v>
      </c>
      <c r="J1907" s="635"/>
      <c r="K1907" s="632" t="s">
        <v>10</v>
      </c>
      <c r="L1907" s="639">
        <v>1</v>
      </c>
      <c r="M1907" s="639" t="s">
        <v>694</v>
      </c>
      <c r="N1907" s="637">
        <v>108515.22</v>
      </c>
      <c r="O1907" s="637">
        <v>108515.22</v>
      </c>
      <c r="P1907" s="647">
        <f t="shared" si="61"/>
        <v>0</v>
      </c>
      <c r="Q1907" s="638">
        <f t="shared" si="62"/>
        <v>0</v>
      </c>
      <c r="R1907" s="632" t="s">
        <v>6331</v>
      </c>
      <c r="S1907" s="636">
        <v>4217166136</v>
      </c>
      <c r="T1907" s="476" t="s">
        <v>9861</v>
      </c>
      <c r="U1907" s="634" t="s">
        <v>694</v>
      </c>
      <c r="V1907" s="632" t="s">
        <v>694</v>
      </c>
      <c r="W1907" s="632" t="s">
        <v>1350</v>
      </c>
      <c r="X1907" s="632" t="s">
        <v>7864</v>
      </c>
      <c r="Y1907" s="632" t="s">
        <v>9862</v>
      </c>
      <c r="Z1907" s="637">
        <v>108515.22</v>
      </c>
      <c r="AA1907" s="632" t="s">
        <v>6331</v>
      </c>
      <c r="AB1907" s="636">
        <v>4217166136</v>
      </c>
    </row>
    <row r="1908" spans="1:28" ht="78.75">
      <c r="A1908" s="475" t="s">
        <v>27630</v>
      </c>
      <c r="B1908" s="1174" t="s">
        <v>8244</v>
      </c>
      <c r="C1908" s="643">
        <v>4219004187</v>
      </c>
      <c r="D1908" s="632" t="s">
        <v>269</v>
      </c>
      <c r="E1908" s="422" t="s">
        <v>9857</v>
      </c>
      <c r="F1908" s="632" t="s">
        <v>639</v>
      </c>
      <c r="G1908" s="634">
        <v>42360</v>
      </c>
      <c r="H1908" s="632" t="s">
        <v>9863</v>
      </c>
      <c r="I1908" s="632" t="s">
        <v>9860</v>
      </c>
      <c r="J1908" s="635"/>
      <c r="K1908" s="632" t="s">
        <v>10</v>
      </c>
      <c r="L1908" s="639">
        <v>1</v>
      </c>
      <c r="M1908" s="639" t="s">
        <v>694</v>
      </c>
      <c r="N1908" s="637">
        <v>33552.239999999998</v>
      </c>
      <c r="O1908" s="637">
        <v>33552.239999999998</v>
      </c>
      <c r="P1908" s="647">
        <f t="shared" si="61"/>
        <v>0</v>
      </c>
      <c r="Q1908" s="638">
        <f t="shared" si="62"/>
        <v>0</v>
      </c>
      <c r="R1908" s="632" t="s">
        <v>6331</v>
      </c>
      <c r="S1908" s="636">
        <v>4217166136</v>
      </c>
      <c r="T1908" s="476" t="s">
        <v>9861</v>
      </c>
      <c r="U1908" s="634" t="s">
        <v>694</v>
      </c>
      <c r="V1908" s="632" t="s">
        <v>694</v>
      </c>
      <c r="W1908" s="632" t="s">
        <v>1676</v>
      </c>
      <c r="X1908" s="632" t="s">
        <v>828</v>
      </c>
      <c r="Y1908" s="632" t="s">
        <v>9864</v>
      </c>
      <c r="Z1908" s="637">
        <v>33552.239999999998</v>
      </c>
      <c r="AA1908" s="632" t="s">
        <v>6331</v>
      </c>
      <c r="AB1908" s="636">
        <v>4217166136</v>
      </c>
    </row>
    <row r="1909" spans="1:28" ht="78.75">
      <c r="A1909" s="475" t="s">
        <v>27631</v>
      </c>
      <c r="B1909" s="1175" t="s">
        <v>8881</v>
      </c>
      <c r="C1909" s="643">
        <v>4219006748</v>
      </c>
      <c r="D1909" s="632" t="s">
        <v>269</v>
      </c>
      <c r="E1909" s="422" t="s">
        <v>9857</v>
      </c>
      <c r="F1909" s="632" t="s">
        <v>2235</v>
      </c>
      <c r="G1909" s="634">
        <v>42360</v>
      </c>
      <c r="H1909" s="632" t="s">
        <v>9865</v>
      </c>
      <c r="I1909" s="632" t="s">
        <v>9860</v>
      </c>
      <c r="J1909" s="635"/>
      <c r="K1909" s="632" t="s">
        <v>10</v>
      </c>
      <c r="L1909" s="639">
        <v>1</v>
      </c>
      <c r="M1909" s="639" t="s">
        <v>694</v>
      </c>
      <c r="N1909" s="637">
        <v>65745.48</v>
      </c>
      <c r="O1909" s="637">
        <v>65745.48</v>
      </c>
      <c r="P1909" s="647">
        <f t="shared" si="61"/>
        <v>0</v>
      </c>
      <c r="Q1909" s="638">
        <f t="shared" si="62"/>
        <v>0</v>
      </c>
      <c r="R1909" s="632" t="s">
        <v>6331</v>
      </c>
      <c r="S1909" s="636">
        <v>4217166136</v>
      </c>
      <c r="T1909" s="476" t="s">
        <v>9861</v>
      </c>
      <c r="U1909" s="634" t="s">
        <v>694</v>
      </c>
      <c r="V1909" s="632" t="s">
        <v>694</v>
      </c>
      <c r="W1909" s="632" t="s">
        <v>1676</v>
      </c>
      <c r="X1909" s="632" t="s">
        <v>828</v>
      </c>
      <c r="Y1909" s="632" t="s">
        <v>9866</v>
      </c>
      <c r="Z1909" s="637">
        <v>65745.48</v>
      </c>
      <c r="AA1909" s="632" t="s">
        <v>6331</v>
      </c>
      <c r="AB1909" s="636">
        <v>4217166136</v>
      </c>
    </row>
    <row r="1910" spans="1:28" ht="78.75">
      <c r="A1910" s="475" t="s">
        <v>27632</v>
      </c>
      <c r="B1910" s="1175" t="s">
        <v>8911</v>
      </c>
      <c r="C1910" s="643">
        <v>4219006699</v>
      </c>
      <c r="D1910" s="632" t="s">
        <v>269</v>
      </c>
      <c r="E1910" s="422" t="s">
        <v>9857</v>
      </c>
      <c r="F1910" s="632" t="s">
        <v>9867</v>
      </c>
      <c r="G1910" s="634">
        <v>42360</v>
      </c>
      <c r="H1910" s="632" t="s">
        <v>9868</v>
      </c>
      <c r="I1910" s="632" t="s">
        <v>9860</v>
      </c>
      <c r="J1910" s="635"/>
      <c r="K1910" s="632" t="s">
        <v>10</v>
      </c>
      <c r="L1910" s="639">
        <v>1</v>
      </c>
      <c r="M1910" s="639" t="s">
        <v>694</v>
      </c>
      <c r="N1910" s="637">
        <v>34975.14</v>
      </c>
      <c r="O1910" s="637">
        <v>34975.14</v>
      </c>
      <c r="P1910" s="647">
        <f t="shared" si="61"/>
        <v>0</v>
      </c>
      <c r="Q1910" s="638">
        <f t="shared" si="62"/>
        <v>0</v>
      </c>
      <c r="R1910" s="632" t="s">
        <v>6331</v>
      </c>
      <c r="S1910" s="636">
        <v>4217166136</v>
      </c>
      <c r="T1910" s="476" t="s">
        <v>9861</v>
      </c>
      <c r="U1910" s="634" t="s">
        <v>694</v>
      </c>
      <c r="V1910" s="632" t="s">
        <v>694</v>
      </c>
      <c r="W1910" s="632" t="s">
        <v>1676</v>
      </c>
      <c r="X1910" s="632" t="s">
        <v>828</v>
      </c>
      <c r="Y1910" s="632" t="s">
        <v>9869</v>
      </c>
      <c r="Z1910" s="637">
        <v>34975.14</v>
      </c>
      <c r="AA1910" s="632" t="s">
        <v>6331</v>
      </c>
      <c r="AB1910" s="636">
        <v>4217166136</v>
      </c>
    </row>
    <row r="1911" spans="1:28" ht="78.75">
      <c r="A1911" s="475" t="s">
        <v>27633</v>
      </c>
      <c r="B1911" s="1175" t="s">
        <v>9870</v>
      </c>
      <c r="C1911" s="643">
        <v>4219006280</v>
      </c>
      <c r="D1911" s="632" t="s">
        <v>268</v>
      </c>
      <c r="E1911" s="422" t="s">
        <v>9871</v>
      </c>
      <c r="F1911" s="422" t="s">
        <v>1719</v>
      </c>
      <c r="G1911" s="422" t="s">
        <v>694</v>
      </c>
      <c r="H1911" s="422" t="s">
        <v>694</v>
      </c>
      <c r="I1911" s="422" t="s">
        <v>1367</v>
      </c>
      <c r="J1911" s="476"/>
      <c r="K1911" s="632" t="s">
        <v>10</v>
      </c>
      <c r="L1911" s="639">
        <v>1</v>
      </c>
      <c r="M1911" s="639" t="s">
        <v>694</v>
      </c>
      <c r="N1911" s="640">
        <v>34754.9</v>
      </c>
      <c r="O1911" s="640">
        <v>34754.9</v>
      </c>
      <c r="P1911" s="647">
        <f t="shared" si="61"/>
        <v>0</v>
      </c>
      <c r="Q1911" s="638">
        <f t="shared" si="62"/>
        <v>0</v>
      </c>
      <c r="R1911" s="476" t="s">
        <v>1148</v>
      </c>
      <c r="S1911" s="422" t="s">
        <v>834</v>
      </c>
      <c r="T1911" s="476" t="s">
        <v>9872</v>
      </c>
      <c r="U1911" s="476"/>
      <c r="V1911" s="476"/>
      <c r="W1911" s="670">
        <v>42367</v>
      </c>
      <c r="X1911" s="670">
        <v>42377</v>
      </c>
      <c r="Y1911" s="422" t="s">
        <v>9873</v>
      </c>
      <c r="Z1911" s="640">
        <v>34754.9</v>
      </c>
      <c r="AA1911" s="476" t="s">
        <v>1148</v>
      </c>
      <c r="AB1911" s="422" t="s">
        <v>834</v>
      </c>
    </row>
    <row r="1912" spans="1:28" ht="78.75">
      <c r="A1912" s="475" t="s">
        <v>27634</v>
      </c>
      <c r="B1912" s="1172" t="s">
        <v>8904</v>
      </c>
      <c r="C1912" s="643">
        <v>4219006434</v>
      </c>
      <c r="D1912" s="632" t="s">
        <v>268</v>
      </c>
      <c r="E1912" s="422" t="s">
        <v>9871</v>
      </c>
      <c r="F1912" s="422" t="s">
        <v>6207</v>
      </c>
      <c r="G1912" s="422" t="s">
        <v>694</v>
      </c>
      <c r="H1912" s="422" t="s">
        <v>694</v>
      </c>
      <c r="I1912" s="422" t="s">
        <v>1367</v>
      </c>
      <c r="J1912" s="476"/>
      <c r="K1912" s="632" t="s">
        <v>10</v>
      </c>
      <c r="L1912" s="639">
        <v>1</v>
      </c>
      <c r="M1912" s="639" t="s">
        <v>694</v>
      </c>
      <c r="N1912" s="640">
        <v>51741.08</v>
      </c>
      <c r="O1912" s="640">
        <v>51741.08</v>
      </c>
      <c r="P1912" s="647">
        <f t="shared" si="61"/>
        <v>0</v>
      </c>
      <c r="Q1912" s="638">
        <f t="shared" si="62"/>
        <v>0</v>
      </c>
      <c r="R1912" s="476" t="s">
        <v>1148</v>
      </c>
      <c r="S1912" s="422" t="s">
        <v>834</v>
      </c>
      <c r="T1912" s="476" t="s">
        <v>9872</v>
      </c>
      <c r="U1912" s="476"/>
      <c r="V1912" s="476"/>
      <c r="W1912" s="670">
        <v>42381</v>
      </c>
      <c r="X1912" s="670">
        <v>42383</v>
      </c>
      <c r="Y1912" s="422" t="s">
        <v>9874</v>
      </c>
      <c r="Z1912" s="640">
        <v>51741.08</v>
      </c>
      <c r="AA1912" s="476" t="s">
        <v>1148</v>
      </c>
      <c r="AB1912" s="422" t="s">
        <v>834</v>
      </c>
    </row>
    <row r="1913" spans="1:28" ht="78.75">
      <c r="A1913" s="475" t="s">
        <v>27635</v>
      </c>
      <c r="B1913" s="1175" t="s">
        <v>8911</v>
      </c>
      <c r="C1913" s="643">
        <v>4219006699</v>
      </c>
      <c r="D1913" s="632" t="s">
        <v>268</v>
      </c>
      <c r="E1913" s="422" t="s">
        <v>9871</v>
      </c>
      <c r="F1913" s="422" t="s">
        <v>6207</v>
      </c>
      <c r="G1913" s="422" t="s">
        <v>694</v>
      </c>
      <c r="H1913" s="422" t="s">
        <v>694</v>
      </c>
      <c r="I1913" s="422" t="s">
        <v>1367</v>
      </c>
      <c r="J1913" s="476"/>
      <c r="K1913" s="632" t="s">
        <v>10</v>
      </c>
      <c r="L1913" s="639">
        <v>1</v>
      </c>
      <c r="M1913" s="639" t="s">
        <v>694</v>
      </c>
      <c r="N1913" s="640">
        <v>54244.68</v>
      </c>
      <c r="O1913" s="640">
        <v>54244.68</v>
      </c>
      <c r="P1913" s="647">
        <f t="shared" si="61"/>
        <v>0</v>
      </c>
      <c r="Q1913" s="638">
        <f t="shared" si="62"/>
        <v>0</v>
      </c>
      <c r="R1913" s="476" t="s">
        <v>1148</v>
      </c>
      <c r="S1913" s="422" t="s">
        <v>834</v>
      </c>
      <c r="T1913" s="476" t="s">
        <v>9872</v>
      </c>
      <c r="U1913" s="634" t="s">
        <v>694</v>
      </c>
      <c r="V1913" s="632" t="s">
        <v>694</v>
      </c>
      <c r="W1913" s="670">
        <v>42367</v>
      </c>
      <c r="X1913" s="670">
        <v>42377</v>
      </c>
      <c r="Y1913" s="422" t="s">
        <v>9875</v>
      </c>
      <c r="Z1913" s="640">
        <v>54244.68</v>
      </c>
      <c r="AA1913" s="476" t="s">
        <v>1148</v>
      </c>
      <c r="AB1913" s="422" t="s">
        <v>834</v>
      </c>
    </row>
    <row r="1914" spans="1:28" ht="78.75">
      <c r="A1914" s="475" t="s">
        <v>27636</v>
      </c>
      <c r="B1914" s="1172" t="s">
        <v>8859</v>
      </c>
      <c r="C1914" s="643">
        <v>4219007300</v>
      </c>
      <c r="D1914" s="632" t="s">
        <v>268</v>
      </c>
      <c r="E1914" s="422" t="s">
        <v>9871</v>
      </c>
      <c r="F1914" s="422" t="s">
        <v>985</v>
      </c>
      <c r="G1914" s="422" t="s">
        <v>694</v>
      </c>
      <c r="H1914" s="422" t="s">
        <v>694</v>
      </c>
      <c r="I1914" s="422" t="s">
        <v>1367</v>
      </c>
      <c r="J1914" s="476"/>
      <c r="K1914" s="632" t="s">
        <v>10</v>
      </c>
      <c r="L1914" s="639">
        <v>1</v>
      </c>
      <c r="M1914" s="639" t="s">
        <v>694</v>
      </c>
      <c r="N1914" s="640">
        <v>354146.85</v>
      </c>
      <c r="O1914" s="640">
        <v>354146.85</v>
      </c>
      <c r="P1914" s="647">
        <f t="shared" si="61"/>
        <v>0</v>
      </c>
      <c r="Q1914" s="638">
        <f t="shared" si="62"/>
        <v>0</v>
      </c>
      <c r="R1914" s="476" t="s">
        <v>1148</v>
      </c>
      <c r="S1914" s="422" t="s">
        <v>834</v>
      </c>
      <c r="T1914" s="476" t="s">
        <v>9872</v>
      </c>
      <c r="U1914" s="476" t="s">
        <v>694</v>
      </c>
      <c r="V1914" s="476" t="s">
        <v>694</v>
      </c>
      <c r="W1914" s="670">
        <v>42380</v>
      </c>
      <c r="X1914" s="670">
        <v>42381</v>
      </c>
      <c r="Y1914" s="422" t="s">
        <v>9876</v>
      </c>
      <c r="Z1914" s="640">
        <v>354146.85</v>
      </c>
      <c r="AA1914" s="476" t="s">
        <v>1148</v>
      </c>
      <c r="AB1914" s="422" t="s">
        <v>834</v>
      </c>
    </row>
    <row r="1915" spans="1:28" ht="78.75">
      <c r="A1915" s="475" t="s">
        <v>27637</v>
      </c>
      <c r="B1915" s="1175" t="s">
        <v>8866</v>
      </c>
      <c r="C1915" s="643">
        <v>4219006650</v>
      </c>
      <c r="D1915" s="632" t="s">
        <v>268</v>
      </c>
      <c r="E1915" s="422" t="s">
        <v>9871</v>
      </c>
      <c r="F1915" s="422" t="s">
        <v>1719</v>
      </c>
      <c r="G1915" s="422" t="s">
        <v>694</v>
      </c>
      <c r="H1915" s="422" t="s">
        <v>694</v>
      </c>
      <c r="I1915" s="422" t="s">
        <v>1367</v>
      </c>
      <c r="J1915" s="476"/>
      <c r="K1915" s="632" t="s">
        <v>10</v>
      </c>
      <c r="L1915" s="639">
        <v>1</v>
      </c>
      <c r="M1915" s="639" t="s">
        <v>694</v>
      </c>
      <c r="N1915" s="640">
        <v>150597.51999999999</v>
      </c>
      <c r="O1915" s="640">
        <v>150597.51999999999</v>
      </c>
      <c r="P1915" s="647">
        <f t="shared" si="61"/>
        <v>0</v>
      </c>
      <c r="Q1915" s="638">
        <f t="shared" si="62"/>
        <v>0</v>
      </c>
      <c r="R1915" s="476" t="s">
        <v>1148</v>
      </c>
      <c r="S1915" s="422" t="s">
        <v>834</v>
      </c>
      <c r="T1915" s="476" t="s">
        <v>9872</v>
      </c>
      <c r="U1915" s="634" t="s">
        <v>694</v>
      </c>
      <c r="V1915" s="634" t="s">
        <v>694</v>
      </c>
      <c r="W1915" s="670">
        <v>42370</v>
      </c>
      <c r="X1915" s="670">
        <v>42382</v>
      </c>
      <c r="Y1915" s="422" t="s">
        <v>9877</v>
      </c>
      <c r="Z1915" s="640">
        <v>150597.51999999999</v>
      </c>
      <c r="AA1915" s="476" t="s">
        <v>1148</v>
      </c>
      <c r="AB1915" s="422" t="s">
        <v>834</v>
      </c>
    </row>
    <row r="1916" spans="1:28" ht="78.75">
      <c r="A1916" s="475" t="s">
        <v>27638</v>
      </c>
      <c r="B1916" s="1172" t="s">
        <v>8868</v>
      </c>
      <c r="C1916" s="643">
        <v>4253017901</v>
      </c>
      <c r="D1916" s="632" t="s">
        <v>268</v>
      </c>
      <c r="E1916" s="422" t="s">
        <v>9871</v>
      </c>
      <c r="F1916" s="422" t="s">
        <v>1719</v>
      </c>
      <c r="G1916" s="422" t="s">
        <v>694</v>
      </c>
      <c r="H1916" s="422" t="s">
        <v>694</v>
      </c>
      <c r="I1916" s="422" t="s">
        <v>1367</v>
      </c>
      <c r="J1916" s="476"/>
      <c r="K1916" s="632" t="s">
        <v>10</v>
      </c>
      <c r="L1916" s="639">
        <v>1</v>
      </c>
      <c r="M1916" s="639" t="s">
        <v>694</v>
      </c>
      <c r="N1916" s="640">
        <v>266417.90999999997</v>
      </c>
      <c r="O1916" s="640">
        <v>266417.90999999997</v>
      </c>
      <c r="P1916" s="647">
        <f t="shared" si="61"/>
        <v>0</v>
      </c>
      <c r="Q1916" s="638">
        <f t="shared" si="62"/>
        <v>0</v>
      </c>
      <c r="R1916" s="476" t="s">
        <v>1148</v>
      </c>
      <c r="S1916" s="422" t="s">
        <v>834</v>
      </c>
      <c r="T1916" s="476" t="s">
        <v>9872</v>
      </c>
      <c r="U1916" s="476" t="s">
        <v>694</v>
      </c>
      <c r="V1916" s="476" t="s">
        <v>694</v>
      </c>
      <c r="W1916" s="670">
        <v>42389</v>
      </c>
      <c r="X1916" s="670">
        <v>42389</v>
      </c>
      <c r="Y1916" s="422" t="s">
        <v>9878</v>
      </c>
      <c r="Z1916" s="640">
        <v>266417.90999999997</v>
      </c>
      <c r="AA1916" s="476" t="s">
        <v>1148</v>
      </c>
      <c r="AB1916" s="422" t="s">
        <v>834</v>
      </c>
    </row>
    <row r="1917" spans="1:28" ht="78.75">
      <c r="A1917" s="475" t="s">
        <v>27639</v>
      </c>
      <c r="B1917" s="1172" t="s">
        <v>8872</v>
      </c>
      <c r="C1917" s="643">
        <v>4219006498</v>
      </c>
      <c r="D1917" s="632" t="s">
        <v>268</v>
      </c>
      <c r="E1917" s="422" t="s">
        <v>9871</v>
      </c>
      <c r="F1917" s="422" t="s">
        <v>1719</v>
      </c>
      <c r="G1917" s="422" t="s">
        <v>694</v>
      </c>
      <c r="H1917" s="422" t="s">
        <v>694</v>
      </c>
      <c r="I1917" s="422" t="s">
        <v>1367</v>
      </c>
      <c r="J1917" s="476"/>
      <c r="K1917" s="632" t="s">
        <v>10</v>
      </c>
      <c r="L1917" s="639">
        <v>1</v>
      </c>
      <c r="M1917" s="639" t="s">
        <v>694</v>
      </c>
      <c r="N1917" s="640">
        <v>288648.11</v>
      </c>
      <c r="O1917" s="640">
        <v>288648.11</v>
      </c>
      <c r="P1917" s="647">
        <f t="shared" si="61"/>
        <v>0</v>
      </c>
      <c r="Q1917" s="638">
        <f t="shared" si="62"/>
        <v>0</v>
      </c>
      <c r="R1917" s="476" t="s">
        <v>1148</v>
      </c>
      <c r="S1917" s="422" t="s">
        <v>834</v>
      </c>
      <c r="T1917" s="476" t="s">
        <v>9872</v>
      </c>
      <c r="U1917" s="476" t="s">
        <v>694</v>
      </c>
      <c r="V1917" s="476" t="s">
        <v>694</v>
      </c>
      <c r="W1917" s="670">
        <v>42370</v>
      </c>
      <c r="X1917" s="670">
        <v>42382</v>
      </c>
      <c r="Y1917" s="422" t="s">
        <v>9879</v>
      </c>
      <c r="Z1917" s="640">
        <v>288648.11</v>
      </c>
      <c r="AA1917" s="476" t="s">
        <v>1148</v>
      </c>
      <c r="AB1917" s="422" t="s">
        <v>834</v>
      </c>
    </row>
    <row r="1918" spans="1:28" ht="78.75">
      <c r="A1918" s="475" t="s">
        <v>27640</v>
      </c>
      <c r="B1918" s="1175" t="s">
        <v>8874</v>
      </c>
      <c r="C1918" s="643">
        <v>4021013301</v>
      </c>
      <c r="D1918" s="632" t="s">
        <v>268</v>
      </c>
      <c r="E1918" s="422" t="s">
        <v>9871</v>
      </c>
      <c r="F1918" s="422" t="s">
        <v>709</v>
      </c>
      <c r="G1918" s="422" t="s">
        <v>694</v>
      </c>
      <c r="H1918" s="422" t="s">
        <v>694</v>
      </c>
      <c r="I1918" s="422" t="s">
        <v>1367</v>
      </c>
      <c r="J1918" s="476"/>
      <c r="K1918" s="632" t="s">
        <v>10</v>
      </c>
      <c r="L1918" s="639">
        <v>1</v>
      </c>
      <c r="M1918" s="639" t="s">
        <v>694</v>
      </c>
      <c r="N1918" s="640">
        <v>374940.83</v>
      </c>
      <c r="O1918" s="640">
        <v>374940.83</v>
      </c>
      <c r="P1918" s="647">
        <f t="shared" si="61"/>
        <v>0</v>
      </c>
      <c r="Q1918" s="638">
        <f t="shared" si="62"/>
        <v>0</v>
      </c>
      <c r="R1918" s="476" t="s">
        <v>1148</v>
      </c>
      <c r="S1918" s="422" t="s">
        <v>834</v>
      </c>
      <c r="T1918" s="476" t="s">
        <v>9872</v>
      </c>
      <c r="U1918" s="476" t="s">
        <v>694</v>
      </c>
      <c r="V1918" s="476" t="s">
        <v>694</v>
      </c>
      <c r="W1918" s="670">
        <v>42370</v>
      </c>
      <c r="X1918" s="670">
        <v>42382</v>
      </c>
      <c r="Y1918" s="422" t="s">
        <v>9880</v>
      </c>
      <c r="Z1918" s="640">
        <v>374940.83</v>
      </c>
      <c r="AA1918" s="476" t="s">
        <v>1148</v>
      </c>
      <c r="AB1918" s="422" t="s">
        <v>834</v>
      </c>
    </row>
    <row r="1919" spans="1:28" ht="78.75">
      <c r="A1919" s="475" t="s">
        <v>27641</v>
      </c>
      <c r="B1919" s="1175" t="s">
        <v>8876</v>
      </c>
      <c r="C1919" s="643">
        <v>4219007420</v>
      </c>
      <c r="D1919" s="632" t="s">
        <v>268</v>
      </c>
      <c r="E1919" s="422" t="s">
        <v>9871</v>
      </c>
      <c r="F1919" s="422" t="s">
        <v>1719</v>
      </c>
      <c r="G1919" s="422" t="s">
        <v>694</v>
      </c>
      <c r="H1919" s="422" t="s">
        <v>694</v>
      </c>
      <c r="I1919" s="422" t="s">
        <v>1367</v>
      </c>
      <c r="J1919" s="476"/>
      <c r="K1919" s="632" t="s">
        <v>10</v>
      </c>
      <c r="L1919" s="639">
        <v>1</v>
      </c>
      <c r="M1919" s="639" t="s">
        <v>694</v>
      </c>
      <c r="N1919" s="640">
        <v>166740.62</v>
      </c>
      <c r="O1919" s="640">
        <v>166740.62</v>
      </c>
      <c r="P1919" s="647">
        <f t="shared" si="61"/>
        <v>0</v>
      </c>
      <c r="Q1919" s="638">
        <f t="shared" si="62"/>
        <v>0</v>
      </c>
      <c r="R1919" s="476" t="s">
        <v>1148</v>
      </c>
      <c r="S1919" s="422" t="s">
        <v>834</v>
      </c>
      <c r="T1919" s="476" t="s">
        <v>9872</v>
      </c>
      <c r="U1919" s="476" t="s">
        <v>694</v>
      </c>
      <c r="V1919" s="476" t="s">
        <v>694</v>
      </c>
      <c r="W1919" s="670">
        <v>42370</v>
      </c>
      <c r="X1919" s="670">
        <v>42381</v>
      </c>
      <c r="Y1919" s="422" t="s">
        <v>9881</v>
      </c>
      <c r="Z1919" s="640">
        <v>166740.62</v>
      </c>
      <c r="AA1919" s="476" t="s">
        <v>1148</v>
      </c>
      <c r="AB1919" s="422" t="s">
        <v>834</v>
      </c>
    </row>
    <row r="1920" spans="1:28" ht="78.75">
      <c r="A1920" s="475" t="s">
        <v>27642</v>
      </c>
      <c r="B1920" s="1175" t="s">
        <v>8881</v>
      </c>
      <c r="C1920" s="643">
        <v>4219006748</v>
      </c>
      <c r="D1920" s="632" t="s">
        <v>268</v>
      </c>
      <c r="E1920" s="422" t="s">
        <v>9871</v>
      </c>
      <c r="F1920" s="422" t="s">
        <v>9867</v>
      </c>
      <c r="G1920" s="422" t="s">
        <v>694</v>
      </c>
      <c r="H1920" s="422" t="s">
        <v>694</v>
      </c>
      <c r="I1920" s="422" t="s">
        <v>1367</v>
      </c>
      <c r="J1920" s="476"/>
      <c r="K1920" s="632" t="s">
        <v>10</v>
      </c>
      <c r="L1920" s="639">
        <v>1</v>
      </c>
      <c r="M1920" s="639" t="s">
        <v>694</v>
      </c>
      <c r="N1920" s="640">
        <v>360690.99</v>
      </c>
      <c r="O1920" s="640">
        <v>360690.99</v>
      </c>
      <c r="P1920" s="647">
        <f t="shared" si="61"/>
        <v>0</v>
      </c>
      <c r="Q1920" s="638">
        <f t="shared" si="62"/>
        <v>0</v>
      </c>
      <c r="R1920" s="476" t="s">
        <v>1148</v>
      </c>
      <c r="S1920" s="422" t="s">
        <v>834</v>
      </c>
      <c r="T1920" s="476" t="s">
        <v>9872</v>
      </c>
      <c r="U1920" s="476" t="s">
        <v>694</v>
      </c>
      <c r="V1920" s="476" t="s">
        <v>694</v>
      </c>
      <c r="W1920" s="670">
        <v>42381</v>
      </c>
      <c r="X1920" s="670">
        <v>42382</v>
      </c>
      <c r="Y1920" s="422" t="s">
        <v>9882</v>
      </c>
      <c r="Z1920" s="640">
        <v>360690.99</v>
      </c>
      <c r="AA1920" s="476" t="s">
        <v>1148</v>
      </c>
      <c r="AB1920" s="422" t="s">
        <v>834</v>
      </c>
    </row>
    <row r="1921" spans="1:28" ht="78.75">
      <c r="A1921" s="475" t="s">
        <v>27643</v>
      </c>
      <c r="B1921" s="1175" t="s">
        <v>8883</v>
      </c>
      <c r="C1921" s="643">
        <v>4219006723</v>
      </c>
      <c r="D1921" s="632" t="s">
        <v>268</v>
      </c>
      <c r="E1921" s="422" t="s">
        <v>9871</v>
      </c>
      <c r="F1921" s="422" t="s">
        <v>985</v>
      </c>
      <c r="G1921" s="422" t="s">
        <v>694</v>
      </c>
      <c r="H1921" s="422" t="s">
        <v>694</v>
      </c>
      <c r="I1921" s="422" t="s">
        <v>1367</v>
      </c>
      <c r="J1921" s="476"/>
      <c r="K1921" s="632" t="s">
        <v>10</v>
      </c>
      <c r="L1921" s="639">
        <v>1</v>
      </c>
      <c r="M1921" s="639" t="s">
        <v>694</v>
      </c>
      <c r="N1921" s="640">
        <v>548905.18999999994</v>
      </c>
      <c r="O1921" s="640">
        <v>548905.18999999994</v>
      </c>
      <c r="P1921" s="647">
        <f t="shared" si="61"/>
        <v>0</v>
      </c>
      <c r="Q1921" s="638">
        <f t="shared" si="62"/>
        <v>0</v>
      </c>
      <c r="R1921" s="476" t="s">
        <v>1148</v>
      </c>
      <c r="S1921" s="422" t="s">
        <v>834</v>
      </c>
      <c r="T1921" s="476" t="s">
        <v>9872</v>
      </c>
      <c r="U1921" s="676" t="s">
        <v>694</v>
      </c>
      <c r="V1921" s="676" t="s">
        <v>694</v>
      </c>
      <c r="W1921" s="670">
        <v>42381</v>
      </c>
      <c r="X1921" s="670">
        <v>42382</v>
      </c>
      <c r="Y1921" s="422" t="s">
        <v>9883</v>
      </c>
      <c r="Z1921" s="640">
        <v>548905.18999999994</v>
      </c>
      <c r="AA1921" s="476" t="s">
        <v>1148</v>
      </c>
      <c r="AB1921" s="422" t="s">
        <v>834</v>
      </c>
    </row>
    <row r="1922" spans="1:28" ht="78.75">
      <c r="A1922" s="475" t="s">
        <v>27644</v>
      </c>
      <c r="B1922" s="1172" t="s">
        <v>8885</v>
      </c>
      <c r="C1922" s="643">
        <v>4219007325</v>
      </c>
      <c r="D1922" s="632" t="s">
        <v>268</v>
      </c>
      <c r="E1922" s="422" t="s">
        <v>9871</v>
      </c>
      <c r="F1922" s="422" t="s">
        <v>709</v>
      </c>
      <c r="G1922" s="422" t="s">
        <v>694</v>
      </c>
      <c r="H1922" s="422" t="s">
        <v>694</v>
      </c>
      <c r="I1922" s="422" t="s">
        <v>1367</v>
      </c>
      <c r="J1922" s="476"/>
      <c r="K1922" s="632" t="s">
        <v>10</v>
      </c>
      <c r="L1922" s="639">
        <v>1</v>
      </c>
      <c r="M1922" s="639" t="s">
        <v>694</v>
      </c>
      <c r="N1922" s="640">
        <v>663517.36</v>
      </c>
      <c r="O1922" s="640">
        <v>663517.36</v>
      </c>
      <c r="P1922" s="647">
        <f t="shared" si="61"/>
        <v>0</v>
      </c>
      <c r="Q1922" s="638">
        <f t="shared" si="62"/>
        <v>0</v>
      </c>
      <c r="R1922" s="476" t="s">
        <v>1148</v>
      </c>
      <c r="S1922" s="422" t="s">
        <v>834</v>
      </c>
      <c r="T1922" s="476" t="s">
        <v>9872</v>
      </c>
      <c r="U1922" s="476"/>
      <c r="V1922" s="476"/>
      <c r="W1922" s="670">
        <v>42381</v>
      </c>
      <c r="X1922" s="670">
        <v>42382</v>
      </c>
      <c r="Y1922" s="422" t="s">
        <v>9884</v>
      </c>
      <c r="Z1922" s="640">
        <v>663517.36</v>
      </c>
      <c r="AA1922" s="476" t="s">
        <v>1148</v>
      </c>
      <c r="AB1922" s="422" t="s">
        <v>834</v>
      </c>
    </row>
    <row r="1923" spans="1:28" ht="78.75">
      <c r="A1923" s="475" t="s">
        <v>27645</v>
      </c>
      <c r="B1923" s="1172" t="s">
        <v>8904</v>
      </c>
      <c r="C1923" s="643">
        <v>4219006434</v>
      </c>
      <c r="D1923" s="632" t="s">
        <v>268</v>
      </c>
      <c r="E1923" s="422" t="s">
        <v>9871</v>
      </c>
      <c r="F1923" s="422" t="s">
        <v>1719</v>
      </c>
      <c r="G1923" s="422" t="s">
        <v>694</v>
      </c>
      <c r="H1923" s="422" t="s">
        <v>694</v>
      </c>
      <c r="I1923" s="422" t="s">
        <v>1367</v>
      </c>
      <c r="J1923" s="476"/>
      <c r="K1923" s="632" t="s">
        <v>10</v>
      </c>
      <c r="L1923" s="639">
        <v>1</v>
      </c>
      <c r="M1923" s="639" t="s">
        <v>694</v>
      </c>
      <c r="N1923" s="640">
        <v>168466.39</v>
      </c>
      <c r="O1923" s="640">
        <v>168466.39</v>
      </c>
      <c r="P1923" s="647">
        <f t="shared" si="61"/>
        <v>0</v>
      </c>
      <c r="Q1923" s="638">
        <f t="shared" si="62"/>
        <v>0</v>
      </c>
      <c r="R1923" s="476" t="s">
        <v>1148</v>
      </c>
      <c r="S1923" s="422" t="s">
        <v>834</v>
      </c>
      <c r="T1923" s="476" t="s">
        <v>9872</v>
      </c>
      <c r="U1923" s="476" t="s">
        <v>694</v>
      </c>
      <c r="V1923" s="476" t="s">
        <v>694</v>
      </c>
      <c r="W1923" s="670">
        <v>42382</v>
      </c>
      <c r="X1923" s="670">
        <v>42383</v>
      </c>
      <c r="Y1923" s="422" t="s">
        <v>9885</v>
      </c>
      <c r="Z1923" s="640">
        <v>168466.39</v>
      </c>
      <c r="AA1923" s="476" t="s">
        <v>1148</v>
      </c>
      <c r="AB1923" s="422" t="s">
        <v>834</v>
      </c>
    </row>
    <row r="1924" spans="1:28" ht="78.75">
      <c r="A1924" s="475" t="s">
        <v>27646</v>
      </c>
      <c r="B1924" s="1175" t="s">
        <v>8911</v>
      </c>
      <c r="C1924" s="643">
        <v>4219006699</v>
      </c>
      <c r="D1924" s="632" t="s">
        <v>268</v>
      </c>
      <c r="E1924" s="422" t="s">
        <v>9871</v>
      </c>
      <c r="F1924" s="422" t="s">
        <v>709</v>
      </c>
      <c r="G1924" s="422" t="s">
        <v>694</v>
      </c>
      <c r="H1924" s="422" t="s">
        <v>694</v>
      </c>
      <c r="I1924" s="422" t="s">
        <v>1367</v>
      </c>
      <c r="J1924" s="476"/>
      <c r="K1924" s="632" t="s">
        <v>10</v>
      </c>
      <c r="L1924" s="639">
        <v>1</v>
      </c>
      <c r="M1924" s="639" t="s">
        <v>694</v>
      </c>
      <c r="N1924" s="640">
        <v>193640.77</v>
      </c>
      <c r="O1924" s="640">
        <v>193640.77</v>
      </c>
      <c r="P1924" s="647">
        <f t="shared" si="61"/>
        <v>0</v>
      </c>
      <c r="Q1924" s="638">
        <f t="shared" si="62"/>
        <v>0</v>
      </c>
      <c r="R1924" s="476" t="s">
        <v>1148</v>
      </c>
      <c r="S1924" s="422" t="s">
        <v>834</v>
      </c>
      <c r="T1924" s="476" t="s">
        <v>9872</v>
      </c>
      <c r="U1924" s="634" t="s">
        <v>694</v>
      </c>
      <c r="V1924" s="632" t="s">
        <v>694</v>
      </c>
      <c r="W1924" s="670">
        <v>42382</v>
      </c>
      <c r="X1924" s="670">
        <v>42383</v>
      </c>
      <c r="Y1924" s="422" t="s">
        <v>9886</v>
      </c>
      <c r="Z1924" s="640">
        <v>193640.77</v>
      </c>
      <c r="AA1924" s="476" t="s">
        <v>1148</v>
      </c>
      <c r="AB1924" s="422" t="s">
        <v>834</v>
      </c>
    </row>
    <row r="1925" spans="1:28" ht="78.75">
      <c r="A1925" s="475" t="s">
        <v>27647</v>
      </c>
      <c r="B1925" s="1175" t="s">
        <v>8913</v>
      </c>
      <c r="C1925" s="643">
        <v>4219006635</v>
      </c>
      <c r="D1925" s="632" t="s">
        <v>268</v>
      </c>
      <c r="E1925" s="422" t="s">
        <v>9871</v>
      </c>
      <c r="F1925" s="422" t="s">
        <v>709</v>
      </c>
      <c r="G1925" s="422" t="s">
        <v>694</v>
      </c>
      <c r="H1925" s="422" t="s">
        <v>694</v>
      </c>
      <c r="I1925" s="422" t="s">
        <v>1367</v>
      </c>
      <c r="J1925" s="476"/>
      <c r="K1925" s="632" t="s">
        <v>10</v>
      </c>
      <c r="L1925" s="639">
        <v>1</v>
      </c>
      <c r="M1925" s="639" t="s">
        <v>694</v>
      </c>
      <c r="N1925" s="640">
        <v>423270.02</v>
      </c>
      <c r="O1925" s="640">
        <v>423270.02</v>
      </c>
      <c r="P1925" s="647">
        <f t="shared" si="61"/>
        <v>0</v>
      </c>
      <c r="Q1925" s="638">
        <f t="shared" si="62"/>
        <v>0</v>
      </c>
      <c r="R1925" s="476" t="s">
        <v>1148</v>
      </c>
      <c r="S1925" s="422" t="s">
        <v>834</v>
      </c>
      <c r="T1925" s="476" t="s">
        <v>9872</v>
      </c>
      <c r="U1925" s="476"/>
      <c r="V1925" s="476"/>
      <c r="W1925" s="670">
        <v>42382</v>
      </c>
      <c r="X1925" s="670">
        <v>42383</v>
      </c>
      <c r="Y1925" s="422" t="s">
        <v>9887</v>
      </c>
      <c r="Z1925" s="640">
        <v>423270.02</v>
      </c>
      <c r="AA1925" s="476" t="s">
        <v>1148</v>
      </c>
      <c r="AB1925" s="422" t="s">
        <v>834</v>
      </c>
    </row>
    <row r="1926" spans="1:28" ht="78.75">
      <c r="A1926" s="475" t="s">
        <v>27648</v>
      </c>
      <c r="B1926" s="1172" t="s">
        <v>8915</v>
      </c>
      <c r="C1926" s="422" t="s">
        <v>8916</v>
      </c>
      <c r="D1926" s="632" t="s">
        <v>268</v>
      </c>
      <c r="E1926" s="422" t="s">
        <v>9871</v>
      </c>
      <c r="F1926" s="422" t="s">
        <v>9867</v>
      </c>
      <c r="G1926" s="422" t="s">
        <v>694</v>
      </c>
      <c r="H1926" s="422" t="s">
        <v>694</v>
      </c>
      <c r="I1926" s="422" t="s">
        <v>1367</v>
      </c>
      <c r="J1926" s="476"/>
      <c r="K1926" s="632" t="s">
        <v>10</v>
      </c>
      <c r="L1926" s="639">
        <v>1</v>
      </c>
      <c r="M1926" s="639" t="s">
        <v>694</v>
      </c>
      <c r="N1926" s="640">
        <v>225371.4</v>
      </c>
      <c r="O1926" s="640">
        <v>225371.4</v>
      </c>
      <c r="P1926" s="647">
        <f t="shared" si="61"/>
        <v>0</v>
      </c>
      <c r="Q1926" s="638">
        <f t="shared" si="62"/>
        <v>0</v>
      </c>
      <c r="R1926" s="476" t="s">
        <v>1148</v>
      </c>
      <c r="S1926" s="422" t="s">
        <v>834</v>
      </c>
      <c r="T1926" s="476" t="s">
        <v>9872</v>
      </c>
      <c r="U1926" s="476"/>
      <c r="V1926" s="476"/>
      <c r="W1926" s="670">
        <v>42382</v>
      </c>
      <c r="X1926" s="670">
        <v>42383</v>
      </c>
      <c r="Y1926" s="422" t="s">
        <v>9888</v>
      </c>
      <c r="Z1926" s="640">
        <v>225371.4</v>
      </c>
      <c r="AA1926" s="476" t="s">
        <v>1148</v>
      </c>
      <c r="AB1926" s="422" t="s">
        <v>834</v>
      </c>
    </row>
    <row r="1927" spans="1:28" ht="78.75">
      <c r="A1927" s="475" t="s">
        <v>27649</v>
      </c>
      <c r="B1927" s="1174" t="s">
        <v>8308</v>
      </c>
      <c r="C1927" s="643">
        <v>4219004290</v>
      </c>
      <c r="D1927" s="632" t="s">
        <v>268</v>
      </c>
      <c r="E1927" s="422" t="s">
        <v>9871</v>
      </c>
      <c r="F1927" s="422" t="s">
        <v>1719</v>
      </c>
      <c r="G1927" s="422" t="s">
        <v>694</v>
      </c>
      <c r="H1927" s="422" t="s">
        <v>694</v>
      </c>
      <c r="I1927" s="422" t="s">
        <v>1367</v>
      </c>
      <c r="J1927" s="476"/>
      <c r="K1927" s="632" t="s">
        <v>10</v>
      </c>
      <c r="L1927" s="639">
        <v>1</v>
      </c>
      <c r="M1927" s="639" t="s">
        <v>694</v>
      </c>
      <c r="N1927" s="640">
        <v>224415.56</v>
      </c>
      <c r="O1927" s="640">
        <v>224415.56</v>
      </c>
      <c r="P1927" s="647">
        <f t="shared" si="61"/>
        <v>0</v>
      </c>
      <c r="Q1927" s="638">
        <f t="shared" si="62"/>
        <v>0</v>
      </c>
      <c r="R1927" s="476" t="s">
        <v>1148</v>
      </c>
      <c r="S1927" s="422" t="s">
        <v>834</v>
      </c>
      <c r="T1927" s="476" t="s">
        <v>9872</v>
      </c>
      <c r="U1927" s="476" t="s">
        <v>694</v>
      </c>
      <c r="V1927" s="476" t="s">
        <v>694</v>
      </c>
      <c r="W1927" s="670">
        <v>42384</v>
      </c>
      <c r="X1927" s="670">
        <v>42384</v>
      </c>
      <c r="Y1927" s="422" t="s">
        <v>9889</v>
      </c>
      <c r="Z1927" s="640">
        <v>224415.56</v>
      </c>
      <c r="AA1927" s="476" t="s">
        <v>1148</v>
      </c>
      <c r="AB1927" s="422" t="s">
        <v>834</v>
      </c>
    </row>
    <row r="1928" spans="1:28" ht="78.75">
      <c r="A1928" s="475" t="s">
        <v>27650</v>
      </c>
      <c r="B1928" s="1174" t="s">
        <v>8315</v>
      </c>
      <c r="C1928" s="643">
        <v>4219004300</v>
      </c>
      <c r="D1928" s="632" t="s">
        <v>268</v>
      </c>
      <c r="E1928" s="422" t="s">
        <v>9871</v>
      </c>
      <c r="F1928" s="422" t="s">
        <v>9867</v>
      </c>
      <c r="G1928" s="422" t="s">
        <v>694</v>
      </c>
      <c r="H1928" s="422" t="s">
        <v>694</v>
      </c>
      <c r="I1928" s="422" t="s">
        <v>1367</v>
      </c>
      <c r="J1928" s="476"/>
      <c r="K1928" s="632" t="s">
        <v>10</v>
      </c>
      <c r="L1928" s="639">
        <v>1</v>
      </c>
      <c r="M1928" s="639" t="s">
        <v>694</v>
      </c>
      <c r="N1928" s="640">
        <v>313750</v>
      </c>
      <c r="O1928" s="640">
        <v>313750</v>
      </c>
      <c r="P1928" s="647">
        <f t="shared" si="61"/>
        <v>0</v>
      </c>
      <c r="Q1928" s="638">
        <f t="shared" si="62"/>
        <v>0</v>
      </c>
      <c r="R1928" s="476" t="s">
        <v>1148</v>
      </c>
      <c r="S1928" s="422" t="s">
        <v>834</v>
      </c>
      <c r="T1928" s="476" t="s">
        <v>9872</v>
      </c>
      <c r="U1928" s="476"/>
      <c r="V1928" s="476"/>
      <c r="W1928" s="670" t="s">
        <v>9890</v>
      </c>
      <c r="X1928" s="670">
        <v>42384</v>
      </c>
      <c r="Y1928" s="422" t="s">
        <v>9891</v>
      </c>
      <c r="Z1928" s="640">
        <v>313750</v>
      </c>
      <c r="AA1928" s="476" t="s">
        <v>1148</v>
      </c>
      <c r="AB1928" s="422" t="s">
        <v>834</v>
      </c>
    </row>
    <row r="1929" spans="1:28" ht="78.75">
      <c r="A1929" s="475" t="s">
        <v>27651</v>
      </c>
      <c r="B1929" s="1174" t="s">
        <v>8244</v>
      </c>
      <c r="C1929" s="643">
        <v>4219004187</v>
      </c>
      <c r="D1929" s="632" t="s">
        <v>268</v>
      </c>
      <c r="E1929" s="422" t="s">
        <v>9871</v>
      </c>
      <c r="F1929" s="422" t="s">
        <v>967</v>
      </c>
      <c r="G1929" s="422" t="s">
        <v>694</v>
      </c>
      <c r="H1929" s="422" t="s">
        <v>694</v>
      </c>
      <c r="I1929" s="422" t="s">
        <v>1367</v>
      </c>
      <c r="J1929" s="476"/>
      <c r="K1929" s="632" t="s">
        <v>10</v>
      </c>
      <c r="L1929" s="639">
        <v>1</v>
      </c>
      <c r="M1929" s="639" t="s">
        <v>694</v>
      </c>
      <c r="N1929" s="640">
        <v>507814.92</v>
      </c>
      <c r="O1929" s="640">
        <v>507814.92</v>
      </c>
      <c r="P1929" s="647">
        <f t="shared" si="61"/>
        <v>0</v>
      </c>
      <c r="Q1929" s="638">
        <f t="shared" si="62"/>
        <v>0</v>
      </c>
      <c r="R1929" s="476" t="s">
        <v>1148</v>
      </c>
      <c r="S1929" s="422" t="s">
        <v>834</v>
      </c>
      <c r="T1929" s="476" t="s">
        <v>9872</v>
      </c>
      <c r="U1929" s="476" t="s">
        <v>694</v>
      </c>
      <c r="V1929" s="476" t="s">
        <v>694</v>
      </c>
      <c r="W1929" s="670">
        <v>42384</v>
      </c>
      <c r="X1929" s="670">
        <v>42388</v>
      </c>
      <c r="Y1929" s="422" t="s">
        <v>9892</v>
      </c>
      <c r="Z1929" s="640">
        <v>507814.92</v>
      </c>
      <c r="AA1929" s="476" t="s">
        <v>1148</v>
      </c>
      <c r="AB1929" s="422" t="s">
        <v>834</v>
      </c>
    </row>
    <row r="1930" spans="1:28" ht="78.75">
      <c r="A1930" s="475" t="s">
        <v>27652</v>
      </c>
      <c r="B1930" s="1174" t="s">
        <v>7137</v>
      </c>
      <c r="C1930" s="643">
        <v>4219004155</v>
      </c>
      <c r="D1930" s="632" t="s">
        <v>268</v>
      </c>
      <c r="E1930" s="422" t="s">
        <v>9871</v>
      </c>
      <c r="F1930" s="422" t="s">
        <v>967</v>
      </c>
      <c r="G1930" s="422" t="s">
        <v>694</v>
      </c>
      <c r="H1930" s="422" t="s">
        <v>694</v>
      </c>
      <c r="I1930" s="422" t="s">
        <v>1367</v>
      </c>
      <c r="J1930" s="476"/>
      <c r="K1930" s="632" t="s">
        <v>10</v>
      </c>
      <c r="L1930" s="639">
        <v>1</v>
      </c>
      <c r="M1930" s="639" t="s">
        <v>694</v>
      </c>
      <c r="N1930" s="640">
        <v>166939.65</v>
      </c>
      <c r="O1930" s="640">
        <v>166939.65</v>
      </c>
      <c r="P1930" s="647">
        <f t="shared" si="61"/>
        <v>0</v>
      </c>
      <c r="Q1930" s="638">
        <f t="shared" si="62"/>
        <v>0</v>
      </c>
      <c r="R1930" s="476" t="s">
        <v>1148</v>
      </c>
      <c r="S1930" s="422" t="s">
        <v>834</v>
      </c>
      <c r="T1930" s="476" t="s">
        <v>9872</v>
      </c>
      <c r="U1930" s="476"/>
      <c r="V1930" s="476"/>
      <c r="W1930" s="670">
        <v>42384</v>
      </c>
      <c r="X1930" s="670">
        <v>42388</v>
      </c>
      <c r="Y1930" s="422" t="s">
        <v>9893</v>
      </c>
      <c r="Z1930" s="640">
        <v>166939.65</v>
      </c>
      <c r="AA1930" s="476" t="s">
        <v>1148</v>
      </c>
      <c r="AB1930" s="422" t="s">
        <v>834</v>
      </c>
    </row>
    <row r="1931" spans="1:28" ht="78.75">
      <c r="A1931" s="475" t="s">
        <v>27653</v>
      </c>
      <c r="B1931" s="1175" t="s">
        <v>8321</v>
      </c>
      <c r="C1931" s="643">
        <v>4219004194</v>
      </c>
      <c r="D1931" s="632" t="s">
        <v>268</v>
      </c>
      <c r="E1931" s="422" t="s">
        <v>9871</v>
      </c>
      <c r="F1931" s="422" t="s">
        <v>985</v>
      </c>
      <c r="G1931" s="422" t="s">
        <v>694</v>
      </c>
      <c r="H1931" s="422" t="s">
        <v>694</v>
      </c>
      <c r="I1931" s="422" t="s">
        <v>1367</v>
      </c>
      <c r="J1931" s="476"/>
      <c r="K1931" s="632" t="s">
        <v>10</v>
      </c>
      <c r="L1931" s="639">
        <v>1</v>
      </c>
      <c r="M1931" s="639" t="s">
        <v>694</v>
      </c>
      <c r="N1931" s="640">
        <v>307399.73</v>
      </c>
      <c r="O1931" s="640">
        <v>307399.73</v>
      </c>
      <c r="P1931" s="647">
        <f t="shared" si="61"/>
        <v>0</v>
      </c>
      <c r="Q1931" s="638">
        <f t="shared" si="62"/>
        <v>0</v>
      </c>
      <c r="R1931" s="476" t="s">
        <v>1148</v>
      </c>
      <c r="S1931" s="422" t="s">
        <v>834</v>
      </c>
      <c r="T1931" s="476" t="s">
        <v>9872</v>
      </c>
      <c r="U1931" s="476" t="s">
        <v>694</v>
      </c>
      <c r="V1931" s="476" t="s">
        <v>694</v>
      </c>
      <c r="W1931" s="670">
        <v>42384</v>
      </c>
      <c r="X1931" s="670">
        <v>42388</v>
      </c>
      <c r="Y1931" s="422" t="s">
        <v>9894</v>
      </c>
      <c r="Z1931" s="640">
        <v>307399.73</v>
      </c>
      <c r="AA1931" s="476" t="s">
        <v>1148</v>
      </c>
      <c r="AB1931" s="422" t="s">
        <v>834</v>
      </c>
    </row>
    <row r="1932" spans="1:28" ht="78.75">
      <c r="A1932" s="475" t="s">
        <v>27654</v>
      </c>
      <c r="B1932" s="1175" t="s">
        <v>8323</v>
      </c>
      <c r="C1932" s="643">
        <v>4219004162</v>
      </c>
      <c r="D1932" s="632" t="s">
        <v>268</v>
      </c>
      <c r="E1932" s="422" t="s">
        <v>9871</v>
      </c>
      <c r="F1932" s="422" t="s">
        <v>9858</v>
      </c>
      <c r="G1932" s="422" t="s">
        <v>694</v>
      </c>
      <c r="H1932" s="422" t="s">
        <v>694</v>
      </c>
      <c r="I1932" s="422" t="s">
        <v>1367</v>
      </c>
      <c r="J1932" s="476"/>
      <c r="K1932" s="632" t="s">
        <v>10</v>
      </c>
      <c r="L1932" s="639">
        <v>1</v>
      </c>
      <c r="M1932" s="639" t="s">
        <v>694</v>
      </c>
      <c r="N1932" s="640">
        <v>305878.51</v>
      </c>
      <c r="O1932" s="640">
        <v>305878.51</v>
      </c>
      <c r="P1932" s="647">
        <f t="shared" si="61"/>
        <v>0</v>
      </c>
      <c r="Q1932" s="638">
        <f t="shared" si="62"/>
        <v>0</v>
      </c>
      <c r="R1932" s="476" t="s">
        <v>1148</v>
      </c>
      <c r="S1932" s="422" t="s">
        <v>834</v>
      </c>
      <c r="T1932" s="476" t="s">
        <v>9872</v>
      </c>
      <c r="U1932" s="476"/>
      <c r="V1932" s="476"/>
      <c r="W1932" s="670">
        <v>42384</v>
      </c>
      <c r="X1932" s="670">
        <v>42388</v>
      </c>
      <c r="Y1932" s="422" t="s">
        <v>9895</v>
      </c>
      <c r="Z1932" s="640">
        <v>305878.51</v>
      </c>
      <c r="AA1932" s="476" t="s">
        <v>1148</v>
      </c>
      <c r="AB1932" s="422" t="s">
        <v>834</v>
      </c>
    </row>
    <row r="1933" spans="1:28" ht="78.75">
      <c r="A1933" s="475" t="s">
        <v>27655</v>
      </c>
      <c r="B1933" s="1174" t="s">
        <v>8329</v>
      </c>
      <c r="C1933" s="643">
        <v>4219004243</v>
      </c>
      <c r="D1933" s="632" t="s">
        <v>268</v>
      </c>
      <c r="E1933" s="422" t="s">
        <v>9871</v>
      </c>
      <c r="F1933" s="422" t="s">
        <v>709</v>
      </c>
      <c r="G1933" s="422" t="s">
        <v>694</v>
      </c>
      <c r="H1933" s="422" t="s">
        <v>694</v>
      </c>
      <c r="I1933" s="422" t="s">
        <v>1367</v>
      </c>
      <c r="J1933" s="476"/>
      <c r="K1933" s="632" t="s">
        <v>10</v>
      </c>
      <c r="L1933" s="639">
        <v>1</v>
      </c>
      <c r="M1933" s="639" t="s">
        <v>694</v>
      </c>
      <c r="N1933" s="640">
        <v>631091.27</v>
      </c>
      <c r="O1933" s="640">
        <v>631091.27</v>
      </c>
      <c r="P1933" s="647">
        <f t="shared" si="61"/>
        <v>0</v>
      </c>
      <c r="Q1933" s="638">
        <f t="shared" si="62"/>
        <v>0</v>
      </c>
      <c r="R1933" s="476" t="s">
        <v>1148</v>
      </c>
      <c r="S1933" s="422" t="s">
        <v>834</v>
      </c>
      <c r="T1933" s="476" t="s">
        <v>9872</v>
      </c>
      <c r="U1933" s="476" t="s">
        <v>694</v>
      </c>
      <c r="V1933" s="476" t="s">
        <v>694</v>
      </c>
      <c r="W1933" s="670">
        <v>42384</v>
      </c>
      <c r="X1933" s="670">
        <v>42388</v>
      </c>
      <c r="Y1933" s="422" t="s">
        <v>9896</v>
      </c>
      <c r="Z1933" s="640">
        <v>631091.27</v>
      </c>
      <c r="AA1933" s="476" t="s">
        <v>1148</v>
      </c>
      <c r="AB1933" s="422" t="s">
        <v>834</v>
      </c>
    </row>
    <row r="1934" spans="1:28" ht="78.75">
      <c r="A1934" s="475" t="s">
        <v>27656</v>
      </c>
      <c r="B1934" s="1174" t="s">
        <v>8310</v>
      </c>
      <c r="C1934" s="643">
        <v>4219004268</v>
      </c>
      <c r="D1934" s="632" t="s">
        <v>268</v>
      </c>
      <c r="E1934" s="422" t="s">
        <v>9871</v>
      </c>
      <c r="F1934" s="422" t="s">
        <v>1719</v>
      </c>
      <c r="G1934" s="422" t="s">
        <v>694</v>
      </c>
      <c r="H1934" s="422" t="s">
        <v>694</v>
      </c>
      <c r="I1934" s="422" t="s">
        <v>1367</v>
      </c>
      <c r="J1934" s="476"/>
      <c r="K1934" s="632" t="s">
        <v>10</v>
      </c>
      <c r="L1934" s="639">
        <v>1</v>
      </c>
      <c r="M1934" s="639" t="s">
        <v>694</v>
      </c>
      <c r="N1934" s="640">
        <v>253843.09</v>
      </c>
      <c r="O1934" s="640">
        <v>253843.09</v>
      </c>
      <c r="P1934" s="647">
        <f t="shared" si="61"/>
        <v>0</v>
      </c>
      <c r="Q1934" s="638">
        <f t="shared" si="62"/>
        <v>0</v>
      </c>
      <c r="R1934" s="476" t="s">
        <v>1148</v>
      </c>
      <c r="S1934" s="422" t="s">
        <v>834</v>
      </c>
      <c r="T1934" s="476" t="s">
        <v>9872</v>
      </c>
      <c r="U1934" s="476"/>
      <c r="V1934" s="476"/>
      <c r="W1934" s="670">
        <v>42384</v>
      </c>
      <c r="X1934" s="670">
        <v>42388</v>
      </c>
      <c r="Y1934" s="422" t="s">
        <v>9897</v>
      </c>
      <c r="Z1934" s="640">
        <v>253843.09</v>
      </c>
      <c r="AA1934" s="476" t="s">
        <v>1148</v>
      </c>
      <c r="AB1934" s="422" t="s">
        <v>834</v>
      </c>
    </row>
    <row r="1935" spans="1:28" ht="78.75">
      <c r="A1935" s="475" t="s">
        <v>27657</v>
      </c>
      <c r="B1935" s="1175" t="s">
        <v>9870</v>
      </c>
      <c r="C1935" s="643">
        <v>4219006280</v>
      </c>
      <c r="D1935" s="632" t="s">
        <v>268</v>
      </c>
      <c r="E1935" s="422" t="s">
        <v>9871</v>
      </c>
      <c r="F1935" s="422" t="s">
        <v>1719</v>
      </c>
      <c r="G1935" s="422" t="s">
        <v>694</v>
      </c>
      <c r="H1935" s="422" t="s">
        <v>694</v>
      </c>
      <c r="I1935" s="422" t="s">
        <v>1367</v>
      </c>
      <c r="J1935" s="476"/>
      <c r="K1935" s="632" t="s">
        <v>10</v>
      </c>
      <c r="L1935" s="639">
        <v>1</v>
      </c>
      <c r="M1935" s="639" t="s">
        <v>694</v>
      </c>
      <c r="N1935" s="640">
        <v>119500.8</v>
      </c>
      <c r="O1935" s="640">
        <v>119500.8</v>
      </c>
      <c r="P1935" s="647">
        <f t="shared" si="61"/>
        <v>0</v>
      </c>
      <c r="Q1935" s="638">
        <f t="shared" si="62"/>
        <v>0</v>
      </c>
      <c r="R1935" s="476" t="s">
        <v>1148</v>
      </c>
      <c r="S1935" s="422" t="s">
        <v>834</v>
      </c>
      <c r="T1935" s="476" t="s">
        <v>9872</v>
      </c>
      <c r="U1935" s="476"/>
      <c r="V1935" s="476"/>
      <c r="W1935" s="670">
        <v>42384</v>
      </c>
      <c r="X1935" s="670">
        <v>42388</v>
      </c>
      <c r="Y1935" s="422" t="s">
        <v>9898</v>
      </c>
      <c r="Z1935" s="640">
        <v>119500.8</v>
      </c>
      <c r="AA1935" s="476" t="s">
        <v>1148</v>
      </c>
      <c r="AB1935" s="422" t="s">
        <v>834</v>
      </c>
    </row>
    <row r="1936" spans="1:28" ht="78.75">
      <c r="A1936" s="475" t="s">
        <v>27658</v>
      </c>
      <c r="B1936" s="1174" t="s">
        <v>8312</v>
      </c>
      <c r="C1936" s="643">
        <v>4221002677</v>
      </c>
      <c r="D1936" s="632" t="s">
        <v>268</v>
      </c>
      <c r="E1936" s="422" t="s">
        <v>9871</v>
      </c>
      <c r="F1936" s="422" t="s">
        <v>2227</v>
      </c>
      <c r="G1936" s="422" t="s">
        <v>694</v>
      </c>
      <c r="H1936" s="422" t="s">
        <v>694</v>
      </c>
      <c r="I1936" s="422" t="s">
        <v>1367</v>
      </c>
      <c r="J1936" s="476"/>
      <c r="K1936" s="632" t="s">
        <v>10</v>
      </c>
      <c r="L1936" s="639">
        <v>1</v>
      </c>
      <c r="M1936" s="639" t="s">
        <v>694</v>
      </c>
      <c r="N1936" s="640">
        <v>360333.53</v>
      </c>
      <c r="O1936" s="640">
        <v>360333.53</v>
      </c>
      <c r="P1936" s="647">
        <f t="shared" si="61"/>
        <v>0</v>
      </c>
      <c r="Q1936" s="638">
        <f t="shared" si="62"/>
        <v>0</v>
      </c>
      <c r="R1936" s="476" t="s">
        <v>1148</v>
      </c>
      <c r="S1936" s="422" t="s">
        <v>834</v>
      </c>
      <c r="T1936" s="476" t="s">
        <v>9872</v>
      </c>
      <c r="U1936" s="476" t="s">
        <v>694</v>
      </c>
      <c r="V1936" s="476" t="s">
        <v>694</v>
      </c>
      <c r="W1936" s="670">
        <v>42384</v>
      </c>
      <c r="X1936" s="670">
        <v>42387</v>
      </c>
      <c r="Y1936" s="422" t="s">
        <v>9899</v>
      </c>
      <c r="Z1936" s="640">
        <v>360333.53</v>
      </c>
      <c r="AA1936" s="476" t="s">
        <v>1148</v>
      </c>
      <c r="AB1936" s="422" t="s">
        <v>834</v>
      </c>
    </row>
    <row r="1937" spans="1:28" ht="78.75">
      <c r="A1937" s="475" t="s">
        <v>27659</v>
      </c>
      <c r="B1937" s="1174" t="s">
        <v>7376</v>
      </c>
      <c r="C1937" s="643">
        <v>4221002701</v>
      </c>
      <c r="D1937" s="632" t="s">
        <v>268</v>
      </c>
      <c r="E1937" s="422" t="s">
        <v>9871</v>
      </c>
      <c r="F1937" s="422" t="s">
        <v>2227</v>
      </c>
      <c r="G1937" s="422" t="s">
        <v>694</v>
      </c>
      <c r="H1937" s="422" t="s">
        <v>694</v>
      </c>
      <c r="I1937" s="422" t="s">
        <v>1367</v>
      </c>
      <c r="J1937" s="476"/>
      <c r="K1937" s="632" t="s">
        <v>10</v>
      </c>
      <c r="L1937" s="639">
        <v>1</v>
      </c>
      <c r="M1937" s="639" t="s">
        <v>694</v>
      </c>
      <c r="N1937" s="640">
        <v>198208.27</v>
      </c>
      <c r="O1937" s="640">
        <v>198208.27</v>
      </c>
      <c r="P1937" s="647">
        <f t="shared" si="61"/>
        <v>0</v>
      </c>
      <c r="Q1937" s="638">
        <f t="shared" si="62"/>
        <v>0</v>
      </c>
      <c r="R1937" s="476" t="s">
        <v>1148</v>
      </c>
      <c r="S1937" s="422" t="s">
        <v>834</v>
      </c>
      <c r="T1937" s="476" t="s">
        <v>9872</v>
      </c>
      <c r="U1937" s="476" t="s">
        <v>694</v>
      </c>
      <c r="V1937" s="476" t="s">
        <v>694</v>
      </c>
      <c r="W1937" s="670">
        <v>42384</v>
      </c>
      <c r="X1937" s="670">
        <v>42384</v>
      </c>
      <c r="Y1937" s="422" t="s">
        <v>9900</v>
      </c>
      <c r="Z1937" s="640">
        <v>198208.27</v>
      </c>
      <c r="AA1937" s="476" t="s">
        <v>1148</v>
      </c>
      <c r="AB1937" s="422" t="s">
        <v>834</v>
      </c>
    </row>
    <row r="1938" spans="1:28" ht="78.75">
      <c r="A1938" s="475" t="s">
        <v>27660</v>
      </c>
      <c r="B1938" s="1175" t="s">
        <v>8866</v>
      </c>
      <c r="C1938" s="643">
        <v>4219006650</v>
      </c>
      <c r="D1938" s="632" t="s">
        <v>269</v>
      </c>
      <c r="E1938" s="528" t="s">
        <v>9901</v>
      </c>
      <c r="F1938" s="632" t="s">
        <v>2227</v>
      </c>
      <c r="G1938" s="634">
        <v>42381</v>
      </c>
      <c r="H1938" s="632" t="s">
        <v>9902</v>
      </c>
      <c r="I1938" s="422" t="s">
        <v>9903</v>
      </c>
      <c r="J1938" s="635"/>
      <c r="K1938" s="632" t="s">
        <v>10</v>
      </c>
      <c r="L1938" s="639">
        <v>1</v>
      </c>
      <c r="M1938" s="639" t="s">
        <v>694</v>
      </c>
      <c r="N1938" s="637">
        <v>133149.45000000001</v>
      </c>
      <c r="O1938" s="637">
        <v>133149.45000000001</v>
      </c>
      <c r="P1938" s="647">
        <f t="shared" si="61"/>
        <v>0</v>
      </c>
      <c r="Q1938" s="638">
        <f t="shared" si="62"/>
        <v>0</v>
      </c>
      <c r="R1938" s="632" t="s">
        <v>836</v>
      </c>
      <c r="S1938" s="636">
        <v>4217146362</v>
      </c>
      <c r="T1938" s="632" t="s">
        <v>9855</v>
      </c>
      <c r="U1938" s="634" t="s">
        <v>694</v>
      </c>
      <c r="V1938" s="634" t="s">
        <v>694</v>
      </c>
      <c r="W1938" s="632" t="s">
        <v>1350</v>
      </c>
      <c r="X1938" s="632" t="s">
        <v>1350</v>
      </c>
      <c r="Y1938" s="632" t="s">
        <v>9904</v>
      </c>
      <c r="Z1938" s="637">
        <v>133149.45000000001</v>
      </c>
      <c r="AA1938" s="632" t="s">
        <v>836</v>
      </c>
      <c r="AB1938" s="636">
        <v>4217146362</v>
      </c>
    </row>
    <row r="1939" spans="1:28" ht="78.75">
      <c r="A1939" s="475" t="s">
        <v>27661</v>
      </c>
      <c r="B1939" s="1175" t="s">
        <v>8876</v>
      </c>
      <c r="C1939" s="643">
        <v>4219007420</v>
      </c>
      <c r="D1939" s="632" t="s">
        <v>269</v>
      </c>
      <c r="E1939" s="528" t="s">
        <v>9901</v>
      </c>
      <c r="F1939" s="632" t="s">
        <v>2227</v>
      </c>
      <c r="G1939" s="634">
        <v>42381</v>
      </c>
      <c r="H1939" s="632" t="s">
        <v>9905</v>
      </c>
      <c r="I1939" s="632" t="s">
        <v>9906</v>
      </c>
      <c r="J1939" s="635"/>
      <c r="K1939" s="632" t="s">
        <v>10</v>
      </c>
      <c r="L1939" s="639">
        <v>1</v>
      </c>
      <c r="M1939" s="639" t="s">
        <v>694</v>
      </c>
      <c r="N1939" s="637">
        <v>153619.70000000001</v>
      </c>
      <c r="O1939" s="637">
        <v>153619.70000000001</v>
      </c>
      <c r="P1939" s="647">
        <f t="shared" ref="P1939:P2002" si="63">N1939-O1939</f>
        <v>0</v>
      </c>
      <c r="Q1939" s="638">
        <f t="shared" ref="Q1939:Q2002" si="64">(100-((O1939/N1939)*100))/100</f>
        <v>0</v>
      </c>
      <c r="R1939" s="632" t="s">
        <v>836</v>
      </c>
      <c r="S1939" s="636">
        <v>4217146362</v>
      </c>
      <c r="T1939" s="632" t="s">
        <v>9855</v>
      </c>
      <c r="U1939" s="634" t="s">
        <v>694</v>
      </c>
      <c r="V1939" s="632" t="s">
        <v>694</v>
      </c>
      <c r="W1939" s="632" t="s">
        <v>1350</v>
      </c>
      <c r="X1939" s="632" t="s">
        <v>1350</v>
      </c>
      <c r="Y1939" s="422" t="s">
        <v>9907</v>
      </c>
      <c r="Z1939" s="637">
        <v>153619.70000000001</v>
      </c>
      <c r="AA1939" s="632" t="s">
        <v>836</v>
      </c>
      <c r="AB1939" s="636">
        <v>4217146362</v>
      </c>
    </row>
    <row r="1940" spans="1:28" ht="78.75">
      <c r="A1940" s="475" t="s">
        <v>27662</v>
      </c>
      <c r="B1940" s="1175" t="s">
        <v>8913</v>
      </c>
      <c r="C1940" s="643">
        <v>4219006635</v>
      </c>
      <c r="D1940" s="632" t="s">
        <v>269</v>
      </c>
      <c r="E1940" s="528" t="s">
        <v>9901</v>
      </c>
      <c r="F1940" s="632" t="s">
        <v>2227</v>
      </c>
      <c r="G1940" s="634">
        <v>42381</v>
      </c>
      <c r="H1940" s="632" t="s">
        <v>9908</v>
      </c>
      <c r="I1940" s="422" t="s">
        <v>9909</v>
      </c>
      <c r="J1940" s="635"/>
      <c r="K1940" s="632" t="s">
        <v>10</v>
      </c>
      <c r="L1940" s="639">
        <v>1</v>
      </c>
      <c r="M1940" s="639" t="s">
        <v>694</v>
      </c>
      <c r="N1940" s="637">
        <v>393109.57</v>
      </c>
      <c r="O1940" s="637">
        <v>393109.57</v>
      </c>
      <c r="P1940" s="647">
        <f t="shared" si="63"/>
        <v>0</v>
      </c>
      <c r="Q1940" s="638">
        <f t="shared" si="64"/>
        <v>0</v>
      </c>
      <c r="R1940" s="632" t="s">
        <v>836</v>
      </c>
      <c r="S1940" s="636">
        <v>4217146362</v>
      </c>
      <c r="T1940" s="632" t="s">
        <v>9855</v>
      </c>
      <c r="U1940" s="634" t="s">
        <v>694</v>
      </c>
      <c r="V1940" s="634" t="s">
        <v>694</v>
      </c>
      <c r="W1940" s="632" t="s">
        <v>1350</v>
      </c>
      <c r="X1940" s="632" t="s">
        <v>1350</v>
      </c>
      <c r="Y1940" s="632" t="s">
        <v>9910</v>
      </c>
      <c r="Z1940" s="637">
        <v>393109.57</v>
      </c>
      <c r="AA1940" s="632" t="s">
        <v>836</v>
      </c>
      <c r="AB1940" s="636">
        <v>4217146362</v>
      </c>
    </row>
    <row r="1941" spans="1:28" ht="78.75">
      <c r="A1941" s="475" t="s">
        <v>27663</v>
      </c>
      <c r="B1941" s="1175" t="s">
        <v>8874</v>
      </c>
      <c r="C1941" s="643">
        <v>4021013301</v>
      </c>
      <c r="D1941" s="632" t="s">
        <v>269</v>
      </c>
      <c r="E1941" s="528" t="s">
        <v>9901</v>
      </c>
      <c r="F1941" s="632" t="s">
        <v>828</v>
      </c>
      <c r="G1941" s="634">
        <v>42394</v>
      </c>
      <c r="H1941" s="632" t="s">
        <v>9911</v>
      </c>
      <c r="I1941" s="632" t="s">
        <v>9912</v>
      </c>
      <c r="J1941" s="635"/>
      <c r="K1941" s="632" t="s">
        <v>10</v>
      </c>
      <c r="L1941" s="639">
        <v>1</v>
      </c>
      <c r="M1941" s="639" t="s">
        <v>694</v>
      </c>
      <c r="N1941" s="637">
        <v>435359.1</v>
      </c>
      <c r="O1941" s="637">
        <v>435359.1</v>
      </c>
      <c r="P1941" s="647">
        <f t="shared" si="63"/>
        <v>0</v>
      </c>
      <c r="Q1941" s="638">
        <f t="shared" si="64"/>
        <v>0</v>
      </c>
      <c r="R1941" s="632" t="s">
        <v>282</v>
      </c>
      <c r="S1941" s="636">
        <v>4205243178</v>
      </c>
      <c r="T1941" s="476" t="s">
        <v>9913</v>
      </c>
      <c r="U1941" s="476" t="s">
        <v>694</v>
      </c>
      <c r="V1941" s="476" t="s">
        <v>694</v>
      </c>
      <c r="W1941" s="632" t="s">
        <v>840</v>
      </c>
      <c r="X1941" s="632" t="s">
        <v>840</v>
      </c>
      <c r="Y1941" s="632" t="s">
        <v>9914</v>
      </c>
      <c r="Z1941" s="637">
        <v>435359.1</v>
      </c>
      <c r="AA1941" s="632" t="s">
        <v>282</v>
      </c>
      <c r="AB1941" s="636">
        <v>4205243178</v>
      </c>
    </row>
    <row r="1942" spans="1:28" ht="78.75">
      <c r="A1942" s="475" t="s">
        <v>27664</v>
      </c>
      <c r="B1942" s="1172" t="s">
        <v>8921</v>
      </c>
      <c r="C1942" s="643">
        <v>4219007406</v>
      </c>
      <c r="D1942" s="632" t="s">
        <v>269</v>
      </c>
      <c r="E1942" s="528" t="s">
        <v>9901</v>
      </c>
      <c r="F1942" s="632" t="s">
        <v>828</v>
      </c>
      <c r="G1942" s="634">
        <v>42394</v>
      </c>
      <c r="H1942" s="632" t="s">
        <v>9915</v>
      </c>
      <c r="I1942" s="632" t="s">
        <v>9916</v>
      </c>
      <c r="J1942" s="635"/>
      <c r="K1942" s="632" t="s">
        <v>10</v>
      </c>
      <c r="L1942" s="639">
        <v>1</v>
      </c>
      <c r="M1942" s="639" t="s">
        <v>694</v>
      </c>
      <c r="N1942" s="637">
        <v>551746.18999999994</v>
      </c>
      <c r="O1942" s="637">
        <v>551746.18999999994</v>
      </c>
      <c r="P1942" s="647">
        <f t="shared" si="63"/>
        <v>0</v>
      </c>
      <c r="Q1942" s="638">
        <f t="shared" si="64"/>
        <v>0</v>
      </c>
      <c r="R1942" s="632" t="s">
        <v>282</v>
      </c>
      <c r="S1942" s="636">
        <v>4205243178</v>
      </c>
      <c r="T1942" s="476" t="s">
        <v>9913</v>
      </c>
      <c r="U1942" s="634" t="s">
        <v>694</v>
      </c>
      <c r="V1942" s="632" t="s">
        <v>694</v>
      </c>
      <c r="W1942" s="632" t="s">
        <v>840</v>
      </c>
      <c r="X1942" s="632" t="s">
        <v>840</v>
      </c>
      <c r="Y1942" s="422" t="s">
        <v>9917</v>
      </c>
      <c r="Z1942" s="637">
        <v>551746.18999999994</v>
      </c>
      <c r="AA1942" s="632" t="s">
        <v>282</v>
      </c>
      <c r="AB1942" s="636">
        <v>4205243178</v>
      </c>
    </row>
    <row r="1943" spans="1:28" ht="78.75">
      <c r="A1943" s="475" t="s">
        <v>27665</v>
      </c>
      <c r="B1943" s="1175" t="s">
        <v>8874</v>
      </c>
      <c r="C1943" s="643">
        <v>4021013301</v>
      </c>
      <c r="D1943" s="632" t="s">
        <v>269</v>
      </c>
      <c r="E1943" s="422" t="s">
        <v>9857</v>
      </c>
      <c r="F1943" s="632" t="s">
        <v>1338</v>
      </c>
      <c r="G1943" s="634">
        <v>42381</v>
      </c>
      <c r="H1943" s="632" t="s">
        <v>9918</v>
      </c>
      <c r="I1943" s="632" t="s">
        <v>9860</v>
      </c>
      <c r="J1943" s="635"/>
      <c r="K1943" s="632" t="s">
        <v>10</v>
      </c>
      <c r="L1943" s="639">
        <v>1</v>
      </c>
      <c r="M1943" s="639" t="s">
        <v>694</v>
      </c>
      <c r="N1943" s="637">
        <v>193602.21</v>
      </c>
      <c r="O1943" s="637">
        <v>193602.21</v>
      </c>
      <c r="P1943" s="647">
        <f t="shared" si="63"/>
        <v>0</v>
      </c>
      <c r="Q1943" s="638">
        <f t="shared" si="64"/>
        <v>0</v>
      </c>
      <c r="R1943" s="632" t="s">
        <v>6331</v>
      </c>
      <c r="S1943" s="636">
        <v>4217166136</v>
      </c>
      <c r="T1943" s="476" t="s">
        <v>9861</v>
      </c>
      <c r="U1943" s="476" t="s">
        <v>694</v>
      </c>
      <c r="V1943" s="476" t="s">
        <v>694</v>
      </c>
      <c r="W1943" s="632" t="s">
        <v>1350</v>
      </c>
      <c r="X1943" s="632" t="s">
        <v>7864</v>
      </c>
      <c r="Y1943" s="632" t="s">
        <v>9919</v>
      </c>
      <c r="Z1943" s="637">
        <v>193602.21</v>
      </c>
      <c r="AA1943" s="632" t="s">
        <v>6331</v>
      </c>
      <c r="AB1943" s="636">
        <v>4217166136</v>
      </c>
    </row>
    <row r="1944" spans="1:28" ht="78.75">
      <c r="A1944" s="475" t="s">
        <v>27666</v>
      </c>
      <c r="B1944" s="1175" t="s">
        <v>8321</v>
      </c>
      <c r="C1944" s="643">
        <v>4219004194</v>
      </c>
      <c r="D1944" s="632" t="s">
        <v>269</v>
      </c>
      <c r="E1944" s="422" t="s">
        <v>9857</v>
      </c>
      <c r="F1944" s="632" t="s">
        <v>9858</v>
      </c>
      <c r="G1944" s="634">
        <v>42381</v>
      </c>
      <c r="H1944" s="632" t="s">
        <v>9920</v>
      </c>
      <c r="I1944" s="632" t="s">
        <v>9860</v>
      </c>
      <c r="J1944" s="635"/>
      <c r="K1944" s="632" t="s">
        <v>10</v>
      </c>
      <c r="L1944" s="639">
        <v>1</v>
      </c>
      <c r="M1944" s="639" t="s">
        <v>694</v>
      </c>
      <c r="N1944" s="637">
        <v>51866.81</v>
      </c>
      <c r="O1944" s="637">
        <v>51866.81</v>
      </c>
      <c r="P1944" s="647">
        <f t="shared" si="63"/>
        <v>0</v>
      </c>
      <c r="Q1944" s="638">
        <f t="shared" si="64"/>
        <v>0</v>
      </c>
      <c r="R1944" s="632" t="s">
        <v>6331</v>
      </c>
      <c r="S1944" s="636">
        <v>4217166136</v>
      </c>
      <c r="T1944" s="476" t="s">
        <v>9861</v>
      </c>
      <c r="U1944" s="634" t="s">
        <v>694</v>
      </c>
      <c r="V1944" s="632" t="s">
        <v>694</v>
      </c>
      <c r="W1944" s="632" t="s">
        <v>1350</v>
      </c>
      <c r="X1944" s="632" t="s">
        <v>7864</v>
      </c>
      <c r="Y1944" s="632" t="s">
        <v>9921</v>
      </c>
      <c r="Z1944" s="637">
        <v>51866.81</v>
      </c>
      <c r="AA1944" s="632" t="s">
        <v>6331</v>
      </c>
      <c r="AB1944" s="636">
        <v>4217166136</v>
      </c>
    </row>
    <row r="1945" spans="1:28" ht="78.75">
      <c r="A1945" s="475" t="s">
        <v>27667</v>
      </c>
      <c r="B1945" s="1175" t="s">
        <v>8323</v>
      </c>
      <c r="C1945" s="643">
        <v>4219004162</v>
      </c>
      <c r="D1945" s="632" t="s">
        <v>269</v>
      </c>
      <c r="E1945" s="422" t="s">
        <v>9857</v>
      </c>
      <c r="F1945" s="632" t="s">
        <v>9858</v>
      </c>
      <c r="G1945" s="634">
        <v>42381</v>
      </c>
      <c r="H1945" s="632" t="s">
        <v>9922</v>
      </c>
      <c r="I1945" s="632" t="s">
        <v>9860</v>
      </c>
      <c r="J1945" s="635"/>
      <c r="K1945" s="632" t="s">
        <v>10</v>
      </c>
      <c r="L1945" s="639">
        <v>1</v>
      </c>
      <c r="M1945" s="639" t="s">
        <v>694</v>
      </c>
      <c r="N1945" s="637">
        <v>90362.4</v>
      </c>
      <c r="O1945" s="637">
        <v>90362.4</v>
      </c>
      <c r="P1945" s="647">
        <f t="shared" si="63"/>
        <v>0</v>
      </c>
      <c r="Q1945" s="638">
        <f t="shared" si="64"/>
        <v>0</v>
      </c>
      <c r="R1945" s="632" t="s">
        <v>6331</v>
      </c>
      <c r="S1945" s="636">
        <v>4217166136</v>
      </c>
      <c r="T1945" s="476" t="s">
        <v>9861</v>
      </c>
      <c r="U1945" s="634"/>
      <c r="V1945" s="632"/>
      <c r="W1945" s="632" t="s">
        <v>1350</v>
      </c>
      <c r="X1945" s="632" t="s">
        <v>7864</v>
      </c>
      <c r="Y1945" s="632" t="s">
        <v>9923</v>
      </c>
      <c r="Z1945" s="637">
        <v>90362.4</v>
      </c>
      <c r="AA1945" s="632" t="s">
        <v>6331</v>
      </c>
      <c r="AB1945" s="636">
        <v>4217166136</v>
      </c>
    </row>
    <row r="1946" spans="1:28" ht="78.75">
      <c r="A1946" s="475" t="s">
        <v>27668</v>
      </c>
      <c r="B1946" s="1174" t="s">
        <v>8329</v>
      </c>
      <c r="C1946" s="643">
        <v>4219004243</v>
      </c>
      <c r="D1946" s="632" t="s">
        <v>269</v>
      </c>
      <c r="E1946" s="422" t="s">
        <v>9857</v>
      </c>
      <c r="F1946" s="632" t="s">
        <v>1338</v>
      </c>
      <c r="G1946" s="634">
        <v>42381</v>
      </c>
      <c r="H1946" s="632" t="s">
        <v>9924</v>
      </c>
      <c r="I1946" s="632" t="s">
        <v>9860</v>
      </c>
      <c r="J1946" s="635"/>
      <c r="K1946" s="632" t="s">
        <v>10</v>
      </c>
      <c r="L1946" s="639">
        <v>1</v>
      </c>
      <c r="M1946" s="639" t="s">
        <v>694</v>
      </c>
      <c r="N1946" s="637">
        <v>122273.26</v>
      </c>
      <c r="O1946" s="637">
        <v>122273.26</v>
      </c>
      <c r="P1946" s="647">
        <f t="shared" si="63"/>
        <v>0</v>
      </c>
      <c r="Q1946" s="638">
        <f t="shared" si="64"/>
        <v>0</v>
      </c>
      <c r="R1946" s="632" t="s">
        <v>6331</v>
      </c>
      <c r="S1946" s="636">
        <v>4217166136</v>
      </c>
      <c r="T1946" s="476" t="s">
        <v>9861</v>
      </c>
      <c r="U1946" s="634" t="s">
        <v>694</v>
      </c>
      <c r="V1946" s="632" t="s">
        <v>694</v>
      </c>
      <c r="W1946" s="632" t="s">
        <v>1350</v>
      </c>
      <c r="X1946" s="632" t="s">
        <v>1350</v>
      </c>
      <c r="Y1946" s="632" t="s">
        <v>9925</v>
      </c>
      <c r="Z1946" s="637">
        <v>122273.26</v>
      </c>
      <c r="AA1946" s="632" t="s">
        <v>6331</v>
      </c>
      <c r="AB1946" s="636">
        <v>4217166136</v>
      </c>
    </row>
    <row r="1947" spans="1:28" ht="78.75">
      <c r="A1947" s="475" t="s">
        <v>27669</v>
      </c>
      <c r="B1947" s="1175" t="s">
        <v>8883</v>
      </c>
      <c r="C1947" s="643">
        <v>4219006723</v>
      </c>
      <c r="D1947" s="632" t="s">
        <v>268</v>
      </c>
      <c r="E1947" s="422" t="s">
        <v>9871</v>
      </c>
      <c r="F1947" s="422" t="s">
        <v>831</v>
      </c>
      <c r="G1947" s="422" t="s">
        <v>694</v>
      </c>
      <c r="H1947" s="422" t="s">
        <v>694</v>
      </c>
      <c r="I1947" s="422" t="s">
        <v>1367</v>
      </c>
      <c r="J1947" s="635"/>
      <c r="K1947" s="632" t="s">
        <v>10</v>
      </c>
      <c r="L1947" s="639">
        <v>1</v>
      </c>
      <c r="M1947" s="639" t="s">
        <v>694</v>
      </c>
      <c r="N1947" s="662">
        <v>115080.48</v>
      </c>
      <c r="O1947" s="662">
        <v>115080.48</v>
      </c>
      <c r="P1947" s="647">
        <f t="shared" si="63"/>
        <v>0</v>
      </c>
      <c r="Q1947" s="638">
        <f t="shared" si="64"/>
        <v>0</v>
      </c>
      <c r="R1947" s="476" t="s">
        <v>1148</v>
      </c>
      <c r="S1947" s="422" t="s">
        <v>834</v>
      </c>
      <c r="T1947" s="476" t="s">
        <v>9872</v>
      </c>
      <c r="U1947" s="676" t="s">
        <v>694</v>
      </c>
      <c r="V1947" s="676" t="s">
        <v>694</v>
      </c>
      <c r="W1947" s="670">
        <v>42394</v>
      </c>
      <c r="X1947" s="670">
        <v>42394</v>
      </c>
      <c r="Y1947" s="632" t="s">
        <v>9926</v>
      </c>
      <c r="Z1947" s="662">
        <v>115080.48</v>
      </c>
      <c r="AA1947" s="476" t="s">
        <v>1148</v>
      </c>
      <c r="AB1947" s="422" t="s">
        <v>834</v>
      </c>
    </row>
    <row r="1948" spans="1:28" ht="78.75">
      <c r="A1948" s="475" t="s">
        <v>27670</v>
      </c>
      <c r="B1948" s="1175" t="s">
        <v>8883</v>
      </c>
      <c r="C1948" s="643">
        <v>4219006723</v>
      </c>
      <c r="D1948" s="632" t="s">
        <v>269</v>
      </c>
      <c r="E1948" s="528" t="s">
        <v>9901</v>
      </c>
      <c r="F1948" s="422" t="s">
        <v>831</v>
      </c>
      <c r="G1948" s="422" t="s">
        <v>710</v>
      </c>
      <c r="H1948" s="422" t="s">
        <v>9927</v>
      </c>
      <c r="I1948" s="632" t="s">
        <v>9928</v>
      </c>
      <c r="J1948" s="635"/>
      <c r="K1948" s="632" t="s">
        <v>10</v>
      </c>
      <c r="L1948" s="639">
        <v>1</v>
      </c>
      <c r="M1948" s="639" t="s">
        <v>694</v>
      </c>
      <c r="N1948" s="637">
        <v>1747008.3</v>
      </c>
      <c r="O1948" s="637">
        <v>1747008.3</v>
      </c>
      <c r="P1948" s="647">
        <f t="shared" si="63"/>
        <v>0</v>
      </c>
      <c r="Q1948" s="638">
        <f t="shared" si="64"/>
        <v>0</v>
      </c>
      <c r="R1948" s="632" t="s">
        <v>836</v>
      </c>
      <c r="S1948" s="636">
        <v>4217146362</v>
      </c>
      <c r="T1948" s="632" t="s">
        <v>9855</v>
      </c>
      <c r="U1948" s="676" t="s">
        <v>694</v>
      </c>
      <c r="V1948" s="676" t="s">
        <v>694</v>
      </c>
      <c r="W1948" s="670">
        <v>42401</v>
      </c>
      <c r="X1948" s="670">
        <v>42401</v>
      </c>
      <c r="Y1948" s="632" t="s">
        <v>9929</v>
      </c>
      <c r="Z1948" s="637">
        <v>1747008.3</v>
      </c>
      <c r="AA1948" s="632" t="s">
        <v>836</v>
      </c>
      <c r="AB1948" s="636">
        <v>4217146362</v>
      </c>
    </row>
    <row r="1949" spans="1:28" ht="78.75">
      <c r="A1949" s="475" t="s">
        <v>27671</v>
      </c>
      <c r="B1949" s="1175" t="s">
        <v>8883</v>
      </c>
      <c r="C1949" s="643">
        <v>4219006723</v>
      </c>
      <c r="D1949" s="632" t="s">
        <v>269</v>
      </c>
      <c r="E1949" s="666" t="s">
        <v>9930</v>
      </c>
      <c r="F1949" s="422" t="s">
        <v>538</v>
      </c>
      <c r="G1949" s="422" t="s">
        <v>642</v>
      </c>
      <c r="H1949" s="422" t="s">
        <v>9931</v>
      </c>
      <c r="I1949" s="422" t="s">
        <v>9932</v>
      </c>
      <c r="J1949" s="635"/>
      <c r="K1949" s="632" t="s">
        <v>10</v>
      </c>
      <c r="L1949" s="639">
        <v>1</v>
      </c>
      <c r="M1949" s="639" t="s">
        <v>694</v>
      </c>
      <c r="N1949" s="637">
        <v>126091.46</v>
      </c>
      <c r="O1949" s="637">
        <v>126091.46</v>
      </c>
      <c r="P1949" s="647">
        <f t="shared" si="63"/>
        <v>0</v>
      </c>
      <c r="Q1949" s="638">
        <f t="shared" si="64"/>
        <v>0</v>
      </c>
      <c r="R1949" s="632" t="s">
        <v>6331</v>
      </c>
      <c r="S1949" s="636">
        <v>4217166136</v>
      </c>
      <c r="T1949" s="476" t="s">
        <v>9861</v>
      </c>
      <c r="U1949" s="676" t="s">
        <v>694</v>
      </c>
      <c r="V1949" s="676" t="s">
        <v>694</v>
      </c>
      <c r="W1949" s="670">
        <v>42415</v>
      </c>
      <c r="X1949" s="670">
        <v>42415</v>
      </c>
      <c r="Y1949" s="632" t="s">
        <v>9933</v>
      </c>
      <c r="Z1949" s="637">
        <v>126091.46</v>
      </c>
      <c r="AA1949" s="632" t="s">
        <v>6331</v>
      </c>
      <c r="AB1949" s="636">
        <v>4217166136</v>
      </c>
    </row>
    <row r="1950" spans="1:28" ht="78.75">
      <c r="A1950" s="475" t="s">
        <v>27672</v>
      </c>
      <c r="B1950" s="1175" t="s">
        <v>8866</v>
      </c>
      <c r="C1950" s="643">
        <v>4219006650</v>
      </c>
      <c r="D1950" s="632" t="s">
        <v>269</v>
      </c>
      <c r="E1950" s="422" t="s">
        <v>9857</v>
      </c>
      <c r="F1950" s="422" t="s">
        <v>1338</v>
      </c>
      <c r="G1950" s="422" t="s">
        <v>828</v>
      </c>
      <c r="H1950" s="422" t="s">
        <v>9934</v>
      </c>
      <c r="I1950" s="632" t="s">
        <v>9860</v>
      </c>
      <c r="J1950" s="635"/>
      <c r="K1950" s="632" t="s">
        <v>10</v>
      </c>
      <c r="L1950" s="639">
        <v>1</v>
      </c>
      <c r="M1950" s="639" t="s">
        <v>694</v>
      </c>
      <c r="N1950" s="476">
        <v>15739.7</v>
      </c>
      <c r="O1950" s="476">
        <v>15739.7</v>
      </c>
      <c r="P1950" s="647">
        <f t="shared" si="63"/>
        <v>0</v>
      </c>
      <c r="Q1950" s="638">
        <f t="shared" si="64"/>
        <v>0</v>
      </c>
      <c r="R1950" s="632" t="s">
        <v>6331</v>
      </c>
      <c r="S1950" s="636">
        <v>4217166136</v>
      </c>
      <c r="T1950" s="476" t="s">
        <v>9861</v>
      </c>
      <c r="U1950" s="634" t="s">
        <v>694</v>
      </c>
      <c r="V1950" s="634" t="s">
        <v>694</v>
      </c>
      <c r="W1950" s="670">
        <v>42387</v>
      </c>
      <c r="X1950" s="670">
        <v>42388</v>
      </c>
      <c r="Y1950" s="422" t="s">
        <v>9935</v>
      </c>
      <c r="Z1950" s="476">
        <v>15739.7</v>
      </c>
      <c r="AA1950" s="632" t="s">
        <v>6331</v>
      </c>
      <c r="AB1950" s="636">
        <v>4217166136</v>
      </c>
    </row>
    <row r="1951" spans="1:28" ht="78.75">
      <c r="A1951" s="475" t="s">
        <v>27673</v>
      </c>
      <c r="B1951" s="1175" t="s">
        <v>8866</v>
      </c>
      <c r="C1951" s="643">
        <v>4219006650</v>
      </c>
      <c r="D1951" s="632" t="s">
        <v>269</v>
      </c>
      <c r="E1951" s="528" t="s">
        <v>9901</v>
      </c>
      <c r="F1951" s="422" t="s">
        <v>831</v>
      </c>
      <c r="G1951" s="422" t="s">
        <v>710</v>
      </c>
      <c r="H1951" s="422" t="s">
        <v>9936</v>
      </c>
      <c r="I1951" s="422" t="s">
        <v>9903</v>
      </c>
      <c r="J1951" s="635"/>
      <c r="K1951" s="632" t="s">
        <v>10</v>
      </c>
      <c r="L1951" s="639">
        <v>1</v>
      </c>
      <c r="M1951" s="639" t="s">
        <v>694</v>
      </c>
      <c r="N1951" s="637">
        <v>597430.77</v>
      </c>
      <c r="O1951" s="637">
        <v>597430.77</v>
      </c>
      <c r="P1951" s="647">
        <f t="shared" si="63"/>
        <v>0</v>
      </c>
      <c r="Q1951" s="638">
        <f t="shared" si="64"/>
        <v>0</v>
      </c>
      <c r="R1951" s="632" t="s">
        <v>836</v>
      </c>
      <c r="S1951" s="636">
        <v>4217146362</v>
      </c>
      <c r="T1951" s="632" t="s">
        <v>9855</v>
      </c>
      <c r="U1951" s="634" t="s">
        <v>694</v>
      </c>
      <c r="V1951" s="634" t="s">
        <v>694</v>
      </c>
      <c r="W1951" s="670">
        <v>42401</v>
      </c>
      <c r="X1951" s="670">
        <v>42401</v>
      </c>
      <c r="Y1951" s="422" t="s">
        <v>9937</v>
      </c>
      <c r="Z1951" s="637">
        <v>597430.77</v>
      </c>
      <c r="AA1951" s="632" t="s">
        <v>836</v>
      </c>
      <c r="AB1951" s="636">
        <v>4217146362</v>
      </c>
    </row>
    <row r="1952" spans="1:28" ht="78.75">
      <c r="A1952" s="475" t="s">
        <v>27674</v>
      </c>
      <c r="B1952" s="1175" t="s">
        <v>8866</v>
      </c>
      <c r="C1952" s="643">
        <v>4219006650</v>
      </c>
      <c r="D1952" s="632" t="s">
        <v>269</v>
      </c>
      <c r="E1952" s="422" t="s">
        <v>9857</v>
      </c>
      <c r="F1952" s="422" t="s">
        <v>538</v>
      </c>
      <c r="G1952" s="422" t="s">
        <v>642</v>
      </c>
      <c r="H1952" s="422" t="s">
        <v>9938</v>
      </c>
      <c r="I1952" s="632" t="s">
        <v>9860</v>
      </c>
      <c r="J1952" s="635"/>
      <c r="K1952" s="632" t="s">
        <v>10</v>
      </c>
      <c r="L1952" s="639">
        <v>1</v>
      </c>
      <c r="M1952" s="639" t="s">
        <v>694</v>
      </c>
      <c r="N1952" s="637">
        <v>85999.1</v>
      </c>
      <c r="O1952" s="637">
        <v>85999.1</v>
      </c>
      <c r="P1952" s="647">
        <f t="shared" si="63"/>
        <v>0</v>
      </c>
      <c r="Q1952" s="638">
        <f t="shared" si="64"/>
        <v>0</v>
      </c>
      <c r="R1952" s="632" t="s">
        <v>6331</v>
      </c>
      <c r="S1952" s="636">
        <v>4217166136</v>
      </c>
      <c r="T1952" s="476" t="s">
        <v>9861</v>
      </c>
      <c r="U1952" s="634" t="s">
        <v>694</v>
      </c>
      <c r="V1952" s="634" t="s">
        <v>694</v>
      </c>
      <c r="W1952" s="670">
        <v>42415</v>
      </c>
      <c r="X1952" s="670">
        <v>42415</v>
      </c>
      <c r="Y1952" s="422" t="s">
        <v>9939</v>
      </c>
      <c r="Z1952" s="637">
        <v>85999.1</v>
      </c>
      <c r="AA1952" s="632" t="s">
        <v>6331</v>
      </c>
      <c r="AB1952" s="636">
        <v>4217166136</v>
      </c>
    </row>
    <row r="1953" spans="1:28" ht="78.75">
      <c r="A1953" s="475" t="s">
        <v>27675</v>
      </c>
      <c r="B1953" s="1175" t="s">
        <v>8866</v>
      </c>
      <c r="C1953" s="643">
        <v>4219006650</v>
      </c>
      <c r="D1953" s="632" t="s">
        <v>269</v>
      </c>
      <c r="E1953" s="422" t="s">
        <v>9857</v>
      </c>
      <c r="F1953" s="422" t="s">
        <v>642</v>
      </c>
      <c r="G1953" s="422" t="s">
        <v>1014</v>
      </c>
      <c r="H1953" s="422" t="s">
        <v>9940</v>
      </c>
      <c r="I1953" s="632" t="s">
        <v>9860</v>
      </c>
      <c r="J1953" s="635"/>
      <c r="K1953" s="632" t="s">
        <v>10</v>
      </c>
      <c r="L1953" s="639">
        <v>1</v>
      </c>
      <c r="M1953" s="639" t="s">
        <v>694</v>
      </c>
      <c r="N1953" s="637">
        <v>7947.25</v>
      </c>
      <c r="O1953" s="637">
        <v>7947.25</v>
      </c>
      <c r="P1953" s="647">
        <f t="shared" si="63"/>
        <v>0</v>
      </c>
      <c r="Q1953" s="638">
        <f t="shared" si="64"/>
        <v>0</v>
      </c>
      <c r="R1953" s="632" t="s">
        <v>6331</v>
      </c>
      <c r="S1953" s="636">
        <v>4217166136</v>
      </c>
      <c r="T1953" s="476" t="s">
        <v>9861</v>
      </c>
      <c r="U1953" s="634" t="s">
        <v>694</v>
      </c>
      <c r="V1953" s="634" t="s">
        <v>694</v>
      </c>
      <c r="W1953" s="670">
        <v>42425</v>
      </c>
      <c r="X1953" s="670">
        <v>42425</v>
      </c>
      <c r="Y1953" s="422" t="s">
        <v>9941</v>
      </c>
      <c r="Z1953" s="637">
        <v>7947.25</v>
      </c>
      <c r="AA1953" s="632" t="s">
        <v>6331</v>
      </c>
      <c r="AB1953" s="636">
        <v>4217166136</v>
      </c>
    </row>
    <row r="1954" spans="1:28" ht="78.75">
      <c r="A1954" s="475" t="s">
        <v>27676</v>
      </c>
      <c r="B1954" s="1175" t="s">
        <v>8866</v>
      </c>
      <c r="C1954" s="643">
        <v>4219006650</v>
      </c>
      <c r="D1954" s="632" t="s">
        <v>268</v>
      </c>
      <c r="E1954" s="422" t="s">
        <v>9871</v>
      </c>
      <c r="F1954" s="422" t="s">
        <v>538</v>
      </c>
      <c r="G1954" s="422" t="s">
        <v>694</v>
      </c>
      <c r="H1954" s="422" t="s">
        <v>694</v>
      </c>
      <c r="I1954" s="422" t="s">
        <v>1367</v>
      </c>
      <c r="J1954" s="635"/>
      <c r="K1954" s="632" t="s">
        <v>10</v>
      </c>
      <c r="L1954" s="639">
        <v>1</v>
      </c>
      <c r="M1954" s="639" t="s">
        <v>694</v>
      </c>
      <c r="N1954" s="662">
        <v>19178.689999999999</v>
      </c>
      <c r="O1954" s="662">
        <v>19178.689999999999</v>
      </c>
      <c r="P1954" s="647">
        <f t="shared" si="63"/>
        <v>0</v>
      </c>
      <c r="Q1954" s="638">
        <f t="shared" si="64"/>
        <v>0</v>
      </c>
      <c r="R1954" s="476" t="s">
        <v>1148</v>
      </c>
      <c r="S1954" s="422" t="s">
        <v>834</v>
      </c>
      <c r="T1954" s="476" t="s">
        <v>9872</v>
      </c>
      <c r="U1954" s="634" t="s">
        <v>694</v>
      </c>
      <c r="V1954" s="634" t="s">
        <v>694</v>
      </c>
      <c r="W1954" s="670">
        <v>42429</v>
      </c>
      <c r="X1954" s="670">
        <v>42430</v>
      </c>
      <c r="Y1954" s="422" t="s">
        <v>9942</v>
      </c>
      <c r="Z1954" s="662">
        <v>19178.689999999999</v>
      </c>
      <c r="AA1954" s="476" t="s">
        <v>1148</v>
      </c>
      <c r="AB1954" s="422" t="s">
        <v>834</v>
      </c>
    </row>
    <row r="1955" spans="1:28" ht="78.75">
      <c r="A1955" s="475" t="s">
        <v>27677</v>
      </c>
      <c r="B1955" s="1175" t="s">
        <v>9870</v>
      </c>
      <c r="C1955" s="643">
        <v>4219006280</v>
      </c>
      <c r="D1955" s="632" t="s">
        <v>269</v>
      </c>
      <c r="E1955" s="422" t="s">
        <v>9857</v>
      </c>
      <c r="F1955" s="422" t="s">
        <v>1350</v>
      </c>
      <c r="G1955" s="422" t="s">
        <v>839</v>
      </c>
      <c r="H1955" s="422" t="s">
        <v>9943</v>
      </c>
      <c r="I1955" s="632" t="s">
        <v>9860</v>
      </c>
      <c r="J1955" s="635"/>
      <c r="K1955" s="632" t="s">
        <v>10</v>
      </c>
      <c r="L1955" s="639">
        <v>1</v>
      </c>
      <c r="M1955" s="639" t="s">
        <v>694</v>
      </c>
      <c r="N1955" s="637">
        <v>21949.34</v>
      </c>
      <c r="O1955" s="637">
        <v>21949.34</v>
      </c>
      <c r="P1955" s="647">
        <f t="shared" si="63"/>
        <v>0</v>
      </c>
      <c r="Q1955" s="638">
        <f t="shared" si="64"/>
        <v>0</v>
      </c>
      <c r="R1955" s="632" t="s">
        <v>6331</v>
      </c>
      <c r="S1955" s="636">
        <v>4217166136</v>
      </c>
      <c r="T1955" s="476" t="s">
        <v>9861</v>
      </c>
      <c r="U1955" s="676" t="s">
        <v>694</v>
      </c>
      <c r="V1955" s="676" t="s">
        <v>694</v>
      </c>
      <c r="W1955" s="670">
        <v>42404</v>
      </c>
      <c r="X1955" s="670">
        <v>42404</v>
      </c>
      <c r="Y1955" s="422" t="s">
        <v>9944</v>
      </c>
      <c r="Z1955" s="637">
        <v>21949.34</v>
      </c>
      <c r="AA1955" s="632" t="s">
        <v>6331</v>
      </c>
      <c r="AB1955" s="636">
        <v>4217166136</v>
      </c>
    </row>
    <row r="1956" spans="1:28" ht="78.75">
      <c r="A1956" s="475" t="s">
        <v>27678</v>
      </c>
      <c r="B1956" s="1175" t="s">
        <v>9870</v>
      </c>
      <c r="C1956" s="643">
        <v>4219006280</v>
      </c>
      <c r="D1956" s="632" t="s">
        <v>269</v>
      </c>
      <c r="E1956" s="528" t="s">
        <v>9901</v>
      </c>
      <c r="F1956" s="422" t="s">
        <v>1350</v>
      </c>
      <c r="G1956" s="422" t="s">
        <v>839</v>
      </c>
      <c r="H1956" s="422" t="s">
        <v>9945</v>
      </c>
      <c r="I1956" s="422" t="s">
        <v>9946</v>
      </c>
      <c r="J1956" s="635"/>
      <c r="K1956" s="632" t="s">
        <v>10</v>
      </c>
      <c r="L1956" s="639">
        <v>1</v>
      </c>
      <c r="M1956" s="639" t="s">
        <v>694</v>
      </c>
      <c r="N1956" s="637">
        <v>925864.84</v>
      </c>
      <c r="O1956" s="637">
        <v>925864.84</v>
      </c>
      <c r="P1956" s="647">
        <f t="shared" si="63"/>
        <v>0</v>
      </c>
      <c r="Q1956" s="638">
        <f t="shared" si="64"/>
        <v>0</v>
      </c>
      <c r="R1956" s="632" t="s">
        <v>836</v>
      </c>
      <c r="S1956" s="636">
        <v>4217146362</v>
      </c>
      <c r="T1956" s="632" t="s">
        <v>9855</v>
      </c>
      <c r="U1956" s="634" t="s">
        <v>694</v>
      </c>
      <c r="V1956" s="634" t="s">
        <v>694</v>
      </c>
      <c r="W1956" s="670">
        <v>42404</v>
      </c>
      <c r="X1956" s="670">
        <v>42404</v>
      </c>
      <c r="Y1956" s="422" t="s">
        <v>9947</v>
      </c>
      <c r="Z1956" s="637">
        <v>925864.84</v>
      </c>
      <c r="AA1956" s="632" t="s">
        <v>836</v>
      </c>
      <c r="AB1956" s="636">
        <v>4217146362</v>
      </c>
    </row>
    <row r="1957" spans="1:28" ht="78.75">
      <c r="A1957" s="475" t="s">
        <v>27679</v>
      </c>
      <c r="B1957" s="1175" t="s">
        <v>9870</v>
      </c>
      <c r="C1957" s="643">
        <v>4219006280</v>
      </c>
      <c r="D1957" s="632" t="s">
        <v>265</v>
      </c>
      <c r="E1957" s="666" t="s">
        <v>9948</v>
      </c>
      <c r="F1957" s="422" t="s">
        <v>9949</v>
      </c>
      <c r="G1957" s="422" t="s">
        <v>603</v>
      </c>
      <c r="H1957" s="422" t="s">
        <v>9950</v>
      </c>
      <c r="I1957" s="422" t="s">
        <v>3192</v>
      </c>
      <c r="J1957" s="635"/>
      <c r="K1957" s="632" t="s">
        <v>10</v>
      </c>
      <c r="L1957" s="639">
        <v>1</v>
      </c>
      <c r="M1957" s="639" t="s">
        <v>694</v>
      </c>
      <c r="N1957" s="637">
        <v>10000</v>
      </c>
      <c r="O1957" s="637">
        <v>10000</v>
      </c>
      <c r="P1957" s="647">
        <f t="shared" si="63"/>
        <v>0</v>
      </c>
      <c r="Q1957" s="638">
        <f t="shared" si="64"/>
        <v>0</v>
      </c>
      <c r="R1957" s="676" t="s">
        <v>6499</v>
      </c>
      <c r="S1957" s="676">
        <v>7707049388</v>
      </c>
      <c r="T1957" s="676" t="s">
        <v>9951</v>
      </c>
      <c r="U1957" s="676" t="s">
        <v>694</v>
      </c>
      <c r="V1957" s="676" t="s">
        <v>694</v>
      </c>
      <c r="W1957" s="670">
        <v>42408</v>
      </c>
      <c r="X1957" s="670">
        <v>42409</v>
      </c>
      <c r="Y1957" s="422" t="s">
        <v>9952</v>
      </c>
      <c r="Z1957" s="637">
        <v>10000</v>
      </c>
      <c r="AA1957" s="676" t="s">
        <v>6499</v>
      </c>
      <c r="AB1957" s="676">
        <v>7707049388</v>
      </c>
    </row>
    <row r="1958" spans="1:28" ht="78.75">
      <c r="A1958" s="475" t="s">
        <v>27680</v>
      </c>
      <c r="B1958" s="1175" t="s">
        <v>9870</v>
      </c>
      <c r="C1958" s="643">
        <v>4219006280</v>
      </c>
      <c r="D1958" s="632" t="s">
        <v>265</v>
      </c>
      <c r="E1958" s="422" t="s">
        <v>9953</v>
      </c>
      <c r="F1958" s="422" t="s">
        <v>9949</v>
      </c>
      <c r="G1958" s="422" t="s">
        <v>603</v>
      </c>
      <c r="H1958" s="422" t="s">
        <v>9954</v>
      </c>
      <c r="I1958" s="422" t="s">
        <v>9955</v>
      </c>
      <c r="J1958" s="635"/>
      <c r="K1958" s="632" t="s">
        <v>10</v>
      </c>
      <c r="L1958" s="639">
        <v>1</v>
      </c>
      <c r="M1958" s="639" t="s">
        <v>694</v>
      </c>
      <c r="N1958" s="637">
        <v>23000</v>
      </c>
      <c r="O1958" s="637">
        <v>23000</v>
      </c>
      <c r="P1958" s="647">
        <f t="shared" si="63"/>
        <v>0</v>
      </c>
      <c r="Q1958" s="638">
        <f t="shared" si="64"/>
        <v>0</v>
      </c>
      <c r="R1958" s="676" t="s">
        <v>6499</v>
      </c>
      <c r="S1958" s="676">
        <v>7707049388</v>
      </c>
      <c r="T1958" s="676" t="s">
        <v>9951</v>
      </c>
      <c r="U1958" s="676" t="s">
        <v>694</v>
      </c>
      <c r="V1958" s="676" t="s">
        <v>694</v>
      </c>
      <c r="W1958" s="670">
        <v>42408</v>
      </c>
      <c r="X1958" s="670">
        <v>42409</v>
      </c>
      <c r="Y1958" s="422" t="s">
        <v>9956</v>
      </c>
      <c r="Z1958" s="637">
        <v>23000</v>
      </c>
      <c r="AA1958" s="676" t="s">
        <v>6499</v>
      </c>
      <c r="AB1958" s="676">
        <v>7707049388</v>
      </c>
    </row>
    <row r="1959" spans="1:28" ht="78.75">
      <c r="A1959" s="475" t="s">
        <v>27681</v>
      </c>
      <c r="B1959" s="1175" t="s">
        <v>8913</v>
      </c>
      <c r="C1959" s="643">
        <v>4219006635</v>
      </c>
      <c r="D1959" s="632" t="s">
        <v>269</v>
      </c>
      <c r="E1959" s="528" t="s">
        <v>9901</v>
      </c>
      <c r="F1959" s="422" t="s">
        <v>831</v>
      </c>
      <c r="G1959" s="422" t="s">
        <v>710</v>
      </c>
      <c r="H1959" s="422" t="s">
        <v>9957</v>
      </c>
      <c r="I1959" s="422" t="s">
        <v>9909</v>
      </c>
      <c r="J1959" s="635"/>
      <c r="K1959" s="632" t="s">
        <v>10</v>
      </c>
      <c r="L1959" s="639">
        <v>1</v>
      </c>
      <c r="M1959" s="639" t="s">
        <v>694</v>
      </c>
      <c r="N1959" s="637">
        <v>1486022.85</v>
      </c>
      <c r="O1959" s="637">
        <v>1486022.85</v>
      </c>
      <c r="P1959" s="647">
        <f t="shared" si="63"/>
        <v>0</v>
      </c>
      <c r="Q1959" s="638">
        <f t="shared" si="64"/>
        <v>0</v>
      </c>
      <c r="R1959" s="632" t="s">
        <v>836</v>
      </c>
      <c r="S1959" s="636">
        <v>4217146362</v>
      </c>
      <c r="T1959" s="632" t="s">
        <v>9855</v>
      </c>
      <c r="U1959" s="634" t="s">
        <v>694</v>
      </c>
      <c r="V1959" s="634" t="s">
        <v>694</v>
      </c>
      <c r="W1959" s="670">
        <v>42401</v>
      </c>
      <c r="X1959" s="670">
        <v>42401</v>
      </c>
      <c r="Y1959" s="632" t="s">
        <v>9958</v>
      </c>
      <c r="Z1959" s="637">
        <v>1486022.85</v>
      </c>
      <c r="AA1959" s="632" t="s">
        <v>836</v>
      </c>
      <c r="AB1959" s="636">
        <v>4217146362</v>
      </c>
    </row>
    <row r="1960" spans="1:28" ht="78.75">
      <c r="A1960" s="475" t="s">
        <v>27682</v>
      </c>
      <c r="B1960" s="1175" t="s">
        <v>8913</v>
      </c>
      <c r="C1960" s="643">
        <v>4219006635</v>
      </c>
      <c r="D1960" s="632" t="s">
        <v>269</v>
      </c>
      <c r="E1960" s="422" t="s">
        <v>9857</v>
      </c>
      <c r="F1960" s="422" t="s">
        <v>831</v>
      </c>
      <c r="G1960" s="422" t="s">
        <v>710</v>
      </c>
      <c r="H1960" s="422" t="s">
        <v>9959</v>
      </c>
      <c r="I1960" s="632" t="s">
        <v>9860</v>
      </c>
      <c r="J1960" s="635"/>
      <c r="K1960" s="632" t="s">
        <v>10</v>
      </c>
      <c r="L1960" s="639">
        <v>1</v>
      </c>
      <c r="M1960" s="639" t="s">
        <v>694</v>
      </c>
      <c r="N1960" s="637">
        <v>504403.45</v>
      </c>
      <c r="O1960" s="637">
        <v>504403.45</v>
      </c>
      <c r="P1960" s="647">
        <f t="shared" si="63"/>
        <v>0</v>
      </c>
      <c r="Q1960" s="638">
        <f t="shared" si="64"/>
        <v>0</v>
      </c>
      <c r="R1960" s="632" t="s">
        <v>6331</v>
      </c>
      <c r="S1960" s="636">
        <v>4217166136</v>
      </c>
      <c r="T1960" s="476" t="s">
        <v>9861</v>
      </c>
      <c r="U1960" s="676" t="s">
        <v>694</v>
      </c>
      <c r="V1960" s="676" t="s">
        <v>694</v>
      </c>
      <c r="W1960" s="670">
        <v>42401</v>
      </c>
      <c r="X1960" s="670">
        <v>42401</v>
      </c>
      <c r="Y1960" s="632" t="s">
        <v>9960</v>
      </c>
      <c r="Z1960" s="637">
        <v>504403.45</v>
      </c>
      <c r="AA1960" s="632" t="s">
        <v>6331</v>
      </c>
      <c r="AB1960" s="636">
        <v>4217166136</v>
      </c>
    </row>
    <row r="1961" spans="1:28" ht="78.75">
      <c r="A1961" s="475" t="s">
        <v>27683</v>
      </c>
      <c r="B1961" s="1172" t="s">
        <v>8921</v>
      </c>
      <c r="C1961" s="643">
        <v>4219007406</v>
      </c>
      <c r="D1961" s="632" t="s">
        <v>265</v>
      </c>
      <c r="E1961" s="666" t="s">
        <v>9948</v>
      </c>
      <c r="F1961" s="422" t="s">
        <v>641</v>
      </c>
      <c r="G1961" s="422" t="s">
        <v>642</v>
      </c>
      <c r="H1961" s="422" t="s">
        <v>9961</v>
      </c>
      <c r="I1961" s="422" t="s">
        <v>3192</v>
      </c>
      <c r="J1961" s="635"/>
      <c r="K1961" s="632" t="s">
        <v>10</v>
      </c>
      <c r="L1961" s="639">
        <v>1</v>
      </c>
      <c r="M1961" s="639" t="s">
        <v>694</v>
      </c>
      <c r="N1961" s="637">
        <v>10000</v>
      </c>
      <c r="O1961" s="637">
        <v>10000</v>
      </c>
      <c r="P1961" s="647">
        <f t="shared" si="63"/>
        <v>0</v>
      </c>
      <c r="Q1961" s="638">
        <f t="shared" si="64"/>
        <v>0</v>
      </c>
      <c r="R1961" s="676" t="s">
        <v>6499</v>
      </c>
      <c r="S1961" s="676">
        <v>7707049388</v>
      </c>
      <c r="T1961" s="676" t="s">
        <v>9951</v>
      </c>
      <c r="U1961" s="676" t="s">
        <v>694</v>
      </c>
      <c r="V1961" s="676" t="s">
        <v>694</v>
      </c>
      <c r="W1961" s="670">
        <v>42415</v>
      </c>
      <c r="X1961" s="670">
        <v>42416</v>
      </c>
      <c r="Y1961" s="422" t="s">
        <v>9962</v>
      </c>
      <c r="Z1961" s="637">
        <v>10000</v>
      </c>
      <c r="AA1961" s="676" t="s">
        <v>6499</v>
      </c>
      <c r="AB1961" s="676">
        <v>7707049388</v>
      </c>
    </row>
    <row r="1962" spans="1:28" ht="78.75">
      <c r="A1962" s="475" t="s">
        <v>27684</v>
      </c>
      <c r="B1962" s="1172" t="s">
        <v>8921</v>
      </c>
      <c r="C1962" s="643">
        <v>4219007406</v>
      </c>
      <c r="D1962" s="632" t="s">
        <v>268</v>
      </c>
      <c r="E1962" s="422" t="s">
        <v>9871</v>
      </c>
      <c r="F1962" s="422" t="s">
        <v>641</v>
      </c>
      <c r="G1962" s="422" t="s">
        <v>694</v>
      </c>
      <c r="H1962" s="422" t="s">
        <v>694</v>
      </c>
      <c r="I1962" s="422" t="s">
        <v>1367</v>
      </c>
      <c r="J1962" s="635"/>
      <c r="K1962" s="632" t="s">
        <v>10</v>
      </c>
      <c r="L1962" s="639">
        <v>1</v>
      </c>
      <c r="M1962" s="639" t="s">
        <v>694</v>
      </c>
      <c r="N1962" s="662">
        <v>53669.54</v>
      </c>
      <c r="O1962" s="662">
        <v>53669.54</v>
      </c>
      <c r="P1962" s="647">
        <f t="shared" si="63"/>
        <v>0</v>
      </c>
      <c r="Q1962" s="638">
        <f t="shared" si="64"/>
        <v>0</v>
      </c>
      <c r="R1962" s="476" t="s">
        <v>1148</v>
      </c>
      <c r="S1962" s="422" t="s">
        <v>834</v>
      </c>
      <c r="T1962" s="476" t="s">
        <v>9872</v>
      </c>
      <c r="U1962" s="476" t="s">
        <v>694</v>
      </c>
      <c r="V1962" s="476" t="s">
        <v>694</v>
      </c>
      <c r="W1962" s="670">
        <v>42429</v>
      </c>
      <c r="X1962" s="670">
        <v>42430</v>
      </c>
      <c r="Y1962" s="422" t="s">
        <v>9963</v>
      </c>
      <c r="Z1962" s="662">
        <v>53669.54</v>
      </c>
      <c r="AA1962" s="476" t="s">
        <v>1148</v>
      </c>
      <c r="AB1962" s="422" t="s">
        <v>834</v>
      </c>
    </row>
    <row r="1963" spans="1:28" ht="78.75">
      <c r="A1963" s="475" t="s">
        <v>27685</v>
      </c>
      <c r="B1963" s="1172" t="s">
        <v>8921</v>
      </c>
      <c r="C1963" s="643">
        <v>4219007406</v>
      </c>
      <c r="D1963" s="632" t="s">
        <v>269</v>
      </c>
      <c r="E1963" s="528" t="s">
        <v>9901</v>
      </c>
      <c r="F1963" s="422" t="s">
        <v>641</v>
      </c>
      <c r="G1963" s="422" t="s">
        <v>1377</v>
      </c>
      <c r="H1963" s="422" t="s">
        <v>9964</v>
      </c>
      <c r="I1963" s="632" t="s">
        <v>9916</v>
      </c>
      <c r="J1963" s="635"/>
      <c r="K1963" s="632" t="s">
        <v>10</v>
      </c>
      <c r="L1963" s="639">
        <v>1</v>
      </c>
      <c r="M1963" s="639" t="s">
        <v>694</v>
      </c>
      <c r="N1963" s="637">
        <v>1036435.44</v>
      </c>
      <c r="O1963" s="637">
        <v>1036435.44</v>
      </c>
      <c r="P1963" s="647">
        <f t="shared" si="63"/>
        <v>0</v>
      </c>
      <c r="Q1963" s="638">
        <f t="shared" si="64"/>
        <v>0</v>
      </c>
      <c r="R1963" s="632" t="s">
        <v>282</v>
      </c>
      <c r="S1963" s="636">
        <v>4205243178</v>
      </c>
      <c r="T1963" s="476" t="s">
        <v>9913</v>
      </c>
      <c r="U1963" s="634" t="s">
        <v>694</v>
      </c>
      <c r="V1963" s="632" t="s">
        <v>694</v>
      </c>
      <c r="W1963" s="670">
        <v>42438</v>
      </c>
      <c r="X1963" s="670">
        <v>42438</v>
      </c>
      <c r="Y1963" s="422" t="s">
        <v>9965</v>
      </c>
      <c r="Z1963" s="637">
        <v>1036435.44</v>
      </c>
      <c r="AA1963" s="632" t="s">
        <v>282</v>
      </c>
      <c r="AB1963" s="636">
        <v>4205243178</v>
      </c>
    </row>
    <row r="1964" spans="1:28" ht="78.75">
      <c r="A1964" s="475" t="s">
        <v>27686</v>
      </c>
      <c r="B1964" s="1172" t="s">
        <v>8921</v>
      </c>
      <c r="C1964" s="643">
        <v>4219007406</v>
      </c>
      <c r="D1964" s="632" t="s">
        <v>269</v>
      </c>
      <c r="E1964" s="422" t="s">
        <v>9857</v>
      </c>
      <c r="F1964" s="422" t="s">
        <v>641</v>
      </c>
      <c r="G1964" s="422" t="s">
        <v>1377</v>
      </c>
      <c r="H1964" s="422" t="s">
        <v>9966</v>
      </c>
      <c r="I1964" s="632" t="s">
        <v>9860</v>
      </c>
      <c r="J1964" s="635"/>
      <c r="K1964" s="632" t="s">
        <v>10</v>
      </c>
      <c r="L1964" s="639">
        <v>1</v>
      </c>
      <c r="M1964" s="639" t="s">
        <v>694</v>
      </c>
      <c r="N1964" s="637">
        <v>200023.26</v>
      </c>
      <c r="O1964" s="637">
        <v>200023.26</v>
      </c>
      <c r="P1964" s="647">
        <f t="shared" si="63"/>
        <v>0</v>
      </c>
      <c r="Q1964" s="638">
        <f t="shared" si="64"/>
        <v>0</v>
      </c>
      <c r="R1964" s="632" t="s">
        <v>6331</v>
      </c>
      <c r="S1964" s="636">
        <v>4217166136</v>
      </c>
      <c r="T1964" s="476" t="s">
        <v>9861</v>
      </c>
      <c r="U1964" s="634" t="s">
        <v>694</v>
      </c>
      <c r="V1964" s="634" t="s">
        <v>694</v>
      </c>
      <c r="W1964" s="670">
        <v>42438</v>
      </c>
      <c r="X1964" s="670">
        <v>42438</v>
      </c>
      <c r="Y1964" s="422" t="s">
        <v>9967</v>
      </c>
      <c r="Z1964" s="637">
        <v>200023.26</v>
      </c>
      <c r="AA1964" s="632" t="s">
        <v>6331</v>
      </c>
      <c r="AB1964" s="636">
        <v>4217166136</v>
      </c>
    </row>
    <row r="1965" spans="1:28" ht="78.75">
      <c r="A1965" s="475" t="s">
        <v>27687</v>
      </c>
      <c r="B1965" s="1175" t="s">
        <v>8870</v>
      </c>
      <c r="C1965" s="643">
        <v>4221025201</v>
      </c>
      <c r="D1965" s="632" t="s">
        <v>268</v>
      </c>
      <c r="E1965" s="422" t="s">
        <v>9871</v>
      </c>
      <c r="F1965" s="422" t="s">
        <v>643</v>
      </c>
      <c r="G1965" s="422" t="s">
        <v>694</v>
      </c>
      <c r="H1965" s="422" t="s">
        <v>694</v>
      </c>
      <c r="I1965" s="422" t="s">
        <v>1367</v>
      </c>
      <c r="J1965" s="635"/>
      <c r="K1965" s="632" t="s">
        <v>10</v>
      </c>
      <c r="L1965" s="639">
        <v>1</v>
      </c>
      <c r="M1965" s="639" t="s">
        <v>694</v>
      </c>
      <c r="N1965" s="662">
        <v>34381.360000000001</v>
      </c>
      <c r="O1965" s="662">
        <v>34381.360000000001</v>
      </c>
      <c r="P1965" s="647">
        <f t="shared" si="63"/>
        <v>0</v>
      </c>
      <c r="Q1965" s="638">
        <f t="shared" si="64"/>
        <v>0</v>
      </c>
      <c r="R1965" s="476" t="s">
        <v>1148</v>
      </c>
      <c r="S1965" s="422" t="s">
        <v>834</v>
      </c>
      <c r="T1965" s="476" t="s">
        <v>9872</v>
      </c>
      <c r="U1965" s="634" t="s">
        <v>694</v>
      </c>
      <c r="V1965" s="634" t="s">
        <v>694</v>
      </c>
      <c r="W1965" s="670">
        <v>42380</v>
      </c>
      <c r="X1965" s="670">
        <v>42382</v>
      </c>
      <c r="Y1965" s="422" t="s">
        <v>9968</v>
      </c>
      <c r="Z1965" s="662">
        <v>34381.360000000001</v>
      </c>
      <c r="AA1965" s="476" t="s">
        <v>1148</v>
      </c>
      <c r="AB1965" s="422" t="s">
        <v>834</v>
      </c>
    </row>
    <row r="1966" spans="1:28" ht="78.75">
      <c r="A1966" s="475" t="s">
        <v>27688</v>
      </c>
      <c r="B1966" s="1175" t="s">
        <v>8870</v>
      </c>
      <c r="C1966" s="643">
        <v>4221025201</v>
      </c>
      <c r="D1966" s="632" t="s">
        <v>268</v>
      </c>
      <c r="E1966" s="422" t="s">
        <v>9871</v>
      </c>
      <c r="F1966" s="422" t="s">
        <v>643</v>
      </c>
      <c r="G1966" s="422" t="s">
        <v>694</v>
      </c>
      <c r="H1966" s="422" t="s">
        <v>694</v>
      </c>
      <c r="I1966" s="422" t="s">
        <v>1367</v>
      </c>
      <c r="J1966" s="635"/>
      <c r="K1966" s="632" t="s">
        <v>10</v>
      </c>
      <c r="L1966" s="639">
        <v>1</v>
      </c>
      <c r="M1966" s="639" t="s">
        <v>694</v>
      </c>
      <c r="N1966" s="662">
        <v>122135.98</v>
      </c>
      <c r="O1966" s="662">
        <v>122135.98</v>
      </c>
      <c r="P1966" s="647">
        <f t="shared" si="63"/>
        <v>0</v>
      </c>
      <c r="Q1966" s="638">
        <f t="shared" si="64"/>
        <v>0</v>
      </c>
      <c r="R1966" s="476" t="s">
        <v>1148</v>
      </c>
      <c r="S1966" s="422" t="s">
        <v>834</v>
      </c>
      <c r="T1966" s="476" t="s">
        <v>9872</v>
      </c>
      <c r="U1966" s="634" t="s">
        <v>694</v>
      </c>
      <c r="V1966" s="634" t="s">
        <v>694</v>
      </c>
      <c r="W1966" s="670">
        <v>42383</v>
      </c>
      <c r="X1966" s="670">
        <v>42384</v>
      </c>
      <c r="Y1966" s="422" t="s">
        <v>9969</v>
      </c>
      <c r="Z1966" s="662">
        <v>122135.98</v>
      </c>
      <c r="AA1966" s="476" t="s">
        <v>1148</v>
      </c>
      <c r="AB1966" s="422" t="s">
        <v>834</v>
      </c>
    </row>
    <row r="1967" spans="1:28" ht="78.75">
      <c r="A1967" s="475" t="s">
        <v>27689</v>
      </c>
      <c r="B1967" s="1175" t="s">
        <v>8870</v>
      </c>
      <c r="C1967" s="643">
        <v>4221025201</v>
      </c>
      <c r="D1967" s="632" t="s">
        <v>269</v>
      </c>
      <c r="E1967" s="422" t="s">
        <v>9857</v>
      </c>
      <c r="F1967" s="422" t="s">
        <v>641</v>
      </c>
      <c r="G1967" s="422" t="s">
        <v>642</v>
      </c>
      <c r="H1967" s="422" t="s">
        <v>9970</v>
      </c>
      <c r="I1967" s="632" t="s">
        <v>9860</v>
      </c>
      <c r="J1967" s="635"/>
      <c r="K1967" s="632" t="s">
        <v>10</v>
      </c>
      <c r="L1967" s="639">
        <v>1</v>
      </c>
      <c r="M1967" s="639" t="s">
        <v>694</v>
      </c>
      <c r="N1967" s="637">
        <v>6440.82</v>
      </c>
      <c r="O1967" s="637">
        <v>6440.82</v>
      </c>
      <c r="P1967" s="647">
        <f t="shared" si="63"/>
        <v>0</v>
      </c>
      <c r="Q1967" s="638">
        <f t="shared" si="64"/>
        <v>0</v>
      </c>
      <c r="R1967" s="632" t="s">
        <v>6331</v>
      </c>
      <c r="S1967" s="636">
        <v>4217166136</v>
      </c>
      <c r="T1967" s="476" t="s">
        <v>9861</v>
      </c>
      <c r="U1967" s="634" t="s">
        <v>694</v>
      </c>
      <c r="V1967" s="634" t="s">
        <v>694</v>
      </c>
      <c r="W1967" s="670">
        <v>42415</v>
      </c>
      <c r="X1967" s="670">
        <v>42415</v>
      </c>
      <c r="Y1967" s="422" t="s">
        <v>9971</v>
      </c>
      <c r="Z1967" s="637">
        <v>6440.82</v>
      </c>
      <c r="AA1967" s="632" t="s">
        <v>6331</v>
      </c>
      <c r="AB1967" s="636">
        <v>4217166136</v>
      </c>
    </row>
    <row r="1968" spans="1:28" ht="78.75">
      <c r="A1968" s="475" t="s">
        <v>27690</v>
      </c>
      <c r="B1968" s="1175" t="s">
        <v>8870</v>
      </c>
      <c r="C1968" s="643">
        <v>4221025201</v>
      </c>
      <c r="D1968" s="632" t="s">
        <v>269</v>
      </c>
      <c r="E1968" s="528" t="s">
        <v>9901</v>
      </c>
      <c r="F1968" s="422" t="s">
        <v>641</v>
      </c>
      <c r="G1968" s="422" t="s">
        <v>842</v>
      </c>
      <c r="H1968" s="422" t="s">
        <v>9972</v>
      </c>
      <c r="I1968" s="422" t="s">
        <v>9903</v>
      </c>
      <c r="J1968" s="635"/>
      <c r="K1968" s="632" t="s">
        <v>10</v>
      </c>
      <c r="L1968" s="639">
        <v>1</v>
      </c>
      <c r="M1968" s="639" t="s">
        <v>694</v>
      </c>
      <c r="N1968" s="637">
        <v>262811.87</v>
      </c>
      <c r="O1968" s="637">
        <v>262811.87</v>
      </c>
      <c r="P1968" s="647">
        <f t="shared" si="63"/>
        <v>0</v>
      </c>
      <c r="Q1968" s="638">
        <f t="shared" si="64"/>
        <v>0</v>
      </c>
      <c r="R1968" s="632" t="s">
        <v>282</v>
      </c>
      <c r="S1968" s="636">
        <v>4205243178</v>
      </c>
      <c r="T1968" s="476" t="s">
        <v>9913</v>
      </c>
      <c r="U1968" s="634" t="s">
        <v>694</v>
      </c>
      <c r="V1968" s="634" t="s">
        <v>694</v>
      </c>
      <c r="W1968" s="670">
        <v>42415</v>
      </c>
      <c r="X1968" s="670">
        <v>42415</v>
      </c>
      <c r="Y1968" s="422" t="s">
        <v>9973</v>
      </c>
      <c r="Z1968" s="637">
        <v>262811.87</v>
      </c>
      <c r="AA1968" s="632" t="s">
        <v>282</v>
      </c>
      <c r="AB1968" s="636">
        <v>4205243178</v>
      </c>
    </row>
    <row r="1969" spans="1:28" ht="78.75">
      <c r="A1969" s="475" t="s">
        <v>27691</v>
      </c>
      <c r="B1969" s="1175" t="s">
        <v>8870</v>
      </c>
      <c r="C1969" s="643">
        <v>4221025201</v>
      </c>
      <c r="D1969" s="632" t="s">
        <v>269</v>
      </c>
      <c r="E1969" s="422" t="s">
        <v>9857</v>
      </c>
      <c r="F1969" s="422" t="s">
        <v>641</v>
      </c>
      <c r="G1969" s="422" t="s">
        <v>642</v>
      </c>
      <c r="H1969" s="422" t="s">
        <v>9974</v>
      </c>
      <c r="I1969" s="632" t="s">
        <v>9860</v>
      </c>
      <c r="J1969" s="635"/>
      <c r="K1969" s="632" t="s">
        <v>10</v>
      </c>
      <c r="L1969" s="639">
        <v>1</v>
      </c>
      <c r="M1969" s="639" t="s">
        <v>694</v>
      </c>
      <c r="N1969" s="637">
        <v>61658.09</v>
      </c>
      <c r="O1969" s="637">
        <v>61658.09</v>
      </c>
      <c r="P1969" s="647">
        <f t="shared" si="63"/>
        <v>0</v>
      </c>
      <c r="Q1969" s="638">
        <f t="shared" si="64"/>
        <v>0</v>
      </c>
      <c r="R1969" s="632" t="s">
        <v>6331</v>
      </c>
      <c r="S1969" s="636">
        <v>4217166136</v>
      </c>
      <c r="T1969" s="476" t="s">
        <v>9861</v>
      </c>
      <c r="U1969" s="634" t="s">
        <v>694</v>
      </c>
      <c r="V1969" s="634" t="s">
        <v>694</v>
      </c>
      <c r="W1969" s="670">
        <v>42416</v>
      </c>
      <c r="X1969" s="670">
        <v>42416</v>
      </c>
      <c r="Y1969" s="422" t="s">
        <v>9975</v>
      </c>
      <c r="Z1969" s="637">
        <v>61658.09</v>
      </c>
      <c r="AA1969" s="632" t="s">
        <v>6331</v>
      </c>
      <c r="AB1969" s="636">
        <v>4217166136</v>
      </c>
    </row>
    <row r="1970" spans="1:28" ht="78.75">
      <c r="A1970" s="475" t="s">
        <v>27692</v>
      </c>
      <c r="B1970" s="1175" t="s">
        <v>8870</v>
      </c>
      <c r="C1970" s="643">
        <v>4221025201</v>
      </c>
      <c r="D1970" s="632" t="s">
        <v>265</v>
      </c>
      <c r="E1970" s="666" t="s">
        <v>9948</v>
      </c>
      <c r="F1970" s="422" t="s">
        <v>641</v>
      </c>
      <c r="G1970" s="422" t="s">
        <v>692</v>
      </c>
      <c r="H1970" s="422" t="s">
        <v>9976</v>
      </c>
      <c r="I1970" s="422" t="s">
        <v>3192</v>
      </c>
      <c r="J1970" s="635"/>
      <c r="K1970" s="632" t="s">
        <v>10</v>
      </c>
      <c r="L1970" s="639">
        <v>1</v>
      </c>
      <c r="M1970" s="639" t="s">
        <v>694</v>
      </c>
      <c r="N1970" s="637">
        <v>13000</v>
      </c>
      <c r="O1970" s="637">
        <v>13000</v>
      </c>
      <c r="P1970" s="647">
        <f t="shared" si="63"/>
        <v>0</v>
      </c>
      <c r="Q1970" s="638">
        <f t="shared" si="64"/>
        <v>0</v>
      </c>
      <c r="R1970" s="676" t="s">
        <v>6499</v>
      </c>
      <c r="S1970" s="676">
        <v>7707049388</v>
      </c>
      <c r="T1970" s="676" t="s">
        <v>9951</v>
      </c>
      <c r="U1970" s="676" t="s">
        <v>694</v>
      </c>
      <c r="V1970" s="676" t="s">
        <v>694</v>
      </c>
      <c r="W1970" s="670">
        <v>42416</v>
      </c>
      <c r="X1970" s="670">
        <v>42417</v>
      </c>
      <c r="Y1970" s="422" t="s">
        <v>9977</v>
      </c>
      <c r="Z1970" s="637">
        <v>13000</v>
      </c>
      <c r="AA1970" s="676" t="s">
        <v>6499</v>
      </c>
      <c r="AB1970" s="676">
        <v>7707049388</v>
      </c>
    </row>
    <row r="1971" spans="1:28" ht="78.75">
      <c r="A1971" s="475" t="s">
        <v>27693</v>
      </c>
      <c r="B1971" s="1175" t="s">
        <v>8874</v>
      </c>
      <c r="C1971" s="643">
        <v>4021013301</v>
      </c>
      <c r="D1971" s="632" t="s">
        <v>268</v>
      </c>
      <c r="E1971" s="422" t="s">
        <v>9871</v>
      </c>
      <c r="F1971" s="422" t="s">
        <v>831</v>
      </c>
      <c r="G1971" s="422" t="s">
        <v>694</v>
      </c>
      <c r="H1971" s="422" t="s">
        <v>694</v>
      </c>
      <c r="I1971" s="422" t="s">
        <v>1367</v>
      </c>
      <c r="J1971" s="476"/>
      <c r="K1971" s="632" t="s">
        <v>10</v>
      </c>
      <c r="L1971" s="639">
        <v>1</v>
      </c>
      <c r="M1971" s="639" t="s">
        <v>694</v>
      </c>
      <c r="N1971" s="662">
        <v>51277.71</v>
      </c>
      <c r="O1971" s="662">
        <v>51277.71</v>
      </c>
      <c r="P1971" s="647">
        <f t="shared" si="63"/>
        <v>0</v>
      </c>
      <c r="Q1971" s="638">
        <f t="shared" si="64"/>
        <v>0</v>
      </c>
      <c r="R1971" s="476" t="s">
        <v>1148</v>
      </c>
      <c r="S1971" s="422" t="s">
        <v>834</v>
      </c>
      <c r="T1971" s="476" t="s">
        <v>9872</v>
      </c>
      <c r="U1971" s="476" t="s">
        <v>694</v>
      </c>
      <c r="V1971" s="476" t="s">
        <v>694</v>
      </c>
      <c r="W1971" s="670">
        <v>42411</v>
      </c>
      <c r="X1971" s="670">
        <v>42412</v>
      </c>
      <c r="Y1971" s="632" t="s">
        <v>9978</v>
      </c>
      <c r="Z1971" s="662">
        <v>51277.71</v>
      </c>
      <c r="AA1971" s="476" t="s">
        <v>1148</v>
      </c>
      <c r="AB1971" s="422" t="s">
        <v>834</v>
      </c>
    </row>
    <row r="1972" spans="1:28" ht="78.75">
      <c r="A1972" s="475" t="s">
        <v>27694</v>
      </c>
      <c r="B1972" s="1175" t="s">
        <v>8874</v>
      </c>
      <c r="C1972" s="643">
        <v>4021013301</v>
      </c>
      <c r="D1972" s="632" t="s">
        <v>265</v>
      </c>
      <c r="E1972" s="666" t="s">
        <v>9948</v>
      </c>
      <c r="F1972" s="422" t="s">
        <v>538</v>
      </c>
      <c r="G1972" s="422" t="s">
        <v>642</v>
      </c>
      <c r="H1972" s="422" t="s">
        <v>9979</v>
      </c>
      <c r="I1972" s="422" t="s">
        <v>3192</v>
      </c>
      <c r="J1972" s="635"/>
      <c r="K1972" s="632" t="s">
        <v>10</v>
      </c>
      <c r="L1972" s="639">
        <v>1</v>
      </c>
      <c r="M1972" s="639" t="s">
        <v>694</v>
      </c>
      <c r="N1972" s="637">
        <v>10000</v>
      </c>
      <c r="O1972" s="637">
        <v>10000</v>
      </c>
      <c r="P1972" s="647">
        <f t="shared" si="63"/>
        <v>0</v>
      </c>
      <c r="Q1972" s="638">
        <f t="shared" si="64"/>
        <v>0</v>
      </c>
      <c r="R1972" s="676" t="s">
        <v>6499</v>
      </c>
      <c r="S1972" s="676">
        <v>7707049388</v>
      </c>
      <c r="T1972" s="676" t="s">
        <v>9951</v>
      </c>
      <c r="U1972" s="676" t="s">
        <v>694</v>
      </c>
      <c r="V1972" s="676" t="s">
        <v>694</v>
      </c>
      <c r="W1972" s="670">
        <v>42415</v>
      </c>
      <c r="X1972" s="670">
        <v>42415</v>
      </c>
      <c r="Y1972" s="632" t="s">
        <v>9980</v>
      </c>
      <c r="Z1972" s="637">
        <v>10000</v>
      </c>
      <c r="AA1972" s="676" t="s">
        <v>6499</v>
      </c>
      <c r="AB1972" s="676">
        <v>7707049388</v>
      </c>
    </row>
    <row r="1973" spans="1:28" ht="78.75">
      <c r="A1973" s="475" t="s">
        <v>27695</v>
      </c>
      <c r="B1973" s="1175" t="s">
        <v>8874</v>
      </c>
      <c r="C1973" s="643">
        <v>4021013301</v>
      </c>
      <c r="D1973" s="632" t="s">
        <v>269</v>
      </c>
      <c r="E1973" s="528" t="s">
        <v>9901</v>
      </c>
      <c r="F1973" s="422" t="s">
        <v>839</v>
      </c>
      <c r="G1973" s="422" t="s">
        <v>1377</v>
      </c>
      <c r="H1973" s="422" t="s">
        <v>9981</v>
      </c>
      <c r="I1973" s="632" t="s">
        <v>9912</v>
      </c>
      <c r="J1973" s="635"/>
      <c r="K1973" s="632" t="s">
        <v>10</v>
      </c>
      <c r="L1973" s="639">
        <v>1</v>
      </c>
      <c r="M1973" s="639" t="s">
        <v>694</v>
      </c>
      <c r="N1973" s="637">
        <v>1191205.8600000001</v>
      </c>
      <c r="O1973" s="637">
        <v>1191205.8600000001</v>
      </c>
      <c r="P1973" s="647">
        <f t="shared" si="63"/>
        <v>0</v>
      </c>
      <c r="Q1973" s="638">
        <f t="shared" si="64"/>
        <v>0</v>
      </c>
      <c r="R1973" s="632" t="s">
        <v>282</v>
      </c>
      <c r="S1973" s="636">
        <v>4205243178</v>
      </c>
      <c r="T1973" s="476" t="s">
        <v>9913</v>
      </c>
      <c r="U1973" s="476" t="s">
        <v>694</v>
      </c>
      <c r="V1973" s="476" t="s">
        <v>694</v>
      </c>
      <c r="W1973" s="670">
        <v>42438</v>
      </c>
      <c r="X1973" s="670">
        <v>42438</v>
      </c>
      <c r="Y1973" s="632" t="s">
        <v>9982</v>
      </c>
      <c r="Z1973" s="637">
        <v>1191205.8600000001</v>
      </c>
      <c r="AA1973" s="632" t="s">
        <v>282</v>
      </c>
      <c r="AB1973" s="636">
        <v>4205243178</v>
      </c>
    </row>
    <row r="1974" spans="1:28" ht="78.75">
      <c r="A1974" s="475" t="s">
        <v>27696</v>
      </c>
      <c r="B1974" s="1175" t="s">
        <v>8876</v>
      </c>
      <c r="C1974" s="643">
        <v>4219007420</v>
      </c>
      <c r="D1974" s="632" t="s">
        <v>269</v>
      </c>
      <c r="E1974" s="422" t="s">
        <v>9857</v>
      </c>
      <c r="F1974" s="422" t="s">
        <v>829</v>
      </c>
      <c r="G1974" s="422" t="s">
        <v>710</v>
      </c>
      <c r="H1974" s="422" t="s">
        <v>9983</v>
      </c>
      <c r="I1974" s="632" t="s">
        <v>9860</v>
      </c>
      <c r="J1974" s="635"/>
      <c r="K1974" s="632" t="s">
        <v>10</v>
      </c>
      <c r="L1974" s="639">
        <v>1</v>
      </c>
      <c r="M1974" s="639" t="s">
        <v>694</v>
      </c>
      <c r="N1974" s="637">
        <v>99229.78</v>
      </c>
      <c r="O1974" s="637">
        <v>99229.78</v>
      </c>
      <c r="P1974" s="647">
        <f t="shared" si="63"/>
        <v>0</v>
      </c>
      <c r="Q1974" s="638">
        <f t="shared" si="64"/>
        <v>0</v>
      </c>
      <c r="R1974" s="632" t="s">
        <v>6331</v>
      </c>
      <c r="S1974" s="636">
        <v>4217166136</v>
      </c>
      <c r="T1974" s="476" t="s">
        <v>9861</v>
      </c>
      <c r="U1974" s="476" t="s">
        <v>694</v>
      </c>
      <c r="V1974" s="476" t="s">
        <v>694</v>
      </c>
      <c r="W1974" s="670">
        <v>42401</v>
      </c>
      <c r="X1974" s="670">
        <v>42401</v>
      </c>
      <c r="Y1974" s="422" t="s">
        <v>9984</v>
      </c>
      <c r="Z1974" s="637">
        <v>99229.78</v>
      </c>
      <c r="AA1974" s="632" t="s">
        <v>6331</v>
      </c>
      <c r="AB1974" s="636">
        <v>4217166136</v>
      </c>
    </row>
    <row r="1975" spans="1:28" ht="78.75">
      <c r="A1975" s="475" t="s">
        <v>27697</v>
      </c>
      <c r="B1975" s="1175" t="s">
        <v>8876</v>
      </c>
      <c r="C1975" s="643">
        <v>4219007420</v>
      </c>
      <c r="D1975" s="632" t="s">
        <v>269</v>
      </c>
      <c r="E1975" s="528" t="s">
        <v>9901</v>
      </c>
      <c r="F1975" s="422" t="s">
        <v>829</v>
      </c>
      <c r="G1975" s="422" t="s">
        <v>710</v>
      </c>
      <c r="H1975" s="422" t="s">
        <v>9985</v>
      </c>
      <c r="I1975" s="632" t="s">
        <v>9906</v>
      </c>
      <c r="J1975" s="635"/>
      <c r="K1975" s="632" t="s">
        <v>10</v>
      </c>
      <c r="L1975" s="639">
        <v>1</v>
      </c>
      <c r="M1975" s="639" t="s">
        <v>694</v>
      </c>
      <c r="N1975" s="637">
        <v>544397.57999999996</v>
      </c>
      <c r="O1975" s="637">
        <v>544397.57999999996</v>
      </c>
      <c r="P1975" s="647">
        <f t="shared" si="63"/>
        <v>0</v>
      </c>
      <c r="Q1975" s="638">
        <f t="shared" si="64"/>
        <v>0</v>
      </c>
      <c r="R1975" s="632" t="s">
        <v>836</v>
      </c>
      <c r="S1975" s="636">
        <v>4217146362</v>
      </c>
      <c r="T1975" s="632" t="s">
        <v>9855</v>
      </c>
      <c r="U1975" s="634" t="s">
        <v>694</v>
      </c>
      <c r="V1975" s="632" t="s">
        <v>694</v>
      </c>
      <c r="W1975" s="670">
        <v>42401</v>
      </c>
      <c r="X1975" s="670">
        <v>42401</v>
      </c>
      <c r="Y1975" s="422" t="s">
        <v>9986</v>
      </c>
      <c r="Z1975" s="637">
        <v>544397.57999999996</v>
      </c>
      <c r="AA1975" s="632" t="s">
        <v>836</v>
      </c>
      <c r="AB1975" s="636">
        <v>4217146362</v>
      </c>
    </row>
    <row r="1976" spans="1:28" ht="78.75">
      <c r="A1976" s="475" t="s">
        <v>27698</v>
      </c>
      <c r="B1976" s="1175" t="s">
        <v>8876</v>
      </c>
      <c r="C1976" s="643">
        <v>4219007420</v>
      </c>
      <c r="D1976" s="632" t="s">
        <v>265</v>
      </c>
      <c r="E1976" s="666" t="s">
        <v>9948</v>
      </c>
      <c r="F1976" s="422" t="s">
        <v>538</v>
      </c>
      <c r="G1976" s="422" t="s">
        <v>642</v>
      </c>
      <c r="H1976" s="422" t="s">
        <v>9987</v>
      </c>
      <c r="I1976" s="422" t="s">
        <v>3192</v>
      </c>
      <c r="J1976" s="635"/>
      <c r="K1976" s="632" t="s">
        <v>10</v>
      </c>
      <c r="L1976" s="639">
        <v>1</v>
      </c>
      <c r="M1976" s="639" t="s">
        <v>694</v>
      </c>
      <c r="N1976" s="637">
        <v>10000</v>
      </c>
      <c r="O1976" s="637">
        <v>10000</v>
      </c>
      <c r="P1976" s="647">
        <f t="shared" si="63"/>
        <v>0</v>
      </c>
      <c r="Q1976" s="638">
        <f t="shared" si="64"/>
        <v>0</v>
      </c>
      <c r="R1976" s="676" t="s">
        <v>6499</v>
      </c>
      <c r="S1976" s="676">
        <v>7707049388</v>
      </c>
      <c r="T1976" s="676" t="s">
        <v>9951</v>
      </c>
      <c r="U1976" s="676" t="s">
        <v>694</v>
      </c>
      <c r="V1976" s="676" t="s">
        <v>694</v>
      </c>
      <c r="W1976" s="670">
        <v>42415</v>
      </c>
      <c r="X1976" s="670">
        <v>42415</v>
      </c>
      <c r="Y1976" s="422" t="s">
        <v>9988</v>
      </c>
      <c r="Z1976" s="637">
        <v>10000</v>
      </c>
      <c r="AA1976" s="676" t="s">
        <v>6499</v>
      </c>
      <c r="AB1976" s="676">
        <v>7707049388</v>
      </c>
    </row>
    <row r="1977" spans="1:28" ht="78.75">
      <c r="A1977" s="475" t="s">
        <v>27699</v>
      </c>
      <c r="B1977" s="1175" t="s">
        <v>8881</v>
      </c>
      <c r="C1977" s="643">
        <v>4219006748</v>
      </c>
      <c r="D1977" s="632" t="s">
        <v>269</v>
      </c>
      <c r="E1977" s="528" t="s">
        <v>9901</v>
      </c>
      <c r="F1977" s="422" t="s">
        <v>833</v>
      </c>
      <c r="G1977" s="422" t="s">
        <v>840</v>
      </c>
      <c r="H1977" s="422" t="s">
        <v>9989</v>
      </c>
      <c r="I1977" s="632" t="s">
        <v>9906</v>
      </c>
      <c r="J1977" s="635"/>
      <c r="K1977" s="632" t="s">
        <v>10</v>
      </c>
      <c r="L1977" s="639">
        <v>1</v>
      </c>
      <c r="M1977" s="639" t="s">
        <v>694</v>
      </c>
      <c r="N1977" s="637">
        <v>1518950.31</v>
      </c>
      <c r="O1977" s="637">
        <v>1518950.31</v>
      </c>
      <c r="P1977" s="647">
        <f t="shared" si="63"/>
        <v>0</v>
      </c>
      <c r="Q1977" s="638">
        <f t="shared" si="64"/>
        <v>0</v>
      </c>
      <c r="R1977" s="632" t="s">
        <v>282</v>
      </c>
      <c r="S1977" s="636">
        <v>4205243178</v>
      </c>
      <c r="T1977" s="476" t="s">
        <v>9913</v>
      </c>
      <c r="U1977" s="476" t="s">
        <v>694</v>
      </c>
      <c r="V1977" s="476" t="s">
        <v>694</v>
      </c>
      <c r="W1977" s="670">
        <v>42408</v>
      </c>
      <c r="X1977" s="670">
        <v>42410</v>
      </c>
      <c r="Y1977" s="422" t="s">
        <v>9990</v>
      </c>
      <c r="Z1977" s="637">
        <v>1518950.31</v>
      </c>
      <c r="AA1977" s="632" t="s">
        <v>282</v>
      </c>
      <c r="AB1977" s="636">
        <v>4205243178</v>
      </c>
    </row>
    <row r="1978" spans="1:28" ht="78.75">
      <c r="A1978" s="475" t="s">
        <v>27700</v>
      </c>
      <c r="B1978" s="1175" t="s">
        <v>8881</v>
      </c>
      <c r="C1978" s="643">
        <v>4219006748</v>
      </c>
      <c r="D1978" s="632" t="s">
        <v>269</v>
      </c>
      <c r="E1978" s="422" t="s">
        <v>9857</v>
      </c>
      <c r="F1978" s="422" t="s">
        <v>538</v>
      </c>
      <c r="G1978" s="422" t="s">
        <v>642</v>
      </c>
      <c r="H1978" s="422" t="s">
        <v>9991</v>
      </c>
      <c r="I1978" s="632" t="s">
        <v>9860</v>
      </c>
      <c r="J1978" s="635"/>
      <c r="K1978" s="632" t="s">
        <v>10</v>
      </c>
      <c r="L1978" s="639">
        <v>1</v>
      </c>
      <c r="M1978" s="639" t="s">
        <v>694</v>
      </c>
      <c r="N1978" s="637">
        <v>320232.61</v>
      </c>
      <c r="O1978" s="637">
        <v>320232.61</v>
      </c>
      <c r="P1978" s="647">
        <f t="shared" si="63"/>
        <v>0</v>
      </c>
      <c r="Q1978" s="638">
        <f t="shared" si="64"/>
        <v>0</v>
      </c>
      <c r="R1978" s="632" t="s">
        <v>6331</v>
      </c>
      <c r="S1978" s="636">
        <v>4217166136</v>
      </c>
      <c r="T1978" s="476" t="s">
        <v>9861</v>
      </c>
      <c r="U1978" s="634" t="s">
        <v>694</v>
      </c>
      <c r="V1978" s="632" t="s">
        <v>694</v>
      </c>
      <c r="W1978" s="670">
        <v>42415</v>
      </c>
      <c r="X1978" s="670">
        <v>42416</v>
      </c>
      <c r="Y1978" s="422" t="s">
        <v>9992</v>
      </c>
      <c r="Z1978" s="637">
        <v>320232.61</v>
      </c>
      <c r="AA1978" s="632" t="s">
        <v>6331</v>
      </c>
      <c r="AB1978" s="636">
        <v>4217166136</v>
      </c>
    </row>
    <row r="1979" spans="1:28" ht="78.75">
      <c r="A1979" s="475" t="s">
        <v>27701</v>
      </c>
      <c r="B1979" s="1175" t="s">
        <v>8881</v>
      </c>
      <c r="C1979" s="643">
        <v>4219006748</v>
      </c>
      <c r="D1979" s="632" t="s">
        <v>269</v>
      </c>
      <c r="E1979" s="422" t="s">
        <v>9857</v>
      </c>
      <c r="F1979" s="422" t="s">
        <v>642</v>
      </c>
      <c r="G1979" s="422" t="s">
        <v>1014</v>
      </c>
      <c r="H1979" s="422" t="s">
        <v>9993</v>
      </c>
      <c r="I1979" s="632" t="s">
        <v>9860</v>
      </c>
      <c r="J1979" s="635"/>
      <c r="K1979" s="632" t="s">
        <v>10</v>
      </c>
      <c r="L1979" s="639">
        <v>1</v>
      </c>
      <c r="M1979" s="639" t="s">
        <v>694</v>
      </c>
      <c r="N1979" s="637">
        <v>67834.66</v>
      </c>
      <c r="O1979" s="637">
        <v>67834.66</v>
      </c>
      <c r="P1979" s="647">
        <f t="shared" si="63"/>
        <v>0</v>
      </c>
      <c r="Q1979" s="638">
        <f t="shared" si="64"/>
        <v>0</v>
      </c>
      <c r="R1979" s="632" t="s">
        <v>6331</v>
      </c>
      <c r="S1979" s="636">
        <v>4217166136</v>
      </c>
      <c r="T1979" s="476" t="s">
        <v>9861</v>
      </c>
      <c r="U1979" s="634" t="s">
        <v>694</v>
      </c>
      <c r="V1979" s="632" t="s">
        <v>694</v>
      </c>
      <c r="W1979" s="670">
        <v>42425</v>
      </c>
      <c r="X1979" s="670">
        <v>42425</v>
      </c>
      <c r="Y1979" s="422" t="s">
        <v>9994</v>
      </c>
      <c r="Z1979" s="637">
        <v>67834.66</v>
      </c>
      <c r="AA1979" s="632" t="s">
        <v>6331</v>
      </c>
      <c r="AB1979" s="636">
        <v>4217166136</v>
      </c>
    </row>
    <row r="1980" spans="1:28" ht="78.75">
      <c r="A1980" s="475" t="s">
        <v>27702</v>
      </c>
      <c r="B1980" s="1175" t="s">
        <v>8881</v>
      </c>
      <c r="C1980" s="643">
        <v>4219006748</v>
      </c>
      <c r="D1980" s="632" t="s">
        <v>265</v>
      </c>
      <c r="E1980" s="666" t="s">
        <v>9948</v>
      </c>
      <c r="F1980" s="422" t="s">
        <v>848</v>
      </c>
      <c r="G1980" s="422" t="s">
        <v>713</v>
      </c>
      <c r="H1980" s="422" t="s">
        <v>9995</v>
      </c>
      <c r="I1980" s="422" t="s">
        <v>3192</v>
      </c>
      <c r="J1980" s="635"/>
      <c r="K1980" s="632" t="s">
        <v>10</v>
      </c>
      <c r="L1980" s="639">
        <v>1</v>
      </c>
      <c r="M1980" s="639" t="s">
        <v>694</v>
      </c>
      <c r="N1980" s="637">
        <v>10000</v>
      </c>
      <c r="O1980" s="637">
        <v>10000</v>
      </c>
      <c r="P1980" s="647">
        <f t="shared" si="63"/>
        <v>0</v>
      </c>
      <c r="Q1980" s="638">
        <f t="shared" si="64"/>
        <v>0</v>
      </c>
      <c r="R1980" s="676" t="s">
        <v>6499</v>
      </c>
      <c r="S1980" s="676">
        <v>7707049388</v>
      </c>
      <c r="T1980" s="676" t="s">
        <v>9951</v>
      </c>
      <c r="U1980" s="676" t="s">
        <v>694</v>
      </c>
      <c r="V1980" s="676" t="s">
        <v>694</v>
      </c>
      <c r="W1980" s="670">
        <v>42438</v>
      </c>
      <c r="X1980" s="670">
        <v>42438</v>
      </c>
      <c r="Y1980" s="422" t="s">
        <v>9996</v>
      </c>
      <c r="Z1980" s="637">
        <v>10000</v>
      </c>
      <c r="AA1980" s="676" t="s">
        <v>6499</v>
      </c>
      <c r="AB1980" s="676">
        <v>7707049388</v>
      </c>
    </row>
    <row r="1981" spans="1:28" ht="78.75">
      <c r="A1981" s="475" t="s">
        <v>27703</v>
      </c>
      <c r="B1981" s="1172" t="s">
        <v>8885</v>
      </c>
      <c r="C1981" s="643">
        <v>4219007325</v>
      </c>
      <c r="D1981" s="632" t="s">
        <v>269</v>
      </c>
      <c r="E1981" s="422" t="s">
        <v>9857</v>
      </c>
      <c r="F1981" s="422" t="s">
        <v>832</v>
      </c>
      <c r="G1981" s="422" t="s">
        <v>2245</v>
      </c>
      <c r="H1981" s="422" t="s">
        <v>9997</v>
      </c>
      <c r="I1981" s="632" t="s">
        <v>9860</v>
      </c>
      <c r="J1981" s="635"/>
      <c r="K1981" s="632" t="s">
        <v>10</v>
      </c>
      <c r="L1981" s="639">
        <v>1</v>
      </c>
      <c r="M1981" s="639" t="s">
        <v>694</v>
      </c>
      <c r="N1981" s="637">
        <v>216534.25</v>
      </c>
      <c r="O1981" s="637">
        <v>216534.25</v>
      </c>
      <c r="P1981" s="647">
        <f t="shared" si="63"/>
        <v>0</v>
      </c>
      <c r="Q1981" s="638">
        <f t="shared" si="64"/>
        <v>0</v>
      </c>
      <c r="R1981" s="632" t="s">
        <v>6331</v>
      </c>
      <c r="S1981" s="636">
        <v>4217166136</v>
      </c>
      <c r="T1981" s="476" t="s">
        <v>9861</v>
      </c>
      <c r="U1981" s="634" t="s">
        <v>694</v>
      </c>
      <c r="V1981" s="632" t="s">
        <v>694</v>
      </c>
      <c r="W1981" s="670">
        <v>42401</v>
      </c>
      <c r="X1981" s="670">
        <v>42401</v>
      </c>
      <c r="Y1981" s="422" t="s">
        <v>9998</v>
      </c>
      <c r="Z1981" s="637">
        <v>216534.25</v>
      </c>
      <c r="AA1981" s="632" t="s">
        <v>6331</v>
      </c>
      <c r="AB1981" s="636">
        <v>4217166136</v>
      </c>
    </row>
    <row r="1982" spans="1:28" ht="78.75">
      <c r="A1982" s="475" t="s">
        <v>27704</v>
      </c>
      <c r="B1982" s="1172" t="s">
        <v>8885</v>
      </c>
      <c r="C1982" s="643">
        <v>4219007325</v>
      </c>
      <c r="D1982" s="632" t="s">
        <v>269</v>
      </c>
      <c r="E1982" s="528" t="s">
        <v>9901</v>
      </c>
      <c r="F1982" s="422" t="s">
        <v>832</v>
      </c>
      <c r="G1982" s="422" t="s">
        <v>2245</v>
      </c>
      <c r="H1982" s="422" t="s">
        <v>9999</v>
      </c>
      <c r="I1982" s="632" t="s">
        <v>9906</v>
      </c>
      <c r="J1982" s="635"/>
      <c r="K1982" s="632" t="s">
        <v>10</v>
      </c>
      <c r="L1982" s="639">
        <v>1</v>
      </c>
      <c r="M1982" s="639" t="s">
        <v>694</v>
      </c>
      <c r="N1982" s="637">
        <v>662331.92000000004</v>
      </c>
      <c r="O1982" s="637">
        <v>662331.92000000004</v>
      </c>
      <c r="P1982" s="647">
        <f t="shared" si="63"/>
        <v>0</v>
      </c>
      <c r="Q1982" s="638">
        <f t="shared" si="64"/>
        <v>0</v>
      </c>
      <c r="R1982" s="632" t="s">
        <v>836</v>
      </c>
      <c r="S1982" s="636">
        <v>4217146362</v>
      </c>
      <c r="T1982" s="632" t="s">
        <v>9855</v>
      </c>
      <c r="U1982" s="676" t="s">
        <v>694</v>
      </c>
      <c r="V1982" s="676" t="s">
        <v>694</v>
      </c>
      <c r="W1982" s="670">
        <v>42401</v>
      </c>
      <c r="X1982" s="670">
        <v>42401</v>
      </c>
      <c r="Y1982" s="422" t="s">
        <v>10000</v>
      </c>
      <c r="Z1982" s="637">
        <v>662331.92000000004</v>
      </c>
      <c r="AA1982" s="632" t="s">
        <v>836</v>
      </c>
      <c r="AB1982" s="636">
        <v>4217146362</v>
      </c>
    </row>
    <row r="1983" spans="1:28" ht="78.75">
      <c r="A1983" s="475" t="s">
        <v>27705</v>
      </c>
      <c r="B1983" s="1172" t="s">
        <v>8885</v>
      </c>
      <c r="C1983" s="643">
        <v>4219007325</v>
      </c>
      <c r="D1983" s="632" t="s">
        <v>269</v>
      </c>
      <c r="E1983" s="528" t="s">
        <v>9901</v>
      </c>
      <c r="F1983" s="422" t="s">
        <v>641</v>
      </c>
      <c r="G1983" s="422" t="s">
        <v>1377</v>
      </c>
      <c r="H1983" s="422" t="s">
        <v>10001</v>
      </c>
      <c r="I1983" s="632" t="s">
        <v>9906</v>
      </c>
      <c r="J1983" s="635"/>
      <c r="K1983" s="632" t="s">
        <v>10</v>
      </c>
      <c r="L1983" s="639">
        <v>1</v>
      </c>
      <c r="M1983" s="639" t="s">
        <v>694</v>
      </c>
      <c r="N1983" s="637">
        <v>2047633.52</v>
      </c>
      <c r="O1983" s="637">
        <v>2047633.52</v>
      </c>
      <c r="P1983" s="647">
        <f t="shared" si="63"/>
        <v>0</v>
      </c>
      <c r="Q1983" s="638">
        <f t="shared" si="64"/>
        <v>0</v>
      </c>
      <c r="R1983" s="632" t="s">
        <v>282</v>
      </c>
      <c r="S1983" s="636">
        <v>4205243178</v>
      </c>
      <c r="T1983" s="476" t="s">
        <v>9913</v>
      </c>
      <c r="U1983" s="476" t="s">
        <v>694</v>
      </c>
      <c r="V1983" s="476" t="s">
        <v>694</v>
      </c>
      <c r="W1983" s="670">
        <v>42438</v>
      </c>
      <c r="X1983" s="670">
        <v>42438</v>
      </c>
      <c r="Y1983" s="422" t="s">
        <v>10002</v>
      </c>
      <c r="Z1983" s="637">
        <v>2047633.52</v>
      </c>
      <c r="AA1983" s="632" t="s">
        <v>282</v>
      </c>
      <c r="AB1983" s="636">
        <v>4205243178</v>
      </c>
    </row>
    <row r="1984" spans="1:28" ht="78.75">
      <c r="A1984" s="475" t="s">
        <v>27706</v>
      </c>
      <c r="B1984" s="1172" t="s">
        <v>8859</v>
      </c>
      <c r="C1984" s="643">
        <v>4219007300</v>
      </c>
      <c r="D1984" s="632" t="s">
        <v>265</v>
      </c>
      <c r="E1984" s="666" t="s">
        <v>9948</v>
      </c>
      <c r="F1984" s="422" t="s">
        <v>538</v>
      </c>
      <c r="G1984" s="422" t="s">
        <v>642</v>
      </c>
      <c r="H1984" s="422" t="s">
        <v>10003</v>
      </c>
      <c r="I1984" s="422" t="s">
        <v>3192</v>
      </c>
      <c r="J1984" s="635"/>
      <c r="K1984" s="632" t="s">
        <v>10</v>
      </c>
      <c r="L1984" s="639">
        <v>1</v>
      </c>
      <c r="M1984" s="639" t="s">
        <v>694</v>
      </c>
      <c r="N1984" s="637">
        <v>10000</v>
      </c>
      <c r="O1984" s="637">
        <v>10000</v>
      </c>
      <c r="P1984" s="647">
        <f t="shared" si="63"/>
        <v>0</v>
      </c>
      <c r="Q1984" s="638">
        <f t="shared" si="64"/>
        <v>0</v>
      </c>
      <c r="R1984" s="676" t="s">
        <v>6499</v>
      </c>
      <c r="S1984" s="676">
        <v>7707049388</v>
      </c>
      <c r="T1984" s="676" t="s">
        <v>9951</v>
      </c>
      <c r="U1984" s="676" t="s">
        <v>694</v>
      </c>
      <c r="V1984" s="676" t="s">
        <v>694</v>
      </c>
      <c r="W1984" s="670">
        <v>42415</v>
      </c>
      <c r="X1984" s="670">
        <v>42415</v>
      </c>
      <c r="Y1984" s="422" t="s">
        <v>10004</v>
      </c>
      <c r="Z1984" s="637">
        <v>10000</v>
      </c>
      <c r="AA1984" s="676" t="s">
        <v>6499</v>
      </c>
      <c r="AB1984" s="676">
        <v>7707049388</v>
      </c>
    </row>
    <row r="1985" spans="1:28" ht="78.75">
      <c r="A1985" s="475" t="s">
        <v>27707</v>
      </c>
      <c r="B1985" s="1172" t="s">
        <v>8859</v>
      </c>
      <c r="C1985" s="643">
        <v>4219007300</v>
      </c>
      <c r="D1985" s="632" t="s">
        <v>269</v>
      </c>
      <c r="E1985" s="422" t="s">
        <v>9857</v>
      </c>
      <c r="F1985" s="422" t="s">
        <v>538</v>
      </c>
      <c r="G1985" s="422" t="s">
        <v>1377</v>
      </c>
      <c r="H1985" s="422" t="s">
        <v>10005</v>
      </c>
      <c r="I1985" s="632" t="s">
        <v>9860</v>
      </c>
      <c r="J1985" s="635"/>
      <c r="K1985" s="632" t="s">
        <v>10</v>
      </c>
      <c r="L1985" s="639">
        <v>1</v>
      </c>
      <c r="M1985" s="639" t="s">
        <v>694</v>
      </c>
      <c r="N1985" s="637">
        <v>214149.3</v>
      </c>
      <c r="O1985" s="637">
        <v>214149.3</v>
      </c>
      <c r="P1985" s="647">
        <f t="shared" si="63"/>
        <v>0</v>
      </c>
      <c r="Q1985" s="638">
        <f t="shared" si="64"/>
        <v>0</v>
      </c>
      <c r="R1985" s="632" t="s">
        <v>6331</v>
      </c>
      <c r="S1985" s="636">
        <v>4217166136</v>
      </c>
      <c r="T1985" s="476" t="s">
        <v>9861</v>
      </c>
      <c r="U1985" s="634" t="s">
        <v>694</v>
      </c>
      <c r="V1985" s="632" t="s">
        <v>694</v>
      </c>
      <c r="W1985" s="670">
        <v>42438</v>
      </c>
      <c r="X1985" s="670">
        <v>42438</v>
      </c>
      <c r="Y1985" s="422" t="s">
        <v>10006</v>
      </c>
      <c r="Z1985" s="637">
        <v>214149.3</v>
      </c>
      <c r="AA1985" s="632" t="s">
        <v>6331</v>
      </c>
      <c r="AB1985" s="636">
        <v>4217166136</v>
      </c>
    </row>
    <row r="1986" spans="1:28" ht="78.75">
      <c r="A1986" s="475" t="s">
        <v>27708</v>
      </c>
      <c r="B1986" s="1172" t="s">
        <v>8859</v>
      </c>
      <c r="C1986" s="643">
        <v>4219007300</v>
      </c>
      <c r="D1986" s="632" t="s">
        <v>269</v>
      </c>
      <c r="E1986" s="528" t="s">
        <v>9901</v>
      </c>
      <c r="F1986" s="422" t="s">
        <v>538</v>
      </c>
      <c r="G1986" s="422" t="s">
        <v>1377</v>
      </c>
      <c r="H1986" s="422" t="s">
        <v>10007</v>
      </c>
      <c r="I1986" s="632" t="s">
        <v>9906</v>
      </c>
      <c r="J1986" s="635"/>
      <c r="K1986" s="632" t="s">
        <v>10</v>
      </c>
      <c r="L1986" s="639">
        <v>1</v>
      </c>
      <c r="M1986" s="639" t="s">
        <v>694</v>
      </c>
      <c r="N1986" s="637">
        <v>1387665.85</v>
      </c>
      <c r="O1986" s="637">
        <v>1387665.85</v>
      </c>
      <c r="P1986" s="647">
        <f t="shared" si="63"/>
        <v>0</v>
      </c>
      <c r="Q1986" s="638">
        <f t="shared" si="64"/>
        <v>0</v>
      </c>
      <c r="R1986" s="632" t="s">
        <v>282</v>
      </c>
      <c r="S1986" s="636">
        <v>4205243178</v>
      </c>
      <c r="T1986" s="476" t="s">
        <v>9913</v>
      </c>
      <c r="U1986" s="476" t="s">
        <v>694</v>
      </c>
      <c r="V1986" s="476" t="s">
        <v>694</v>
      </c>
      <c r="W1986" s="670">
        <v>42438</v>
      </c>
      <c r="X1986" s="670">
        <v>42438</v>
      </c>
      <c r="Y1986" s="422" t="s">
        <v>10008</v>
      </c>
      <c r="Z1986" s="637">
        <v>1387665.85</v>
      </c>
      <c r="AA1986" s="632" t="s">
        <v>282</v>
      </c>
      <c r="AB1986" s="636">
        <v>4205243178</v>
      </c>
    </row>
    <row r="1987" spans="1:28" ht="78.75">
      <c r="A1987" s="475" t="s">
        <v>27709</v>
      </c>
      <c r="B1987" s="1172" t="s">
        <v>8868</v>
      </c>
      <c r="C1987" s="643">
        <v>4253017901</v>
      </c>
      <c r="D1987" s="632" t="s">
        <v>268</v>
      </c>
      <c r="E1987" s="422" t="s">
        <v>9871</v>
      </c>
      <c r="F1987" s="422" t="s">
        <v>1719</v>
      </c>
      <c r="G1987" s="422" t="s">
        <v>694</v>
      </c>
      <c r="H1987" s="422" t="s">
        <v>694</v>
      </c>
      <c r="I1987" s="422" t="s">
        <v>1367</v>
      </c>
      <c r="J1987" s="476"/>
      <c r="K1987" s="632" t="s">
        <v>10</v>
      </c>
      <c r="L1987" s="639">
        <v>1</v>
      </c>
      <c r="M1987" s="639" t="s">
        <v>694</v>
      </c>
      <c r="N1987" s="662">
        <v>70935.350000000006</v>
      </c>
      <c r="O1987" s="662">
        <v>70935.350000000006</v>
      </c>
      <c r="P1987" s="647">
        <f t="shared" si="63"/>
        <v>0</v>
      </c>
      <c r="Q1987" s="638">
        <f t="shared" si="64"/>
        <v>0</v>
      </c>
      <c r="R1987" s="476" t="s">
        <v>1148</v>
      </c>
      <c r="S1987" s="422" t="s">
        <v>834</v>
      </c>
      <c r="T1987" s="476" t="s">
        <v>9872</v>
      </c>
      <c r="U1987" s="476" t="s">
        <v>694</v>
      </c>
      <c r="V1987" s="476" t="s">
        <v>694</v>
      </c>
      <c r="W1987" s="670">
        <v>42388</v>
      </c>
      <c r="X1987" s="670">
        <v>42391</v>
      </c>
      <c r="Y1987" s="422" t="s">
        <v>10009</v>
      </c>
      <c r="Z1987" s="662">
        <v>70935.350000000006</v>
      </c>
      <c r="AA1987" s="476" t="s">
        <v>1148</v>
      </c>
      <c r="AB1987" s="422" t="s">
        <v>834</v>
      </c>
    </row>
    <row r="1988" spans="1:28" ht="78.75">
      <c r="A1988" s="475" t="s">
        <v>27710</v>
      </c>
      <c r="B1988" s="1172" t="s">
        <v>8868</v>
      </c>
      <c r="C1988" s="643">
        <v>4253017901</v>
      </c>
      <c r="D1988" s="632" t="s">
        <v>269</v>
      </c>
      <c r="E1988" s="422" t="s">
        <v>9857</v>
      </c>
      <c r="F1988" s="422" t="s">
        <v>538</v>
      </c>
      <c r="G1988" s="422" t="s">
        <v>642</v>
      </c>
      <c r="H1988" s="422" t="s">
        <v>10010</v>
      </c>
      <c r="I1988" s="632" t="s">
        <v>9860</v>
      </c>
      <c r="J1988" s="635"/>
      <c r="K1988" s="632" t="s">
        <v>10</v>
      </c>
      <c r="L1988" s="639">
        <v>1</v>
      </c>
      <c r="M1988" s="639" t="s">
        <v>694</v>
      </c>
      <c r="N1988" s="637">
        <v>84077</v>
      </c>
      <c r="O1988" s="637">
        <v>84077</v>
      </c>
      <c r="P1988" s="647">
        <f t="shared" si="63"/>
        <v>0</v>
      </c>
      <c r="Q1988" s="638">
        <f t="shared" si="64"/>
        <v>0</v>
      </c>
      <c r="R1988" s="632" t="s">
        <v>6331</v>
      </c>
      <c r="S1988" s="636">
        <v>4217166136</v>
      </c>
      <c r="T1988" s="476" t="s">
        <v>9861</v>
      </c>
      <c r="U1988" s="476" t="s">
        <v>694</v>
      </c>
      <c r="V1988" s="476" t="s">
        <v>694</v>
      </c>
      <c r="W1988" s="670">
        <v>42415</v>
      </c>
      <c r="X1988" s="670">
        <v>42415</v>
      </c>
      <c r="Y1988" s="422" t="s">
        <v>10011</v>
      </c>
      <c r="Z1988" s="637">
        <v>84077</v>
      </c>
      <c r="AA1988" s="632" t="s">
        <v>6331</v>
      </c>
      <c r="AB1988" s="636">
        <v>4217166136</v>
      </c>
    </row>
    <row r="1989" spans="1:28" ht="78.75">
      <c r="A1989" s="475" t="s">
        <v>27711</v>
      </c>
      <c r="B1989" s="1172" t="s">
        <v>8868</v>
      </c>
      <c r="C1989" s="643">
        <v>4253017901</v>
      </c>
      <c r="D1989" s="632" t="s">
        <v>269</v>
      </c>
      <c r="E1989" s="528" t="s">
        <v>9901</v>
      </c>
      <c r="F1989" s="422" t="s">
        <v>641</v>
      </c>
      <c r="G1989" s="422" t="s">
        <v>1377</v>
      </c>
      <c r="H1989" s="422" t="s">
        <v>10012</v>
      </c>
      <c r="I1989" s="632" t="s">
        <v>9912</v>
      </c>
      <c r="J1989" s="635"/>
      <c r="K1989" s="632" t="s">
        <v>10</v>
      </c>
      <c r="L1989" s="639">
        <v>1</v>
      </c>
      <c r="M1989" s="639" t="s">
        <v>694</v>
      </c>
      <c r="N1989" s="637">
        <v>334382.36</v>
      </c>
      <c r="O1989" s="637">
        <v>334382.36</v>
      </c>
      <c r="P1989" s="647">
        <f t="shared" si="63"/>
        <v>0</v>
      </c>
      <c r="Q1989" s="638">
        <f t="shared" si="64"/>
        <v>0</v>
      </c>
      <c r="R1989" s="632" t="s">
        <v>282</v>
      </c>
      <c r="S1989" s="636">
        <v>4205243178</v>
      </c>
      <c r="T1989" s="476" t="s">
        <v>9913</v>
      </c>
      <c r="U1989" s="476" t="s">
        <v>694</v>
      </c>
      <c r="V1989" s="476" t="s">
        <v>694</v>
      </c>
      <c r="W1989" s="670">
        <v>42438</v>
      </c>
      <c r="X1989" s="670">
        <v>42439</v>
      </c>
      <c r="Y1989" s="422" t="s">
        <v>10013</v>
      </c>
      <c r="Z1989" s="637">
        <v>334382.36</v>
      </c>
      <c r="AA1989" s="632" t="s">
        <v>282</v>
      </c>
      <c r="AB1989" s="636">
        <v>4205243178</v>
      </c>
    </row>
    <row r="1990" spans="1:28" ht="78.75">
      <c r="A1990" s="475" t="s">
        <v>27712</v>
      </c>
      <c r="B1990" s="1172" t="s">
        <v>8904</v>
      </c>
      <c r="C1990" s="643">
        <v>4219006434</v>
      </c>
      <c r="D1990" s="632" t="s">
        <v>269</v>
      </c>
      <c r="E1990" s="528" t="s">
        <v>9901</v>
      </c>
      <c r="F1990" s="422" t="s">
        <v>832</v>
      </c>
      <c r="G1990" s="422" t="s">
        <v>2245</v>
      </c>
      <c r="H1990" s="422" t="s">
        <v>10014</v>
      </c>
      <c r="I1990" s="632" t="s">
        <v>9906</v>
      </c>
      <c r="J1990" s="635"/>
      <c r="K1990" s="632" t="s">
        <v>10</v>
      </c>
      <c r="L1990" s="639">
        <v>1</v>
      </c>
      <c r="M1990" s="639" t="s">
        <v>694</v>
      </c>
      <c r="N1990" s="637">
        <v>441321.93</v>
      </c>
      <c r="O1990" s="637">
        <v>441321.93</v>
      </c>
      <c r="P1990" s="647">
        <f t="shared" si="63"/>
        <v>0</v>
      </c>
      <c r="Q1990" s="638">
        <f t="shared" si="64"/>
        <v>0</v>
      </c>
      <c r="R1990" s="632" t="s">
        <v>836</v>
      </c>
      <c r="S1990" s="636">
        <v>4217146362</v>
      </c>
      <c r="T1990" s="632" t="s">
        <v>9855</v>
      </c>
      <c r="U1990" s="634" t="s">
        <v>694</v>
      </c>
      <c r="V1990" s="632" t="s">
        <v>694</v>
      </c>
      <c r="W1990" s="670">
        <v>42401</v>
      </c>
      <c r="X1990" s="670">
        <v>42401</v>
      </c>
      <c r="Y1990" s="422" t="s">
        <v>10015</v>
      </c>
      <c r="Z1990" s="637">
        <v>441321.93</v>
      </c>
      <c r="AA1990" s="632" t="s">
        <v>836</v>
      </c>
      <c r="AB1990" s="636">
        <v>4217146362</v>
      </c>
    </row>
    <row r="1991" spans="1:28" ht="78.75">
      <c r="A1991" s="475" t="s">
        <v>27713</v>
      </c>
      <c r="B1991" s="1172" t="s">
        <v>8904</v>
      </c>
      <c r="C1991" s="643">
        <v>4219006434</v>
      </c>
      <c r="D1991" s="632" t="s">
        <v>269</v>
      </c>
      <c r="E1991" s="422" t="s">
        <v>9857</v>
      </c>
      <c r="F1991" s="422" t="s">
        <v>832</v>
      </c>
      <c r="G1991" s="422" t="s">
        <v>2245</v>
      </c>
      <c r="H1991" s="422" t="s">
        <v>10016</v>
      </c>
      <c r="I1991" s="632" t="s">
        <v>9860</v>
      </c>
      <c r="J1991" s="635"/>
      <c r="K1991" s="632" t="s">
        <v>10</v>
      </c>
      <c r="L1991" s="639">
        <v>1</v>
      </c>
      <c r="M1991" s="639" t="s">
        <v>694</v>
      </c>
      <c r="N1991" s="637">
        <v>58918.74</v>
      </c>
      <c r="O1991" s="637">
        <v>58918.74</v>
      </c>
      <c r="P1991" s="647">
        <f t="shared" si="63"/>
        <v>0</v>
      </c>
      <c r="Q1991" s="638">
        <f t="shared" si="64"/>
        <v>0</v>
      </c>
      <c r="R1991" s="632" t="s">
        <v>6331</v>
      </c>
      <c r="S1991" s="636">
        <v>4217166136</v>
      </c>
      <c r="T1991" s="476" t="s">
        <v>9861</v>
      </c>
      <c r="U1991" s="476" t="s">
        <v>694</v>
      </c>
      <c r="V1991" s="476" t="s">
        <v>694</v>
      </c>
      <c r="W1991" s="670">
        <v>42401</v>
      </c>
      <c r="X1991" s="670">
        <v>42401</v>
      </c>
      <c r="Y1991" s="422" t="s">
        <v>10017</v>
      </c>
      <c r="Z1991" s="637">
        <v>58918.74</v>
      </c>
      <c r="AA1991" s="632" t="s">
        <v>6331</v>
      </c>
      <c r="AB1991" s="636">
        <v>4217166136</v>
      </c>
    </row>
    <row r="1992" spans="1:28" ht="78.75">
      <c r="A1992" s="475" t="s">
        <v>27714</v>
      </c>
      <c r="B1992" s="1172" t="s">
        <v>8904</v>
      </c>
      <c r="C1992" s="643">
        <v>4219006434</v>
      </c>
      <c r="D1992" s="632" t="s">
        <v>269</v>
      </c>
      <c r="E1992" s="528" t="s">
        <v>9901</v>
      </c>
      <c r="F1992" s="422" t="s">
        <v>9696</v>
      </c>
      <c r="G1992" s="422" t="s">
        <v>6493</v>
      </c>
      <c r="H1992" s="422" t="s">
        <v>10018</v>
      </c>
      <c r="I1992" s="632" t="s">
        <v>9906</v>
      </c>
      <c r="J1992" s="635"/>
      <c r="K1992" s="632" t="s">
        <v>10</v>
      </c>
      <c r="L1992" s="639">
        <v>1</v>
      </c>
      <c r="M1992" s="639" t="s">
        <v>694</v>
      </c>
      <c r="N1992" s="637">
        <v>76512.899999999994</v>
      </c>
      <c r="O1992" s="637">
        <v>76512.899999999994</v>
      </c>
      <c r="P1992" s="647">
        <f t="shared" si="63"/>
        <v>0</v>
      </c>
      <c r="Q1992" s="638">
        <f t="shared" si="64"/>
        <v>0</v>
      </c>
      <c r="R1992" s="632" t="s">
        <v>836</v>
      </c>
      <c r="S1992" s="636">
        <v>4217146362</v>
      </c>
      <c r="T1992" s="632" t="s">
        <v>9855</v>
      </c>
      <c r="U1992" s="634" t="s">
        <v>694</v>
      </c>
      <c r="V1992" s="632" t="s">
        <v>694</v>
      </c>
      <c r="W1992" s="670">
        <v>42424</v>
      </c>
      <c r="X1992" s="670">
        <v>42424</v>
      </c>
      <c r="Y1992" s="422" t="s">
        <v>10019</v>
      </c>
      <c r="Z1992" s="637">
        <v>76512.899999999994</v>
      </c>
      <c r="AA1992" s="632" t="s">
        <v>836</v>
      </c>
      <c r="AB1992" s="636">
        <v>4217146362</v>
      </c>
    </row>
    <row r="1993" spans="1:28" ht="78.75">
      <c r="A1993" s="475" t="s">
        <v>27715</v>
      </c>
      <c r="B1993" s="1172" t="s">
        <v>8915</v>
      </c>
      <c r="C1993" s="422" t="s">
        <v>8916</v>
      </c>
      <c r="D1993" s="632" t="s">
        <v>269</v>
      </c>
      <c r="E1993" s="528" t="s">
        <v>9901</v>
      </c>
      <c r="F1993" s="422" t="s">
        <v>832</v>
      </c>
      <c r="G1993" s="422" t="s">
        <v>2245</v>
      </c>
      <c r="H1993" s="422" t="s">
        <v>10020</v>
      </c>
      <c r="I1993" s="632" t="s">
        <v>9906</v>
      </c>
      <c r="J1993" s="635"/>
      <c r="K1993" s="632" t="s">
        <v>10</v>
      </c>
      <c r="L1993" s="639">
        <v>1</v>
      </c>
      <c r="M1993" s="639" t="s">
        <v>694</v>
      </c>
      <c r="N1993" s="637">
        <v>1466616.35</v>
      </c>
      <c r="O1993" s="637">
        <v>1466616.35</v>
      </c>
      <c r="P1993" s="647">
        <f t="shared" si="63"/>
        <v>0</v>
      </c>
      <c r="Q1993" s="638">
        <f t="shared" si="64"/>
        <v>0</v>
      </c>
      <c r="R1993" s="632" t="s">
        <v>836</v>
      </c>
      <c r="S1993" s="636">
        <v>4217146362</v>
      </c>
      <c r="T1993" s="632" t="s">
        <v>9855</v>
      </c>
      <c r="U1993" s="634" t="s">
        <v>694</v>
      </c>
      <c r="V1993" s="632" t="s">
        <v>694</v>
      </c>
      <c r="W1993" s="670">
        <v>42401</v>
      </c>
      <c r="X1993" s="670">
        <v>42401</v>
      </c>
      <c r="Y1993" s="422" t="s">
        <v>10021</v>
      </c>
      <c r="Z1993" s="637">
        <v>1466616.35</v>
      </c>
      <c r="AA1993" s="632" t="s">
        <v>836</v>
      </c>
      <c r="AB1993" s="636">
        <v>4217146362</v>
      </c>
    </row>
    <row r="1994" spans="1:28" ht="78.75">
      <c r="A1994" s="475" t="s">
        <v>27716</v>
      </c>
      <c r="B1994" s="1172" t="s">
        <v>8915</v>
      </c>
      <c r="C1994" s="422" t="s">
        <v>8916</v>
      </c>
      <c r="D1994" s="632" t="s">
        <v>269</v>
      </c>
      <c r="E1994" s="422" t="s">
        <v>9857</v>
      </c>
      <c r="F1994" s="422" t="s">
        <v>641</v>
      </c>
      <c r="G1994" s="422" t="s">
        <v>642</v>
      </c>
      <c r="H1994" s="422" t="s">
        <v>10022</v>
      </c>
      <c r="I1994" s="632" t="s">
        <v>9860</v>
      </c>
      <c r="J1994" s="635"/>
      <c r="K1994" s="632" t="s">
        <v>10</v>
      </c>
      <c r="L1994" s="639">
        <v>1</v>
      </c>
      <c r="M1994" s="639" t="s">
        <v>694</v>
      </c>
      <c r="N1994" s="637">
        <v>237526.51</v>
      </c>
      <c r="O1994" s="637">
        <v>237526.51</v>
      </c>
      <c r="P1994" s="647">
        <f t="shared" si="63"/>
        <v>0</v>
      </c>
      <c r="Q1994" s="638">
        <f t="shared" si="64"/>
        <v>0</v>
      </c>
      <c r="R1994" s="632" t="s">
        <v>6331</v>
      </c>
      <c r="S1994" s="636">
        <v>4217166136</v>
      </c>
      <c r="T1994" s="476" t="s">
        <v>9861</v>
      </c>
      <c r="U1994" s="476" t="s">
        <v>694</v>
      </c>
      <c r="V1994" s="476" t="s">
        <v>694</v>
      </c>
      <c r="W1994" s="670">
        <v>42416</v>
      </c>
      <c r="X1994" s="670">
        <v>42416</v>
      </c>
      <c r="Y1994" s="422" t="s">
        <v>10023</v>
      </c>
      <c r="Z1994" s="637">
        <v>237526.51</v>
      </c>
      <c r="AA1994" s="632" t="s">
        <v>6331</v>
      </c>
      <c r="AB1994" s="636">
        <v>4217166136</v>
      </c>
    </row>
    <row r="1995" spans="1:28" ht="78.75">
      <c r="A1995" s="475" t="s">
        <v>27717</v>
      </c>
      <c r="B1995" s="1172" t="s">
        <v>8915</v>
      </c>
      <c r="C1995" s="422" t="s">
        <v>8916</v>
      </c>
      <c r="D1995" s="632" t="s">
        <v>269</v>
      </c>
      <c r="E1995" s="422" t="s">
        <v>9857</v>
      </c>
      <c r="F1995" s="422" t="s">
        <v>641</v>
      </c>
      <c r="G1995" s="422" t="s">
        <v>642</v>
      </c>
      <c r="H1995" s="422" t="s">
        <v>10024</v>
      </c>
      <c r="I1995" s="632" t="s">
        <v>9860</v>
      </c>
      <c r="J1995" s="635"/>
      <c r="K1995" s="632" t="s">
        <v>10</v>
      </c>
      <c r="L1995" s="639">
        <v>1</v>
      </c>
      <c r="M1995" s="639" t="s">
        <v>694</v>
      </c>
      <c r="N1995" s="637">
        <v>74424.23</v>
      </c>
      <c r="O1995" s="637">
        <v>74424.23</v>
      </c>
      <c r="P1995" s="647">
        <f t="shared" si="63"/>
        <v>0</v>
      </c>
      <c r="Q1995" s="638">
        <f t="shared" si="64"/>
        <v>0</v>
      </c>
      <c r="R1995" s="632" t="s">
        <v>6331</v>
      </c>
      <c r="S1995" s="636">
        <v>4217166136</v>
      </c>
      <c r="T1995" s="476" t="s">
        <v>9861</v>
      </c>
      <c r="U1995" s="476" t="s">
        <v>694</v>
      </c>
      <c r="V1995" s="476" t="s">
        <v>694</v>
      </c>
      <c r="W1995" s="670">
        <v>42415</v>
      </c>
      <c r="X1995" s="670">
        <v>42415</v>
      </c>
      <c r="Y1995" s="422" t="s">
        <v>10025</v>
      </c>
      <c r="Z1995" s="637">
        <v>74424.23</v>
      </c>
      <c r="AA1995" s="632" t="s">
        <v>6331</v>
      </c>
      <c r="AB1995" s="636">
        <v>4217166136</v>
      </c>
    </row>
    <row r="1996" spans="1:28" ht="78.75">
      <c r="A1996" s="475" t="s">
        <v>27718</v>
      </c>
      <c r="B1996" s="1172" t="s">
        <v>8918</v>
      </c>
      <c r="C1996" s="422" t="s">
        <v>8919</v>
      </c>
      <c r="D1996" s="632" t="s">
        <v>269</v>
      </c>
      <c r="E1996" s="528" t="s">
        <v>9901</v>
      </c>
      <c r="F1996" s="422" t="s">
        <v>832</v>
      </c>
      <c r="G1996" s="422" t="s">
        <v>2245</v>
      </c>
      <c r="H1996" s="422" t="s">
        <v>10026</v>
      </c>
      <c r="I1996" s="422" t="s">
        <v>9903</v>
      </c>
      <c r="J1996" s="635"/>
      <c r="K1996" s="632" t="s">
        <v>10</v>
      </c>
      <c r="L1996" s="639">
        <v>1</v>
      </c>
      <c r="M1996" s="639" t="s">
        <v>694</v>
      </c>
      <c r="N1996" s="637">
        <v>597582.57999999996</v>
      </c>
      <c r="O1996" s="637">
        <v>597582.57999999996</v>
      </c>
      <c r="P1996" s="647">
        <f t="shared" si="63"/>
        <v>0</v>
      </c>
      <c r="Q1996" s="638">
        <f t="shared" si="64"/>
        <v>0</v>
      </c>
      <c r="R1996" s="632" t="s">
        <v>836</v>
      </c>
      <c r="S1996" s="636">
        <v>4217146362</v>
      </c>
      <c r="T1996" s="632" t="s">
        <v>9855</v>
      </c>
      <c r="U1996" s="634" t="s">
        <v>694</v>
      </c>
      <c r="V1996" s="634" t="s">
        <v>694</v>
      </c>
      <c r="W1996" s="670">
        <v>42401</v>
      </c>
      <c r="X1996" s="670">
        <v>42401</v>
      </c>
      <c r="Y1996" s="422" t="s">
        <v>10027</v>
      </c>
      <c r="Z1996" s="637">
        <v>597582.57999999996</v>
      </c>
      <c r="AA1996" s="632" t="s">
        <v>836</v>
      </c>
      <c r="AB1996" s="636">
        <v>4217146362</v>
      </c>
    </row>
    <row r="1997" spans="1:28" ht="78.75">
      <c r="A1997" s="475" t="s">
        <v>27719</v>
      </c>
      <c r="B1997" s="1172" t="s">
        <v>8918</v>
      </c>
      <c r="C1997" s="422" t="s">
        <v>8919</v>
      </c>
      <c r="D1997" s="632" t="s">
        <v>265</v>
      </c>
      <c r="E1997" s="666" t="s">
        <v>9948</v>
      </c>
      <c r="F1997" s="422" t="s">
        <v>641</v>
      </c>
      <c r="G1997" s="422" t="s">
        <v>642</v>
      </c>
      <c r="H1997" s="422" t="s">
        <v>10028</v>
      </c>
      <c r="I1997" s="422" t="s">
        <v>3192</v>
      </c>
      <c r="J1997" s="635"/>
      <c r="K1997" s="632" t="s">
        <v>10</v>
      </c>
      <c r="L1997" s="639">
        <v>1</v>
      </c>
      <c r="M1997" s="639" t="s">
        <v>694</v>
      </c>
      <c r="N1997" s="637">
        <v>10000</v>
      </c>
      <c r="O1997" s="637">
        <v>10000</v>
      </c>
      <c r="P1997" s="647">
        <f t="shared" si="63"/>
        <v>0</v>
      </c>
      <c r="Q1997" s="638">
        <f t="shared" si="64"/>
        <v>0</v>
      </c>
      <c r="R1997" s="676" t="s">
        <v>6499</v>
      </c>
      <c r="S1997" s="676">
        <v>7707049388</v>
      </c>
      <c r="T1997" s="676" t="s">
        <v>9951</v>
      </c>
      <c r="U1997" s="676" t="s">
        <v>694</v>
      </c>
      <c r="V1997" s="676" t="s">
        <v>694</v>
      </c>
      <c r="W1997" s="670">
        <v>42415</v>
      </c>
      <c r="X1997" s="670">
        <v>42416</v>
      </c>
      <c r="Y1997" s="422" t="s">
        <v>10029</v>
      </c>
      <c r="Z1997" s="637">
        <v>10000</v>
      </c>
      <c r="AA1997" s="676" t="s">
        <v>6499</v>
      </c>
      <c r="AB1997" s="676">
        <v>7707049388</v>
      </c>
    </row>
    <row r="1998" spans="1:28" ht="78.75">
      <c r="A1998" s="475" t="s">
        <v>27720</v>
      </c>
      <c r="B1998" s="1172" t="s">
        <v>8918</v>
      </c>
      <c r="C1998" s="422" t="s">
        <v>8919</v>
      </c>
      <c r="D1998" s="632" t="s">
        <v>269</v>
      </c>
      <c r="E1998" s="422" t="s">
        <v>9857</v>
      </c>
      <c r="F1998" s="422" t="s">
        <v>641</v>
      </c>
      <c r="G1998" s="422" t="s">
        <v>642</v>
      </c>
      <c r="H1998" s="422" t="s">
        <v>10030</v>
      </c>
      <c r="I1998" s="632" t="s">
        <v>9860</v>
      </c>
      <c r="J1998" s="635"/>
      <c r="K1998" s="632" t="s">
        <v>10</v>
      </c>
      <c r="L1998" s="639">
        <v>1</v>
      </c>
      <c r="M1998" s="639" t="s">
        <v>694</v>
      </c>
      <c r="N1998" s="637">
        <v>87082.76</v>
      </c>
      <c r="O1998" s="637">
        <v>87082.76</v>
      </c>
      <c r="P1998" s="647">
        <f t="shared" si="63"/>
        <v>0</v>
      </c>
      <c r="Q1998" s="638">
        <f t="shared" si="64"/>
        <v>0</v>
      </c>
      <c r="R1998" s="632" t="s">
        <v>6331</v>
      </c>
      <c r="S1998" s="636">
        <v>4217166136</v>
      </c>
      <c r="T1998" s="476" t="s">
        <v>9861</v>
      </c>
      <c r="U1998" s="476" t="s">
        <v>694</v>
      </c>
      <c r="V1998" s="476" t="s">
        <v>694</v>
      </c>
      <c r="W1998" s="670">
        <v>42415</v>
      </c>
      <c r="X1998" s="670">
        <v>42416</v>
      </c>
      <c r="Y1998" s="422" t="s">
        <v>10031</v>
      </c>
      <c r="Z1998" s="637">
        <v>87082.76</v>
      </c>
      <c r="AA1998" s="632" t="s">
        <v>6331</v>
      </c>
      <c r="AB1998" s="636">
        <v>4217166136</v>
      </c>
    </row>
    <row r="1999" spans="1:28" ht="78.75">
      <c r="A1999" s="475" t="s">
        <v>27721</v>
      </c>
      <c r="B1999" s="1172" t="s">
        <v>8923</v>
      </c>
      <c r="C1999" s="643">
        <v>4221011858</v>
      </c>
      <c r="D1999" s="632" t="s">
        <v>269</v>
      </c>
      <c r="E1999" s="422" t="s">
        <v>9857</v>
      </c>
      <c r="F1999" s="422" t="s">
        <v>1350</v>
      </c>
      <c r="G1999" s="422" t="s">
        <v>839</v>
      </c>
      <c r="H1999" s="422" t="s">
        <v>10032</v>
      </c>
      <c r="I1999" s="632" t="s">
        <v>9860</v>
      </c>
      <c r="J1999" s="635"/>
      <c r="K1999" s="632" t="s">
        <v>10</v>
      </c>
      <c r="L1999" s="639">
        <v>1</v>
      </c>
      <c r="M1999" s="639" t="s">
        <v>694</v>
      </c>
      <c r="N1999" s="637">
        <v>277586.74</v>
      </c>
      <c r="O1999" s="637">
        <v>277586.74</v>
      </c>
      <c r="P1999" s="647">
        <f t="shared" si="63"/>
        <v>0</v>
      </c>
      <c r="Q1999" s="638">
        <f t="shared" si="64"/>
        <v>0</v>
      </c>
      <c r="R1999" s="632" t="s">
        <v>6331</v>
      </c>
      <c r="S1999" s="636">
        <v>4217166136</v>
      </c>
      <c r="T1999" s="476" t="s">
        <v>9861</v>
      </c>
      <c r="U1999" s="476" t="s">
        <v>694</v>
      </c>
      <c r="V1999" s="476" t="s">
        <v>694</v>
      </c>
      <c r="W1999" s="670">
        <v>42404</v>
      </c>
      <c r="X1999" s="670">
        <v>42404</v>
      </c>
      <c r="Y1999" s="422" t="s">
        <v>10033</v>
      </c>
      <c r="Z1999" s="637">
        <v>277586.74</v>
      </c>
      <c r="AA1999" s="632" t="s">
        <v>6331</v>
      </c>
      <c r="AB1999" s="636">
        <v>4217166136</v>
      </c>
    </row>
    <row r="2000" spans="1:28" ht="78.75">
      <c r="A2000" s="475" t="s">
        <v>27722</v>
      </c>
      <c r="B2000" s="1172" t="s">
        <v>8923</v>
      </c>
      <c r="C2000" s="643">
        <v>4221011858</v>
      </c>
      <c r="D2000" s="632" t="s">
        <v>268</v>
      </c>
      <c r="E2000" s="422" t="s">
        <v>9871</v>
      </c>
      <c r="F2000" s="422" t="s">
        <v>9867</v>
      </c>
      <c r="G2000" s="422" t="s">
        <v>694</v>
      </c>
      <c r="H2000" s="422" t="s">
        <v>694</v>
      </c>
      <c r="I2000" s="422" t="s">
        <v>1367</v>
      </c>
      <c r="J2000" s="635"/>
      <c r="K2000" s="632" t="s">
        <v>10</v>
      </c>
      <c r="L2000" s="639">
        <v>1</v>
      </c>
      <c r="M2000" s="639" t="s">
        <v>694</v>
      </c>
      <c r="N2000" s="637">
        <v>445784.56</v>
      </c>
      <c r="O2000" s="637">
        <v>445784.56</v>
      </c>
      <c r="P2000" s="647">
        <f t="shared" si="63"/>
        <v>0</v>
      </c>
      <c r="Q2000" s="638">
        <f t="shared" si="64"/>
        <v>0</v>
      </c>
      <c r="R2000" s="476" t="s">
        <v>1148</v>
      </c>
      <c r="S2000" s="422" t="s">
        <v>834</v>
      </c>
      <c r="T2000" s="476" t="s">
        <v>9872</v>
      </c>
      <c r="U2000" s="634" t="s">
        <v>694</v>
      </c>
      <c r="V2000" s="634" t="s">
        <v>694</v>
      </c>
      <c r="W2000" s="670">
        <v>42382</v>
      </c>
      <c r="X2000" s="670">
        <v>42383</v>
      </c>
      <c r="Y2000" s="422" t="s">
        <v>10034</v>
      </c>
      <c r="Z2000" s="637">
        <v>445784.56</v>
      </c>
      <c r="AA2000" s="476" t="s">
        <v>1148</v>
      </c>
      <c r="AB2000" s="422" t="s">
        <v>834</v>
      </c>
    </row>
    <row r="2001" spans="1:28" ht="78.75">
      <c r="A2001" s="475" t="s">
        <v>27723</v>
      </c>
      <c r="B2001" s="1172" t="s">
        <v>8923</v>
      </c>
      <c r="C2001" s="643">
        <v>4221011858</v>
      </c>
      <c r="D2001" s="632" t="s">
        <v>265</v>
      </c>
      <c r="E2001" s="666" t="s">
        <v>9948</v>
      </c>
      <c r="F2001" s="422" t="s">
        <v>641</v>
      </c>
      <c r="G2001" s="422" t="s">
        <v>642</v>
      </c>
      <c r="H2001" s="422" t="s">
        <v>10035</v>
      </c>
      <c r="I2001" s="422" t="s">
        <v>3192</v>
      </c>
      <c r="J2001" s="635"/>
      <c r="K2001" s="632" t="s">
        <v>10</v>
      </c>
      <c r="L2001" s="639">
        <v>1</v>
      </c>
      <c r="M2001" s="639" t="s">
        <v>694</v>
      </c>
      <c r="N2001" s="637">
        <v>11000</v>
      </c>
      <c r="O2001" s="637">
        <v>11000</v>
      </c>
      <c r="P2001" s="647">
        <f t="shared" si="63"/>
        <v>0</v>
      </c>
      <c r="Q2001" s="638">
        <f t="shared" si="64"/>
        <v>0</v>
      </c>
      <c r="R2001" s="676" t="s">
        <v>6499</v>
      </c>
      <c r="S2001" s="676">
        <v>7707049388</v>
      </c>
      <c r="T2001" s="676" t="s">
        <v>9951</v>
      </c>
      <c r="U2001" s="676" t="s">
        <v>694</v>
      </c>
      <c r="V2001" s="676" t="s">
        <v>694</v>
      </c>
      <c r="W2001" s="670">
        <v>42415</v>
      </c>
      <c r="X2001" s="670">
        <v>42415</v>
      </c>
      <c r="Y2001" s="422" t="s">
        <v>10036</v>
      </c>
      <c r="Z2001" s="637">
        <v>11000</v>
      </c>
      <c r="AA2001" s="676" t="s">
        <v>6499</v>
      </c>
      <c r="AB2001" s="676">
        <v>7707049388</v>
      </c>
    </row>
    <row r="2002" spans="1:28" ht="78.75">
      <c r="A2002" s="475" t="s">
        <v>27724</v>
      </c>
      <c r="B2002" s="1172" t="s">
        <v>8923</v>
      </c>
      <c r="C2002" s="643">
        <v>4221011858</v>
      </c>
      <c r="D2002" s="632" t="s">
        <v>269</v>
      </c>
      <c r="E2002" s="528" t="s">
        <v>9901</v>
      </c>
      <c r="F2002" s="422" t="s">
        <v>641</v>
      </c>
      <c r="G2002" s="422" t="s">
        <v>1377</v>
      </c>
      <c r="H2002" s="422" t="s">
        <v>10037</v>
      </c>
      <c r="I2002" s="632" t="s">
        <v>9912</v>
      </c>
      <c r="J2002" s="635"/>
      <c r="K2002" s="632" t="s">
        <v>10</v>
      </c>
      <c r="L2002" s="639">
        <v>1</v>
      </c>
      <c r="M2002" s="639" t="s">
        <v>694</v>
      </c>
      <c r="N2002" s="637">
        <v>1094561.8700000001</v>
      </c>
      <c r="O2002" s="637">
        <v>1094561.8700000001</v>
      </c>
      <c r="P2002" s="647">
        <f t="shared" si="63"/>
        <v>0</v>
      </c>
      <c r="Q2002" s="638">
        <f t="shared" si="64"/>
        <v>0</v>
      </c>
      <c r="R2002" s="632" t="s">
        <v>282</v>
      </c>
      <c r="S2002" s="636">
        <v>4205243178</v>
      </c>
      <c r="T2002" s="476" t="s">
        <v>9913</v>
      </c>
      <c r="U2002" s="476" t="s">
        <v>694</v>
      </c>
      <c r="V2002" s="476" t="s">
        <v>694</v>
      </c>
      <c r="W2002" s="670">
        <v>42438</v>
      </c>
      <c r="X2002" s="670">
        <v>42439</v>
      </c>
      <c r="Y2002" s="422" t="s">
        <v>10038</v>
      </c>
      <c r="Z2002" s="637">
        <v>1094561.8700000001</v>
      </c>
      <c r="AA2002" s="632" t="s">
        <v>282</v>
      </c>
      <c r="AB2002" s="636">
        <v>4205243178</v>
      </c>
    </row>
    <row r="2003" spans="1:28" ht="78.75">
      <c r="A2003" s="475" t="s">
        <v>27725</v>
      </c>
      <c r="B2003" s="1172" t="s">
        <v>8872</v>
      </c>
      <c r="C2003" s="643">
        <v>4219006498</v>
      </c>
      <c r="D2003" s="632" t="s">
        <v>269</v>
      </c>
      <c r="E2003" s="528" t="s">
        <v>9901</v>
      </c>
      <c r="F2003" s="422" t="s">
        <v>829</v>
      </c>
      <c r="G2003" s="422" t="s">
        <v>710</v>
      </c>
      <c r="H2003" s="422" t="s">
        <v>10039</v>
      </c>
      <c r="I2003" s="632" t="s">
        <v>9906</v>
      </c>
      <c r="J2003" s="635"/>
      <c r="K2003" s="632" t="s">
        <v>10</v>
      </c>
      <c r="L2003" s="639">
        <v>1</v>
      </c>
      <c r="M2003" s="639" t="s">
        <v>694</v>
      </c>
      <c r="N2003" s="637">
        <v>1074112.8899999999</v>
      </c>
      <c r="O2003" s="637">
        <v>1074112.8899999999</v>
      </c>
      <c r="P2003" s="647">
        <f t="shared" ref="P2003:P2066" si="65">N2003-O2003</f>
        <v>0</v>
      </c>
      <c r="Q2003" s="638">
        <f t="shared" ref="Q2003:Q2066" si="66">(100-((O2003/N2003)*100))/100</f>
        <v>0</v>
      </c>
      <c r="R2003" s="632" t="s">
        <v>836</v>
      </c>
      <c r="S2003" s="636">
        <v>4217146362</v>
      </c>
      <c r="T2003" s="632" t="s">
        <v>9855</v>
      </c>
      <c r="U2003" s="634" t="s">
        <v>694</v>
      </c>
      <c r="V2003" s="632" t="s">
        <v>694</v>
      </c>
      <c r="W2003" s="670">
        <v>42401</v>
      </c>
      <c r="X2003" s="670">
        <v>42401</v>
      </c>
      <c r="Y2003" s="422" t="s">
        <v>10040</v>
      </c>
      <c r="Z2003" s="637">
        <v>1074112.8899999999</v>
      </c>
      <c r="AA2003" s="632" t="s">
        <v>836</v>
      </c>
      <c r="AB2003" s="636">
        <v>4217146362</v>
      </c>
    </row>
    <row r="2004" spans="1:28" ht="78.75">
      <c r="A2004" s="475" t="s">
        <v>27726</v>
      </c>
      <c r="B2004" s="1172" t="s">
        <v>8872</v>
      </c>
      <c r="C2004" s="643">
        <v>4219006498</v>
      </c>
      <c r="D2004" s="632" t="s">
        <v>265</v>
      </c>
      <c r="E2004" s="666" t="s">
        <v>9948</v>
      </c>
      <c r="F2004" s="422" t="s">
        <v>538</v>
      </c>
      <c r="G2004" s="422" t="s">
        <v>642</v>
      </c>
      <c r="H2004" s="422" t="s">
        <v>10041</v>
      </c>
      <c r="I2004" s="422" t="s">
        <v>3192</v>
      </c>
      <c r="J2004" s="635"/>
      <c r="K2004" s="632" t="s">
        <v>10</v>
      </c>
      <c r="L2004" s="639">
        <v>1</v>
      </c>
      <c r="M2004" s="639" t="s">
        <v>694</v>
      </c>
      <c r="N2004" s="637">
        <v>10000</v>
      </c>
      <c r="O2004" s="637">
        <v>10000</v>
      </c>
      <c r="P2004" s="647">
        <f t="shared" si="65"/>
        <v>0</v>
      </c>
      <c r="Q2004" s="638">
        <f t="shared" si="66"/>
        <v>0</v>
      </c>
      <c r="R2004" s="676" t="s">
        <v>6499</v>
      </c>
      <c r="S2004" s="676">
        <v>7707049388</v>
      </c>
      <c r="T2004" s="676" t="s">
        <v>9951</v>
      </c>
      <c r="U2004" s="676" t="s">
        <v>694</v>
      </c>
      <c r="V2004" s="676" t="s">
        <v>694</v>
      </c>
      <c r="W2004" s="670">
        <v>42415</v>
      </c>
      <c r="X2004" s="670">
        <v>42416</v>
      </c>
      <c r="Y2004" s="422" t="s">
        <v>10042</v>
      </c>
      <c r="Z2004" s="637">
        <v>10000</v>
      </c>
      <c r="AA2004" s="676" t="s">
        <v>6499</v>
      </c>
      <c r="AB2004" s="676">
        <v>7707049388</v>
      </c>
    </row>
    <row r="2005" spans="1:28" ht="78.75">
      <c r="A2005" s="475" t="s">
        <v>27727</v>
      </c>
      <c r="B2005" s="1172" t="s">
        <v>8872</v>
      </c>
      <c r="C2005" s="643">
        <v>4219006498</v>
      </c>
      <c r="D2005" s="632" t="s">
        <v>269</v>
      </c>
      <c r="E2005" s="422" t="s">
        <v>9857</v>
      </c>
      <c r="F2005" s="422" t="s">
        <v>538</v>
      </c>
      <c r="G2005" s="422" t="s">
        <v>642</v>
      </c>
      <c r="H2005" s="422" t="s">
        <v>10043</v>
      </c>
      <c r="I2005" s="632" t="s">
        <v>9860</v>
      </c>
      <c r="J2005" s="635"/>
      <c r="K2005" s="632" t="s">
        <v>10</v>
      </c>
      <c r="L2005" s="639">
        <v>1</v>
      </c>
      <c r="M2005" s="639" t="s">
        <v>694</v>
      </c>
      <c r="N2005" s="637">
        <v>183242.97</v>
      </c>
      <c r="O2005" s="637">
        <v>183242.97</v>
      </c>
      <c r="P2005" s="647">
        <f t="shared" si="65"/>
        <v>0</v>
      </c>
      <c r="Q2005" s="638">
        <f t="shared" si="66"/>
        <v>0</v>
      </c>
      <c r="R2005" s="632" t="s">
        <v>6331</v>
      </c>
      <c r="S2005" s="636">
        <v>4217166136</v>
      </c>
      <c r="T2005" s="476" t="s">
        <v>9861</v>
      </c>
      <c r="U2005" s="476" t="s">
        <v>694</v>
      </c>
      <c r="V2005" s="476" t="s">
        <v>694</v>
      </c>
      <c r="W2005" s="670">
        <v>42415</v>
      </c>
      <c r="X2005" s="670">
        <v>42417</v>
      </c>
      <c r="Y2005" s="422" t="s">
        <v>10044</v>
      </c>
      <c r="Z2005" s="637">
        <v>183242.97</v>
      </c>
      <c r="AA2005" s="632" t="s">
        <v>6331</v>
      </c>
      <c r="AB2005" s="636">
        <v>4217166136</v>
      </c>
    </row>
    <row r="2006" spans="1:28" ht="78.75">
      <c r="A2006" s="475" t="s">
        <v>27728</v>
      </c>
      <c r="B2006" s="1172" t="s">
        <v>8872</v>
      </c>
      <c r="C2006" s="643">
        <v>4219006498</v>
      </c>
      <c r="D2006" s="632" t="s">
        <v>268</v>
      </c>
      <c r="E2006" s="422" t="s">
        <v>9871</v>
      </c>
      <c r="F2006" s="422" t="s">
        <v>538</v>
      </c>
      <c r="G2006" s="422" t="s">
        <v>694</v>
      </c>
      <c r="H2006" s="422" t="s">
        <v>694</v>
      </c>
      <c r="I2006" s="422" t="s">
        <v>1367</v>
      </c>
      <c r="J2006" s="476"/>
      <c r="K2006" s="632" t="s">
        <v>10</v>
      </c>
      <c r="L2006" s="639">
        <v>1</v>
      </c>
      <c r="M2006" s="639" t="s">
        <v>694</v>
      </c>
      <c r="N2006" s="662">
        <v>34611.08</v>
      </c>
      <c r="O2006" s="662">
        <v>34611.08</v>
      </c>
      <c r="P2006" s="647">
        <f t="shared" si="65"/>
        <v>0</v>
      </c>
      <c r="Q2006" s="638">
        <f t="shared" si="66"/>
        <v>0</v>
      </c>
      <c r="R2006" s="476" t="s">
        <v>1148</v>
      </c>
      <c r="S2006" s="422" t="s">
        <v>834</v>
      </c>
      <c r="T2006" s="476" t="s">
        <v>9872</v>
      </c>
      <c r="U2006" s="476" t="s">
        <v>694</v>
      </c>
      <c r="V2006" s="476" t="s">
        <v>694</v>
      </c>
      <c r="W2006" s="670">
        <v>42429</v>
      </c>
      <c r="X2006" s="670">
        <v>42430</v>
      </c>
      <c r="Y2006" s="422" t="s">
        <v>10045</v>
      </c>
      <c r="Z2006" s="662">
        <v>34611.08</v>
      </c>
      <c r="AA2006" s="476" t="s">
        <v>1148</v>
      </c>
      <c r="AB2006" s="422" t="s">
        <v>834</v>
      </c>
    </row>
    <row r="2007" spans="1:28" ht="78.75">
      <c r="A2007" s="475" t="s">
        <v>27729</v>
      </c>
      <c r="B2007" s="1172" t="s">
        <v>8872</v>
      </c>
      <c r="C2007" s="643">
        <v>4219006498</v>
      </c>
      <c r="D2007" s="632" t="s">
        <v>269</v>
      </c>
      <c r="E2007" s="422" t="s">
        <v>9857</v>
      </c>
      <c r="F2007" s="422" t="s">
        <v>847</v>
      </c>
      <c r="G2007" s="422" t="s">
        <v>713</v>
      </c>
      <c r="H2007" s="422" t="s">
        <v>10046</v>
      </c>
      <c r="I2007" s="632" t="s">
        <v>9860</v>
      </c>
      <c r="J2007" s="635"/>
      <c r="K2007" s="632" t="s">
        <v>10</v>
      </c>
      <c r="L2007" s="639">
        <v>1</v>
      </c>
      <c r="M2007" s="639" t="s">
        <v>694</v>
      </c>
      <c r="N2007" s="637">
        <v>18311.48</v>
      </c>
      <c r="O2007" s="637">
        <v>18311.48</v>
      </c>
      <c r="P2007" s="647">
        <f t="shared" si="65"/>
        <v>0</v>
      </c>
      <c r="Q2007" s="638">
        <f t="shared" si="66"/>
        <v>0</v>
      </c>
      <c r="R2007" s="632" t="s">
        <v>6331</v>
      </c>
      <c r="S2007" s="636">
        <v>4217166136</v>
      </c>
      <c r="T2007" s="476" t="s">
        <v>9861</v>
      </c>
      <c r="U2007" s="476" t="s">
        <v>694</v>
      </c>
      <c r="V2007" s="476" t="s">
        <v>694</v>
      </c>
      <c r="W2007" s="670">
        <v>42438</v>
      </c>
      <c r="X2007" s="670">
        <v>42438</v>
      </c>
      <c r="Y2007" s="422" t="s">
        <v>10047</v>
      </c>
      <c r="Z2007" s="637">
        <v>18311.48</v>
      </c>
      <c r="AA2007" s="632" t="s">
        <v>6331</v>
      </c>
      <c r="AB2007" s="636">
        <v>4217166136</v>
      </c>
    </row>
    <row r="2008" spans="1:28" ht="78.75">
      <c r="A2008" s="475" t="s">
        <v>27730</v>
      </c>
      <c r="B2008" s="1174" t="s">
        <v>8251</v>
      </c>
      <c r="C2008" s="643">
        <v>4219004236</v>
      </c>
      <c r="D2008" s="632" t="s">
        <v>268</v>
      </c>
      <c r="E2008" s="422" t="s">
        <v>9871</v>
      </c>
      <c r="F2008" s="422" t="s">
        <v>640</v>
      </c>
      <c r="G2008" s="422" t="s">
        <v>694</v>
      </c>
      <c r="H2008" s="422" t="s">
        <v>694</v>
      </c>
      <c r="I2008" s="422" t="s">
        <v>1367</v>
      </c>
      <c r="J2008" s="476"/>
      <c r="K2008" s="632" t="s">
        <v>10</v>
      </c>
      <c r="L2008" s="639">
        <v>1</v>
      </c>
      <c r="M2008" s="639" t="s">
        <v>694</v>
      </c>
      <c r="N2008" s="662">
        <v>549696.65</v>
      </c>
      <c r="O2008" s="662">
        <v>549696.65</v>
      </c>
      <c r="P2008" s="647">
        <f t="shared" si="65"/>
        <v>0</v>
      </c>
      <c r="Q2008" s="638">
        <f t="shared" si="66"/>
        <v>0</v>
      </c>
      <c r="R2008" s="476" t="s">
        <v>1148</v>
      </c>
      <c r="S2008" s="422" t="s">
        <v>834</v>
      </c>
      <c r="T2008" s="476" t="s">
        <v>9872</v>
      </c>
      <c r="U2008" s="476" t="s">
        <v>694</v>
      </c>
      <c r="V2008" s="476" t="s">
        <v>694</v>
      </c>
      <c r="W2008" s="670">
        <v>42384</v>
      </c>
      <c r="X2008" s="670">
        <v>42384</v>
      </c>
      <c r="Y2008" s="422" t="s">
        <v>10048</v>
      </c>
      <c r="Z2008" s="662">
        <v>549696.65</v>
      </c>
      <c r="AA2008" s="476" t="s">
        <v>1148</v>
      </c>
      <c r="AB2008" s="422" t="s">
        <v>834</v>
      </c>
    </row>
    <row r="2009" spans="1:28" ht="78.75">
      <c r="A2009" s="475" t="s">
        <v>27731</v>
      </c>
      <c r="B2009" s="1174" t="s">
        <v>8251</v>
      </c>
      <c r="C2009" s="643">
        <v>4219004236</v>
      </c>
      <c r="D2009" s="632" t="s">
        <v>269</v>
      </c>
      <c r="E2009" s="422" t="s">
        <v>9857</v>
      </c>
      <c r="F2009" s="422" t="s">
        <v>1338</v>
      </c>
      <c r="G2009" s="422" t="s">
        <v>828</v>
      </c>
      <c r="H2009" s="422" t="s">
        <v>10049</v>
      </c>
      <c r="I2009" s="632" t="s">
        <v>9860</v>
      </c>
      <c r="J2009" s="635"/>
      <c r="K2009" s="632" t="s">
        <v>10</v>
      </c>
      <c r="L2009" s="639">
        <v>1</v>
      </c>
      <c r="M2009" s="639" t="s">
        <v>694</v>
      </c>
      <c r="N2009" s="637">
        <v>67661.94</v>
      </c>
      <c r="O2009" s="637">
        <v>67661.94</v>
      </c>
      <c r="P2009" s="647">
        <f t="shared" si="65"/>
        <v>0</v>
      </c>
      <c r="Q2009" s="638">
        <f t="shared" si="66"/>
        <v>0</v>
      </c>
      <c r="R2009" s="632" t="s">
        <v>6331</v>
      </c>
      <c r="S2009" s="636">
        <v>4217166136</v>
      </c>
      <c r="T2009" s="476" t="s">
        <v>9861</v>
      </c>
      <c r="U2009" s="476" t="s">
        <v>694</v>
      </c>
      <c r="V2009" s="476" t="s">
        <v>694</v>
      </c>
      <c r="W2009" s="670">
        <v>42387</v>
      </c>
      <c r="X2009" s="670">
        <v>42388</v>
      </c>
      <c r="Y2009" s="422" t="s">
        <v>10050</v>
      </c>
      <c r="Z2009" s="637">
        <v>67661.94</v>
      </c>
      <c r="AA2009" s="632" t="s">
        <v>6331</v>
      </c>
      <c r="AB2009" s="636">
        <v>4217166136</v>
      </c>
    </row>
    <row r="2010" spans="1:28" ht="78.75">
      <c r="A2010" s="475" t="s">
        <v>27732</v>
      </c>
      <c r="B2010" s="1174" t="s">
        <v>8251</v>
      </c>
      <c r="C2010" s="643">
        <v>4219004236</v>
      </c>
      <c r="D2010" s="632" t="s">
        <v>268</v>
      </c>
      <c r="E2010" s="422" t="s">
        <v>9871</v>
      </c>
      <c r="F2010" s="422" t="s">
        <v>640</v>
      </c>
      <c r="G2010" s="422" t="s">
        <v>694</v>
      </c>
      <c r="H2010" s="422" t="s">
        <v>694</v>
      </c>
      <c r="I2010" s="422" t="s">
        <v>1367</v>
      </c>
      <c r="J2010" s="476"/>
      <c r="K2010" s="632" t="s">
        <v>10</v>
      </c>
      <c r="L2010" s="639">
        <v>1</v>
      </c>
      <c r="M2010" s="639" t="s">
        <v>694</v>
      </c>
      <c r="N2010" s="662">
        <v>120258.99</v>
      </c>
      <c r="O2010" s="662">
        <v>120258.99</v>
      </c>
      <c r="P2010" s="647">
        <f t="shared" si="65"/>
        <v>0</v>
      </c>
      <c r="Q2010" s="638">
        <f t="shared" si="66"/>
        <v>0</v>
      </c>
      <c r="R2010" s="476" t="s">
        <v>1148</v>
      </c>
      <c r="S2010" s="422" t="s">
        <v>834</v>
      </c>
      <c r="T2010" s="476" t="s">
        <v>9872</v>
      </c>
      <c r="U2010" s="476" t="s">
        <v>694</v>
      </c>
      <c r="V2010" s="476" t="s">
        <v>694</v>
      </c>
      <c r="W2010" s="670">
        <v>42389</v>
      </c>
      <c r="X2010" s="670">
        <v>42389</v>
      </c>
      <c r="Y2010" s="422" t="s">
        <v>10051</v>
      </c>
      <c r="Z2010" s="662">
        <v>120258.99</v>
      </c>
      <c r="AA2010" s="476" t="s">
        <v>1148</v>
      </c>
      <c r="AB2010" s="422" t="s">
        <v>834</v>
      </c>
    </row>
    <row r="2011" spans="1:28" ht="78.75">
      <c r="A2011" s="475" t="s">
        <v>27733</v>
      </c>
      <c r="B2011" s="1174" t="s">
        <v>8251</v>
      </c>
      <c r="C2011" s="643">
        <v>4219004236</v>
      </c>
      <c r="D2011" s="632" t="s">
        <v>269</v>
      </c>
      <c r="E2011" s="528" t="s">
        <v>9901</v>
      </c>
      <c r="F2011" s="422" t="s">
        <v>833</v>
      </c>
      <c r="G2011" s="422" t="s">
        <v>840</v>
      </c>
      <c r="H2011" s="422" t="s">
        <v>10052</v>
      </c>
      <c r="I2011" s="632" t="s">
        <v>9912</v>
      </c>
      <c r="J2011" s="635"/>
      <c r="K2011" s="632" t="s">
        <v>10</v>
      </c>
      <c r="L2011" s="639">
        <v>1</v>
      </c>
      <c r="M2011" s="639" t="s">
        <v>694</v>
      </c>
      <c r="N2011" s="637">
        <v>1542704.48</v>
      </c>
      <c r="O2011" s="637">
        <v>1542704.48</v>
      </c>
      <c r="P2011" s="647">
        <f t="shared" si="65"/>
        <v>0</v>
      </c>
      <c r="Q2011" s="638">
        <f t="shared" si="66"/>
        <v>0</v>
      </c>
      <c r="R2011" s="632" t="s">
        <v>282</v>
      </c>
      <c r="S2011" s="636">
        <v>4205243178</v>
      </c>
      <c r="T2011" s="476" t="s">
        <v>9913</v>
      </c>
      <c r="U2011" s="476" t="s">
        <v>694</v>
      </c>
      <c r="V2011" s="476" t="s">
        <v>694</v>
      </c>
      <c r="W2011" s="670">
        <v>42408</v>
      </c>
      <c r="X2011" s="670">
        <v>42410</v>
      </c>
      <c r="Y2011" s="422" t="s">
        <v>10053</v>
      </c>
      <c r="Z2011" s="637">
        <v>1542704.48</v>
      </c>
      <c r="AA2011" s="632" t="s">
        <v>282</v>
      </c>
      <c r="AB2011" s="636">
        <v>4205243178</v>
      </c>
    </row>
    <row r="2012" spans="1:28" ht="78.75">
      <c r="A2012" s="475" t="s">
        <v>27734</v>
      </c>
      <c r="B2012" s="1174" t="s">
        <v>8251</v>
      </c>
      <c r="C2012" s="643">
        <v>4219004236</v>
      </c>
      <c r="D2012" s="632" t="s">
        <v>265</v>
      </c>
      <c r="E2012" s="666" t="s">
        <v>9948</v>
      </c>
      <c r="F2012" s="422" t="s">
        <v>641</v>
      </c>
      <c r="G2012" s="422" t="s">
        <v>842</v>
      </c>
      <c r="H2012" s="422" t="s">
        <v>10054</v>
      </c>
      <c r="I2012" s="422" t="s">
        <v>3192</v>
      </c>
      <c r="J2012" s="635"/>
      <c r="K2012" s="632" t="s">
        <v>10</v>
      </c>
      <c r="L2012" s="639">
        <v>1</v>
      </c>
      <c r="M2012" s="639" t="s">
        <v>694</v>
      </c>
      <c r="N2012" s="637">
        <v>10000</v>
      </c>
      <c r="O2012" s="637">
        <v>10000</v>
      </c>
      <c r="P2012" s="647">
        <f t="shared" si="65"/>
        <v>0</v>
      </c>
      <c r="Q2012" s="638">
        <f t="shared" si="66"/>
        <v>0</v>
      </c>
      <c r="R2012" s="676" t="s">
        <v>6499</v>
      </c>
      <c r="S2012" s="676">
        <v>7707049388</v>
      </c>
      <c r="T2012" s="676" t="s">
        <v>9951</v>
      </c>
      <c r="U2012" s="676" t="s">
        <v>694</v>
      </c>
      <c r="V2012" s="676" t="s">
        <v>694</v>
      </c>
      <c r="W2012" s="670">
        <v>42415</v>
      </c>
      <c r="X2012" s="670">
        <v>42415</v>
      </c>
      <c r="Y2012" s="422" t="s">
        <v>10055</v>
      </c>
      <c r="Z2012" s="637">
        <v>10000</v>
      </c>
      <c r="AA2012" s="676" t="s">
        <v>6499</v>
      </c>
      <c r="AB2012" s="676">
        <v>7707049388</v>
      </c>
    </row>
    <row r="2013" spans="1:28" ht="78.75">
      <c r="A2013" s="475" t="s">
        <v>27735</v>
      </c>
      <c r="B2013" s="1174" t="s">
        <v>8251</v>
      </c>
      <c r="C2013" s="643">
        <v>4219004236</v>
      </c>
      <c r="D2013" s="632" t="s">
        <v>265</v>
      </c>
      <c r="E2013" s="422" t="s">
        <v>9953</v>
      </c>
      <c r="F2013" s="422" t="s">
        <v>641</v>
      </c>
      <c r="G2013" s="422" t="s">
        <v>842</v>
      </c>
      <c r="H2013" s="422" t="s">
        <v>10056</v>
      </c>
      <c r="I2013" s="632" t="s">
        <v>9955</v>
      </c>
      <c r="J2013" s="635"/>
      <c r="K2013" s="632" t="s">
        <v>10</v>
      </c>
      <c r="L2013" s="639">
        <v>1</v>
      </c>
      <c r="M2013" s="639" t="s">
        <v>694</v>
      </c>
      <c r="N2013" s="637">
        <v>23000</v>
      </c>
      <c r="O2013" s="637">
        <v>23000</v>
      </c>
      <c r="P2013" s="647">
        <f t="shared" si="65"/>
        <v>0</v>
      </c>
      <c r="Q2013" s="638">
        <f t="shared" si="66"/>
        <v>0</v>
      </c>
      <c r="R2013" s="676" t="s">
        <v>6499</v>
      </c>
      <c r="S2013" s="676">
        <v>7707049388</v>
      </c>
      <c r="T2013" s="676" t="s">
        <v>9951</v>
      </c>
      <c r="U2013" s="676" t="s">
        <v>694</v>
      </c>
      <c r="V2013" s="676" t="s">
        <v>694</v>
      </c>
      <c r="W2013" s="670">
        <v>42415</v>
      </c>
      <c r="X2013" s="670">
        <v>42415</v>
      </c>
      <c r="Y2013" s="422" t="s">
        <v>10057</v>
      </c>
      <c r="Z2013" s="637">
        <v>23000</v>
      </c>
      <c r="AA2013" s="676" t="s">
        <v>6499</v>
      </c>
      <c r="AB2013" s="676">
        <v>7707049388</v>
      </c>
    </row>
    <row r="2014" spans="1:28" ht="78.75">
      <c r="A2014" s="475" t="s">
        <v>27736</v>
      </c>
      <c r="B2014" s="1174" t="s">
        <v>8251</v>
      </c>
      <c r="C2014" s="643">
        <v>4219004236</v>
      </c>
      <c r="D2014" s="632" t="s">
        <v>268</v>
      </c>
      <c r="E2014" s="422" t="s">
        <v>9871</v>
      </c>
      <c r="F2014" s="422" t="s">
        <v>833</v>
      </c>
      <c r="G2014" s="422" t="s">
        <v>694</v>
      </c>
      <c r="H2014" s="422" t="s">
        <v>694</v>
      </c>
      <c r="I2014" s="422" t="s">
        <v>1367</v>
      </c>
      <c r="J2014" s="476"/>
      <c r="K2014" s="632" t="s">
        <v>10</v>
      </c>
      <c r="L2014" s="639">
        <v>1</v>
      </c>
      <c r="M2014" s="639" t="s">
        <v>694</v>
      </c>
      <c r="N2014" s="662">
        <v>77701.91</v>
      </c>
      <c r="O2014" s="662">
        <v>77701.91</v>
      </c>
      <c r="P2014" s="647">
        <f t="shared" si="65"/>
        <v>0</v>
      </c>
      <c r="Q2014" s="638">
        <f t="shared" si="66"/>
        <v>0</v>
      </c>
      <c r="R2014" s="476" t="s">
        <v>1148</v>
      </c>
      <c r="S2014" s="422" t="s">
        <v>834</v>
      </c>
      <c r="T2014" s="476" t="s">
        <v>9872</v>
      </c>
      <c r="U2014" s="476" t="s">
        <v>694</v>
      </c>
      <c r="V2014" s="476" t="s">
        <v>694</v>
      </c>
      <c r="W2014" s="670">
        <v>42430</v>
      </c>
      <c r="X2014" s="670">
        <v>42430</v>
      </c>
      <c r="Y2014" s="422" t="s">
        <v>10058</v>
      </c>
      <c r="Z2014" s="662">
        <v>77701.91</v>
      </c>
      <c r="AA2014" s="476" t="s">
        <v>1148</v>
      </c>
      <c r="AB2014" s="422" t="s">
        <v>834</v>
      </c>
    </row>
    <row r="2015" spans="1:28" ht="78.75">
      <c r="A2015" s="475" t="s">
        <v>27737</v>
      </c>
      <c r="B2015" s="1174" t="s">
        <v>8329</v>
      </c>
      <c r="C2015" s="643">
        <v>4219004243</v>
      </c>
      <c r="D2015" s="632" t="s">
        <v>268</v>
      </c>
      <c r="E2015" s="422" t="s">
        <v>9871</v>
      </c>
      <c r="F2015" s="422" t="s">
        <v>833</v>
      </c>
      <c r="G2015" s="422" t="s">
        <v>694</v>
      </c>
      <c r="H2015" s="422" t="s">
        <v>694</v>
      </c>
      <c r="I2015" s="422" t="s">
        <v>1367</v>
      </c>
      <c r="J2015" s="476"/>
      <c r="K2015" s="632" t="s">
        <v>10</v>
      </c>
      <c r="L2015" s="639">
        <v>1</v>
      </c>
      <c r="M2015" s="639" t="s">
        <v>694</v>
      </c>
      <c r="N2015" s="662">
        <v>99447.12</v>
      </c>
      <c r="O2015" s="662">
        <v>99447.12</v>
      </c>
      <c r="P2015" s="647">
        <f t="shared" si="65"/>
        <v>0</v>
      </c>
      <c r="Q2015" s="638">
        <f t="shared" si="66"/>
        <v>0</v>
      </c>
      <c r="R2015" s="476" t="s">
        <v>1148</v>
      </c>
      <c r="S2015" s="422" t="s">
        <v>834</v>
      </c>
      <c r="T2015" s="476" t="s">
        <v>9872</v>
      </c>
      <c r="U2015" s="476" t="s">
        <v>694</v>
      </c>
      <c r="V2015" s="476" t="s">
        <v>694</v>
      </c>
      <c r="W2015" s="670">
        <v>42401</v>
      </c>
      <c r="X2015" s="670">
        <v>42401</v>
      </c>
      <c r="Y2015" s="422" t="s">
        <v>10059</v>
      </c>
      <c r="Z2015" s="662">
        <v>99447.12</v>
      </c>
      <c r="AA2015" s="476" t="s">
        <v>1148</v>
      </c>
      <c r="AB2015" s="422" t="s">
        <v>834</v>
      </c>
    </row>
    <row r="2016" spans="1:28" ht="78.75">
      <c r="A2016" s="475" t="s">
        <v>27738</v>
      </c>
      <c r="B2016" s="1174" t="s">
        <v>8329</v>
      </c>
      <c r="C2016" s="643">
        <v>4219004243</v>
      </c>
      <c r="D2016" s="632" t="s">
        <v>269</v>
      </c>
      <c r="E2016" s="528" t="s">
        <v>9901</v>
      </c>
      <c r="F2016" s="422" t="s">
        <v>833</v>
      </c>
      <c r="G2016" s="422" t="s">
        <v>840</v>
      </c>
      <c r="H2016" s="422" t="s">
        <v>10060</v>
      </c>
      <c r="I2016" s="632" t="s">
        <v>9912</v>
      </c>
      <c r="J2016" s="635"/>
      <c r="K2016" s="632" t="s">
        <v>10</v>
      </c>
      <c r="L2016" s="639">
        <v>1</v>
      </c>
      <c r="M2016" s="639" t="s">
        <v>694</v>
      </c>
      <c r="N2016" s="637">
        <v>2238745.37</v>
      </c>
      <c r="O2016" s="637">
        <v>2238745.37</v>
      </c>
      <c r="P2016" s="647">
        <f t="shared" si="65"/>
        <v>0</v>
      </c>
      <c r="Q2016" s="638">
        <f t="shared" si="66"/>
        <v>0</v>
      </c>
      <c r="R2016" s="632" t="s">
        <v>282</v>
      </c>
      <c r="S2016" s="636">
        <v>4205243178</v>
      </c>
      <c r="T2016" s="476" t="s">
        <v>9913</v>
      </c>
      <c r="U2016" s="476" t="s">
        <v>694</v>
      </c>
      <c r="V2016" s="476" t="s">
        <v>694</v>
      </c>
      <c r="W2016" s="670">
        <v>42408</v>
      </c>
      <c r="X2016" s="670">
        <v>42410</v>
      </c>
      <c r="Y2016" s="422" t="s">
        <v>10061</v>
      </c>
      <c r="Z2016" s="637">
        <v>2238745.37</v>
      </c>
      <c r="AA2016" s="632" t="s">
        <v>282</v>
      </c>
      <c r="AB2016" s="636">
        <v>4205243178</v>
      </c>
    </row>
    <row r="2017" spans="1:28" ht="78.75">
      <c r="A2017" s="475" t="s">
        <v>27739</v>
      </c>
      <c r="B2017" s="1174" t="s">
        <v>8329</v>
      </c>
      <c r="C2017" s="643">
        <v>4219004243</v>
      </c>
      <c r="D2017" s="632" t="s">
        <v>265</v>
      </c>
      <c r="E2017" s="666" t="s">
        <v>9948</v>
      </c>
      <c r="F2017" s="422" t="s">
        <v>833</v>
      </c>
      <c r="G2017" s="422" t="s">
        <v>840</v>
      </c>
      <c r="H2017" s="422" t="s">
        <v>10062</v>
      </c>
      <c r="I2017" s="422" t="s">
        <v>3192</v>
      </c>
      <c r="J2017" s="635"/>
      <c r="K2017" s="632" t="s">
        <v>10</v>
      </c>
      <c r="L2017" s="639">
        <v>1</v>
      </c>
      <c r="M2017" s="639" t="s">
        <v>694</v>
      </c>
      <c r="N2017" s="637">
        <v>15000</v>
      </c>
      <c r="O2017" s="637">
        <v>15000</v>
      </c>
      <c r="P2017" s="647">
        <f t="shared" si="65"/>
        <v>0</v>
      </c>
      <c r="Q2017" s="638">
        <f t="shared" si="66"/>
        <v>0</v>
      </c>
      <c r="R2017" s="676" t="s">
        <v>6499</v>
      </c>
      <c r="S2017" s="676">
        <v>7707049388</v>
      </c>
      <c r="T2017" s="676" t="s">
        <v>9951</v>
      </c>
      <c r="U2017" s="676" t="s">
        <v>694</v>
      </c>
      <c r="V2017" s="676" t="s">
        <v>694</v>
      </c>
      <c r="W2017" s="670">
        <v>42408</v>
      </c>
      <c r="X2017" s="670">
        <v>42410</v>
      </c>
      <c r="Y2017" s="422" t="s">
        <v>10063</v>
      </c>
      <c r="Z2017" s="637">
        <v>15000</v>
      </c>
      <c r="AA2017" s="676" t="s">
        <v>6499</v>
      </c>
      <c r="AB2017" s="676">
        <v>7707049388</v>
      </c>
    </row>
    <row r="2018" spans="1:28" ht="78.75">
      <c r="A2018" s="475" t="s">
        <v>27740</v>
      </c>
      <c r="B2018" s="1174" t="s">
        <v>8329</v>
      </c>
      <c r="C2018" s="643">
        <v>4219004243</v>
      </c>
      <c r="D2018" s="632" t="s">
        <v>265</v>
      </c>
      <c r="E2018" s="422" t="s">
        <v>9953</v>
      </c>
      <c r="F2018" s="422" t="s">
        <v>833</v>
      </c>
      <c r="G2018" s="422" t="s">
        <v>840</v>
      </c>
      <c r="H2018" s="422" t="s">
        <v>10064</v>
      </c>
      <c r="I2018" s="632" t="s">
        <v>9955</v>
      </c>
      <c r="J2018" s="635"/>
      <c r="K2018" s="632" t="s">
        <v>10</v>
      </c>
      <c r="L2018" s="639">
        <v>1</v>
      </c>
      <c r="M2018" s="639" t="s">
        <v>694</v>
      </c>
      <c r="N2018" s="637">
        <v>23000</v>
      </c>
      <c r="O2018" s="637">
        <v>23000</v>
      </c>
      <c r="P2018" s="647">
        <f t="shared" si="65"/>
        <v>0</v>
      </c>
      <c r="Q2018" s="638">
        <f t="shared" si="66"/>
        <v>0</v>
      </c>
      <c r="R2018" s="676" t="s">
        <v>6499</v>
      </c>
      <c r="S2018" s="676">
        <v>7707049388</v>
      </c>
      <c r="T2018" s="676" t="s">
        <v>9951</v>
      </c>
      <c r="U2018" s="676" t="s">
        <v>694</v>
      </c>
      <c r="V2018" s="676" t="s">
        <v>694</v>
      </c>
      <c r="W2018" s="670">
        <v>42408</v>
      </c>
      <c r="X2018" s="670">
        <v>42410</v>
      </c>
      <c r="Y2018" s="422" t="s">
        <v>10065</v>
      </c>
      <c r="Z2018" s="637">
        <v>23000</v>
      </c>
      <c r="AA2018" s="676" t="s">
        <v>6499</v>
      </c>
      <c r="AB2018" s="676">
        <v>7707049388</v>
      </c>
    </row>
    <row r="2019" spans="1:28" ht="78.75">
      <c r="A2019" s="475" t="s">
        <v>27741</v>
      </c>
      <c r="B2019" s="1174" t="s">
        <v>8329</v>
      </c>
      <c r="C2019" s="643">
        <v>4219004243</v>
      </c>
      <c r="D2019" s="632" t="s">
        <v>265</v>
      </c>
      <c r="E2019" s="422" t="s">
        <v>9953</v>
      </c>
      <c r="F2019" s="422" t="s">
        <v>9696</v>
      </c>
      <c r="G2019" s="422" t="s">
        <v>6493</v>
      </c>
      <c r="H2019" s="422" t="s">
        <v>10066</v>
      </c>
      <c r="I2019" s="632" t="s">
        <v>9955</v>
      </c>
      <c r="J2019" s="635"/>
      <c r="K2019" s="632" t="s">
        <v>10</v>
      </c>
      <c r="L2019" s="639">
        <v>1</v>
      </c>
      <c r="M2019" s="639" t="s">
        <v>694</v>
      </c>
      <c r="N2019" s="637">
        <v>50000</v>
      </c>
      <c r="O2019" s="637">
        <v>50000</v>
      </c>
      <c r="P2019" s="647">
        <f t="shared" si="65"/>
        <v>0</v>
      </c>
      <c r="Q2019" s="638">
        <f t="shared" si="66"/>
        <v>0</v>
      </c>
      <c r="R2019" s="676" t="s">
        <v>6499</v>
      </c>
      <c r="S2019" s="676">
        <v>7707049388</v>
      </c>
      <c r="T2019" s="676" t="s">
        <v>9951</v>
      </c>
      <c r="U2019" s="676" t="s">
        <v>694</v>
      </c>
      <c r="V2019" s="676" t="s">
        <v>694</v>
      </c>
      <c r="W2019" s="670">
        <v>42424</v>
      </c>
      <c r="X2019" s="670">
        <v>42424</v>
      </c>
      <c r="Y2019" s="422" t="s">
        <v>10067</v>
      </c>
      <c r="Z2019" s="637">
        <v>50000</v>
      </c>
      <c r="AA2019" s="676" t="s">
        <v>6499</v>
      </c>
      <c r="AB2019" s="676">
        <v>7707049388</v>
      </c>
    </row>
    <row r="2020" spans="1:28" ht="78.75">
      <c r="A2020" s="475" t="s">
        <v>27742</v>
      </c>
      <c r="B2020" s="1174" t="s">
        <v>8308</v>
      </c>
      <c r="C2020" s="643">
        <v>4219004290</v>
      </c>
      <c r="D2020" s="632" t="s">
        <v>268</v>
      </c>
      <c r="E2020" s="422" t="s">
        <v>9871</v>
      </c>
      <c r="F2020" s="422" t="s">
        <v>1719</v>
      </c>
      <c r="G2020" s="422" t="s">
        <v>694</v>
      </c>
      <c r="H2020" s="422" t="s">
        <v>694</v>
      </c>
      <c r="I2020" s="422" t="s">
        <v>1367</v>
      </c>
      <c r="J2020" s="476"/>
      <c r="K2020" s="632" t="s">
        <v>10</v>
      </c>
      <c r="L2020" s="639">
        <v>1</v>
      </c>
      <c r="M2020" s="639" t="s">
        <v>694</v>
      </c>
      <c r="N2020" s="662">
        <v>68370.28</v>
      </c>
      <c r="O2020" s="662">
        <v>68370.28</v>
      </c>
      <c r="P2020" s="647">
        <f t="shared" si="65"/>
        <v>0</v>
      </c>
      <c r="Q2020" s="638">
        <f t="shared" si="66"/>
        <v>0</v>
      </c>
      <c r="R2020" s="476" t="s">
        <v>1148</v>
      </c>
      <c r="S2020" s="422" t="s">
        <v>834</v>
      </c>
      <c r="T2020" s="476" t="s">
        <v>9872</v>
      </c>
      <c r="U2020" s="476" t="s">
        <v>694</v>
      </c>
      <c r="V2020" s="476" t="s">
        <v>694</v>
      </c>
      <c r="W2020" s="670">
        <v>42380</v>
      </c>
      <c r="X2020" s="670">
        <v>42382</v>
      </c>
      <c r="Y2020" s="422" t="s">
        <v>10068</v>
      </c>
      <c r="Z2020" s="662">
        <v>68370.28</v>
      </c>
      <c r="AA2020" s="476" t="s">
        <v>1148</v>
      </c>
      <c r="AB2020" s="422" t="s">
        <v>834</v>
      </c>
    </row>
    <row r="2021" spans="1:28" ht="78.75">
      <c r="A2021" s="475" t="s">
        <v>27743</v>
      </c>
      <c r="B2021" s="1174" t="s">
        <v>8308</v>
      </c>
      <c r="C2021" s="643">
        <v>4219004290</v>
      </c>
      <c r="D2021" s="632" t="s">
        <v>269</v>
      </c>
      <c r="E2021" s="422" t="s">
        <v>9853</v>
      </c>
      <c r="F2021" s="422" t="s">
        <v>974</v>
      </c>
      <c r="G2021" s="422" t="s">
        <v>828</v>
      </c>
      <c r="H2021" s="422" t="s">
        <v>10069</v>
      </c>
      <c r="I2021" s="632" t="s">
        <v>3224</v>
      </c>
      <c r="J2021" s="635"/>
      <c r="K2021" s="632" t="s">
        <v>10</v>
      </c>
      <c r="L2021" s="639">
        <v>1</v>
      </c>
      <c r="M2021" s="639" t="s">
        <v>694</v>
      </c>
      <c r="N2021" s="637">
        <v>58792.61</v>
      </c>
      <c r="O2021" s="637">
        <v>58792.61</v>
      </c>
      <c r="P2021" s="647">
        <f t="shared" si="65"/>
        <v>0</v>
      </c>
      <c r="Q2021" s="638">
        <f t="shared" si="66"/>
        <v>0</v>
      </c>
      <c r="R2021" s="632" t="s">
        <v>836</v>
      </c>
      <c r="S2021" s="636">
        <v>4217146362</v>
      </c>
      <c r="T2021" s="632" t="s">
        <v>9855</v>
      </c>
      <c r="U2021" s="676" t="s">
        <v>694</v>
      </c>
      <c r="V2021" s="676" t="s">
        <v>694</v>
      </c>
      <c r="W2021" s="670">
        <v>42387</v>
      </c>
      <c r="X2021" s="670">
        <v>42387</v>
      </c>
      <c r="Y2021" s="422" t="s">
        <v>10070</v>
      </c>
      <c r="Z2021" s="637">
        <v>58792.61</v>
      </c>
      <c r="AA2021" s="632" t="s">
        <v>836</v>
      </c>
      <c r="AB2021" s="636">
        <v>4217146362</v>
      </c>
    </row>
    <row r="2022" spans="1:28" ht="78.75">
      <c r="A2022" s="475" t="s">
        <v>27744</v>
      </c>
      <c r="B2022" s="1174" t="s">
        <v>8308</v>
      </c>
      <c r="C2022" s="643">
        <v>4219004290</v>
      </c>
      <c r="D2022" s="632" t="s">
        <v>269</v>
      </c>
      <c r="E2022" s="528" t="s">
        <v>9901</v>
      </c>
      <c r="F2022" s="422" t="s">
        <v>832</v>
      </c>
      <c r="G2022" s="422" t="s">
        <v>2245</v>
      </c>
      <c r="H2022" s="422" t="s">
        <v>10071</v>
      </c>
      <c r="I2022" s="632" t="s">
        <v>9928</v>
      </c>
      <c r="J2022" s="635"/>
      <c r="K2022" s="632" t="s">
        <v>10</v>
      </c>
      <c r="L2022" s="639">
        <v>1</v>
      </c>
      <c r="M2022" s="639" t="s">
        <v>694</v>
      </c>
      <c r="N2022" s="637">
        <v>1099409.54</v>
      </c>
      <c r="O2022" s="637">
        <v>1099409.54</v>
      </c>
      <c r="P2022" s="647">
        <f t="shared" si="65"/>
        <v>0</v>
      </c>
      <c r="Q2022" s="638">
        <f t="shared" si="66"/>
        <v>0</v>
      </c>
      <c r="R2022" s="632" t="s">
        <v>836</v>
      </c>
      <c r="S2022" s="636">
        <v>4217146362</v>
      </c>
      <c r="T2022" s="632" t="s">
        <v>9855</v>
      </c>
      <c r="U2022" s="676" t="s">
        <v>694</v>
      </c>
      <c r="V2022" s="676" t="s">
        <v>694</v>
      </c>
      <c r="W2022" s="670">
        <v>42401</v>
      </c>
      <c r="X2022" s="670">
        <v>42401</v>
      </c>
      <c r="Y2022" s="422" t="s">
        <v>10072</v>
      </c>
      <c r="Z2022" s="637">
        <v>1099409.54</v>
      </c>
      <c r="AA2022" s="632" t="s">
        <v>836</v>
      </c>
      <c r="AB2022" s="636">
        <v>4217146362</v>
      </c>
    </row>
    <row r="2023" spans="1:28" ht="78.75">
      <c r="A2023" s="475" t="s">
        <v>27745</v>
      </c>
      <c r="B2023" s="1174" t="s">
        <v>8308</v>
      </c>
      <c r="C2023" s="643">
        <v>4219004290</v>
      </c>
      <c r="D2023" s="632" t="s">
        <v>269</v>
      </c>
      <c r="E2023" s="666" t="s">
        <v>9930</v>
      </c>
      <c r="F2023" s="422" t="s">
        <v>833</v>
      </c>
      <c r="G2023" s="422" t="s">
        <v>642</v>
      </c>
      <c r="H2023" s="422" t="s">
        <v>10073</v>
      </c>
      <c r="I2023" s="422" t="s">
        <v>9932</v>
      </c>
      <c r="J2023" s="635"/>
      <c r="K2023" s="632" t="s">
        <v>10</v>
      </c>
      <c r="L2023" s="639">
        <v>1</v>
      </c>
      <c r="M2023" s="639" t="s">
        <v>694</v>
      </c>
      <c r="N2023" s="637">
        <v>16113.44</v>
      </c>
      <c r="O2023" s="637">
        <v>16113.44</v>
      </c>
      <c r="P2023" s="647">
        <f t="shared" si="65"/>
        <v>0</v>
      </c>
      <c r="Q2023" s="638">
        <f t="shared" si="66"/>
        <v>0</v>
      </c>
      <c r="R2023" s="632" t="s">
        <v>6331</v>
      </c>
      <c r="S2023" s="636">
        <v>4217166136</v>
      </c>
      <c r="T2023" s="476" t="s">
        <v>9861</v>
      </c>
      <c r="U2023" s="676" t="s">
        <v>694</v>
      </c>
      <c r="V2023" s="676" t="s">
        <v>694</v>
      </c>
      <c r="W2023" s="670">
        <v>42415</v>
      </c>
      <c r="X2023" s="670">
        <v>42417</v>
      </c>
      <c r="Y2023" s="422" t="s">
        <v>10074</v>
      </c>
      <c r="Z2023" s="637">
        <v>16113.44</v>
      </c>
      <c r="AA2023" s="632" t="s">
        <v>6331</v>
      </c>
      <c r="AB2023" s="636">
        <v>4217166136</v>
      </c>
    </row>
    <row r="2024" spans="1:28" ht="78.75">
      <c r="A2024" s="475" t="s">
        <v>27746</v>
      </c>
      <c r="B2024" s="1174" t="s">
        <v>8310</v>
      </c>
      <c r="C2024" s="643">
        <v>4219004268</v>
      </c>
      <c r="D2024" s="632" t="s">
        <v>269</v>
      </c>
      <c r="E2024" s="422" t="s">
        <v>9857</v>
      </c>
      <c r="F2024" s="422" t="s">
        <v>1338</v>
      </c>
      <c r="G2024" s="422" t="s">
        <v>828</v>
      </c>
      <c r="H2024" s="422" t="s">
        <v>10075</v>
      </c>
      <c r="I2024" s="632" t="s">
        <v>9860</v>
      </c>
      <c r="J2024" s="635"/>
      <c r="K2024" s="632" t="s">
        <v>10</v>
      </c>
      <c r="L2024" s="639">
        <v>1</v>
      </c>
      <c r="M2024" s="639" t="s">
        <v>694</v>
      </c>
      <c r="N2024" s="637">
        <v>32674.080000000002</v>
      </c>
      <c r="O2024" s="637">
        <v>32674.080000000002</v>
      </c>
      <c r="P2024" s="647">
        <f t="shared" si="65"/>
        <v>0</v>
      </c>
      <c r="Q2024" s="638">
        <f t="shared" si="66"/>
        <v>0</v>
      </c>
      <c r="R2024" s="632" t="s">
        <v>6331</v>
      </c>
      <c r="S2024" s="636">
        <v>4217166136</v>
      </c>
      <c r="T2024" s="476" t="s">
        <v>9861</v>
      </c>
      <c r="U2024" s="476" t="s">
        <v>694</v>
      </c>
      <c r="V2024" s="476" t="s">
        <v>694</v>
      </c>
      <c r="W2024" s="670">
        <v>42387</v>
      </c>
      <c r="X2024" s="670">
        <v>42388</v>
      </c>
      <c r="Y2024" s="422" t="s">
        <v>10076</v>
      </c>
      <c r="Z2024" s="637">
        <v>32674.080000000002</v>
      </c>
      <c r="AA2024" s="632" t="s">
        <v>6331</v>
      </c>
      <c r="AB2024" s="636">
        <v>4217166136</v>
      </c>
    </row>
    <row r="2025" spans="1:28" ht="78.75">
      <c r="A2025" s="475" t="s">
        <v>27747</v>
      </c>
      <c r="B2025" s="1174" t="s">
        <v>8310</v>
      </c>
      <c r="C2025" s="643">
        <v>4219004268</v>
      </c>
      <c r="D2025" s="632" t="s">
        <v>269</v>
      </c>
      <c r="E2025" s="528" t="s">
        <v>9901</v>
      </c>
      <c r="F2025" s="422" t="s">
        <v>1350</v>
      </c>
      <c r="G2025" s="422" t="s">
        <v>839</v>
      </c>
      <c r="H2025" s="422" t="s">
        <v>10077</v>
      </c>
      <c r="I2025" s="632" t="s">
        <v>9906</v>
      </c>
      <c r="J2025" s="635"/>
      <c r="K2025" s="632" t="s">
        <v>10</v>
      </c>
      <c r="L2025" s="639">
        <v>1</v>
      </c>
      <c r="M2025" s="639" t="s">
        <v>694</v>
      </c>
      <c r="N2025" s="637">
        <v>927991.74</v>
      </c>
      <c r="O2025" s="637">
        <v>927991.74</v>
      </c>
      <c r="P2025" s="647">
        <f t="shared" si="65"/>
        <v>0</v>
      </c>
      <c r="Q2025" s="638">
        <f t="shared" si="66"/>
        <v>0</v>
      </c>
      <c r="R2025" s="632" t="s">
        <v>836</v>
      </c>
      <c r="S2025" s="636">
        <v>4217146362</v>
      </c>
      <c r="T2025" s="632" t="s">
        <v>9855</v>
      </c>
      <c r="U2025" s="634" t="s">
        <v>694</v>
      </c>
      <c r="V2025" s="632" t="s">
        <v>694</v>
      </c>
      <c r="W2025" s="670">
        <v>42404</v>
      </c>
      <c r="X2025" s="670">
        <v>42404</v>
      </c>
      <c r="Y2025" s="422" t="s">
        <v>10078</v>
      </c>
      <c r="Z2025" s="637">
        <v>927991.74</v>
      </c>
      <c r="AA2025" s="632" t="s">
        <v>836</v>
      </c>
      <c r="AB2025" s="636">
        <v>4217146362</v>
      </c>
    </row>
    <row r="2026" spans="1:28" ht="78.75">
      <c r="A2026" s="475" t="s">
        <v>27748</v>
      </c>
      <c r="B2026" s="1174" t="s">
        <v>8310</v>
      </c>
      <c r="C2026" s="643">
        <v>4219004268</v>
      </c>
      <c r="D2026" s="632" t="s">
        <v>265</v>
      </c>
      <c r="E2026" s="422" t="s">
        <v>9953</v>
      </c>
      <c r="F2026" s="422" t="s">
        <v>9949</v>
      </c>
      <c r="G2026" s="422" t="s">
        <v>603</v>
      </c>
      <c r="H2026" s="422" t="s">
        <v>10079</v>
      </c>
      <c r="I2026" s="632" t="s">
        <v>9955</v>
      </c>
      <c r="J2026" s="635"/>
      <c r="K2026" s="632" t="s">
        <v>10</v>
      </c>
      <c r="L2026" s="639">
        <v>1</v>
      </c>
      <c r="M2026" s="639" t="s">
        <v>694</v>
      </c>
      <c r="N2026" s="637">
        <v>23000</v>
      </c>
      <c r="O2026" s="637">
        <v>23000</v>
      </c>
      <c r="P2026" s="647">
        <f t="shared" si="65"/>
        <v>0</v>
      </c>
      <c r="Q2026" s="638">
        <f t="shared" si="66"/>
        <v>0</v>
      </c>
      <c r="R2026" s="676" t="s">
        <v>6499</v>
      </c>
      <c r="S2026" s="676">
        <v>7707049388</v>
      </c>
      <c r="T2026" s="676" t="s">
        <v>9951</v>
      </c>
      <c r="U2026" s="676" t="s">
        <v>694</v>
      </c>
      <c r="V2026" s="676" t="s">
        <v>694</v>
      </c>
      <c r="W2026" s="670">
        <v>42408</v>
      </c>
      <c r="X2026" s="670">
        <v>42409</v>
      </c>
      <c r="Y2026" s="422" t="s">
        <v>10080</v>
      </c>
      <c r="Z2026" s="637">
        <v>23000</v>
      </c>
      <c r="AA2026" s="676" t="s">
        <v>6499</v>
      </c>
      <c r="AB2026" s="676">
        <v>7707049388</v>
      </c>
    </row>
    <row r="2027" spans="1:28" ht="78.75">
      <c r="A2027" s="475" t="s">
        <v>27749</v>
      </c>
      <c r="B2027" s="1174" t="s">
        <v>8310</v>
      </c>
      <c r="C2027" s="643">
        <v>4219004268</v>
      </c>
      <c r="D2027" s="632" t="s">
        <v>265</v>
      </c>
      <c r="E2027" s="666" t="s">
        <v>9948</v>
      </c>
      <c r="F2027" s="422" t="s">
        <v>9949</v>
      </c>
      <c r="G2027" s="422" t="s">
        <v>603</v>
      </c>
      <c r="H2027" s="422" t="s">
        <v>10081</v>
      </c>
      <c r="I2027" s="422" t="s">
        <v>3192</v>
      </c>
      <c r="J2027" s="635"/>
      <c r="K2027" s="632" t="s">
        <v>10</v>
      </c>
      <c r="L2027" s="639">
        <v>1</v>
      </c>
      <c r="M2027" s="639" t="s">
        <v>694</v>
      </c>
      <c r="N2027" s="637">
        <v>10000</v>
      </c>
      <c r="O2027" s="637">
        <v>10000</v>
      </c>
      <c r="P2027" s="647">
        <f t="shared" si="65"/>
        <v>0</v>
      </c>
      <c r="Q2027" s="638">
        <f t="shared" si="66"/>
        <v>0</v>
      </c>
      <c r="R2027" s="676" t="s">
        <v>6499</v>
      </c>
      <c r="S2027" s="676">
        <v>7707049388</v>
      </c>
      <c r="T2027" s="676" t="s">
        <v>9951</v>
      </c>
      <c r="U2027" s="676" t="s">
        <v>694</v>
      </c>
      <c r="V2027" s="676" t="s">
        <v>694</v>
      </c>
      <c r="W2027" s="670">
        <v>42408</v>
      </c>
      <c r="X2027" s="670">
        <v>42409</v>
      </c>
      <c r="Y2027" s="422" t="s">
        <v>10082</v>
      </c>
      <c r="Z2027" s="637">
        <v>10000</v>
      </c>
      <c r="AA2027" s="676" t="s">
        <v>6499</v>
      </c>
      <c r="AB2027" s="676">
        <v>7707049388</v>
      </c>
    </row>
    <row r="2028" spans="1:28" ht="78.75">
      <c r="A2028" s="475" t="s">
        <v>27750</v>
      </c>
      <c r="B2028" s="1174" t="s">
        <v>8310</v>
      </c>
      <c r="C2028" s="643">
        <v>4219004268</v>
      </c>
      <c r="D2028" s="632" t="s">
        <v>269</v>
      </c>
      <c r="E2028" s="422" t="s">
        <v>9857</v>
      </c>
      <c r="F2028" s="422" t="s">
        <v>9949</v>
      </c>
      <c r="G2028" s="422" t="s">
        <v>642</v>
      </c>
      <c r="H2028" s="422" t="s">
        <v>10083</v>
      </c>
      <c r="I2028" s="632" t="s">
        <v>9860</v>
      </c>
      <c r="J2028" s="635"/>
      <c r="K2028" s="632" t="s">
        <v>10</v>
      </c>
      <c r="L2028" s="639">
        <v>1</v>
      </c>
      <c r="M2028" s="639" t="s">
        <v>694</v>
      </c>
      <c r="N2028" s="637">
        <v>192032.17</v>
      </c>
      <c r="O2028" s="637">
        <v>192032.17</v>
      </c>
      <c r="P2028" s="647">
        <f t="shared" si="65"/>
        <v>0</v>
      </c>
      <c r="Q2028" s="638">
        <f t="shared" si="66"/>
        <v>0</v>
      </c>
      <c r="R2028" s="632" t="s">
        <v>6331</v>
      </c>
      <c r="S2028" s="636">
        <v>4217166136</v>
      </c>
      <c r="T2028" s="476" t="s">
        <v>9861</v>
      </c>
      <c r="U2028" s="476" t="s">
        <v>694</v>
      </c>
      <c r="V2028" s="476" t="s">
        <v>694</v>
      </c>
      <c r="W2028" s="670">
        <v>42415</v>
      </c>
      <c r="X2028" s="670">
        <v>42415</v>
      </c>
      <c r="Y2028" s="422" t="s">
        <v>10084</v>
      </c>
      <c r="Z2028" s="637">
        <v>192032.17</v>
      </c>
      <c r="AA2028" s="632" t="s">
        <v>6331</v>
      </c>
      <c r="AB2028" s="636">
        <v>4217166136</v>
      </c>
    </row>
    <row r="2029" spans="1:28" ht="78.75">
      <c r="A2029" s="475" t="s">
        <v>27751</v>
      </c>
      <c r="B2029" s="1174" t="s">
        <v>8312</v>
      </c>
      <c r="C2029" s="643">
        <v>4221002677</v>
      </c>
      <c r="D2029" s="632" t="s">
        <v>268</v>
      </c>
      <c r="E2029" s="422" t="s">
        <v>9871</v>
      </c>
      <c r="F2029" s="422" t="s">
        <v>643</v>
      </c>
      <c r="G2029" s="422" t="s">
        <v>694</v>
      </c>
      <c r="H2029" s="422" t="s">
        <v>694</v>
      </c>
      <c r="I2029" s="422" t="s">
        <v>1367</v>
      </c>
      <c r="J2029" s="476"/>
      <c r="K2029" s="632" t="s">
        <v>10</v>
      </c>
      <c r="L2029" s="639">
        <v>1</v>
      </c>
      <c r="M2029" s="639" t="s">
        <v>694</v>
      </c>
      <c r="N2029" s="662">
        <v>109741.18</v>
      </c>
      <c r="O2029" s="662">
        <v>109741.18</v>
      </c>
      <c r="P2029" s="647">
        <f t="shared" si="65"/>
        <v>0</v>
      </c>
      <c r="Q2029" s="638">
        <f t="shared" si="66"/>
        <v>0</v>
      </c>
      <c r="R2029" s="476" t="s">
        <v>1148</v>
      </c>
      <c r="S2029" s="422" t="s">
        <v>834</v>
      </c>
      <c r="T2029" s="476" t="s">
        <v>9872</v>
      </c>
      <c r="U2029" s="476" t="s">
        <v>694</v>
      </c>
      <c r="V2029" s="476" t="s">
        <v>694</v>
      </c>
      <c r="W2029" s="670">
        <v>42381</v>
      </c>
      <c r="X2029" s="670">
        <v>42383</v>
      </c>
      <c r="Y2029" s="422" t="s">
        <v>10085</v>
      </c>
      <c r="Z2029" s="662">
        <v>109741.18</v>
      </c>
      <c r="AA2029" s="476" t="s">
        <v>1148</v>
      </c>
      <c r="AB2029" s="422" t="s">
        <v>834</v>
      </c>
    </row>
    <row r="2030" spans="1:28" ht="78.75">
      <c r="A2030" s="475" t="s">
        <v>27752</v>
      </c>
      <c r="B2030" s="1174" t="s">
        <v>8312</v>
      </c>
      <c r="C2030" s="643">
        <v>4221002677</v>
      </c>
      <c r="D2030" s="632" t="s">
        <v>269</v>
      </c>
      <c r="E2030" s="528" t="s">
        <v>9901</v>
      </c>
      <c r="F2030" s="422" t="s">
        <v>828</v>
      </c>
      <c r="G2030" s="422" t="s">
        <v>710</v>
      </c>
      <c r="H2030" s="422" t="s">
        <v>10086</v>
      </c>
      <c r="I2030" s="632" t="s">
        <v>9912</v>
      </c>
      <c r="J2030" s="635"/>
      <c r="K2030" s="632" t="s">
        <v>10</v>
      </c>
      <c r="L2030" s="639">
        <v>1</v>
      </c>
      <c r="M2030" s="639" t="s">
        <v>694</v>
      </c>
      <c r="N2030" s="637">
        <v>276328.08</v>
      </c>
      <c r="O2030" s="637">
        <v>276328.08</v>
      </c>
      <c r="P2030" s="647">
        <f t="shared" si="65"/>
        <v>0</v>
      </c>
      <c r="Q2030" s="638">
        <f t="shared" si="66"/>
        <v>0</v>
      </c>
      <c r="R2030" s="632" t="s">
        <v>282</v>
      </c>
      <c r="S2030" s="636">
        <v>4205243178</v>
      </c>
      <c r="T2030" s="476" t="s">
        <v>9913</v>
      </c>
      <c r="U2030" s="476" t="s">
        <v>694</v>
      </c>
      <c r="V2030" s="476" t="s">
        <v>694</v>
      </c>
      <c r="W2030" s="670">
        <v>42401</v>
      </c>
      <c r="X2030" s="670">
        <v>42401</v>
      </c>
      <c r="Y2030" s="422" t="s">
        <v>10087</v>
      </c>
      <c r="Z2030" s="637">
        <v>276328.08</v>
      </c>
      <c r="AA2030" s="632" t="s">
        <v>282</v>
      </c>
      <c r="AB2030" s="636">
        <v>4205243178</v>
      </c>
    </row>
    <row r="2031" spans="1:28" ht="78.75">
      <c r="A2031" s="475" t="s">
        <v>27753</v>
      </c>
      <c r="B2031" s="1174" t="s">
        <v>8312</v>
      </c>
      <c r="C2031" s="643">
        <v>4221002677</v>
      </c>
      <c r="D2031" s="632" t="s">
        <v>265</v>
      </c>
      <c r="E2031" s="422" t="s">
        <v>9953</v>
      </c>
      <c r="F2031" s="422" t="s">
        <v>9949</v>
      </c>
      <c r="G2031" s="422" t="s">
        <v>603</v>
      </c>
      <c r="H2031" s="422" t="s">
        <v>10088</v>
      </c>
      <c r="I2031" s="632" t="s">
        <v>9955</v>
      </c>
      <c r="J2031" s="635"/>
      <c r="K2031" s="632" t="s">
        <v>10</v>
      </c>
      <c r="L2031" s="639">
        <v>1</v>
      </c>
      <c r="M2031" s="639" t="s">
        <v>694</v>
      </c>
      <c r="N2031" s="637">
        <v>20000</v>
      </c>
      <c r="O2031" s="637">
        <v>20000</v>
      </c>
      <c r="P2031" s="647">
        <f t="shared" si="65"/>
        <v>0</v>
      </c>
      <c r="Q2031" s="638">
        <f t="shared" si="66"/>
        <v>0</v>
      </c>
      <c r="R2031" s="676" t="s">
        <v>6499</v>
      </c>
      <c r="S2031" s="676">
        <v>7707049388</v>
      </c>
      <c r="T2031" s="676" t="s">
        <v>9951</v>
      </c>
      <c r="U2031" s="676" t="s">
        <v>694</v>
      </c>
      <c r="V2031" s="676" t="s">
        <v>694</v>
      </c>
      <c r="W2031" s="670">
        <v>42408</v>
      </c>
      <c r="X2031" s="670">
        <v>42409</v>
      </c>
      <c r="Y2031" s="422" t="s">
        <v>10089</v>
      </c>
      <c r="Z2031" s="637">
        <v>20000</v>
      </c>
      <c r="AA2031" s="676" t="s">
        <v>6499</v>
      </c>
      <c r="AB2031" s="676">
        <v>7707049388</v>
      </c>
    </row>
    <row r="2032" spans="1:28" ht="78.75">
      <c r="A2032" s="475" t="s">
        <v>27754</v>
      </c>
      <c r="B2032" s="1174" t="s">
        <v>8312</v>
      </c>
      <c r="C2032" s="643">
        <v>4221002677</v>
      </c>
      <c r="D2032" s="632" t="s">
        <v>265</v>
      </c>
      <c r="E2032" s="666" t="s">
        <v>9948</v>
      </c>
      <c r="F2032" s="422" t="s">
        <v>9949</v>
      </c>
      <c r="G2032" s="422" t="s">
        <v>603</v>
      </c>
      <c r="H2032" s="422" t="s">
        <v>10090</v>
      </c>
      <c r="I2032" s="422" t="s">
        <v>3192</v>
      </c>
      <c r="J2032" s="635"/>
      <c r="K2032" s="632" t="s">
        <v>10</v>
      </c>
      <c r="L2032" s="639">
        <v>1</v>
      </c>
      <c r="M2032" s="639" t="s">
        <v>694</v>
      </c>
      <c r="N2032" s="637">
        <v>7000</v>
      </c>
      <c r="O2032" s="637">
        <v>7000</v>
      </c>
      <c r="P2032" s="647">
        <f t="shared" si="65"/>
        <v>0</v>
      </c>
      <c r="Q2032" s="638">
        <f t="shared" si="66"/>
        <v>0</v>
      </c>
      <c r="R2032" s="676" t="s">
        <v>6499</v>
      </c>
      <c r="S2032" s="676">
        <v>7707049388</v>
      </c>
      <c r="T2032" s="676" t="s">
        <v>9951</v>
      </c>
      <c r="U2032" s="676" t="s">
        <v>694</v>
      </c>
      <c r="V2032" s="676" t="s">
        <v>694</v>
      </c>
      <c r="W2032" s="670">
        <v>42408</v>
      </c>
      <c r="X2032" s="670">
        <v>42409</v>
      </c>
      <c r="Y2032" s="422" t="s">
        <v>10091</v>
      </c>
      <c r="Z2032" s="637">
        <v>7000</v>
      </c>
      <c r="AA2032" s="676" t="s">
        <v>6499</v>
      </c>
      <c r="AB2032" s="676">
        <v>7707049388</v>
      </c>
    </row>
    <row r="2033" spans="1:28" ht="78.75">
      <c r="A2033" s="475" t="s">
        <v>27755</v>
      </c>
      <c r="B2033" s="1174" t="s">
        <v>8312</v>
      </c>
      <c r="C2033" s="643">
        <v>4221002677</v>
      </c>
      <c r="D2033" s="632" t="s">
        <v>269</v>
      </c>
      <c r="E2033" s="528" t="s">
        <v>9901</v>
      </c>
      <c r="F2033" s="422" t="s">
        <v>9949</v>
      </c>
      <c r="G2033" s="422" t="s">
        <v>842</v>
      </c>
      <c r="H2033" s="422" t="s">
        <v>10092</v>
      </c>
      <c r="I2033" s="632" t="s">
        <v>9912</v>
      </c>
      <c r="J2033" s="635"/>
      <c r="K2033" s="632" t="s">
        <v>10</v>
      </c>
      <c r="L2033" s="639">
        <v>1</v>
      </c>
      <c r="M2033" s="639" t="s">
        <v>694</v>
      </c>
      <c r="N2033" s="637">
        <v>709561.62</v>
      </c>
      <c r="O2033" s="637">
        <v>709561.62</v>
      </c>
      <c r="P2033" s="647">
        <f t="shared" si="65"/>
        <v>0</v>
      </c>
      <c r="Q2033" s="638">
        <f t="shared" si="66"/>
        <v>0</v>
      </c>
      <c r="R2033" s="632" t="s">
        <v>282</v>
      </c>
      <c r="S2033" s="636">
        <v>4205243178</v>
      </c>
      <c r="T2033" s="476" t="s">
        <v>9913</v>
      </c>
      <c r="U2033" s="476" t="s">
        <v>694</v>
      </c>
      <c r="V2033" s="476" t="s">
        <v>694</v>
      </c>
      <c r="W2033" s="670">
        <v>42415</v>
      </c>
      <c r="X2033" s="670">
        <v>42415</v>
      </c>
      <c r="Y2033" s="422" t="s">
        <v>10093</v>
      </c>
      <c r="Z2033" s="637">
        <v>709561.62</v>
      </c>
      <c r="AA2033" s="632" t="s">
        <v>282</v>
      </c>
      <c r="AB2033" s="636">
        <v>4205243178</v>
      </c>
    </row>
    <row r="2034" spans="1:28" ht="78.75">
      <c r="A2034" s="475" t="s">
        <v>27756</v>
      </c>
      <c r="B2034" s="1174" t="s">
        <v>8312</v>
      </c>
      <c r="C2034" s="643">
        <v>4221002677</v>
      </c>
      <c r="D2034" s="632" t="s">
        <v>269</v>
      </c>
      <c r="E2034" s="422" t="s">
        <v>9857</v>
      </c>
      <c r="F2034" s="422" t="s">
        <v>9949</v>
      </c>
      <c r="G2034" s="422" t="s">
        <v>1377</v>
      </c>
      <c r="H2034" s="422" t="s">
        <v>10094</v>
      </c>
      <c r="I2034" s="632" t="s">
        <v>9860</v>
      </c>
      <c r="J2034" s="635"/>
      <c r="K2034" s="632" t="s">
        <v>10</v>
      </c>
      <c r="L2034" s="639">
        <v>1</v>
      </c>
      <c r="M2034" s="639" t="s">
        <v>694</v>
      </c>
      <c r="N2034" s="637">
        <v>166732.66</v>
      </c>
      <c r="O2034" s="637">
        <v>166732.66</v>
      </c>
      <c r="P2034" s="647">
        <f t="shared" si="65"/>
        <v>0</v>
      </c>
      <c r="Q2034" s="638">
        <f t="shared" si="66"/>
        <v>0</v>
      </c>
      <c r="R2034" s="632" t="s">
        <v>6331</v>
      </c>
      <c r="S2034" s="636">
        <v>4217166136</v>
      </c>
      <c r="T2034" s="476" t="s">
        <v>9861</v>
      </c>
      <c r="U2034" s="476" t="s">
        <v>694</v>
      </c>
      <c r="V2034" s="476" t="s">
        <v>694</v>
      </c>
      <c r="W2034" s="670">
        <v>42439</v>
      </c>
      <c r="X2034" s="670">
        <v>42443</v>
      </c>
      <c r="Y2034" s="422" t="s">
        <v>10095</v>
      </c>
      <c r="Z2034" s="637">
        <v>166732.66</v>
      </c>
      <c r="AA2034" s="632" t="s">
        <v>6331</v>
      </c>
      <c r="AB2034" s="636">
        <v>4217166136</v>
      </c>
    </row>
    <row r="2035" spans="1:28" ht="78.75">
      <c r="A2035" s="475" t="s">
        <v>27757</v>
      </c>
      <c r="B2035" s="1174" t="s">
        <v>7376</v>
      </c>
      <c r="C2035" s="643">
        <v>4221002701</v>
      </c>
      <c r="D2035" s="632" t="s">
        <v>268</v>
      </c>
      <c r="E2035" s="422" t="s">
        <v>9871</v>
      </c>
      <c r="F2035" s="422" t="s">
        <v>828</v>
      </c>
      <c r="G2035" s="422" t="s">
        <v>694</v>
      </c>
      <c r="H2035" s="422" t="s">
        <v>694</v>
      </c>
      <c r="I2035" s="422" t="s">
        <v>1367</v>
      </c>
      <c r="J2035" s="476"/>
      <c r="K2035" s="632" t="s">
        <v>10</v>
      </c>
      <c r="L2035" s="639">
        <v>1</v>
      </c>
      <c r="M2035" s="639" t="s">
        <v>694</v>
      </c>
      <c r="N2035" s="662">
        <v>31336.38</v>
      </c>
      <c r="O2035" s="662">
        <v>31336.38</v>
      </c>
      <c r="P2035" s="647">
        <f t="shared" si="65"/>
        <v>0</v>
      </c>
      <c r="Q2035" s="638">
        <f t="shared" si="66"/>
        <v>0</v>
      </c>
      <c r="R2035" s="476" t="s">
        <v>1148</v>
      </c>
      <c r="S2035" s="422" t="s">
        <v>834</v>
      </c>
      <c r="T2035" s="476" t="s">
        <v>9872</v>
      </c>
      <c r="U2035" s="634" t="s">
        <v>694</v>
      </c>
      <c r="V2035" s="632" t="s">
        <v>694</v>
      </c>
      <c r="W2035" s="670">
        <v>42394</v>
      </c>
      <c r="X2035" s="670">
        <v>42396</v>
      </c>
      <c r="Y2035" s="422" t="s">
        <v>10096</v>
      </c>
      <c r="Z2035" s="662">
        <v>31336.38</v>
      </c>
      <c r="AA2035" s="476" t="s">
        <v>1148</v>
      </c>
      <c r="AB2035" s="422" t="s">
        <v>834</v>
      </c>
    </row>
    <row r="2036" spans="1:28" ht="78.75">
      <c r="A2036" s="475" t="s">
        <v>27758</v>
      </c>
      <c r="B2036" s="1174" t="s">
        <v>7376</v>
      </c>
      <c r="C2036" s="643">
        <v>4221002701</v>
      </c>
      <c r="D2036" s="632" t="s">
        <v>265</v>
      </c>
      <c r="E2036" s="666" t="s">
        <v>9948</v>
      </c>
      <c r="F2036" s="422" t="s">
        <v>833</v>
      </c>
      <c r="G2036" s="422" t="s">
        <v>840</v>
      </c>
      <c r="H2036" s="422" t="s">
        <v>10097</v>
      </c>
      <c r="I2036" s="422" t="s">
        <v>3192</v>
      </c>
      <c r="J2036" s="635"/>
      <c r="K2036" s="632" t="s">
        <v>10</v>
      </c>
      <c r="L2036" s="639">
        <v>1</v>
      </c>
      <c r="M2036" s="639" t="s">
        <v>694</v>
      </c>
      <c r="N2036" s="637">
        <v>8000</v>
      </c>
      <c r="O2036" s="637">
        <v>8000</v>
      </c>
      <c r="P2036" s="647">
        <f t="shared" si="65"/>
        <v>0</v>
      </c>
      <c r="Q2036" s="638">
        <f t="shared" si="66"/>
        <v>0</v>
      </c>
      <c r="R2036" s="676" t="s">
        <v>6499</v>
      </c>
      <c r="S2036" s="676">
        <v>7707049388</v>
      </c>
      <c r="T2036" s="676" t="s">
        <v>9951</v>
      </c>
      <c r="U2036" s="676" t="s">
        <v>694</v>
      </c>
      <c r="V2036" s="676" t="s">
        <v>694</v>
      </c>
      <c r="W2036" s="670">
        <v>42408</v>
      </c>
      <c r="X2036" s="670">
        <v>42409</v>
      </c>
      <c r="Y2036" s="422" t="s">
        <v>10098</v>
      </c>
      <c r="Z2036" s="637">
        <v>8000</v>
      </c>
      <c r="AA2036" s="676" t="s">
        <v>6499</v>
      </c>
      <c r="AB2036" s="676">
        <v>7707049388</v>
      </c>
    </row>
    <row r="2037" spans="1:28" ht="78.75">
      <c r="A2037" s="475" t="s">
        <v>27759</v>
      </c>
      <c r="B2037" s="1174" t="s">
        <v>7376</v>
      </c>
      <c r="C2037" s="643">
        <v>4221002701</v>
      </c>
      <c r="D2037" s="632" t="s">
        <v>265</v>
      </c>
      <c r="E2037" s="422" t="s">
        <v>9953</v>
      </c>
      <c r="F2037" s="422" t="s">
        <v>833</v>
      </c>
      <c r="G2037" s="422" t="s">
        <v>840</v>
      </c>
      <c r="H2037" s="422" t="s">
        <v>10099</v>
      </c>
      <c r="I2037" s="632" t="s">
        <v>9955</v>
      </c>
      <c r="J2037" s="635"/>
      <c r="K2037" s="632" t="s">
        <v>10</v>
      </c>
      <c r="L2037" s="639">
        <v>1</v>
      </c>
      <c r="M2037" s="639" t="s">
        <v>694</v>
      </c>
      <c r="N2037" s="637">
        <v>20000</v>
      </c>
      <c r="O2037" s="637">
        <v>20000</v>
      </c>
      <c r="P2037" s="647">
        <f t="shared" si="65"/>
        <v>0</v>
      </c>
      <c r="Q2037" s="638">
        <f t="shared" si="66"/>
        <v>0</v>
      </c>
      <c r="R2037" s="676" t="s">
        <v>6499</v>
      </c>
      <c r="S2037" s="676">
        <v>7707049388</v>
      </c>
      <c r="T2037" s="676" t="s">
        <v>9951</v>
      </c>
      <c r="U2037" s="676" t="s">
        <v>694</v>
      </c>
      <c r="V2037" s="676" t="s">
        <v>694</v>
      </c>
      <c r="W2037" s="670">
        <v>42408</v>
      </c>
      <c r="X2037" s="670">
        <v>42409</v>
      </c>
      <c r="Y2037" s="422" t="s">
        <v>10100</v>
      </c>
      <c r="Z2037" s="637">
        <v>20000</v>
      </c>
      <c r="AA2037" s="676" t="s">
        <v>6499</v>
      </c>
      <c r="AB2037" s="676">
        <v>7707049388</v>
      </c>
    </row>
    <row r="2038" spans="1:28" ht="78.75">
      <c r="A2038" s="475" t="s">
        <v>27760</v>
      </c>
      <c r="B2038" s="1174" t="s">
        <v>7376</v>
      </c>
      <c r="C2038" s="643">
        <v>4221002701</v>
      </c>
      <c r="D2038" s="632" t="s">
        <v>269</v>
      </c>
      <c r="E2038" s="528" t="s">
        <v>9901</v>
      </c>
      <c r="F2038" s="422" t="s">
        <v>833</v>
      </c>
      <c r="G2038" s="422" t="s">
        <v>842</v>
      </c>
      <c r="H2038" s="422" t="s">
        <v>10101</v>
      </c>
      <c r="I2038" s="632" t="s">
        <v>9912</v>
      </c>
      <c r="J2038" s="635"/>
      <c r="K2038" s="632" t="s">
        <v>10</v>
      </c>
      <c r="L2038" s="639">
        <v>1</v>
      </c>
      <c r="M2038" s="639" t="s">
        <v>694</v>
      </c>
      <c r="N2038" s="637">
        <v>997178.14</v>
      </c>
      <c r="O2038" s="637">
        <v>997178.14</v>
      </c>
      <c r="P2038" s="647">
        <f t="shared" si="65"/>
        <v>0</v>
      </c>
      <c r="Q2038" s="638">
        <f t="shared" si="66"/>
        <v>0</v>
      </c>
      <c r="R2038" s="632" t="s">
        <v>282</v>
      </c>
      <c r="S2038" s="636">
        <v>4205243178</v>
      </c>
      <c r="T2038" s="476" t="s">
        <v>9913</v>
      </c>
      <c r="U2038" s="476" t="s">
        <v>694</v>
      </c>
      <c r="V2038" s="476" t="s">
        <v>694</v>
      </c>
      <c r="W2038" s="670">
        <v>42415</v>
      </c>
      <c r="X2038" s="670">
        <v>42415</v>
      </c>
      <c r="Y2038" s="422" t="s">
        <v>10102</v>
      </c>
      <c r="Z2038" s="637">
        <v>997178.14</v>
      </c>
      <c r="AA2038" s="632" t="s">
        <v>282</v>
      </c>
      <c r="AB2038" s="636">
        <v>4205243178</v>
      </c>
    </row>
    <row r="2039" spans="1:28" ht="78.75">
      <c r="A2039" s="475" t="s">
        <v>27761</v>
      </c>
      <c r="B2039" s="1174" t="s">
        <v>7376</v>
      </c>
      <c r="C2039" s="643">
        <v>4221002701</v>
      </c>
      <c r="D2039" s="632" t="s">
        <v>269</v>
      </c>
      <c r="E2039" s="422" t="s">
        <v>9857</v>
      </c>
      <c r="F2039" s="422" t="s">
        <v>641</v>
      </c>
      <c r="G2039" s="422" t="s">
        <v>642</v>
      </c>
      <c r="H2039" s="422" t="s">
        <v>10103</v>
      </c>
      <c r="I2039" s="632" t="s">
        <v>9860</v>
      </c>
      <c r="J2039" s="635"/>
      <c r="K2039" s="632" t="s">
        <v>10</v>
      </c>
      <c r="L2039" s="639">
        <v>1</v>
      </c>
      <c r="M2039" s="639" t="s">
        <v>694</v>
      </c>
      <c r="N2039" s="637">
        <v>12364.91</v>
      </c>
      <c r="O2039" s="637">
        <v>12364.91</v>
      </c>
      <c r="P2039" s="647">
        <f t="shared" si="65"/>
        <v>0</v>
      </c>
      <c r="Q2039" s="638">
        <f t="shared" si="66"/>
        <v>0</v>
      </c>
      <c r="R2039" s="632" t="s">
        <v>6331</v>
      </c>
      <c r="S2039" s="636">
        <v>4217166136</v>
      </c>
      <c r="T2039" s="476" t="s">
        <v>9861</v>
      </c>
      <c r="U2039" s="476" t="s">
        <v>694</v>
      </c>
      <c r="V2039" s="476" t="s">
        <v>694</v>
      </c>
      <c r="W2039" s="670">
        <v>42415</v>
      </c>
      <c r="X2039" s="670">
        <v>42415</v>
      </c>
      <c r="Y2039" s="422" t="s">
        <v>10104</v>
      </c>
      <c r="Z2039" s="637">
        <v>12364.91</v>
      </c>
      <c r="AA2039" s="632" t="s">
        <v>6331</v>
      </c>
      <c r="AB2039" s="636">
        <v>4217166136</v>
      </c>
    </row>
    <row r="2040" spans="1:28" ht="78.75">
      <c r="A2040" s="475" t="s">
        <v>27762</v>
      </c>
      <c r="B2040" s="1174" t="s">
        <v>7376</v>
      </c>
      <c r="C2040" s="643">
        <v>4221002701</v>
      </c>
      <c r="D2040" s="632" t="s">
        <v>269</v>
      </c>
      <c r="E2040" s="422" t="s">
        <v>9857</v>
      </c>
      <c r="F2040" s="422" t="s">
        <v>833</v>
      </c>
      <c r="G2040" s="422" t="s">
        <v>1377</v>
      </c>
      <c r="H2040" s="422" t="s">
        <v>10105</v>
      </c>
      <c r="I2040" s="632" t="s">
        <v>9860</v>
      </c>
      <c r="J2040" s="635"/>
      <c r="K2040" s="632" t="s">
        <v>10</v>
      </c>
      <c r="L2040" s="639">
        <v>1</v>
      </c>
      <c r="M2040" s="639" t="s">
        <v>694</v>
      </c>
      <c r="N2040" s="637">
        <v>64644.72</v>
      </c>
      <c r="O2040" s="637">
        <v>64644.72</v>
      </c>
      <c r="P2040" s="647">
        <f t="shared" si="65"/>
        <v>0</v>
      </c>
      <c r="Q2040" s="638">
        <f t="shared" si="66"/>
        <v>0</v>
      </c>
      <c r="R2040" s="632" t="s">
        <v>6331</v>
      </c>
      <c r="S2040" s="636">
        <v>4217166136</v>
      </c>
      <c r="T2040" s="476" t="s">
        <v>9861</v>
      </c>
      <c r="U2040" s="476" t="s">
        <v>694</v>
      </c>
      <c r="V2040" s="476" t="s">
        <v>694</v>
      </c>
      <c r="W2040" s="670">
        <v>42438</v>
      </c>
      <c r="X2040" s="670">
        <v>42438</v>
      </c>
      <c r="Y2040" s="422" t="s">
        <v>10106</v>
      </c>
      <c r="Z2040" s="637">
        <v>64644.72</v>
      </c>
      <c r="AA2040" s="632" t="s">
        <v>6331</v>
      </c>
      <c r="AB2040" s="636">
        <v>4217166136</v>
      </c>
    </row>
    <row r="2041" spans="1:28" ht="78.75">
      <c r="A2041" s="475" t="s">
        <v>27763</v>
      </c>
      <c r="B2041" s="1174" t="s">
        <v>8315</v>
      </c>
      <c r="C2041" s="643">
        <v>4219004300</v>
      </c>
      <c r="D2041" s="632" t="s">
        <v>269</v>
      </c>
      <c r="E2041" s="528" t="s">
        <v>9901</v>
      </c>
      <c r="F2041" s="422" t="s">
        <v>832</v>
      </c>
      <c r="G2041" s="422" t="s">
        <v>2245</v>
      </c>
      <c r="H2041" s="422" t="s">
        <v>10107</v>
      </c>
      <c r="I2041" s="632" t="s">
        <v>9906</v>
      </c>
      <c r="J2041" s="635"/>
      <c r="K2041" s="632" t="s">
        <v>10</v>
      </c>
      <c r="L2041" s="639">
        <v>1</v>
      </c>
      <c r="M2041" s="639" t="s">
        <v>694</v>
      </c>
      <c r="N2041" s="637">
        <v>2411078.89</v>
      </c>
      <c r="O2041" s="637">
        <v>2411078.89</v>
      </c>
      <c r="P2041" s="647">
        <f t="shared" si="65"/>
        <v>0</v>
      </c>
      <c r="Q2041" s="638">
        <f t="shared" si="66"/>
        <v>0</v>
      </c>
      <c r="R2041" s="632" t="s">
        <v>836</v>
      </c>
      <c r="S2041" s="636">
        <v>4217146362</v>
      </c>
      <c r="T2041" s="632" t="s">
        <v>9855</v>
      </c>
      <c r="U2041" s="634" t="s">
        <v>694</v>
      </c>
      <c r="V2041" s="632" t="s">
        <v>694</v>
      </c>
      <c r="W2041" s="670">
        <v>42401</v>
      </c>
      <c r="X2041" s="670">
        <v>42401</v>
      </c>
      <c r="Y2041" s="422" t="s">
        <v>10108</v>
      </c>
      <c r="Z2041" s="637">
        <v>2411078.89</v>
      </c>
      <c r="AA2041" s="632" t="s">
        <v>836</v>
      </c>
      <c r="AB2041" s="636">
        <v>4217146362</v>
      </c>
    </row>
    <row r="2042" spans="1:28" ht="78.75">
      <c r="A2042" s="475" t="s">
        <v>27764</v>
      </c>
      <c r="B2042" s="1174" t="s">
        <v>8315</v>
      </c>
      <c r="C2042" s="643">
        <v>4219004300</v>
      </c>
      <c r="D2042" s="632" t="s">
        <v>265</v>
      </c>
      <c r="E2042" s="422" t="s">
        <v>9953</v>
      </c>
      <c r="F2042" s="422" t="s">
        <v>833</v>
      </c>
      <c r="G2042" s="422" t="s">
        <v>840</v>
      </c>
      <c r="H2042" s="422" t="s">
        <v>10109</v>
      </c>
      <c r="I2042" s="632" t="s">
        <v>9955</v>
      </c>
      <c r="J2042" s="635"/>
      <c r="K2042" s="632" t="s">
        <v>10</v>
      </c>
      <c r="L2042" s="639">
        <v>1</v>
      </c>
      <c r="M2042" s="639" t="s">
        <v>694</v>
      </c>
      <c r="N2042" s="637">
        <v>23000</v>
      </c>
      <c r="O2042" s="637">
        <v>23000</v>
      </c>
      <c r="P2042" s="647">
        <f t="shared" si="65"/>
        <v>0</v>
      </c>
      <c r="Q2042" s="638">
        <f t="shared" si="66"/>
        <v>0</v>
      </c>
      <c r="R2042" s="676" t="s">
        <v>6499</v>
      </c>
      <c r="S2042" s="676">
        <v>7707049388</v>
      </c>
      <c r="T2042" s="676" t="s">
        <v>9951</v>
      </c>
      <c r="U2042" s="676" t="s">
        <v>694</v>
      </c>
      <c r="V2042" s="676" t="s">
        <v>694</v>
      </c>
      <c r="W2042" s="670">
        <v>42408</v>
      </c>
      <c r="X2042" s="670">
        <v>42410</v>
      </c>
      <c r="Y2042" s="422" t="s">
        <v>10110</v>
      </c>
      <c r="Z2042" s="637">
        <v>23000</v>
      </c>
      <c r="AA2042" s="676" t="s">
        <v>6499</v>
      </c>
      <c r="AB2042" s="676">
        <v>7707049388</v>
      </c>
    </row>
    <row r="2043" spans="1:28" ht="78.75">
      <c r="A2043" s="475" t="s">
        <v>27765</v>
      </c>
      <c r="B2043" s="1174" t="s">
        <v>8315</v>
      </c>
      <c r="C2043" s="643">
        <v>4219004300</v>
      </c>
      <c r="D2043" s="632" t="s">
        <v>269</v>
      </c>
      <c r="E2043" s="422" t="s">
        <v>9857</v>
      </c>
      <c r="F2043" s="422" t="s">
        <v>833</v>
      </c>
      <c r="G2043" s="422" t="s">
        <v>642</v>
      </c>
      <c r="H2043" s="422" t="s">
        <v>10111</v>
      </c>
      <c r="I2043" s="632" t="s">
        <v>9860</v>
      </c>
      <c r="J2043" s="635"/>
      <c r="K2043" s="632" t="s">
        <v>10</v>
      </c>
      <c r="L2043" s="639">
        <v>1</v>
      </c>
      <c r="M2043" s="639" t="s">
        <v>694</v>
      </c>
      <c r="N2043" s="637">
        <v>139191.25</v>
      </c>
      <c r="O2043" s="637">
        <v>139191.25</v>
      </c>
      <c r="P2043" s="647">
        <f t="shared" si="65"/>
        <v>0</v>
      </c>
      <c r="Q2043" s="638">
        <f t="shared" si="66"/>
        <v>0</v>
      </c>
      <c r="R2043" s="632" t="s">
        <v>6331</v>
      </c>
      <c r="S2043" s="636">
        <v>4217166136</v>
      </c>
      <c r="T2043" s="476" t="s">
        <v>9861</v>
      </c>
      <c r="U2043" s="476" t="s">
        <v>694</v>
      </c>
      <c r="V2043" s="476" t="s">
        <v>694</v>
      </c>
      <c r="W2043" s="670">
        <v>42415</v>
      </c>
      <c r="X2043" s="670">
        <v>42415</v>
      </c>
      <c r="Y2043" s="422" t="s">
        <v>10112</v>
      </c>
      <c r="Z2043" s="637">
        <v>139191.25</v>
      </c>
      <c r="AA2043" s="632" t="s">
        <v>6331</v>
      </c>
      <c r="AB2043" s="636">
        <v>4217166136</v>
      </c>
    </row>
    <row r="2044" spans="1:28" ht="78.75">
      <c r="A2044" s="475" t="s">
        <v>27766</v>
      </c>
      <c r="B2044" s="1174" t="s">
        <v>8315</v>
      </c>
      <c r="C2044" s="643">
        <v>4219004300</v>
      </c>
      <c r="D2044" s="632" t="s">
        <v>265</v>
      </c>
      <c r="E2044" s="666" t="s">
        <v>9948</v>
      </c>
      <c r="F2044" s="422" t="s">
        <v>839</v>
      </c>
      <c r="G2044" s="422" t="s">
        <v>842</v>
      </c>
      <c r="H2044" s="422" t="s">
        <v>10113</v>
      </c>
      <c r="I2044" s="422" t="s">
        <v>3192</v>
      </c>
      <c r="J2044" s="635"/>
      <c r="K2044" s="632" t="s">
        <v>10</v>
      </c>
      <c r="L2044" s="639">
        <v>1</v>
      </c>
      <c r="M2044" s="639" t="s">
        <v>694</v>
      </c>
      <c r="N2044" s="637">
        <v>10000</v>
      </c>
      <c r="O2044" s="637">
        <v>10000</v>
      </c>
      <c r="P2044" s="647">
        <f t="shared" si="65"/>
        <v>0</v>
      </c>
      <c r="Q2044" s="638">
        <f t="shared" si="66"/>
        <v>0</v>
      </c>
      <c r="R2044" s="676" t="s">
        <v>6499</v>
      </c>
      <c r="S2044" s="676">
        <v>7707049388</v>
      </c>
      <c r="T2044" s="676" t="s">
        <v>9951</v>
      </c>
      <c r="U2044" s="676" t="s">
        <v>694</v>
      </c>
      <c r="V2044" s="676" t="s">
        <v>694</v>
      </c>
      <c r="W2044" s="670">
        <v>42415</v>
      </c>
      <c r="X2044" s="670">
        <v>42415</v>
      </c>
      <c r="Y2044" s="422" t="s">
        <v>10114</v>
      </c>
      <c r="Z2044" s="637">
        <v>10000</v>
      </c>
      <c r="AA2044" s="676" t="s">
        <v>6499</v>
      </c>
      <c r="AB2044" s="676">
        <v>7707049388</v>
      </c>
    </row>
    <row r="2045" spans="1:28" ht="78.75">
      <c r="A2045" s="475" t="s">
        <v>27767</v>
      </c>
      <c r="B2045" s="1174" t="s">
        <v>8315</v>
      </c>
      <c r="C2045" s="643">
        <v>4219004300</v>
      </c>
      <c r="D2045" s="632" t="s">
        <v>269</v>
      </c>
      <c r="E2045" s="528" t="s">
        <v>9901</v>
      </c>
      <c r="F2045" s="422" t="s">
        <v>9696</v>
      </c>
      <c r="G2045" s="422" t="s">
        <v>6493</v>
      </c>
      <c r="H2045" s="422" t="s">
        <v>10115</v>
      </c>
      <c r="I2045" s="632" t="s">
        <v>9906</v>
      </c>
      <c r="J2045" s="635"/>
      <c r="K2045" s="632" t="s">
        <v>10</v>
      </c>
      <c r="L2045" s="639">
        <v>1</v>
      </c>
      <c r="M2045" s="639" t="s">
        <v>694</v>
      </c>
      <c r="N2045" s="637">
        <v>271795.02</v>
      </c>
      <c r="O2045" s="637">
        <v>271795.02</v>
      </c>
      <c r="P2045" s="647">
        <f t="shared" si="65"/>
        <v>0</v>
      </c>
      <c r="Q2045" s="638">
        <f t="shared" si="66"/>
        <v>0</v>
      </c>
      <c r="R2045" s="632" t="s">
        <v>836</v>
      </c>
      <c r="S2045" s="636">
        <v>4217146362</v>
      </c>
      <c r="T2045" s="632" t="s">
        <v>9855</v>
      </c>
      <c r="U2045" s="634" t="s">
        <v>694</v>
      </c>
      <c r="V2045" s="632" t="s">
        <v>694</v>
      </c>
      <c r="W2045" s="670">
        <v>42424</v>
      </c>
      <c r="X2045" s="670">
        <v>42424</v>
      </c>
      <c r="Y2045" s="422" t="s">
        <v>10116</v>
      </c>
      <c r="Z2045" s="637">
        <v>271795.02</v>
      </c>
      <c r="AA2045" s="632" t="s">
        <v>836</v>
      </c>
      <c r="AB2045" s="636">
        <v>4217146362</v>
      </c>
    </row>
    <row r="2046" spans="1:28" ht="78.75">
      <c r="A2046" s="475" t="s">
        <v>27768</v>
      </c>
      <c r="B2046" s="1174" t="s">
        <v>8315</v>
      </c>
      <c r="C2046" s="643">
        <v>4219004300</v>
      </c>
      <c r="D2046" s="632" t="s">
        <v>268</v>
      </c>
      <c r="E2046" s="422" t="s">
        <v>9871</v>
      </c>
      <c r="F2046" s="422" t="s">
        <v>833</v>
      </c>
      <c r="G2046" s="422" t="s">
        <v>694</v>
      </c>
      <c r="H2046" s="422" t="s">
        <v>694</v>
      </c>
      <c r="I2046" s="422" t="s">
        <v>1367</v>
      </c>
      <c r="J2046" s="476"/>
      <c r="K2046" s="632" t="s">
        <v>10</v>
      </c>
      <c r="L2046" s="639">
        <v>1</v>
      </c>
      <c r="M2046" s="639" t="s">
        <v>694</v>
      </c>
      <c r="N2046" s="662">
        <v>51253.39</v>
      </c>
      <c r="O2046" s="662">
        <v>51253.39</v>
      </c>
      <c r="P2046" s="647">
        <f t="shared" si="65"/>
        <v>0</v>
      </c>
      <c r="Q2046" s="638">
        <f t="shared" si="66"/>
        <v>0</v>
      </c>
      <c r="R2046" s="476" t="s">
        <v>1148</v>
      </c>
      <c r="S2046" s="422" t="s">
        <v>834</v>
      </c>
      <c r="T2046" s="476" t="s">
        <v>9872</v>
      </c>
      <c r="U2046" s="476" t="s">
        <v>694</v>
      </c>
      <c r="V2046" s="476" t="s">
        <v>694</v>
      </c>
      <c r="W2046" s="670">
        <v>42429</v>
      </c>
      <c r="X2046" s="670">
        <v>42430</v>
      </c>
      <c r="Y2046" s="422" t="s">
        <v>10117</v>
      </c>
      <c r="Z2046" s="662">
        <v>51253.39</v>
      </c>
      <c r="AA2046" s="476" t="s">
        <v>1148</v>
      </c>
      <c r="AB2046" s="422" t="s">
        <v>834</v>
      </c>
    </row>
    <row r="2047" spans="1:28" ht="78.75">
      <c r="A2047" s="475" t="s">
        <v>27769</v>
      </c>
      <c r="B2047" s="1174" t="s">
        <v>8244</v>
      </c>
      <c r="C2047" s="643">
        <v>4219004187</v>
      </c>
      <c r="D2047" s="632" t="s">
        <v>268</v>
      </c>
      <c r="E2047" s="422" t="s">
        <v>9871</v>
      </c>
      <c r="F2047" s="422" t="s">
        <v>832</v>
      </c>
      <c r="G2047" s="422" t="s">
        <v>694</v>
      </c>
      <c r="H2047" s="422" t="s">
        <v>694</v>
      </c>
      <c r="I2047" s="422" t="s">
        <v>1367</v>
      </c>
      <c r="J2047" s="476"/>
      <c r="K2047" s="632" t="s">
        <v>10</v>
      </c>
      <c r="L2047" s="639">
        <v>1</v>
      </c>
      <c r="M2047" s="639" t="s">
        <v>694</v>
      </c>
      <c r="N2047" s="662">
        <v>80335.100000000006</v>
      </c>
      <c r="O2047" s="662">
        <v>80335.100000000006</v>
      </c>
      <c r="P2047" s="647">
        <f t="shared" si="65"/>
        <v>0</v>
      </c>
      <c r="Q2047" s="638">
        <f t="shared" si="66"/>
        <v>0</v>
      </c>
      <c r="R2047" s="476" t="s">
        <v>1148</v>
      </c>
      <c r="S2047" s="422" t="s">
        <v>834</v>
      </c>
      <c r="T2047" s="476" t="s">
        <v>9872</v>
      </c>
      <c r="U2047" s="634" t="s">
        <v>694</v>
      </c>
      <c r="V2047" s="632" t="s">
        <v>694</v>
      </c>
      <c r="W2047" s="670">
        <v>42395</v>
      </c>
      <c r="X2047" s="670">
        <v>42395</v>
      </c>
      <c r="Y2047" s="422" t="s">
        <v>10118</v>
      </c>
      <c r="Z2047" s="662">
        <v>80335.100000000006</v>
      </c>
      <c r="AA2047" s="476" t="s">
        <v>1148</v>
      </c>
      <c r="AB2047" s="422" t="s">
        <v>834</v>
      </c>
    </row>
    <row r="2048" spans="1:28" ht="78.75">
      <c r="A2048" s="475" t="s">
        <v>27770</v>
      </c>
      <c r="B2048" s="1174" t="s">
        <v>8244</v>
      </c>
      <c r="C2048" s="643">
        <v>4219004187</v>
      </c>
      <c r="D2048" s="632" t="s">
        <v>269</v>
      </c>
      <c r="E2048" s="528" t="s">
        <v>9901</v>
      </c>
      <c r="F2048" s="422" t="s">
        <v>833</v>
      </c>
      <c r="G2048" s="422" t="s">
        <v>840</v>
      </c>
      <c r="H2048" s="422" t="s">
        <v>10119</v>
      </c>
      <c r="I2048" s="632" t="s">
        <v>9906</v>
      </c>
      <c r="J2048" s="635"/>
      <c r="K2048" s="632" t="s">
        <v>10</v>
      </c>
      <c r="L2048" s="639">
        <v>1</v>
      </c>
      <c r="M2048" s="639" t="s">
        <v>694</v>
      </c>
      <c r="N2048" s="637">
        <v>1568055.53</v>
      </c>
      <c r="O2048" s="637">
        <v>1568055.53</v>
      </c>
      <c r="P2048" s="647">
        <f t="shared" si="65"/>
        <v>0</v>
      </c>
      <c r="Q2048" s="638">
        <f t="shared" si="66"/>
        <v>0</v>
      </c>
      <c r="R2048" s="632" t="s">
        <v>282</v>
      </c>
      <c r="S2048" s="636">
        <v>4205243178</v>
      </c>
      <c r="T2048" s="476" t="s">
        <v>9913</v>
      </c>
      <c r="U2048" s="476" t="s">
        <v>694</v>
      </c>
      <c r="V2048" s="476" t="s">
        <v>694</v>
      </c>
      <c r="W2048" s="670">
        <v>42408</v>
      </c>
      <c r="X2048" s="670">
        <v>42409</v>
      </c>
      <c r="Y2048" s="422" t="s">
        <v>10120</v>
      </c>
      <c r="Z2048" s="637">
        <v>1568055.53</v>
      </c>
      <c r="AA2048" s="632" t="s">
        <v>282</v>
      </c>
      <c r="AB2048" s="636">
        <v>4205243178</v>
      </c>
    </row>
    <row r="2049" spans="1:28" ht="78.75">
      <c r="A2049" s="475" t="s">
        <v>27771</v>
      </c>
      <c r="B2049" s="1174" t="s">
        <v>8244</v>
      </c>
      <c r="C2049" s="643">
        <v>4219004187</v>
      </c>
      <c r="D2049" s="632" t="s">
        <v>265</v>
      </c>
      <c r="E2049" s="422" t="s">
        <v>9953</v>
      </c>
      <c r="F2049" s="422" t="s">
        <v>839</v>
      </c>
      <c r="G2049" s="422" t="s">
        <v>842</v>
      </c>
      <c r="H2049" s="422" t="s">
        <v>10121</v>
      </c>
      <c r="I2049" s="632" t="s">
        <v>9955</v>
      </c>
      <c r="J2049" s="635"/>
      <c r="K2049" s="632" t="s">
        <v>10</v>
      </c>
      <c r="L2049" s="639">
        <v>1</v>
      </c>
      <c r="M2049" s="639" t="s">
        <v>694</v>
      </c>
      <c r="N2049" s="637">
        <v>23000</v>
      </c>
      <c r="O2049" s="637">
        <v>23000</v>
      </c>
      <c r="P2049" s="647">
        <f t="shared" si="65"/>
        <v>0</v>
      </c>
      <c r="Q2049" s="638">
        <f t="shared" si="66"/>
        <v>0</v>
      </c>
      <c r="R2049" s="676" t="s">
        <v>6499</v>
      </c>
      <c r="S2049" s="676">
        <v>7707049388</v>
      </c>
      <c r="T2049" s="676" t="s">
        <v>9951</v>
      </c>
      <c r="U2049" s="676" t="s">
        <v>694</v>
      </c>
      <c r="V2049" s="676" t="s">
        <v>694</v>
      </c>
      <c r="W2049" s="670">
        <v>42415</v>
      </c>
      <c r="X2049" s="670">
        <v>42415</v>
      </c>
      <c r="Y2049" s="422" t="s">
        <v>10122</v>
      </c>
      <c r="Z2049" s="637">
        <v>23000</v>
      </c>
      <c r="AA2049" s="676" t="s">
        <v>6499</v>
      </c>
      <c r="AB2049" s="676">
        <v>7707049388</v>
      </c>
    </row>
    <row r="2050" spans="1:28" ht="78.75">
      <c r="A2050" s="475" t="s">
        <v>27772</v>
      </c>
      <c r="B2050" s="1174" t="s">
        <v>8244</v>
      </c>
      <c r="C2050" s="643">
        <v>4219004187</v>
      </c>
      <c r="D2050" s="632" t="s">
        <v>265</v>
      </c>
      <c r="E2050" s="666" t="s">
        <v>9948</v>
      </c>
      <c r="F2050" s="422" t="s">
        <v>839</v>
      </c>
      <c r="G2050" s="422" t="s">
        <v>842</v>
      </c>
      <c r="H2050" s="422" t="s">
        <v>10123</v>
      </c>
      <c r="I2050" s="422" t="s">
        <v>3192</v>
      </c>
      <c r="J2050" s="635"/>
      <c r="K2050" s="632" t="s">
        <v>10</v>
      </c>
      <c r="L2050" s="639">
        <v>1</v>
      </c>
      <c r="M2050" s="639" t="s">
        <v>694</v>
      </c>
      <c r="N2050" s="637">
        <v>10000</v>
      </c>
      <c r="O2050" s="637">
        <v>10000</v>
      </c>
      <c r="P2050" s="647">
        <f t="shared" si="65"/>
        <v>0</v>
      </c>
      <c r="Q2050" s="638">
        <f t="shared" si="66"/>
        <v>0</v>
      </c>
      <c r="R2050" s="676" t="s">
        <v>6499</v>
      </c>
      <c r="S2050" s="676">
        <v>7707049388</v>
      </c>
      <c r="T2050" s="676" t="s">
        <v>9951</v>
      </c>
      <c r="U2050" s="676" t="s">
        <v>694</v>
      </c>
      <c r="V2050" s="676" t="s">
        <v>694</v>
      </c>
      <c r="W2050" s="670">
        <v>42415</v>
      </c>
      <c r="X2050" s="670">
        <v>42415</v>
      </c>
      <c r="Y2050" s="422" t="s">
        <v>10124</v>
      </c>
      <c r="Z2050" s="637">
        <v>10000</v>
      </c>
      <c r="AA2050" s="676" t="s">
        <v>6499</v>
      </c>
      <c r="AB2050" s="676">
        <v>7707049388</v>
      </c>
    </row>
    <row r="2051" spans="1:28" ht="78.75">
      <c r="A2051" s="475" t="s">
        <v>27773</v>
      </c>
      <c r="B2051" s="1174" t="s">
        <v>8244</v>
      </c>
      <c r="C2051" s="643">
        <v>4219004187</v>
      </c>
      <c r="D2051" s="632" t="s">
        <v>269</v>
      </c>
      <c r="E2051" s="422" t="s">
        <v>9857</v>
      </c>
      <c r="F2051" s="422" t="s">
        <v>833</v>
      </c>
      <c r="G2051" s="422" t="s">
        <v>713</v>
      </c>
      <c r="H2051" s="422" t="s">
        <v>10125</v>
      </c>
      <c r="I2051" s="632" t="s">
        <v>9860</v>
      </c>
      <c r="J2051" s="635"/>
      <c r="K2051" s="632" t="s">
        <v>10</v>
      </c>
      <c r="L2051" s="639">
        <v>1</v>
      </c>
      <c r="M2051" s="639" t="s">
        <v>694</v>
      </c>
      <c r="N2051" s="637">
        <v>91824.01</v>
      </c>
      <c r="O2051" s="637">
        <v>91824.01</v>
      </c>
      <c r="P2051" s="647">
        <f t="shared" si="65"/>
        <v>0</v>
      </c>
      <c r="Q2051" s="638">
        <f t="shared" si="66"/>
        <v>0</v>
      </c>
      <c r="R2051" s="632" t="s">
        <v>6331</v>
      </c>
      <c r="S2051" s="636">
        <v>4217166136</v>
      </c>
      <c r="T2051" s="476" t="s">
        <v>9861</v>
      </c>
      <c r="U2051" s="634" t="s">
        <v>694</v>
      </c>
      <c r="V2051" s="632" t="s">
        <v>694</v>
      </c>
      <c r="W2051" s="670">
        <v>42438</v>
      </c>
      <c r="X2051" s="670">
        <v>42438</v>
      </c>
      <c r="Y2051" s="422" t="s">
        <v>10126</v>
      </c>
      <c r="Z2051" s="637">
        <v>91824.01</v>
      </c>
      <c r="AA2051" s="632" t="s">
        <v>6331</v>
      </c>
      <c r="AB2051" s="636">
        <v>4217166136</v>
      </c>
    </row>
    <row r="2052" spans="1:28" ht="78.75">
      <c r="A2052" s="475" t="s">
        <v>27774</v>
      </c>
      <c r="B2052" s="1174" t="s">
        <v>7137</v>
      </c>
      <c r="C2052" s="643">
        <v>4219004155</v>
      </c>
      <c r="D2052" s="632" t="s">
        <v>269</v>
      </c>
      <c r="E2052" s="528" t="s">
        <v>9901</v>
      </c>
      <c r="F2052" s="422" t="s">
        <v>832</v>
      </c>
      <c r="G2052" s="422" t="s">
        <v>2245</v>
      </c>
      <c r="H2052" s="422" t="s">
        <v>10127</v>
      </c>
      <c r="I2052" s="632" t="s">
        <v>9906</v>
      </c>
      <c r="J2052" s="635"/>
      <c r="K2052" s="632" t="s">
        <v>10</v>
      </c>
      <c r="L2052" s="639">
        <v>1</v>
      </c>
      <c r="M2052" s="639" t="s">
        <v>694</v>
      </c>
      <c r="N2052" s="637">
        <v>2365398.92</v>
      </c>
      <c r="O2052" s="637">
        <v>2365398.92</v>
      </c>
      <c r="P2052" s="647">
        <f t="shared" si="65"/>
        <v>0</v>
      </c>
      <c r="Q2052" s="638">
        <f t="shared" si="66"/>
        <v>0</v>
      </c>
      <c r="R2052" s="632" t="s">
        <v>836</v>
      </c>
      <c r="S2052" s="636">
        <v>4217146362</v>
      </c>
      <c r="T2052" s="632" t="s">
        <v>9855</v>
      </c>
      <c r="U2052" s="634" t="s">
        <v>694</v>
      </c>
      <c r="V2052" s="632" t="s">
        <v>694</v>
      </c>
      <c r="W2052" s="670">
        <v>42401</v>
      </c>
      <c r="X2052" s="670">
        <v>42401</v>
      </c>
      <c r="Y2052" s="422" t="s">
        <v>10128</v>
      </c>
      <c r="Z2052" s="637">
        <v>2365398.92</v>
      </c>
      <c r="AA2052" s="632" t="s">
        <v>836</v>
      </c>
      <c r="AB2052" s="636">
        <v>4217146362</v>
      </c>
    </row>
    <row r="2053" spans="1:28" ht="78.75">
      <c r="A2053" s="475" t="s">
        <v>27775</v>
      </c>
      <c r="B2053" s="1174" t="s">
        <v>7137</v>
      </c>
      <c r="C2053" s="643">
        <v>4219004155</v>
      </c>
      <c r="D2053" s="632" t="s">
        <v>269</v>
      </c>
      <c r="E2053" s="422" t="s">
        <v>9857</v>
      </c>
      <c r="F2053" s="422" t="s">
        <v>833</v>
      </c>
      <c r="G2053" s="422" t="s">
        <v>9696</v>
      </c>
      <c r="H2053" s="422" t="s">
        <v>10129</v>
      </c>
      <c r="I2053" s="632" t="s">
        <v>9860</v>
      </c>
      <c r="J2053" s="635"/>
      <c r="K2053" s="632" t="s">
        <v>10</v>
      </c>
      <c r="L2053" s="639">
        <v>1</v>
      </c>
      <c r="M2053" s="639" t="s">
        <v>694</v>
      </c>
      <c r="N2053" s="637">
        <v>481240.25</v>
      </c>
      <c r="O2053" s="637">
        <v>481240.25</v>
      </c>
      <c r="P2053" s="647">
        <f t="shared" si="65"/>
        <v>0</v>
      </c>
      <c r="Q2053" s="638">
        <f t="shared" si="66"/>
        <v>0</v>
      </c>
      <c r="R2053" s="632" t="s">
        <v>6331</v>
      </c>
      <c r="S2053" s="636">
        <v>4217166136</v>
      </c>
      <c r="T2053" s="476" t="s">
        <v>9861</v>
      </c>
      <c r="U2053" s="476" t="s">
        <v>694</v>
      </c>
      <c r="V2053" s="476" t="s">
        <v>694</v>
      </c>
      <c r="W2053" s="670">
        <v>42410</v>
      </c>
      <c r="X2053" s="670">
        <v>42410</v>
      </c>
      <c r="Y2053" s="422" t="s">
        <v>10130</v>
      </c>
      <c r="Z2053" s="637">
        <v>481240.25</v>
      </c>
      <c r="AA2053" s="632" t="s">
        <v>6331</v>
      </c>
      <c r="AB2053" s="636">
        <v>4217166136</v>
      </c>
    </row>
    <row r="2054" spans="1:28" ht="78.75">
      <c r="A2054" s="475" t="s">
        <v>27776</v>
      </c>
      <c r="B2054" s="1174" t="s">
        <v>7137</v>
      </c>
      <c r="C2054" s="643">
        <v>4219004155</v>
      </c>
      <c r="D2054" s="632" t="s">
        <v>265</v>
      </c>
      <c r="E2054" s="422" t="s">
        <v>9953</v>
      </c>
      <c r="F2054" s="422" t="s">
        <v>839</v>
      </c>
      <c r="G2054" s="422" t="s">
        <v>842</v>
      </c>
      <c r="H2054" s="422" t="s">
        <v>10131</v>
      </c>
      <c r="I2054" s="632" t="s">
        <v>9955</v>
      </c>
      <c r="J2054" s="635"/>
      <c r="K2054" s="632" t="s">
        <v>10</v>
      </c>
      <c r="L2054" s="639">
        <v>1</v>
      </c>
      <c r="M2054" s="639" t="s">
        <v>694</v>
      </c>
      <c r="N2054" s="637">
        <v>23000</v>
      </c>
      <c r="O2054" s="637">
        <v>23000</v>
      </c>
      <c r="P2054" s="647">
        <f t="shared" si="65"/>
        <v>0</v>
      </c>
      <c r="Q2054" s="638">
        <f t="shared" si="66"/>
        <v>0</v>
      </c>
      <c r="R2054" s="676" t="s">
        <v>6499</v>
      </c>
      <c r="S2054" s="676">
        <v>7707049388</v>
      </c>
      <c r="T2054" s="676" t="s">
        <v>9951</v>
      </c>
      <c r="U2054" s="676" t="s">
        <v>694</v>
      </c>
      <c r="V2054" s="676" t="s">
        <v>694</v>
      </c>
      <c r="W2054" s="670">
        <v>42415</v>
      </c>
      <c r="X2054" s="670">
        <v>42416</v>
      </c>
      <c r="Y2054" s="422" t="s">
        <v>10132</v>
      </c>
      <c r="Z2054" s="637">
        <v>23000</v>
      </c>
      <c r="AA2054" s="676" t="s">
        <v>6499</v>
      </c>
      <c r="AB2054" s="676">
        <v>7707049388</v>
      </c>
    </row>
    <row r="2055" spans="1:28" ht="78.75">
      <c r="A2055" s="475" t="s">
        <v>27777</v>
      </c>
      <c r="B2055" s="1174" t="s">
        <v>7137</v>
      </c>
      <c r="C2055" s="643">
        <v>4219004155</v>
      </c>
      <c r="D2055" s="632" t="s">
        <v>265</v>
      </c>
      <c r="E2055" s="666" t="s">
        <v>9948</v>
      </c>
      <c r="F2055" s="422" t="s">
        <v>839</v>
      </c>
      <c r="G2055" s="422" t="s">
        <v>842</v>
      </c>
      <c r="H2055" s="422" t="s">
        <v>10133</v>
      </c>
      <c r="I2055" s="422" t="s">
        <v>3192</v>
      </c>
      <c r="J2055" s="635"/>
      <c r="K2055" s="632" t="s">
        <v>10</v>
      </c>
      <c r="L2055" s="639">
        <v>1</v>
      </c>
      <c r="M2055" s="639" t="s">
        <v>694</v>
      </c>
      <c r="N2055" s="637">
        <v>10000</v>
      </c>
      <c r="O2055" s="637">
        <v>10000</v>
      </c>
      <c r="P2055" s="647">
        <f t="shared" si="65"/>
        <v>0</v>
      </c>
      <c r="Q2055" s="638">
        <f t="shared" si="66"/>
        <v>0</v>
      </c>
      <c r="R2055" s="676" t="s">
        <v>6499</v>
      </c>
      <c r="S2055" s="676">
        <v>7707049388</v>
      </c>
      <c r="T2055" s="676" t="s">
        <v>9951</v>
      </c>
      <c r="U2055" s="676" t="s">
        <v>694</v>
      </c>
      <c r="V2055" s="676" t="s">
        <v>694</v>
      </c>
      <c r="W2055" s="670">
        <v>42415</v>
      </c>
      <c r="X2055" s="670">
        <v>42416</v>
      </c>
      <c r="Y2055" s="422" t="s">
        <v>10134</v>
      </c>
      <c r="Z2055" s="637">
        <v>10000</v>
      </c>
      <c r="AA2055" s="676" t="s">
        <v>6499</v>
      </c>
      <c r="AB2055" s="676">
        <v>7707049388</v>
      </c>
    </row>
    <row r="2056" spans="1:28" ht="78.75">
      <c r="A2056" s="475" t="s">
        <v>27778</v>
      </c>
      <c r="B2056" s="1174" t="s">
        <v>7137</v>
      </c>
      <c r="C2056" s="643">
        <v>4219004155</v>
      </c>
      <c r="D2056" s="632" t="s">
        <v>269</v>
      </c>
      <c r="E2056" s="422" t="s">
        <v>9857</v>
      </c>
      <c r="F2056" s="422" t="s">
        <v>847</v>
      </c>
      <c r="G2056" s="422" t="s">
        <v>713</v>
      </c>
      <c r="H2056" s="422" t="s">
        <v>10135</v>
      </c>
      <c r="I2056" s="632" t="s">
        <v>9860</v>
      </c>
      <c r="J2056" s="635"/>
      <c r="K2056" s="632" t="s">
        <v>10</v>
      </c>
      <c r="L2056" s="639">
        <v>1</v>
      </c>
      <c r="M2056" s="639" t="s">
        <v>694</v>
      </c>
      <c r="N2056" s="637">
        <v>58513.95</v>
      </c>
      <c r="O2056" s="637">
        <v>58513.95</v>
      </c>
      <c r="P2056" s="647">
        <f t="shared" si="65"/>
        <v>0</v>
      </c>
      <c r="Q2056" s="638">
        <f t="shared" si="66"/>
        <v>0</v>
      </c>
      <c r="R2056" s="632" t="s">
        <v>6331</v>
      </c>
      <c r="S2056" s="636">
        <v>4217166136</v>
      </c>
      <c r="T2056" s="476" t="s">
        <v>9861</v>
      </c>
      <c r="U2056" s="476" t="s">
        <v>694</v>
      </c>
      <c r="V2056" s="476" t="s">
        <v>694</v>
      </c>
      <c r="W2056" s="670">
        <v>42438</v>
      </c>
      <c r="X2056" s="670">
        <v>42438</v>
      </c>
      <c r="Y2056" s="422" t="s">
        <v>10136</v>
      </c>
      <c r="Z2056" s="637">
        <v>58513.95</v>
      </c>
      <c r="AA2056" s="632" t="s">
        <v>6331</v>
      </c>
      <c r="AB2056" s="636">
        <v>4217166136</v>
      </c>
    </row>
    <row r="2057" spans="1:28" ht="78.75">
      <c r="A2057" s="475" t="s">
        <v>27779</v>
      </c>
      <c r="B2057" s="1175" t="s">
        <v>8321</v>
      </c>
      <c r="C2057" s="643">
        <v>4219004194</v>
      </c>
      <c r="D2057" s="632" t="s">
        <v>269</v>
      </c>
      <c r="E2057" s="528" t="s">
        <v>9901</v>
      </c>
      <c r="F2057" s="422" t="s">
        <v>1350</v>
      </c>
      <c r="G2057" s="422" t="s">
        <v>839</v>
      </c>
      <c r="H2057" s="422" t="s">
        <v>10137</v>
      </c>
      <c r="I2057" s="632" t="s">
        <v>10138</v>
      </c>
      <c r="J2057" s="635"/>
      <c r="K2057" s="632" t="s">
        <v>10</v>
      </c>
      <c r="L2057" s="639">
        <v>1</v>
      </c>
      <c r="M2057" s="639" t="s">
        <v>694</v>
      </c>
      <c r="N2057" s="637">
        <v>1358379.78</v>
      </c>
      <c r="O2057" s="637">
        <v>1358379.78</v>
      </c>
      <c r="P2057" s="647">
        <f t="shared" si="65"/>
        <v>0</v>
      </c>
      <c r="Q2057" s="638">
        <f t="shared" si="66"/>
        <v>0</v>
      </c>
      <c r="R2057" s="632" t="s">
        <v>836</v>
      </c>
      <c r="S2057" s="636">
        <v>4217146362</v>
      </c>
      <c r="T2057" s="632" t="s">
        <v>9855</v>
      </c>
      <c r="U2057" s="634" t="s">
        <v>694</v>
      </c>
      <c r="V2057" s="632" t="s">
        <v>694</v>
      </c>
      <c r="W2057" s="670">
        <v>42404</v>
      </c>
      <c r="X2057" s="670">
        <v>42404</v>
      </c>
      <c r="Y2057" s="422" t="s">
        <v>10139</v>
      </c>
      <c r="Z2057" s="637">
        <v>1358379.78</v>
      </c>
      <c r="AA2057" s="632" t="s">
        <v>836</v>
      </c>
      <c r="AB2057" s="636">
        <v>4217146362</v>
      </c>
    </row>
    <row r="2058" spans="1:28" ht="78.75">
      <c r="A2058" s="475" t="s">
        <v>27780</v>
      </c>
      <c r="B2058" s="1175" t="s">
        <v>8321</v>
      </c>
      <c r="C2058" s="643">
        <v>4219004194</v>
      </c>
      <c r="D2058" s="632" t="s">
        <v>265</v>
      </c>
      <c r="E2058" s="666" t="s">
        <v>9948</v>
      </c>
      <c r="F2058" s="422" t="s">
        <v>833</v>
      </c>
      <c r="G2058" s="422" t="s">
        <v>840</v>
      </c>
      <c r="H2058" s="422" t="s">
        <v>10140</v>
      </c>
      <c r="I2058" s="422" t="s">
        <v>3192</v>
      </c>
      <c r="J2058" s="635"/>
      <c r="K2058" s="632" t="s">
        <v>10</v>
      </c>
      <c r="L2058" s="639">
        <v>1</v>
      </c>
      <c r="M2058" s="639" t="s">
        <v>694</v>
      </c>
      <c r="N2058" s="637">
        <v>10000</v>
      </c>
      <c r="O2058" s="637">
        <v>10000</v>
      </c>
      <c r="P2058" s="647">
        <f t="shared" si="65"/>
        <v>0</v>
      </c>
      <c r="Q2058" s="638">
        <f t="shared" si="66"/>
        <v>0</v>
      </c>
      <c r="R2058" s="676" t="s">
        <v>6499</v>
      </c>
      <c r="S2058" s="676">
        <v>7707049388</v>
      </c>
      <c r="T2058" s="676" t="s">
        <v>9951</v>
      </c>
      <c r="U2058" s="676" t="s">
        <v>694</v>
      </c>
      <c r="V2058" s="676" t="s">
        <v>694</v>
      </c>
      <c r="W2058" s="670">
        <v>42408</v>
      </c>
      <c r="X2058" s="670">
        <v>42410</v>
      </c>
      <c r="Y2058" s="422" t="s">
        <v>10141</v>
      </c>
      <c r="Z2058" s="637">
        <v>10000</v>
      </c>
      <c r="AA2058" s="676" t="s">
        <v>6499</v>
      </c>
      <c r="AB2058" s="676">
        <v>7707049388</v>
      </c>
    </row>
    <row r="2059" spans="1:28" ht="78.75">
      <c r="A2059" s="475" t="s">
        <v>27781</v>
      </c>
      <c r="B2059" s="1175" t="s">
        <v>8321</v>
      </c>
      <c r="C2059" s="643">
        <v>4219004194</v>
      </c>
      <c r="D2059" s="632" t="s">
        <v>265</v>
      </c>
      <c r="E2059" s="422" t="s">
        <v>9953</v>
      </c>
      <c r="F2059" s="422" t="s">
        <v>833</v>
      </c>
      <c r="G2059" s="422" t="s">
        <v>840</v>
      </c>
      <c r="H2059" s="422" t="s">
        <v>10142</v>
      </c>
      <c r="I2059" s="632" t="s">
        <v>9955</v>
      </c>
      <c r="J2059" s="635"/>
      <c r="K2059" s="632" t="s">
        <v>10</v>
      </c>
      <c r="L2059" s="639">
        <v>1</v>
      </c>
      <c r="M2059" s="639" t="s">
        <v>694</v>
      </c>
      <c r="N2059" s="637">
        <v>23000</v>
      </c>
      <c r="O2059" s="637">
        <v>23000</v>
      </c>
      <c r="P2059" s="647">
        <f t="shared" si="65"/>
        <v>0</v>
      </c>
      <c r="Q2059" s="638">
        <f t="shared" si="66"/>
        <v>0</v>
      </c>
      <c r="R2059" s="676" t="s">
        <v>6499</v>
      </c>
      <c r="S2059" s="676">
        <v>7707049388</v>
      </c>
      <c r="T2059" s="676" t="s">
        <v>9951</v>
      </c>
      <c r="U2059" s="676" t="s">
        <v>694</v>
      </c>
      <c r="V2059" s="676" t="s">
        <v>694</v>
      </c>
      <c r="W2059" s="670">
        <v>42408</v>
      </c>
      <c r="X2059" s="670">
        <v>42410</v>
      </c>
      <c r="Y2059" s="422" t="s">
        <v>10143</v>
      </c>
      <c r="Z2059" s="637">
        <v>23000</v>
      </c>
      <c r="AA2059" s="676" t="s">
        <v>6499</v>
      </c>
      <c r="AB2059" s="676">
        <v>7707049388</v>
      </c>
    </row>
    <row r="2060" spans="1:28" ht="78.75">
      <c r="A2060" s="475" t="s">
        <v>27782</v>
      </c>
      <c r="B2060" s="1175" t="s">
        <v>8323</v>
      </c>
      <c r="C2060" s="643">
        <v>4219004162</v>
      </c>
      <c r="D2060" s="632" t="s">
        <v>269</v>
      </c>
      <c r="E2060" s="528" t="s">
        <v>9901</v>
      </c>
      <c r="F2060" s="422" t="s">
        <v>1350</v>
      </c>
      <c r="G2060" s="422" t="s">
        <v>839</v>
      </c>
      <c r="H2060" s="422" t="s">
        <v>10144</v>
      </c>
      <c r="I2060" s="632" t="s">
        <v>9906</v>
      </c>
      <c r="J2060" s="635"/>
      <c r="K2060" s="632" t="s">
        <v>10</v>
      </c>
      <c r="L2060" s="639">
        <v>1</v>
      </c>
      <c r="M2060" s="639" t="s">
        <v>694</v>
      </c>
      <c r="N2060" s="637">
        <v>1938289.37</v>
      </c>
      <c r="O2060" s="637">
        <v>1938289.37</v>
      </c>
      <c r="P2060" s="647">
        <f t="shared" si="65"/>
        <v>0</v>
      </c>
      <c r="Q2060" s="638">
        <f t="shared" si="66"/>
        <v>0</v>
      </c>
      <c r="R2060" s="632" t="s">
        <v>836</v>
      </c>
      <c r="S2060" s="636">
        <v>4217146362</v>
      </c>
      <c r="T2060" s="632" t="s">
        <v>9855</v>
      </c>
      <c r="U2060" s="634" t="s">
        <v>694</v>
      </c>
      <c r="V2060" s="632" t="s">
        <v>694</v>
      </c>
      <c r="W2060" s="670">
        <v>42404</v>
      </c>
      <c r="X2060" s="670">
        <v>42405</v>
      </c>
      <c r="Y2060" s="422" t="s">
        <v>10145</v>
      </c>
      <c r="Z2060" s="637">
        <v>1938289.37</v>
      </c>
      <c r="AA2060" s="632" t="s">
        <v>836</v>
      </c>
      <c r="AB2060" s="636">
        <v>4217146362</v>
      </c>
    </row>
    <row r="2061" spans="1:28" ht="78.75">
      <c r="A2061" s="475" t="s">
        <v>27783</v>
      </c>
      <c r="B2061" s="1175" t="s">
        <v>8323</v>
      </c>
      <c r="C2061" s="643">
        <v>4219004162</v>
      </c>
      <c r="D2061" s="632" t="s">
        <v>265</v>
      </c>
      <c r="E2061" s="666" t="s">
        <v>9948</v>
      </c>
      <c r="F2061" s="422" t="s">
        <v>839</v>
      </c>
      <c r="G2061" s="422" t="s">
        <v>692</v>
      </c>
      <c r="H2061" s="422" t="s">
        <v>10146</v>
      </c>
      <c r="I2061" s="422" t="s">
        <v>3192</v>
      </c>
      <c r="J2061" s="635"/>
      <c r="K2061" s="632" t="s">
        <v>10</v>
      </c>
      <c r="L2061" s="639">
        <v>1</v>
      </c>
      <c r="M2061" s="639" t="s">
        <v>694</v>
      </c>
      <c r="N2061" s="637">
        <v>10000</v>
      </c>
      <c r="O2061" s="637">
        <v>10000</v>
      </c>
      <c r="P2061" s="647">
        <f t="shared" si="65"/>
        <v>0</v>
      </c>
      <c r="Q2061" s="638">
        <f t="shared" si="66"/>
        <v>0</v>
      </c>
      <c r="R2061" s="676" t="s">
        <v>6499</v>
      </c>
      <c r="S2061" s="676">
        <v>7707049388</v>
      </c>
      <c r="T2061" s="676" t="s">
        <v>9951</v>
      </c>
      <c r="U2061" s="676" t="s">
        <v>694</v>
      </c>
      <c r="V2061" s="676" t="s">
        <v>694</v>
      </c>
      <c r="W2061" s="670">
        <v>42416</v>
      </c>
      <c r="X2061" s="670">
        <v>42416</v>
      </c>
      <c r="Y2061" s="422" t="s">
        <v>10147</v>
      </c>
      <c r="Z2061" s="637">
        <v>10000</v>
      </c>
      <c r="AA2061" s="676" t="s">
        <v>6499</v>
      </c>
      <c r="AB2061" s="676">
        <v>7707049388</v>
      </c>
    </row>
    <row r="2062" spans="1:28" ht="78.75">
      <c r="A2062" s="475" t="s">
        <v>27784</v>
      </c>
      <c r="B2062" s="1175" t="s">
        <v>8323</v>
      </c>
      <c r="C2062" s="643">
        <v>4219004162</v>
      </c>
      <c r="D2062" s="632" t="s">
        <v>265</v>
      </c>
      <c r="E2062" s="422" t="s">
        <v>9953</v>
      </c>
      <c r="F2062" s="422" t="s">
        <v>839</v>
      </c>
      <c r="G2062" s="422" t="s">
        <v>692</v>
      </c>
      <c r="H2062" s="422" t="s">
        <v>10148</v>
      </c>
      <c r="I2062" s="632" t="s">
        <v>9955</v>
      </c>
      <c r="J2062" s="635"/>
      <c r="K2062" s="632" t="s">
        <v>10</v>
      </c>
      <c r="L2062" s="639">
        <v>1</v>
      </c>
      <c r="M2062" s="639" t="s">
        <v>694</v>
      </c>
      <c r="N2062" s="637">
        <v>23000</v>
      </c>
      <c r="O2062" s="637">
        <v>23000</v>
      </c>
      <c r="P2062" s="647">
        <f t="shared" si="65"/>
        <v>0</v>
      </c>
      <c r="Q2062" s="638">
        <f t="shared" si="66"/>
        <v>0</v>
      </c>
      <c r="R2062" s="676" t="s">
        <v>6499</v>
      </c>
      <c r="S2062" s="676">
        <v>7707049388</v>
      </c>
      <c r="T2062" s="676" t="s">
        <v>9951</v>
      </c>
      <c r="U2062" s="676" t="s">
        <v>694</v>
      </c>
      <c r="V2062" s="676" t="s">
        <v>694</v>
      </c>
      <c r="W2062" s="670">
        <v>42416</v>
      </c>
      <c r="X2062" s="670">
        <v>42416</v>
      </c>
      <c r="Y2062" s="422" t="s">
        <v>10149</v>
      </c>
      <c r="Z2062" s="637">
        <v>23000</v>
      </c>
      <c r="AA2062" s="676" t="s">
        <v>6499</v>
      </c>
      <c r="AB2062" s="676">
        <v>7707049388</v>
      </c>
    </row>
    <row r="2063" spans="1:28" ht="78.75">
      <c r="A2063" s="475" t="s">
        <v>27785</v>
      </c>
      <c r="B2063" s="1174" t="s">
        <v>7383</v>
      </c>
      <c r="C2063" s="643">
        <v>4221003536</v>
      </c>
      <c r="D2063" s="632" t="s">
        <v>268</v>
      </c>
      <c r="E2063" s="422" t="s">
        <v>9871</v>
      </c>
      <c r="F2063" s="422" t="s">
        <v>643</v>
      </c>
      <c r="G2063" s="422" t="s">
        <v>694</v>
      </c>
      <c r="H2063" s="422" t="s">
        <v>694</v>
      </c>
      <c r="I2063" s="422" t="s">
        <v>1367</v>
      </c>
      <c r="J2063" s="476"/>
      <c r="K2063" s="632" t="s">
        <v>10</v>
      </c>
      <c r="L2063" s="639">
        <v>1</v>
      </c>
      <c r="M2063" s="639" t="s">
        <v>694</v>
      </c>
      <c r="N2063" s="662">
        <v>434145.23</v>
      </c>
      <c r="O2063" s="662">
        <v>434145.23</v>
      </c>
      <c r="P2063" s="647">
        <f t="shared" si="65"/>
        <v>0</v>
      </c>
      <c r="Q2063" s="638">
        <f t="shared" si="66"/>
        <v>0</v>
      </c>
      <c r="R2063" s="476" t="s">
        <v>1148</v>
      </c>
      <c r="S2063" s="422" t="s">
        <v>834</v>
      </c>
      <c r="T2063" s="476" t="s">
        <v>9872</v>
      </c>
      <c r="U2063" s="476" t="s">
        <v>694</v>
      </c>
      <c r="V2063" s="476" t="s">
        <v>694</v>
      </c>
      <c r="W2063" s="670">
        <v>42384</v>
      </c>
      <c r="X2063" s="670">
        <v>42387</v>
      </c>
      <c r="Y2063" s="422" t="s">
        <v>10150</v>
      </c>
      <c r="Z2063" s="662">
        <v>434145.23</v>
      </c>
      <c r="AA2063" s="476" t="s">
        <v>1148</v>
      </c>
      <c r="AB2063" s="422" t="s">
        <v>834</v>
      </c>
    </row>
    <row r="2064" spans="1:28" ht="78.75">
      <c r="A2064" s="475" t="s">
        <v>27786</v>
      </c>
      <c r="B2064" s="1174" t="s">
        <v>7383</v>
      </c>
      <c r="C2064" s="643">
        <v>4221003536</v>
      </c>
      <c r="D2064" s="632" t="s">
        <v>269</v>
      </c>
      <c r="E2064" s="422" t="s">
        <v>9857</v>
      </c>
      <c r="F2064" s="422" t="s">
        <v>833</v>
      </c>
      <c r="G2064" s="422" t="s">
        <v>840</v>
      </c>
      <c r="H2064" s="422" t="s">
        <v>10151</v>
      </c>
      <c r="I2064" s="632" t="s">
        <v>9860</v>
      </c>
      <c r="J2064" s="635"/>
      <c r="K2064" s="632" t="s">
        <v>10</v>
      </c>
      <c r="L2064" s="639">
        <v>1</v>
      </c>
      <c r="M2064" s="639" t="s">
        <v>694</v>
      </c>
      <c r="N2064" s="637">
        <v>175829.24</v>
      </c>
      <c r="O2064" s="637">
        <v>175829.24</v>
      </c>
      <c r="P2064" s="647">
        <f t="shared" si="65"/>
        <v>0</v>
      </c>
      <c r="Q2064" s="638">
        <f t="shared" si="66"/>
        <v>0</v>
      </c>
      <c r="R2064" s="632" t="s">
        <v>6331</v>
      </c>
      <c r="S2064" s="636">
        <v>4217166136</v>
      </c>
      <c r="T2064" s="476" t="s">
        <v>9861</v>
      </c>
      <c r="U2064" s="476" t="s">
        <v>694</v>
      </c>
      <c r="V2064" s="476" t="s">
        <v>694</v>
      </c>
      <c r="W2064" s="670">
        <v>42408</v>
      </c>
      <c r="X2064" s="670">
        <v>42408</v>
      </c>
      <c r="Y2064" s="422" t="s">
        <v>10152</v>
      </c>
      <c r="Z2064" s="637">
        <v>175829.24</v>
      </c>
      <c r="AA2064" s="632" t="s">
        <v>6331</v>
      </c>
      <c r="AB2064" s="636">
        <v>4217166136</v>
      </c>
    </row>
    <row r="2065" spans="1:28" ht="78.75">
      <c r="A2065" s="475" t="s">
        <v>27787</v>
      </c>
      <c r="B2065" s="1174" t="s">
        <v>7383</v>
      </c>
      <c r="C2065" s="643">
        <v>4221003536</v>
      </c>
      <c r="D2065" s="632" t="s">
        <v>265</v>
      </c>
      <c r="E2065" s="666" t="s">
        <v>9948</v>
      </c>
      <c r="F2065" s="422" t="s">
        <v>833</v>
      </c>
      <c r="G2065" s="422" t="s">
        <v>840</v>
      </c>
      <c r="H2065" s="422" t="s">
        <v>10153</v>
      </c>
      <c r="I2065" s="422" t="s">
        <v>3192</v>
      </c>
      <c r="J2065" s="635"/>
      <c r="K2065" s="632" t="s">
        <v>10</v>
      </c>
      <c r="L2065" s="639">
        <v>1</v>
      </c>
      <c r="M2065" s="639" t="s">
        <v>694</v>
      </c>
      <c r="N2065" s="637">
        <v>8000</v>
      </c>
      <c r="O2065" s="637">
        <v>8000</v>
      </c>
      <c r="P2065" s="647">
        <f t="shared" si="65"/>
        <v>0</v>
      </c>
      <c r="Q2065" s="638">
        <f t="shared" si="66"/>
        <v>0</v>
      </c>
      <c r="R2065" s="676" t="s">
        <v>6499</v>
      </c>
      <c r="S2065" s="676">
        <v>7707049388</v>
      </c>
      <c r="T2065" s="676" t="s">
        <v>9951</v>
      </c>
      <c r="U2065" s="676" t="s">
        <v>694</v>
      </c>
      <c r="V2065" s="676" t="s">
        <v>694</v>
      </c>
      <c r="W2065" s="670">
        <v>42408</v>
      </c>
      <c r="X2065" s="670">
        <v>42409</v>
      </c>
      <c r="Y2065" s="422" t="s">
        <v>10154</v>
      </c>
      <c r="Z2065" s="637">
        <v>8000</v>
      </c>
      <c r="AA2065" s="676" t="s">
        <v>6499</v>
      </c>
      <c r="AB2065" s="676">
        <v>7707049388</v>
      </c>
    </row>
    <row r="2066" spans="1:28" ht="78.75">
      <c r="A2066" s="475" t="s">
        <v>27788</v>
      </c>
      <c r="B2066" s="1174" t="s">
        <v>7383</v>
      </c>
      <c r="C2066" s="643">
        <v>4221003536</v>
      </c>
      <c r="D2066" s="632" t="s">
        <v>265</v>
      </c>
      <c r="E2066" s="422" t="s">
        <v>9953</v>
      </c>
      <c r="F2066" s="422" t="s">
        <v>833</v>
      </c>
      <c r="G2066" s="422" t="s">
        <v>840</v>
      </c>
      <c r="H2066" s="422" t="s">
        <v>10155</v>
      </c>
      <c r="I2066" s="632" t="s">
        <v>9955</v>
      </c>
      <c r="J2066" s="635"/>
      <c r="K2066" s="632" t="s">
        <v>10</v>
      </c>
      <c r="L2066" s="639">
        <v>1</v>
      </c>
      <c r="M2066" s="639" t="s">
        <v>694</v>
      </c>
      <c r="N2066" s="637">
        <v>20000</v>
      </c>
      <c r="O2066" s="637">
        <v>20000</v>
      </c>
      <c r="P2066" s="647">
        <f t="shared" si="65"/>
        <v>0</v>
      </c>
      <c r="Q2066" s="638">
        <f t="shared" si="66"/>
        <v>0</v>
      </c>
      <c r="R2066" s="676" t="s">
        <v>6499</v>
      </c>
      <c r="S2066" s="676">
        <v>7707049388</v>
      </c>
      <c r="T2066" s="676" t="s">
        <v>9951</v>
      </c>
      <c r="U2066" s="676" t="s">
        <v>694</v>
      </c>
      <c r="V2066" s="676" t="s">
        <v>694</v>
      </c>
      <c r="W2066" s="670">
        <v>42408</v>
      </c>
      <c r="X2066" s="670">
        <v>42409</v>
      </c>
      <c r="Y2066" s="422" t="s">
        <v>10156</v>
      </c>
      <c r="Z2066" s="637">
        <v>20000</v>
      </c>
      <c r="AA2066" s="676" t="s">
        <v>6499</v>
      </c>
      <c r="AB2066" s="676">
        <v>7707049388</v>
      </c>
    </row>
    <row r="2067" spans="1:28" ht="78.75">
      <c r="A2067" s="475" t="s">
        <v>27789</v>
      </c>
      <c r="B2067" s="1174" t="s">
        <v>7383</v>
      </c>
      <c r="C2067" s="643">
        <v>4221003536</v>
      </c>
      <c r="D2067" s="632" t="s">
        <v>269</v>
      </c>
      <c r="E2067" s="528" t="s">
        <v>9901</v>
      </c>
      <c r="F2067" s="422" t="s">
        <v>833</v>
      </c>
      <c r="G2067" s="422" t="s">
        <v>842</v>
      </c>
      <c r="H2067" s="422" t="s">
        <v>10157</v>
      </c>
      <c r="I2067" s="632" t="s">
        <v>9912</v>
      </c>
      <c r="J2067" s="635"/>
      <c r="K2067" s="632" t="s">
        <v>10</v>
      </c>
      <c r="L2067" s="639">
        <v>1</v>
      </c>
      <c r="M2067" s="639" t="s">
        <v>694</v>
      </c>
      <c r="N2067" s="637">
        <v>1069759.55</v>
      </c>
      <c r="O2067" s="637">
        <v>1069759.55</v>
      </c>
      <c r="P2067" s="647">
        <f t="shared" ref="P2067:P2130" si="67">N2067-O2067</f>
        <v>0</v>
      </c>
      <c r="Q2067" s="638">
        <f t="shared" ref="Q2067:Q2130" si="68">(100-((O2067/N2067)*100))/100</f>
        <v>0</v>
      </c>
      <c r="R2067" s="632" t="s">
        <v>282</v>
      </c>
      <c r="S2067" s="636">
        <v>4205243178</v>
      </c>
      <c r="T2067" s="476" t="s">
        <v>9913</v>
      </c>
      <c r="U2067" s="476" t="s">
        <v>694</v>
      </c>
      <c r="V2067" s="476" t="s">
        <v>694</v>
      </c>
      <c r="W2067" s="670">
        <v>42415</v>
      </c>
      <c r="X2067" s="670">
        <v>42415</v>
      </c>
      <c r="Y2067" s="422" t="s">
        <v>10158</v>
      </c>
      <c r="Z2067" s="637">
        <v>1069759.55</v>
      </c>
      <c r="AA2067" s="632" t="s">
        <v>282</v>
      </c>
      <c r="AB2067" s="636">
        <v>4205243178</v>
      </c>
    </row>
    <row r="2068" spans="1:28" ht="78.75">
      <c r="A2068" s="475" t="s">
        <v>27790</v>
      </c>
      <c r="B2068" s="1174" t="s">
        <v>7383</v>
      </c>
      <c r="C2068" s="643">
        <v>4221003536</v>
      </c>
      <c r="D2068" s="632" t="s">
        <v>269</v>
      </c>
      <c r="E2068" s="422" t="s">
        <v>9857</v>
      </c>
      <c r="F2068" s="422" t="s">
        <v>641</v>
      </c>
      <c r="G2068" s="422" t="s">
        <v>642</v>
      </c>
      <c r="H2068" s="422" t="s">
        <v>10159</v>
      </c>
      <c r="I2068" s="632" t="s">
        <v>9860</v>
      </c>
      <c r="J2068" s="635"/>
      <c r="K2068" s="632" t="s">
        <v>10</v>
      </c>
      <c r="L2068" s="639">
        <v>1</v>
      </c>
      <c r="M2068" s="639" t="s">
        <v>694</v>
      </c>
      <c r="N2068" s="637">
        <v>40608.57</v>
      </c>
      <c r="O2068" s="637">
        <v>40608.57</v>
      </c>
      <c r="P2068" s="647">
        <f t="shared" si="67"/>
        <v>0</v>
      </c>
      <c r="Q2068" s="638">
        <f t="shared" si="68"/>
        <v>0</v>
      </c>
      <c r="R2068" s="632" t="s">
        <v>6331</v>
      </c>
      <c r="S2068" s="636">
        <v>4217166136</v>
      </c>
      <c r="T2068" s="476" t="s">
        <v>9861</v>
      </c>
      <c r="U2068" s="476" t="s">
        <v>694</v>
      </c>
      <c r="V2068" s="476" t="s">
        <v>694</v>
      </c>
      <c r="W2068" s="670">
        <v>42415</v>
      </c>
      <c r="X2068" s="670">
        <v>42415</v>
      </c>
      <c r="Y2068" s="422" t="s">
        <v>10160</v>
      </c>
      <c r="Z2068" s="637">
        <v>40608.57</v>
      </c>
      <c r="AA2068" s="632" t="s">
        <v>6331</v>
      </c>
      <c r="AB2068" s="636">
        <v>4217166136</v>
      </c>
    </row>
    <row r="2069" spans="1:28" ht="78.75">
      <c r="A2069" s="475" t="s">
        <v>27791</v>
      </c>
      <c r="B2069" s="1172" t="s">
        <v>8940</v>
      </c>
      <c r="C2069" s="636">
        <v>4221013326</v>
      </c>
      <c r="D2069" s="632" t="s">
        <v>268</v>
      </c>
      <c r="E2069" s="422" t="s">
        <v>9871</v>
      </c>
      <c r="F2069" s="422" t="s">
        <v>1719</v>
      </c>
      <c r="G2069" s="422" t="s">
        <v>694</v>
      </c>
      <c r="H2069" s="422" t="s">
        <v>694</v>
      </c>
      <c r="I2069" s="422" t="s">
        <v>1367</v>
      </c>
      <c r="J2069" s="476"/>
      <c r="K2069" s="632" t="s">
        <v>10</v>
      </c>
      <c r="L2069" s="639">
        <v>1</v>
      </c>
      <c r="M2069" s="639" t="s">
        <v>694</v>
      </c>
      <c r="N2069" s="662">
        <v>157207.23000000001</v>
      </c>
      <c r="O2069" s="662">
        <v>157207.23000000001</v>
      </c>
      <c r="P2069" s="647">
        <f t="shared" si="67"/>
        <v>0</v>
      </c>
      <c r="Q2069" s="638">
        <f t="shared" si="68"/>
        <v>0</v>
      </c>
      <c r="R2069" s="476" t="s">
        <v>1148</v>
      </c>
      <c r="S2069" s="422" t="s">
        <v>834</v>
      </c>
      <c r="T2069" s="476" t="s">
        <v>9872</v>
      </c>
      <c r="U2069" s="634" t="s">
        <v>694</v>
      </c>
      <c r="V2069" s="634" t="s">
        <v>694</v>
      </c>
      <c r="W2069" s="670">
        <v>42387</v>
      </c>
      <c r="X2069" s="670">
        <v>42388</v>
      </c>
      <c r="Y2069" s="422" t="s">
        <v>10161</v>
      </c>
      <c r="Z2069" s="662">
        <v>157207.23000000001</v>
      </c>
      <c r="AA2069" s="476" t="s">
        <v>1148</v>
      </c>
      <c r="AB2069" s="422" t="s">
        <v>834</v>
      </c>
    </row>
    <row r="2070" spans="1:28" ht="78.75">
      <c r="A2070" s="475" t="s">
        <v>27792</v>
      </c>
      <c r="B2070" s="1172" t="s">
        <v>8940</v>
      </c>
      <c r="C2070" s="636">
        <v>4221013326</v>
      </c>
      <c r="D2070" s="632" t="s">
        <v>269</v>
      </c>
      <c r="E2070" s="422" t="s">
        <v>9857</v>
      </c>
      <c r="F2070" s="422" t="s">
        <v>1350</v>
      </c>
      <c r="G2070" s="422" t="s">
        <v>839</v>
      </c>
      <c r="H2070" s="422" t="s">
        <v>10162</v>
      </c>
      <c r="I2070" s="632" t="s">
        <v>9860</v>
      </c>
      <c r="J2070" s="635"/>
      <c r="K2070" s="632" t="s">
        <v>10</v>
      </c>
      <c r="L2070" s="639">
        <v>1</v>
      </c>
      <c r="M2070" s="639" t="s">
        <v>694</v>
      </c>
      <c r="N2070" s="637">
        <v>20973.279999999999</v>
      </c>
      <c r="O2070" s="637">
        <v>20973.279999999999</v>
      </c>
      <c r="P2070" s="647">
        <f t="shared" si="67"/>
        <v>0</v>
      </c>
      <c r="Q2070" s="638">
        <f t="shared" si="68"/>
        <v>0</v>
      </c>
      <c r="R2070" s="632" t="s">
        <v>6331</v>
      </c>
      <c r="S2070" s="636">
        <v>4217166136</v>
      </c>
      <c r="T2070" s="476" t="s">
        <v>9861</v>
      </c>
      <c r="U2070" s="634" t="s">
        <v>694</v>
      </c>
      <c r="V2070" s="634" t="s">
        <v>694</v>
      </c>
      <c r="W2070" s="670">
        <v>42404</v>
      </c>
      <c r="X2070" s="670">
        <v>42404</v>
      </c>
      <c r="Y2070" s="422" t="s">
        <v>10163</v>
      </c>
      <c r="Z2070" s="637">
        <v>20973.279999999999</v>
      </c>
      <c r="AA2070" s="632" t="s">
        <v>6331</v>
      </c>
      <c r="AB2070" s="636">
        <v>4217166136</v>
      </c>
    </row>
    <row r="2071" spans="1:28" ht="78.75">
      <c r="A2071" s="475" t="s">
        <v>27793</v>
      </c>
      <c r="B2071" s="1172" t="s">
        <v>8940</v>
      </c>
      <c r="C2071" s="636">
        <v>4221013326</v>
      </c>
      <c r="D2071" s="632" t="s">
        <v>269</v>
      </c>
      <c r="E2071" s="528" t="s">
        <v>9901</v>
      </c>
      <c r="F2071" s="422" t="s">
        <v>1350</v>
      </c>
      <c r="G2071" s="422" t="s">
        <v>839</v>
      </c>
      <c r="H2071" s="422" t="s">
        <v>10164</v>
      </c>
      <c r="I2071" s="422" t="s">
        <v>9903</v>
      </c>
      <c r="J2071" s="635"/>
      <c r="K2071" s="632" t="s">
        <v>10</v>
      </c>
      <c r="L2071" s="639">
        <v>1</v>
      </c>
      <c r="M2071" s="639" t="s">
        <v>694</v>
      </c>
      <c r="N2071" s="637">
        <v>294983.57</v>
      </c>
      <c r="O2071" s="637">
        <v>294983.57</v>
      </c>
      <c r="P2071" s="647">
        <f t="shared" si="67"/>
        <v>0</v>
      </c>
      <c r="Q2071" s="638">
        <f t="shared" si="68"/>
        <v>0</v>
      </c>
      <c r="R2071" s="632" t="s">
        <v>836</v>
      </c>
      <c r="S2071" s="636">
        <v>4217146362</v>
      </c>
      <c r="T2071" s="632" t="s">
        <v>9855</v>
      </c>
      <c r="U2071" s="634" t="s">
        <v>694</v>
      </c>
      <c r="V2071" s="634" t="s">
        <v>694</v>
      </c>
      <c r="W2071" s="670">
        <v>42404</v>
      </c>
      <c r="X2071" s="670">
        <v>42404</v>
      </c>
      <c r="Y2071" s="422" t="s">
        <v>10165</v>
      </c>
      <c r="Z2071" s="637">
        <v>294983.57</v>
      </c>
      <c r="AA2071" s="632" t="s">
        <v>836</v>
      </c>
      <c r="AB2071" s="636">
        <v>4217146362</v>
      </c>
    </row>
    <row r="2072" spans="1:28" ht="90">
      <c r="A2072" s="475" t="s">
        <v>27794</v>
      </c>
      <c r="B2072" s="1172" t="s">
        <v>8940</v>
      </c>
      <c r="C2072" s="636">
        <v>4221013326</v>
      </c>
      <c r="D2072" s="632" t="s">
        <v>830</v>
      </c>
      <c r="E2072" s="666" t="s">
        <v>10166</v>
      </c>
      <c r="F2072" s="422" t="s">
        <v>641</v>
      </c>
      <c r="G2072" s="422" t="s">
        <v>642</v>
      </c>
      <c r="H2072" s="422" t="s">
        <v>10167</v>
      </c>
      <c r="I2072" s="632" t="s">
        <v>10168</v>
      </c>
      <c r="J2072" s="635"/>
      <c r="K2072" s="632" t="s">
        <v>10</v>
      </c>
      <c r="L2072" s="639">
        <v>1</v>
      </c>
      <c r="M2072" s="639" t="s">
        <v>694</v>
      </c>
      <c r="N2072" s="637">
        <v>66432</v>
      </c>
      <c r="O2072" s="637">
        <v>66432</v>
      </c>
      <c r="P2072" s="647">
        <f t="shared" si="67"/>
        <v>0</v>
      </c>
      <c r="Q2072" s="638">
        <f t="shared" si="68"/>
        <v>0</v>
      </c>
      <c r="R2072" s="632" t="s">
        <v>10169</v>
      </c>
      <c r="S2072" s="636">
        <v>4217116858</v>
      </c>
      <c r="T2072" s="422" t="s">
        <v>10170</v>
      </c>
      <c r="U2072" s="634" t="s">
        <v>694</v>
      </c>
      <c r="V2072" s="632" t="s">
        <v>694</v>
      </c>
      <c r="W2072" s="670">
        <v>42415</v>
      </c>
      <c r="X2072" s="670">
        <v>42416</v>
      </c>
      <c r="Y2072" s="422" t="s">
        <v>10171</v>
      </c>
      <c r="Z2072" s="637">
        <v>66432</v>
      </c>
      <c r="AA2072" s="632" t="s">
        <v>10169</v>
      </c>
      <c r="AB2072" s="636">
        <v>4217116858</v>
      </c>
    </row>
    <row r="2073" spans="1:28" ht="78.75">
      <c r="A2073" s="475" t="s">
        <v>27795</v>
      </c>
      <c r="B2073" s="1172" t="s">
        <v>8940</v>
      </c>
      <c r="C2073" s="636">
        <v>4221013326</v>
      </c>
      <c r="D2073" s="632" t="s">
        <v>265</v>
      </c>
      <c r="E2073" s="666" t="s">
        <v>9948</v>
      </c>
      <c r="F2073" s="422" t="s">
        <v>9696</v>
      </c>
      <c r="G2073" s="422" t="s">
        <v>6493</v>
      </c>
      <c r="H2073" s="422" t="s">
        <v>10172</v>
      </c>
      <c r="I2073" s="422" t="s">
        <v>3192</v>
      </c>
      <c r="J2073" s="635"/>
      <c r="K2073" s="632" t="s">
        <v>10</v>
      </c>
      <c r="L2073" s="639">
        <v>1</v>
      </c>
      <c r="M2073" s="639" t="s">
        <v>694</v>
      </c>
      <c r="N2073" s="637">
        <v>15000</v>
      </c>
      <c r="O2073" s="637">
        <v>15000</v>
      </c>
      <c r="P2073" s="647">
        <f t="shared" si="67"/>
        <v>0</v>
      </c>
      <c r="Q2073" s="638">
        <f t="shared" si="68"/>
        <v>0</v>
      </c>
      <c r="R2073" s="676" t="s">
        <v>6499</v>
      </c>
      <c r="S2073" s="676">
        <v>7707049388</v>
      </c>
      <c r="T2073" s="676" t="s">
        <v>9951</v>
      </c>
      <c r="U2073" s="676" t="s">
        <v>694</v>
      </c>
      <c r="V2073" s="676" t="s">
        <v>694</v>
      </c>
      <c r="W2073" s="670">
        <v>42424</v>
      </c>
      <c r="X2073" s="670">
        <v>42424</v>
      </c>
      <c r="Y2073" s="422" t="s">
        <v>10173</v>
      </c>
      <c r="Z2073" s="637">
        <v>15000</v>
      </c>
      <c r="AA2073" s="676" t="s">
        <v>6499</v>
      </c>
      <c r="AB2073" s="676">
        <v>7707049388</v>
      </c>
    </row>
    <row r="2074" spans="1:28" ht="78.75">
      <c r="A2074" s="475" t="s">
        <v>27796</v>
      </c>
      <c r="B2074" s="1172" t="s">
        <v>8940</v>
      </c>
      <c r="C2074" s="636">
        <v>4221013326</v>
      </c>
      <c r="D2074" s="632" t="s">
        <v>265</v>
      </c>
      <c r="E2074" s="422" t="s">
        <v>9953</v>
      </c>
      <c r="F2074" s="422" t="s">
        <v>9696</v>
      </c>
      <c r="G2074" s="422" t="s">
        <v>6493</v>
      </c>
      <c r="H2074" s="422" t="s">
        <v>10174</v>
      </c>
      <c r="I2074" s="632" t="s">
        <v>9955</v>
      </c>
      <c r="J2074" s="635"/>
      <c r="K2074" s="632" t="s">
        <v>10</v>
      </c>
      <c r="L2074" s="639">
        <v>1</v>
      </c>
      <c r="M2074" s="639" t="s">
        <v>694</v>
      </c>
      <c r="N2074" s="637">
        <v>23000</v>
      </c>
      <c r="O2074" s="637">
        <v>23000</v>
      </c>
      <c r="P2074" s="647">
        <f t="shared" si="67"/>
        <v>0</v>
      </c>
      <c r="Q2074" s="638">
        <f t="shared" si="68"/>
        <v>0</v>
      </c>
      <c r="R2074" s="676" t="s">
        <v>6499</v>
      </c>
      <c r="S2074" s="676">
        <v>7707049388</v>
      </c>
      <c r="T2074" s="676" t="s">
        <v>9951</v>
      </c>
      <c r="U2074" s="676" t="s">
        <v>694</v>
      </c>
      <c r="V2074" s="676" t="s">
        <v>694</v>
      </c>
      <c r="W2074" s="670">
        <v>42424</v>
      </c>
      <c r="X2074" s="670">
        <v>42424</v>
      </c>
      <c r="Y2074" s="422" t="s">
        <v>10175</v>
      </c>
      <c r="Z2074" s="637">
        <v>23000</v>
      </c>
      <c r="AA2074" s="676" t="s">
        <v>6499</v>
      </c>
      <c r="AB2074" s="676">
        <v>7707049388</v>
      </c>
    </row>
    <row r="2075" spans="1:28" ht="78.75">
      <c r="A2075" s="475" t="s">
        <v>27797</v>
      </c>
      <c r="B2075" s="1172" t="s">
        <v>8940</v>
      </c>
      <c r="C2075" s="636">
        <v>4221013326</v>
      </c>
      <c r="D2075" s="632" t="s">
        <v>268</v>
      </c>
      <c r="E2075" s="422" t="s">
        <v>9871</v>
      </c>
      <c r="F2075" s="422" t="s">
        <v>641</v>
      </c>
      <c r="G2075" s="422" t="s">
        <v>694</v>
      </c>
      <c r="H2075" s="422" t="s">
        <v>694</v>
      </c>
      <c r="I2075" s="422" t="s">
        <v>1367</v>
      </c>
      <c r="J2075" s="476"/>
      <c r="K2075" s="632" t="s">
        <v>10</v>
      </c>
      <c r="L2075" s="639">
        <v>1</v>
      </c>
      <c r="M2075" s="639" t="s">
        <v>694</v>
      </c>
      <c r="N2075" s="662">
        <v>20992.400000000001</v>
      </c>
      <c r="O2075" s="662">
        <v>20992.400000000001</v>
      </c>
      <c r="P2075" s="647">
        <f t="shared" si="67"/>
        <v>0</v>
      </c>
      <c r="Q2075" s="638">
        <f t="shared" si="68"/>
        <v>0</v>
      </c>
      <c r="R2075" s="476" t="s">
        <v>1148</v>
      </c>
      <c r="S2075" s="422" t="s">
        <v>834</v>
      </c>
      <c r="T2075" s="476" t="s">
        <v>9872</v>
      </c>
      <c r="U2075" s="634" t="s">
        <v>694</v>
      </c>
      <c r="V2075" s="634" t="s">
        <v>694</v>
      </c>
      <c r="W2075" s="670">
        <v>42429</v>
      </c>
      <c r="X2075" s="670">
        <v>42430</v>
      </c>
      <c r="Y2075" s="422" t="s">
        <v>10176</v>
      </c>
      <c r="Z2075" s="662">
        <v>20992.400000000001</v>
      </c>
      <c r="AA2075" s="476" t="s">
        <v>1148</v>
      </c>
      <c r="AB2075" s="422" t="s">
        <v>834</v>
      </c>
    </row>
    <row r="2076" spans="1:28" ht="78.75">
      <c r="A2076" s="475" t="s">
        <v>27798</v>
      </c>
      <c r="B2076" s="1172" t="s">
        <v>8940</v>
      </c>
      <c r="C2076" s="636">
        <v>4221013326</v>
      </c>
      <c r="D2076" s="632" t="s">
        <v>269</v>
      </c>
      <c r="E2076" s="528" t="s">
        <v>9901</v>
      </c>
      <c r="F2076" s="422" t="s">
        <v>641</v>
      </c>
      <c r="G2076" s="422" t="s">
        <v>1377</v>
      </c>
      <c r="H2076" s="422" t="s">
        <v>10177</v>
      </c>
      <c r="I2076" s="632" t="s">
        <v>10178</v>
      </c>
      <c r="J2076" s="635"/>
      <c r="K2076" s="632" t="s">
        <v>10</v>
      </c>
      <c r="L2076" s="639">
        <v>1</v>
      </c>
      <c r="M2076" s="639" t="s">
        <v>694</v>
      </c>
      <c r="N2076" s="637">
        <v>315068.03999999998</v>
      </c>
      <c r="O2076" s="637">
        <v>315068.03999999998</v>
      </c>
      <c r="P2076" s="647">
        <f t="shared" si="67"/>
        <v>0</v>
      </c>
      <c r="Q2076" s="638">
        <f t="shared" si="68"/>
        <v>0</v>
      </c>
      <c r="R2076" s="632" t="s">
        <v>282</v>
      </c>
      <c r="S2076" s="636">
        <v>4205243178</v>
      </c>
      <c r="T2076" s="476" t="s">
        <v>9913</v>
      </c>
      <c r="U2076" s="476" t="s">
        <v>694</v>
      </c>
      <c r="V2076" s="476" t="s">
        <v>694</v>
      </c>
      <c r="W2076" s="670">
        <v>42438</v>
      </c>
      <c r="X2076" s="670">
        <v>42439</v>
      </c>
      <c r="Y2076" s="422" t="s">
        <v>10179</v>
      </c>
      <c r="Z2076" s="637">
        <v>315068.03999999998</v>
      </c>
      <c r="AA2076" s="632" t="s">
        <v>282</v>
      </c>
      <c r="AB2076" s="636">
        <v>4205243178</v>
      </c>
    </row>
    <row r="2077" spans="1:28" ht="78.75">
      <c r="A2077" s="475" t="s">
        <v>27799</v>
      </c>
      <c r="B2077" s="1175" t="s">
        <v>7151</v>
      </c>
      <c r="C2077" s="677" t="s">
        <v>7152</v>
      </c>
      <c r="D2077" s="632" t="s">
        <v>268</v>
      </c>
      <c r="E2077" s="422" t="s">
        <v>9871</v>
      </c>
      <c r="F2077" s="422" t="s">
        <v>974</v>
      </c>
      <c r="G2077" s="422" t="s">
        <v>694</v>
      </c>
      <c r="H2077" s="422" t="s">
        <v>694</v>
      </c>
      <c r="I2077" s="422" t="s">
        <v>1367</v>
      </c>
      <c r="J2077" s="476"/>
      <c r="K2077" s="632" t="s">
        <v>10</v>
      </c>
      <c r="L2077" s="639">
        <v>1</v>
      </c>
      <c r="M2077" s="639" t="s">
        <v>694</v>
      </c>
      <c r="N2077" s="662">
        <v>1330049.05</v>
      </c>
      <c r="O2077" s="662">
        <v>1330049.05</v>
      </c>
      <c r="P2077" s="647">
        <f t="shared" si="67"/>
        <v>0</v>
      </c>
      <c r="Q2077" s="638">
        <f t="shared" si="68"/>
        <v>0</v>
      </c>
      <c r="R2077" s="476" t="s">
        <v>1148</v>
      </c>
      <c r="S2077" s="422" t="s">
        <v>834</v>
      </c>
      <c r="T2077" s="476" t="s">
        <v>9872</v>
      </c>
      <c r="U2077" s="476" t="s">
        <v>694</v>
      </c>
      <c r="V2077" s="476" t="s">
        <v>694</v>
      </c>
      <c r="W2077" s="670">
        <v>42380</v>
      </c>
      <c r="X2077" s="670">
        <v>42381</v>
      </c>
      <c r="Y2077" s="422" t="s">
        <v>10180</v>
      </c>
      <c r="Z2077" s="662">
        <v>1330049.05</v>
      </c>
      <c r="AA2077" s="476" t="s">
        <v>1148</v>
      </c>
      <c r="AB2077" s="422" t="s">
        <v>834</v>
      </c>
    </row>
    <row r="2078" spans="1:28" ht="78.75">
      <c r="A2078" s="475" t="s">
        <v>27800</v>
      </c>
      <c r="B2078" s="1175" t="s">
        <v>7151</v>
      </c>
      <c r="C2078" s="677" t="s">
        <v>7152</v>
      </c>
      <c r="D2078" s="632" t="s">
        <v>265</v>
      </c>
      <c r="E2078" s="422" t="s">
        <v>9953</v>
      </c>
      <c r="F2078" s="422" t="s">
        <v>9949</v>
      </c>
      <c r="G2078" s="422" t="s">
        <v>603</v>
      </c>
      <c r="H2078" s="422" t="s">
        <v>10181</v>
      </c>
      <c r="I2078" s="632" t="s">
        <v>9955</v>
      </c>
      <c r="J2078" s="635"/>
      <c r="K2078" s="632" t="s">
        <v>10</v>
      </c>
      <c r="L2078" s="639">
        <v>1</v>
      </c>
      <c r="M2078" s="639" t="s">
        <v>694</v>
      </c>
      <c r="N2078" s="637">
        <v>23000</v>
      </c>
      <c r="O2078" s="637">
        <v>23000</v>
      </c>
      <c r="P2078" s="647">
        <f t="shared" si="67"/>
        <v>0</v>
      </c>
      <c r="Q2078" s="638">
        <f t="shared" si="68"/>
        <v>0</v>
      </c>
      <c r="R2078" s="676" t="s">
        <v>6499</v>
      </c>
      <c r="S2078" s="676">
        <v>7707049388</v>
      </c>
      <c r="T2078" s="676" t="s">
        <v>9951</v>
      </c>
      <c r="U2078" s="676" t="s">
        <v>694</v>
      </c>
      <c r="V2078" s="676" t="s">
        <v>694</v>
      </c>
      <c r="W2078" s="670">
        <v>42408</v>
      </c>
      <c r="X2078" s="670">
        <v>42409</v>
      </c>
      <c r="Y2078" s="422" t="s">
        <v>10182</v>
      </c>
      <c r="Z2078" s="637">
        <v>23000</v>
      </c>
      <c r="AA2078" s="676" t="s">
        <v>6499</v>
      </c>
      <c r="AB2078" s="676">
        <v>7707049388</v>
      </c>
    </row>
    <row r="2079" spans="1:28" ht="78.75">
      <c r="A2079" s="475" t="s">
        <v>27801</v>
      </c>
      <c r="B2079" s="1175" t="s">
        <v>7151</v>
      </c>
      <c r="C2079" s="677" t="s">
        <v>7152</v>
      </c>
      <c r="D2079" s="632" t="s">
        <v>265</v>
      </c>
      <c r="E2079" s="666" t="s">
        <v>9948</v>
      </c>
      <c r="F2079" s="422" t="s">
        <v>9949</v>
      </c>
      <c r="G2079" s="422" t="s">
        <v>603</v>
      </c>
      <c r="H2079" s="422" t="s">
        <v>10183</v>
      </c>
      <c r="I2079" s="422" t="s">
        <v>3192</v>
      </c>
      <c r="J2079" s="635"/>
      <c r="K2079" s="632" t="s">
        <v>10</v>
      </c>
      <c r="L2079" s="639">
        <v>1</v>
      </c>
      <c r="M2079" s="639" t="s">
        <v>694</v>
      </c>
      <c r="N2079" s="637">
        <v>8000</v>
      </c>
      <c r="O2079" s="637">
        <v>8000</v>
      </c>
      <c r="P2079" s="647">
        <f t="shared" si="67"/>
        <v>0</v>
      </c>
      <c r="Q2079" s="638">
        <f t="shared" si="68"/>
        <v>0</v>
      </c>
      <c r="R2079" s="676" t="s">
        <v>6499</v>
      </c>
      <c r="S2079" s="676">
        <v>7707049388</v>
      </c>
      <c r="T2079" s="676" t="s">
        <v>9951</v>
      </c>
      <c r="U2079" s="676" t="s">
        <v>694</v>
      </c>
      <c r="V2079" s="676" t="s">
        <v>694</v>
      </c>
      <c r="W2079" s="670">
        <v>42408</v>
      </c>
      <c r="X2079" s="670">
        <v>42409</v>
      </c>
      <c r="Y2079" s="422" t="s">
        <v>10184</v>
      </c>
      <c r="Z2079" s="637">
        <v>8000</v>
      </c>
      <c r="AA2079" s="676" t="s">
        <v>6499</v>
      </c>
      <c r="AB2079" s="676">
        <v>7707049388</v>
      </c>
    </row>
    <row r="2080" spans="1:28" ht="78.75">
      <c r="A2080" s="475" t="s">
        <v>27802</v>
      </c>
      <c r="B2080" s="1175" t="s">
        <v>7151</v>
      </c>
      <c r="C2080" s="677" t="s">
        <v>7152</v>
      </c>
      <c r="D2080" s="632" t="s">
        <v>269</v>
      </c>
      <c r="E2080" s="528" t="s">
        <v>9901</v>
      </c>
      <c r="F2080" s="422" t="s">
        <v>9949</v>
      </c>
      <c r="G2080" s="422" t="s">
        <v>842</v>
      </c>
      <c r="H2080" s="422" t="s">
        <v>10185</v>
      </c>
      <c r="I2080" s="632" t="s">
        <v>9912</v>
      </c>
      <c r="J2080" s="635"/>
      <c r="K2080" s="632" t="s">
        <v>10</v>
      </c>
      <c r="L2080" s="639">
        <v>1</v>
      </c>
      <c r="M2080" s="639" t="s">
        <v>694</v>
      </c>
      <c r="N2080" s="637">
        <v>1245454.46</v>
      </c>
      <c r="O2080" s="637">
        <v>1245454.46</v>
      </c>
      <c r="P2080" s="647">
        <f t="shared" si="67"/>
        <v>0</v>
      </c>
      <c r="Q2080" s="638">
        <f t="shared" si="68"/>
        <v>0</v>
      </c>
      <c r="R2080" s="632" t="s">
        <v>282</v>
      </c>
      <c r="S2080" s="636">
        <v>4205243178</v>
      </c>
      <c r="T2080" s="476" t="s">
        <v>9913</v>
      </c>
      <c r="U2080" s="476" t="s">
        <v>694</v>
      </c>
      <c r="V2080" s="476" t="s">
        <v>694</v>
      </c>
      <c r="W2080" s="670">
        <v>42415</v>
      </c>
      <c r="X2080" s="670">
        <v>42415</v>
      </c>
      <c r="Y2080" s="422" t="s">
        <v>10186</v>
      </c>
      <c r="Z2080" s="637">
        <v>1245454.46</v>
      </c>
      <c r="AA2080" s="632" t="s">
        <v>282</v>
      </c>
      <c r="AB2080" s="636">
        <v>4205243178</v>
      </c>
    </row>
    <row r="2081" spans="1:28" ht="78.75">
      <c r="A2081" s="475" t="s">
        <v>27803</v>
      </c>
      <c r="B2081" s="1175" t="s">
        <v>7151</v>
      </c>
      <c r="C2081" s="677" t="s">
        <v>7152</v>
      </c>
      <c r="D2081" s="632" t="s">
        <v>269</v>
      </c>
      <c r="E2081" s="422" t="s">
        <v>9857</v>
      </c>
      <c r="F2081" s="422" t="s">
        <v>9949</v>
      </c>
      <c r="G2081" s="422" t="s">
        <v>1015</v>
      </c>
      <c r="H2081" s="422" t="s">
        <v>10187</v>
      </c>
      <c r="I2081" s="632" t="s">
        <v>9860</v>
      </c>
      <c r="J2081" s="635"/>
      <c r="K2081" s="632" t="s">
        <v>10</v>
      </c>
      <c r="L2081" s="639">
        <v>1</v>
      </c>
      <c r="M2081" s="639" t="s">
        <v>694</v>
      </c>
      <c r="N2081" s="637">
        <v>91115.51</v>
      </c>
      <c r="O2081" s="637">
        <v>91115.51</v>
      </c>
      <c r="P2081" s="647">
        <f t="shared" si="67"/>
        <v>0</v>
      </c>
      <c r="Q2081" s="638">
        <f t="shared" si="68"/>
        <v>0</v>
      </c>
      <c r="R2081" s="632" t="s">
        <v>6331</v>
      </c>
      <c r="S2081" s="636">
        <v>4217166136</v>
      </c>
      <c r="T2081" s="476" t="s">
        <v>9861</v>
      </c>
      <c r="U2081" s="476" t="s">
        <v>694</v>
      </c>
      <c r="V2081" s="476" t="s">
        <v>694</v>
      </c>
      <c r="W2081" s="670">
        <v>42446</v>
      </c>
      <c r="X2081" s="670">
        <v>42446</v>
      </c>
      <c r="Y2081" s="422" t="s">
        <v>10188</v>
      </c>
      <c r="Z2081" s="637">
        <v>91115.51</v>
      </c>
      <c r="AA2081" s="632" t="s">
        <v>6331</v>
      </c>
      <c r="AB2081" s="636">
        <v>4217166136</v>
      </c>
    </row>
    <row r="2082" spans="1:28" ht="78.75">
      <c r="A2082" s="475" t="s">
        <v>27804</v>
      </c>
      <c r="B2082" s="1172" t="s">
        <v>8887</v>
      </c>
      <c r="C2082" s="632" t="s">
        <v>8888</v>
      </c>
      <c r="D2082" s="632" t="s">
        <v>268</v>
      </c>
      <c r="E2082" s="422" t="s">
        <v>9871</v>
      </c>
      <c r="F2082" s="422" t="s">
        <v>9867</v>
      </c>
      <c r="G2082" s="422" t="s">
        <v>694</v>
      </c>
      <c r="H2082" s="422" t="s">
        <v>694</v>
      </c>
      <c r="I2082" s="422" t="s">
        <v>1367</v>
      </c>
      <c r="J2082" s="635"/>
      <c r="K2082" s="632" t="s">
        <v>10</v>
      </c>
      <c r="L2082" s="639">
        <v>1</v>
      </c>
      <c r="M2082" s="639" t="s">
        <v>694</v>
      </c>
      <c r="N2082" s="662">
        <v>280695.71000000002</v>
      </c>
      <c r="O2082" s="662">
        <v>280695.71000000002</v>
      </c>
      <c r="P2082" s="647">
        <f t="shared" si="67"/>
        <v>0</v>
      </c>
      <c r="Q2082" s="638">
        <f t="shared" si="68"/>
        <v>0</v>
      </c>
      <c r="R2082" s="476" t="s">
        <v>1148</v>
      </c>
      <c r="S2082" s="422" t="s">
        <v>834</v>
      </c>
      <c r="T2082" s="476" t="s">
        <v>9872</v>
      </c>
      <c r="U2082" s="634" t="s">
        <v>694</v>
      </c>
      <c r="V2082" s="634" t="s">
        <v>694</v>
      </c>
      <c r="W2082" s="670">
        <v>42381</v>
      </c>
      <c r="X2082" s="670">
        <v>42383</v>
      </c>
      <c r="Y2082" s="422" t="s">
        <v>10189</v>
      </c>
      <c r="Z2082" s="662">
        <v>280695.71000000002</v>
      </c>
      <c r="AA2082" s="476" t="s">
        <v>1148</v>
      </c>
      <c r="AB2082" s="422" t="s">
        <v>834</v>
      </c>
    </row>
    <row r="2083" spans="1:28" ht="78.75">
      <c r="A2083" s="475" t="s">
        <v>27805</v>
      </c>
      <c r="B2083" s="1172" t="s">
        <v>8887</v>
      </c>
      <c r="C2083" s="632" t="s">
        <v>8888</v>
      </c>
      <c r="D2083" s="632" t="s">
        <v>269</v>
      </c>
      <c r="E2083" s="422" t="s">
        <v>9857</v>
      </c>
      <c r="F2083" s="422" t="s">
        <v>7864</v>
      </c>
      <c r="G2083" s="422" t="s">
        <v>840</v>
      </c>
      <c r="H2083" s="422" t="s">
        <v>10190</v>
      </c>
      <c r="I2083" s="632" t="s">
        <v>9860</v>
      </c>
      <c r="J2083" s="635"/>
      <c r="K2083" s="632" t="s">
        <v>10</v>
      </c>
      <c r="L2083" s="639">
        <v>1</v>
      </c>
      <c r="M2083" s="639" t="s">
        <v>694</v>
      </c>
      <c r="N2083" s="637">
        <v>34989.18</v>
      </c>
      <c r="O2083" s="637">
        <v>34989.18</v>
      </c>
      <c r="P2083" s="647">
        <f t="shared" si="67"/>
        <v>0</v>
      </c>
      <c r="Q2083" s="638">
        <f t="shared" si="68"/>
        <v>0</v>
      </c>
      <c r="R2083" s="632" t="s">
        <v>6331</v>
      </c>
      <c r="S2083" s="636">
        <v>4217166136</v>
      </c>
      <c r="T2083" s="476" t="s">
        <v>9861</v>
      </c>
      <c r="U2083" s="634" t="s">
        <v>694</v>
      </c>
      <c r="V2083" s="634" t="s">
        <v>694</v>
      </c>
      <c r="W2083" s="670">
        <v>42408</v>
      </c>
      <c r="X2083" s="670">
        <v>42408</v>
      </c>
      <c r="Y2083" s="422" t="s">
        <v>10191</v>
      </c>
      <c r="Z2083" s="637">
        <v>34989.18</v>
      </c>
      <c r="AA2083" s="632" t="s">
        <v>6331</v>
      </c>
      <c r="AB2083" s="636">
        <v>4217166136</v>
      </c>
    </row>
    <row r="2084" spans="1:28" ht="78.75">
      <c r="A2084" s="475" t="s">
        <v>27806</v>
      </c>
      <c r="B2084" s="1172" t="s">
        <v>8887</v>
      </c>
      <c r="C2084" s="632" t="s">
        <v>8888</v>
      </c>
      <c r="D2084" s="632" t="s">
        <v>265</v>
      </c>
      <c r="E2084" s="666" t="s">
        <v>9948</v>
      </c>
      <c r="F2084" s="422" t="s">
        <v>641</v>
      </c>
      <c r="G2084" s="422" t="s">
        <v>842</v>
      </c>
      <c r="H2084" s="422" t="s">
        <v>10192</v>
      </c>
      <c r="I2084" s="422" t="s">
        <v>3192</v>
      </c>
      <c r="J2084" s="635"/>
      <c r="K2084" s="632" t="s">
        <v>10</v>
      </c>
      <c r="L2084" s="639">
        <v>1</v>
      </c>
      <c r="M2084" s="639" t="s">
        <v>694</v>
      </c>
      <c r="N2084" s="637">
        <v>8000</v>
      </c>
      <c r="O2084" s="637">
        <v>8000</v>
      </c>
      <c r="P2084" s="647">
        <f t="shared" si="67"/>
        <v>0</v>
      </c>
      <c r="Q2084" s="638">
        <f t="shared" si="68"/>
        <v>0</v>
      </c>
      <c r="R2084" s="676" t="s">
        <v>6499</v>
      </c>
      <c r="S2084" s="676">
        <v>7707049388</v>
      </c>
      <c r="T2084" s="676" t="s">
        <v>9951</v>
      </c>
      <c r="U2084" s="676" t="s">
        <v>694</v>
      </c>
      <c r="V2084" s="676" t="s">
        <v>694</v>
      </c>
      <c r="W2084" s="670">
        <v>42415</v>
      </c>
      <c r="X2084" s="670">
        <v>42415</v>
      </c>
      <c r="Y2084" s="422" t="s">
        <v>10193</v>
      </c>
      <c r="Z2084" s="637">
        <v>8000</v>
      </c>
      <c r="AA2084" s="676" t="s">
        <v>6499</v>
      </c>
      <c r="AB2084" s="676">
        <v>7707049388</v>
      </c>
    </row>
    <row r="2085" spans="1:28" ht="78.75">
      <c r="A2085" s="475" t="s">
        <v>27807</v>
      </c>
      <c r="B2085" s="1172" t="s">
        <v>8887</v>
      </c>
      <c r="C2085" s="632" t="s">
        <v>8888</v>
      </c>
      <c r="D2085" s="632" t="s">
        <v>269</v>
      </c>
      <c r="E2085" s="528" t="s">
        <v>9901</v>
      </c>
      <c r="F2085" s="422" t="s">
        <v>641</v>
      </c>
      <c r="G2085" s="422" t="s">
        <v>842</v>
      </c>
      <c r="H2085" s="422" t="s">
        <v>10194</v>
      </c>
      <c r="I2085" s="422" t="s">
        <v>9903</v>
      </c>
      <c r="J2085" s="635"/>
      <c r="K2085" s="632" t="s">
        <v>10</v>
      </c>
      <c r="L2085" s="639">
        <v>1</v>
      </c>
      <c r="M2085" s="639" t="s">
        <v>694</v>
      </c>
      <c r="N2085" s="637">
        <v>683424.7</v>
      </c>
      <c r="O2085" s="637">
        <v>683424.7</v>
      </c>
      <c r="P2085" s="647">
        <f t="shared" si="67"/>
        <v>0</v>
      </c>
      <c r="Q2085" s="638">
        <f t="shared" si="68"/>
        <v>0</v>
      </c>
      <c r="R2085" s="632" t="s">
        <v>282</v>
      </c>
      <c r="S2085" s="636">
        <v>4205243178</v>
      </c>
      <c r="T2085" s="476" t="s">
        <v>9913</v>
      </c>
      <c r="U2085" s="634" t="s">
        <v>694</v>
      </c>
      <c r="V2085" s="634" t="s">
        <v>694</v>
      </c>
      <c r="W2085" s="670">
        <v>42415</v>
      </c>
      <c r="X2085" s="670">
        <v>42415</v>
      </c>
      <c r="Y2085" s="422" t="s">
        <v>10195</v>
      </c>
      <c r="Z2085" s="637">
        <v>683424.7</v>
      </c>
      <c r="AA2085" s="632" t="s">
        <v>282</v>
      </c>
      <c r="AB2085" s="636">
        <v>4205243178</v>
      </c>
    </row>
    <row r="2086" spans="1:28" ht="78.75">
      <c r="A2086" s="475" t="s">
        <v>27808</v>
      </c>
      <c r="B2086" s="1172" t="s">
        <v>8887</v>
      </c>
      <c r="C2086" s="632" t="s">
        <v>8888</v>
      </c>
      <c r="D2086" s="632" t="s">
        <v>265</v>
      </c>
      <c r="E2086" s="666" t="s">
        <v>9948</v>
      </c>
      <c r="F2086" s="422" t="s">
        <v>1911</v>
      </c>
      <c r="G2086" s="422" t="s">
        <v>853</v>
      </c>
      <c r="H2086" s="422" t="s">
        <v>10196</v>
      </c>
      <c r="I2086" s="422" t="s">
        <v>3192</v>
      </c>
      <c r="J2086" s="635"/>
      <c r="K2086" s="632" t="s">
        <v>10</v>
      </c>
      <c r="L2086" s="639">
        <v>1</v>
      </c>
      <c r="M2086" s="639" t="s">
        <v>694</v>
      </c>
      <c r="N2086" s="637">
        <v>10000</v>
      </c>
      <c r="O2086" s="637">
        <v>10000</v>
      </c>
      <c r="P2086" s="647">
        <f t="shared" si="67"/>
        <v>0</v>
      </c>
      <c r="Q2086" s="638">
        <f t="shared" si="68"/>
        <v>0</v>
      </c>
      <c r="R2086" s="676" t="s">
        <v>6499</v>
      </c>
      <c r="S2086" s="676">
        <v>7707049388</v>
      </c>
      <c r="T2086" s="676" t="s">
        <v>9951</v>
      </c>
      <c r="U2086" s="676" t="s">
        <v>694</v>
      </c>
      <c r="V2086" s="676" t="s">
        <v>694</v>
      </c>
      <c r="W2086" s="670">
        <v>42457</v>
      </c>
      <c r="X2086" s="670">
        <v>42457</v>
      </c>
      <c r="Y2086" s="422" t="s">
        <v>10197</v>
      </c>
      <c r="Z2086" s="637">
        <v>10000</v>
      </c>
      <c r="AA2086" s="676" t="s">
        <v>6499</v>
      </c>
      <c r="AB2086" s="676">
        <v>7707049388</v>
      </c>
    </row>
    <row r="2087" spans="1:28" ht="78.75">
      <c r="A2087" s="475" t="s">
        <v>27809</v>
      </c>
      <c r="B2087" s="1172" t="s">
        <v>8892</v>
      </c>
      <c r="C2087" s="632" t="s">
        <v>8893</v>
      </c>
      <c r="D2087" s="632" t="s">
        <v>268</v>
      </c>
      <c r="E2087" s="422" t="s">
        <v>9871</v>
      </c>
      <c r="F2087" s="422" t="s">
        <v>676</v>
      </c>
      <c r="G2087" s="422" t="s">
        <v>694</v>
      </c>
      <c r="H2087" s="422" t="s">
        <v>694</v>
      </c>
      <c r="I2087" s="422" t="s">
        <v>1367</v>
      </c>
      <c r="J2087" s="635"/>
      <c r="K2087" s="632" t="s">
        <v>10</v>
      </c>
      <c r="L2087" s="639">
        <v>1</v>
      </c>
      <c r="M2087" s="639" t="s">
        <v>694</v>
      </c>
      <c r="N2087" s="662">
        <v>333219.49</v>
      </c>
      <c r="O2087" s="662">
        <v>333219.49</v>
      </c>
      <c r="P2087" s="647">
        <f t="shared" si="67"/>
        <v>0</v>
      </c>
      <c r="Q2087" s="638">
        <f t="shared" si="68"/>
        <v>0</v>
      </c>
      <c r="R2087" s="476" t="s">
        <v>1148</v>
      </c>
      <c r="S2087" s="422" t="s">
        <v>834</v>
      </c>
      <c r="T2087" s="476" t="s">
        <v>9872</v>
      </c>
      <c r="U2087" s="634" t="s">
        <v>694</v>
      </c>
      <c r="V2087" s="634" t="s">
        <v>694</v>
      </c>
      <c r="W2087" s="670">
        <v>42389</v>
      </c>
      <c r="X2087" s="670">
        <v>42391</v>
      </c>
      <c r="Y2087" s="422" t="s">
        <v>10198</v>
      </c>
      <c r="Z2087" s="662">
        <v>333219.49</v>
      </c>
      <c r="AA2087" s="476" t="s">
        <v>1148</v>
      </c>
      <c r="AB2087" s="422" t="s">
        <v>834</v>
      </c>
    </row>
    <row r="2088" spans="1:28" ht="78.75">
      <c r="A2088" s="475" t="s">
        <v>27810</v>
      </c>
      <c r="B2088" s="1172" t="s">
        <v>8892</v>
      </c>
      <c r="C2088" s="632" t="s">
        <v>8893</v>
      </c>
      <c r="D2088" s="632" t="s">
        <v>269</v>
      </c>
      <c r="E2088" s="422" t="s">
        <v>9857</v>
      </c>
      <c r="F2088" s="422" t="s">
        <v>1350</v>
      </c>
      <c r="G2088" s="422" t="s">
        <v>839</v>
      </c>
      <c r="H2088" s="422" t="s">
        <v>10199</v>
      </c>
      <c r="I2088" s="632" t="s">
        <v>9860</v>
      </c>
      <c r="J2088" s="635"/>
      <c r="K2088" s="632" t="s">
        <v>10</v>
      </c>
      <c r="L2088" s="639">
        <v>1</v>
      </c>
      <c r="M2088" s="639" t="s">
        <v>694</v>
      </c>
      <c r="N2088" s="637">
        <v>244688.09</v>
      </c>
      <c r="O2088" s="637">
        <v>244688.09</v>
      </c>
      <c r="P2088" s="647">
        <f t="shared" si="67"/>
        <v>0</v>
      </c>
      <c r="Q2088" s="638">
        <f t="shared" si="68"/>
        <v>0</v>
      </c>
      <c r="R2088" s="632" t="s">
        <v>6331</v>
      </c>
      <c r="S2088" s="636">
        <v>4217166136</v>
      </c>
      <c r="T2088" s="476" t="s">
        <v>9861</v>
      </c>
      <c r="U2088" s="634" t="s">
        <v>694</v>
      </c>
      <c r="V2088" s="634" t="s">
        <v>694</v>
      </c>
      <c r="W2088" s="670">
        <v>42404</v>
      </c>
      <c r="X2088" s="670">
        <v>42408</v>
      </c>
      <c r="Y2088" s="422" t="s">
        <v>10200</v>
      </c>
      <c r="Z2088" s="637">
        <v>244688.09</v>
      </c>
      <c r="AA2088" s="632" t="s">
        <v>6331</v>
      </c>
      <c r="AB2088" s="636">
        <v>4217166136</v>
      </c>
    </row>
    <row r="2089" spans="1:28" ht="78.75">
      <c r="A2089" s="475" t="s">
        <v>27811</v>
      </c>
      <c r="B2089" s="1172" t="s">
        <v>8892</v>
      </c>
      <c r="C2089" s="632" t="s">
        <v>8893</v>
      </c>
      <c r="D2089" s="632" t="s">
        <v>269</v>
      </c>
      <c r="E2089" s="422" t="s">
        <v>9857</v>
      </c>
      <c r="F2089" s="422" t="s">
        <v>1350</v>
      </c>
      <c r="G2089" s="422" t="s">
        <v>839</v>
      </c>
      <c r="H2089" s="422" t="s">
        <v>10201</v>
      </c>
      <c r="I2089" s="632" t="s">
        <v>9860</v>
      </c>
      <c r="J2089" s="635"/>
      <c r="K2089" s="632" t="s">
        <v>10</v>
      </c>
      <c r="L2089" s="639">
        <v>1</v>
      </c>
      <c r="M2089" s="639" t="s">
        <v>694</v>
      </c>
      <c r="N2089" s="637">
        <v>51473.33</v>
      </c>
      <c r="O2089" s="637">
        <v>51473.33</v>
      </c>
      <c r="P2089" s="647">
        <f t="shared" si="67"/>
        <v>0</v>
      </c>
      <c r="Q2089" s="638">
        <f t="shared" si="68"/>
        <v>0</v>
      </c>
      <c r="R2089" s="632" t="s">
        <v>6331</v>
      </c>
      <c r="S2089" s="636">
        <v>4217166136</v>
      </c>
      <c r="T2089" s="476" t="s">
        <v>9861</v>
      </c>
      <c r="U2089" s="634" t="s">
        <v>694</v>
      </c>
      <c r="V2089" s="634" t="s">
        <v>694</v>
      </c>
      <c r="W2089" s="670">
        <v>42405</v>
      </c>
      <c r="X2089" s="670">
        <v>42408</v>
      </c>
      <c r="Y2089" s="422" t="s">
        <v>10202</v>
      </c>
      <c r="Z2089" s="637">
        <v>51473.33</v>
      </c>
      <c r="AA2089" s="632" t="s">
        <v>6331</v>
      </c>
      <c r="AB2089" s="636">
        <v>4217166136</v>
      </c>
    </row>
    <row r="2090" spans="1:28" ht="78.75">
      <c r="A2090" s="475" t="s">
        <v>27812</v>
      </c>
      <c r="B2090" s="1172" t="s">
        <v>8892</v>
      </c>
      <c r="C2090" s="632" t="s">
        <v>8893</v>
      </c>
      <c r="D2090" s="632" t="s">
        <v>265</v>
      </c>
      <c r="E2090" s="666" t="s">
        <v>9948</v>
      </c>
      <c r="F2090" s="422" t="s">
        <v>641</v>
      </c>
      <c r="G2090" s="422" t="s">
        <v>842</v>
      </c>
      <c r="H2090" s="422" t="s">
        <v>10203</v>
      </c>
      <c r="I2090" s="422" t="s">
        <v>3192</v>
      </c>
      <c r="J2090" s="635"/>
      <c r="K2090" s="632" t="s">
        <v>10</v>
      </c>
      <c r="L2090" s="639">
        <v>1</v>
      </c>
      <c r="M2090" s="639" t="s">
        <v>694</v>
      </c>
      <c r="N2090" s="637">
        <v>10000</v>
      </c>
      <c r="O2090" s="637">
        <v>10000</v>
      </c>
      <c r="P2090" s="647">
        <f t="shared" si="67"/>
        <v>0</v>
      </c>
      <c r="Q2090" s="638">
        <f t="shared" si="68"/>
        <v>0</v>
      </c>
      <c r="R2090" s="676" t="s">
        <v>6499</v>
      </c>
      <c r="S2090" s="676">
        <v>7707049388</v>
      </c>
      <c r="T2090" s="676" t="s">
        <v>9951</v>
      </c>
      <c r="U2090" s="676" t="s">
        <v>694</v>
      </c>
      <c r="V2090" s="676" t="s">
        <v>694</v>
      </c>
      <c r="W2090" s="670">
        <v>42415</v>
      </c>
      <c r="X2090" s="670">
        <v>42415</v>
      </c>
      <c r="Y2090" s="422" t="s">
        <v>10204</v>
      </c>
      <c r="Z2090" s="637">
        <v>10000</v>
      </c>
      <c r="AA2090" s="676" t="s">
        <v>6499</v>
      </c>
      <c r="AB2090" s="676">
        <v>7707049388</v>
      </c>
    </row>
    <row r="2091" spans="1:28" ht="78.75">
      <c r="A2091" s="475" t="s">
        <v>27813</v>
      </c>
      <c r="B2091" s="1172" t="s">
        <v>8892</v>
      </c>
      <c r="C2091" s="632" t="s">
        <v>8893</v>
      </c>
      <c r="D2091" s="632" t="s">
        <v>269</v>
      </c>
      <c r="E2091" s="528" t="s">
        <v>9901</v>
      </c>
      <c r="F2091" s="422" t="s">
        <v>641</v>
      </c>
      <c r="G2091" s="422" t="s">
        <v>842</v>
      </c>
      <c r="H2091" s="422" t="s">
        <v>10205</v>
      </c>
      <c r="I2091" s="422" t="s">
        <v>9903</v>
      </c>
      <c r="J2091" s="635"/>
      <c r="K2091" s="632" t="s">
        <v>10</v>
      </c>
      <c r="L2091" s="639">
        <v>1</v>
      </c>
      <c r="M2091" s="639" t="s">
        <v>694</v>
      </c>
      <c r="N2091" s="637">
        <v>1079220.3700000001</v>
      </c>
      <c r="O2091" s="637">
        <v>1079220.3700000001</v>
      </c>
      <c r="P2091" s="647">
        <f t="shared" si="67"/>
        <v>0</v>
      </c>
      <c r="Q2091" s="638">
        <f t="shared" si="68"/>
        <v>0</v>
      </c>
      <c r="R2091" s="632" t="s">
        <v>282</v>
      </c>
      <c r="S2091" s="636">
        <v>4205243178</v>
      </c>
      <c r="T2091" s="476" t="s">
        <v>9913</v>
      </c>
      <c r="U2091" s="634" t="s">
        <v>694</v>
      </c>
      <c r="V2091" s="634" t="s">
        <v>694</v>
      </c>
      <c r="W2091" s="670">
        <v>42415</v>
      </c>
      <c r="X2091" s="670">
        <v>42415</v>
      </c>
      <c r="Y2091" s="422" t="s">
        <v>10206</v>
      </c>
      <c r="Z2091" s="637">
        <v>1079220.3700000001</v>
      </c>
      <c r="AA2091" s="632" t="s">
        <v>282</v>
      </c>
      <c r="AB2091" s="636">
        <v>4205243178</v>
      </c>
    </row>
    <row r="2092" spans="1:28" ht="78.75">
      <c r="A2092" s="475" t="s">
        <v>27814</v>
      </c>
      <c r="B2092" s="1172" t="s">
        <v>8895</v>
      </c>
      <c r="C2092" s="632" t="s">
        <v>8896</v>
      </c>
      <c r="D2092" s="632" t="s">
        <v>268</v>
      </c>
      <c r="E2092" s="422" t="s">
        <v>9871</v>
      </c>
      <c r="F2092" s="422" t="s">
        <v>643</v>
      </c>
      <c r="G2092" s="422" t="s">
        <v>694</v>
      </c>
      <c r="H2092" s="422" t="s">
        <v>694</v>
      </c>
      <c r="I2092" s="422" t="s">
        <v>1367</v>
      </c>
      <c r="J2092" s="635"/>
      <c r="K2092" s="632" t="s">
        <v>10</v>
      </c>
      <c r="L2092" s="639">
        <v>1</v>
      </c>
      <c r="M2092" s="639" t="s">
        <v>694</v>
      </c>
      <c r="N2092" s="662">
        <v>65521.52</v>
      </c>
      <c r="O2092" s="662">
        <v>65521.52</v>
      </c>
      <c r="P2092" s="647">
        <f t="shared" si="67"/>
        <v>0</v>
      </c>
      <c r="Q2092" s="638">
        <f t="shared" si="68"/>
        <v>0</v>
      </c>
      <c r="R2092" s="476" t="s">
        <v>1148</v>
      </c>
      <c r="S2092" s="422" t="s">
        <v>834</v>
      </c>
      <c r="T2092" s="476" t="s">
        <v>9872</v>
      </c>
      <c r="U2092" s="634" t="s">
        <v>694</v>
      </c>
      <c r="V2092" s="634" t="s">
        <v>694</v>
      </c>
      <c r="W2092" s="670">
        <v>42411</v>
      </c>
      <c r="X2092" s="670">
        <v>42412</v>
      </c>
      <c r="Y2092" s="422" t="s">
        <v>10207</v>
      </c>
      <c r="Z2092" s="662">
        <v>65521.52</v>
      </c>
      <c r="AA2092" s="476" t="s">
        <v>1148</v>
      </c>
      <c r="AB2092" s="422" t="s">
        <v>834</v>
      </c>
    </row>
    <row r="2093" spans="1:28" ht="78.75">
      <c r="A2093" s="475" t="s">
        <v>27815</v>
      </c>
      <c r="B2093" s="1172" t="s">
        <v>8895</v>
      </c>
      <c r="C2093" s="632" t="s">
        <v>8896</v>
      </c>
      <c r="D2093" s="632" t="s">
        <v>268</v>
      </c>
      <c r="E2093" s="422" t="s">
        <v>9871</v>
      </c>
      <c r="F2093" s="422" t="s">
        <v>643</v>
      </c>
      <c r="G2093" s="422" t="s">
        <v>694</v>
      </c>
      <c r="H2093" s="422" t="s">
        <v>694</v>
      </c>
      <c r="I2093" s="422" t="s">
        <v>1367</v>
      </c>
      <c r="J2093" s="635"/>
      <c r="K2093" s="632" t="s">
        <v>10</v>
      </c>
      <c r="L2093" s="639">
        <v>1</v>
      </c>
      <c r="M2093" s="639" t="s">
        <v>694</v>
      </c>
      <c r="N2093" s="662">
        <v>214830.7</v>
      </c>
      <c r="O2093" s="662">
        <v>214830.7</v>
      </c>
      <c r="P2093" s="647">
        <f t="shared" si="67"/>
        <v>0</v>
      </c>
      <c r="Q2093" s="638">
        <f t="shared" si="68"/>
        <v>0</v>
      </c>
      <c r="R2093" s="476" t="s">
        <v>1148</v>
      </c>
      <c r="S2093" s="422" t="s">
        <v>834</v>
      </c>
      <c r="T2093" s="476" t="s">
        <v>9872</v>
      </c>
      <c r="U2093" s="634" t="s">
        <v>694</v>
      </c>
      <c r="V2093" s="634" t="s">
        <v>694</v>
      </c>
      <c r="W2093" s="670">
        <v>42382</v>
      </c>
      <c r="X2093" s="670">
        <v>42383</v>
      </c>
      <c r="Y2093" s="422" t="s">
        <v>10208</v>
      </c>
      <c r="Z2093" s="662">
        <v>214830.7</v>
      </c>
      <c r="AA2093" s="476" t="s">
        <v>1148</v>
      </c>
      <c r="AB2093" s="422" t="s">
        <v>834</v>
      </c>
    </row>
    <row r="2094" spans="1:28" ht="78.75">
      <c r="A2094" s="475" t="s">
        <v>27816</v>
      </c>
      <c r="B2094" s="1172" t="s">
        <v>8895</v>
      </c>
      <c r="C2094" s="632" t="s">
        <v>8896</v>
      </c>
      <c r="D2094" s="632" t="s">
        <v>269</v>
      </c>
      <c r="E2094" s="528" t="s">
        <v>9901</v>
      </c>
      <c r="F2094" s="422" t="s">
        <v>641</v>
      </c>
      <c r="G2094" s="422" t="s">
        <v>842</v>
      </c>
      <c r="H2094" s="422" t="s">
        <v>10209</v>
      </c>
      <c r="I2094" s="422" t="s">
        <v>9903</v>
      </c>
      <c r="J2094" s="635"/>
      <c r="K2094" s="632" t="s">
        <v>10</v>
      </c>
      <c r="L2094" s="639">
        <v>1</v>
      </c>
      <c r="M2094" s="639" t="s">
        <v>694</v>
      </c>
      <c r="N2094" s="637">
        <v>334701.31</v>
      </c>
      <c r="O2094" s="637">
        <v>334701.31</v>
      </c>
      <c r="P2094" s="647">
        <f t="shared" si="67"/>
        <v>0</v>
      </c>
      <c r="Q2094" s="638">
        <f t="shared" si="68"/>
        <v>0</v>
      </c>
      <c r="R2094" s="632" t="s">
        <v>282</v>
      </c>
      <c r="S2094" s="636">
        <v>4205243178</v>
      </c>
      <c r="T2094" s="476" t="s">
        <v>9913</v>
      </c>
      <c r="U2094" s="634" t="s">
        <v>694</v>
      </c>
      <c r="V2094" s="634" t="s">
        <v>694</v>
      </c>
      <c r="W2094" s="670">
        <v>42415</v>
      </c>
      <c r="X2094" s="670">
        <v>42415</v>
      </c>
      <c r="Y2094" s="422" t="s">
        <v>10210</v>
      </c>
      <c r="Z2094" s="637">
        <v>334701.31</v>
      </c>
      <c r="AA2094" s="632" t="s">
        <v>282</v>
      </c>
      <c r="AB2094" s="636">
        <v>4205243178</v>
      </c>
    </row>
    <row r="2095" spans="1:28" ht="78.75">
      <c r="A2095" s="475" t="s">
        <v>27817</v>
      </c>
      <c r="B2095" s="1172" t="s">
        <v>8895</v>
      </c>
      <c r="C2095" s="632" t="s">
        <v>8896</v>
      </c>
      <c r="D2095" s="632" t="s">
        <v>269</v>
      </c>
      <c r="E2095" s="422" t="s">
        <v>9857</v>
      </c>
      <c r="F2095" s="422" t="s">
        <v>641</v>
      </c>
      <c r="G2095" s="422" t="s">
        <v>642</v>
      </c>
      <c r="H2095" s="422" t="s">
        <v>10211</v>
      </c>
      <c r="I2095" s="632" t="s">
        <v>9860</v>
      </c>
      <c r="J2095" s="635"/>
      <c r="K2095" s="632" t="s">
        <v>10</v>
      </c>
      <c r="L2095" s="639">
        <v>1</v>
      </c>
      <c r="M2095" s="639" t="s">
        <v>694</v>
      </c>
      <c r="N2095" s="637">
        <v>97413.27</v>
      </c>
      <c r="O2095" s="637">
        <v>97413.27</v>
      </c>
      <c r="P2095" s="647">
        <f t="shared" si="67"/>
        <v>0</v>
      </c>
      <c r="Q2095" s="638">
        <f t="shared" si="68"/>
        <v>0</v>
      </c>
      <c r="R2095" s="632" t="s">
        <v>6331</v>
      </c>
      <c r="S2095" s="636">
        <v>4217166136</v>
      </c>
      <c r="T2095" s="476" t="s">
        <v>9861</v>
      </c>
      <c r="U2095" s="634" t="s">
        <v>694</v>
      </c>
      <c r="V2095" s="634" t="s">
        <v>694</v>
      </c>
      <c r="W2095" s="670">
        <v>42415</v>
      </c>
      <c r="X2095" s="670">
        <v>42415</v>
      </c>
      <c r="Y2095" s="422" t="s">
        <v>10212</v>
      </c>
      <c r="Z2095" s="637">
        <v>97413.27</v>
      </c>
      <c r="AA2095" s="632" t="s">
        <v>6331</v>
      </c>
      <c r="AB2095" s="636">
        <v>4217166136</v>
      </c>
    </row>
    <row r="2096" spans="1:28" ht="78.75">
      <c r="A2096" s="475" t="s">
        <v>27818</v>
      </c>
      <c r="B2096" s="1172" t="s">
        <v>8895</v>
      </c>
      <c r="C2096" s="632" t="s">
        <v>8896</v>
      </c>
      <c r="D2096" s="632" t="s">
        <v>265</v>
      </c>
      <c r="E2096" s="666" t="s">
        <v>9948</v>
      </c>
      <c r="F2096" s="422" t="s">
        <v>641</v>
      </c>
      <c r="G2096" s="422" t="s">
        <v>692</v>
      </c>
      <c r="H2096" s="422" t="s">
        <v>10213</v>
      </c>
      <c r="I2096" s="422" t="s">
        <v>3192</v>
      </c>
      <c r="J2096" s="635"/>
      <c r="K2096" s="632" t="s">
        <v>10</v>
      </c>
      <c r="L2096" s="639">
        <v>1</v>
      </c>
      <c r="M2096" s="639" t="s">
        <v>694</v>
      </c>
      <c r="N2096" s="637">
        <v>10000</v>
      </c>
      <c r="O2096" s="637">
        <v>10000</v>
      </c>
      <c r="P2096" s="647">
        <f t="shared" si="67"/>
        <v>0</v>
      </c>
      <c r="Q2096" s="638">
        <f t="shared" si="68"/>
        <v>0</v>
      </c>
      <c r="R2096" s="676" t="s">
        <v>6499</v>
      </c>
      <c r="S2096" s="676">
        <v>7707049388</v>
      </c>
      <c r="T2096" s="676" t="s">
        <v>9951</v>
      </c>
      <c r="U2096" s="676" t="s">
        <v>694</v>
      </c>
      <c r="V2096" s="676" t="s">
        <v>694</v>
      </c>
      <c r="W2096" s="670">
        <v>42416</v>
      </c>
      <c r="X2096" s="670">
        <v>42418</v>
      </c>
      <c r="Y2096" s="422" t="s">
        <v>10214</v>
      </c>
      <c r="Z2096" s="637">
        <v>10000</v>
      </c>
      <c r="AA2096" s="676" t="s">
        <v>6499</v>
      </c>
      <c r="AB2096" s="676">
        <v>7707049388</v>
      </c>
    </row>
    <row r="2097" spans="1:28" ht="78.75">
      <c r="A2097" s="475" t="s">
        <v>27819</v>
      </c>
      <c r="B2097" s="1172" t="s">
        <v>8895</v>
      </c>
      <c r="C2097" s="632" t="s">
        <v>8896</v>
      </c>
      <c r="D2097" s="632" t="s">
        <v>269</v>
      </c>
      <c r="E2097" s="422" t="s">
        <v>9857</v>
      </c>
      <c r="F2097" s="422" t="s">
        <v>641</v>
      </c>
      <c r="G2097" s="422" t="s">
        <v>539</v>
      </c>
      <c r="H2097" s="422" t="s">
        <v>10215</v>
      </c>
      <c r="I2097" s="632" t="s">
        <v>9860</v>
      </c>
      <c r="J2097" s="635"/>
      <c r="K2097" s="632" t="s">
        <v>10</v>
      </c>
      <c r="L2097" s="639">
        <v>1</v>
      </c>
      <c r="M2097" s="639" t="s">
        <v>694</v>
      </c>
      <c r="N2097" s="637">
        <v>8231.68</v>
      </c>
      <c r="O2097" s="637">
        <v>8231.68</v>
      </c>
      <c r="P2097" s="647">
        <f t="shared" si="67"/>
        <v>0</v>
      </c>
      <c r="Q2097" s="638">
        <f t="shared" si="68"/>
        <v>0</v>
      </c>
      <c r="R2097" s="632" t="s">
        <v>6331</v>
      </c>
      <c r="S2097" s="636">
        <v>4217166136</v>
      </c>
      <c r="T2097" s="476" t="s">
        <v>9861</v>
      </c>
      <c r="U2097" s="634" t="s">
        <v>694</v>
      </c>
      <c r="V2097" s="634" t="s">
        <v>694</v>
      </c>
      <c r="W2097" s="670">
        <v>42424</v>
      </c>
      <c r="X2097" s="670">
        <v>42424</v>
      </c>
      <c r="Y2097" s="422" t="s">
        <v>10216</v>
      </c>
      <c r="Z2097" s="637">
        <v>8231.68</v>
      </c>
      <c r="AA2097" s="632" t="s">
        <v>6331</v>
      </c>
      <c r="AB2097" s="636">
        <v>4217166136</v>
      </c>
    </row>
    <row r="2098" spans="1:28" ht="78.75">
      <c r="A2098" s="475" t="s">
        <v>27820</v>
      </c>
      <c r="B2098" s="1172" t="s">
        <v>8898</v>
      </c>
      <c r="C2098" s="632" t="s">
        <v>8899</v>
      </c>
      <c r="D2098" s="632" t="s">
        <v>268</v>
      </c>
      <c r="E2098" s="422" t="s">
        <v>9871</v>
      </c>
      <c r="F2098" s="422" t="s">
        <v>676</v>
      </c>
      <c r="G2098" s="422" t="s">
        <v>694</v>
      </c>
      <c r="H2098" s="422" t="s">
        <v>694</v>
      </c>
      <c r="I2098" s="422" t="s">
        <v>1367</v>
      </c>
      <c r="J2098" s="635"/>
      <c r="K2098" s="632" t="s">
        <v>10</v>
      </c>
      <c r="L2098" s="639">
        <v>1</v>
      </c>
      <c r="M2098" s="639" t="s">
        <v>694</v>
      </c>
      <c r="N2098" s="662">
        <v>389595.45</v>
      </c>
      <c r="O2098" s="662">
        <v>389595.45</v>
      </c>
      <c r="P2098" s="647">
        <f t="shared" si="67"/>
        <v>0</v>
      </c>
      <c r="Q2098" s="638">
        <f t="shared" si="68"/>
        <v>0</v>
      </c>
      <c r="R2098" s="476" t="s">
        <v>1148</v>
      </c>
      <c r="S2098" s="422" t="s">
        <v>834</v>
      </c>
      <c r="T2098" s="476" t="s">
        <v>9872</v>
      </c>
      <c r="U2098" s="634" t="s">
        <v>694</v>
      </c>
      <c r="V2098" s="634" t="s">
        <v>694</v>
      </c>
      <c r="W2098" s="670">
        <v>42382</v>
      </c>
      <c r="X2098" s="670">
        <v>42383</v>
      </c>
      <c r="Y2098" s="422" t="s">
        <v>10217</v>
      </c>
      <c r="Z2098" s="662">
        <v>389595.45</v>
      </c>
      <c r="AA2098" s="476" t="s">
        <v>1148</v>
      </c>
      <c r="AB2098" s="422" t="s">
        <v>834</v>
      </c>
    </row>
    <row r="2099" spans="1:28" ht="78.75">
      <c r="A2099" s="475" t="s">
        <v>27821</v>
      </c>
      <c r="B2099" s="1172" t="s">
        <v>8898</v>
      </c>
      <c r="C2099" s="632" t="s">
        <v>8899</v>
      </c>
      <c r="D2099" s="632" t="s">
        <v>265</v>
      </c>
      <c r="E2099" s="666" t="s">
        <v>9948</v>
      </c>
      <c r="F2099" s="422" t="s">
        <v>839</v>
      </c>
      <c r="G2099" s="422" t="s">
        <v>842</v>
      </c>
      <c r="H2099" s="422" t="s">
        <v>10218</v>
      </c>
      <c r="I2099" s="422" t="s">
        <v>3192</v>
      </c>
      <c r="J2099" s="635"/>
      <c r="K2099" s="632" t="s">
        <v>10</v>
      </c>
      <c r="L2099" s="639">
        <v>1</v>
      </c>
      <c r="M2099" s="639" t="s">
        <v>694</v>
      </c>
      <c r="N2099" s="637">
        <v>10000</v>
      </c>
      <c r="O2099" s="637">
        <v>10000</v>
      </c>
      <c r="P2099" s="647">
        <f t="shared" si="67"/>
        <v>0</v>
      </c>
      <c r="Q2099" s="638">
        <f t="shared" si="68"/>
        <v>0</v>
      </c>
      <c r="R2099" s="676" t="s">
        <v>6499</v>
      </c>
      <c r="S2099" s="676">
        <v>7707049388</v>
      </c>
      <c r="T2099" s="676" t="s">
        <v>9951</v>
      </c>
      <c r="U2099" s="676" t="s">
        <v>694</v>
      </c>
      <c r="V2099" s="676" t="s">
        <v>694</v>
      </c>
      <c r="W2099" s="670">
        <v>42415</v>
      </c>
      <c r="X2099" s="670">
        <v>42415</v>
      </c>
      <c r="Y2099" s="422" t="s">
        <v>10219</v>
      </c>
      <c r="Z2099" s="637">
        <v>10000</v>
      </c>
      <c r="AA2099" s="676" t="s">
        <v>6499</v>
      </c>
      <c r="AB2099" s="676">
        <v>7707049388</v>
      </c>
    </row>
    <row r="2100" spans="1:28" ht="78.75">
      <c r="A2100" s="475" t="s">
        <v>27822</v>
      </c>
      <c r="B2100" s="1172" t="s">
        <v>8898</v>
      </c>
      <c r="C2100" s="632" t="s">
        <v>8899</v>
      </c>
      <c r="D2100" s="632" t="s">
        <v>265</v>
      </c>
      <c r="E2100" s="666" t="s">
        <v>9948</v>
      </c>
      <c r="F2100" s="422" t="s">
        <v>839</v>
      </c>
      <c r="G2100" s="422" t="s">
        <v>842</v>
      </c>
      <c r="H2100" s="422" t="s">
        <v>10220</v>
      </c>
      <c r="I2100" s="422" t="s">
        <v>3192</v>
      </c>
      <c r="J2100" s="635"/>
      <c r="K2100" s="632" t="s">
        <v>10</v>
      </c>
      <c r="L2100" s="639">
        <v>1</v>
      </c>
      <c r="M2100" s="639" t="s">
        <v>694</v>
      </c>
      <c r="N2100" s="637">
        <v>13000</v>
      </c>
      <c r="O2100" s="637">
        <v>13000</v>
      </c>
      <c r="P2100" s="647">
        <f t="shared" si="67"/>
        <v>0</v>
      </c>
      <c r="Q2100" s="638">
        <f t="shared" si="68"/>
        <v>0</v>
      </c>
      <c r="R2100" s="676" t="s">
        <v>6499</v>
      </c>
      <c r="S2100" s="676">
        <v>7707049388</v>
      </c>
      <c r="T2100" s="676" t="s">
        <v>9951</v>
      </c>
      <c r="U2100" s="676" t="s">
        <v>694</v>
      </c>
      <c r="V2100" s="676" t="s">
        <v>694</v>
      </c>
      <c r="W2100" s="670">
        <v>42415</v>
      </c>
      <c r="X2100" s="670">
        <v>42415</v>
      </c>
      <c r="Y2100" s="422" t="s">
        <v>10221</v>
      </c>
      <c r="Z2100" s="637">
        <v>13000</v>
      </c>
      <c r="AA2100" s="676" t="s">
        <v>6499</v>
      </c>
      <c r="AB2100" s="676">
        <v>7707049388</v>
      </c>
    </row>
    <row r="2101" spans="1:28" ht="78.75">
      <c r="A2101" s="475" t="s">
        <v>27823</v>
      </c>
      <c r="B2101" s="1172" t="s">
        <v>8898</v>
      </c>
      <c r="C2101" s="632" t="s">
        <v>8899</v>
      </c>
      <c r="D2101" s="632" t="s">
        <v>269</v>
      </c>
      <c r="E2101" s="528" t="s">
        <v>9901</v>
      </c>
      <c r="F2101" s="422" t="s">
        <v>839</v>
      </c>
      <c r="G2101" s="422" t="s">
        <v>842</v>
      </c>
      <c r="H2101" s="422" t="s">
        <v>10222</v>
      </c>
      <c r="I2101" s="422" t="s">
        <v>9903</v>
      </c>
      <c r="J2101" s="635"/>
      <c r="K2101" s="632" t="s">
        <v>10</v>
      </c>
      <c r="L2101" s="639">
        <v>1</v>
      </c>
      <c r="M2101" s="639" t="s">
        <v>694</v>
      </c>
      <c r="N2101" s="637">
        <v>759572.04</v>
      </c>
      <c r="O2101" s="637">
        <v>759572.04</v>
      </c>
      <c r="P2101" s="647">
        <f t="shared" si="67"/>
        <v>0</v>
      </c>
      <c r="Q2101" s="638">
        <f t="shared" si="68"/>
        <v>0</v>
      </c>
      <c r="R2101" s="632" t="s">
        <v>282</v>
      </c>
      <c r="S2101" s="636">
        <v>4205243178</v>
      </c>
      <c r="T2101" s="476" t="s">
        <v>9913</v>
      </c>
      <c r="U2101" s="676" t="s">
        <v>694</v>
      </c>
      <c r="V2101" s="676" t="s">
        <v>694</v>
      </c>
      <c r="W2101" s="670">
        <v>42415</v>
      </c>
      <c r="X2101" s="670">
        <v>42415</v>
      </c>
      <c r="Y2101" s="422" t="s">
        <v>10223</v>
      </c>
      <c r="Z2101" s="637">
        <v>759572.04</v>
      </c>
      <c r="AA2101" s="632" t="s">
        <v>282</v>
      </c>
      <c r="AB2101" s="636">
        <v>4205243178</v>
      </c>
    </row>
    <row r="2102" spans="1:28" ht="78.75">
      <c r="A2102" s="475" t="s">
        <v>27824</v>
      </c>
      <c r="B2102" s="1172" t="s">
        <v>8898</v>
      </c>
      <c r="C2102" s="632" t="s">
        <v>8899</v>
      </c>
      <c r="D2102" s="632" t="s">
        <v>269</v>
      </c>
      <c r="E2102" s="422" t="s">
        <v>9857</v>
      </c>
      <c r="F2102" s="422" t="s">
        <v>839</v>
      </c>
      <c r="G2102" s="422" t="s">
        <v>1377</v>
      </c>
      <c r="H2102" s="422" t="s">
        <v>10224</v>
      </c>
      <c r="I2102" s="632" t="s">
        <v>9860</v>
      </c>
      <c r="J2102" s="635"/>
      <c r="K2102" s="632" t="s">
        <v>10</v>
      </c>
      <c r="L2102" s="639">
        <v>1</v>
      </c>
      <c r="M2102" s="639" t="s">
        <v>694</v>
      </c>
      <c r="N2102" s="637">
        <v>152168.62</v>
      </c>
      <c r="O2102" s="637">
        <v>152168.62</v>
      </c>
      <c r="P2102" s="647">
        <f t="shared" si="67"/>
        <v>0</v>
      </c>
      <c r="Q2102" s="638">
        <f t="shared" si="68"/>
        <v>0</v>
      </c>
      <c r="R2102" s="632" t="s">
        <v>6331</v>
      </c>
      <c r="S2102" s="636">
        <v>4217166136</v>
      </c>
      <c r="T2102" s="476" t="s">
        <v>9861</v>
      </c>
      <c r="U2102" s="634" t="s">
        <v>694</v>
      </c>
      <c r="V2102" s="634" t="s">
        <v>694</v>
      </c>
      <c r="W2102" s="670">
        <v>42438</v>
      </c>
      <c r="X2102" s="670">
        <v>42438</v>
      </c>
      <c r="Y2102" s="422" t="s">
        <v>10225</v>
      </c>
      <c r="Z2102" s="637">
        <v>152168.62</v>
      </c>
      <c r="AA2102" s="632" t="s">
        <v>6331</v>
      </c>
      <c r="AB2102" s="636">
        <v>4217166136</v>
      </c>
    </row>
    <row r="2103" spans="1:28" ht="78.75">
      <c r="A2103" s="475" t="s">
        <v>27825</v>
      </c>
      <c r="B2103" s="1172" t="s">
        <v>8901</v>
      </c>
      <c r="C2103" s="632" t="s">
        <v>8902</v>
      </c>
      <c r="D2103" s="632" t="s">
        <v>268</v>
      </c>
      <c r="E2103" s="422" t="s">
        <v>9871</v>
      </c>
      <c r="F2103" s="422" t="s">
        <v>974</v>
      </c>
      <c r="G2103" s="422" t="s">
        <v>694</v>
      </c>
      <c r="H2103" s="422" t="s">
        <v>694</v>
      </c>
      <c r="I2103" s="422" t="s">
        <v>1367</v>
      </c>
      <c r="J2103" s="635"/>
      <c r="K2103" s="632" t="s">
        <v>10</v>
      </c>
      <c r="L2103" s="639">
        <v>1</v>
      </c>
      <c r="M2103" s="639" t="s">
        <v>694</v>
      </c>
      <c r="N2103" s="662">
        <v>180659.05</v>
      </c>
      <c r="O2103" s="662">
        <v>180659.05</v>
      </c>
      <c r="P2103" s="647">
        <f t="shared" si="67"/>
        <v>0</v>
      </c>
      <c r="Q2103" s="638">
        <f t="shared" si="68"/>
        <v>0</v>
      </c>
      <c r="R2103" s="476" t="s">
        <v>1148</v>
      </c>
      <c r="S2103" s="422" t="s">
        <v>834</v>
      </c>
      <c r="T2103" s="476" t="s">
        <v>9872</v>
      </c>
      <c r="U2103" s="634" t="s">
        <v>694</v>
      </c>
      <c r="V2103" s="634" t="s">
        <v>694</v>
      </c>
      <c r="W2103" s="670">
        <v>42382</v>
      </c>
      <c r="X2103" s="670">
        <v>42384</v>
      </c>
      <c r="Y2103" s="422" t="s">
        <v>10226</v>
      </c>
      <c r="Z2103" s="662">
        <v>180659.05</v>
      </c>
      <c r="AA2103" s="476" t="s">
        <v>1148</v>
      </c>
      <c r="AB2103" s="422" t="s">
        <v>834</v>
      </c>
    </row>
    <row r="2104" spans="1:28" ht="78.75">
      <c r="A2104" s="475" t="s">
        <v>27826</v>
      </c>
      <c r="B2104" s="1172" t="s">
        <v>8901</v>
      </c>
      <c r="C2104" s="632" t="s">
        <v>8902</v>
      </c>
      <c r="D2104" s="632" t="s">
        <v>269</v>
      </c>
      <c r="E2104" s="422" t="s">
        <v>9857</v>
      </c>
      <c r="F2104" s="422" t="s">
        <v>641</v>
      </c>
      <c r="G2104" s="422" t="s">
        <v>840</v>
      </c>
      <c r="H2104" s="422" t="s">
        <v>10227</v>
      </c>
      <c r="I2104" s="632" t="s">
        <v>9860</v>
      </c>
      <c r="J2104" s="635"/>
      <c r="K2104" s="632" t="s">
        <v>10</v>
      </c>
      <c r="L2104" s="639">
        <v>1</v>
      </c>
      <c r="M2104" s="639" t="s">
        <v>694</v>
      </c>
      <c r="N2104" s="637">
        <v>93428.04</v>
      </c>
      <c r="O2104" s="637">
        <v>93428.04</v>
      </c>
      <c r="P2104" s="647">
        <f t="shared" si="67"/>
        <v>0</v>
      </c>
      <c r="Q2104" s="638">
        <f t="shared" si="68"/>
        <v>0</v>
      </c>
      <c r="R2104" s="632" t="s">
        <v>6331</v>
      </c>
      <c r="S2104" s="636">
        <v>4217166136</v>
      </c>
      <c r="T2104" s="476" t="s">
        <v>9861</v>
      </c>
      <c r="U2104" s="634" t="s">
        <v>694</v>
      </c>
      <c r="V2104" s="634" t="s">
        <v>694</v>
      </c>
      <c r="W2104" s="670">
        <v>42408</v>
      </c>
      <c r="X2104" s="670">
        <v>42408</v>
      </c>
      <c r="Y2104" s="422" t="s">
        <v>10228</v>
      </c>
      <c r="Z2104" s="637">
        <v>93428.04</v>
      </c>
      <c r="AA2104" s="632" t="s">
        <v>6331</v>
      </c>
      <c r="AB2104" s="636">
        <v>4217166136</v>
      </c>
    </row>
    <row r="2105" spans="1:28" ht="78.75">
      <c r="A2105" s="475" t="s">
        <v>27827</v>
      </c>
      <c r="B2105" s="1172" t="s">
        <v>8901</v>
      </c>
      <c r="C2105" s="632" t="s">
        <v>8902</v>
      </c>
      <c r="D2105" s="632" t="s">
        <v>265</v>
      </c>
      <c r="E2105" s="666" t="s">
        <v>9948</v>
      </c>
      <c r="F2105" s="422" t="s">
        <v>641</v>
      </c>
      <c r="G2105" s="422" t="s">
        <v>842</v>
      </c>
      <c r="H2105" s="422" t="s">
        <v>10229</v>
      </c>
      <c r="I2105" s="422" t="s">
        <v>3192</v>
      </c>
      <c r="J2105" s="635"/>
      <c r="K2105" s="632" t="s">
        <v>10</v>
      </c>
      <c r="L2105" s="639">
        <v>1</v>
      </c>
      <c r="M2105" s="639" t="s">
        <v>694</v>
      </c>
      <c r="N2105" s="637">
        <v>10000</v>
      </c>
      <c r="O2105" s="637">
        <v>10000</v>
      </c>
      <c r="P2105" s="647">
        <f t="shared" si="67"/>
        <v>0</v>
      </c>
      <c r="Q2105" s="638">
        <f t="shared" si="68"/>
        <v>0</v>
      </c>
      <c r="R2105" s="676" t="s">
        <v>6499</v>
      </c>
      <c r="S2105" s="676">
        <v>7707049388</v>
      </c>
      <c r="T2105" s="676" t="s">
        <v>9951</v>
      </c>
      <c r="U2105" s="676" t="s">
        <v>694</v>
      </c>
      <c r="V2105" s="676" t="s">
        <v>694</v>
      </c>
      <c r="W2105" s="670">
        <v>42415</v>
      </c>
      <c r="X2105" s="670">
        <v>42415</v>
      </c>
      <c r="Y2105" s="422" t="s">
        <v>10230</v>
      </c>
      <c r="Z2105" s="637">
        <v>10000</v>
      </c>
      <c r="AA2105" s="676" t="s">
        <v>6499</v>
      </c>
      <c r="AB2105" s="676">
        <v>7707049388</v>
      </c>
    </row>
    <row r="2106" spans="1:28" ht="78.75">
      <c r="A2106" s="475" t="s">
        <v>27828</v>
      </c>
      <c r="B2106" s="1172" t="s">
        <v>8901</v>
      </c>
      <c r="C2106" s="632" t="s">
        <v>8902</v>
      </c>
      <c r="D2106" s="632" t="s">
        <v>269</v>
      </c>
      <c r="E2106" s="528" t="s">
        <v>9901</v>
      </c>
      <c r="F2106" s="422" t="s">
        <v>641</v>
      </c>
      <c r="G2106" s="422" t="s">
        <v>842</v>
      </c>
      <c r="H2106" s="422" t="s">
        <v>10231</v>
      </c>
      <c r="I2106" s="422" t="s">
        <v>9903</v>
      </c>
      <c r="J2106" s="635"/>
      <c r="K2106" s="632" t="s">
        <v>10</v>
      </c>
      <c r="L2106" s="639">
        <v>1</v>
      </c>
      <c r="M2106" s="639" t="s">
        <v>694</v>
      </c>
      <c r="N2106" s="637">
        <v>526677.84</v>
      </c>
      <c r="O2106" s="637">
        <v>526677.84</v>
      </c>
      <c r="P2106" s="647">
        <f t="shared" si="67"/>
        <v>0</v>
      </c>
      <c r="Q2106" s="638">
        <f t="shared" si="68"/>
        <v>0</v>
      </c>
      <c r="R2106" s="632" t="s">
        <v>282</v>
      </c>
      <c r="S2106" s="636">
        <v>4205243178</v>
      </c>
      <c r="T2106" s="476" t="s">
        <v>9913</v>
      </c>
      <c r="U2106" s="676" t="s">
        <v>694</v>
      </c>
      <c r="V2106" s="676" t="s">
        <v>694</v>
      </c>
      <c r="W2106" s="670">
        <v>42415</v>
      </c>
      <c r="X2106" s="670">
        <v>42415</v>
      </c>
      <c r="Y2106" s="422" t="s">
        <v>10232</v>
      </c>
      <c r="Z2106" s="637">
        <v>526677.84</v>
      </c>
      <c r="AA2106" s="632" t="s">
        <v>282</v>
      </c>
      <c r="AB2106" s="636">
        <v>4205243178</v>
      </c>
    </row>
    <row r="2107" spans="1:28" ht="78.75">
      <c r="A2107" s="475" t="s">
        <v>27829</v>
      </c>
      <c r="B2107" s="1172" t="s">
        <v>8908</v>
      </c>
      <c r="C2107" s="632" t="s">
        <v>8909</v>
      </c>
      <c r="D2107" s="632" t="s">
        <v>268</v>
      </c>
      <c r="E2107" s="422" t="s">
        <v>9871</v>
      </c>
      <c r="F2107" s="422" t="s">
        <v>974</v>
      </c>
      <c r="G2107" s="422" t="s">
        <v>694</v>
      </c>
      <c r="H2107" s="422" t="s">
        <v>694</v>
      </c>
      <c r="I2107" s="422" t="s">
        <v>1367</v>
      </c>
      <c r="J2107" s="635"/>
      <c r="K2107" s="632" t="s">
        <v>10</v>
      </c>
      <c r="L2107" s="639">
        <v>1</v>
      </c>
      <c r="M2107" s="639" t="s">
        <v>694</v>
      </c>
      <c r="N2107" s="662">
        <v>140499.79</v>
      </c>
      <c r="O2107" s="662">
        <v>140499.79</v>
      </c>
      <c r="P2107" s="647">
        <f t="shared" si="67"/>
        <v>0</v>
      </c>
      <c r="Q2107" s="638">
        <f t="shared" si="68"/>
        <v>0</v>
      </c>
      <c r="R2107" s="476" t="s">
        <v>1148</v>
      </c>
      <c r="S2107" s="422" t="s">
        <v>834</v>
      </c>
      <c r="T2107" s="476" t="s">
        <v>9872</v>
      </c>
      <c r="U2107" s="634" t="s">
        <v>694</v>
      </c>
      <c r="V2107" s="634" t="s">
        <v>694</v>
      </c>
      <c r="W2107" s="670">
        <v>42382</v>
      </c>
      <c r="X2107" s="670">
        <v>42384</v>
      </c>
      <c r="Y2107" s="422" t="s">
        <v>10233</v>
      </c>
      <c r="Z2107" s="662">
        <v>140499.79</v>
      </c>
      <c r="AA2107" s="476" t="s">
        <v>1148</v>
      </c>
      <c r="AB2107" s="422" t="s">
        <v>834</v>
      </c>
    </row>
    <row r="2108" spans="1:28" ht="78.75">
      <c r="A2108" s="475" t="s">
        <v>27830</v>
      </c>
      <c r="B2108" s="1172" t="s">
        <v>8908</v>
      </c>
      <c r="C2108" s="632" t="s">
        <v>8909</v>
      </c>
      <c r="D2108" s="632" t="s">
        <v>269</v>
      </c>
      <c r="E2108" s="528" t="s">
        <v>9901</v>
      </c>
      <c r="F2108" s="422" t="s">
        <v>641</v>
      </c>
      <c r="G2108" s="422" t="s">
        <v>842</v>
      </c>
      <c r="H2108" s="422" t="s">
        <v>10234</v>
      </c>
      <c r="I2108" s="422" t="s">
        <v>9903</v>
      </c>
      <c r="J2108" s="635"/>
      <c r="K2108" s="632" t="s">
        <v>10</v>
      </c>
      <c r="L2108" s="639">
        <v>1</v>
      </c>
      <c r="M2108" s="639" t="s">
        <v>694</v>
      </c>
      <c r="N2108" s="637">
        <v>494246.78</v>
      </c>
      <c r="O2108" s="637">
        <v>494246.78</v>
      </c>
      <c r="P2108" s="647">
        <f t="shared" si="67"/>
        <v>0</v>
      </c>
      <c r="Q2108" s="638">
        <f t="shared" si="68"/>
        <v>0</v>
      </c>
      <c r="R2108" s="632" t="s">
        <v>282</v>
      </c>
      <c r="S2108" s="636">
        <v>4205243178</v>
      </c>
      <c r="T2108" s="476" t="s">
        <v>9913</v>
      </c>
      <c r="U2108" s="676" t="s">
        <v>694</v>
      </c>
      <c r="V2108" s="676" t="s">
        <v>694</v>
      </c>
      <c r="W2108" s="670">
        <v>42415</v>
      </c>
      <c r="X2108" s="670">
        <v>42415</v>
      </c>
      <c r="Y2108" s="422" t="s">
        <v>10235</v>
      </c>
      <c r="Z2108" s="637">
        <v>494246.78</v>
      </c>
      <c r="AA2108" s="632" t="s">
        <v>282</v>
      </c>
      <c r="AB2108" s="636">
        <v>4205243178</v>
      </c>
    </row>
    <row r="2109" spans="1:28" ht="78.75">
      <c r="A2109" s="475" t="s">
        <v>27831</v>
      </c>
      <c r="B2109" s="1172" t="s">
        <v>8908</v>
      </c>
      <c r="C2109" s="632" t="s">
        <v>8909</v>
      </c>
      <c r="D2109" s="632" t="s">
        <v>269</v>
      </c>
      <c r="E2109" s="422" t="s">
        <v>9857</v>
      </c>
      <c r="F2109" s="422" t="s">
        <v>641</v>
      </c>
      <c r="G2109" s="422" t="s">
        <v>642</v>
      </c>
      <c r="H2109" s="422" t="s">
        <v>10236</v>
      </c>
      <c r="I2109" s="632" t="s">
        <v>9860</v>
      </c>
      <c r="J2109" s="635"/>
      <c r="K2109" s="632" t="s">
        <v>10</v>
      </c>
      <c r="L2109" s="639">
        <v>1</v>
      </c>
      <c r="M2109" s="639" t="s">
        <v>694</v>
      </c>
      <c r="N2109" s="637">
        <v>183538.91</v>
      </c>
      <c r="O2109" s="637">
        <v>183538.91</v>
      </c>
      <c r="P2109" s="647">
        <f t="shared" si="67"/>
        <v>0</v>
      </c>
      <c r="Q2109" s="638">
        <f t="shared" si="68"/>
        <v>0</v>
      </c>
      <c r="R2109" s="632" t="s">
        <v>6331</v>
      </c>
      <c r="S2109" s="636">
        <v>4217166136</v>
      </c>
      <c r="T2109" s="476" t="s">
        <v>9861</v>
      </c>
      <c r="U2109" s="634" t="s">
        <v>694</v>
      </c>
      <c r="V2109" s="634" t="s">
        <v>694</v>
      </c>
      <c r="W2109" s="670">
        <v>42415</v>
      </c>
      <c r="X2109" s="670">
        <v>42415</v>
      </c>
      <c r="Y2109" s="422" t="s">
        <v>10237</v>
      </c>
      <c r="Z2109" s="637">
        <v>183538.91</v>
      </c>
      <c r="AA2109" s="632" t="s">
        <v>6331</v>
      </c>
      <c r="AB2109" s="636">
        <v>4217166136</v>
      </c>
    </row>
    <row r="2110" spans="1:28" ht="78.75">
      <c r="A2110" s="475" t="s">
        <v>27832</v>
      </c>
      <c r="B2110" s="1172" t="s">
        <v>8908</v>
      </c>
      <c r="C2110" s="632" t="s">
        <v>8909</v>
      </c>
      <c r="D2110" s="632" t="s">
        <v>265</v>
      </c>
      <c r="E2110" s="666" t="s">
        <v>9948</v>
      </c>
      <c r="F2110" s="422" t="s">
        <v>713</v>
      </c>
      <c r="G2110" s="422" t="s">
        <v>1015</v>
      </c>
      <c r="H2110" s="422" t="s">
        <v>10238</v>
      </c>
      <c r="I2110" s="422" t="s">
        <v>3192</v>
      </c>
      <c r="J2110" s="635"/>
      <c r="K2110" s="632" t="s">
        <v>10</v>
      </c>
      <c r="L2110" s="639">
        <v>1</v>
      </c>
      <c r="M2110" s="639" t="s">
        <v>694</v>
      </c>
      <c r="N2110" s="637">
        <v>7000</v>
      </c>
      <c r="O2110" s="637">
        <v>7000</v>
      </c>
      <c r="P2110" s="647">
        <f t="shared" si="67"/>
        <v>0</v>
      </c>
      <c r="Q2110" s="638">
        <f t="shared" si="68"/>
        <v>0</v>
      </c>
      <c r="R2110" s="676" t="s">
        <v>6499</v>
      </c>
      <c r="S2110" s="676">
        <v>7707049388</v>
      </c>
      <c r="T2110" s="676" t="s">
        <v>9951</v>
      </c>
      <c r="U2110" s="676" t="s">
        <v>694</v>
      </c>
      <c r="V2110" s="676" t="s">
        <v>694</v>
      </c>
      <c r="W2110" s="670">
        <v>42446</v>
      </c>
      <c r="X2110" s="670">
        <v>42446</v>
      </c>
      <c r="Y2110" s="422" t="s">
        <v>10239</v>
      </c>
      <c r="Z2110" s="637">
        <v>7000</v>
      </c>
      <c r="AA2110" s="676" t="s">
        <v>6499</v>
      </c>
      <c r="AB2110" s="676">
        <v>7707049388</v>
      </c>
    </row>
    <row r="2111" spans="1:28" ht="78.75">
      <c r="A2111" s="475" t="s">
        <v>27833</v>
      </c>
      <c r="B2111" s="1172" t="s">
        <v>10240</v>
      </c>
      <c r="C2111" s="632" t="s">
        <v>10241</v>
      </c>
      <c r="D2111" s="632" t="s">
        <v>268</v>
      </c>
      <c r="E2111" s="422" t="s">
        <v>9871</v>
      </c>
      <c r="F2111" s="422" t="s">
        <v>676</v>
      </c>
      <c r="G2111" s="422" t="s">
        <v>694</v>
      </c>
      <c r="H2111" s="422" t="s">
        <v>694</v>
      </c>
      <c r="I2111" s="422" t="s">
        <v>1367</v>
      </c>
      <c r="J2111" s="635"/>
      <c r="K2111" s="632" t="s">
        <v>10</v>
      </c>
      <c r="L2111" s="639">
        <v>1</v>
      </c>
      <c r="M2111" s="639" t="s">
        <v>694</v>
      </c>
      <c r="N2111" s="662">
        <v>47061.54</v>
      </c>
      <c r="O2111" s="662">
        <v>47061.54</v>
      </c>
      <c r="P2111" s="647">
        <f t="shared" si="67"/>
        <v>0</v>
      </c>
      <c r="Q2111" s="638">
        <f t="shared" si="68"/>
        <v>0</v>
      </c>
      <c r="R2111" s="476" t="s">
        <v>1148</v>
      </c>
      <c r="S2111" s="422" t="s">
        <v>834</v>
      </c>
      <c r="T2111" s="476" t="s">
        <v>9872</v>
      </c>
      <c r="U2111" s="634" t="s">
        <v>694</v>
      </c>
      <c r="V2111" s="634" t="s">
        <v>694</v>
      </c>
      <c r="W2111" s="670">
        <v>42380</v>
      </c>
      <c r="X2111" s="670">
        <v>42381</v>
      </c>
      <c r="Y2111" s="422" t="s">
        <v>10242</v>
      </c>
      <c r="Z2111" s="662">
        <v>47061.54</v>
      </c>
      <c r="AA2111" s="476" t="s">
        <v>1148</v>
      </c>
      <c r="AB2111" s="422" t="s">
        <v>834</v>
      </c>
    </row>
    <row r="2112" spans="1:28" ht="78.75">
      <c r="A2112" s="475" t="s">
        <v>27834</v>
      </c>
      <c r="B2112" s="1172" t="s">
        <v>10240</v>
      </c>
      <c r="C2112" s="632" t="s">
        <v>10241</v>
      </c>
      <c r="D2112" s="632" t="s">
        <v>268</v>
      </c>
      <c r="E2112" s="422" t="s">
        <v>9871</v>
      </c>
      <c r="F2112" s="422" t="s">
        <v>676</v>
      </c>
      <c r="G2112" s="422" t="s">
        <v>694</v>
      </c>
      <c r="H2112" s="422" t="s">
        <v>694</v>
      </c>
      <c r="I2112" s="422" t="s">
        <v>1367</v>
      </c>
      <c r="J2112" s="635"/>
      <c r="K2112" s="632" t="s">
        <v>10</v>
      </c>
      <c r="L2112" s="639">
        <v>1</v>
      </c>
      <c r="M2112" s="639" t="s">
        <v>694</v>
      </c>
      <c r="N2112" s="662">
        <v>195977.77</v>
      </c>
      <c r="O2112" s="662">
        <v>195977.77</v>
      </c>
      <c r="P2112" s="647">
        <f t="shared" si="67"/>
        <v>0</v>
      </c>
      <c r="Q2112" s="638">
        <f t="shared" si="68"/>
        <v>0</v>
      </c>
      <c r="R2112" s="476" t="s">
        <v>1148</v>
      </c>
      <c r="S2112" s="422" t="s">
        <v>834</v>
      </c>
      <c r="T2112" s="476" t="s">
        <v>9872</v>
      </c>
      <c r="U2112" s="634" t="s">
        <v>694</v>
      </c>
      <c r="V2112" s="634" t="s">
        <v>694</v>
      </c>
      <c r="W2112" s="670">
        <v>42383</v>
      </c>
      <c r="X2112" s="670">
        <v>42384</v>
      </c>
      <c r="Y2112" s="422" t="s">
        <v>10243</v>
      </c>
      <c r="Z2112" s="662">
        <v>195977.77</v>
      </c>
      <c r="AA2112" s="476" t="s">
        <v>1148</v>
      </c>
      <c r="AB2112" s="422" t="s">
        <v>834</v>
      </c>
    </row>
    <row r="2113" spans="1:28" ht="78.75">
      <c r="A2113" s="475" t="s">
        <v>27835</v>
      </c>
      <c r="B2113" s="1172" t="s">
        <v>10240</v>
      </c>
      <c r="C2113" s="632" t="s">
        <v>10241</v>
      </c>
      <c r="D2113" s="632" t="s">
        <v>269</v>
      </c>
      <c r="E2113" s="422" t="s">
        <v>9857</v>
      </c>
      <c r="F2113" s="422" t="s">
        <v>7864</v>
      </c>
      <c r="G2113" s="422" t="s">
        <v>840</v>
      </c>
      <c r="H2113" s="422" t="s">
        <v>10244</v>
      </c>
      <c r="I2113" s="632" t="s">
        <v>9860</v>
      </c>
      <c r="J2113" s="635"/>
      <c r="K2113" s="632" t="s">
        <v>10</v>
      </c>
      <c r="L2113" s="639">
        <v>1</v>
      </c>
      <c r="M2113" s="639" t="s">
        <v>694</v>
      </c>
      <c r="N2113" s="637">
        <v>48494.26</v>
      </c>
      <c r="O2113" s="637">
        <v>48494.26</v>
      </c>
      <c r="P2113" s="647">
        <f t="shared" si="67"/>
        <v>0</v>
      </c>
      <c r="Q2113" s="638">
        <f t="shared" si="68"/>
        <v>0</v>
      </c>
      <c r="R2113" s="632" t="s">
        <v>6331</v>
      </c>
      <c r="S2113" s="636">
        <v>4217166136</v>
      </c>
      <c r="T2113" s="476" t="s">
        <v>9861</v>
      </c>
      <c r="U2113" s="634" t="s">
        <v>694</v>
      </c>
      <c r="V2113" s="634" t="s">
        <v>694</v>
      </c>
      <c r="W2113" s="670">
        <v>42408</v>
      </c>
      <c r="X2113" s="670">
        <v>42408</v>
      </c>
      <c r="Y2113" s="422" t="s">
        <v>10245</v>
      </c>
      <c r="Z2113" s="637">
        <v>48494.26</v>
      </c>
      <c r="AA2113" s="632" t="s">
        <v>6331</v>
      </c>
      <c r="AB2113" s="636">
        <v>4217166136</v>
      </c>
    </row>
    <row r="2114" spans="1:28" ht="78.75">
      <c r="A2114" s="475" t="s">
        <v>27836</v>
      </c>
      <c r="B2114" s="1172" t="s">
        <v>10240</v>
      </c>
      <c r="C2114" s="632" t="s">
        <v>10241</v>
      </c>
      <c r="D2114" s="632" t="s">
        <v>269</v>
      </c>
      <c r="E2114" s="528" t="s">
        <v>9901</v>
      </c>
      <c r="F2114" s="422" t="s">
        <v>641</v>
      </c>
      <c r="G2114" s="422" t="s">
        <v>842</v>
      </c>
      <c r="H2114" s="422" t="s">
        <v>10246</v>
      </c>
      <c r="I2114" s="422" t="s">
        <v>9903</v>
      </c>
      <c r="J2114" s="635"/>
      <c r="K2114" s="632" t="s">
        <v>10</v>
      </c>
      <c r="L2114" s="639">
        <v>1</v>
      </c>
      <c r="M2114" s="639" t="s">
        <v>694</v>
      </c>
      <c r="N2114" s="637">
        <v>276112.82</v>
      </c>
      <c r="O2114" s="637">
        <v>276112.82</v>
      </c>
      <c r="P2114" s="647">
        <f t="shared" si="67"/>
        <v>0</v>
      </c>
      <c r="Q2114" s="638">
        <f t="shared" si="68"/>
        <v>0</v>
      </c>
      <c r="R2114" s="632" t="s">
        <v>282</v>
      </c>
      <c r="S2114" s="636">
        <v>4205243178</v>
      </c>
      <c r="T2114" s="476" t="s">
        <v>9913</v>
      </c>
      <c r="U2114" s="676" t="s">
        <v>694</v>
      </c>
      <c r="V2114" s="676" t="s">
        <v>694</v>
      </c>
      <c r="W2114" s="670">
        <v>42415</v>
      </c>
      <c r="X2114" s="670">
        <v>42415</v>
      </c>
      <c r="Y2114" s="422" t="s">
        <v>10247</v>
      </c>
      <c r="Z2114" s="637">
        <v>276112.82</v>
      </c>
      <c r="AA2114" s="632" t="s">
        <v>282</v>
      </c>
      <c r="AB2114" s="636">
        <v>4205243178</v>
      </c>
    </row>
    <row r="2115" spans="1:28" ht="78.75">
      <c r="A2115" s="475" t="s">
        <v>27837</v>
      </c>
      <c r="B2115" s="1172" t="s">
        <v>10240</v>
      </c>
      <c r="C2115" s="632" t="s">
        <v>10241</v>
      </c>
      <c r="D2115" s="632" t="s">
        <v>265</v>
      </c>
      <c r="E2115" s="666" t="s">
        <v>9948</v>
      </c>
      <c r="F2115" s="422" t="s">
        <v>849</v>
      </c>
      <c r="G2115" s="422" t="s">
        <v>10248</v>
      </c>
      <c r="H2115" s="422" t="s">
        <v>10249</v>
      </c>
      <c r="I2115" s="422" t="s">
        <v>3192</v>
      </c>
      <c r="J2115" s="635"/>
      <c r="K2115" s="632" t="s">
        <v>10</v>
      </c>
      <c r="L2115" s="639">
        <v>1</v>
      </c>
      <c r="M2115" s="639" t="s">
        <v>694</v>
      </c>
      <c r="N2115" s="637">
        <v>10000</v>
      </c>
      <c r="O2115" s="637">
        <v>10000</v>
      </c>
      <c r="P2115" s="647">
        <f t="shared" si="67"/>
        <v>0</v>
      </c>
      <c r="Q2115" s="638">
        <f t="shared" si="68"/>
        <v>0</v>
      </c>
      <c r="R2115" s="676" t="s">
        <v>6499</v>
      </c>
      <c r="S2115" s="676">
        <v>7707049388</v>
      </c>
      <c r="T2115" s="676" t="s">
        <v>9951</v>
      </c>
      <c r="U2115" s="676" t="s">
        <v>694</v>
      </c>
      <c r="V2115" s="676" t="s">
        <v>694</v>
      </c>
      <c r="W2115" s="670">
        <v>42430</v>
      </c>
      <c r="X2115" s="670">
        <v>42430</v>
      </c>
      <c r="Y2115" s="422" t="s">
        <v>10250</v>
      </c>
      <c r="Z2115" s="637">
        <v>10000</v>
      </c>
      <c r="AA2115" s="676" t="s">
        <v>6499</v>
      </c>
      <c r="AB2115" s="676">
        <v>7707049388</v>
      </c>
    </row>
    <row r="2116" spans="1:28" ht="78.75">
      <c r="A2116" s="475" t="s">
        <v>27838</v>
      </c>
      <c r="B2116" s="1172" t="s">
        <v>8878</v>
      </c>
      <c r="C2116" s="632" t="s">
        <v>8879</v>
      </c>
      <c r="D2116" s="632" t="s">
        <v>268</v>
      </c>
      <c r="E2116" s="422" t="s">
        <v>9871</v>
      </c>
      <c r="F2116" s="422" t="s">
        <v>676</v>
      </c>
      <c r="G2116" s="422" t="s">
        <v>694</v>
      </c>
      <c r="H2116" s="422" t="s">
        <v>694</v>
      </c>
      <c r="I2116" s="422" t="s">
        <v>1367</v>
      </c>
      <c r="J2116" s="635"/>
      <c r="K2116" s="632" t="s">
        <v>10</v>
      </c>
      <c r="L2116" s="639">
        <v>1</v>
      </c>
      <c r="M2116" s="639" t="s">
        <v>694</v>
      </c>
      <c r="N2116" s="662">
        <v>45922.04</v>
      </c>
      <c r="O2116" s="662">
        <v>45922.04</v>
      </c>
      <c r="P2116" s="647">
        <f t="shared" si="67"/>
        <v>0</v>
      </c>
      <c r="Q2116" s="638">
        <f t="shared" si="68"/>
        <v>0</v>
      </c>
      <c r="R2116" s="476" t="s">
        <v>1148</v>
      </c>
      <c r="S2116" s="422" t="s">
        <v>834</v>
      </c>
      <c r="T2116" s="476" t="s">
        <v>9872</v>
      </c>
      <c r="U2116" s="634" t="s">
        <v>694</v>
      </c>
      <c r="V2116" s="634" t="s">
        <v>694</v>
      </c>
      <c r="W2116" s="670">
        <v>42380</v>
      </c>
      <c r="X2116" s="670">
        <v>42381</v>
      </c>
      <c r="Y2116" s="422" t="s">
        <v>10251</v>
      </c>
      <c r="Z2116" s="662">
        <v>45922.04</v>
      </c>
      <c r="AA2116" s="476" t="s">
        <v>1148</v>
      </c>
      <c r="AB2116" s="422" t="s">
        <v>834</v>
      </c>
    </row>
    <row r="2117" spans="1:28" ht="78.75">
      <c r="A2117" s="475" t="s">
        <v>27839</v>
      </c>
      <c r="B2117" s="1172" t="s">
        <v>8878</v>
      </c>
      <c r="C2117" s="632" t="s">
        <v>8879</v>
      </c>
      <c r="D2117" s="632" t="s">
        <v>268</v>
      </c>
      <c r="E2117" s="422" t="s">
        <v>9871</v>
      </c>
      <c r="F2117" s="422" t="s">
        <v>676</v>
      </c>
      <c r="G2117" s="422" t="s">
        <v>694</v>
      </c>
      <c r="H2117" s="422" t="s">
        <v>694</v>
      </c>
      <c r="I2117" s="422" t="s">
        <v>1367</v>
      </c>
      <c r="J2117" s="635"/>
      <c r="K2117" s="632" t="s">
        <v>10</v>
      </c>
      <c r="L2117" s="639">
        <v>1</v>
      </c>
      <c r="M2117" s="639" t="s">
        <v>694</v>
      </c>
      <c r="N2117" s="662">
        <v>154865.67000000001</v>
      </c>
      <c r="O2117" s="662">
        <v>154865.67000000001</v>
      </c>
      <c r="P2117" s="647">
        <f t="shared" si="67"/>
        <v>0</v>
      </c>
      <c r="Q2117" s="638">
        <f t="shared" si="68"/>
        <v>0</v>
      </c>
      <c r="R2117" s="476" t="s">
        <v>1148</v>
      </c>
      <c r="S2117" s="422" t="s">
        <v>834</v>
      </c>
      <c r="T2117" s="476" t="s">
        <v>9872</v>
      </c>
      <c r="U2117" s="634" t="s">
        <v>694</v>
      </c>
      <c r="V2117" s="634" t="s">
        <v>694</v>
      </c>
      <c r="W2117" s="670">
        <v>42382</v>
      </c>
      <c r="X2117" s="670">
        <v>42383</v>
      </c>
      <c r="Y2117" s="422" t="s">
        <v>10252</v>
      </c>
      <c r="Z2117" s="662">
        <v>154865.67000000001</v>
      </c>
      <c r="AA2117" s="476" t="s">
        <v>1148</v>
      </c>
      <c r="AB2117" s="422" t="s">
        <v>834</v>
      </c>
    </row>
    <row r="2118" spans="1:28" ht="78.75">
      <c r="A2118" s="475" t="s">
        <v>27840</v>
      </c>
      <c r="B2118" s="1172" t="s">
        <v>8878</v>
      </c>
      <c r="C2118" s="632" t="s">
        <v>8879</v>
      </c>
      <c r="D2118" s="632" t="s">
        <v>265</v>
      </c>
      <c r="E2118" s="666" t="s">
        <v>9948</v>
      </c>
      <c r="F2118" s="422" t="s">
        <v>641</v>
      </c>
      <c r="G2118" s="422" t="s">
        <v>842</v>
      </c>
      <c r="H2118" s="422" t="s">
        <v>10253</v>
      </c>
      <c r="I2118" s="422" t="s">
        <v>3192</v>
      </c>
      <c r="J2118" s="635"/>
      <c r="K2118" s="632" t="s">
        <v>10</v>
      </c>
      <c r="L2118" s="639">
        <v>1</v>
      </c>
      <c r="M2118" s="639" t="s">
        <v>694</v>
      </c>
      <c r="N2118" s="637">
        <v>10000</v>
      </c>
      <c r="O2118" s="637">
        <v>10000</v>
      </c>
      <c r="P2118" s="647">
        <f t="shared" si="67"/>
        <v>0</v>
      </c>
      <c r="Q2118" s="638">
        <f t="shared" si="68"/>
        <v>0</v>
      </c>
      <c r="R2118" s="676" t="s">
        <v>6499</v>
      </c>
      <c r="S2118" s="676">
        <v>7707049388</v>
      </c>
      <c r="T2118" s="676" t="s">
        <v>9951</v>
      </c>
      <c r="U2118" s="676" t="s">
        <v>694</v>
      </c>
      <c r="V2118" s="676" t="s">
        <v>694</v>
      </c>
      <c r="W2118" s="670">
        <v>42415</v>
      </c>
      <c r="X2118" s="670">
        <v>42415</v>
      </c>
      <c r="Y2118" s="422" t="s">
        <v>10254</v>
      </c>
      <c r="Z2118" s="637">
        <v>10000</v>
      </c>
      <c r="AA2118" s="676" t="s">
        <v>6499</v>
      </c>
      <c r="AB2118" s="676">
        <v>7707049388</v>
      </c>
    </row>
    <row r="2119" spans="1:28" ht="78.75">
      <c r="A2119" s="475" t="s">
        <v>27841</v>
      </c>
      <c r="B2119" s="1172" t="s">
        <v>8878</v>
      </c>
      <c r="C2119" s="632" t="s">
        <v>8879</v>
      </c>
      <c r="D2119" s="632" t="s">
        <v>269</v>
      </c>
      <c r="E2119" s="528" t="s">
        <v>9901</v>
      </c>
      <c r="F2119" s="422" t="s">
        <v>641</v>
      </c>
      <c r="G2119" s="422" t="s">
        <v>842</v>
      </c>
      <c r="H2119" s="422" t="s">
        <v>10255</v>
      </c>
      <c r="I2119" s="422" t="s">
        <v>9903</v>
      </c>
      <c r="J2119" s="635"/>
      <c r="K2119" s="632" t="s">
        <v>10</v>
      </c>
      <c r="L2119" s="639">
        <v>1</v>
      </c>
      <c r="M2119" s="639" t="s">
        <v>694</v>
      </c>
      <c r="N2119" s="637">
        <v>289095.61</v>
      </c>
      <c r="O2119" s="637">
        <v>289095.61</v>
      </c>
      <c r="P2119" s="647">
        <f t="shared" si="67"/>
        <v>0</v>
      </c>
      <c r="Q2119" s="638">
        <f t="shared" si="68"/>
        <v>0</v>
      </c>
      <c r="R2119" s="632" t="s">
        <v>282</v>
      </c>
      <c r="S2119" s="636">
        <v>4205243178</v>
      </c>
      <c r="T2119" s="476" t="s">
        <v>9913</v>
      </c>
      <c r="U2119" s="676" t="s">
        <v>694</v>
      </c>
      <c r="V2119" s="676" t="s">
        <v>694</v>
      </c>
      <c r="W2119" s="670">
        <v>42415</v>
      </c>
      <c r="X2119" s="670">
        <v>42415</v>
      </c>
      <c r="Y2119" s="422" t="s">
        <v>10256</v>
      </c>
      <c r="Z2119" s="637">
        <v>289095.61</v>
      </c>
      <c r="AA2119" s="632" t="s">
        <v>282</v>
      </c>
      <c r="AB2119" s="636">
        <v>4205243178</v>
      </c>
    </row>
    <row r="2120" spans="1:28" ht="78.75">
      <c r="A2120" s="475" t="s">
        <v>27842</v>
      </c>
      <c r="B2120" s="1172" t="s">
        <v>8878</v>
      </c>
      <c r="C2120" s="632" t="s">
        <v>8879</v>
      </c>
      <c r="D2120" s="632" t="s">
        <v>269</v>
      </c>
      <c r="E2120" s="422" t="s">
        <v>9857</v>
      </c>
      <c r="F2120" s="422" t="s">
        <v>641</v>
      </c>
      <c r="G2120" s="422" t="s">
        <v>642</v>
      </c>
      <c r="H2120" s="422" t="s">
        <v>10257</v>
      </c>
      <c r="I2120" s="632" t="s">
        <v>9860</v>
      </c>
      <c r="J2120" s="635"/>
      <c r="K2120" s="632" t="s">
        <v>10</v>
      </c>
      <c r="L2120" s="639">
        <v>1</v>
      </c>
      <c r="M2120" s="639" t="s">
        <v>694</v>
      </c>
      <c r="N2120" s="637">
        <v>127908.55</v>
      </c>
      <c r="O2120" s="637">
        <v>127908.55</v>
      </c>
      <c r="P2120" s="647">
        <f t="shared" si="67"/>
        <v>0</v>
      </c>
      <c r="Q2120" s="638">
        <f t="shared" si="68"/>
        <v>0</v>
      </c>
      <c r="R2120" s="632" t="s">
        <v>6331</v>
      </c>
      <c r="S2120" s="636">
        <v>4217166136</v>
      </c>
      <c r="T2120" s="476" t="s">
        <v>9861</v>
      </c>
      <c r="U2120" s="634" t="s">
        <v>694</v>
      </c>
      <c r="V2120" s="634" t="s">
        <v>694</v>
      </c>
      <c r="W2120" s="670">
        <v>42415</v>
      </c>
      <c r="X2120" s="670">
        <v>42415</v>
      </c>
      <c r="Y2120" s="422" t="s">
        <v>10258</v>
      </c>
      <c r="Z2120" s="637">
        <v>127908.55</v>
      </c>
      <c r="AA2120" s="632" t="s">
        <v>6331</v>
      </c>
      <c r="AB2120" s="636">
        <v>4217166136</v>
      </c>
    </row>
    <row r="2121" spans="1:28" ht="78.75">
      <c r="A2121" s="475" t="s">
        <v>27843</v>
      </c>
      <c r="B2121" s="1171" t="s">
        <v>8317</v>
      </c>
      <c r="C2121" s="643">
        <v>4221002691</v>
      </c>
      <c r="D2121" s="632" t="s">
        <v>268</v>
      </c>
      <c r="E2121" s="422" t="s">
        <v>9871</v>
      </c>
      <c r="F2121" s="422" t="s">
        <v>974</v>
      </c>
      <c r="G2121" s="422" t="s">
        <v>694</v>
      </c>
      <c r="H2121" s="422" t="s">
        <v>694</v>
      </c>
      <c r="I2121" s="422" t="s">
        <v>1367</v>
      </c>
      <c r="J2121" s="476"/>
      <c r="K2121" s="632" t="s">
        <v>10</v>
      </c>
      <c r="L2121" s="639">
        <v>1</v>
      </c>
      <c r="M2121" s="639" t="s">
        <v>694</v>
      </c>
      <c r="N2121" s="662">
        <v>562891.19999999995</v>
      </c>
      <c r="O2121" s="662">
        <v>562891.19999999995</v>
      </c>
      <c r="P2121" s="647">
        <f t="shared" si="67"/>
        <v>0</v>
      </c>
      <c r="Q2121" s="638">
        <f t="shared" si="68"/>
        <v>0</v>
      </c>
      <c r="R2121" s="476" t="s">
        <v>1148</v>
      </c>
      <c r="S2121" s="422" t="s">
        <v>834</v>
      </c>
      <c r="T2121" s="476" t="s">
        <v>9872</v>
      </c>
      <c r="U2121" s="476" t="s">
        <v>694</v>
      </c>
      <c r="V2121" s="476" t="s">
        <v>694</v>
      </c>
      <c r="W2121" s="670">
        <v>42384</v>
      </c>
      <c r="X2121" s="670">
        <v>42384</v>
      </c>
      <c r="Y2121" s="422" t="s">
        <v>10259</v>
      </c>
      <c r="Z2121" s="662">
        <v>562891.19999999995</v>
      </c>
      <c r="AA2121" s="476" t="s">
        <v>1148</v>
      </c>
      <c r="AB2121" s="422" t="s">
        <v>834</v>
      </c>
    </row>
    <row r="2122" spans="1:28" ht="78.75">
      <c r="A2122" s="475" t="s">
        <v>27844</v>
      </c>
      <c r="B2122" s="1171" t="s">
        <v>8317</v>
      </c>
      <c r="C2122" s="643">
        <v>4221002691</v>
      </c>
      <c r="D2122" s="632" t="s">
        <v>268</v>
      </c>
      <c r="E2122" s="422" t="s">
        <v>9871</v>
      </c>
      <c r="F2122" s="422" t="s">
        <v>833</v>
      </c>
      <c r="G2122" s="422" t="s">
        <v>694</v>
      </c>
      <c r="H2122" s="422" t="s">
        <v>694</v>
      </c>
      <c r="I2122" s="422" t="s">
        <v>1367</v>
      </c>
      <c r="J2122" s="476"/>
      <c r="K2122" s="632" t="s">
        <v>10</v>
      </c>
      <c r="L2122" s="639">
        <v>1</v>
      </c>
      <c r="M2122" s="639" t="s">
        <v>694</v>
      </c>
      <c r="N2122" s="662">
        <v>84518.96</v>
      </c>
      <c r="O2122" s="662">
        <v>84518.96</v>
      </c>
      <c r="P2122" s="647">
        <f t="shared" si="67"/>
        <v>0</v>
      </c>
      <c r="Q2122" s="638">
        <f t="shared" si="68"/>
        <v>0</v>
      </c>
      <c r="R2122" s="476" t="s">
        <v>1148</v>
      </c>
      <c r="S2122" s="422" t="s">
        <v>834</v>
      </c>
      <c r="T2122" s="476" t="s">
        <v>9872</v>
      </c>
      <c r="U2122" s="476" t="s">
        <v>694</v>
      </c>
      <c r="V2122" s="476" t="s">
        <v>694</v>
      </c>
      <c r="W2122" s="670">
        <v>42401</v>
      </c>
      <c r="X2122" s="670">
        <v>42401</v>
      </c>
      <c r="Y2122" s="422" t="s">
        <v>10260</v>
      </c>
      <c r="Z2122" s="662">
        <v>84518.96</v>
      </c>
      <c r="AA2122" s="476" t="s">
        <v>1148</v>
      </c>
      <c r="AB2122" s="422" t="s">
        <v>834</v>
      </c>
    </row>
    <row r="2123" spans="1:28" ht="78.75">
      <c r="A2123" s="475" t="s">
        <v>27845</v>
      </c>
      <c r="B2123" s="1171" t="s">
        <v>8317</v>
      </c>
      <c r="C2123" s="643">
        <v>4221002691</v>
      </c>
      <c r="D2123" s="632" t="s">
        <v>265</v>
      </c>
      <c r="E2123" s="666" t="s">
        <v>9948</v>
      </c>
      <c r="F2123" s="422" t="s">
        <v>833</v>
      </c>
      <c r="G2123" s="422" t="s">
        <v>840</v>
      </c>
      <c r="H2123" s="422" t="s">
        <v>10261</v>
      </c>
      <c r="I2123" s="422" t="s">
        <v>3192</v>
      </c>
      <c r="J2123" s="635"/>
      <c r="K2123" s="632" t="s">
        <v>10</v>
      </c>
      <c r="L2123" s="639">
        <v>1</v>
      </c>
      <c r="M2123" s="639" t="s">
        <v>694</v>
      </c>
      <c r="N2123" s="637">
        <v>7000</v>
      </c>
      <c r="O2123" s="637">
        <v>7000</v>
      </c>
      <c r="P2123" s="647">
        <f t="shared" si="67"/>
        <v>0</v>
      </c>
      <c r="Q2123" s="638">
        <f t="shared" si="68"/>
        <v>0</v>
      </c>
      <c r="R2123" s="676" t="s">
        <v>6499</v>
      </c>
      <c r="S2123" s="676">
        <v>7707049388</v>
      </c>
      <c r="T2123" s="676" t="s">
        <v>9951</v>
      </c>
      <c r="U2123" s="676" t="s">
        <v>694</v>
      </c>
      <c r="V2123" s="676" t="s">
        <v>694</v>
      </c>
      <c r="W2123" s="670">
        <v>42408</v>
      </c>
      <c r="X2123" s="670">
        <v>42409</v>
      </c>
      <c r="Y2123" s="422" t="s">
        <v>10262</v>
      </c>
      <c r="Z2123" s="637">
        <v>7000</v>
      </c>
      <c r="AA2123" s="676" t="s">
        <v>6499</v>
      </c>
      <c r="AB2123" s="676">
        <v>7707049388</v>
      </c>
    </row>
    <row r="2124" spans="1:28" ht="78.75">
      <c r="A2124" s="475" t="s">
        <v>27846</v>
      </c>
      <c r="B2124" s="1171" t="s">
        <v>8317</v>
      </c>
      <c r="C2124" s="643">
        <v>4221002691</v>
      </c>
      <c r="D2124" s="632" t="s">
        <v>265</v>
      </c>
      <c r="E2124" s="422" t="s">
        <v>9953</v>
      </c>
      <c r="F2124" s="422" t="s">
        <v>833</v>
      </c>
      <c r="G2124" s="422" t="s">
        <v>840</v>
      </c>
      <c r="H2124" s="422" t="s">
        <v>10263</v>
      </c>
      <c r="I2124" s="632" t="s">
        <v>9955</v>
      </c>
      <c r="J2124" s="635"/>
      <c r="K2124" s="632" t="s">
        <v>10</v>
      </c>
      <c r="L2124" s="639">
        <v>1</v>
      </c>
      <c r="M2124" s="639" t="s">
        <v>694</v>
      </c>
      <c r="N2124" s="637">
        <v>20000</v>
      </c>
      <c r="O2124" s="637">
        <v>20000</v>
      </c>
      <c r="P2124" s="647">
        <f t="shared" si="67"/>
        <v>0</v>
      </c>
      <c r="Q2124" s="638">
        <f t="shared" si="68"/>
        <v>0</v>
      </c>
      <c r="R2124" s="676" t="s">
        <v>6499</v>
      </c>
      <c r="S2124" s="676">
        <v>7707049388</v>
      </c>
      <c r="T2124" s="676" t="s">
        <v>9951</v>
      </c>
      <c r="U2124" s="676" t="s">
        <v>694</v>
      </c>
      <c r="V2124" s="676" t="s">
        <v>694</v>
      </c>
      <c r="W2124" s="670">
        <v>42408</v>
      </c>
      <c r="X2124" s="670">
        <v>42409</v>
      </c>
      <c r="Y2124" s="422" t="s">
        <v>10264</v>
      </c>
      <c r="Z2124" s="637">
        <v>20000</v>
      </c>
      <c r="AA2124" s="676" t="s">
        <v>6499</v>
      </c>
      <c r="AB2124" s="676">
        <v>7707049388</v>
      </c>
    </row>
    <row r="2125" spans="1:28" ht="78.75">
      <c r="A2125" s="475" t="s">
        <v>27847</v>
      </c>
      <c r="B2125" s="1171" t="s">
        <v>8317</v>
      </c>
      <c r="C2125" s="643">
        <v>4221002691</v>
      </c>
      <c r="D2125" s="632" t="s">
        <v>269</v>
      </c>
      <c r="E2125" s="422" t="s">
        <v>9857</v>
      </c>
      <c r="F2125" s="422" t="s">
        <v>833</v>
      </c>
      <c r="G2125" s="422" t="s">
        <v>1377</v>
      </c>
      <c r="H2125" s="422" t="s">
        <v>10265</v>
      </c>
      <c r="I2125" s="632" t="s">
        <v>9860</v>
      </c>
      <c r="J2125" s="635"/>
      <c r="K2125" s="632" t="s">
        <v>10</v>
      </c>
      <c r="L2125" s="639">
        <v>1</v>
      </c>
      <c r="M2125" s="639" t="s">
        <v>694</v>
      </c>
      <c r="N2125" s="637">
        <v>67218.649999999994</v>
      </c>
      <c r="O2125" s="637">
        <v>67218.649999999994</v>
      </c>
      <c r="P2125" s="647">
        <f t="shared" si="67"/>
        <v>0</v>
      </c>
      <c r="Q2125" s="638">
        <f t="shared" si="68"/>
        <v>0</v>
      </c>
      <c r="R2125" s="632" t="s">
        <v>6331</v>
      </c>
      <c r="S2125" s="636">
        <v>4217166136</v>
      </c>
      <c r="T2125" s="476" t="s">
        <v>9861</v>
      </c>
      <c r="U2125" s="476" t="s">
        <v>694</v>
      </c>
      <c r="V2125" s="476" t="s">
        <v>694</v>
      </c>
      <c r="W2125" s="670">
        <v>42438</v>
      </c>
      <c r="X2125" s="670">
        <v>42440</v>
      </c>
      <c r="Y2125" s="422" t="s">
        <v>10266</v>
      </c>
      <c r="Z2125" s="637">
        <v>67218.649999999994</v>
      </c>
      <c r="AA2125" s="632" t="s">
        <v>6331</v>
      </c>
      <c r="AB2125" s="636">
        <v>4217166136</v>
      </c>
    </row>
    <row r="2126" spans="1:28" ht="78.75">
      <c r="A2126" s="475" t="s">
        <v>27848</v>
      </c>
      <c r="B2126" s="1171" t="s">
        <v>8317</v>
      </c>
      <c r="C2126" s="643">
        <v>4221002691</v>
      </c>
      <c r="D2126" s="632" t="s">
        <v>269</v>
      </c>
      <c r="E2126" s="528" t="s">
        <v>9901</v>
      </c>
      <c r="F2126" s="422" t="s">
        <v>833</v>
      </c>
      <c r="G2126" s="422" t="s">
        <v>1377</v>
      </c>
      <c r="H2126" s="422" t="s">
        <v>10267</v>
      </c>
      <c r="I2126" s="632" t="s">
        <v>9912</v>
      </c>
      <c r="J2126" s="635"/>
      <c r="K2126" s="632" t="s">
        <v>10</v>
      </c>
      <c r="L2126" s="639">
        <v>1</v>
      </c>
      <c r="M2126" s="639" t="s">
        <v>694</v>
      </c>
      <c r="N2126" s="637">
        <v>1634682.8799999999</v>
      </c>
      <c r="O2126" s="637">
        <v>1634682.8799999999</v>
      </c>
      <c r="P2126" s="647">
        <f t="shared" si="67"/>
        <v>0</v>
      </c>
      <c r="Q2126" s="638">
        <f t="shared" si="68"/>
        <v>0</v>
      </c>
      <c r="R2126" s="632" t="s">
        <v>282</v>
      </c>
      <c r="S2126" s="636">
        <v>4205243178</v>
      </c>
      <c r="T2126" s="476" t="s">
        <v>9913</v>
      </c>
      <c r="U2126" s="476" t="s">
        <v>694</v>
      </c>
      <c r="V2126" s="476" t="s">
        <v>694</v>
      </c>
      <c r="W2126" s="670">
        <v>42443</v>
      </c>
      <c r="X2126" s="670">
        <v>42446</v>
      </c>
      <c r="Y2126" s="422" t="s">
        <v>10268</v>
      </c>
      <c r="Z2126" s="637">
        <v>1634682.8799999999</v>
      </c>
      <c r="AA2126" s="632" t="s">
        <v>282</v>
      </c>
      <c r="AB2126" s="636">
        <v>4205243178</v>
      </c>
    </row>
    <row r="2127" spans="1:28" ht="78.75">
      <c r="A2127" s="475" t="s">
        <v>27849</v>
      </c>
      <c r="B2127" s="1174" t="s">
        <v>8326</v>
      </c>
      <c r="C2127" s="643">
        <v>4221002638</v>
      </c>
      <c r="D2127" s="632" t="s">
        <v>268</v>
      </c>
      <c r="E2127" s="422" t="s">
        <v>9871</v>
      </c>
      <c r="F2127" s="422" t="s">
        <v>974</v>
      </c>
      <c r="G2127" s="422" t="s">
        <v>694</v>
      </c>
      <c r="H2127" s="422" t="s">
        <v>694</v>
      </c>
      <c r="I2127" s="422" t="s">
        <v>1367</v>
      </c>
      <c r="J2127" s="476"/>
      <c r="K2127" s="632" t="s">
        <v>10</v>
      </c>
      <c r="L2127" s="639">
        <v>1</v>
      </c>
      <c r="M2127" s="639" t="s">
        <v>694</v>
      </c>
      <c r="N2127" s="662">
        <v>598844.18000000005</v>
      </c>
      <c r="O2127" s="662">
        <v>598844.18000000005</v>
      </c>
      <c r="P2127" s="647">
        <f t="shared" si="67"/>
        <v>0</v>
      </c>
      <c r="Q2127" s="638">
        <f t="shared" si="68"/>
        <v>0</v>
      </c>
      <c r="R2127" s="476" t="s">
        <v>1148</v>
      </c>
      <c r="S2127" s="422" t="s">
        <v>834</v>
      </c>
      <c r="T2127" s="476" t="s">
        <v>9872</v>
      </c>
      <c r="U2127" s="476" t="s">
        <v>694</v>
      </c>
      <c r="V2127" s="476" t="s">
        <v>694</v>
      </c>
      <c r="W2127" s="670">
        <v>42384</v>
      </c>
      <c r="X2127" s="670">
        <v>42384</v>
      </c>
      <c r="Y2127" s="422" t="s">
        <v>10269</v>
      </c>
      <c r="Z2127" s="662">
        <v>598844.18000000005</v>
      </c>
      <c r="AA2127" s="476" t="s">
        <v>1148</v>
      </c>
      <c r="AB2127" s="422" t="s">
        <v>834</v>
      </c>
    </row>
    <row r="2128" spans="1:28" ht="78.75">
      <c r="A2128" s="475" t="s">
        <v>27850</v>
      </c>
      <c r="B2128" s="1174" t="s">
        <v>8326</v>
      </c>
      <c r="C2128" s="643">
        <v>4221002638</v>
      </c>
      <c r="D2128" s="632" t="s">
        <v>265</v>
      </c>
      <c r="E2128" s="666" t="s">
        <v>9948</v>
      </c>
      <c r="F2128" s="422" t="s">
        <v>833</v>
      </c>
      <c r="G2128" s="422" t="s">
        <v>840</v>
      </c>
      <c r="H2128" s="422" t="s">
        <v>10270</v>
      </c>
      <c r="I2128" s="422" t="s">
        <v>3192</v>
      </c>
      <c r="J2128" s="635"/>
      <c r="K2128" s="632" t="s">
        <v>10</v>
      </c>
      <c r="L2128" s="639">
        <v>1</v>
      </c>
      <c r="M2128" s="639" t="s">
        <v>694</v>
      </c>
      <c r="N2128" s="637">
        <v>7000</v>
      </c>
      <c r="O2128" s="637">
        <v>7000</v>
      </c>
      <c r="P2128" s="647">
        <f t="shared" si="67"/>
        <v>0</v>
      </c>
      <c r="Q2128" s="638">
        <f t="shared" si="68"/>
        <v>0</v>
      </c>
      <c r="R2128" s="676" t="s">
        <v>6499</v>
      </c>
      <c r="S2128" s="676">
        <v>7707049388</v>
      </c>
      <c r="T2128" s="676" t="s">
        <v>9951</v>
      </c>
      <c r="U2128" s="676" t="s">
        <v>694</v>
      </c>
      <c r="V2128" s="676" t="s">
        <v>694</v>
      </c>
      <c r="W2128" s="670">
        <v>42408</v>
      </c>
      <c r="X2128" s="670">
        <v>42409</v>
      </c>
      <c r="Y2128" s="422" t="s">
        <v>10271</v>
      </c>
      <c r="Z2128" s="637">
        <v>7000</v>
      </c>
      <c r="AA2128" s="676" t="s">
        <v>6499</v>
      </c>
      <c r="AB2128" s="676">
        <v>7707049388</v>
      </c>
    </row>
    <row r="2129" spans="1:28" ht="78.75">
      <c r="A2129" s="475" t="s">
        <v>27851</v>
      </c>
      <c r="B2129" s="1174" t="s">
        <v>8326</v>
      </c>
      <c r="C2129" s="643">
        <v>4221002638</v>
      </c>
      <c r="D2129" s="632" t="s">
        <v>265</v>
      </c>
      <c r="E2129" s="422" t="s">
        <v>9953</v>
      </c>
      <c r="F2129" s="422" t="s">
        <v>833</v>
      </c>
      <c r="G2129" s="422" t="s">
        <v>840</v>
      </c>
      <c r="H2129" s="422" t="s">
        <v>10272</v>
      </c>
      <c r="I2129" s="632" t="s">
        <v>9955</v>
      </c>
      <c r="J2129" s="635"/>
      <c r="K2129" s="632" t="s">
        <v>10</v>
      </c>
      <c r="L2129" s="639">
        <v>1</v>
      </c>
      <c r="M2129" s="639" t="s">
        <v>694</v>
      </c>
      <c r="N2129" s="637">
        <v>20000</v>
      </c>
      <c r="O2129" s="637">
        <v>20000</v>
      </c>
      <c r="P2129" s="647">
        <f t="shared" si="67"/>
        <v>0</v>
      </c>
      <c r="Q2129" s="638">
        <f t="shared" si="68"/>
        <v>0</v>
      </c>
      <c r="R2129" s="676" t="s">
        <v>6499</v>
      </c>
      <c r="S2129" s="676">
        <v>7707049388</v>
      </c>
      <c r="T2129" s="676" t="s">
        <v>9951</v>
      </c>
      <c r="U2129" s="676" t="s">
        <v>694</v>
      </c>
      <c r="V2129" s="676" t="s">
        <v>694</v>
      </c>
      <c r="W2129" s="670">
        <v>42408</v>
      </c>
      <c r="X2129" s="670">
        <v>42409</v>
      </c>
      <c r="Y2129" s="422" t="s">
        <v>10273</v>
      </c>
      <c r="Z2129" s="637">
        <v>20000</v>
      </c>
      <c r="AA2129" s="676" t="s">
        <v>6499</v>
      </c>
      <c r="AB2129" s="676">
        <v>7707049388</v>
      </c>
    </row>
    <row r="2130" spans="1:28" ht="78.75">
      <c r="A2130" s="475" t="s">
        <v>27852</v>
      </c>
      <c r="B2130" s="1174" t="s">
        <v>8326</v>
      </c>
      <c r="C2130" s="643">
        <v>4221002638</v>
      </c>
      <c r="D2130" s="632" t="s">
        <v>269</v>
      </c>
      <c r="E2130" s="422" t="s">
        <v>9857</v>
      </c>
      <c r="F2130" s="422" t="s">
        <v>833</v>
      </c>
      <c r="G2130" s="422" t="s">
        <v>840</v>
      </c>
      <c r="H2130" s="422" t="s">
        <v>10274</v>
      </c>
      <c r="I2130" s="632" t="s">
        <v>9860</v>
      </c>
      <c r="J2130" s="635"/>
      <c r="K2130" s="632" t="s">
        <v>10</v>
      </c>
      <c r="L2130" s="639">
        <v>1</v>
      </c>
      <c r="M2130" s="639" t="s">
        <v>694</v>
      </c>
      <c r="N2130" s="637">
        <v>61043.8</v>
      </c>
      <c r="O2130" s="637">
        <v>61043.8</v>
      </c>
      <c r="P2130" s="647">
        <f t="shared" si="67"/>
        <v>0</v>
      </c>
      <c r="Q2130" s="638">
        <f t="shared" si="68"/>
        <v>0</v>
      </c>
      <c r="R2130" s="632" t="s">
        <v>6331</v>
      </c>
      <c r="S2130" s="636">
        <v>4217166136</v>
      </c>
      <c r="T2130" s="476" t="s">
        <v>9861</v>
      </c>
      <c r="U2130" s="476" t="s">
        <v>694</v>
      </c>
      <c r="V2130" s="476" t="s">
        <v>694</v>
      </c>
      <c r="W2130" s="670">
        <v>42408</v>
      </c>
      <c r="X2130" s="670">
        <v>42409</v>
      </c>
      <c r="Y2130" s="422" t="s">
        <v>10275</v>
      </c>
      <c r="Z2130" s="637">
        <v>61043.8</v>
      </c>
      <c r="AA2130" s="632" t="s">
        <v>6331</v>
      </c>
      <c r="AB2130" s="636">
        <v>4217166136</v>
      </c>
    </row>
    <row r="2131" spans="1:28" ht="78.75">
      <c r="A2131" s="475" t="s">
        <v>27853</v>
      </c>
      <c r="B2131" s="1174" t="s">
        <v>8326</v>
      </c>
      <c r="C2131" s="643">
        <v>4221002638</v>
      </c>
      <c r="D2131" s="632" t="s">
        <v>269</v>
      </c>
      <c r="E2131" s="528" t="s">
        <v>9901</v>
      </c>
      <c r="F2131" s="422" t="s">
        <v>833</v>
      </c>
      <c r="G2131" s="422" t="s">
        <v>842</v>
      </c>
      <c r="H2131" s="422" t="s">
        <v>10276</v>
      </c>
      <c r="I2131" s="632" t="s">
        <v>9912</v>
      </c>
      <c r="J2131" s="635"/>
      <c r="K2131" s="632" t="s">
        <v>10</v>
      </c>
      <c r="L2131" s="639">
        <v>1</v>
      </c>
      <c r="M2131" s="639" t="s">
        <v>694</v>
      </c>
      <c r="N2131" s="637">
        <v>1414975.01</v>
      </c>
      <c r="O2131" s="637">
        <v>1414975.01</v>
      </c>
      <c r="P2131" s="647">
        <f t="shared" ref="P2131:P2194" si="69">N2131-O2131</f>
        <v>0</v>
      </c>
      <c r="Q2131" s="638">
        <f t="shared" ref="Q2131:Q2194" si="70">(100-((O2131/N2131)*100))/100</f>
        <v>0</v>
      </c>
      <c r="R2131" s="632" t="s">
        <v>282</v>
      </c>
      <c r="S2131" s="636">
        <v>4205243178</v>
      </c>
      <c r="T2131" s="476" t="s">
        <v>9913</v>
      </c>
      <c r="U2131" s="476" t="s">
        <v>694</v>
      </c>
      <c r="V2131" s="476" t="s">
        <v>694</v>
      </c>
      <c r="W2131" s="670">
        <v>42415</v>
      </c>
      <c r="X2131" s="670">
        <v>42415</v>
      </c>
      <c r="Y2131" s="422" t="s">
        <v>10277</v>
      </c>
      <c r="Z2131" s="637">
        <v>1414975.01</v>
      </c>
      <c r="AA2131" s="632" t="s">
        <v>282</v>
      </c>
      <c r="AB2131" s="636">
        <v>4205243178</v>
      </c>
    </row>
    <row r="2132" spans="1:28" ht="78.75">
      <c r="A2132" s="475" t="s">
        <v>27854</v>
      </c>
      <c r="B2132" s="1174" t="s">
        <v>8326</v>
      </c>
      <c r="C2132" s="643">
        <v>4221002638</v>
      </c>
      <c r="D2132" s="632" t="s">
        <v>268</v>
      </c>
      <c r="E2132" s="422" t="s">
        <v>9871</v>
      </c>
      <c r="F2132" s="422" t="s">
        <v>833</v>
      </c>
      <c r="G2132" s="422" t="s">
        <v>694</v>
      </c>
      <c r="H2132" s="422" t="s">
        <v>694</v>
      </c>
      <c r="I2132" s="422" t="s">
        <v>1367</v>
      </c>
      <c r="J2132" s="476"/>
      <c r="K2132" s="632" t="s">
        <v>10</v>
      </c>
      <c r="L2132" s="639">
        <v>1</v>
      </c>
      <c r="M2132" s="639" t="s">
        <v>694</v>
      </c>
      <c r="N2132" s="662">
        <v>123413.53</v>
      </c>
      <c r="O2132" s="662">
        <v>123413.53</v>
      </c>
      <c r="P2132" s="647">
        <f t="shared" si="69"/>
        <v>0</v>
      </c>
      <c r="Q2132" s="638">
        <f t="shared" si="70"/>
        <v>0</v>
      </c>
      <c r="R2132" s="476" t="s">
        <v>1148</v>
      </c>
      <c r="S2132" s="422" t="s">
        <v>834</v>
      </c>
      <c r="T2132" s="476" t="s">
        <v>9872</v>
      </c>
      <c r="U2132" s="476" t="s">
        <v>694</v>
      </c>
      <c r="V2132" s="476" t="s">
        <v>694</v>
      </c>
      <c r="W2132" s="670">
        <v>42429</v>
      </c>
      <c r="X2132" s="670">
        <v>42430</v>
      </c>
      <c r="Y2132" s="422" t="s">
        <v>10278</v>
      </c>
      <c r="Z2132" s="662">
        <v>123413.53</v>
      </c>
      <c r="AA2132" s="476" t="s">
        <v>1148</v>
      </c>
      <c r="AB2132" s="422" t="s">
        <v>834</v>
      </c>
    </row>
    <row r="2133" spans="1:28" ht="78.75">
      <c r="A2133" s="475" t="s">
        <v>27855</v>
      </c>
      <c r="B2133" s="1174" t="s">
        <v>8326</v>
      </c>
      <c r="C2133" s="643">
        <v>4221002638</v>
      </c>
      <c r="D2133" s="632" t="s">
        <v>269</v>
      </c>
      <c r="E2133" s="422" t="s">
        <v>9857</v>
      </c>
      <c r="F2133" s="422" t="s">
        <v>833</v>
      </c>
      <c r="G2133" s="422" t="s">
        <v>1377</v>
      </c>
      <c r="H2133" s="422" t="s">
        <v>10279</v>
      </c>
      <c r="I2133" s="632" t="s">
        <v>9860</v>
      </c>
      <c r="J2133" s="635"/>
      <c r="K2133" s="632" t="s">
        <v>10</v>
      </c>
      <c r="L2133" s="639">
        <v>1</v>
      </c>
      <c r="M2133" s="639" t="s">
        <v>694</v>
      </c>
      <c r="N2133" s="637">
        <v>138692.20000000001</v>
      </c>
      <c r="O2133" s="637">
        <v>138692.20000000001</v>
      </c>
      <c r="P2133" s="647">
        <f t="shared" si="69"/>
        <v>0</v>
      </c>
      <c r="Q2133" s="638">
        <f t="shared" si="70"/>
        <v>0</v>
      </c>
      <c r="R2133" s="632" t="s">
        <v>6331</v>
      </c>
      <c r="S2133" s="636">
        <v>4217166136</v>
      </c>
      <c r="T2133" s="476" t="s">
        <v>9861</v>
      </c>
      <c r="U2133" s="476" t="s">
        <v>694</v>
      </c>
      <c r="V2133" s="476" t="s">
        <v>694</v>
      </c>
      <c r="W2133" s="670">
        <v>42438</v>
      </c>
      <c r="X2133" s="670">
        <v>42438</v>
      </c>
      <c r="Y2133" s="422" t="s">
        <v>10280</v>
      </c>
      <c r="Z2133" s="637">
        <v>138692.20000000001</v>
      </c>
      <c r="AA2133" s="632" t="s">
        <v>6331</v>
      </c>
      <c r="AB2133" s="636">
        <v>4217166136</v>
      </c>
    </row>
    <row r="2134" spans="1:28" ht="78.75">
      <c r="A2134" s="475" t="s">
        <v>27856</v>
      </c>
      <c r="B2134" s="1174" t="s">
        <v>10281</v>
      </c>
      <c r="C2134" s="643">
        <v>4219004211</v>
      </c>
      <c r="D2134" s="632" t="s">
        <v>268</v>
      </c>
      <c r="E2134" s="422" t="s">
        <v>9871</v>
      </c>
      <c r="F2134" s="422" t="s">
        <v>1719</v>
      </c>
      <c r="G2134" s="422" t="s">
        <v>694</v>
      </c>
      <c r="H2134" s="422" t="s">
        <v>694</v>
      </c>
      <c r="I2134" s="422" t="s">
        <v>1367</v>
      </c>
      <c r="J2134" s="476"/>
      <c r="K2134" s="632" t="s">
        <v>10</v>
      </c>
      <c r="L2134" s="639">
        <v>1</v>
      </c>
      <c r="M2134" s="639" t="s">
        <v>694</v>
      </c>
      <c r="N2134" s="662">
        <v>154545.98000000001</v>
      </c>
      <c r="O2134" s="662">
        <v>154545.98000000001</v>
      </c>
      <c r="P2134" s="647">
        <f t="shared" si="69"/>
        <v>0</v>
      </c>
      <c r="Q2134" s="638">
        <f t="shared" si="70"/>
        <v>0</v>
      </c>
      <c r="R2134" s="476" t="s">
        <v>1148</v>
      </c>
      <c r="S2134" s="422" t="s">
        <v>834</v>
      </c>
      <c r="T2134" s="476" t="s">
        <v>9872</v>
      </c>
      <c r="U2134" s="476" t="s">
        <v>694</v>
      </c>
      <c r="V2134" s="476" t="s">
        <v>694</v>
      </c>
      <c r="W2134" s="670">
        <v>42387</v>
      </c>
      <c r="X2134" s="670">
        <v>42388</v>
      </c>
      <c r="Y2134" s="422" t="s">
        <v>10282</v>
      </c>
      <c r="Z2134" s="662">
        <v>154545.98000000001</v>
      </c>
      <c r="AA2134" s="476" t="s">
        <v>1148</v>
      </c>
      <c r="AB2134" s="422" t="s">
        <v>834</v>
      </c>
    </row>
    <row r="2135" spans="1:28" ht="78.75">
      <c r="A2135" s="475" t="s">
        <v>27857</v>
      </c>
      <c r="B2135" s="1174" t="s">
        <v>10281</v>
      </c>
      <c r="C2135" s="643">
        <v>4219004211</v>
      </c>
      <c r="D2135" s="632" t="s">
        <v>269</v>
      </c>
      <c r="E2135" s="528" t="s">
        <v>9901</v>
      </c>
      <c r="F2135" s="422" t="s">
        <v>831</v>
      </c>
      <c r="G2135" s="422" t="s">
        <v>710</v>
      </c>
      <c r="H2135" s="422" t="s">
        <v>10283</v>
      </c>
      <c r="I2135" s="632" t="s">
        <v>9906</v>
      </c>
      <c r="J2135" s="635"/>
      <c r="K2135" s="632" t="s">
        <v>10</v>
      </c>
      <c r="L2135" s="639">
        <v>1</v>
      </c>
      <c r="M2135" s="639" t="s">
        <v>694</v>
      </c>
      <c r="N2135" s="637">
        <v>1060912.3500000001</v>
      </c>
      <c r="O2135" s="637">
        <v>1060912.3500000001</v>
      </c>
      <c r="P2135" s="647">
        <f t="shared" si="69"/>
        <v>0</v>
      </c>
      <c r="Q2135" s="638">
        <f t="shared" si="70"/>
        <v>0</v>
      </c>
      <c r="R2135" s="632" t="s">
        <v>836</v>
      </c>
      <c r="S2135" s="636">
        <v>4217146362</v>
      </c>
      <c r="T2135" s="632" t="s">
        <v>9855</v>
      </c>
      <c r="U2135" s="634" t="s">
        <v>694</v>
      </c>
      <c r="V2135" s="632" t="s">
        <v>694</v>
      </c>
      <c r="W2135" s="670">
        <v>42401</v>
      </c>
      <c r="X2135" s="670">
        <v>42401</v>
      </c>
      <c r="Y2135" s="422" t="s">
        <v>10284</v>
      </c>
      <c r="Z2135" s="637">
        <v>1060912.3500000001</v>
      </c>
      <c r="AA2135" s="632" t="s">
        <v>836</v>
      </c>
      <c r="AB2135" s="636">
        <v>4217146362</v>
      </c>
    </row>
    <row r="2136" spans="1:28" ht="78.75">
      <c r="A2136" s="475" t="s">
        <v>27858</v>
      </c>
      <c r="B2136" s="1174" t="s">
        <v>10281</v>
      </c>
      <c r="C2136" s="643">
        <v>4219004211</v>
      </c>
      <c r="D2136" s="632" t="s">
        <v>265</v>
      </c>
      <c r="E2136" s="422" t="s">
        <v>9953</v>
      </c>
      <c r="F2136" s="422" t="s">
        <v>848</v>
      </c>
      <c r="G2136" s="422" t="s">
        <v>713</v>
      </c>
      <c r="H2136" s="422" t="s">
        <v>10285</v>
      </c>
      <c r="I2136" s="632" t="s">
        <v>9955</v>
      </c>
      <c r="J2136" s="635"/>
      <c r="K2136" s="632" t="s">
        <v>10</v>
      </c>
      <c r="L2136" s="639">
        <v>1</v>
      </c>
      <c r="M2136" s="639" t="s">
        <v>694</v>
      </c>
      <c r="N2136" s="637">
        <v>23000</v>
      </c>
      <c r="O2136" s="637">
        <v>23000</v>
      </c>
      <c r="P2136" s="647">
        <f t="shared" si="69"/>
        <v>0</v>
      </c>
      <c r="Q2136" s="638">
        <f t="shared" si="70"/>
        <v>0</v>
      </c>
      <c r="R2136" s="676" t="s">
        <v>6499</v>
      </c>
      <c r="S2136" s="676">
        <v>7707049388</v>
      </c>
      <c r="T2136" s="676" t="s">
        <v>9951</v>
      </c>
      <c r="U2136" s="676" t="s">
        <v>694</v>
      </c>
      <c r="V2136" s="676" t="s">
        <v>694</v>
      </c>
      <c r="W2136" s="670">
        <v>42438</v>
      </c>
      <c r="X2136" s="670">
        <v>42438</v>
      </c>
      <c r="Y2136" s="422" t="s">
        <v>10286</v>
      </c>
      <c r="Z2136" s="637">
        <v>23000</v>
      </c>
      <c r="AA2136" s="676" t="s">
        <v>6499</v>
      </c>
      <c r="AB2136" s="676">
        <v>7707049388</v>
      </c>
    </row>
    <row r="2137" spans="1:28" ht="78.75">
      <c r="A2137" s="475" t="s">
        <v>27859</v>
      </c>
      <c r="B2137" s="1174" t="s">
        <v>10281</v>
      </c>
      <c r="C2137" s="643">
        <v>4219004211</v>
      </c>
      <c r="D2137" s="632" t="s">
        <v>265</v>
      </c>
      <c r="E2137" s="422" t="s">
        <v>9953</v>
      </c>
      <c r="F2137" s="422" t="s">
        <v>848</v>
      </c>
      <c r="G2137" s="422" t="s">
        <v>713</v>
      </c>
      <c r="H2137" s="422" t="s">
        <v>10287</v>
      </c>
      <c r="I2137" s="632" t="s">
        <v>9955</v>
      </c>
      <c r="J2137" s="635"/>
      <c r="K2137" s="632" t="s">
        <v>10</v>
      </c>
      <c r="L2137" s="639">
        <v>1</v>
      </c>
      <c r="M2137" s="639" t="s">
        <v>694</v>
      </c>
      <c r="N2137" s="637">
        <v>23000</v>
      </c>
      <c r="O2137" s="637">
        <v>23000</v>
      </c>
      <c r="P2137" s="647">
        <f t="shared" si="69"/>
        <v>0</v>
      </c>
      <c r="Q2137" s="638">
        <f t="shared" si="70"/>
        <v>0</v>
      </c>
      <c r="R2137" s="676" t="s">
        <v>6499</v>
      </c>
      <c r="S2137" s="676">
        <v>7707049388</v>
      </c>
      <c r="T2137" s="676" t="s">
        <v>9951</v>
      </c>
      <c r="U2137" s="676" t="s">
        <v>694</v>
      </c>
      <c r="V2137" s="676" t="s">
        <v>694</v>
      </c>
      <c r="W2137" s="670">
        <v>42438</v>
      </c>
      <c r="X2137" s="670">
        <v>42438</v>
      </c>
      <c r="Y2137" s="422" t="s">
        <v>10288</v>
      </c>
      <c r="Z2137" s="637">
        <v>23000</v>
      </c>
      <c r="AA2137" s="676" t="s">
        <v>6499</v>
      </c>
      <c r="AB2137" s="676">
        <v>7707049388</v>
      </c>
    </row>
    <row r="2138" spans="1:28" ht="78.75">
      <c r="A2138" s="475" t="s">
        <v>27860</v>
      </c>
      <c r="B2138" s="1174" t="s">
        <v>10281</v>
      </c>
      <c r="C2138" s="643">
        <v>4219004211</v>
      </c>
      <c r="D2138" s="632" t="s">
        <v>265</v>
      </c>
      <c r="E2138" s="666" t="s">
        <v>9948</v>
      </c>
      <c r="F2138" s="422" t="s">
        <v>848</v>
      </c>
      <c r="G2138" s="422" t="s">
        <v>713</v>
      </c>
      <c r="H2138" s="422" t="s">
        <v>10289</v>
      </c>
      <c r="I2138" s="422" t="s">
        <v>3192</v>
      </c>
      <c r="J2138" s="635"/>
      <c r="K2138" s="632" t="s">
        <v>10</v>
      </c>
      <c r="L2138" s="639">
        <v>1</v>
      </c>
      <c r="M2138" s="639" t="s">
        <v>694</v>
      </c>
      <c r="N2138" s="637">
        <v>10000</v>
      </c>
      <c r="O2138" s="637">
        <v>10000</v>
      </c>
      <c r="P2138" s="647">
        <f t="shared" si="69"/>
        <v>0</v>
      </c>
      <c r="Q2138" s="638">
        <f t="shared" si="70"/>
        <v>0</v>
      </c>
      <c r="R2138" s="676" t="s">
        <v>6499</v>
      </c>
      <c r="S2138" s="676">
        <v>7707049388</v>
      </c>
      <c r="T2138" s="676" t="s">
        <v>9951</v>
      </c>
      <c r="U2138" s="676" t="s">
        <v>694</v>
      </c>
      <c r="V2138" s="676" t="s">
        <v>694</v>
      </c>
      <c r="W2138" s="670">
        <v>42438</v>
      </c>
      <c r="X2138" s="670">
        <v>42438</v>
      </c>
      <c r="Y2138" s="422" t="s">
        <v>10290</v>
      </c>
      <c r="Z2138" s="637">
        <v>10000</v>
      </c>
      <c r="AA2138" s="676" t="s">
        <v>6499</v>
      </c>
      <c r="AB2138" s="676">
        <v>7707049388</v>
      </c>
    </row>
    <row r="2139" spans="1:28" ht="78.75">
      <c r="A2139" s="475" t="s">
        <v>27861</v>
      </c>
      <c r="B2139" s="1172" t="s">
        <v>10291</v>
      </c>
      <c r="C2139" s="643">
        <v>4221024857</v>
      </c>
      <c r="D2139" s="632" t="s">
        <v>268</v>
      </c>
      <c r="E2139" s="422" t="s">
        <v>9871</v>
      </c>
      <c r="F2139" s="422" t="s">
        <v>833</v>
      </c>
      <c r="G2139" s="422" t="s">
        <v>694</v>
      </c>
      <c r="H2139" s="422" t="s">
        <v>694</v>
      </c>
      <c r="I2139" s="422" t="s">
        <v>1367</v>
      </c>
      <c r="J2139" s="635"/>
      <c r="K2139" s="632" t="s">
        <v>10</v>
      </c>
      <c r="L2139" s="639">
        <v>1</v>
      </c>
      <c r="M2139" s="639" t="s">
        <v>694</v>
      </c>
      <c r="N2139" s="662">
        <v>300655.53000000003</v>
      </c>
      <c r="O2139" s="662">
        <v>300655.53000000003</v>
      </c>
      <c r="P2139" s="647">
        <f t="shared" si="69"/>
        <v>0</v>
      </c>
      <c r="Q2139" s="638">
        <f t="shared" si="70"/>
        <v>0</v>
      </c>
      <c r="R2139" s="476" t="s">
        <v>1148</v>
      </c>
      <c r="S2139" s="422" t="s">
        <v>834</v>
      </c>
      <c r="T2139" s="476" t="s">
        <v>9872</v>
      </c>
      <c r="U2139" s="634" t="s">
        <v>694</v>
      </c>
      <c r="V2139" s="634" t="s">
        <v>694</v>
      </c>
      <c r="W2139" s="670">
        <v>42401</v>
      </c>
      <c r="X2139" s="670">
        <v>42401</v>
      </c>
      <c r="Y2139" s="422" t="s">
        <v>10292</v>
      </c>
      <c r="Z2139" s="662">
        <v>300655.53000000003</v>
      </c>
      <c r="AA2139" s="476" t="s">
        <v>1148</v>
      </c>
      <c r="AB2139" s="422" t="s">
        <v>834</v>
      </c>
    </row>
    <row r="2140" spans="1:28" ht="78.75">
      <c r="A2140" s="475" t="s">
        <v>27862</v>
      </c>
      <c r="B2140" s="1172" t="s">
        <v>10291</v>
      </c>
      <c r="C2140" s="643">
        <v>4221024857</v>
      </c>
      <c r="D2140" s="632" t="s">
        <v>269</v>
      </c>
      <c r="E2140" s="528" t="s">
        <v>9901</v>
      </c>
      <c r="F2140" s="422" t="s">
        <v>833</v>
      </c>
      <c r="G2140" s="422" t="s">
        <v>840</v>
      </c>
      <c r="H2140" s="422" t="s">
        <v>10293</v>
      </c>
      <c r="I2140" s="422" t="s">
        <v>9903</v>
      </c>
      <c r="J2140" s="635"/>
      <c r="K2140" s="632" t="s">
        <v>10</v>
      </c>
      <c r="L2140" s="639">
        <v>1</v>
      </c>
      <c r="M2140" s="639" t="s">
        <v>694</v>
      </c>
      <c r="N2140" s="637">
        <v>211565.14</v>
      </c>
      <c r="O2140" s="637">
        <v>211565.14</v>
      </c>
      <c r="P2140" s="647">
        <f t="shared" si="69"/>
        <v>0</v>
      </c>
      <c r="Q2140" s="638">
        <f t="shared" si="70"/>
        <v>0</v>
      </c>
      <c r="R2140" s="632" t="s">
        <v>282</v>
      </c>
      <c r="S2140" s="636">
        <v>4205243178</v>
      </c>
      <c r="T2140" s="476" t="s">
        <v>9913</v>
      </c>
      <c r="U2140" s="634" t="s">
        <v>694</v>
      </c>
      <c r="V2140" s="634" t="s">
        <v>694</v>
      </c>
      <c r="W2140" s="670">
        <v>42408</v>
      </c>
      <c r="X2140" s="670">
        <v>42408</v>
      </c>
      <c r="Y2140" s="422" t="s">
        <v>10294</v>
      </c>
      <c r="Z2140" s="637">
        <v>211565.14</v>
      </c>
      <c r="AA2140" s="632" t="s">
        <v>282</v>
      </c>
      <c r="AB2140" s="636">
        <v>4205243178</v>
      </c>
    </row>
    <row r="2141" spans="1:28" ht="78.75">
      <c r="A2141" s="475" t="s">
        <v>27863</v>
      </c>
      <c r="B2141" s="1172" t="s">
        <v>10291</v>
      </c>
      <c r="C2141" s="643">
        <v>4221024857</v>
      </c>
      <c r="D2141" s="632" t="s">
        <v>269</v>
      </c>
      <c r="E2141" s="422" t="s">
        <v>9857</v>
      </c>
      <c r="F2141" s="422" t="s">
        <v>641</v>
      </c>
      <c r="G2141" s="422" t="s">
        <v>642</v>
      </c>
      <c r="H2141" s="422" t="s">
        <v>10295</v>
      </c>
      <c r="I2141" s="632" t="s">
        <v>9860</v>
      </c>
      <c r="J2141" s="635"/>
      <c r="K2141" s="632" t="s">
        <v>10</v>
      </c>
      <c r="L2141" s="639">
        <v>1</v>
      </c>
      <c r="M2141" s="639" t="s">
        <v>694</v>
      </c>
      <c r="N2141" s="637">
        <v>7035.58</v>
      </c>
      <c r="O2141" s="637">
        <v>7035.58</v>
      </c>
      <c r="P2141" s="647">
        <f t="shared" si="69"/>
        <v>0</v>
      </c>
      <c r="Q2141" s="638">
        <f t="shared" si="70"/>
        <v>0</v>
      </c>
      <c r="R2141" s="632" t="s">
        <v>6331</v>
      </c>
      <c r="S2141" s="636">
        <v>4217166136</v>
      </c>
      <c r="T2141" s="476" t="s">
        <v>9861</v>
      </c>
      <c r="U2141" s="634" t="s">
        <v>694</v>
      </c>
      <c r="V2141" s="634" t="s">
        <v>694</v>
      </c>
      <c r="W2141" s="670">
        <v>42415</v>
      </c>
      <c r="X2141" s="670">
        <v>42415</v>
      </c>
      <c r="Y2141" s="422" t="s">
        <v>10296</v>
      </c>
      <c r="Z2141" s="637">
        <v>7035.58</v>
      </c>
      <c r="AA2141" s="632" t="s">
        <v>6331</v>
      </c>
      <c r="AB2141" s="636">
        <v>4217166136</v>
      </c>
    </row>
    <row r="2142" spans="1:28" ht="78.75">
      <c r="A2142" s="475" t="s">
        <v>27864</v>
      </c>
      <c r="B2142" s="1172" t="s">
        <v>10291</v>
      </c>
      <c r="C2142" s="643">
        <v>4221024857</v>
      </c>
      <c r="D2142" s="632" t="s">
        <v>265</v>
      </c>
      <c r="E2142" s="666" t="s">
        <v>9948</v>
      </c>
      <c r="F2142" s="422" t="s">
        <v>641</v>
      </c>
      <c r="G2142" s="422" t="s">
        <v>842</v>
      </c>
      <c r="H2142" s="422" t="s">
        <v>10297</v>
      </c>
      <c r="I2142" s="422" t="s">
        <v>3192</v>
      </c>
      <c r="J2142" s="635"/>
      <c r="K2142" s="632" t="s">
        <v>10</v>
      </c>
      <c r="L2142" s="639">
        <v>1</v>
      </c>
      <c r="M2142" s="639" t="s">
        <v>694</v>
      </c>
      <c r="N2142" s="637">
        <v>13000</v>
      </c>
      <c r="O2142" s="637">
        <v>13000</v>
      </c>
      <c r="P2142" s="647">
        <f t="shared" si="69"/>
        <v>0</v>
      </c>
      <c r="Q2142" s="638">
        <f t="shared" si="70"/>
        <v>0</v>
      </c>
      <c r="R2142" s="676" t="s">
        <v>6499</v>
      </c>
      <c r="S2142" s="676">
        <v>7707049388</v>
      </c>
      <c r="T2142" s="676" t="s">
        <v>9951</v>
      </c>
      <c r="U2142" s="676" t="s">
        <v>694</v>
      </c>
      <c r="V2142" s="676" t="s">
        <v>694</v>
      </c>
      <c r="W2142" s="670">
        <v>42415</v>
      </c>
      <c r="X2142" s="670">
        <v>42415</v>
      </c>
      <c r="Y2142" s="422" t="s">
        <v>10298</v>
      </c>
      <c r="Z2142" s="637">
        <v>13000</v>
      </c>
      <c r="AA2142" s="676" t="s">
        <v>6499</v>
      </c>
      <c r="AB2142" s="676">
        <v>7707049388</v>
      </c>
    </row>
    <row r="2143" spans="1:28" ht="78.75">
      <c r="A2143" s="475" t="s">
        <v>27865</v>
      </c>
      <c r="B2143" s="1172" t="s">
        <v>10291</v>
      </c>
      <c r="C2143" s="643">
        <v>4221024857</v>
      </c>
      <c r="D2143" s="632" t="s">
        <v>269</v>
      </c>
      <c r="E2143" s="422" t="s">
        <v>9857</v>
      </c>
      <c r="F2143" s="422" t="s">
        <v>641</v>
      </c>
      <c r="G2143" s="422" t="s">
        <v>642</v>
      </c>
      <c r="H2143" s="422" t="s">
        <v>10299</v>
      </c>
      <c r="I2143" s="632" t="s">
        <v>9860</v>
      </c>
      <c r="J2143" s="635"/>
      <c r="K2143" s="632" t="s">
        <v>10</v>
      </c>
      <c r="L2143" s="639">
        <v>1</v>
      </c>
      <c r="M2143" s="639" t="s">
        <v>694</v>
      </c>
      <c r="N2143" s="637">
        <v>86331.45</v>
      </c>
      <c r="O2143" s="637">
        <v>86331.45</v>
      </c>
      <c r="P2143" s="647">
        <f t="shared" si="69"/>
        <v>0</v>
      </c>
      <c r="Q2143" s="638">
        <f t="shared" si="70"/>
        <v>0</v>
      </c>
      <c r="R2143" s="632" t="s">
        <v>6331</v>
      </c>
      <c r="S2143" s="636">
        <v>4217166136</v>
      </c>
      <c r="T2143" s="476" t="s">
        <v>9861</v>
      </c>
      <c r="U2143" s="634" t="s">
        <v>694</v>
      </c>
      <c r="V2143" s="634" t="s">
        <v>694</v>
      </c>
      <c r="W2143" s="670">
        <v>42416</v>
      </c>
      <c r="X2143" s="670">
        <v>42416</v>
      </c>
      <c r="Y2143" s="422" t="s">
        <v>10300</v>
      </c>
      <c r="Z2143" s="637">
        <v>86331.45</v>
      </c>
      <c r="AA2143" s="632" t="s">
        <v>6331</v>
      </c>
      <c r="AB2143" s="636">
        <v>4217166136</v>
      </c>
    </row>
    <row r="2144" spans="1:28" ht="78.75">
      <c r="A2144" s="475" t="s">
        <v>27866</v>
      </c>
      <c r="B2144" s="1172" t="s">
        <v>10291</v>
      </c>
      <c r="C2144" s="643">
        <v>4221024857</v>
      </c>
      <c r="D2144" s="632" t="s">
        <v>269</v>
      </c>
      <c r="E2144" s="528" t="s">
        <v>9901</v>
      </c>
      <c r="F2144" s="422" t="s">
        <v>641</v>
      </c>
      <c r="G2144" s="422" t="s">
        <v>1377</v>
      </c>
      <c r="H2144" s="422" t="s">
        <v>10301</v>
      </c>
      <c r="I2144" s="422" t="s">
        <v>9903</v>
      </c>
      <c r="J2144" s="635"/>
      <c r="K2144" s="632" t="s">
        <v>10</v>
      </c>
      <c r="L2144" s="639">
        <v>1</v>
      </c>
      <c r="M2144" s="639" t="s">
        <v>694</v>
      </c>
      <c r="N2144" s="637">
        <v>428731.04</v>
      </c>
      <c r="O2144" s="637">
        <v>428731.04</v>
      </c>
      <c r="P2144" s="647">
        <f t="shared" si="69"/>
        <v>0</v>
      </c>
      <c r="Q2144" s="638">
        <f t="shared" si="70"/>
        <v>0</v>
      </c>
      <c r="R2144" s="632" t="s">
        <v>282</v>
      </c>
      <c r="S2144" s="636">
        <v>4205243178</v>
      </c>
      <c r="T2144" s="476" t="s">
        <v>9913</v>
      </c>
      <c r="U2144" s="634" t="s">
        <v>694</v>
      </c>
      <c r="V2144" s="634" t="s">
        <v>694</v>
      </c>
      <c r="W2144" s="670">
        <v>42438</v>
      </c>
      <c r="X2144" s="670">
        <v>42438</v>
      </c>
      <c r="Y2144" s="422" t="s">
        <v>10302</v>
      </c>
      <c r="Z2144" s="637">
        <v>428731.04</v>
      </c>
      <c r="AA2144" s="632" t="s">
        <v>282</v>
      </c>
      <c r="AB2144" s="636">
        <v>4205243178</v>
      </c>
    </row>
    <row r="2145" spans="1:28" ht="78.75">
      <c r="A2145" s="475" t="s">
        <v>27867</v>
      </c>
      <c r="B2145" s="1172" t="s">
        <v>8890</v>
      </c>
      <c r="C2145" s="643">
        <v>4221008090</v>
      </c>
      <c r="D2145" s="632" t="s">
        <v>268</v>
      </c>
      <c r="E2145" s="422" t="s">
        <v>9871</v>
      </c>
      <c r="F2145" s="422" t="s">
        <v>974</v>
      </c>
      <c r="G2145" s="422" t="s">
        <v>694</v>
      </c>
      <c r="H2145" s="422" t="s">
        <v>694</v>
      </c>
      <c r="I2145" s="422" t="s">
        <v>1367</v>
      </c>
      <c r="J2145" s="635"/>
      <c r="K2145" s="632" t="s">
        <v>10</v>
      </c>
      <c r="L2145" s="639">
        <v>1</v>
      </c>
      <c r="M2145" s="639" t="s">
        <v>694</v>
      </c>
      <c r="N2145" s="662">
        <v>71219.03</v>
      </c>
      <c r="O2145" s="662">
        <v>71219.03</v>
      </c>
      <c r="P2145" s="647">
        <f t="shared" si="69"/>
        <v>0</v>
      </c>
      <c r="Q2145" s="638">
        <f t="shared" si="70"/>
        <v>0</v>
      </c>
      <c r="R2145" s="476" t="s">
        <v>1148</v>
      </c>
      <c r="S2145" s="422" t="s">
        <v>834</v>
      </c>
      <c r="T2145" s="476" t="s">
        <v>9872</v>
      </c>
      <c r="U2145" s="634" t="s">
        <v>694</v>
      </c>
      <c r="V2145" s="634" t="s">
        <v>694</v>
      </c>
      <c r="W2145" s="670">
        <v>42380</v>
      </c>
      <c r="X2145" s="670">
        <v>42381</v>
      </c>
      <c r="Y2145" s="422" t="s">
        <v>10303</v>
      </c>
      <c r="Z2145" s="662">
        <v>71219.03</v>
      </c>
      <c r="AA2145" s="476" t="s">
        <v>1148</v>
      </c>
      <c r="AB2145" s="422" t="s">
        <v>834</v>
      </c>
    </row>
    <row r="2146" spans="1:28" ht="78.75">
      <c r="A2146" s="475" t="s">
        <v>27868</v>
      </c>
      <c r="B2146" s="1172" t="s">
        <v>8890</v>
      </c>
      <c r="C2146" s="643">
        <v>4221008090</v>
      </c>
      <c r="D2146" s="632" t="s">
        <v>268</v>
      </c>
      <c r="E2146" s="422" t="s">
        <v>9871</v>
      </c>
      <c r="F2146" s="422" t="s">
        <v>974</v>
      </c>
      <c r="G2146" s="422" t="s">
        <v>694</v>
      </c>
      <c r="H2146" s="422" t="s">
        <v>694</v>
      </c>
      <c r="I2146" s="422" t="s">
        <v>1367</v>
      </c>
      <c r="J2146" s="635"/>
      <c r="K2146" s="632" t="s">
        <v>10</v>
      </c>
      <c r="L2146" s="639">
        <v>1</v>
      </c>
      <c r="M2146" s="639" t="s">
        <v>694</v>
      </c>
      <c r="N2146" s="662">
        <v>242571.75</v>
      </c>
      <c r="O2146" s="662">
        <v>242571.75</v>
      </c>
      <c r="P2146" s="647">
        <f t="shared" si="69"/>
        <v>0</v>
      </c>
      <c r="Q2146" s="638">
        <f t="shared" si="70"/>
        <v>0</v>
      </c>
      <c r="R2146" s="476" t="s">
        <v>1148</v>
      </c>
      <c r="S2146" s="422" t="s">
        <v>834</v>
      </c>
      <c r="T2146" s="476" t="s">
        <v>9872</v>
      </c>
      <c r="U2146" s="634" t="s">
        <v>694</v>
      </c>
      <c r="V2146" s="634" t="s">
        <v>694</v>
      </c>
      <c r="W2146" s="670">
        <v>42382</v>
      </c>
      <c r="X2146" s="670">
        <v>42383</v>
      </c>
      <c r="Y2146" s="422" t="s">
        <v>10304</v>
      </c>
      <c r="Z2146" s="662">
        <v>242571.75</v>
      </c>
      <c r="AA2146" s="476" t="s">
        <v>1148</v>
      </c>
      <c r="AB2146" s="422" t="s">
        <v>834</v>
      </c>
    </row>
    <row r="2147" spans="1:28" ht="78.75">
      <c r="A2147" s="475" t="s">
        <v>27869</v>
      </c>
      <c r="B2147" s="1172" t="s">
        <v>8890</v>
      </c>
      <c r="C2147" s="643">
        <v>4221008090</v>
      </c>
      <c r="D2147" s="632" t="s">
        <v>269</v>
      </c>
      <c r="E2147" s="422" t="s">
        <v>9857</v>
      </c>
      <c r="F2147" s="422" t="s">
        <v>7864</v>
      </c>
      <c r="G2147" s="422" t="s">
        <v>840</v>
      </c>
      <c r="H2147" s="422" t="s">
        <v>10305</v>
      </c>
      <c r="I2147" s="632" t="s">
        <v>9860</v>
      </c>
      <c r="J2147" s="635"/>
      <c r="K2147" s="632" t="s">
        <v>10</v>
      </c>
      <c r="L2147" s="639">
        <v>1</v>
      </c>
      <c r="M2147" s="639" t="s">
        <v>694</v>
      </c>
      <c r="N2147" s="637">
        <v>162222.51</v>
      </c>
      <c r="O2147" s="637">
        <v>162222.51</v>
      </c>
      <c r="P2147" s="647">
        <f t="shared" si="69"/>
        <v>0</v>
      </c>
      <c r="Q2147" s="638">
        <f t="shared" si="70"/>
        <v>0</v>
      </c>
      <c r="R2147" s="632" t="s">
        <v>6331</v>
      </c>
      <c r="S2147" s="636">
        <v>4217166136</v>
      </c>
      <c r="T2147" s="476" t="s">
        <v>9861</v>
      </c>
      <c r="U2147" s="634" t="s">
        <v>694</v>
      </c>
      <c r="V2147" s="634" t="s">
        <v>694</v>
      </c>
      <c r="W2147" s="670">
        <v>42408</v>
      </c>
      <c r="X2147" s="670">
        <v>42408</v>
      </c>
      <c r="Y2147" s="422" t="s">
        <v>10306</v>
      </c>
      <c r="Z2147" s="637">
        <v>162222.51</v>
      </c>
      <c r="AA2147" s="632" t="s">
        <v>6331</v>
      </c>
      <c r="AB2147" s="636">
        <v>4217166136</v>
      </c>
    </row>
    <row r="2148" spans="1:28" ht="78.75">
      <c r="A2148" s="475" t="s">
        <v>27870</v>
      </c>
      <c r="B2148" s="1172" t="s">
        <v>8890</v>
      </c>
      <c r="C2148" s="643">
        <v>4221008090</v>
      </c>
      <c r="D2148" s="632" t="s">
        <v>265</v>
      </c>
      <c r="E2148" s="666" t="s">
        <v>9948</v>
      </c>
      <c r="F2148" s="422" t="s">
        <v>641</v>
      </c>
      <c r="G2148" s="422" t="s">
        <v>842</v>
      </c>
      <c r="H2148" s="422" t="s">
        <v>10307</v>
      </c>
      <c r="I2148" s="422" t="s">
        <v>3192</v>
      </c>
      <c r="J2148" s="635"/>
      <c r="K2148" s="632" t="s">
        <v>10</v>
      </c>
      <c r="L2148" s="639">
        <v>1</v>
      </c>
      <c r="M2148" s="639" t="s">
        <v>694</v>
      </c>
      <c r="N2148" s="637">
        <v>10000</v>
      </c>
      <c r="O2148" s="637">
        <v>10000</v>
      </c>
      <c r="P2148" s="647">
        <f t="shared" si="69"/>
        <v>0</v>
      </c>
      <c r="Q2148" s="638">
        <f t="shared" si="70"/>
        <v>0</v>
      </c>
      <c r="R2148" s="676" t="s">
        <v>6499</v>
      </c>
      <c r="S2148" s="676">
        <v>7707049388</v>
      </c>
      <c r="T2148" s="676" t="s">
        <v>9951</v>
      </c>
      <c r="U2148" s="676" t="s">
        <v>694</v>
      </c>
      <c r="V2148" s="676" t="s">
        <v>694</v>
      </c>
      <c r="W2148" s="670">
        <v>42415</v>
      </c>
      <c r="X2148" s="670">
        <v>42415</v>
      </c>
      <c r="Y2148" s="422" t="s">
        <v>10308</v>
      </c>
      <c r="Z2148" s="637">
        <v>10000</v>
      </c>
      <c r="AA2148" s="676" t="s">
        <v>6499</v>
      </c>
      <c r="AB2148" s="676">
        <v>7707049388</v>
      </c>
    </row>
    <row r="2149" spans="1:28" ht="78.75">
      <c r="A2149" s="475" t="s">
        <v>27871</v>
      </c>
      <c r="B2149" s="1172" t="s">
        <v>8890</v>
      </c>
      <c r="C2149" s="643">
        <v>4221008090</v>
      </c>
      <c r="D2149" s="632" t="s">
        <v>269</v>
      </c>
      <c r="E2149" s="528" t="s">
        <v>9901</v>
      </c>
      <c r="F2149" s="422" t="s">
        <v>641</v>
      </c>
      <c r="G2149" s="422" t="s">
        <v>1377</v>
      </c>
      <c r="H2149" s="422" t="s">
        <v>10309</v>
      </c>
      <c r="I2149" s="422" t="s">
        <v>9903</v>
      </c>
      <c r="J2149" s="635"/>
      <c r="K2149" s="632" t="s">
        <v>10</v>
      </c>
      <c r="L2149" s="639">
        <v>1</v>
      </c>
      <c r="M2149" s="639" t="s">
        <v>694</v>
      </c>
      <c r="N2149" s="637">
        <v>547798.57999999996</v>
      </c>
      <c r="O2149" s="637">
        <v>547798.57999999996</v>
      </c>
      <c r="P2149" s="647">
        <f t="shared" si="69"/>
        <v>0</v>
      </c>
      <c r="Q2149" s="638">
        <f t="shared" si="70"/>
        <v>0</v>
      </c>
      <c r="R2149" s="632" t="s">
        <v>282</v>
      </c>
      <c r="S2149" s="636">
        <v>4205243178</v>
      </c>
      <c r="T2149" s="476" t="s">
        <v>9913</v>
      </c>
      <c r="U2149" s="634" t="s">
        <v>694</v>
      </c>
      <c r="V2149" s="634" t="s">
        <v>694</v>
      </c>
      <c r="W2149" s="670">
        <v>42438</v>
      </c>
      <c r="X2149" s="670">
        <v>42440</v>
      </c>
      <c r="Y2149" s="422" t="s">
        <v>10310</v>
      </c>
      <c r="Z2149" s="637">
        <v>547798.57999999996</v>
      </c>
      <c r="AA2149" s="632" t="s">
        <v>282</v>
      </c>
      <c r="AB2149" s="636">
        <v>4205243178</v>
      </c>
    </row>
    <row r="2150" spans="1:28" ht="78.75">
      <c r="A2150" s="475" t="s">
        <v>27872</v>
      </c>
      <c r="B2150" s="1172" t="s">
        <v>8906</v>
      </c>
      <c r="C2150" s="643">
        <v>4221008301</v>
      </c>
      <c r="D2150" s="632" t="s">
        <v>268</v>
      </c>
      <c r="E2150" s="422" t="s">
        <v>9871</v>
      </c>
      <c r="F2150" s="422" t="s">
        <v>643</v>
      </c>
      <c r="G2150" s="422" t="s">
        <v>694</v>
      </c>
      <c r="H2150" s="422" t="s">
        <v>694</v>
      </c>
      <c r="I2150" s="422" t="s">
        <v>1367</v>
      </c>
      <c r="J2150" s="635"/>
      <c r="K2150" s="632" t="s">
        <v>10</v>
      </c>
      <c r="L2150" s="639">
        <v>1</v>
      </c>
      <c r="M2150" s="639" t="s">
        <v>694</v>
      </c>
      <c r="N2150" s="662">
        <v>452358.5</v>
      </c>
      <c r="O2150" s="662">
        <v>452358.5</v>
      </c>
      <c r="P2150" s="647">
        <f t="shared" si="69"/>
        <v>0</v>
      </c>
      <c r="Q2150" s="638">
        <f t="shared" si="70"/>
        <v>0</v>
      </c>
      <c r="R2150" s="476" t="s">
        <v>1148</v>
      </c>
      <c r="S2150" s="422" t="s">
        <v>834</v>
      </c>
      <c r="T2150" s="476" t="s">
        <v>9872</v>
      </c>
      <c r="U2150" s="634" t="s">
        <v>694</v>
      </c>
      <c r="V2150" s="634" t="s">
        <v>694</v>
      </c>
      <c r="W2150" s="670">
        <v>42382</v>
      </c>
      <c r="X2150" s="670">
        <v>42384</v>
      </c>
      <c r="Y2150" s="422" t="s">
        <v>10311</v>
      </c>
      <c r="Z2150" s="662">
        <v>452358.5</v>
      </c>
      <c r="AA2150" s="476" t="s">
        <v>1148</v>
      </c>
      <c r="AB2150" s="422" t="s">
        <v>834</v>
      </c>
    </row>
    <row r="2151" spans="1:28" ht="78.75">
      <c r="A2151" s="475" t="s">
        <v>27873</v>
      </c>
      <c r="B2151" s="1172" t="s">
        <v>8906</v>
      </c>
      <c r="C2151" s="643">
        <v>4221008301</v>
      </c>
      <c r="D2151" s="632" t="s">
        <v>268</v>
      </c>
      <c r="E2151" s="422" t="s">
        <v>9871</v>
      </c>
      <c r="F2151" s="422" t="s">
        <v>643</v>
      </c>
      <c r="G2151" s="422" t="s">
        <v>694</v>
      </c>
      <c r="H2151" s="422" t="s">
        <v>694</v>
      </c>
      <c r="I2151" s="422" t="s">
        <v>1367</v>
      </c>
      <c r="J2151" s="635"/>
      <c r="K2151" s="632" t="s">
        <v>10</v>
      </c>
      <c r="L2151" s="639">
        <v>1</v>
      </c>
      <c r="M2151" s="639" t="s">
        <v>694</v>
      </c>
      <c r="N2151" s="662">
        <v>87172.12</v>
      </c>
      <c r="O2151" s="662">
        <v>87172.12</v>
      </c>
      <c r="P2151" s="647">
        <f t="shared" si="69"/>
        <v>0</v>
      </c>
      <c r="Q2151" s="638">
        <f t="shared" si="70"/>
        <v>0</v>
      </c>
      <c r="R2151" s="476" t="s">
        <v>1148</v>
      </c>
      <c r="S2151" s="422" t="s">
        <v>834</v>
      </c>
      <c r="T2151" s="476" t="s">
        <v>9872</v>
      </c>
      <c r="U2151" s="634" t="s">
        <v>694</v>
      </c>
      <c r="V2151" s="634" t="s">
        <v>694</v>
      </c>
      <c r="W2151" s="670">
        <v>42389</v>
      </c>
      <c r="X2151" s="670">
        <v>42391</v>
      </c>
      <c r="Y2151" s="422" t="s">
        <v>10312</v>
      </c>
      <c r="Z2151" s="662">
        <v>87172.12</v>
      </c>
      <c r="AA2151" s="476" t="s">
        <v>1148</v>
      </c>
      <c r="AB2151" s="422" t="s">
        <v>834</v>
      </c>
    </row>
    <row r="2152" spans="1:28" ht="78.75">
      <c r="A2152" s="475" t="s">
        <v>27874</v>
      </c>
      <c r="B2152" s="1172" t="s">
        <v>8906</v>
      </c>
      <c r="C2152" s="643">
        <v>4221008301</v>
      </c>
      <c r="D2152" s="632" t="s">
        <v>265</v>
      </c>
      <c r="E2152" s="666" t="s">
        <v>9948</v>
      </c>
      <c r="F2152" s="422" t="s">
        <v>641</v>
      </c>
      <c r="G2152" s="422" t="s">
        <v>842</v>
      </c>
      <c r="H2152" s="422" t="s">
        <v>10313</v>
      </c>
      <c r="I2152" s="422" t="s">
        <v>3192</v>
      </c>
      <c r="J2152" s="635"/>
      <c r="K2152" s="632" t="s">
        <v>10</v>
      </c>
      <c r="L2152" s="639">
        <v>1</v>
      </c>
      <c r="M2152" s="639" t="s">
        <v>694</v>
      </c>
      <c r="N2152" s="637">
        <v>15000</v>
      </c>
      <c r="O2152" s="637">
        <v>15000</v>
      </c>
      <c r="P2152" s="647">
        <f t="shared" si="69"/>
        <v>0</v>
      </c>
      <c r="Q2152" s="638">
        <f t="shared" si="70"/>
        <v>0</v>
      </c>
      <c r="R2152" s="676" t="s">
        <v>6499</v>
      </c>
      <c r="S2152" s="676">
        <v>7707049388</v>
      </c>
      <c r="T2152" s="676" t="s">
        <v>9951</v>
      </c>
      <c r="U2152" s="676" t="s">
        <v>694</v>
      </c>
      <c r="V2152" s="676" t="s">
        <v>694</v>
      </c>
      <c r="W2152" s="670">
        <v>42415</v>
      </c>
      <c r="X2152" s="670">
        <v>42415</v>
      </c>
      <c r="Y2152" s="422" t="s">
        <v>10314</v>
      </c>
      <c r="Z2152" s="637">
        <v>15000</v>
      </c>
      <c r="AA2152" s="676" t="s">
        <v>6499</v>
      </c>
      <c r="AB2152" s="676">
        <v>7707049388</v>
      </c>
    </row>
    <row r="2153" spans="1:28" ht="78.75">
      <c r="A2153" s="475" t="s">
        <v>27875</v>
      </c>
      <c r="B2153" s="1172" t="s">
        <v>8906</v>
      </c>
      <c r="C2153" s="643">
        <v>4221008301</v>
      </c>
      <c r="D2153" s="632" t="s">
        <v>269</v>
      </c>
      <c r="E2153" s="528" t="s">
        <v>9901</v>
      </c>
      <c r="F2153" s="422" t="s">
        <v>641</v>
      </c>
      <c r="G2153" s="422" t="s">
        <v>842</v>
      </c>
      <c r="H2153" s="422" t="s">
        <v>10315</v>
      </c>
      <c r="I2153" s="422" t="s">
        <v>9903</v>
      </c>
      <c r="J2153" s="635"/>
      <c r="K2153" s="632" t="s">
        <v>10</v>
      </c>
      <c r="L2153" s="639">
        <v>1</v>
      </c>
      <c r="M2153" s="639" t="s">
        <v>694</v>
      </c>
      <c r="N2153" s="637">
        <v>738192.07</v>
      </c>
      <c r="O2153" s="637">
        <v>738192.07</v>
      </c>
      <c r="P2153" s="647">
        <f t="shared" si="69"/>
        <v>0</v>
      </c>
      <c r="Q2153" s="638">
        <f t="shared" si="70"/>
        <v>0</v>
      </c>
      <c r="R2153" s="632" t="s">
        <v>282</v>
      </c>
      <c r="S2153" s="636">
        <v>4205243178</v>
      </c>
      <c r="T2153" s="476" t="s">
        <v>9913</v>
      </c>
      <c r="U2153" s="634" t="s">
        <v>694</v>
      </c>
      <c r="V2153" s="634" t="s">
        <v>694</v>
      </c>
      <c r="W2153" s="670">
        <v>42415</v>
      </c>
      <c r="X2153" s="670">
        <v>42416</v>
      </c>
      <c r="Y2153" s="422" t="s">
        <v>10316</v>
      </c>
      <c r="Z2153" s="637">
        <v>738192.07</v>
      </c>
      <c r="AA2153" s="632" t="s">
        <v>282</v>
      </c>
      <c r="AB2153" s="636">
        <v>4205243178</v>
      </c>
    </row>
    <row r="2154" spans="1:28" ht="78.75">
      <c r="A2154" s="475" t="s">
        <v>27876</v>
      </c>
      <c r="B2154" s="1172" t="s">
        <v>8906</v>
      </c>
      <c r="C2154" s="643">
        <v>4221008301</v>
      </c>
      <c r="D2154" s="632" t="s">
        <v>269</v>
      </c>
      <c r="E2154" s="422" t="s">
        <v>9857</v>
      </c>
      <c r="F2154" s="422" t="s">
        <v>839</v>
      </c>
      <c r="G2154" s="422" t="s">
        <v>1377</v>
      </c>
      <c r="H2154" s="422" t="s">
        <v>10317</v>
      </c>
      <c r="I2154" s="632" t="s">
        <v>9860</v>
      </c>
      <c r="J2154" s="635"/>
      <c r="K2154" s="632" t="s">
        <v>10</v>
      </c>
      <c r="L2154" s="639">
        <v>1</v>
      </c>
      <c r="M2154" s="639" t="s">
        <v>694</v>
      </c>
      <c r="N2154" s="637">
        <v>214870.2</v>
      </c>
      <c r="O2154" s="637">
        <v>214870.2</v>
      </c>
      <c r="P2154" s="647">
        <f t="shared" si="69"/>
        <v>0</v>
      </c>
      <c r="Q2154" s="638">
        <f t="shared" si="70"/>
        <v>0</v>
      </c>
      <c r="R2154" s="632" t="s">
        <v>6331</v>
      </c>
      <c r="S2154" s="636">
        <v>4217166136</v>
      </c>
      <c r="T2154" s="476" t="s">
        <v>9861</v>
      </c>
      <c r="U2154" s="634" t="s">
        <v>694</v>
      </c>
      <c r="V2154" s="634" t="s">
        <v>694</v>
      </c>
      <c r="W2154" s="670">
        <v>42438</v>
      </c>
      <c r="X2154" s="670">
        <v>42438</v>
      </c>
      <c r="Y2154" s="422" t="s">
        <v>10318</v>
      </c>
      <c r="Z2154" s="637">
        <v>214870.2</v>
      </c>
      <c r="AA2154" s="632" t="s">
        <v>6331</v>
      </c>
      <c r="AB2154" s="636">
        <v>4217166136</v>
      </c>
    </row>
    <row r="2155" spans="1:28" ht="78.75">
      <c r="A2155" s="475" t="s">
        <v>27877</v>
      </c>
      <c r="B2155" s="1172" t="s">
        <v>10319</v>
      </c>
      <c r="C2155" s="643">
        <v>4221007227</v>
      </c>
      <c r="D2155" s="632" t="s">
        <v>268</v>
      </c>
      <c r="E2155" s="422" t="s">
        <v>9871</v>
      </c>
      <c r="F2155" s="422" t="s">
        <v>676</v>
      </c>
      <c r="G2155" s="422" t="s">
        <v>694</v>
      </c>
      <c r="H2155" s="422" t="s">
        <v>694</v>
      </c>
      <c r="I2155" s="422" t="s">
        <v>1367</v>
      </c>
      <c r="J2155" s="635"/>
      <c r="K2155" s="632" t="s">
        <v>10</v>
      </c>
      <c r="L2155" s="639">
        <v>1</v>
      </c>
      <c r="M2155" s="639" t="s">
        <v>694</v>
      </c>
      <c r="N2155" s="662">
        <v>399688.76</v>
      </c>
      <c r="O2155" s="662">
        <v>399688.76</v>
      </c>
      <c r="P2155" s="647">
        <f t="shared" si="69"/>
        <v>0</v>
      </c>
      <c r="Q2155" s="638">
        <f t="shared" si="70"/>
        <v>0</v>
      </c>
      <c r="R2155" s="476" t="s">
        <v>1148</v>
      </c>
      <c r="S2155" s="422" t="s">
        <v>834</v>
      </c>
      <c r="T2155" s="476" t="s">
        <v>9872</v>
      </c>
      <c r="U2155" s="634" t="s">
        <v>694</v>
      </c>
      <c r="V2155" s="634" t="s">
        <v>694</v>
      </c>
      <c r="W2155" s="670">
        <v>42387</v>
      </c>
      <c r="X2155" s="670">
        <v>42387</v>
      </c>
      <c r="Y2155" s="422" t="s">
        <v>10320</v>
      </c>
      <c r="Z2155" s="662">
        <v>399688.76</v>
      </c>
      <c r="AA2155" s="476" t="s">
        <v>1148</v>
      </c>
      <c r="AB2155" s="422" t="s">
        <v>834</v>
      </c>
    </row>
    <row r="2156" spans="1:28" ht="78.75">
      <c r="A2156" s="475" t="s">
        <v>27878</v>
      </c>
      <c r="B2156" s="1172" t="s">
        <v>10319</v>
      </c>
      <c r="C2156" s="643">
        <v>4221007227</v>
      </c>
      <c r="D2156" s="632" t="s">
        <v>265</v>
      </c>
      <c r="E2156" s="666" t="s">
        <v>9948</v>
      </c>
      <c r="F2156" s="422" t="s">
        <v>641</v>
      </c>
      <c r="G2156" s="422" t="s">
        <v>842</v>
      </c>
      <c r="H2156" s="422" t="s">
        <v>10321</v>
      </c>
      <c r="I2156" s="422" t="s">
        <v>3192</v>
      </c>
      <c r="J2156" s="635"/>
      <c r="K2156" s="632" t="s">
        <v>10</v>
      </c>
      <c r="L2156" s="639">
        <v>1</v>
      </c>
      <c r="M2156" s="639" t="s">
        <v>694</v>
      </c>
      <c r="N2156" s="637">
        <v>33000</v>
      </c>
      <c r="O2156" s="637">
        <v>33000</v>
      </c>
      <c r="P2156" s="647">
        <f t="shared" si="69"/>
        <v>0</v>
      </c>
      <c r="Q2156" s="638">
        <f t="shared" si="70"/>
        <v>0</v>
      </c>
      <c r="R2156" s="676" t="s">
        <v>6499</v>
      </c>
      <c r="S2156" s="676">
        <v>7707049388</v>
      </c>
      <c r="T2156" s="676" t="s">
        <v>9951</v>
      </c>
      <c r="U2156" s="676" t="s">
        <v>694</v>
      </c>
      <c r="V2156" s="676" t="s">
        <v>694</v>
      </c>
      <c r="W2156" s="670">
        <v>42415</v>
      </c>
      <c r="X2156" s="670">
        <v>42415</v>
      </c>
      <c r="Y2156" s="422" t="s">
        <v>10322</v>
      </c>
      <c r="Z2156" s="637">
        <v>33000</v>
      </c>
      <c r="AA2156" s="676" t="s">
        <v>6499</v>
      </c>
      <c r="AB2156" s="676">
        <v>7707049388</v>
      </c>
    </row>
    <row r="2157" spans="1:28" ht="78.75">
      <c r="A2157" s="475" t="s">
        <v>27879</v>
      </c>
      <c r="B2157" s="1172" t="s">
        <v>10319</v>
      </c>
      <c r="C2157" s="643">
        <v>4221007227</v>
      </c>
      <c r="D2157" s="632" t="s">
        <v>265</v>
      </c>
      <c r="E2157" s="422" t="s">
        <v>9953</v>
      </c>
      <c r="F2157" s="422" t="s">
        <v>641</v>
      </c>
      <c r="G2157" s="422" t="s">
        <v>692</v>
      </c>
      <c r="H2157" s="422" t="s">
        <v>10323</v>
      </c>
      <c r="I2157" s="632" t="s">
        <v>9955</v>
      </c>
      <c r="J2157" s="635"/>
      <c r="K2157" s="632" t="s">
        <v>10</v>
      </c>
      <c r="L2157" s="639">
        <v>1</v>
      </c>
      <c r="M2157" s="639" t="s">
        <v>694</v>
      </c>
      <c r="N2157" s="637">
        <v>20000</v>
      </c>
      <c r="O2157" s="637">
        <v>20000</v>
      </c>
      <c r="P2157" s="647">
        <f t="shared" si="69"/>
        <v>0</v>
      </c>
      <c r="Q2157" s="638">
        <f t="shared" si="70"/>
        <v>0</v>
      </c>
      <c r="R2157" s="676" t="s">
        <v>6499</v>
      </c>
      <c r="S2157" s="676">
        <v>7707049388</v>
      </c>
      <c r="T2157" s="676" t="s">
        <v>9951</v>
      </c>
      <c r="U2157" s="676" t="s">
        <v>694</v>
      </c>
      <c r="V2157" s="676" t="s">
        <v>694</v>
      </c>
      <c r="W2157" s="670">
        <v>42416</v>
      </c>
      <c r="X2157" s="670">
        <v>42417</v>
      </c>
      <c r="Y2157" s="422" t="s">
        <v>10324</v>
      </c>
      <c r="Z2157" s="637">
        <v>20000</v>
      </c>
      <c r="AA2157" s="676" t="s">
        <v>6499</v>
      </c>
      <c r="AB2157" s="676">
        <v>7707049388</v>
      </c>
    </row>
    <row r="2158" spans="1:28" ht="78.75">
      <c r="A2158" s="475" t="s">
        <v>27880</v>
      </c>
      <c r="B2158" s="1172" t="s">
        <v>10319</v>
      </c>
      <c r="C2158" s="643">
        <v>4221007227</v>
      </c>
      <c r="D2158" s="632" t="s">
        <v>269</v>
      </c>
      <c r="E2158" s="422" t="s">
        <v>9857</v>
      </c>
      <c r="F2158" s="422" t="s">
        <v>641</v>
      </c>
      <c r="G2158" s="422" t="s">
        <v>853</v>
      </c>
      <c r="H2158" s="422" t="s">
        <v>10325</v>
      </c>
      <c r="I2158" s="632" t="s">
        <v>9860</v>
      </c>
      <c r="J2158" s="635"/>
      <c r="K2158" s="632" t="s">
        <v>10</v>
      </c>
      <c r="L2158" s="639">
        <v>1</v>
      </c>
      <c r="M2158" s="639" t="s">
        <v>694</v>
      </c>
      <c r="N2158" s="637">
        <v>22071.03</v>
      </c>
      <c r="O2158" s="637">
        <v>22071.03</v>
      </c>
      <c r="P2158" s="647">
        <f t="shared" si="69"/>
        <v>0</v>
      </c>
      <c r="Q2158" s="638">
        <f t="shared" si="70"/>
        <v>0</v>
      </c>
      <c r="R2158" s="632" t="s">
        <v>6331</v>
      </c>
      <c r="S2158" s="636">
        <v>4217166136</v>
      </c>
      <c r="T2158" s="476" t="s">
        <v>9861</v>
      </c>
      <c r="U2158" s="634" t="s">
        <v>694</v>
      </c>
      <c r="V2158" s="634" t="s">
        <v>694</v>
      </c>
      <c r="W2158" s="670">
        <v>42457</v>
      </c>
      <c r="X2158" s="670">
        <v>42457</v>
      </c>
      <c r="Y2158" s="422" t="s">
        <v>10326</v>
      </c>
      <c r="Z2158" s="637">
        <v>22071.03</v>
      </c>
      <c r="AA2158" s="632" t="s">
        <v>6331</v>
      </c>
      <c r="AB2158" s="636">
        <v>4217166136</v>
      </c>
    </row>
    <row r="2159" spans="1:28" ht="78.75">
      <c r="A2159" s="475" t="s">
        <v>27881</v>
      </c>
      <c r="B2159" s="1172" t="s">
        <v>10319</v>
      </c>
      <c r="C2159" s="643">
        <v>4221007227</v>
      </c>
      <c r="D2159" s="632" t="s">
        <v>269</v>
      </c>
      <c r="E2159" s="528" t="s">
        <v>9901</v>
      </c>
      <c r="F2159" s="632" t="s">
        <v>1911</v>
      </c>
      <c r="G2159" s="634">
        <v>42450</v>
      </c>
      <c r="H2159" s="632" t="s">
        <v>10327</v>
      </c>
      <c r="I2159" s="422" t="s">
        <v>9903</v>
      </c>
      <c r="J2159" s="635"/>
      <c r="K2159" s="632" t="s">
        <v>10</v>
      </c>
      <c r="L2159" s="639">
        <v>1</v>
      </c>
      <c r="M2159" s="639" t="s">
        <v>694</v>
      </c>
      <c r="N2159" s="637">
        <v>1121613.1000000001</v>
      </c>
      <c r="O2159" s="637">
        <v>1121613.1000000001</v>
      </c>
      <c r="P2159" s="647">
        <f t="shared" si="69"/>
        <v>0</v>
      </c>
      <c r="Q2159" s="638">
        <f t="shared" si="70"/>
        <v>0</v>
      </c>
      <c r="R2159" s="632" t="s">
        <v>282</v>
      </c>
      <c r="S2159" s="636">
        <v>4205243178</v>
      </c>
      <c r="T2159" s="476" t="s">
        <v>9913</v>
      </c>
      <c r="U2159" s="634" t="s">
        <v>694</v>
      </c>
      <c r="V2159" s="634" t="s">
        <v>694</v>
      </c>
      <c r="W2159" s="632" t="s">
        <v>1021</v>
      </c>
      <c r="X2159" s="632" t="s">
        <v>693</v>
      </c>
      <c r="Y2159" s="422" t="s">
        <v>10328</v>
      </c>
      <c r="Z2159" s="637">
        <v>1121613.1000000001</v>
      </c>
      <c r="AA2159" s="632" t="s">
        <v>282</v>
      </c>
      <c r="AB2159" s="636">
        <v>4205243178</v>
      </c>
    </row>
    <row r="2160" spans="1:28" ht="78.75">
      <c r="A2160" s="475" t="s">
        <v>27882</v>
      </c>
      <c r="B2160" s="1172" t="s">
        <v>8859</v>
      </c>
      <c r="C2160" s="643">
        <v>4219007300</v>
      </c>
      <c r="D2160" s="632" t="s">
        <v>269</v>
      </c>
      <c r="E2160" s="528" t="s">
        <v>9901</v>
      </c>
      <c r="F2160" s="632" t="s">
        <v>1252</v>
      </c>
      <c r="G2160" s="634">
        <v>42479</v>
      </c>
      <c r="H2160" s="632" t="s">
        <v>10329</v>
      </c>
      <c r="I2160" s="632" t="s">
        <v>9906</v>
      </c>
      <c r="J2160" s="635"/>
      <c r="K2160" s="632" t="s">
        <v>10</v>
      </c>
      <c r="L2160" s="639">
        <v>1</v>
      </c>
      <c r="M2160" s="639" t="s">
        <v>694</v>
      </c>
      <c r="N2160" s="637">
        <v>166755.9</v>
      </c>
      <c r="O2160" s="637">
        <v>166755.9</v>
      </c>
      <c r="P2160" s="647">
        <f t="shared" si="69"/>
        <v>0</v>
      </c>
      <c r="Q2160" s="638">
        <f t="shared" si="70"/>
        <v>0</v>
      </c>
      <c r="R2160" s="632" t="s">
        <v>282</v>
      </c>
      <c r="S2160" s="636">
        <v>4205243178</v>
      </c>
      <c r="T2160" s="476" t="s">
        <v>9913</v>
      </c>
      <c r="U2160" s="476" t="s">
        <v>694</v>
      </c>
      <c r="V2160" s="476" t="s">
        <v>694</v>
      </c>
      <c r="W2160" s="632" t="s">
        <v>858</v>
      </c>
      <c r="X2160" s="632" t="s">
        <v>10330</v>
      </c>
      <c r="Y2160" s="422" t="s">
        <v>10331</v>
      </c>
      <c r="Z2160" s="637">
        <v>166755.9</v>
      </c>
      <c r="AA2160" s="632" t="s">
        <v>282</v>
      </c>
      <c r="AB2160" s="636">
        <v>4205243178</v>
      </c>
    </row>
    <row r="2161" spans="1:28" ht="78.75">
      <c r="A2161" s="475" t="s">
        <v>27883</v>
      </c>
      <c r="B2161" s="1172" t="s">
        <v>8868</v>
      </c>
      <c r="C2161" s="643">
        <v>4253017901</v>
      </c>
      <c r="D2161" s="632" t="s">
        <v>269</v>
      </c>
      <c r="E2161" s="528" t="s">
        <v>9901</v>
      </c>
      <c r="F2161" s="632" t="s">
        <v>1252</v>
      </c>
      <c r="G2161" s="634">
        <v>42479</v>
      </c>
      <c r="H2161" s="632" t="s">
        <v>10332</v>
      </c>
      <c r="I2161" s="632" t="s">
        <v>9912</v>
      </c>
      <c r="J2161" s="635"/>
      <c r="K2161" s="632" t="s">
        <v>10</v>
      </c>
      <c r="L2161" s="639">
        <v>1</v>
      </c>
      <c r="M2161" s="639" t="s">
        <v>694</v>
      </c>
      <c r="N2161" s="637">
        <v>90732.12</v>
      </c>
      <c r="O2161" s="637">
        <v>90732.12</v>
      </c>
      <c r="P2161" s="647">
        <f t="shared" si="69"/>
        <v>0</v>
      </c>
      <c r="Q2161" s="638">
        <f t="shared" si="70"/>
        <v>0</v>
      </c>
      <c r="R2161" s="632" t="s">
        <v>282</v>
      </c>
      <c r="S2161" s="636">
        <v>4205243178</v>
      </c>
      <c r="T2161" s="476" t="s">
        <v>9913</v>
      </c>
      <c r="U2161" s="476" t="s">
        <v>694</v>
      </c>
      <c r="V2161" s="476" t="s">
        <v>694</v>
      </c>
      <c r="W2161" s="632" t="s">
        <v>858</v>
      </c>
      <c r="X2161" s="632" t="s">
        <v>858</v>
      </c>
      <c r="Y2161" s="422" t="s">
        <v>10333</v>
      </c>
      <c r="Z2161" s="637">
        <v>90732.12</v>
      </c>
      <c r="AA2161" s="632" t="s">
        <v>282</v>
      </c>
      <c r="AB2161" s="636">
        <v>4205243178</v>
      </c>
    </row>
    <row r="2162" spans="1:28" ht="78.75">
      <c r="A2162" s="475" t="s">
        <v>27884</v>
      </c>
      <c r="B2162" s="1172" t="s">
        <v>8887</v>
      </c>
      <c r="C2162" s="632" t="s">
        <v>8888</v>
      </c>
      <c r="D2162" s="632" t="s">
        <v>269</v>
      </c>
      <c r="E2162" s="422" t="s">
        <v>9857</v>
      </c>
      <c r="F2162" s="632" t="s">
        <v>681</v>
      </c>
      <c r="G2162" s="634">
        <v>42520</v>
      </c>
      <c r="H2162" s="632" t="s">
        <v>10334</v>
      </c>
      <c r="I2162" s="632" t="s">
        <v>9860</v>
      </c>
      <c r="J2162" s="635"/>
      <c r="K2162" s="632" t="s">
        <v>10</v>
      </c>
      <c r="L2162" s="639">
        <v>1</v>
      </c>
      <c r="M2162" s="639" t="s">
        <v>694</v>
      </c>
      <c r="N2162" s="637">
        <v>77410.47</v>
      </c>
      <c r="O2162" s="637">
        <v>77410.47</v>
      </c>
      <c r="P2162" s="647">
        <f t="shared" si="69"/>
        <v>0</v>
      </c>
      <c r="Q2162" s="638">
        <f t="shared" si="70"/>
        <v>0</v>
      </c>
      <c r="R2162" s="632" t="s">
        <v>6331</v>
      </c>
      <c r="S2162" s="636">
        <v>4217166136</v>
      </c>
      <c r="T2162" s="476" t="s">
        <v>9861</v>
      </c>
      <c r="U2162" s="634" t="s">
        <v>694</v>
      </c>
      <c r="V2162" s="634" t="s">
        <v>694</v>
      </c>
      <c r="W2162" s="632" t="s">
        <v>1410</v>
      </c>
      <c r="X2162" s="632" t="s">
        <v>1410</v>
      </c>
      <c r="Y2162" s="422" t="s">
        <v>10335</v>
      </c>
      <c r="Z2162" s="637">
        <v>77410.47</v>
      </c>
      <c r="AA2162" s="632" t="s">
        <v>6331</v>
      </c>
      <c r="AB2162" s="636">
        <v>4217166136</v>
      </c>
    </row>
    <row r="2163" spans="1:28" ht="78.75">
      <c r="A2163" s="475" t="s">
        <v>27885</v>
      </c>
      <c r="B2163" s="1174" t="s">
        <v>7137</v>
      </c>
      <c r="C2163" s="643">
        <v>4219004155</v>
      </c>
      <c r="D2163" s="632" t="s">
        <v>269</v>
      </c>
      <c r="E2163" s="528" t="s">
        <v>9901</v>
      </c>
      <c r="F2163" s="632" t="s">
        <v>1282</v>
      </c>
      <c r="G2163" s="634">
        <v>42527</v>
      </c>
      <c r="H2163" s="632" t="s">
        <v>10336</v>
      </c>
      <c r="I2163" s="632" t="s">
        <v>9906</v>
      </c>
      <c r="J2163" s="635"/>
      <c r="K2163" s="632" t="s">
        <v>10</v>
      </c>
      <c r="L2163" s="639">
        <v>1</v>
      </c>
      <c r="M2163" s="639" t="s">
        <v>694</v>
      </c>
      <c r="N2163" s="637">
        <v>1122432.1599999999</v>
      </c>
      <c r="O2163" s="637">
        <v>1122432.1599999999</v>
      </c>
      <c r="P2163" s="647">
        <f t="shared" si="69"/>
        <v>0</v>
      </c>
      <c r="Q2163" s="638">
        <f t="shared" si="70"/>
        <v>0</v>
      </c>
      <c r="R2163" s="632" t="s">
        <v>836</v>
      </c>
      <c r="S2163" s="636">
        <v>4217146362</v>
      </c>
      <c r="T2163" s="632" t="s">
        <v>9855</v>
      </c>
      <c r="U2163" s="634" t="s">
        <v>694</v>
      </c>
      <c r="V2163" s="632" t="s">
        <v>694</v>
      </c>
      <c r="W2163" s="632" t="s">
        <v>1122</v>
      </c>
      <c r="X2163" s="632" t="s">
        <v>1296</v>
      </c>
      <c r="Y2163" s="422" t="s">
        <v>10337</v>
      </c>
      <c r="Z2163" s="637">
        <v>1122432.1599999999</v>
      </c>
      <c r="AA2163" s="632" t="s">
        <v>836</v>
      </c>
      <c r="AB2163" s="636">
        <v>4217146362</v>
      </c>
    </row>
    <row r="2164" spans="1:28" ht="78.75">
      <c r="A2164" s="475" t="s">
        <v>27886</v>
      </c>
      <c r="B2164" s="1174" t="s">
        <v>7137</v>
      </c>
      <c r="C2164" s="643">
        <v>4219004155</v>
      </c>
      <c r="D2164" s="632" t="s">
        <v>268</v>
      </c>
      <c r="E2164" s="422" t="s">
        <v>9871</v>
      </c>
      <c r="F2164" s="632" t="s">
        <v>10338</v>
      </c>
      <c r="G2164" s="634" t="s">
        <v>694</v>
      </c>
      <c r="H2164" s="632" t="s">
        <v>694</v>
      </c>
      <c r="I2164" s="422" t="s">
        <v>1367</v>
      </c>
      <c r="J2164" s="476"/>
      <c r="K2164" s="632" t="s">
        <v>10</v>
      </c>
      <c r="L2164" s="639">
        <v>1</v>
      </c>
      <c r="M2164" s="639" t="s">
        <v>694</v>
      </c>
      <c r="N2164" s="662">
        <v>154851.79999999999</v>
      </c>
      <c r="O2164" s="662">
        <v>154851.79999999999</v>
      </c>
      <c r="P2164" s="647">
        <f t="shared" si="69"/>
        <v>0</v>
      </c>
      <c r="Q2164" s="638">
        <f t="shared" si="70"/>
        <v>0</v>
      </c>
      <c r="R2164" s="476" t="s">
        <v>1148</v>
      </c>
      <c r="S2164" s="422" t="s">
        <v>834</v>
      </c>
      <c r="T2164" s="476" t="s">
        <v>9872</v>
      </c>
      <c r="U2164" s="476" t="s">
        <v>694</v>
      </c>
      <c r="V2164" s="476" t="s">
        <v>694</v>
      </c>
      <c r="W2164" s="632" t="s">
        <v>1296</v>
      </c>
      <c r="X2164" s="632" t="s">
        <v>2071</v>
      </c>
      <c r="Y2164" s="422" t="s">
        <v>10339</v>
      </c>
      <c r="Z2164" s="662">
        <v>154851.79999999999</v>
      </c>
      <c r="AA2164" s="476" t="s">
        <v>1148</v>
      </c>
      <c r="AB2164" s="422" t="s">
        <v>834</v>
      </c>
    </row>
    <row r="2165" spans="1:28" ht="146.25">
      <c r="A2165" s="475" t="s">
        <v>27887</v>
      </c>
      <c r="B2165" s="1175" t="s">
        <v>8321</v>
      </c>
      <c r="C2165" s="643">
        <v>4219004194</v>
      </c>
      <c r="D2165" s="632" t="s">
        <v>9702</v>
      </c>
      <c r="E2165" s="422" t="s">
        <v>10340</v>
      </c>
      <c r="F2165" s="632" t="s">
        <v>612</v>
      </c>
      <c r="G2165" s="634">
        <v>42514</v>
      </c>
      <c r="H2165" s="632" t="s">
        <v>10341</v>
      </c>
      <c r="I2165" s="632" t="s">
        <v>9705</v>
      </c>
      <c r="J2165" s="476"/>
      <c r="K2165" s="632" t="s">
        <v>10</v>
      </c>
      <c r="L2165" s="639">
        <v>1</v>
      </c>
      <c r="M2165" s="639" t="s">
        <v>694</v>
      </c>
      <c r="N2165" s="637">
        <v>25800</v>
      </c>
      <c r="O2165" s="637">
        <v>25800</v>
      </c>
      <c r="P2165" s="647">
        <f t="shared" si="69"/>
        <v>0</v>
      </c>
      <c r="Q2165" s="638">
        <f t="shared" si="70"/>
        <v>0</v>
      </c>
      <c r="R2165" s="476" t="s">
        <v>10342</v>
      </c>
      <c r="S2165" s="422" t="s">
        <v>10343</v>
      </c>
      <c r="T2165" s="476" t="s">
        <v>10344</v>
      </c>
      <c r="U2165" s="476" t="s">
        <v>694</v>
      </c>
      <c r="V2165" s="476" t="s">
        <v>694</v>
      </c>
      <c r="W2165" s="632" t="s">
        <v>859</v>
      </c>
      <c r="X2165" s="632" t="s">
        <v>10338</v>
      </c>
      <c r="Y2165" s="422" t="s">
        <v>10345</v>
      </c>
      <c r="Z2165" s="637">
        <v>25800</v>
      </c>
      <c r="AA2165" s="476" t="s">
        <v>10342</v>
      </c>
      <c r="AB2165" s="422" t="s">
        <v>10343</v>
      </c>
    </row>
    <row r="2166" spans="1:28" ht="78.75">
      <c r="A2166" s="475" t="s">
        <v>27888</v>
      </c>
      <c r="B2166" s="1174" t="s">
        <v>7383</v>
      </c>
      <c r="C2166" s="643">
        <v>4221003536</v>
      </c>
      <c r="D2166" s="632" t="s">
        <v>269</v>
      </c>
      <c r="E2166" s="528" t="s">
        <v>9901</v>
      </c>
      <c r="F2166" s="632" t="s">
        <v>1252</v>
      </c>
      <c r="G2166" s="634">
        <v>42479</v>
      </c>
      <c r="H2166" s="632" t="s">
        <v>10346</v>
      </c>
      <c r="I2166" s="632" t="s">
        <v>9912</v>
      </c>
      <c r="J2166" s="635"/>
      <c r="K2166" s="632" t="s">
        <v>10</v>
      </c>
      <c r="L2166" s="639">
        <v>1</v>
      </c>
      <c r="M2166" s="639" t="s">
        <v>694</v>
      </c>
      <c r="N2166" s="637">
        <v>515509.09</v>
      </c>
      <c r="O2166" s="637">
        <v>515509.09</v>
      </c>
      <c r="P2166" s="647">
        <f t="shared" si="69"/>
        <v>0</v>
      </c>
      <c r="Q2166" s="638">
        <f t="shared" si="70"/>
        <v>0</v>
      </c>
      <c r="R2166" s="632" t="s">
        <v>282</v>
      </c>
      <c r="S2166" s="636">
        <v>4205243178</v>
      </c>
      <c r="T2166" s="476" t="s">
        <v>9913</v>
      </c>
      <c r="U2166" s="476" t="s">
        <v>694</v>
      </c>
      <c r="V2166" s="476" t="s">
        <v>694</v>
      </c>
      <c r="W2166" s="632" t="s">
        <v>858</v>
      </c>
      <c r="X2166" s="632" t="s">
        <v>858</v>
      </c>
      <c r="Y2166" s="422" t="s">
        <v>10347</v>
      </c>
      <c r="Z2166" s="637">
        <v>515509.09</v>
      </c>
      <c r="AA2166" s="632" t="s">
        <v>282</v>
      </c>
      <c r="AB2166" s="636">
        <v>4205243178</v>
      </c>
    </row>
    <row r="2167" spans="1:28" ht="78.75">
      <c r="A2167" s="475" t="s">
        <v>27889</v>
      </c>
      <c r="B2167" s="1174" t="s">
        <v>10281</v>
      </c>
      <c r="C2167" s="643">
        <v>4219004211</v>
      </c>
      <c r="D2167" s="632" t="s">
        <v>269</v>
      </c>
      <c r="E2167" s="422" t="s">
        <v>9857</v>
      </c>
      <c r="F2167" s="632" t="s">
        <v>853</v>
      </c>
      <c r="G2167" s="634">
        <v>42464</v>
      </c>
      <c r="H2167" s="632" t="s">
        <v>10348</v>
      </c>
      <c r="I2167" s="632" t="s">
        <v>9860</v>
      </c>
      <c r="J2167" s="635"/>
      <c r="K2167" s="632" t="s">
        <v>10</v>
      </c>
      <c r="L2167" s="639">
        <v>1</v>
      </c>
      <c r="M2167" s="639" t="s">
        <v>694</v>
      </c>
      <c r="N2167" s="637">
        <v>24516.55</v>
      </c>
      <c r="O2167" s="637">
        <v>24516.55</v>
      </c>
      <c r="P2167" s="647">
        <f t="shared" si="69"/>
        <v>0</v>
      </c>
      <c r="Q2167" s="638">
        <f t="shared" si="70"/>
        <v>0</v>
      </c>
      <c r="R2167" s="632" t="s">
        <v>6331</v>
      </c>
      <c r="S2167" s="636">
        <v>4217166136</v>
      </c>
      <c r="T2167" s="476" t="s">
        <v>9861</v>
      </c>
      <c r="U2167" s="634" t="s">
        <v>694</v>
      </c>
      <c r="V2167" s="634" t="s">
        <v>694</v>
      </c>
      <c r="W2167" s="632" t="s">
        <v>1202</v>
      </c>
      <c r="X2167" s="632" t="s">
        <v>1203</v>
      </c>
      <c r="Y2167" s="422" t="s">
        <v>10349</v>
      </c>
      <c r="Z2167" s="637">
        <v>24516.55</v>
      </c>
      <c r="AA2167" s="632" t="s">
        <v>6331</v>
      </c>
      <c r="AB2167" s="636">
        <v>4217166136</v>
      </c>
    </row>
    <row r="2168" spans="1:28" ht="78.75">
      <c r="A2168" s="475" t="s">
        <v>27890</v>
      </c>
      <c r="B2168" s="1175" t="s">
        <v>8881</v>
      </c>
      <c r="C2168" s="643">
        <v>4219006748</v>
      </c>
      <c r="D2168" s="632" t="s">
        <v>269</v>
      </c>
      <c r="E2168" s="528" t="s">
        <v>9901</v>
      </c>
      <c r="F2168" s="632" t="s">
        <v>1297</v>
      </c>
      <c r="G2168" s="634">
        <v>42563</v>
      </c>
      <c r="H2168" s="422" t="s">
        <v>10350</v>
      </c>
      <c r="I2168" s="632" t="s">
        <v>9906</v>
      </c>
      <c r="J2168" s="635"/>
      <c r="K2168" s="632" t="s">
        <v>10</v>
      </c>
      <c r="L2168" s="639">
        <v>1</v>
      </c>
      <c r="M2168" s="639" t="s">
        <v>694</v>
      </c>
      <c r="N2168" s="637">
        <v>829674.04</v>
      </c>
      <c r="O2168" s="637">
        <v>829674.04</v>
      </c>
      <c r="P2168" s="647">
        <f t="shared" si="69"/>
        <v>0</v>
      </c>
      <c r="Q2168" s="638">
        <f t="shared" si="70"/>
        <v>0</v>
      </c>
      <c r="R2168" s="632" t="s">
        <v>282</v>
      </c>
      <c r="S2168" s="636">
        <v>4205243178</v>
      </c>
      <c r="T2168" s="476" t="s">
        <v>9913</v>
      </c>
      <c r="U2168" s="476" t="s">
        <v>694</v>
      </c>
      <c r="V2168" s="476" t="s">
        <v>694</v>
      </c>
      <c r="W2168" s="632" t="s">
        <v>9753</v>
      </c>
      <c r="X2168" s="632" t="s">
        <v>9753</v>
      </c>
      <c r="Y2168" s="422" t="s">
        <v>10351</v>
      </c>
      <c r="Z2168" s="637">
        <v>829674.04</v>
      </c>
      <c r="AA2168" s="632" t="s">
        <v>282</v>
      </c>
      <c r="AB2168" s="636">
        <v>4205243178</v>
      </c>
    </row>
    <row r="2169" spans="1:28" ht="67.5">
      <c r="A2169" s="475" t="s">
        <v>27891</v>
      </c>
      <c r="B2169" s="1174" t="s">
        <v>8251</v>
      </c>
      <c r="C2169" s="643">
        <v>4219004236</v>
      </c>
      <c r="D2169" s="632" t="s">
        <v>9702</v>
      </c>
      <c r="E2169" s="675" t="s">
        <v>10340</v>
      </c>
      <c r="F2169" s="632" t="s">
        <v>2499</v>
      </c>
      <c r="G2169" s="634">
        <v>42583</v>
      </c>
      <c r="H2169" s="422" t="s">
        <v>10352</v>
      </c>
      <c r="I2169" s="632" t="s">
        <v>9705</v>
      </c>
      <c r="J2169" s="635"/>
      <c r="K2169" s="632" t="s">
        <v>10</v>
      </c>
      <c r="L2169" s="639">
        <v>1</v>
      </c>
      <c r="M2169" s="639" t="s">
        <v>694</v>
      </c>
      <c r="N2169" s="637">
        <v>198847</v>
      </c>
      <c r="O2169" s="637">
        <v>198847</v>
      </c>
      <c r="P2169" s="647">
        <f t="shared" si="69"/>
        <v>0</v>
      </c>
      <c r="Q2169" s="638">
        <f t="shared" si="70"/>
        <v>0</v>
      </c>
      <c r="R2169" s="632" t="s">
        <v>10353</v>
      </c>
      <c r="S2169" s="636">
        <v>7715995942</v>
      </c>
      <c r="T2169" s="476" t="s">
        <v>10354</v>
      </c>
      <c r="U2169" s="670" t="s">
        <v>694</v>
      </c>
      <c r="V2169" s="476" t="s">
        <v>694</v>
      </c>
      <c r="W2169" s="632" t="s">
        <v>10355</v>
      </c>
      <c r="X2169" s="632" t="s">
        <v>10355</v>
      </c>
      <c r="Y2169" s="422" t="s">
        <v>10356</v>
      </c>
      <c r="Z2169" s="637">
        <v>198847</v>
      </c>
      <c r="AA2169" s="632" t="s">
        <v>10353</v>
      </c>
      <c r="AB2169" s="636">
        <v>7715995942</v>
      </c>
    </row>
    <row r="2170" spans="1:28" ht="67.5">
      <c r="A2170" s="475" t="s">
        <v>27892</v>
      </c>
      <c r="B2170" s="1174" t="s">
        <v>8251</v>
      </c>
      <c r="C2170" s="643">
        <v>4219004236</v>
      </c>
      <c r="D2170" s="632" t="s">
        <v>9702</v>
      </c>
      <c r="E2170" s="675" t="s">
        <v>10340</v>
      </c>
      <c r="F2170" s="632" t="s">
        <v>2499</v>
      </c>
      <c r="G2170" s="634">
        <v>42569</v>
      </c>
      <c r="H2170" s="422" t="s">
        <v>10357</v>
      </c>
      <c r="I2170" s="632" t="s">
        <v>9705</v>
      </c>
      <c r="J2170" s="635"/>
      <c r="K2170" s="632" t="s">
        <v>10</v>
      </c>
      <c r="L2170" s="639">
        <v>1</v>
      </c>
      <c r="M2170" s="639" t="s">
        <v>694</v>
      </c>
      <c r="N2170" s="637">
        <v>39260</v>
      </c>
      <c r="O2170" s="637">
        <v>39260</v>
      </c>
      <c r="P2170" s="647">
        <f t="shared" si="69"/>
        <v>0</v>
      </c>
      <c r="Q2170" s="638">
        <f t="shared" si="70"/>
        <v>0</v>
      </c>
      <c r="R2170" s="632" t="s">
        <v>10358</v>
      </c>
      <c r="S2170" s="636">
        <v>7714016753</v>
      </c>
      <c r="T2170" s="476" t="s">
        <v>10359</v>
      </c>
      <c r="U2170" s="670" t="s">
        <v>694</v>
      </c>
      <c r="V2170" s="476" t="s">
        <v>694</v>
      </c>
      <c r="W2170" s="632" t="s">
        <v>2506</v>
      </c>
      <c r="X2170" s="632" t="s">
        <v>2506</v>
      </c>
      <c r="Y2170" s="422" t="s">
        <v>10360</v>
      </c>
      <c r="Z2170" s="637">
        <v>39260</v>
      </c>
      <c r="AA2170" s="632" t="s">
        <v>10358</v>
      </c>
      <c r="AB2170" s="636">
        <v>7714016753</v>
      </c>
    </row>
    <row r="2171" spans="1:28" ht="67.5">
      <c r="A2171" s="475" t="s">
        <v>27893</v>
      </c>
      <c r="B2171" s="1174" t="s">
        <v>8308</v>
      </c>
      <c r="C2171" s="643">
        <v>4219004290</v>
      </c>
      <c r="D2171" s="632" t="s">
        <v>9702</v>
      </c>
      <c r="E2171" s="675" t="s">
        <v>10340</v>
      </c>
      <c r="F2171" s="632" t="s">
        <v>2499</v>
      </c>
      <c r="G2171" s="634">
        <v>42583</v>
      </c>
      <c r="H2171" s="422" t="s">
        <v>10361</v>
      </c>
      <c r="I2171" s="632" t="s">
        <v>9705</v>
      </c>
      <c r="J2171" s="635"/>
      <c r="K2171" s="632" t="s">
        <v>10</v>
      </c>
      <c r="L2171" s="639">
        <v>1</v>
      </c>
      <c r="M2171" s="639" t="s">
        <v>694</v>
      </c>
      <c r="N2171" s="637">
        <v>46147.199999999997</v>
      </c>
      <c r="O2171" s="637">
        <v>46147.199999999997</v>
      </c>
      <c r="P2171" s="647">
        <f t="shared" si="69"/>
        <v>0</v>
      </c>
      <c r="Q2171" s="638">
        <f t="shared" si="70"/>
        <v>0</v>
      </c>
      <c r="R2171" s="632" t="s">
        <v>10353</v>
      </c>
      <c r="S2171" s="636">
        <v>7715995942</v>
      </c>
      <c r="T2171" s="476" t="s">
        <v>10354</v>
      </c>
      <c r="U2171" s="670" t="s">
        <v>694</v>
      </c>
      <c r="V2171" s="476" t="s">
        <v>694</v>
      </c>
      <c r="W2171" s="632" t="s">
        <v>10355</v>
      </c>
      <c r="X2171" s="632" t="s">
        <v>10355</v>
      </c>
      <c r="Y2171" s="422" t="s">
        <v>10362</v>
      </c>
      <c r="Z2171" s="637">
        <v>46147.199999999997</v>
      </c>
      <c r="AA2171" s="632" t="s">
        <v>10353</v>
      </c>
      <c r="AB2171" s="636">
        <v>7715995942</v>
      </c>
    </row>
    <row r="2172" spans="1:28" ht="56.25">
      <c r="A2172" s="475" t="s">
        <v>27894</v>
      </c>
      <c r="B2172" s="1174" t="s">
        <v>8308</v>
      </c>
      <c r="C2172" s="643">
        <v>4219004290</v>
      </c>
      <c r="D2172" s="632" t="s">
        <v>9702</v>
      </c>
      <c r="E2172" s="675" t="s">
        <v>10340</v>
      </c>
      <c r="F2172" s="632" t="s">
        <v>2499</v>
      </c>
      <c r="G2172" s="634">
        <v>42569</v>
      </c>
      <c r="H2172" s="422" t="s">
        <v>10363</v>
      </c>
      <c r="I2172" s="632" t="s">
        <v>9705</v>
      </c>
      <c r="J2172" s="635"/>
      <c r="K2172" s="632" t="s">
        <v>10</v>
      </c>
      <c r="L2172" s="639">
        <v>1</v>
      </c>
      <c r="M2172" s="639" t="s">
        <v>694</v>
      </c>
      <c r="N2172" s="637">
        <v>19040</v>
      </c>
      <c r="O2172" s="637">
        <v>19040</v>
      </c>
      <c r="P2172" s="647">
        <f t="shared" si="69"/>
        <v>0</v>
      </c>
      <c r="Q2172" s="638">
        <f t="shared" si="70"/>
        <v>0</v>
      </c>
      <c r="R2172" s="632" t="s">
        <v>9714</v>
      </c>
      <c r="S2172" s="636">
        <v>7725048330</v>
      </c>
      <c r="T2172" s="476" t="s">
        <v>10364</v>
      </c>
      <c r="U2172" s="670" t="s">
        <v>694</v>
      </c>
      <c r="V2172" s="476" t="s">
        <v>694</v>
      </c>
      <c r="W2172" s="632" t="s">
        <v>2506</v>
      </c>
      <c r="X2172" s="632" t="s">
        <v>2506</v>
      </c>
      <c r="Y2172" s="422" t="s">
        <v>10365</v>
      </c>
      <c r="Z2172" s="637">
        <v>19040</v>
      </c>
      <c r="AA2172" s="632" t="s">
        <v>9714</v>
      </c>
      <c r="AB2172" s="636">
        <v>7725048330</v>
      </c>
    </row>
    <row r="2173" spans="1:28" ht="67.5">
      <c r="A2173" s="475" t="s">
        <v>27895</v>
      </c>
      <c r="B2173" s="1174" t="s">
        <v>8310</v>
      </c>
      <c r="C2173" s="643">
        <v>4219004268</v>
      </c>
      <c r="D2173" s="632" t="s">
        <v>9702</v>
      </c>
      <c r="E2173" s="675" t="s">
        <v>10340</v>
      </c>
      <c r="F2173" s="632" t="s">
        <v>9758</v>
      </c>
      <c r="G2173" s="634">
        <v>42584</v>
      </c>
      <c r="H2173" s="422" t="s">
        <v>10366</v>
      </c>
      <c r="I2173" s="632" t="s">
        <v>9705</v>
      </c>
      <c r="J2173" s="635"/>
      <c r="K2173" s="632" t="s">
        <v>10</v>
      </c>
      <c r="L2173" s="639">
        <v>1</v>
      </c>
      <c r="M2173" s="639" t="s">
        <v>694</v>
      </c>
      <c r="N2173" s="637">
        <v>106277.05</v>
      </c>
      <c r="O2173" s="637">
        <v>106277.05</v>
      </c>
      <c r="P2173" s="647">
        <f t="shared" si="69"/>
        <v>0</v>
      </c>
      <c r="Q2173" s="638">
        <f t="shared" si="70"/>
        <v>0</v>
      </c>
      <c r="R2173" s="632" t="s">
        <v>10353</v>
      </c>
      <c r="S2173" s="636">
        <v>7715995942</v>
      </c>
      <c r="T2173" s="476" t="s">
        <v>10354</v>
      </c>
      <c r="U2173" s="670" t="s">
        <v>694</v>
      </c>
      <c r="V2173" s="476" t="s">
        <v>694</v>
      </c>
      <c r="W2173" s="632" t="s">
        <v>10355</v>
      </c>
      <c r="X2173" s="632" t="s">
        <v>10355</v>
      </c>
      <c r="Y2173" s="422" t="s">
        <v>10367</v>
      </c>
      <c r="Z2173" s="637">
        <v>106277.05</v>
      </c>
      <c r="AA2173" s="632" t="s">
        <v>10353</v>
      </c>
      <c r="AB2173" s="636">
        <v>7715995942</v>
      </c>
    </row>
    <row r="2174" spans="1:28" ht="56.25">
      <c r="A2174" s="475" t="s">
        <v>27896</v>
      </c>
      <c r="B2174" s="1174" t="s">
        <v>8310</v>
      </c>
      <c r="C2174" s="643">
        <v>4219004268</v>
      </c>
      <c r="D2174" s="632" t="s">
        <v>9702</v>
      </c>
      <c r="E2174" s="675" t="s">
        <v>10340</v>
      </c>
      <c r="F2174" s="632" t="s">
        <v>9758</v>
      </c>
      <c r="G2174" s="634">
        <v>42573</v>
      </c>
      <c r="H2174" s="422" t="s">
        <v>10368</v>
      </c>
      <c r="I2174" s="632" t="s">
        <v>9705</v>
      </c>
      <c r="J2174" s="635"/>
      <c r="K2174" s="632" t="s">
        <v>10</v>
      </c>
      <c r="L2174" s="639">
        <v>1</v>
      </c>
      <c r="M2174" s="639" t="s">
        <v>694</v>
      </c>
      <c r="N2174" s="637">
        <v>43671</v>
      </c>
      <c r="O2174" s="637">
        <v>43671</v>
      </c>
      <c r="P2174" s="647">
        <f t="shared" si="69"/>
        <v>0</v>
      </c>
      <c r="Q2174" s="638">
        <f t="shared" si="70"/>
        <v>0</v>
      </c>
      <c r="R2174" s="632" t="s">
        <v>9714</v>
      </c>
      <c r="S2174" s="636">
        <v>7725048330</v>
      </c>
      <c r="T2174" s="476" t="s">
        <v>10364</v>
      </c>
      <c r="U2174" s="670" t="s">
        <v>694</v>
      </c>
      <c r="V2174" s="476" t="s">
        <v>694</v>
      </c>
      <c r="W2174" s="632" t="s">
        <v>2188</v>
      </c>
      <c r="X2174" s="632" t="s">
        <v>2188</v>
      </c>
      <c r="Y2174" s="422" t="s">
        <v>10369</v>
      </c>
      <c r="Z2174" s="637">
        <v>43671</v>
      </c>
      <c r="AA2174" s="632" t="s">
        <v>9714</v>
      </c>
      <c r="AB2174" s="636">
        <v>7725048330</v>
      </c>
    </row>
    <row r="2175" spans="1:28" ht="67.5">
      <c r="A2175" s="475" t="s">
        <v>27897</v>
      </c>
      <c r="B2175" s="1174" t="s">
        <v>8312</v>
      </c>
      <c r="C2175" s="643">
        <v>4221002677</v>
      </c>
      <c r="D2175" s="632" t="s">
        <v>9702</v>
      </c>
      <c r="E2175" s="675" t="s">
        <v>10340</v>
      </c>
      <c r="F2175" s="632" t="s">
        <v>2499</v>
      </c>
      <c r="G2175" s="634">
        <v>42584</v>
      </c>
      <c r="H2175" s="422" t="s">
        <v>10370</v>
      </c>
      <c r="I2175" s="632" t="s">
        <v>9705</v>
      </c>
      <c r="J2175" s="635"/>
      <c r="K2175" s="632" t="s">
        <v>10</v>
      </c>
      <c r="L2175" s="639">
        <v>1</v>
      </c>
      <c r="M2175" s="639" t="s">
        <v>694</v>
      </c>
      <c r="N2175" s="637">
        <v>138381.76000000001</v>
      </c>
      <c r="O2175" s="637">
        <v>138381.76000000001</v>
      </c>
      <c r="P2175" s="647">
        <f t="shared" si="69"/>
        <v>0</v>
      </c>
      <c r="Q2175" s="638">
        <f t="shared" si="70"/>
        <v>0</v>
      </c>
      <c r="R2175" s="632" t="s">
        <v>10353</v>
      </c>
      <c r="S2175" s="636">
        <v>7715995942</v>
      </c>
      <c r="T2175" s="476" t="s">
        <v>10354</v>
      </c>
      <c r="U2175" s="670" t="s">
        <v>694</v>
      </c>
      <c r="V2175" s="476" t="s">
        <v>694</v>
      </c>
      <c r="W2175" s="632" t="s">
        <v>10355</v>
      </c>
      <c r="X2175" s="632" t="s">
        <v>10355</v>
      </c>
      <c r="Y2175" s="422" t="s">
        <v>10371</v>
      </c>
      <c r="Z2175" s="637">
        <v>138381.76000000001</v>
      </c>
      <c r="AA2175" s="632" t="s">
        <v>10353</v>
      </c>
      <c r="AB2175" s="636">
        <v>7715995942</v>
      </c>
    </row>
    <row r="2176" spans="1:28" ht="56.25">
      <c r="A2176" s="475" t="s">
        <v>27898</v>
      </c>
      <c r="B2176" s="1174" t="s">
        <v>7376</v>
      </c>
      <c r="C2176" s="643">
        <v>4221002701</v>
      </c>
      <c r="D2176" s="632" t="s">
        <v>9702</v>
      </c>
      <c r="E2176" s="675" t="s">
        <v>10340</v>
      </c>
      <c r="F2176" s="632" t="s">
        <v>612</v>
      </c>
      <c r="G2176" s="634">
        <v>42514</v>
      </c>
      <c r="H2176" s="422" t="s">
        <v>10372</v>
      </c>
      <c r="I2176" s="632" t="s">
        <v>9705</v>
      </c>
      <c r="J2176" s="635"/>
      <c r="K2176" s="632" t="s">
        <v>10</v>
      </c>
      <c r="L2176" s="639">
        <v>1</v>
      </c>
      <c r="M2176" s="639" t="s">
        <v>694</v>
      </c>
      <c r="N2176" s="637">
        <v>48000</v>
      </c>
      <c r="O2176" s="637">
        <v>48000</v>
      </c>
      <c r="P2176" s="647">
        <f t="shared" si="69"/>
        <v>0</v>
      </c>
      <c r="Q2176" s="638">
        <f t="shared" si="70"/>
        <v>0</v>
      </c>
      <c r="R2176" s="632" t="s">
        <v>9736</v>
      </c>
      <c r="S2176" s="636">
        <v>7729656731</v>
      </c>
      <c r="T2176" s="476" t="s">
        <v>10373</v>
      </c>
      <c r="U2176" s="670" t="s">
        <v>694</v>
      </c>
      <c r="V2176" s="476" t="s">
        <v>694</v>
      </c>
      <c r="W2176" s="632" t="s">
        <v>859</v>
      </c>
      <c r="X2176" s="632" t="s">
        <v>716</v>
      </c>
      <c r="Y2176" s="422" t="s">
        <v>10374</v>
      </c>
      <c r="Z2176" s="637">
        <v>48000</v>
      </c>
      <c r="AA2176" s="632" t="s">
        <v>9736</v>
      </c>
      <c r="AB2176" s="636">
        <v>7729656731</v>
      </c>
    </row>
    <row r="2177" spans="1:28" ht="67.5">
      <c r="A2177" s="475" t="s">
        <v>27899</v>
      </c>
      <c r="B2177" s="1174" t="s">
        <v>7376</v>
      </c>
      <c r="C2177" s="643">
        <v>4221002701</v>
      </c>
      <c r="D2177" s="632" t="s">
        <v>9702</v>
      </c>
      <c r="E2177" s="675" t="s">
        <v>10340</v>
      </c>
      <c r="F2177" s="632" t="s">
        <v>9758</v>
      </c>
      <c r="G2177" s="634">
        <v>42584</v>
      </c>
      <c r="H2177" s="422" t="s">
        <v>10375</v>
      </c>
      <c r="I2177" s="632" t="s">
        <v>9705</v>
      </c>
      <c r="J2177" s="635"/>
      <c r="K2177" s="632" t="s">
        <v>10</v>
      </c>
      <c r="L2177" s="639">
        <v>1</v>
      </c>
      <c r="M2177" s="639" t="s">
        <v>694</v>
      </c>
      <c r="N2177" s="637">
        <v>19798.900000000001</v>
      </c>
      <c r="O2177" s="637">
        <v>19798.900000000001</v>
      </c>
      <c r="P2177" s="647">
        <f t="shared" si="69"/>
        <v>0</v>
      </c>
      <c r="Q2177" s="638">
        <f t="shared" si="70"/>
        <v>0</v>
      </c>
      <c r="R2177" s="632" t="s">
        <v>10353</v>
      </c>
      <c r="S2177" s="636">
        <v>7715995942</v>
      </c>
      <c r="T2177" s="476" t="s">
        <v>10354</v>
      </c>
      <c r="U2177" s="670" t="s">
        <v>694</v>
      </c>
      <c r="V2177" s="476" t="s">
        <v>694</v>
      </c>
      <c r="W2177" s="632" t="s">
        <v>10355</v>
      </c>
      <c r="X2177" s="632" t="s">
        <v>10355</v>
      </c>
      <c r="Y2177" s="422" t="s">
        <v>10376</v>
      </c>
      <c r="Z2177" s="637">
        <v>19798.900000000001</v>
      </c>
      <c r="AA2177" s="632" t="s">
        <v>10353</v>
      </c>
      <c r="AB2177" s="636">
        <v>7715995942</v>
      </c>
    </row>
    <row r="2178" spans="1:28" ht="67.5">
      <c r="A2178" s="475" t="s">
        <v>27900</v>
      </c>
      <c r="B2178" s="1174" t="s">
        <v>7376</v>
      </c>
      <c r="C2178" s="643">
        <v>4221002701</v>
      </c>
      <c r="D2178" s="632" t="s">
        <v>9702</v>
      </c>
      <c r="E2178" s="675" t="s">
        <v>10340</v>
      </c>
      <c r="F2178" s="632" t="s">
        <v>9758</v>
      </c>
      <c r="G2178" s="634">
        <v>42573</v>
      </c>
      <c r="H2178" s="422" t="s">
        <v>10377</v>
      </c>
      <c r="I2178" s="632" t="s">
        <v>9705</v>
      </c>
      <c r="J2178" s="635"/>
      <c r="K2178" s="632" t="s">
        <v>10</v>
      </c>
      <c r="L2178" s="639">
        <v>1</v>
      </c>
      <c r="M2178" s="639" t="s">
        <v>694</v>
      </c>
      <c r="N2178" s="637">
        <v>2198</v>
      </c>
      <c r="O2178" s="637">
        <v>2198</v>
      </c>
      <c r="P2178" s="647">
        <f t="shared" si="69"/>
        <v>0</v>
      </c>
      <c r="Q2178" s="638">
        <f t="shared" si="70"/>
        <v>0</v>
      </c>
      <c r="R2178" s="632" t="s">
        <v>10358</v>
      </c>
      <c r="S2178" s="636">
        <v>7714016753</v>
      </c>
      <c r="T2178" s="476" t="s">
        <v>10359</v>
      </c>
      <c r="U2178" s="670" t="s">
        <v>694</v>
      </c>
      <c r="V2178" s="476" t="s">
        <v>694</v>
      </c>
      <c r="W2178" s="632" t="s">
        <v>2188</v>
      </c>
      <c r="X2178" s="632" t="s">
        <v>2188</v>
      </c>
      <c r="Y2178" s="422" t="s">
        <v>10378</v>
      </c>
      <c r="Z2178" s="637">
        <v>2198</v>
      </c>
      <c r="AA2178" s="632" t="s">
        <v>10358</v>
      </c>
      <c r="AB2178" s="636">
        <v>7714016753</v>
      </c>
    </row>
    <row r="2179" spans="1:28" ht="67.5">
      <c r="A2179" s="475" t="s">
        <v>27901</v>
      </c>
      <c r="B2179" s="1174" t="s">
        <v>8315</v>
      </c>
      <c r="C2179" s="643">
        <v>4219004300</v>
      </c>
      <c r="D2179" s="632" t="s">
        <v>9702</v>
      </c>
      <c r="E2179" s="675" t="s">
        <v>10340</v>
      </c>
      <c r="F2179" s="632" t="s">
        <v>2499</v>
      </c>
      <c r="G2179" s="634">
        <v>42583</v>
      </c>
      <c r="H2179" s="422" t="s">
        <v>10379</v>
      </c>
      <c r="I2179" s="632" t="s">
        <v>9705</v>
      </c>
      <c r="J2179" s="635"/>
      <c r="K2179" s="632" t="s">
        <v>10</v>
      </c>
      <c r="L2179" s="639">
        <v>1</v>
      </c>
      <c r="M2179" s="639" t="s">
        <v>694</v>
      </c>
      <c r="N2179" s="637">
        <v>57456.85</v>
      </c>
      <c r="O2179" s="637">
        <v>57456.85</v>
      </c>
      <c r="P2179" s="647">
        <f t="shared" si="69"/>
        <v>0</v>
      </c>
      <c r="Q2179" s="638">
        <f t="shared" si="70"/>
        <v>0</v>
      </c>
      <c r="R2179" s="632" t="s">
        <v>10353</v>
      </c>
      <c r="S2179" s="636">
        <v>7715995942</v>
      </c>
      <c r="T2179" s="476" t="s">
        <v>10354</v>
      </c>
      <c r="U2179" s="670" t="s">
        <v>694</v>
      </c>
      <c r="V2179" s="476" t="s">
        <v>694</v>
      </c>
      <c r="W2179" s="632" t="s">
        <v>10355</v>
      </c>
      <c r="X2179" s="632" t="s">
        <v>10355</v>
      </c>
      <c r="Y2179" s="422" t="s">
        <v>10380</v>
      </c>
      <c r="Z2179" s="637">
        <v>57456.85</v>
      </c>
      <c r="AA2179" s="632" t="s">
        <v>10353</v>
      </c>
      <c r="AB2179" s="636">
        <v>7715995942</v>
      </c>
    </row>
    <row r="2180" spans="1:28" ht="56.25">
      <c r="A2180" s="475" t="s">
        <v>27902</v>
      </c>
      <c r="B2180" s="1174" t="s">
        <v>8315</v>
      </c>
      <c r="C2180" s="643">
        <v>4219004300</v>
      </c>
      <c r="D2180" s="632" t="s">
        <v>9702</v>
      </c>
      <c r="E2180" s="675" t="s">
        <v>10340</v>
      </c>
      <c r="F2180" s="632" t="s">
        <v>863</v>
      </c>
      <c r="G2180" s="634">
        <v>42551</v>
      </c>
      <c r="H2180" s="422" t="s">
        <v>10381</v>
      </c>
      <c r="I2180" s="632" t="s">
        <v>9705</v>
      </c>
      <c r="J2180" s="635"/>
      <c r="K2180" s="632" t="s">
        <v>10</v>
      </c>
      <c r="L2180" s="639">
        <v>1</v>
      </c>
      <c r="M2180" s="639" t="s">
        <v>694</v>
      </c>
      <c r="N2180" s="637">
        <v>47131</v>
      </c>
      <c r="O2180" s="637">
        <v>47131</v>
      </c>
      <c r="P2180" s="647">
        <f t="shared" si="69"/>
        <v>0</v>
      </c>
      <c r="Q2180" s="638">
        <f t="shared" si="70"/>
        <v>0</v>
      </c>
      <c r="R2180" s="632" t="s">
        <v>9714</v>
      </c>
      <c r="S2180" s="636">
        <v>7725048330</v>
      </c>
      <c r="T2180" s="476" t="s">
        <v>10364</v>
      </c>
      <c r="U2180" s="670" t="s">
        <v>694</v>
      </c>
      <c r="V2180" s="476" t="s">
        <v>694</v>
      </c>
      <c r="W2180" s="632" t="s">
        <v>867</v>
      </c>
      <c r="X2180" s="632" t="s">
        <v>2499</v>
      </c>
      <c r="Y2180" s="422" t="s">
        <v>10382</v>
      </c>
      <c r="Z2180" s="637">
        <v>47131</v>
      </c>
      <c r="AA2180" s="632" t="s">
        <v>9714</v>
      </c>
      <c r="AB2180" s="636">
        <v>7725048330</v>
      </c>
    </row>
    <row r="2181" spans="1:28" ht="56.25">
      <c r="A2181" s="475" t="s">
        <v>27903</v>
      </c>
      <c r="B2181" s="1174" t="s">
        <v>8315</v>
      </c>
      <c r="C2181" s="643">
        <v>4219004300</v>
      </c>
      <c r="D2181" s="632" t="s">
        <v>9702</v>
      </c>
      <c r="E2181" s="675" t="s">
        <v>10340</v>
      </c>
      <c r="F2181" s="632" t="s">
        <v>1282</v>
      </c>
      <c r="G2181" s="634">
        <v>42530</v>
      </c>
      <c r="H2181" s="422" t="s">
        <v>10383</v>
      </c>
      <c r="I2181" s="632" t="s">
        <v>9705</v>
      </c>
      <c r="J2181" s="635"/>
      <c r="K2181" s="632" t="s">
        <v>10</v>
      </c>
      <c r="L2181" s="639">
        <v>1</v>
      </c>
      <c r="M2181" s="639" t="s">
        <v>694</v>
      </c>
      <c r="N2181" s="637">
        <v>11212</v>
      </c>
      <c r="O2181" s="637">
        <v>11212</v>
      </c>
      <c r="P2181" s="647">
        <f t="shared" si="69"/>
        <v>0</v>
      </c>
      <c r="Q2181" s="638">
        <f t="shared" si="70"/>
        <v>0</v>
      </c>
      <c r="R2181" s="632" t="s">
        <v>9736</v>
      </c>
      <c r="S2181" s="636">
        <v>7729656731</v>
      </c>
      <c r="T2181" s="476" t="s">
        <v>10373</v>
      </c>
      <c r="U2181" s="670" t="s">
        <v>694</v>
      </c>
      <c r="V2181" s="476" t="s">
        <v>694</v>
      </c>
      <c r="W2181" s="632" t="s">
        <v>1681</v>
      </c>
      <c r="X2181" s="632" t="s">
        <v>1681</v>
      </c>
      <c r="Y2181" s="422" t="s">
        <v>10384</v>
      </c>
      <c r="Z2181" s="637">
        <v>11212</v>
      </c>
      <c r="AA2181" s="632" t="s">
        <v>9736</v>
      </c>
      <c r="AB2181" s="636">
        <v>7729656731</v>
      </c>
    </row>
    <row r="2182" spans="1:28" ht="67.5">
      <c r="A2182" s="475" t="s">
        <v>27904</v>
      </c>
      <c r="B2182" s="1171" t="s">
        <v>8317</v>
      </c>
      <c r="C2182" s="643">
        <v>4221002691</v>
      </c>
      <c r="D2182" s="632" t="s">
        <v>9702</v>
      </c>
      <c r="E2182" s="675" t="s">
        <v>10340</v>
      </c>
      <c r="F2182" s="632" t="s">
        <v>2499</v>
      </c>
      <c r="G2182" s="634">
        <v>42584</v>
      </c>
      <c r="H2182" s="422" t="s">
        <v>10385</v>
      </c>
      <c r="I2182" s="632" t="s">
        <v>9705</v>
      </c>
      <c r="J2182" s="635"/>
      <c r="K2182" s="632" t="s">
        <v>10</v>
      </c>
      <c r="L2182" s="639">
        <v>1</v>
      </c>
      <c r="M2182" s="639" t="s">
        <v>694</v>
      </c>
      <c r="N2182" s="637">
        <v>158247.54</v>
      </c>
      <c r="O2182" s="637">
        <v>158247.54</v>
      </c>
      <c r="P2182" s="647">
        <f t="shared" si="69"/>
        <v>0</v>
      </c>
      <c r="Q2182" s="638">
        <f t="shared" si="70"/>
        <v>0</v>
      </c>
      <c r="R2182" s="632" t="s">
        <v>10353</v>
      </c>
      <c r="S2182" s="636">
        <v>7715995942</v>
      </c>
      <c r="T2182" s="476" t="s">
        <v>10354</v>
      </c>
      <c r="U2182" s="670" t="s">
        <v>694</v>
      </c>
      <c r="V2182" s="476" t="s">
        <v>694</v>
      </c>
      <c r="W2182" s="632" t="s">
        <v>10355</v>
      </c>
      <c r="X2182" s="632" t="s">
        <v>10386</v>
      </c>
      <c r="Y2182" s="422" t="s">
        <v>10387</v>
      </c>
      <c r="Z2182" s="637">
        <v>158247.54</v>
      </c>
      <c r="AA2182" s="632" t="s">
        <v>10353</v>
      </c>
      <c r="AB2182" s="636">
        <v>7715995942</v>
      </c>
    </row>
    <row r="2183" spans="1:28" ht="56.25">
      <c r="A2183" s="475" t="s">
        <v>27905</v>
      </c>
      <c r="B2183" s="1171" t="s">
        <v>8317</v>
      </c>
      <c r="C2183" s="643">
        <v>4221002691</v>
      </c>
      <c r="D2183" s="632" t="s">
        <v>9702</v>
      </c>
      <c r="E2183" s="675" t="s">
        <v>10340</v>
      </c>
      <c r="F2183" s="632" t="s">
        <v>9699</v>
      </c>
      <c r="G2183" s="634">
        <v>42577</v>
      </c>
      <c r="H2183" s="422" t="s">
        <v>10388</v>
      </c>
      <c r="I2183" s="632" t="s">
        <v>9705</v>
      </c>
      <c r="J2183" s="635"/>
      <c r="K2183" s="632" t="s">
        <v>10</v>
      </c>
      <c r="L2183" s="639">
        <v>1</v>
      </c>
      <c r="M2183" s="639" t="s">
        <v>694</v>
      </c>
      <c r="N2183" s="637">
        <v>17110</v>
      </c>
      <c r="O2183" s="637">
        <v>17110</v>
      </c>
      <c r="P2183" s="647">
        <f t="shared" si="69"/>
        <v>0</v>
      </c>
      <c r="Q2183" s="638">
        <f t="shared" si="70"/>
        <v>0</v>
      </c>
      <c r="R2183" s="632" t="s">
        <v>9714</v>
      </c>
      <c r="S2183" s="636">
        <v>7725048330</v>
      </c>
      <c r="T2183" s="476" t="s">
        <v>10364</v>
      </c>
      <c r="U2183" s="670" t="s">
        <v>694</v>
      </c>
      <c r="V2183" s="476" t="s">
        <v>694</v>
      </c>
      <c r="W2183" s="632" t="s">
        <v>10389</v>
      </c>
      <c r="X2183" s="632" t="s">
        <v>10389</v>
      </c>
      <c r="Y2183" s="422" t="s">
        <v>10390</v>
      </c>
      <c r="Z2183" s="637">
        <v>17110</v>
      </c>
      <c r="AA2183" s="632" t="s">
        <v>9714</v>
      </c>
      <c r="AB2183" s="636">
        <v>7725048330</v>
      </c>
    </row>
    <row r="2184" spans="1:28" ht="67.5">
      <c r="A2184" s="475" t="s">
        <v>27906</v>
      </c>
      <c r="B2184" s="1174" t="s">
        <v>8244</v>
      </c>
      <c r="C2184" s="643">
        <v>4219004187</v>
      </c>
      <c r="D2184" s="632" t="s">
        <v>9702</v>
      </c>
      <c r="E2184" s="675" t="s">
        <v>10340</v>
      </c>
      <c r="F2184" s="632" t="s">
        <v>2499</v>
      </c>
      <c r="G2184" s="634">
        <v>42583</v>
      </c>
      <c r="H2184" s="422" t="s">
        <v>10391</v>
      </c>
      <c r="I2184" s="632" t="s">
        <v>9705</v>
      </c>
      <c r="J2184" s="635"/>
      <c r="K2184" s="632" t="s">
        <v>10</v>
      </c>
      <c r="L2184" s="639">
        <v>1</v>
      </c>
      <c r="M2184" s="639" t="s">
        <v>694</v>
      </c>
      <c r="N2184" s="637">
        <v>18090</v>
      </c>
      <c r="O2184" s="637">
        <v>18090</v>
      </c>
      <c r="P2184" s="647">
        <f t="shared" si="69"/>
        <v>0</v>
      </c>
      <c r="Q2184" s="638">
        <f t="shared" si="70"/>
        <v>0</v>
      </c>
      <c r="R2184" s="632" t="s">
        <v>10358</v>
      </c>
      <c r="S2184" s="636">
        <v>7714016753</v>
      </c>
      <c r="T2184" s="476" t="s">
        <v>10359</v>
      </c>
      <c r="U2184" s="670" t="s">
        <v>694</v>
      </c>
      <c r="V2184" s="476" t="s">
        <v>694</v>
      </c>
      <c r="W2184" s="632" t="s">
        <v>10355</v>
      </c>
      <c r="X2184" s="632" t="s">
        <v>10386</v>
      </c>
      <c r="Y2184" s="422" t="s">
        <v>10392</v>
      </c>
      <c r="Z2184" s="637">
        <v>18090</v>
      </c>
      <c r="AA2184" s="632" t="s">
        <v>10358</v>
      </c>
      <c r="AB2184" s="636">
        <v>7714016753</v>
      </c>
    </row>
    <row r="2185" spans="1:28" ht="67.5">
      <c r="A2185" s="475" t="s">
        <v>27907</v>
      </c>
      <c r="B2185" s="1174" t="s">
        <v>8244</v>
      </c>
      <c r="C2185" s="643">
        <v>4219004187</v>
      </c>
      <c r="D2185" s="632" t="s">
        <v>9702</v>
      </c>
      <c r="E2185" s="675" t="s">
        <v>10340</v>
      </c>
      <c r="F2185" s="632" t="s">
        <v>2499</v>
      </c>
      <c r="G2185" s="634">
        <v>42583</v>
      </c>
      <c r="H2185" s="422" t="s">
        <v>10393</v>
      </c>
      <c r="I2185" s="632" t="s">
        <v>9705</v>
      </c>
      <c r="J2185" s="635"/>
      <c r="K2185" s="632" t="s">
        <v>10</v>
      </c>
      <c r="L2185" s="639">
        <v>1</v>
      </c>
      <c r="M2185" s="639" t="s">
        <v>694</v>
      </c>
      <c r="N2185" s="637">
        <v>63854.559999999998</v>
      </c>
      <c r="O2185" s="637">
        <v>63854.559999999998</v>
      </c>
      <c r="P2185" s="647">
        <f t="shared" si="69"/>
        <v>0</v>
      </c>
      <c r="Q2185" s="638">
        <f t="shared" si="70"/>
        <v>0</v>
      </c>
      <c r="R2185" s="632" t="s">
        <v>10353</v>
      </c>
      <c r="S2185" s="636">
        <v>7715995942</v>
      </c>
      <c r="T2185" s="476" t="s">
        <v>10354</v>
      </c>
      <c r="U2185" s="670" t="s">
        <v>694</v>
      </c>
      <c r="V2185" s="476" t="s">
        <v>694</v>
      </c>
      <c r="W2185" s="632" t="s">
        <v>10355</v>
      </c>
      <c r="X2185" s="632" t="s">
        <v>10355</v>
      </c>
      <c r="Y2185" s="422" t="s">
        <v>10394</v>
      </c>
      <c r="Z2185" s="637">
        <v>63854.559999999998</v>
      </c>
      <c r="AA2185" s="632" t="s">
        <v>10353</v>
      </c>
      <c r="AB2185" s="636">
        <v>7715995942</v>
      </c>
    </row>
    <row r="2186" spans="1:28" ht="67.5">
      <c r="A2186" s="475" t="s">
        <v>27908</v>
      </c>
      <c r="B2186" s="1174" t="s">
        <v>7137</v>
      </c>
      <c r="C2186" s="643">
        <v>4219004155</v>
      </c>
      <c r="D2186" s="632" t="s">
        <v>9702</v>
      </c>
      <c r="E2186" s="675" t="s">
        <v>10340</v>
      </c>
      <c r="F2186" s="632" t="s">
        <v>2499</v>
      </c>
      <c r="G2186" s="634">
        <v>42584</v>
      </c>
      <c r="H2186" s="422" t="s">
        <v>10395</v>
      </c>
      <c r="I2186" s="632" t="s">
        <v>9705</v>
      </c>
      <c r="J2186" s="635"/>
      <c r="K2186" s="632" t="s">
        <v>10</v>
      </c>
      <c r="L2186" s="639">
        <v>1</v>
      </c>
      <c r="M2186" s="639" t="s">
        <v>694</v>
      </c>
      <c r="N2186" s="637">
        <v>39364</v>
      </c>
      <c r="O2186" s="637">
        <v>39364</v>
      </c>
      <c r="P2186" s="647">
        <f t="shared" si="69"/>
        <v>0</v>
      </c>
      <c r="Q2186" s="638">
        <f t="shared" si="70"/>
        <v>0</v>
      </c>
      <c r="R2186" s="632" t="s">
        <v>10358</v>
      </c>
      <c r="S2186" s="636">
        <v>7714016753</v>
      </c>
      <c r="T2186" s="476" t="s">
        <v>10359</v>
      </c>
      <c r="U2186" s="670" t="s">
        <v>694</v>
      </c>
      <c r="V2186" s="476" t="s">
        <v>694</v>
      </c>
      <c r="W2186" s="632" t="s">
        <v>10355</v>
      </c>
      <c r="X2186" s="632" t="s">
        <v>10386</v>
      </c>
      <c r="Y2186" s="422" t="s">
        <v>10396</v>
      </c>
      <c r="Z2186" s="637">
        <v>39364</v>
      </c>
      <c r="AA2186" s="632" t="s">
        <v>10358</v>
      </c>
      <c r="AB2186" s="636">
        <v>7714016753</v>
      </c>
    </row>
    <row r="2187" spans="1:28" ht="67.5">
      <c r="A2187" s="475" t="s">
        <v>27909</v>
      </c>
      <c r="B2187" s="1174" t="s">
        <v>7137</v>
      </c>
      <c r="C2187" s="643">
        <v>4219004155</v>
      </c>
      <c r="D2187" s="632" t="s">
        <v>9702</v>
      </c>
      <c r="E2187" s="675" t="s">
        <v>10340</v>
      </c>
      <c r="F2187" s="632" t="s">
        <v>2499</v>
      </c>
      <c r="G2187" s="634">
        <v>42584</v>
      </c>
      <c r="H2187" s="422" t="s">
        <v>10397</v>
      </c>
      <c r="I2187" s="632" t="s">
        <v>9705</v>
      </c>
      <c r="J2187" s="635"/>
      <c r="K2187" s="632" t="s">
        <v>10</v>
      </c>
      <c r="L2187" s="639">
        <v>1</v>
      </c>
      <c r="M2187" s="639" t="s">
        <v>694</v>
      </c>
      <c r="N2187" s="637">
        <v>69741.649999999994</v>
      </c>
      <c r="O2187" s="637">
        <v>69741.649999999994</v>
      </c>
      <c r="P2187" s="647">
        <f t="shared" si="69"/>
        <v>0</v>
      </c>
      <c r="Q2187" s="638">
        <f t="shared" si="70"/>
        <v>0</v>
      </c>
      <c r="R2187" s="632" t="s">
        <v>10353</v>
      </c>
      <c r="S2187" s="636">
        <v>7715995942</v>
      </c>
      <c r="T2187" s="476" t="s">
        <v>10354</v>
      </c>
      <c r="U2187" s="670" t="s">
        <v>694</v>
      </c>
      <c r="V2187" s="476" t="s">
        <v>694</v>
      </c>
      <c r="W2187" s="632" t="s">
        <v>10355</v>
      </c>
      <c r="X2187" s="632" t="s">
        <v>10355</v>
      </c>
      <c r="Y2187" s="422" t="s">
        <v>10398</v>
      </c>
      <c r="Z2187" s="637">
        <v>69741.649999999994</v>
      </c>
      <c r="AA2187" s="632" t="s">
        <v>10353</v>
      </c>
      <c r="AB2187" s="636">
        <v>7715995942</v>
      </c>
    </row>
    <row r="2188" spans="1:28" ht="67.5">
      <c r="A2188" s="475" t="s">
        <v>27910</v>
      </c>
      <c r="B2188" s="1175" t="s">
        <v>8321</v>
      </c>
      <c r="C2188" s="643">
        <v>4219004194</v>
      </c>
      <c r="D2188" s="632" t="s">
        <v>9702</v>
      </c>
      <c r="E2188" s="675" t="s">
        <v>10340</v>
      </c>
      <c r="F2188" s="632" t="s">
        <v>9699</v>
      </c>
      <c r="G2188" s="634">
        <v>42577</v>
      </c>
      <c r="H2188" s="422" t="s">
        <v>10399</v>
      </c>
      <c r="I2188" s="632" t="s">
        <v>9705</v>
      </c>
      <c r="J2188" s="635"/>
      <c r="K2188" s="632" t="s">
        <v>10</v>
      </c>
      <c r="L2188" s="639">
        <v>1</v>
      </c>
      <c r="M2188" s="639" t="s">
        <v>694</v>
      </c>
      <c r="N2188" s="637">
        <v>56616</v>
      </c>
      <c r="O2188" s="637">
        <v>56616</v>
      </c>
      <c r="P2188" s="647">
        <f t="shared" si="69"/>
        <v>0</v>
      </c>
      <c r="Q2188" s="638">
        <f t="shared" si="70"/>
        <v>0</v>
      </c>
      <c r="R2188" s="632" t="s">
        <v>10358</v>
      </c>
      <c r="S2188" s="636">
        <v>7714016753</v>
      </c>
      <c r="T2188" s="476" t="s">
        <v>10359</v>
      </c>
      <c r="U2188" s="670" t="s">
        <v>694</v>
      </c>
      <c r="V2188" s="476" t="s">
        <v>694</v>
      </c>
      <c r="W2188" s="632" t="s">
        <v>10389</v>
      </c>
      <c r="X2188" s="632" t="s">
        <v>10389</v>
      </c>
      <c r="Y2188" s="422" t="s">
        <v>10400</v>
      </c>
      <c r="Z2188" s="637">
        <v>56616</v>
      </c>
      <c r="AA2188" s="632" t="s">
        <v>10358</v>
      </c>
      <c r="AB2188" s="636">
        <v>7714016753</v>
      </c>
    </row>
    <row r="2189" spans="1:28" ht="56.25">
      <c r="A2189" s="475" t="s">
        <v>27911</v>
      </c>
      <c r="B2189" s="1175" t="s">
        <v>8321</v>
      </c>
      <c r="C2189" s="643">
        <v>4219004194</v>
      </c>
      <c r="D2189" s="632" t="s">
        <v>9702</v>
      </c>
      <c r="E2189" s="675" t="s">
        <v>10340</v>
      </c>
      <c r="F2189" s="632" t="s">
        <v>2990</v>
      </c>
      <c r="G2189" s="634">
        <v>42552</v>
      </c>
      <c r="H2189" s="422" t="s">
        <v>10401</v>
      </c>
      <c r="I2189" s="632" t="s">
        <v>9705</v>
      </c>
      <c r="J2189" s="635"/>
      <c r="K2189" s="632" t="s">
        <v>10</v>
      </c>
      <c r="L2189" s="639">
        <v>1</v>
      </c>
      <c r="M2189" s="639" t="s">
        <v>694</v>
      </c>
      <c r="N2189" s="637">
        <v>21179</v>
      </c>
      <c r="O2189" s="637">
        <v>21179</v>
      </c>
      <c r="P2189" s="647">
        <f t="shared" si="69"/>
        <v>0</v>
      </c>
      <c r="Q2189" s="638">
        <f t="shared" si="70"/>
        <v>0</v>
      </c>
      <c r="R2189" s="632" t="s">
        <v>9714</v>
      </c>
      <c r="S2189" s="636">
        <v>7725048330</v>
      </c>
      <c r="T2189" s="476" t="s">
        <v>10364</v>
      </c>
      <c r="U2189" s="670" t="s">
        <v>694</v>
      </c>
      <c r="V2189" s="476" t="s">
        <v>694</v>
      </c>
      <c r="W2189" s="632" t="s">
        <v>1785</v>
      </c>
      <c r="X2189" s="632" t="s">
        <v>1785</v>
      </c>
      <c r="Y2189" s="422" t="s">
        <v>10402</v>
      </c>
      <c r="Z2189" s="637">
        <v>21179</v>
      </c>
      <c r="AA2189" s="632" t="s">
        <v>9714</v>
      </c>
      <c r="AB2189" s="636">
        <v>7725048330</v>
      </c>
    </row>
    <row r="2190" spans="1:28" ht="67.5">
      <c r="A2190" s="475" t="s">
        <v>27912</v>
      </c>
      <c r="B2190" s="1175" t="s">
        <v>8321</v>
      </c>
      <c r="C2190" s="643">
        <v>4219004194</v>
      </c>
      <c r="D2190" s="632" t="s">
        <v>9702</v>
      </c>
      <c r="E2190" s="675" t="s">
        <v>10340</v>
      </c>
      <c r="F2190" s="632" t="s">
        <v>2499</v>
      </c>
      <c r="G2190" s="634">
        <v>42584</v>
      </c>
      <c r="H2190" s="422" t="s">
        <v>10403</v>
      </c>
      <c r="I2190" s="632" t="s">
        <v>9705</v>
      </c>
      <c r="J2190" s="635"/>
      <c r="K2190" s="632" t="s">
        <v>10</v>
      </c>
      <c r="L2190" s="639">
        <v>1</v>
      </c>
      <c r="M2190" s="639" t="s">
        <v>694</v>
      </c>
      <c r="N2190" s="637">
        <v>16398.36</v>
      </c>
      <c r="O2190" s="637">
        <v>16398.36</v>
      </c>
      <c r="P2190" s="647">
        <f t="shared" si="69"/>
        <v>0</v>
      </c>
      <c r="Q2190" s="638">
        <f t="shared" si="70"/>
        <v>0</v>
      </c>
      <c r="R2190" s="632" t="s">
        <v>10353</v>
      </c>
      <c r="S2190" s="636">
        <v>7715995942</v>
      </c>
      <c r="T2190" s="476" t="s">
        <v>10354</v>
      </c>
      <c r="U2190" s="670" t="s">
        <v>694</v>
      </c>
      <c r="V2190" s="476" t="s">
        <v>694</v>
      </c>
      <c r="W2190" s="632" t="s">
        <v>10355</v>
      </c>
      <c r="X2190" s="632" t="s">
        <v>10355</v>
      </c>
      <c r="Y2190" s="422" t="s">
        <v>10404</v>
      </c>
      <c r="Z2190" s="637">
        <v>16398.36</v>
      </c>
      <c r="AA2190" s="632" t="s">
        <v>10353</v>
      </c>
      <c r="AB2190" s="636">
        <v>7715995942</v>
      </c>
    </row>
    <row r="2191" spans="1:28" ht="67.5">
      <c r="A2191" s="475" t="s">
        <v>27913</v>
      </c>
      <c r="B2191" s="1175" t="s">
        <v>8323</v>
      </c>
      <c r="C2191" s="643">
        <v>4219004162</v>
      </c>
      <c r="D2191" s="632" t="s">
        <v>9702</v>
      </c>
      <c r="E2191" s="675" t="s">
        <v>10340</v>
      </c>
      <c r="F2191" s="632" t="s">
        <v>9758</v>
      </c>
      <c r="G2191" s="634">
        <v>42584</v>
      </c>
      <c r="H2191" s="422" t="s">
        <v>10405</v>
      </c>
      <c r="I2191" s="632" t="s">
        <v>9705</v>
      </c>
      <c r="J2191" s="635"/>
      <c r="K2191" s="632" t="s">
        <v>10</v>
      </c>
      <c r="L2191" s="639">
        <v>1</v>
      </c>
      <c r="M2191" s="639" t="s">
        <v>694</v>
      </c>
      <c r="N2191" s="637">
        <v>3744</v>
      </c>
      <c r="O2191" s="637">
        <v>3744</v>
      </c>
      <c r="P2191" s="647">
        <f t="shared" si="69"/>
        <v>0</v>
      </c>
      <c r="Q2191" s="638">
        <f t="shared" si="70"/>
        <v>0</v>
      </c>
      <c r="R2191" s="632" t="s">
        <v>10358</v>
      </c>
      <c r="S2191" s="636">
        <v>7714016753</v>
      </c>
      <c r="T2191" s="476" t="s">
        <v>10359</v>
      </c>
      <c r="U2191" s="670" t="s">
        <v>694</v>
      </c>
      <c r="V2191" s="476" t="s">
        <v>694</v>
      </c>
      <c r="W2191" s="632" t="s">
        <v>10355</v>
      </c>
      <c r="X2191" s="632" t="s">
        <v>10386</v>
      </c>
      <c r="Y2191" s="422" t="s">
        <v>10406</v>
      </c>
      <c r="Z2191" s="637">
        <v>3744</v>
      </c>
      <c r="AA2191" s="632" t="s">
        <v>10358</v>
      </c>
      <c r="AB2191" s="636">
        <v>7714016753</v>
      </c>
    </row>
    <row r="2192" spans="1:28" ht="67.5">
      <c r="A2192" s="475" t="s">
        <v>27914</v>
      </c>
      <c r="B2192" s="1175" t="s">
        <v>8323</v>
      </c>
      <c r="C2192" s="643">
        <v>4219004162</v>
      </c>
      <c r="D2192" s="632" t="s">
        <v>9702</v>
      </c>
      <c r="E2192" s="675" t="s">
        <v>10340</v>
      </c>
      <c r="F2192" s="632" t="s">
        <v>9758</v>
      </c>
      <c r="G2192" s="634">
        <v>42584</v>
      </c>
      <c r="H2192" s="422" t="s">
        <v>10407</v>
      </c>
      <c r="I2192" s="632" t="s">
        <v>9705</v>
      </c>
      <c r="J2192" s="635"/>
      <c r="K2192" s="632" t="s">
        <v>10</v>
      </c>
      <c r="L2192" s="639">
        <v>1</v>
      </c>
      <c r="M2192" s="639" t="s">
        <v>694</v>
      </c>
      <c r="N2192" s="637">
        <v>146124</v>
      </c>
      <c r="O2192" s="637">
        <v>146124</v>
      </c>
      <c r="P2192" s="647">
        <f t="shared" si="69"/>
        <v>0</v>
      </c>
      <c r="Q2192" s="638">
        <f t="shared" si="70"/>
        <v>0</v>
      </c>
      <c r="R2192" s="632" t="s">
        <v>10358</v>
      </c>
      <c r="S2192" s="636">
        <v>7714016753</v>
      </c>
      <c r="T2192" s="476" t="s">
        <v>10359</v>
      </c>
      <c r="U2192" s="670" t="s">
        <v>694</v>
      </c>
      <c r="V2192" s="476" t="s">
        <v>694</v>
      </c>
      <c r="W2192" s="632" t="s">
        <v>10355</v>
      </c>
      <c r="X2192" s="632" t="s">
        <v>10386</v>
      </c>
      <c r="Y2192" s="422" t="s">
        <v>10408</v>
      </c>
      <c r="Z2192" s="637">
        <v>146124</v>
      </c>
      <c r="AA2192" s="632" t="s">
        <v>10358</v>
      </c>
      <c r="AB2192" s="636">
        <v>7714016753</v>
      </c>
    </row>
    <row r="2193" spans="1:28" ht="56.25">
      <c r="A2193" s="475" t="s">
        <v>27915</v>
      </c>
      <c r="B2193" s="1175" t="s">
        <v>8323</v>
      </c>
      <c r="C2193" s="643">
        <v>4219004162</v>
      </c>
      <c r="D2193" s="632" t="s">
        <v>9702</v>
      </c>
      <c r="E2193" s="675" t="s">
        <v>10340</v>
      </c>
      <c r="F2193" s="632" t="s">
        <v>9758</v>
      </c>
      <c r="G2193" s="634">
        <v>42573</v>
      </c>
      <c r="H2193" s="422" t="s">
        <v>10409</v>
      </c>
      <c r="I2193" s="632" t="s">
        <v>9705</v>
      </c>
      <c r="J2193" s="635"/>
      <c r="K2193" s="632" t="s">
        <v>10</v>
      </c>
      <c r="L2193" s="639">
        <v>1</v>
      </c>
      <c r="M2193" s="639" t="s">
        <v>694</v>
      </c>
      <c r="N2193" s="637">
        <v>126450</v>
      </c>
      <c r="O2193" s="637">
        <v>126450</v>
      </c>
      <c r="P2193" s="647">
        <f t="shared" si="69"/>
        <v>0</v>
      </c>
      <c r="Q2193" s="638">
        <f t="shared" si="70"/>
        <v>0</v>
      </c>
      <c r="R2193" s="632" t="s">
        <v>9714</v>
      </c>
      <c r="S2193" s="636">
        <v>7725048330</v>
      </c>
      <c r="T2193" s="476" t="s">
        <v>10364</v>
      </c>
      <c r="U2193" s="670" t="s">
        <v>694</v>
      </c>
      <c r="V2193" s="476" t="s">
        <v>694</v>
      </c>
      <c r="W2193" s="632" t="s">
        <v>2188</v>
      </c>
      <c r="X2193" s="632" t="s">
        <v>2188</v>
      </c>
      <c r="Y2193" s="422" t="s">
        <v>10410</v>
      </c>
      <c r="Z2193" s="637">
        <v>126450</v>
      </c>
      <c r="AA2193" s="632" t="s">
        <v>9714</v>
      </c>
      <c r="AB2193" s="636">
        <v>7725048330</v>
      </c>
    </row>
    <row r="2194" spans="1:28" ht="67.5">
      <c r="A2194" s="475" t="s">
        <v>27916</v>
      </c>
      <c r="B2194" s="1175" t="s">
        <v>8323</v>
      </c>
      <c r="C2194" s="643">
        <v>4219004162</v>
      </c>
      <c r="D2194" s="632" t="s">
        <v>9702</v>
      </c>
      <c r="E2194" s="675" t="s">
        <v>10340</v>
      </c>
      <c r="F2194" s="632" t="s">
        <v>9758</v>
      </c>
      <c r="G2194" s="634">
        <v>42584</v>
      </c>
      <c r="H2194" s="422" t="s">
        <v>10411</v>
      </c>
      <c r="I2194" s="632" t="s">
        <v>9705</v>
      </c>
      <c r="J2194" s="635"/>
      <c r="K2194" s="632" t="s">
        <v>10</v>
      </c>
      <c r="L2194" s="639">
        <v>1</v>
      </c>
      <c r="M2194" s="639" t="s">
        <v>694</v>
      </c>
      <c r="N2194" s="637">
        <v>144888.70000000001</v>
      </c>
      <c r="O2194" s="637">
        <v>144888.70000000001</v>
      </c>
      <c r="P2194" s="647">
        <f t="shared" si="69"/>
        <v>0</v>
      </c>
      <c r="Q2194" s="638">
        <f t="shared" si="70"/>
        <v>0</v>
      </c>
      <c r="R2194" s="632" t="s">
        <v>10353</v>
      </c>
      <c r="S2194" s="636">
        <v>7715995942</v>
      </c>
      <c r="T2194" s="476" t="s">
        <v>10354</v>
      </c>
      <c r="U2194" s="670" t="s">
        <v>694</v>
      </c>
      <c r="V2194" s="476" t="s">
        <v>694</v>
      </c>
      <c r="W2194" s="632" t="s">
        <v>10355</v>
      </c>
      <c r="X2194" s="632" t="s">
        <v>10355</v>
      </c>
      <c r="Y2194" s="422" t="s">
        <v>10412</v>
      </c>
      <c r="Z2194" s="637">
        <v>144888.70000000001</v>
      </c>
      <c r="AA2194" s="632" t="s">
        <v>10353</v>
      </c>
      <c r="AB2194" s="636">
        <v>7715995942</v>
      </c>
    </row>
    <row r="2195" spans="1:28" ht="56.25">
      <c r="A2195" s="475" t="s">
        <v>27917</v>
      </c>
      <c r="B2195" s="1174" t="s">
        <v>7383</v>
      </c>
      <c r="C2195" s="643">
        <v>4221003536</v>
      </c>
      <c r="D2195" s="632" t="s">
        <v>9702</v>
      </c>
      <c r="E2195" s="675" t="s">
        <v>10340</v>
      </c>
      <c r="F2195" s="632" t="s">
        <v>2990</v>
      </c>
      <c r="G2195" s="634">
        <v>42551</v>
      </c>
      <c r="H2195" s="422" t="s">
        <v>10413</v>
      </c>
      <c r="I2195" s="632" t="s">
        <v>9705</v>
      </c>
      <c r="J2195" s="635"/>
      <c r="K2195" s="632" t="s">
        <v>10</v>
      </c>
      <c r="L2195" s="639">
        <v>1</v>
      </c>
      <c r="M2195" s="639" t="s">
        <v>694</v>
      </c>
      <c r="N2195" s="637">
        <v>29155</v>
      </c>
      <c r="O2195" s="637">
        <v>29155</v>
      </c>
      <c r="P2195" s="647">
        <f t="shared" ref="P2195:P2258" si="71">N2195-O2195</f>
        <v>0</v>
      </c>
      <c r="Q2195" s="638">
        <f t="shared" ref="Q2195:Q2258" si="72">(100-((O2195/N2195)*100))/100</f>
        <v>0</v>
      </c>
      <c r="R2195" s="632" t="s">
        <v>9714</v>
      </c>
      <c r="S2195" s="636">
        <v>7725048330</v>
      </c>
      <c r="T2195" s="476" t="s">
        <v>10364</v>
      </c>
      <c r="U2195" s="670" t="s">
        <v>694</v>
      </c>
      <c r="V2195" s="476" t="s">
        <v>694</v>
      </c>
      <c r="W2195" s="632" t="s">
        <v>867</v>
      </c>
      <c r="X2195" s="632" t="s">
        <v>2499</v>
      </c>
      <c r="Y2195" s="422" t="s">
        <v>10414</v>
      </c>
      <c r="Z2195" s="637">
        <v>29155</v>
      </c>
      <c r="AA2195" s="632" t="s">
        <v>9714</v>
      </c>
      <c r="AB2195" s="636">
        <v>7725048330</v>
      </c>
    </row>
    <row r="2196" spans="1:28" ht="67.5">
      <c r="A2196" s="475" t="s">
        <v>27918</v>
      </c>
      <c r="B2196" s="1174" t="s">
        <v>7383</v>
      </c>
      <c r="C2196" s="643">
        <v>4221003536</v>
      </c>
      <c r="D2196" s="632" t="s">
        <v>9702</v>
      </c>
      <c r="E2196" s="675" t="s">
        <v>10340</v>
      </c>
      <c r="F2196" s="632" t="s">
        <v>2499</v>
      </c>
      <c r="G2196" s="634">
        <v>42584</v>
      </c>
      <c r="H2196" s="422" t="s">
        <v>10415</v>
      </c>
      <c r="I2196" s="632" t="s">
        <v>9705</v>
      </c>
      <c r="J2196" s="635"/>
      <c r="K2196" s="632" t="s">
        <v>10</v>
      </c>
      <c r="L2196" s="639">
        <v>1</v>
      </c>
      <c r="M2196" s="639" t="s">
        <v>694</v>
      </c>
      <c r="N2196" s="637">
        <v>96417.2</v>
      </c>
      <c r="O2196" s="637">
        <v>96417.2</v>
      </c>
      <c r="P2196" s="647">
        <f t="shared" si="71"/>
        <v>0</v>
      </c>
      <c r="Q2196" s="638">
        <f t="shared" si="72"/>
        <v>0</v>
      </c>
      <c r="R2196" s="632" t="s">
        <v>10353</v>
      </c>
      <c r="S2196" s="636">
        <v>7715995942</v>
      </c>
      <c r="T2196" s="476" t="s">
        <v>10354</v>
      </c>
      <c r="U2196" s="670" t="s">
        <v>694</v>
      </c>
      <c r="V2196" s="476" t="s">
        <v>694</v>
      </c>
      <c r="W2196" s="632" t="s">
        <v>10355</v>
      </c>
      <c r="X2196" s="632" t="s">
        <v>10355</v>
      </c>
      <c r="Y2196" s="422" t="s">
        <v>10416</v>
      </c>
      <c r="Z2196" s="637">
        <v>96417.2</v>
      </c>
      <c r="AA2196" s="632" t="s">
        <v>10353</v>
      </c>
      <c r="AB2196" s="636">
        <v>7715995942</v>
      </c>
    </row>
    <row r="2197" spans="1:28" ht="78.75">
      <c r="A2197" s="475" t="s">
        <v>27919</v>
      </c>
      <c r="B2197" s="1174" t="s">
        <v>8326</v>
      </c>
      <c r="C2197" s="643">
        <v>4221002638</v>
      </c>
      <c r="D2197" s="632" t="s">
        <v>269</v>
      </c>
      <c r="E2197" s="422" t="s">
        <v>9857</v>
      </c>
      <c r="F2197" s="632" t="s">
        <v>1326</v>
      </c>
      <c r="G2197" s="634">
        <v>42625</v>
      </c>
      <c r="H2197" s="422" t="s">
        <v>10417</v>
      </c>
      <c r="I2197" s="632" t="s">
        <v>9860</v>
      </c>
      <c r="J2197" s="635"/>
      <c r="K2197" s="632" t="s">
        <v>10</v>
      </c>
      <c r="L2197" s="639">
        <v>1</v>
      </c>
      <c r="M2197" s="639" t="s">
        <v>694</v>
      </c>
      <c r="N2197" s="637">
        <v>97471.039999999994</v>
      </c>
      <c r="O2197" s="637">
        <v>97471.039999999994</v>
      </c>
      <c r="P2197" s="647">
        <f t="shared" si="71"/>
        <v>0</v>
      </c>
      <c r="Q2197" s="638">
        <f t="shared" si="72"/>
        <v>0</v>
      </c>
      <c r="R2197" s="632" t="s">
        <v>6331</v>
      </c>
      <c r="S2197" s="636">
        <v>4217166136</v>
      </c>
      <c r="T2197" s="476" t="s">
        <v>9861</v>
      </c>
      <c r="U2197" s="476" t="s">
        <v>694</v>
      </c>
      <c r="V2197" s="476" t="s">
        <v>694</v>
      </c>
      <c r="W2197" s="632" t="s">
        <v>2103</v>
      </c>
      <c r="X2197" s="632" t="s">
        <v>3323</v>
      </c>
      <c r="Y2197" s="422" t="s">
        <v>10418</v>
      </c>
      <c r="Z2197" s="637">
        <v>97471.039999999994</v>
      </c>
      <c r="AA2197" s="632" t="s">
        <v>6331</v>
      </c>
      <c r="AB2197" s="636">
        <v>4217166136</v>
      </c>
    </row>
    <row r="2198" spans="1:28" ht="67.5">
      <c r="A2198" s="475" t="s">
        <v>27920</v>
      </c>
      <c r="B2198" s="1174" t="s">
        <v>8326</v>
      </c>
      <c r="C2198" s="643">
        <v>4221002638</v>
      </c>
      <c r="D2198" s="632" t="s">
        <v>9702</v>
      </c>
      <c r="E2198" s="675" t="s">
        <v>10340</v>
      </c>
      <c r="F2198" s="632" t="s">
        <v>2499</v>
      </c>
      <c r="G2198" s="634">
        <v>42583</v>
      </c>
      <c r="H2198" s="422" t="s">
        <v>10419</v>
      </c>
      <c r="I2198" s="632" t="s">
        <v>9705</v>
      </c>
      <c r="J2198" s="635"/>
      <c r="K2198" s="632" t="s">
        <v>10</v>
      </c>
      <c r="L2198" s="639">
        <v>1</v>
      </c>
      <c r="M2198" s="639" t="s">
        <v>694</v>
      </c>
      <c r="N2198" s="637">
        <v>177555.4</v>
      </c>
      <c r="O2198" s="637">
        <v>177555.4</v>
      </c>
      <c r="P2198" s="647">
        <f t="shared" si="71"/>
        <v>0</v>
      </c>
      <c r="Q2198" s="638">
        <f t="shared" si="72"/>
        <v>0</v>
      </c>
      <c r="R2198" s="632" t="s">
        <v>10353</v>
      </c>
      <c r="S2198" s="636">
        <v>7715995942</v>
      </c>
      <c r="T2198" s="476" t="s">
        <v>10354</v>
      </c>
      <c r="U2198" s="670" t="s">
        <v>694</v>
      </c>
      <c r="V2198" s="476" t="s">
        <v>694</v>
      </c>
      <c r="W2198" s="632" t="s">
        <v>10355</v>
      </c>
      <c r="X2198" s="632" t="s">
        <v>10355</v>
      </c>
      <c r="Y2198" s="422" t="s">
        <v>10420</v>
      </c>
      <c r="Z2198" s="637">
        <v>177555.4</v>
      </c>
      <c r="AA2198" s="632" t="s">
        <v>10353</v>
      </c>
      <c r="AB2198" s="636">
        <v>7715995942</v>
      </c>
    </row>
    <row r="2199" spans="1:28" ht="56.25">
      <c r="A2199" s="475" t="s">
        <v>27921</v>
      </c>
      <c r="B2199" s="1174" t="s">
        <v>8326</v>
      </c>
      <c r="C2199" s="643">
        <v>4221002638</v>
      </c>
      <c r="D2199" s="632" t="s">
        <v>9702</v>
      </c>
      <c r="E2199" s="675" t="s">
        <v>10340</v>
      </c>
      <c r="F2199" s="632" t="s">
        <v>2499</v>
      </c>
      <c r="G2199" s="634">
        <v>42569</v>
      </c>
      <c r="H2199" s="422" t="s">
        <v>10421</v>
      </c>
      <c r="I2199" s="632" t="s">
        <v>9705</v>
      </c>
      <c r="J2199" s="635"/>
      <c r="K2199" s="632" t="s">
        <v>10</v>
      </c>
      <c r="L2199" s="639">
        <v>1</v>
      </c>
      <c r="M2199" s="639" t="s">
        <v>694</v>
      </c>
      <c r="N2199" s="637">
        <v>37730</v>
      </c>
      <c r="O2199" s="637">
        <v>37730</v>
      </c>
      <c r="P2199" s="647">
        <f t="shared" si="71"/>
        <v>0</v>
      </c>
      <c r="Q2199" s="638">
        <f t="shared" si="72"/>
        <v>0</v>
      </c>
      <c r="R2199" s="632" t="s">
        <v>9714</v>
      </c>
      <c r="S2199" s="636">
        <v>7725048330</v>
      </c>
      <c r="T2199" s="476" t="s">
        <v>10364</v>
      </c>
      <c r="U2199" s="670" t="s">
        <v>694</v>
      </c>
      <c r="V2199" s="476" t="s">
        <v>694</v>
      </c>
      <c r="W2199" s="632" t="s">
        <v>2506</v>
      </c>
      <c r="X2199" s="632" t="s">
        <v>2506</v>
      </c>
      <c r="Y2199" s="422" t="s">
        <v>10422</v>
      </c>
      <c r="Z2199" s="637">
        <v>37730</v>
      </c>
      <c r="AA2199" s="632" t="s">
        <v>9714</v>
      </c>
      <c r="AB2199" s="636">
        <v>7725048330</v>
      </c>
    </row>
    <row r="2200" spans="1:28" ht="67.5">
      <c r="A2200" s="475" t="s">
        <v>27922</v>
      </c>
      <c r="B2200" s="1175" t="s">
        <v>7151</v>
      </c>
      <c r="C2200" s="677" t="s">
        <v>7152</v>
      </c>
      <c r="D2200" s="632" t="s">
        <v>9702</v>
      </c>
      <c r="E2200" s="675" t="s">
        <v>10340</v>
      </c>
      <c r="F2200" s="632" t="s">
        <v>2499</v>
      </c>
      <c r="G2200" s="634">
        <v>42577</v>
      </c>
      <c r="H2200" s="422" t="s">
        <v>10423</v>
      </c>
      <c r="I2200" s="632" t="s">
        <v>9705</v>
      </c>
      <c r="J2200" s="635"/>
      <c r="K2200" s="632" t="s">
        <v>10</v>
      </c>
      <c r="L2200" s="639">
        <v>1</v>
      </c>
      <c r="M2200" s="639" t="s">
        <v>694</v>
      </c>
      <c r="N2200" s="637">
        <v>175898.25</v>
      </c>
      <c r="O2200" s="637">
        <v>175898.25</v>
      </c>
      <c r="P2200" s="647">
        <f t="shared" si="71"/>
        <v>0</v>
      </c>
      <c r="Q2200" s="638">
        <f t="shared" si="72"/>
        <v>0</v>
      </c>
      <c r="R2200" s="632" t="s">
        <v>10424</v>
      </c>
      <c r="S2200" s="636">
        <v>7706254433</v>
      </c>
      <c r="T2200" s="476" t="s">
        <v>10425</v>
      </c>
      <c r="U2200" s="670" t="s">
        <v>694</v>
      </c>
      <c r="V2200" s="476" t="s">
        <v>694</v>
      </c>
      <c r="W2200" s="632" t="s">
        <v>10389</v>
      </c>
      <c r="X2200" s="632" t="s">
        <v>10389</v>
      </c>
      <c r="Y2200" s="422" t="s">
        <v>10426</v>
      </c>
      <c r="Z2200" s="637">
        <v>175898.25</v>
      </c>
      <c r="AA2200" s="632" t="s">
        <v>10424</v>
      </c>
      <c r="AB2200" s="636">
        <v>7706254433</v>
      </c>
    </row>
    <row r="2201" spans="1:28" ht="67.5">
      <c r="A2201" s="475" t="s">
        <v>27923</v>
      </c>
      <c r="B2201" s="1175" t="s">
        <v>7151</v>
      </c>
      <c r="C2201" s="677" t="s">
        <v>7152</v>
      </c>
      <c r="D2201" s="632" t="s">
        <v>9702</v>
      </c>
      <c r="E2201" s="675" t="s">
        <v>10340</v>
      </c>
      <c r="F2201" s="632" t="s">
        <v>2499</v>
      </c>
      <c r="G2201" s="634">
        <v>42584</v>
      </c>
      <c r="H2201" s="422" t="s">
        <v>10427</v>
      </c>
      <c r="I2201" s="632" t="s">
        <v>9705</v>
      </c>
      <c r="J2201" s="635"/>
      <c r="K2201" s="632" t="s">
        <v>10</v>
      </c>
      <c r="L2201" s="639">
        <v>1</v>
      </c>
      <c r="M2201" s="639" t="s">
        <v>694</v>
      </c>
      <c r="N2201" s="637">
        <v>23358.720000000001</v>
      </c>
      <c r="O2201" s="637">
        <v>23358.720000000001</v>
      </c>
      <c r="P2201" s="647">
        <f t="shared" si="71"/>
        <v>0</v>
      </c>
      <c r="Q2201" s="638">
        <f t="shared" si="72"/>
        <v>0</v>
      </c>
      <c r="R2201" s="632" t="s">
        <v>10353</v>
      </c>
      <c r="S2201" s="636">
        <v>7715995942</v>
      </c>
      <c r="T2201" s="476" t="s">
        <v>10354</v>
      </c>
      <c r="U2201" s="670" t="s">
        <v>694</v>
      </c>
      <c r="V2201" s="476" t="s">
        <v>694</v>
      </c>
      <c r="W2201" s="632" t="s">
        <v>10355</v>
      </c>
      <c r="X2201" s="632" t="s">
        <v>10386</v>
      </c>
      <c r="Y2201" s="422" t="s">
        <v>10428</v>
      </c>
      <c r="Z2201" s="637">
        <v>23358.720000000001</v>
      </c>
      <c r="AA2201" s="632" t="s">
        <v>10353</v>
      </c>
      <c r="AB2201" s="636">
        <v>7715995942</v>
      </c>
    </row>
    <row r="2202" spans="1:28" ht="135">
      <c r="A2202" s="475" t="s">
        <v>27924</v>
      </c>
      <c r="B2202" s="1172" t="s">
        <v>10319</v>
      </c>
      <c r="C2202" s="643">
        <v>4221007227</v>
      </c>
      <c r="D2202" s="632" t="s">
        <v>830</v>
      </c>
      <c r="E2202" s="666" t="s">
        <v>10166</v>
      </c>
      <c r="F2202" s="632" t="s">
        <v>1454</v>
      </c>
      <c r="G2202" s="634">
        <v>42605</v>
      </c>
      <c r="H2202" s="422" t="s">
        <v>10429</v>
      </c>
      <c r="I2202" s="632" t="s">
        <v>10168</v>
      </c>
      <c r="J2202" s="635"/>
      <c r="K2202" s="632" t="s">
        <v>10</v>
      </c>
      <c r="L2202" s="639">
        <v>1</v>
      </c>
      <c r="M2202" s="639" t="s">
        <v>694</v>
      </c>
      <c r="N2202" s="637">
        <v>20910.400000000001</v>
      </c>
      <c r="O2202" s="637">
        <v>20910.400000000001</v>
      </c>
      <c r="P2202" s="647">
        <f t="shared" si="71"/>
        <v>0</v>
      </c>
      <c r="Q2202" s="638">
        <f t="shared" si="72"/>
        <v>0</v>
      </c>
      <c r="R2202" s="632" t="s">
        <v>10430</v>
      </c>
      <c r="S2202" s="636">
        <v>4217168905</v>
      </c>
      <c r="T2202" s="476" t="s">
        <v>10431</v>
      </c>
      <c r="U2202" s="670" t="s">
        <v>694</v>
      </c>
      <c r="V2202" s="476" t="s">
        <v>694</v>
      </c>
      <c r="W2202" s="632" t="s">
        <v>1332</v>
      </c>
      <c r="X2202" s="632" t="s">
        <v>1332</v>
      </c>
      <c r="Y2202" s="422" t="s">
        <v>10432</v>
      </c>
      <c r="Z2202" s="637">
        <v>20910.400000000001</v>
      </c>
      <c r="AA2202" s="632" t="s">
        <v>10430</v>
      </c>
      <c r="AB2202" s="636">
        <v>4217168905</v>
      </c>
    </row>
    <row r="2203" spans="1:28" ht="67.5">
      <c r="A2203" s="475" t="s">
        <v>27925</v>
      </c>
      <c r="B2203" s="1174" t="s">
        <v>10433</v>
      </c>
      <c r="C2203" s="643">
        <v>4221030071</v>
      </c>
      <c r="D2203" s="632" t="s">
        <v>9702</v>
      </c>
      <c r="E2203" s="675" t="s">
        <v>10340</v>
      </c>
      <c r="F2203" s="632" t="s">
        <v>2499</v>
      </c>
      <c r="G2203" s="634">
        <v>42584</v>
      </c>
      <c r="H2203" s="422" t="s">
        <v>10434</v>
      </c>
      <c r="I2203" s="632" t="s">
        <v>9705</v>
      </c>
      <c r="J2203" s="635"/>
      <c r="K2203" s="632" t="s">
        <v>10</v>
      </c>
      <c r="L2203" s="639">
        <v>1</v>
      </c>
      <c r="M2203" s="639" t="s">
        <v>694</v>
      </c>
      <c r="N2203" s="637">
        <v>46962.3</v>
      </c>
      <c r="O2203" s="637">
        <v>46962.3</v>
      </c>
      <c r="P2203" s="647">
        <f t="shared" si="71"/>
        <v>0</v>
      </c>
      <c r="Q2203" s="638">
        <f t="shared" si="72"/>
        <v>0</v>
      </c>
      <c r="R2203" s="632" t="s">
        <v>10353</v>
      </c>
      <c r="S2203" s="636">
        <v>7715995942</v>
      </c>
      <c r="T2203" s="476" t="s">
        <v>10354</v>
      </c>
      <c r="U2203" s="670" t="s">
        <v>694</v>
      </c>
      <c r="V2203" s="476" t="s">
        <v>694</v>
      </c>
      <c r="W2203" s="632" t="s">
        <v>10355</v>
      </c>
      <c r="X2203" s="632" t="s">
        <v>10386</v>
      </c>
      <c r="Y2203" s="422" t="s">
        <v>10435</v>
      </c>
      <c r="Z2203" s="637">
        <v>46962.3</v>
      </c>
      <c r="AA2203" s="632" t="s">
        <v>10353</v>
      </c>
      <c r="AB2203" s="636">
        <v>7715995942</v>
      </c>
    </row>
    <row r="2204" spans="1:28" ht="56.25">
      <c r="A2204" s="475" t="s">
        <v>27926</v>
      </c>
      <c r="B2204" s="1174" t="s">
        <v>10433</v>
      </c>
      <c r="C2204" s="643">
        <v>4221030071</v>
      </c>
      <c r="D2204" s="632" t="s">
        <v>9702</v>
      </c>
      <c r="E2204" s="675" t="s">
        <v>10340</v>
      </c>
      <c r="F2204" s="632" t="s">
        <v>649</v>
      </c>
      <c r="G2204" s="634">
        <v>42551</v>
      </c>
      <c r="H2204" s="422" t="s">
        <v>10436</v>
      </c>
      <c r="I2204" s="632" t="s">
        <v>9705</v>
      </c>
      <c r="J2204" s="635"/>
      <c r="K2204" s="632" t="s">
        <v>10</v>
      </c>
      <c r="L2204" s="639">
        <v>1</v>
      </c>
      <c r="M2204" s="639" t="s">
        <v>694</v>
      </c>
      <c r="N2204" s="637">
        <v>11000</v>
      </c>
      <c r="O2204" s="637">
        <v>11000</v>
      </c>
      <c r="P2204" s="647">
        <f t="shared" si="71"/>
        <v>0</v>
      </c>
      <c r="Q2204" s="638">
        <f t="shared" si="72"/>
        <v>0</v>
      </c>
      <c r="R2204" s="632" t="s">
        <v>9714</v>
      </c>
      <c r="S2204" s="636">
        <v>7725048330</v>
      </c>
      <c r="T2204" s="476" t="s">
        <v>10364</v>
      </c>
      <c r="U2204" s="670" t="s">
        <v>694</v>
      </c>
      <c r="V2204" s="476" t="s">
        <v>694</v>
      </c>
      <c r="W2204" s="632" t="s">
        <v>867</v>
      </c>
      <c r="X2204" s="632" t="s">
        <v>2499</v>
      </c>
      <c r="Y2204" s="422" t="s">
        <v>10437</v>
      </c>
      <c r="Z2204" s="637">
        <v>11000</v>
      </c>
      <c r="AA2204" s="632" t="s">
        <v>9714</v>
      </c>
      <c r="AB2204" s="636">
        <v>7725048330</v>
      </c>
    </row>
    <row r="2205" spans="1:28" ht="67.5">
      <c r="A2205" s="475" t="s">
        <v>27927</v>
      </c>
      <c r="B2205" s="1174" t="s">
        <v>10438</v>
      </c>
      <c r="C2205" s="643">
        <v>4219004170</v>
      </c>
      <c r="D2205" s="632" t="s">
        <v>9702</v>
      </c>
      <c r="E2205" s="675" t="s">
        <v>10340</v>
      </c>
      <c r="F2205" s="632" t="s">
        <v>2499</v>
      </c>
      <c r="G2205" s="634">
        <v>42583</v>
      </c>
      <c r="H2205" s="422" t="s">
        <v>10439</v>
      </c>
      <c r="I2205" s="632" t="s">
        <v>9705</v>
      </c>
      <c r="J2205" s="635"/>
      <c r="K2205" s="632" t="s">
        <v>10</v>
      </c>
      <c r="L2205" s="639">
        <v>1</v>
      </c>
      <c r="M2205" s="639" t="s">
        <v>694</v>
      </c>
      <c r="N2205" s="637">
        <v>64845.88</v>
      </c>
      <c r="O2205" s="637">
        <v>64845.88</v>
      </c>
      <c r="P2205" s="647">
        <f t="shared" si="71"/>
        <v>0</v>
      </c>
      <c r="Q2205" s="638">
        <f t="shared" si="72"/>
        <v>0</v>
      </c>
      <c r="R2205" s="632" t="s">
        <v>10353</v>
      </c>
      <c r="S2205" s="636">
        <v>7715995942</v>
      </c>
      <c r="T2205" s="476" t="s">
        <v>10354</v>
      </c>
      <c r="U2205" s="670" t="s">
        <v>694</v>
      </c>
      <c r="V2205" s="476" t="s">
        <v>694</v>
      </c>
      <c r="W2205" s="632" t="s">
        <v>10355</v>
      </c>
      <c r="X2205" s="632" t="s">
        <v>10355</v>
      </c>
      <c r="Y2205" s="422" t="s">
        <v>10440</v>
      </c>
      <c r="Z2205" s="637">
        <v>64845.88</v>
      </c>
      <c r="AA2205" s="632" t="s">
        <v>10353</v>
      </c>
      <c r="AB2205" s="636">
        <v>7715995942</v>
      </c>
    </row>
    <row r="2206" spans="1:28" ht="67.5">
      <c r="A2206" s="475" t="s">
        <v>27928</v>
      </c>
      <c r="B2206" s="1174" t="s">
        <v>10441</v>
      </c>
      <c r="C2206" s="643">
        <v>4221020073</v>
      </c>
      <c r="D2206" s="632" t="s">
        <v>9702</v>
      </c>
      <c r="E2206" s="675" t="s">
        <v>10340</v>
      </c>
      <c r="F2206" s="632" t="s">
        <v>2499</v>
      </c>
      <c r="G2206" s="634">
        <v>42577</v>
      </c>
      <c r="H2206" s="422" t="s">
        <v>10442</v>
      </c>
      <c r="I2206" s="632" t="s">
        <v>9705</v>
      </c>
      <c r="J2206" s="635"/>
      <c r="K2206" s="632" t="s">
        <v>10</v>
      </c>
      <c r="L2206" s="639">
        <v>1</v>
      </c>
      <c r="M2206" s="639" t="s">
        <v>694</v>
      </c>
      <c r="N2206" s="637">
        <v>37279.550000000003</v>
      </c>
      <c r="O2206" s="637">
        <v>37279.550000000003</v>
      </c>
      <c r="P2206" s="647">
        <f t="shared" si="71"/>
        <v>0</v>
      </c>
      <c r="Q2206" s="638">
        <f t="shared" si="72"/>
        <v>0</v>
      </c>
      <c r="R2206" s="632" t="s">
        <v>10424</v>
      </c>
      <c r="S2206" s="636">
        <v>7706254433</v>
      </c>
      <c r="T2206" s="476" t="s">
        <v>10425</v>
      </c>
      <c r="U2206" s="670" t="s">
        <v>694</v>
      </c>
      <c r="V2206" s="476" t="s">
        <v>694</v>
      </c>
      <c r="W2206" s="632" t="s">
        <v>10389</v>
      </c>
      <c r="X2206" s="632" t="s">
        <v>10389</v>
      </c>
      <c r="Y2206" s="422" t="s">
        <v>10443</v>
      </c>
      <c r="Z2206" s="637">
        <v>37279.550000000003</v>
      </c>
      <c r="AA2206" s="632" t="s">
        <v>10424</v>
      </c>
      <c r="AB2206" s="636">
        <v>7706254433</v>
      </c>
    </row>
    <row r="2207" spans="1:28" ht="67.5">
      <c r="A2207" s="475" t="s">
        <v>27929</v>
      </c>
      <c r="B2207" s="1174" t="s">
        <v>10441</v>
      </c>
      <c r="C2207" s="643">
        <v>4221020073</v>
      </c>
      <c r="D2207" s="632" t="s">
        <v>9702</v>
      </c>
      <c r="E2207" s="675" t="s">
        <v>10340</v>
      </c>
      <c r="F2207" s="632" t="s">
        <v>1408</v>
      </c>
      <c r="G2207" s="634">
        <v>42584</v>
      </c>
      <c r="H2207" s="422" t="s">
        <v>10444</v>
      </c>
      <c r="I2207" s="632" t="s">
        <v>9705</v>
      </c>
      <c r="J2207" s="635"/>
      <c r="K2207" s="632" t="s">
        <v>10</v>
      </c>
      <c r="L2207" s="639">
        <v>1</v>
      </c>
      <c r="M2207" s="639" t="s">
        <v>694</v>
      </c>
      <c r="N2207" s="637">
        <v>39258</v>
      </c>
      <c r="O2207" s="637">
        <v>39258</v>
      </c>
      <c r="P2207" s="647">
        <f t="shared" si="71"/>
        <v>0</v>
      </c>
      <c r="Q2207" s="638">
        <f t="shared" si="72"/>
        <v>0</v>
      </c>
      <c r="R2207" s="632" t="s">
        <v>10358</v>
      </c>
      <c r="S2207" s="636">
        <v>7714016753</v>
      </c>
      <c r="T2207" s="476" t="s">
        <v>10359</v>
      </c>
      <c r="U2207" s="670" t="s">
        <v>694</v>
      </c>
      <c r="V2207" s="476" t="s">
        <v>694</v>
      </c>
      <c r="W2207" s="632" t="s">
        <v>10355</v>
      </c>
      <c r="X2207" s="632" t="s">
        <v>10386</v>
      </c>
      <c r="Y2207" s="422" t="s">
        <v>10445</v>
      </c>
      <c r="Z2207" s="637">
        <v>39258</v>
      </c>
      <c r="AA2207" s="632" t="s">
        <v>10358</v>
      </c>
      <c r="AB2207" s="636">
        <v>7714016753</v>
      </c>
    </row>
    <row r="2208" spans="1:28" ht="67.5">
      <c r="A2208" s="475" t="s">
        <v>27930</v>
      </c>
      <c r="B2208" s="1174" t="s">
        <v>10441</v>
      </c>
      <c r="C2208" s="643">
        <v>4221020073</v>
      </c>
      <c r="D2208" s="632" t="s">
        <v>9702</v>
      </c>
      <c r="E2208" s="675" t="s">
        <v>10340</v>
      </c>
      <c r="F2208" s="632" t="s">
        <v>2499</v>
      </c>
      <c r="G2208" s="634">
        <v>42584</v>
      </c>
      <c r="H2208" s="422" t="s">
        <v>10446</v>
      </c>
      <c r="I2208" s="632" t="s">
        <v>9705</v>
      </c>
      <c r="J2208" s="635"/>
      <c r="K2208" s="632" t="s">
        <v>10</v>
      </c>
      <c r="L2208" s="639">
        <v>1</v>
      </c>
      <c r="M2208" s="639" t="s">
        <v>694</v>
      </c>
      <c r="N2208" s="637">
        <v>93287.81</v>
      </c>
      <c r="O2208" s="637">
        <v>93287.81</v>
      </c>
      <c r="P2208" s="647">
        <f t="shared" si="71"/>
        <v>0</v>
      </c>
      <c r="Q2208" s="638">
        <f t="shared" si="72"/>
        <v>0</v>
      </c>
      <c r="R2208" s="632" t="s">
        <v>10353</v>
      </c>
      <c r="S2208" s="636">
        <v>7715995942</v>
      </c>
      <c r="T2208" s="476" t="s">
        <v>10354</v>
      </c>
      <c r="U2208" s="670" t="s">
        <v>694</v>
      </c>
      <c r="V2208" s="476" t="s">
        <v>694</v>
      </c>
      <c r="W2208" s="632" t="s">
        <v>10355</v>
      </c>
      <c r="X2208" s="632" t="s">
        <v>10386</v>
      </c>
      <c r="Y2208" s="422" t="s">
        <v>10447</v>
      </c>
      <c r="Z2208" s="637">
        <v>93287.81</v>
      </c>
      <c r="AA2208" s="632" t="s">
        <v>10353</v>
      </c>
      <c r="AB2208" s="636">
        <v>7715995942</v>
      </c>
    </row>
    <row r="2209" spans="1:28" ht="56.25">
      <c r="A2209" s="475" t="s">
        <v>27931</v>
      </c>
      <c r="B2209" s="1174" t="s">
        <v>10441</v>
      </c>
      <c r="C2209" s="643">
        <v>4221020073</v>
      </c>
      <c r="D2209" s="632" t="s">
        <v>9702</v>
      </c>
      <c r="E2209" s="675" t="s">
        <v>10340</v>
      </c>
      <c r="F2209" s="632" t="s">
        <v>2499</v>
      </c>
      <c r="G2209" s="634">
        <v>42569</v>
      </c>
      <c r="H2209" s="422" t="s">
        <v>10448</v>
      </c>
      <c r="I2209" s="632" t="s">
        <v>9705</v>
      </c>
      <c r="J2209" s="635"/>
      <c r="K2209" s="632" t="s">
        <v>10</v>
      </c>
      <c r="L2209" s="639">
        <v>1</v>
      </c>
      <c r="M2209" s="639" t="s">
        <v>694</v>
      </c>
      <c r="N2209" s="637">
        <v>56542</v>
      </c>
      <c r="O2209" s="637">
        <v>56542</v>
      </c>
      <c r="P2209" s="647">
        <f t="shared" si="71"/>
        <v>0</v>
      </c>
      <c r="Q2209" s="638">
        <f t="shared" si="72"/>
        <v>0</v>
      </c>
      <c r="R2209" s="632" t="s">
        <v>9714</v>
      </c>
      <c r="S2209" s="636">
        <v>7725048330</v>
      </c>
      <c r="T2209" s="476" t="s">
        <v>10364</v>
      </c>
      <c r="U2209" s="670" t="s">
        <v>694</v>
      </c>
      <c r="V2209" s="476" t="s">
        <v>694</v>
      </c>
      <c r="W2209" s="632" t="s">
        <v>2506</v>
      </c>
      <c r="X2209" s="632" t="s">
        <v>2506</v>
      </c>
      <c r="Y2209" s="422" t="s">
        <v>10449</v>
      </c>
      <c r="Z2209" s="637">
        <v>56542</v>
      </c>
      <c r="AA2209" s="632" t="s">
        <v>9714</v>
      </c>
      <c r="AB2209" s="636">
        <v>7725048330</v>
      </c>
    </row>
    <row r="2210" spans="1:28" ht="146.25">
      <c r="A2210" s="475" t="s">
        <v>27932</v>
      </c>
      <c r="B2210" s="1174" t="s">
        <v>10441</v>
      </c>
      <c r="C2210" s="643">
        <v>4221020073</v>
      </c>
      <c r="D2210" s="632" t="s">
        <v>9702</v>
      </c>
      <c r="E2210" s="675" t="s">
        <v>10340</v>
      </c>
      <c r="F2210" s="632" t="s">
        <v>649</v>
      </c>
      <c r="G2210" s="634">
        <v>42556</v>
      </c>
      <c r="H2210" s="422" t="s">
        <v>10450</v>
      </c>
      <c r="I2210" s="632" t="s">
        <v>9705</v>
      </c>
      <c r="J2210" s="635"/>
      <c r="K2210" s="632" t="s">
        <v>10</v>
      </c>
      <c r="L2210" s="639">
        <v>1</v>
      </c>
      <c r="M2210" s="639" t="s">
        <v>694</v>
      </c>
      <c r="N2210" s="637">
        <v>23470</v>
      </c>
      <c r="O2210" s="637">
        <v>23470</v>
      </c>
      <c r="P2210" s="647">
        <f t="shared" si="71"/>
        <v>0</v>
      </c>
      <c r="Q2210" s="638">
        <f t="shared" si="72"/>
        <v>0</v>
      </c>
      <c r="R2210" s="476" t="s">
        <v>10342</v>
      </c>
      <c r="S2210" s="422" t="s">
        <v>10343</v>
      </c>
      <c r="T2210" s="476" t="s">
        <v>10344</v>
      </c>
      <c r="U2210" s="476" t="s">
        <v>694</v>
      </c>
      <c r="V2210" s="476" t="s">
        <v>694</v>
      </c>
      <c r="W2210" s="632" t="s">
        <v>9699</v>
      </c>
      <c r="X2210" s="632" t="s">
        <v>9699</v>
      </c>
      <c r="Y2210" s="422" t="s">
        <v>10451</v>
      </c>
      <c r="Z2210" s="637">
        <v>23470</v>
      </c>
      <c r="AA2210" s="476" t="s">
        <v>10342</v>
      </c>
      <c r="AB2210" s="422" t="s">
        <v>10343</v>
      </c>
    </row>
    <row r="2211" spans="1:28" ht="78.75">
      <c r="A2211" s="475" t="s">
        <v>27933</v>
      </c>
      <c r="B2211" s="1172" t="s">
        <v>8887</v>
      </c>
      <c r="C2211" s="632" t="s">
        <v>8888</v>
      </c>
      <c r="D2211" s="632" t="s">
        <v>265</v>
      </c>
      <c r="E2211" s="666" t="s">
        <v>9948</v>
      </c>
      <c r="F2211" s="632" t="s">
        <v>3424</v>
      </c>
      <c r="G2211" s="634">
        <v>42717</v>
      </c>
      <c r="H2211" s="422" t="s">
        <v>10452</v>
      </c>
      <c r="I2211" s="422" t="s">
        <v>3192</v>
      </c>
      <c r="J2211" s="635"/>
      <c r="K2211" s="632" t="s">
        <v>10</v>
      </c>
      <c r="L2211" s="639">
        <v>1</v>
      </c>
      <c r="M2211" s="639" t="s">
        <v>694</v>
      </c>
      <c r="N2211" s="637">
        <v>5400</v>
      </c>
      <c r="O2211" s="637">
        <v>5400</v>
      </c>
      <c r="P2211" s="647">
        <f t="shared" si="71"/>
        <v>0</v>
      </c>
      <c r="Q2211" s="638">
        <f t="shared" si="72"/>
        <v>0</v>
      </c>
      <c r="R2211" s="676" t="s">
        <v>6499</v>
      </c>
      <c r="S2211" s="676">
        <v>7707049388</v>
      </c>
      <c r="T2211" s="676" t="s">
        <v>9951</v>
      </c>
      <c r="U2211" s="676" t="s">
        <v>694</v>
      </c>
      <c r="V2211" s="676" t="s">
        <v>694</v>
      </c>
      <c r="W2211" s="632" t="s">
        <v>3486</v>
      </c>
      <c r="X2211" s="632" t="s">
        <v>3486</v>
      </c>
      <c r="Y2211" s="422" t="s">
        <v>10453</v>
      </c>
      <c r="Z2211" s="637">
        <v>5400</v>
      </c>
      <c r="AA2211" s="676" t="s">
        <v>6499</v>
      </c>
      <c r="AB2211" s="676">
        <v>7707049388</v>
      </c>
    </row>
    <row r="2212" spans="1:28" ht="78.75">
      <c r="A2212" s="475" t="s">
        <v>27934</v>
      </c>
      <c r="B2212" s="1172" t="s">
        <v>8887</v>
      </c>
      <c r="C2212" s="632" t="s">
        <v>8888</v>
      </c>
      <c r="D2212" s="632" t="s">
        <v>265</v>
      </c>
      <c r="E2212" s="666" t="s">
        <v>9948</v>
      </c>
      <c r="F2212" s="632" t="s">
        <v>3424</v>
      </c>
      <c r="G2212" s="634">
        <v>42717</v>
      </c>
      <c r="H2212" s="422" t="s">
        <v>10454</v>
      </c>
      <c r="I2212" s="422" t="s">
        <v>3192</v>
      </c>
      <c r="J2212" s="635"/>
      <c r="K2212" s="632" t="s">
        <v>10</v>
      </c>
      <c r="L2212" s="639">
        <v>1</v>
      </c>
      <c r="M2212" s="639" t="s">
        <v>694</v>
      </c>
      <c r="N2212" s="637">
        <v>10000</v>
      </c>
      <c r="O2212" s="637">
        <v>10000</v>
      </c>
      <c r="P2212" s="647">
        <f t="shared" si="71"/>
        <v>0</v>
      </c>
      <c r="Q2212" s="638">
        <f t="shared" si="72"/>
        <v>0</v>
      </c>
      <c r="R2212" s="676" t="s">
        <v>6499</v>
      </c>
      <c r="S2212" s="676">
        <v>7707049388</v>
      </c>
      <c r="T2212" s="676" t="s">
        <v>9951</v>
      </c>
      <c r="U2212" s="676" t="s">
        <v>694</v>
      </c>
      <c r="V2212" s="676" t="s">
        <v>694</v>
      </c>
      <c r="W2212" s="632" t="s">
        <v>3486</v>
      </c>
      <c r="X2212" s="632" t="s">
        <v>3486</v>
      </c>
      <c r="Y2212" s="422" t="s">
        <v>10455</v>
      </c>
      <c r="Z2212" s="637">
        <v>10000</v>
      </c>
      <c r="AA2212" s="676" t="s">
        <v>6499</v>
      </c>
      <c r="AB2212" s="676">
        <v>7707049388</v>
      </c>
    </row>
    <row r="2213" spans="1:28" ht="78.75">
      <c r="A2213" s="475" t="s">
        <v>27935</v>
      </c>
      <c r="B2213" s="1172" t="s">
        <v>8887</v>
      </c>
      <c r="C2213" s="632" t="s">
        <v>8888</v>
      </c>
      <c r="D2213" s="632" t="s">
        <v>268</v>
      </c>
      <c r="E2213" s="422" t="s">
        <v>9871</v>
      </c>
      <c r="F2213" s="632" t="s">
        <v>3692</v>
      </c>
      <c r="G2213" s="634" t="s">
        <v>694</v>
      </c>
      <c r="H2213" s="422" t="s">
        <v>694</v>
      </c>
      <c r="I2213" s="422" t="s">
        <v>1367</v>
      </c>
      <c r="J2213" s="635"/>
      <c r="K2213" s="632" t="s">
        <v>10</v>
      </c>
      <c r="L2213" s="639">
        <v>1</v>
      </c>
      <c r="M2213" s="639" t="s">
        <v>694</v>
      </c>
      <c r="N2213" s="637">
        <v>429118.95</v>
      </c>
      <c r="O2213" s="637">
        <v>429118.95</v>
      </c>
      <c r="P2213" s="647">
        <f t="shared" si="71"/>
        <v>0</v>
      </c>
      <c r="Q2213" s="638">
        <f t="shared" si="72"/>
        <v>0</v>
      </c>
      <c r="R2213" s="476" t="s">
        <v>1148</v>
      </c>
      <c r="S2213" s="422" t="s">
        <v>834</v>
      </c>
      <c r="T2213" s="476" t="s">
        <v>9872</v>
      </c>
      <c r="U2213" s="634" t="s">
        <v>694</v>
      </c>
      <c r="V2213" s="634" t="s">
        <v>694</v>
      </c>
      <c r="W2213" s="632" t="s">
        <v>3418</v>
      </c>
      <c r="X2213" s="632" t="s">
        <v>3418</v>
      </c>
      <c r="Y2213" s="422" t="s">
        <v>10456</v>
      </c>
      <c r="Z2213" s="637">
        <v>429118.95</v>
      </c>
      <c r="AA2213" s="476" t="s">
        <v>1148</v>
      </c>
      <c r="AB2213" s="422" t="s">
        <v>834</v>
      </c>
    </row>
    <row r="2214" spans="1:28" ht="78.75">
      <c r="A2214" s="475" t="s">
        <v>27936</v>
      </c>
      <c r="B2214" s="1172" t="s">
        <v>8887</v>
      </c>
      <c r="C2214" s="632" t="s">
        <v>8888</v>
      </c>
      <c r="D2214" s="632" t="s">
        <v>269</v>
      </c>
      <c r="E2214" s="528" t="s">
        <v>9901</v>
      </c>
      <c r="F2214" s="632" t="s">
        <v>3406</v>
      </c>
      <c r="G2214" s="634">
        <v>42710</v>
      </c>
      <c r="H2214" s="422" t="s">
        <v>10457</v>
      </c>
      <c r="I2214" s="422" t="s">
        <v>9903</v>
      </c>
      <c r="J2214" s="635"/>
      <c r="K2214" s="632" t="s">
        <v>10</v>
      </c>
      <c r="L2214" s="639">
        <v>1</v>
      </c>
      <c r="M2214" s="639" t="s">
        <v>694</v>
      </c>
      <c r="N2214" s="637">
        <v>343369.4</v>
      </c>
      <c r="O2214" s="637">
        <v>343369.4</v>
      </c>
      <c r="P2214" s="647">
        <f t="shared" si="71"/>
        <v>0</v>
      </c>
      <c r="Q2214" s="638">
        <f t="shared" si="72"/>
        <v>0</v>
      </c>
      <c r="R2214" s="632" t="s">
        <v>282</v>
      </c>
      <c r="S2214" s="636">
        <v>4205243178</v>
      </c>
      <c r="T2214" s="476" t="s">
        <v>9913</v>
      </c>
      <c r="U2214" s="634" t="s">
        <v>694</v>
      </c>
      <c r="V2214" s="634" t="s">
        <v>694</v>
      </c>
      <c r="W2214" s="632" t="s">
        <v>3412</v>
      </c>
      <c r="X2214" s="632" t="s">
        <v>3412</v>
      </c>
      <c r="Y2214" s="422" t="s">
        <v>10458</v>
      </c>
      <c r="Z2214" s="637">
        <v>343369.4</v>
      </c>
      <c r="AA2214" s="632" t="s">
        <v>282</v>
      </c>
      <c r="AB2214" s="636">
        <v>4205243178</v>
      </c>
    </row>
    <row r="2215" spans="1:28" ht="78.75">
      <c r="A2215" s="475" t="s">
        <v>27937</v>
      </c>
      <c r="B2215" s="1172" t="s">
        <v>8887</v>
      </c>
      <c r="C2215" s="632" t="s">
        <v>8888</v>
      </c>
      <c r="D2215" s="632" t="s">
        <v>269</v>
      </c>
      <c r="E2215" s="422" t="s">
        <v>9857</v>
      </c>
      <c r="F2215" s="632" t="s">
        <v>3402</v>
      </c>
      <c r="G2215" s="634">
        <v>42681</v>
      </c>
      <c r="H2215" s="422" t="s">
        <v>10459</v>
      </c>
      <c r="I2215" s="632" t="s">
        <v>9860</v>
      </c>
      <c r="J2215" s="635"/>
      <c r="K2215" s="632" t="s">
        <v>10</v>
      </c>
      <c r="L2215" s="639">
        <v>1</v>
      </c>
      <c r="M2215" s="639" t="s">
        <v>694</v>
      </c>
      <c r="N2215" s="637">
        <v>57031.6</v>
      </c>
      <c r="O2215" s="637">
        <v>57031.6</v>
      </c>
      <c r="P2215" s="647">
        <f t="shared" si="71"/>
        <v>0</v>
      </c>
      <c r="Q2215" s="638">
        <f t="shared" si="72"/>
        <v>0</v>
      </c>
      <c r="R2215" s="632" t="s">
        <v>6331</v>
      </c>
      <c r="S2215" s="636">
        <v>4217166136</v>
      </c>
      <c r="T2215" s="476" t="s">
        <v>9861</v>
      </c>
      <c r="U2215" s="634" t="s">
        <v>694</v>
      </c>
      <c r="V2215" s="634" t="s">
        <v>694</v>
      </c>
      <c r="W2215" s="632" t="s">
        <v>1833</v>
      </c>
      <c r="X2215" s="632" t="s">
        <v>3418</v>
      </c>
      <c r="Y2215" s="422" t="s">
        <v>10460</v>
      </c>
      <c r="Z2215" s="637">
        <v>57031.6</v>
      </c>
      <c r="AA2215" s="632" t="s">
        <v>6331</v>
      </c>
      <c r="AB2215" s="636">
        <v>4217166136</v>
      </c>
    </row>
    <row r="2216" spans="1:28" ht="78.75">
      <c r="A2216" s="475" t="s">
        <v>27938</v>
      </c>
      <c r="B2216" s="1172" t="s">
        <v>8887</v>
      </c>
      <c r="C2216" s="632" t="s">
        <v>8888</v>
      </c>
      <c r="D2216" s="632" t="s">
        <v>268</v>
      </c>
      <c r="E2216" s="422" t="s">
        <v>9871</v>
      </c>
      <c r="F2216" s="632" t="s">
        <v>3373</v>
      </c>
      <c r="G2216" s="634" t="s">
        <v>694</v>
      </c>
      <c r="H2216" s="422" t="s">
        <v>694</v>
      </c>
      <c r="I2216" s="422" t="s">
        <v>1367</v>
      </c>
      <c r="J2216" s="635"/>
      <c r="K2216" s="632" t="s">
        <v>10</v>
      </c>
      <c r="L2216" s="639">
        <v>1</v>
      </c>
      <c r="M2216" s="639" t="s">
        <v>694</v>
      </c>
      <c r="N2216" s="637">
        <v>125027.05</v>
      </c>
      <c r="O2216" s="637">
        <v>125027.05</v>
      </c>
      <c r="P2216" s="647">
        <f t="shared" si="71"/>
        <v>0</v>
      </c>
      <c r="Q2216" s="638">
        <f t="shared" si="72"/>
        <v>0</v>
      </c>
      <c r="R2216" s="476" t="s">
        <v>1148</v>
      </c>
      <c r="S2216" s="422" t="s">
        <v>834</v>
      </c>
      <c r="T2216" s="476" t="s">
        <v>9872</v>
      </c>
      <c r="U2216" s="634" t="s">
        <v>694</v>
      </c>
      <c r="V2216" s="634" t="s">
        <v>694</v>
      </c>
      <c r="W2216" s="632" t="s">
        <v>3381</v>
      </c>
      <c r="X2216" s="632" t="s">
        <v>3381</v>
      </c>
      <c r="Y2216" s="422" t="s">
        <v>10461</v>
      </c>
      <c r="Z2216" s="637">
        <v>125027.05</v>
      </c>
      <c r="AA2216" s="476" t="s">
        <v>1148</v>
      </c>
      <c r="AB2216" s="422" t="s">
        <v>834</v>
      </c>
    </row>
    <row r="2217" spans="1:28" ht="78.75">
      <c r="A2217" s="475" t="s">
        <v>27939</v>
      </c>
      <c r="B2217" s="1172" t="s">
        <v>8890</v>
      </c>
      <c r="C2217" s="643">
        <v>4221008090</v>
      </c>
      <c r="D2217" s="632" t="s">
        <v>265</v>
      </c>
      <c r="E2217" s="666" t="s">
        <v>9948</v>
      </c>
      <c r="F2217" s="632" t="s">
        <v>3443</v>
      </c>
      <c r="G2217" s="634">
        <v>42720</v>
      </c>
      <c r="H2217" s="422" t="s">
        <v>10462</v>
      </c>
      <c r="I2217" s="422" t="s">
        <v>3192</v>
      </c>
      <c r="J2217" s="635"/>
      <c r="K2217" s="632" t="s">
        <v>10</v>
      </c>
      <c r="L2217" s="639">
        <v>1</v>
      </c>
      <c r="M2217" s="639" t="s">
        <v>694</v>
      </c>
      <c r="N2217" s="637">
        <v>8000</v>
      </c>
      <c r="O2217" s="637">
        <v>8000</v>
      </c>
      <c r="P2217" s="647">
        <f t="shared" si="71"/>
        <v>0</v>
      </c>
      <c r="Q2217" s="638">
        <f t="shared" si="72"/>
        <v>0</v>
      </c>
      <c r="R2217" s="676" t="s">
        <v>6499</v>
      </c>
      <c r="S2217" s="676">
        <v>7707049388</v>
      </c>
      <c r="T2217" s="676" t="s">
        <v>9951</v>
      </c>
      <c r="U2217" s="676" t="s">
        <v>694</v>
      </c>
      <c r="V2217" s="676" t="s">
        <v>694</v>
      </c>
      <c r="W2217" s="632" t="s">
        <v>3467</v>
      </c>
      <c r="X2217" s="632" t="s">
        <v>3467</v>
      </c>
      <c r="Y2217" s="422" t="s">
        <v>10463</v>
      </c>
      <c r="Z2217" s="637">
        <v>8000</v>
      </c>
      <c r="AA2217" s="676" t="s">
        <v>6499</v>
      </c>
      <c r="AB2217" s="676">
        <v>7707049388</v>
      </c>
    </row>
    <row r="2218" spans="1:28" ht="78.75">
      <c r="A2218" s="475" t="s">
        <v>27940</v>
      </c>
      <c r="B2218" s="1172" t="s">
        <v>8890</v>
      </c>
      <c r="C2218" s="643">
        <v>4221008090</v>
      </c>
      <c r="D2218" s="632" t="s">
        <v>268</v>
      </c>
      <c r="E2218" s="422" t="s">
        <v>9871</v>
      </c>
      <c r="F2218" s="632" t="s">
        <v>3692</v>
      </c>
      <c r="G2218" s="634" t="s">
        <v>694</v>
      </c>
      <c r="H2218" s="422" t="s">
        <v>694</v>
      </c>
      <c r="I2218" s="422" t="s">
        <v>1367</v>
      </c>
      <c r="J2218" s="635"/>
      <c r="K2218" s="632" t="s">
        <v>10</v>
      </c>
      <c r="L2218" s="639">
        <v>1</v>
      </c>
      <c r="M2218" s="639" t="s">
        <v>694</v>
      </c>
      <c r="N2218" s="637">
        <v>341478.07</v>
      </c>
      <c r="O2218" s="637">
        <v>341478.07</v>
      </c>
      <c r="P2218" s="647">
        <f t="shared" si="71"/>
        <v>0</v>
      </c>
      <c r="Q2218" s="638">
        <f t="shared" si="72"/>
        <v>0</v>
      </c>
      <c r="R2218" s="476" t="s">
        <v>1148</v>
      </c>
      <c r="S2218" s="422" t="s">
        <v>834</v>
      </c>
      <c r="T2218" s="476" t="s">
        <v>9872</v>
      </c>
      <c r="U2218" s="634" t="s">
        <v>694</v>
      </c>
      <c r="V2218" s="634" t="s">
        <v>694</v>
      </c>
      <c r="W2218" s="632" t="s">
        <v>3418</v>
      </c>
      <c r="X2218" s="632" t="s">
        <v>3418</v>
      </c>
      <c r="Y2218" s="422" t="s">
        <v>10464</v>
      </c>
      <c r="Z2218" s="637">
        <v>341478.07</v>
      </c>
      <c r="AA2218" s="476" t="s">
        <v>1148</v>
      </c>
      <c r="AB2218" s="422" t="s">
        <v>834</v>
      </c>
    </row>
    <row r="2219" spans="1:28" ht="78.75">
      <c r="A2219" s="475" t="s">
        <v>27941</v>
      </c>
      <c r="B2219" s="1172" t="s">
        <v>8890</v>
      </c>
      <c r="C2219" s="643">
        <v>4221008090</v>
      </c>
      <c r="D2219" s="632" t="s">
        <v>268</v>
      </c>
      <c r="E2219" s="422" t="s">
        <v>9871</v>
      </c>
      <c r="F2219" s="632" t="s">
        <v>3432</v>
      </c>
      <c r="G2219" s="634" t="s">
        <v>694</v>
      </c>
      <c r="H2219" s="422" t="s">
        <v>694</v>
      </c>
      <c r="I2219" s="422" t="s">
        <v>1367</v>
      </c>
      <c r="J2219" s="635"/>
      <c r="K2219" s="632" t="s">
        <v>10</v>
      </c>
      <c r="L2219" s="639">
        <v>1</v>
      </c>
      <c r="M2219" s="639" t="s">
        <v>694</v>
      </c>
      <c r="N2219" s="637">
        <v>116793</v>
      </c>
      <c r="O2219" s="637">
        <v>116793</v>
      </c>
      <c r="P2219" s="647">
        <f t="shared" si="71"/>
        <v>0</v>
      </c>
      <c r="Q2219" s="638">
        <f t="shared" si="72"/>
        <v>0</v>
      </c>
      <c r="R2219" s="476" t="s">
        <v>1148</v>
      </c>
      <c r="S2219" s="422" t="s">
        <v>834</v>
      </c>
      <c r="T2219" s="476" t="s">
        <v>9872</v>
      </c>
      <c r="U2219" s="634" t="s">
        <v>694</v>
      </c>
      <c r="V2219" s="634" t="s">
        <v>694</v>
      </c>
      <c r="W2219" s="632" t="s">
        <v>3692</v>
      </c>
      <c r="X2219" s="632" t="s">
        <v>3692</v>
      </c>
      <c r="Y2219" s="422" t="s">
        <v>10465</v>
      </c>
      <c r="Z2219" s="637">
        <v>116793</v>
      </c>
      <c r="AA2219" s="476" t="s">
        <v>1148</v>
      </c>
      <c r="AB2219" s="422" t="s">
        <v>834</v>
      </c>
    </row>
    <row r="2220" spans="1:28" ht="78.75">
      <c r="A2220" s="475" t="s">
        <v>27942</v>
      </c>
      <c r="B2220" s="1172" t="s">
        <v>8892</v>
      </c>
      <c r="C2220" s="632" t="s">
        <v>8893</v>
      </c>
      <c r="D2220" s="632" t="s">
        <v>265</v>
      </c>
      <c r="E2220" s="666" t="s">
        <v>9948</v>
      </c>
      <c r="F2220" s="632" t="s">
        <v>3443</v>
      </c>
      <c r="G2220" s="634">
        <v>42720</v>
      </c>
      <c r="H2220" s="422" t="s">
        <v>10466</v>
      </c>
      <c r="I2220" s="422" t="s">
        <v>3192</v>
      </c>
      <c r="J2220" s="635"/>
      <c r="K2220" s="632" t="s">
        <v>10</v>
      </c>
      <c r="L2220" s="639">
        <v>1</v>
      </c>
      <c r="M2220" s="639" t="s">
        <v>694</v>
      </c>
      <c r="N2220" s="637">
        <v>14000</v>
      </c>
      <c r="O2220" s="637">
        <v>14000</v>
      </c>
      <c r="P2220" s="647">
        <f t="shared" si="71"/>
        <v>0</v>
      </c>
      <c r="Q2220" s="638">
        <f t="shared" si="72"/>
        <v>0</v>
      </c>
      <c r="R2220" s="676" t="s">
        <v>6499</v>
      </c>
      <c r="S2220" s="676">
        <v>7707049388</v>
      </c>
      <c r="T2220" s="676" t="s">
        <v>9951</v>
      </c>
      <c r="U2220" s="676" t="s">
        <v>694</v>
      </c>
      <c r="V2220" s="676" t="s">
        <v>694</v>
      </c>
      <c r="W2220" s="632" t="s">
        <v>3467</v>
      </c>
      <c r="X2220" s="632" t="s">
        <v>3467</v>
      </c>
      <c r="Y2220" s="422" t="s">
        <v>10467</v>
      </c>
      <c r="Z2220" s="637">
        <v>14000</v>
      </c>
      <c r="AA2220" s="676" t="s">
        <v>6499</v>
      </c>
      <c r="AB2220" s="676">
        <v>7707049388</v>
      </c>
    </row>
    <row r="2221" spans="1:28" ht="78.75">
      <c r="A2221" s="475" t="s">
        <v>27943</v>
      </c>
      <c r="B2221" s="1172" t="s">
        <v>8892</v>
      </c>
      <c r="C2221" s="632" t="s">
        <v>8893</v>
      </c>
      <c r="D2221" s="632" t="s">
        <v>268</v>
      </c>
      <c r="E2221" s="422" t="s">
        <v>9871</v>
      </c>
      <c r="F2221" s="632" t="s">
        <v>3692</v>
      </c>
      <c r="G2221" s="634" t="s">
        <v>694</v>
      </c>
      <c r="H2221" s="422" t="s">
        <v>694</v>
      </c>
      <c r="I2221" s="422" t="s">
        <v>1367</v>
      </c>
      <c r="J2221" s="635"/>
      <c r="K2221" s="632" t="s">
        <v>10</v>
      </c>
      <c r="L2221" s="639">
        <v>1</v>
      </c>
      <c r="M2221" s="639" t="s">
        <v>694</v>
      </c>
      <c r="N2221" s="637">
        <v>465037.19</v>
      </c>
      <c r="O2221" s="637">
        <v>465037.19</v>
      </c>
      <c r="P2221" s="647">
        <f t="shared" si="71"/>
        <v>0</v>
      </c>
      <c r="Q2221" s="638">
        <f t="shared" si="72"/>
        <v>0</v>
      </c>
      <c r="R2221" s="476" t="s">
        <v>1148</v>
      </c>
      <c r="S2221" s="422" t="s">
        <v>834</v>
      </c>
      <c r="T2221" s="476" t="s">
        <v>9872</v>
      </c>
      <c r="U2221" s="634" t="s">
        <v>694</v>
      </c>
      <c r="V2221" s="634" t="s">
        <v>694</v>
      </c>
      <c r="W2221" s="632" t="s">
        <v>3418</v>
      </c>
      <c r="X2221" s="632" t="s">
        <v>3418</v>
      </c>
      <c r="Y2221" s="422" t="s">
        <v>10468</v>
      </c>
      <c r="Z2221" s="637">
        <v>465037.19</v>
      </c>
      <c r="AA2221" s="476" t="s">
        <v>1148</v>
      </c>
      <c r="AB2221" s="422" t="s">
        <v>834</v>
      </c>
    </row>
    <row r="2222" spans="1:28" ht="78.75">
      <c r="A2222" s="475" t="s">
        <v>27944</v>
      </c>
      <c r="B2222" s="1172" t="s">
        <v>8892</v>
      </c>
      <c r="C2222" s="632" t="s">
        <v>8893</v>
      </c>
      <c r="D2222" s="632" t="s">
        <v>268</v>
      </c>
      <c r="E2222" s="422" t="s">
        <v>9871</v>
      </c>
      <c r="F2222" s="632" t="s">
        <v>3432</v>
      </c>
      <c r="G2222" s="634" t="s">
        <v>694</v>
      </c>
      <c r="H2222" s="422" t="s">
        <v>694</v>
      </c>
      <c r="I2222" s="422" t="s">
        <v>1367</v>
      </c>
      <c r="J2222" s="635"/>
      <c r="K2222" s="632" t="s">
        <v>10</v>
      </c>
      <c r="L2222" s="639">
        <v>1</v>
      </c>
      <c r="M2222" s="639" t="s">
        <v>694</v>
      </c>
      <c r="N2222" s="637">
        <v>82984.5</v>
      </c>
      <c r="O2222" s="637">
        <v>82984.5</v>
      </c>
      <c r="P2222" s="647">
        <f t="shared" si="71"/>
        <v>0</v>
      </c>
      <c r="Q2222" s="638">
        <f t="shared" si="72"/>
        <v>0</v>
      </c>
      <c r="R2222" s="476" t="s">
        <v>1148</v>
      </c>
      <c r="S2222" s="422" t="s">
        <v>834</v>
      </c>
      <c r="T2222" s="476" t="s">
        <v>9872</v>
      </c>
      <c r="U2222" s="634" t="s">
        <v>694</v>
      </c>
      <c r="V2222" s="634" t="s">
        <v>694</v>
      </c>
      <c r="W2222" s="632" t="s">
        <v>3692</v>
      </c>
      <c r="X2222" s="632" t="s">
        <v>3692</v>
      </c>
      <c r="Y2222" s="422" t="s">
        <v>10469</v>
      </c>
      <c r="Z2222" s="637">
        <v>82984.5</v>
      </c>
      <c r="AA2222" s="476" t="s">
        <v>1148</v>
      </c>
      <c r="AB2222" s="422" t="s">
        <v>834</v>
      </c>
    </row>
    <row r="2223" spans="1:28" ht="78.75">
      <c r="A2223" s="475" t="s">
        <v>27945</v>
      </c>
      <c r="B2223" s="1172" t="s">
        <v>8895</v>
      </c>
      <c r="C2223" s="632" t="s">
        <v>8896</v>
      </c>
      <c r="D2223" s="632" t="s">
        <v>268</v>
      </c>
      <c r="E2223" s="422" t="s">
        <v>9871</v>
      </c>
      <c r="F2223" s="632" t="s">
        <v>3201</v>
      </c>
      <c r="G2223" s="634" t="s">
        <v>694</v>
      </c>
      <c r="H2223" s="422" t="s">
        <v>694</v>
      </c>
      <c r="I2223" s="422" t="s">
        <v>1367</v>
      </c>
      <c r="J2223" s="635"/>
      <c r="K2223" s="632" t="s">
        <v>10</v>
      </c>
      <c r="L2223" s="639">
        <v>1</v>
      </c>
      <c r="M2223" s="639" t="s">
        <v>694</v>
      </c>
      <c r="N2223" s="637">
        <v>343875.49</v>
      </c>
      <c r="O2223" s="637">
        <v>343875.49</v>
      </c>
      <c r="P2223" s="647">
        <f t="shared" si="71"/>
        <v>0</v>
      </c>
      <c r="Q2223" s="638">
        <f t="shared" si="72"/>
        <v>0</v>
      </c>
      <c r="R2223" s="476" t="s">
        <v>1148</v>
      </c>
      <c r="S2223" s="422" t="s">
        <v>834</v>
      </c>
      <c r="T2223" s="476" t="s">
        <v>9872</v>
      </c>
      <c r="U2223" s="634" t="s">
        <v>694</v>
      </c>
      <c r="V2223" s="634" t="s">
        <v>694</v>
      </c>
      <c r="W2223" s="632" t="s">
        <v>3418</v>
      </c>
      <c r="X2223" s="632" t="s">
        <v>3418</v>
      </c>
      <c r="Y2223" s="422" t="s">
        <v>10470</v>
      </c>
      <c r="Z2223" s="637">
        <v>343875.49</v>
      </c>
      <c r="AA2223" s="476" t="s">
        <v>1148</v>
      </c>
      <c r="AB2223" s="422" t="s">
        <v>834</v>
      </c>
    </row>
    <row r="2224" spans="1:28" ht="78.75">
      <c r="A2224" s="475" t="s">
        <v>27946</v>
      </c>
      <c r="B2224" s="1172" t="s">
        <v>8895</v>
      </c>
      <c r="C2224" s="632" t="s">
        <v>8896</v>
      </c>
      <c r="D2224" s="632" t="s">
        <v>268</v>
      </c>
      <c r="E2224" s="422" t="s">
        <v>9871</v>
      </c>
      <c r="F2224" s="632" t="s">
        <v>2550</v>
      </c>
      <c r="G2224" s="634" t="s">
        <v>694</v>
      </c>
      <c r="H2224" s="422" t="s">
        <v>694</v>
      </c>
      <c r="I2224" s="422" t="s">
        <v>1367</v>
      </c>
      <c r="J2224" s="635"/>
      <c r="K2224" s="632" t="s">
        <v>10</v>
      </c>
      <c r="L2224" s="639">
        <v>1</v>
      </c>
      <c r="M2224" s="639" t="s">
        <v>694</v>
      </c>
      <c r="N2224" s="637">
        <v>98970.240000000005</v>
      </c>
      <c r="O2224" s="637">
        <v>98970.240000000005</v>
      </c>
      <c r="P2224" s="647">
        <f t="shared" si="71"/>
        <v>0</v>
      </c>
      <c r="Q2224" s="638">
        <f t="shared" si="72"/>
        <v>0</v>
      </c>
      <c r="R2224" s="476" t="s">
        <v>1148</v>
      </c>
      <c r="S2224" s="422" t="s">
        <v>834</v>
      </c>
      <c r="T2224" s="476" t="s">
        <v>9872</v>
      </c>
      <c r="U2224" s="634" t="s">
        <v>694</v>
      </c>
      <c r="V2224" s="634" t="s">
        <v>694</v>
      </c>
      <c r="W2224" s="632" t="s">
        <v>3016</v>
      </c>
      <c r="X2224" s="632" t="s">
        <v>1318</v>
      </c>
      <c r="Y2224" s="422" t="s">
        <v>10471</v>
      </c>
      <c r="Z2224" s="637">
        <v>98970.240000000005</v>
      </c>
      <c r="AA2224" s="476" t="s">
        <v>1148</v>
      </c>
      <c r="AB2224" s="422" t="s">
        <v>834</v>
      </c>
    </row>
    <row r="2225" spans="1:28" ht="78.75">
      <c r="A2225" s="475" t="s">
        <v>27947</v>
      </c>
      <c r="B2225" s="1172" t="s">
        <v>8898</v>
      </c>
      <c r="C2225" s="632" t="s">
        <v>8899</v>
      </c>
      <c r="D2225" s="632" t="s">
        <v>268</v>
      </c>
      <c r="E2225" s="422" t="s">
        <v>9871</v>
      </c>
      <c r="F2225" s="632" t="s">
        <v>3201</v>
      </c>
      <c r="G2225" s="634" t="s">
        <v>694</v>
      </c>
      <c r="H2225" s="422" t="s">
        <v>694</v>
      </c>
      <c r="I2225" s="422" t="s">
        <v>1367</v>
      </c>
      <c r="J2225" s="635"/>
      <c r="K2225" s="632" t="s">
        <v>10</v>
      </c>
      <c r="L2225" s="639">
        <v>1</v>
      </c>
      <c r="M2225" s="639" t="s">
        <v>694</v>
      </c>
      <c r="N2225" s="637">
        <v>528599.43999999994</v>
      </c>
      <c r="O2225" s="637">
        <v>528599.43999999994</v>
      </c>
      <c r="P2225" s="647">
        <f t="shared" si="71"/>
        <v>0</v>
      </c>
      <c r="Q2225" s="638">
        <f t="shared" si="72"/>
        <v>0</v>
      </c>
      <c r="R2225" s="476" t="s">
        <v>1148</v>
      </c>
      <c r="S2225" s="422" t="s">
        <v>834</v>
      </c>
      <c r="T2225" s="476" t="s">
        <v>9872</v>
      </c>
      <c r="U2225" s="634" t="s">
        <v>694</v>
      </c>
      <c r="V2225" s="634" t="s">
        <v>694</v>
      </c>
      <c r="W2225" s="632" t="s">
        <v>3418</v>
      </c>
      <c r="X2225" s="632" t="s">
        <v>3418</v>
      </c>
      <c r="Y2225" s="422" t="s">
        <v>10472</v>
      </c>
      <c r="Z2225" s="637">
        <v>528599.43999999994</v>
      </c>
      <c r="AA2225" s="476" t="s">
        <v>1148</v>
      </c>
      <c r="AB2225" s="422" t="s">
        <v>834</v>
      </c>
    </row>
    <row r="2226" spans="1:28" ht="78.75">
      <c r="A2226" s="475" t="s">
        <v>27948</v>
      </c>
      <c r="B2226" s="1172" t="s">
        <v>8898</v>
      </c>
      <c r="C2226" s="632" t="s">
        <v>8899</v>
      </c>
      <c r="D2226" s="632" t="s">
        <v>268</v>
      </c>
      <c r="E2226" s="422" t="s">
        <v>9871</v>
      </c>
      <c r="F2226" s="632" t="s">
        <v>10473</v>
      </c>
      <c r="G2226" s="634" t="s">
        <v>694</v>
      </c>
      <c r="H2226" s="422" t="s">
        <v>694</v>
      </c>
      <c r="I2226" s="422" t="s">
        <v>1367</v>
      </c>
      <c r="J2226" s="635"/>
      <c r="K2226" s="632" t="s">
        <v>10</v>
      </c>
      <c r="L2226" s="639">
        <v>1</v>
      </c>
      <c r="M2226" s="639" t="s">
        <v>694</v>
      </c>
      <c r="N2226" s="637">
        <v>116793</v>
      </c>
      <c r="O2226" s="637">
        <v>116793</v>
      </c>
      <c r="P2226" s="647">
        <f t="shared" si="71"/>
        <v>0</v>
      </c>
      <c r="Q2226" s="638">
        <f t="shared" si="72"/>
        <v>0</v>
      </c>
      <c r="R2226" s="476" t="s">
        <v>1148</v>
      </c>
      <c r="S2226" s="422" t="s">
        <v>834</v>
      </c>
      <c r="T2226" s="476" t="s">
        <v>9872</v>
      </c>
      <c r="U2226" s="634" t="s">
        <v>694</v>
      </c>
      <c r="V2226" s="634" t="s">
        <v>694</v>
      </c>
      <c r="W2226" s="632" t="s">
        <v>3505</v>
      </c>
      <c r="X2226" s="632" t="s">
        <v>3505</v>
      </c>
      <c r="Y2226" s="422" t="s">
        <v>10474</v>
      </c>
      <c r="Z2226" s="637">
        <v>116793</v>
      </c>
      <c r="AA2226" s="476" t="s">
        <v>1148</v>
      </c>
      <c r="AB2226" s="422" t="s">
        <v>834</v>
      </c>
    </row>
    <row r="2227" spans="1:28" ht="78.75">
      <c r="A2227" s="475" t="s">
        <v>27949</v>
      </c>
      <c r="B2227" s="1172" t="s">
        <v>8906</v>
      </c>
      <c r="C2227" s="643">
        <v>4221008301</v>
      </c>
      <c r="D2227" s="632" t="s">
        <v>268</v>
      </c>
      <c r="E2227" s="422" t="s">
        <v>9871</v>
      </c>
      <c r="F2227" s="632" t="s">
        <v>3201</v>
      </c>
      <c r="G2227" s="634" t="s">
        <v>694</v>
      </c>
      <c r="H2227" s="422" t="s">
        <v>694</v>
      </c>
      <c r="I2227" s="422" t="s">
        <v>1367</v>
      </c>
      <c r="J2227" s="635"/>
      <c r="K2227" s="632" t="s">
        <v>10</v>
      </c>
      <c r="L2227" s="639">
        <v>1</v>
      </c>
      <c r="M2227" s="639" t="s">
        <v>694</v>
      </c>
      <c r="N2227" s="637">
        <v>614291.68999999994</v>
      </c>
      <c r="O2227" s="637">
        <v>614291.68999999994</v>
      </c>
      <c r="P2227" s="647">
        <f t="shared" si="71"/>
        <v>0</v>
      </c>
      <c r="Q2227" s="638">
        <f t="shared" si="72"/>
        <v>0</v>
      </c>
      <c r="R2227" s="476" t="s">
        <v>1148</v>
      </c>
      <c r="S2227" s="422" t="s">
        <v>834</v>
      </c>
      <c r="T2227" s="476" t="s">
        <v>9872</v>
      </c>
      <c r="U2227" s="634" t="s">
        <v>694</v>
      </c>
      <c r="V2227" s="634" t="s">
        <v>694</v>
      </c>
      <c r="W2227" s="632" t="s">
        <v>3418</v>
      </c>
      <c r="X2227" s="632" t="s">
        <v>3418</v>
      </c>
      <c r="Y2227" s="422" t="s">
        <v>10475</v>
      </c>
      <c r="Z2227" s="637">
        <v>614291.68999999994</v>
      </c>
      <c r="AA2227" s="476" t="s">
        <v>1148</v>
      </c>
      <c r="AB2227" s="422" t="s">
        <v>834</v>
      </c>
    </row>
    <row r="2228" spans="1:28" ht="78.75">
      <c r="A2228" s="475" t="s">
        <v>27950</v>
      </c>
      <c r="B2228" s="1172" t="s">
        <v>8908</v>
      </c>
      <c r="C2228" s="632" t="s">
        <v>8909</v>
      </c>
      <c r="D2228" s="632" t="s">
        <v>268</v>
      </c>
      <c r="E2228" s="422" t="s">
        <v>9871</v>
      </c>
      <c r="F2228" s="632" t="s">
        <v>3459</v>
      </c>
      <c r="G2228" s="422" t="s">
        <v>694</v>
      </c>
      <c r="H2228" s="422" t="s">
        <v>694</v>
      </c>
      <c r="I2228" s="422" t="s">
        <v>1367</v>
      </c>
      <c r="J2228" s="635"/>
      <c r="K2228" s="632" t="s">
        <v>10</v>
      </c>
      <c r="L2228" s="639">
        <v>1</v>
      </c>
      <c r="M2228" s="639" t="s">
        <v>694</v>
      </c>
      <c r="N2228" s="637">
        <v>204678.59</v>
      </c>
      <c r="O2228" s="637">
        <v>204678.59</v>
      </c>
      <c r="P2228" s="647">
        <f t="shared" si="71"/>
        <v>0</v>
      </c>
      <c r="Q2228" s="638">
        <f t="shared" si="72"/>
        <v>0</v>
      </c>
      <c r="R2228" s="476" t="s">
        <v>1148</v>
      </c>
      <c r="S2228" s="422" t="s">
        <v>834</v>
      </c>
      <c r="T2228" s="476" t="s">
        <v>9872</v>
      </c>
      <c r="U2228" s="634" t="s">
        <v>694</v>
      </c>
      <c r="V2228" s="634" t="s">
        <v>694</v>
      </c>
      <c r="W2228" s="632" t="s">
        <v>3418</v>
      </c>
      <c r="X2228" s="632" t="s">
        <v>3418</v>
      </c>
      <c r="Y2228" s="422" t="s">
        <v>10476</v>
      </c>
      <c r="Z2228" s="637">
        <v>204678.59</v>
      </c>
      <c r="AA2228" s="476" t="s">
        <v>1148</v>
      </c>
      <c r="AB2228" s="422" t="s">
        <v>834</v>
      </c>
    </row>
    <row r="2229" spans="1:28" ht="78.75">
      <c r="A2229" s="475" t="s">
        <v>27951</v>
      </c>
      <c r="B2229" s="1172" t="s">
        <v>8908</v>
      </c>
      <c r="C2229" s="632" t="s">
        <v>8909</v>
      </c>
      <c r="D2229" s="632" t="s">
        <v>268</v>
      </c>
      <c r="E2229" s="422" t="s">
        <v>9871</v>
      </c>
      <c r="F2229" s="632" t="s">
        <v>1318</v>
      </c>
      <c r="G2229" s="422" t="s">
        <v>694</v>
      </c>
      <c r="H2229" s="422" t="s">
        <v>694</v>
      </c>
      <c r="I2229" s="422" t="s">
        <v>1367</v>
      </c>
      <c r="J2229" s="635"/>
      <c r="K2229" s="632" t="s">
        <v>10</v>
      </c>
      <c r="L2229" s="639">
        <v>1</v>
      </c>
      <c r="M2229" s="639" t="s">
        <v>694</v>
      </c>
      <c r="N2229" s="637">
        <v>65139.99</v>
      </c>
      <c r="O2229" s="637">
        <v>65139.99</v>
      </c>
      <c r="P2229" s="647">
        <f t="shared" si="71"/>
        <v>0</v>
      </c>
      <c r="Q2229" s="638">
        <f t="shared" si="72"/>
        <v>0</v>
      </c>
      <c r="R2229" s="476" t="s">
        <v>1148</v>
      </c>
      <c r="S2229" s="422" t="s">
        <v>834</v>
      </c>
      <c r="T2229" s="476" t="s">
        <v>9872</v>
      </c>
      <c r="U2229" s="634" t="s">
        <v>694</v>
      </c>
      <c r="V2229" s="634" t="s">
        <v>694</v>
      </c>
      <c r="W2229" s="632" t="s">
        <v>3378</v>
      </c>
      <c r="X2229" s="632" t="s">
        <v>3378</v>
      </c>
      <c r="Y2229" s="422" t="s">
        <v>10477</v>
      </c>
      <c r="Z2229" s="637">
        <v>65139.99</v>
      </c>
      <c r="AA2229" s="476" t="s">
        <v>1148</v>
      </c>
      <c r="AB2229" s="422" t="s">
        <v>834</v>
      </c>
    </row>
    <row r="2230" spans="1:28" ht="123.75">
      <c r="A2230" s="475" t="s">
        <v>27952</v>
      </c>
      <c r="B2230" s="1172" t="s">
        <v>10291</v>
      </c>
      <c r="C2230" s="643">
        <v>4221024857</v>
      </c>
      <c r="D2230" s="632" t="s">
        <v>830</v>
      </c>
      <c r="E2230" s="666" t="s">
        <v>10166</v>
      </c>
      <c r="F2230" s="632" t="s">
        <v>3399</v>
      </c>
      <c r="G2230" s="422" t="s">
        <v>3412</v>
      </c>
      <c r="H2230" s="422" t="s">
        <v>10478</v>
      </c>
      <c r="I2230" s="632" t="s">
        <v>10168</v>
      </c>
      <c r="J2230" s="635"/>
      <c r="K2230" s="632" t="s">
        <v>10</v>
      </c>
      <c r="L2230" s="639">
        <v>1</v>
      </c>
      <c r="M2230" s="639" t="s">
        <v>694</v>
      </c>
      <c r="N2230" s="637">
        <v>115399.67999999999</v>
      </c>
      <c r="O2230" s="637">
        <v>115399.67999999999</v>
      </c>
      <c r="P2230" s="647">
        <f t="shared" si="71"/>
        <v>0</v>
      </c>
      <c r="Q2230" s="638">
        <f t="shared" si="72"/>
        <v>0</v>
      </c>
      <c r="R2230" s="476" t="s">
        <v>10479</v>
      </c>
      <c r="S2230" s="422" t="s">
        <v>10480</v>
      </c>
      <c r="T2230" s="476" t="s">
        <v>10481</v>
      </c>
      <c r="U2230" s="634" t="s">
        <v>694</v>
      </c>
      <c r="V2230" s="634" t="s">
        <v>694</v>
      </c>
      <c r="W2230" s="632" t="s">
        <v>3486</v>
      </c>
      <c r="X2230" s="632" t="s">
        <v>3486</v>
      </c>
      <c r="Y2230" s="422" t="s">
        <v>10482</v>
      </c>
      <c r="Z2230" s="637">
        <v>115399.67999999999</v>
      </c>
      <c r="AA2230" s="476" t="s">
        <v>10479</v>
      </c>
      <c r="AB2230" s="422" t="s">
        <v>10480</v>
      </c>
    </row>
    <row r="2231" spans="1:28" ht="78.75">
      <c r="A2231" s="475" t="s">
        <v>27953</v>
      </c>
      <c r="B2231" s="1172" t="s">
        <v>10291</v>
      </c>
      <c r="C2231" s="643">
        <v>4221024857</v>
      </c>
      <c r="D2231" s="632" t="s">
        <v>268</v>
      </c>
      <c r="E2231" s="422" t="s">
        <v>9871</v>
      </c>
      <c r="F2231" s="632" t="s">
        <v>10483</v>
      </c>
      <c r="G2231" s="422" t="s">
        <v>694</v>
      </c>
      <c r="H2231" s="422" t="s">
        <v>694</v>
      </c>
      <c r="I2231" s="422" t="s">
        <v>1367</v>
      </c>
      <c r="J2231" s="635"/>
      <c r="K2231" s="632" t="s">
        <v>10</v>
      </c>
      <c r="L2231" s="639">
        <v>1</v>
      </c>
      <c r="M2231" s="639" t="s">
        <v>694</v>
      </c>
      <c r="N2231" s="637">
        <v>418011.1</v>
      </c>
      <c r="O2231" s="637">
        <v>418011.1</v>
      </c>
      <c r="P2231" s="647">
        <f t="shared" si="71"/>
        <v>0</v>
      </c>
      <c r="Q2231" s="638">
        <f t="shared" si="72"/>
        <v>0</v>
      </c>
      <c r="R2231" s="476" t="s">
        <v>1148</v>
      </c>
      <c r="S2231" s="422" t="s">
        <v>834</v>
      </c>
      <c r="T2231" s="476" t="s">
        <v>9872</v>
      </c>
      <c r="U2231" s="634" t="s">
        <v>694</v>
      </c>
      <c r="V2231" s="634" t="s">
        <v>694</v>
      </c>
      <c r="W2231" s="632" t="s">
        <v>3418</v>
      </c>
      <c r="X2231" s="632" t="s">
        <v>3418</v>
      </c>
      <c r="Y2231" s="422" t="s">
        <v>10484</v>
      </c>
      <c r="Z2231" s="637">
        <v>418011.1</v>
      </c>
      <c r="AA2231" s="476" t="s">
        <v>1148</v>
      </c>
      <c r="AB2231" s="422" t="s">
        <v>834</v>
      </c>
    </row>
    <row r="2232" spans="1:28" ht="78.75">
      <c r="A2232" s="475" t="s">
        <v>27954</v>
      </c>
      <c r="B2232" s="1172" t="s">
        <v>10291</v>
      </c>
      <c r="C2232" s="643">
        <v>4221024857</v>
      </c>
      <c r="D2232" s="632" t="s">
        <v>269</v>
      </c>
      <c r="E2232" s="528" t="s">
        <v>9901</v>
      </c>
      <c r="F2232" s="632" t="s">
        <v>9794</v>
      </c>
      <c r="G2232" s="422" t="s">
        <v>3344</v>
      </c>
      <c r="H2232" s="422" t="s">
        <v>10485</v>
      </c>
      <c r="I2232" s="422" t="s">
        <v>9903</v>
      </c>
      <c r="J2232" s="635"/>
      <c r="K2232" s="632" t="s">
        <v>10</v>
      </c>
      <c r="L2232" s="639">
        <v>1</v>
      </c>
      <c r="M2232" s="639" t="s">
        <v>694</v>
      </c>
      <c r="N2232" s="637">
        <v>353987.91</v>
      </c>
      <c r="O2232" s="637">
        <v>353987.91</v>
      </c>
      <c r="P2232" s="647">
        <f t="shared" si="71"/>
        <v>0</v>
      </c>
      <c r="Q2232" s="638">
        <f t="shared" si="72"/>
        <v>0</v>
      </c>
      <c r="R2232" s="632" t="s">
        <v>282</v>
      </c>
      <c r="S2232" s="636">
        <v>4205243178</v>
      </c>
      <c r="T2232" s="476" t="s">
        <v>9913</v>
      </c>
      <c r="U2232" s="634" t="s">
        <v>694</v>
      </c>
      <c r="V2232" s="634" t="s">
        <v>694</v>
      </c>
      <c r="W2232" s="632" t="s">
        <v>3201</v>
      </c>
      <c r="X2232" s="632" t="s">
        <v>3201</v>
      </c>
      <c r="Y2232" s="422" t="s">
        <v>10486</v>
      </c>
      <c r="Z2232" s="637">
        <v>353987.91</v>
      </c>
      <c r="AA2232" s="632" t="s">
        <v>282</v>
      </c>
      <c r="AB2232" s="636">
        <v>4205243178</v>
      </c>
    </row>
    <row r="2233" spans="1:28" ht="123.75">
      <c r="A2233" s="475" t="s">
        <v>27955</v>
      </c>
      <c r="B2233" s="1172" t="s">
        <v>10291</v>
      </c>
      <c r="C2233" s="643">
        <v>4221024857</v>
      </c>
      <c r="D2233" s="632" t="s">
        <v>830</v>
      </c>
      <c r="E2233" s="666" t="s">
        <v>10166</v>
      </c>
      <c r="F2233" s="632" t="s">
        <v>3373</v>
      </c>
      <c r="G2233" s="634">
        <v>42661</v>
      </c>
      <c r="H2233" s="422" t="s">
        <v>10487</v>
      </c>
      <c r="I2233" s="632" t="s">
        <v>10168</v>
      </c>
      <c r="J2233" s="635"/>
      <c r="K2233" s="632" t="s">
        <v>10</v>
      </c>
      <c r="L2233" s="639">
        <v>1</v>
      </c>
      <c r="M2233" s="639" t="s">
        <v>694</v>
      </c>
      <c r="N2233" s="637">
        <v>140460</v>
      </c>
      <c r="O2233" s="637">
        <v>140460</v>
      </c>
      <c r="P2233" s="647">
        <f t="shared" si="71"/>
        <v>0</v>
      </c>
      <c r="Q2233" s="638">
        <f t="shared" si="72"/>
        <v>0</v>
      </c>
      <c r="R2233" s="476" t="s">
        <v>10488</v>
      </c>
      <c r="S2233" s="422" t="s">
        <v>10489</v>
      </c>
      <c r="T2233" s="476" t="s">
        <v>10490</v>
      </c>
      <c r="U2233" s="634" t="s">
        <v>694</v>
      </c>
      <c r="V2233" s="634" t="s">
        <v>694</v>
      </c>
      <c r="W2233" s="632" t="s">
        <v>3505</v>
      </c>
      <c r="X2233" s="632" t="s">
        <v>3505</v>
      </c>
      <c r="Y2233" s="422" t="s">
        <v>10491</v>
      </c>
      <c r="Z2233" s="637">
        <v>140460</v>
      </c>
      <c r="AA2233" s="476" t="s">
        <v>10488</v>
      </c>
      <c r="AB2233" s="422" t="s">
        <v>10489</v>
      </c>
    </row>
    <row r="2234" spans="1:28" ht="78.75">
      <c r="A2234" s="475" t="s">
        <v>27956</v>
      </c>
      <c r="B2234" s="1172" t="s">
        <v>10291</v>
      </c>
      <c r="C2234" s="643">
        <v>4221024857</v>
      </c>
      <c r="D2234" s="632" t="s">
        <v>268</v>
      </c>
      <c r="E2234" s="422" t="s">
        <v>9871</v>
      </c>
      <c r="F2234" s="632" t="s">
        <v>1318</v>
      </c>
      <c r="G2234" s="634" t="s">
        <v>694</v>
      </c>
      <c r="H2234" s="422" t="s">
        <v>694</v>
      </c>
      <c r="I2234" s="422" t="s">
        <v>1367</v>
      </c>
      <c r="J2234" s="635"/>
      <c r="K2234" s="632" t="s">
        <v>10</v>
      </c>
      <c r="L2234" s="639">
        <v>1</v>
      </c>
      <c r="M2234" s="639" t="s">
        <v>694</v>
      </c>
      <c r="N2234" s="637">
        <v>117800</v>
      </c>
      <c r="O2234" s="637">
        <v>117800</v>
      </c>
      <c r="P2234" s="647">
        <f t="shared" si="71"/>
        <v>0</v>
      </c>
      <c r="Q2234" s="638">
        <f t="shared" si="72"/>
        <v>0</v>
      </c>
      <c r="R2234" s="476" t="s">
        <v>1148</v>
      </c>
      <c r="S2234" s="422" t="s">
        <v>834</v>
      </c>
      <c r="T2234" s="476" t="s">
        <v>9872</v>
      </c>
      <c r="U2234" s="634" t="s">
        <v>694</v>
      </c>
      <c r="V2234" s="634" t="s">
        <v>694</v>
      </c>
      <c r="W2234" s="632" t="s">
        <v>3378</v>
      </c>
      <c r="X2234" s="632" t="s">
        <v>3378</v>
      </c>
      <c r="Y2234" s="422" t="s">
        <v>10492</v>
      </c>
      <c r="Z2234" s="637">
        <v>117800</v>
      </c>
      <c r="AA2234" s="476" t="s">
        <v>1148</v>
      </c>
      <c r="AB2234" s="422" t="s">
        <v>834</v>
      </c>
    </row>
    <row r="2235" spans="1:28" ht="78.75">
      <c r="A2235" s="475" t="s">
        <v>27957</v>
      </c>
      <c r="B2235" s="1175" t="s">
        <v>8866</v>
      </c>
      <c r="C2235" s="643">
        <v>4219006650</v>
      </c>
      <c r="D2235" s="632" t="s">
        <v>268</v>
      </c>
      <c r="E2235" s="422" t="s">
        <v>9871</v>
      </c>
      <c r="F2235" s="632" t="s">
        <v>3459</v>
      </c>
      <c r="G2235" s="422" t="s">
        <v>694</v>
      </c>
      <c r="H2235" s="422" t="s">
        <v>694</v>
      </c>
      <c r="I2235" s="422" t="s">
        <v>1367</v>
      </c>
      <c r="J2235" s="635"/>
      <c r="K2235" s="632" t="s">
        <v>10</v>
      </c>
      <c r="L2235" s="639">
        <v>1</v>
      </c>
      <c r="M2235" s="639" t="s">
        <v>694</v>
      </c>
      <c r="N2235" s="637">
        <v>224486.19</v>
      </c>
      <c r="O2235" s="637">
        <v>224486.19</v>
      </c>
      <c r="P2235" s="647">
        <f t="shared" si="71"/>
        <v>0</v>
      </c>
      <c r="Q2235" s="638">
        <f t="shared" si="72"/>
        <v>0</v>
      </c>
      <c r="R2235" s="476" t="s">
        <v>1148</v>
      </c>
      <c r="S2235" s="422" t="s">
        <v>834</v>
      </c>
      <c r="T2235" s="476" t="s">
        <v>9872</v>
      </c>
      <c r="U2235" s="634" t="s">
        <v>694</v>
      </c>
      <c r="V2235" s="634" t="s">
        <v>694</v>
      </c>
      <c r="W2235" s="632" t="s">
        <v>3418</v>
      </c>
      <c r="X2235" s="632" t="s">
        <v>10493</v>
      </c>
      <c r="Y2235" s="422" t="s">
        <v>10494</v>
      </c>
      <c r="Z2235" s="637">
        <v>224486.19</v>
      </c>
      <c r="AA2235" s="476" t="s">
        <v>1148</v>
      </c>
      <c r="AB2235" s="422" t="s">
        <v>834</v>
      </c>
    </row>
    <row r="2236" spans="1:28" ht="78.75">
      <c r="A2236" s="475" t="s">
        <v>27958</v>
      </c>
      <c r="B2236" s="1175" t="s">
        <v>8866</v>
      </c>
      <c r="C2236" s="643">
        <v>4219006650</v>
      </c>
      <c r="D2236" s="632" t="s">
        <v>268</v>
      </c>
      <c r="E2236" s="422" t="s">
        <v>9871</v>
      </c>
      <c r="F2236" s="632" t="s">
        <v>3406</v>
      </c>
      <c r="G2236" s="422" t="s">
        <v>694</v>
      </c>
      <c r="H2236" s="422" t="s">
        <v>694</v>
      </c>
      <c r="I2236" s="422" t="s">
        <v>1367</v>
      </c>
      <c r="J2236" s="635"/>
      <c r="K2236" s="632" t="s">
        <v>10</v>
      </c>
      <c r="L2236" s="639">
        <v>1</v>
      </c>
      <c r="M2236" s="639" t="s">
        <v>694</v>
      </c>
      <c r="N2236" s="637">
        <v>56112.75</v>
      </c>
      <c r="O2236" s="637">
        <v>56112.75</v>
      </c>
      <c r="P2236" s="647">
        <f t="shared" si="71"/>
        <v>0</v>
      </c>
      <c r="Q2236" s="638">
        <f t="shared" si="72"/>
        <v>0</v>
      </c>
      <c r="R2236" s="476" t="s">
        <v>1148</v>
      </c>
      <c r="S2236" s="422" t="s">
        <v>834</v>
      </c>
      <c r="T2236" s="476" t="s">
        <v>9872</v>
      </c>
      <c r="U2236" s="634" t="s">
        <v>694</v>
      </c>
      <c r="V2236" s="634" t="s">
        <v>694</v>
      </c>
      <c r="W2236" s="632" t="s">
        <v>3407</v>
      </c>
      <c r="X2236" s="632" t="s">
        <v>3407</v>
      </c>
      <c r="Y2236" s="422" t="s">
        <v>10495</v>
      </c>
      <c r="Z2236" s="637">
        <v>56112.75</v>
      </c>
      <c r="AA2236" s="476" t="s">
        <v>1148</v>
      </c>
      <c r="AB2236" s="422" t="s">
        <v>834</v>
      </c>
    </row>
    <row r="2237" spans="1:28" ht="78.75">
      <c r="A2237" s="475" t="s">
        <v>27959</v>
      </c>
      <c r="B2237" s="1175" t="s">
        <v>8911</v>
      </c>
      <c r="C2237" s="643">
        <v>4219006699</v>
      </c>
      <c r="D2237" s="632" t="s">
        <v>268</v>
      </c>
      <c r="E2237" s="422" t="s">
        <v>9871</v>
      </c>
      <c r="F2237" s="632" t="s">
        <v>3464</v>
      </c>
      <c r="G2237" s="422" t="s">
        <v>694</v>
      </c>
      <c r="H2237" s="422" t="s">
        <v>694</v>
      </c>
      <c r="I2237" s="422" t="s">
        <v>1367</v>
      </c>
      <c r="J2237" s="476"/>
      <c r="K2237" s="632" t="s">
        <v>10</v>
      </c>
      <c r="L2237" s="639">
        <v>1</v>
      </c>
      <c r="M2237" s="639" t="s">
        <v>694</v>
      </c>
      <c r="N2237" s="637">
        <v>270043.68</v>
      </c>
      <c r="O2237" s="637">
        <v>270043.68</v>
      </c>
      <c r="P2237" s="647">
        <f t="shared" si="71"/>
        <v>0</v>
      </c>
      <c r="Q2237" s="638">
        <f t="shared" si="72"/>
        <v>0</v>
      </c>
      <c r="R2237" s="476" t="s">
        <v>1148</v>
      </c>
      <c r="S2237" s="422" t="s">
        <v>834</v>
      </c>
      <c r="T2237" s="476" t="s">
        <v>9872</v>
      </c>
      <c r="U2237" s="634" t="s">
        <v>694</v>
      </c>
      <c r="V2237" s="632" t="s">
        <v>694</v>
      </c>
      <c r="W2237" s="632" t="s">
        <v>3418</v>
      </c>
      <c r="X2237" s="632" t="s">
        <v>10493</v>
      </c>
      <c r="Y2237" s="422" t="s">
        <v>10496</v>
      </c>
      <c r="Z2237" s="637">
        <v>270043.68</v>
      </c>
      <c r="AA2237" s="476" t="s">
        <v>1148</v>
      </c>
      <c r="AB2237" s="422" t="s">
        <v>834</v>
      </c>
    </row>
    <row r="2238" spans="1:28" ht="78.75">
      <c r="A2238" s="475" t="s">
        <v>27960</v>
      </c>
      <c r="B2238" s="1175" t="s">
        <v>8911</v>
      </c>
      <c r="C2238" s="643">
        <v>4219006699</v>
      </c>
      <c r="D2238" s="632" t="s">
        <v>268</v>
      </c>
      <c r="E2238" s="422" t="s">
        <v>9871</v>
      </c>
      <c r="F2238" s="632" t="s">
        <v>3406</v>
      </c>
      <c r="G2238" s="422" t="s">
        <v>694</v>
      </c>
      <c r="H2238" s="422" t="s">
        <v>694</v>
      </c>
      <c r="I2238" s="422" t="s">
        <v>1367</v>
      </c>
      <c r="J2238" s="476"/>
      <c r="K2238" s="632" t="s">
        <v>10</v>
      </c>
      <c r="L2238" s="639">
        <v>1</v>
      </c>
      <c r="M2238" s="639" t="s">
        <v>694</v>
      </c>
      <c r="N2238" s="637">
        <v>58533.3</v>
      </c>
      <c r="O2238" s="637">
        <v>58533.3</v>
      </c>
      <c r="P2238" s="647">
        <f t="shared" si="71"/>
        <v>0</v>
      </c>
      <c r="Q2238" s="638">
        <f t="shared" si="72"/>
        <v>0</v>
      </c>
      <c r="R2238" s="476" t="s">
        <v>1148</v>
      </c>
      <c r="S2238" s="422" t="s">
        <v>834</v>
      </c>
      <c r="T2238" s="476" t="s">
        <v>9872</v>
      </c>
      <c r="U2238" s="634" t="s">
        <v>694</v>
      </c>
      <c r="V2238" s="632" t="s">
        <v>694</v>
      </c>
      <c r="W2238" s="632" t="s">
        <v>3407</v>
      </c>
      <c r="X2238" s="632" t="s">
        <v>3407</v>
      </c>
      <c r="Y2238" s="422" t="s">
        <v>10497</v>
      </c>
      <c r="Z2238" s="637">
        <v>58533.3</v>
      </c>
      <c r="AA2238" s="476" t="s">
        <v>1148</v>
      </c>
      <c r="AB2238" s="422" t="s">
        <v>834</v>
      </c>
    </row>
    <row r="2239" spans="1:28" ht="78.75">
      <c r="A2239" s="475" t="s">
        <v>27961</v>
      </c>
      <c r="B2239" s="1175" t="s">
        <v>8911</v>
      </c>
      <c r="C2239" s="643">
        <v>4219006699</v>
      </c>
      <c r="D2239" s="632" t="s">
        <v>269</v>
      </c>
      <c r="E2239" s="528" t="s">
        <v>9901</v>
      </c>
      <c r="F2239" s="632" t="s">
        <v>3464</v>
      </c>
      <c r="G2239" s="422" t="s">
        <v>3339</v>
      </c>
      <c r="H2239" s="422" t="s">
        <v>10498</v>
      </c>
      <c r="I2239" s="422" t="s">
        <v>9903</v>
      </c>
      <c r="J2239" s="635"/>
      <c r="K2239" s="632" t="s">
        <v>10</v>
      </c>
      <c r="L2239" s="639">
        <v>1</v>
      </c>
      <c r="M2239" s="639" t="s">
        <v>694</v>
      </c>
      <c r="N2239" s="637">
        <v>375695.87</v>
      </c>
      <c r="O2239" s="637">
        <v>375695.87</v>
      </c>
      <c r="P2239" s="647">
        <f t="shared" si="71"/>
        <v>0</v>
      </c>
      <c r="Q2239" s="638">
        <f t="shared" si="72"/>
        <v>0</v>
      </c>
      <c r="R2239" s="632" t="s">
        <v>836</v>
      </c>
      <c r="S2239" s="636">
        <v>4217146362</v>
      </c>
      <c r="T2239" s="632" t="s">
        <v>9855</v>
      </c>
      <c r="U2239" s="634" t="s">
        <v>694</v>
      </c>
      <c r="V2239" s="634" t="s">
        <v>694</v>
      </c>
      <c r="W2239" s="632" t="s">
        <v>3443</v>
      </c>
      <c r="X2239" s="632" t="s">
        <v>3443</v>
      </c>
      <c r="Y2239" s="422" t="s">
        <v>10499</v>
      </c>
      <c r="Z2239" s="637">
        <v>375695.87</v>
      </c>
      <c r="AA2239" s="632" t="s">
        <v>836</v>
      </c>
      <c r="AB2239" s="636">
        <v>4217146362</v>
      </c>
    </row>
    <row r="2240" spans="1:28" ht="78.75">
      <c r="A2240" s="475" t="s">
        <v>27962</v>
      </c>
      <c r="B2240" s="1175" t="s">
        <v>8911</v>
      </c>
      <c r="C2240" s="643">
        <v>4219006699</v>
      </c>
      <c r="D2240" s="632" t="s">
        <v>269</v>
      </c>
      <c r="E2240" s="422" t="s">
        <v>9857</v>
      </c>
      <c r="F2240" s="632" t="s">
        <v>641</v>
      </c>
      <c r="G2240" s="422" t="s">
        <v>642</v>
      </c>
      <c r="H2240" s="422" t="s">
        <v>10500</v>
      </c>
      <c r="I2240" s="632" t="s">
        <v>9860</v>
      </c>
      <c r="J2240" s="635"/>
      <c r="K2240" s="632" t="s">
        <v>10</v>
      </c>
      <c r="L2240" s="639">
        <v>1</v>
      </c>
      <c r="M2240" s="639" t="s">
        <v>694</v>
      </c>
      <c r="N2240" s="637">
        <v>12079.07</v>
      </c>
      <c r="O2240" s="637">
        <v>12079.07</v>
      </c>
      <c r="P2240" s="647">
        <f t="shared" si="71"/>
        <v>0</v>
      </c>
      <c r="Q2240" s="638">
        <f t="shared" si="72"/>
        <v>0</v>
      </c>
      <c r="R2240" s="632" t="s">
        <v>6331</v>
      </c>
      <c r="S2240" s="636">
        <v>4217166136</v>
      </c>
      <c r="T2240" s="476" t="s">
        <v>9861</v>
      </c>
      <c r="U2240" s="634" t="s">
        <v>694</v>
      </c>
      <c r="V2240" s="632" t="s">
        <v>694</v>
      </c>
      <c r="W2240" s="632" t="s">
        <v>6493</v>
      </c>
      <c r="X2240" s="632" t="s">
        <v>6493</v>
      </c>
      <c r="Y2240" s="422" t="s">
        <v>10501</v>
      </c>
      <c r="Z2240" s="637">
        <v>12079.07</v>
      </c>
      <c r="AA2240" s="632" t="s">
        <v>6331</v>
      </c>
      <c r="AB2240" s="636">
        <v>4217166136</v>
      </c>
    </row>
    <row r="2241" spans="1:28" ht="78.75">
      <c r="A2241" s="475" t="s">
        <v>27963</v>
      </c>
      <c r="B2241" s="1175" t="s">
        <v>8911</v>
      </c>
      <c r="C2241" s="643">
        <v>4219006699</v>
      </c>
      <c r="D2241" s="632" t="s">
        <v>269</v>
      </c>
      <c r="E2241" s="528" t="s">
        <v>9901</v>
      </c>
      <c r="F2241" s="632" t="s">
        <v>828</v>
      </c>
      <c r="G2241" s="422" t="s">
        <v>710</v>
      </c>
      <c r="H2241" s="422" t="s">
        <v>10502</v>
      </c>
      <c r="I2241" s="422" t="s">
        <v>9903</v>
      </c>
      <c r="J2241" s="635"/>
      <c r="K2241" s="632" t="s">
        <v>10</v>
      </c>
      <c r="L2241" s="639">
        <v>1</v>
      </c>
      <c r="M2241" s="639" t="s">
        <v>694</v>
      </c>
      <c r="N2241" s="637">
        <v>1161671.43</v>
      </c>
      <c r="O2241" s="637">
        <v>1161671.43</v>
      </c>
      <c r="P2241" s="647">
        <f t="shared" si="71"/>
        <v>0</v>
      </c>
      <c r="Q2241" s="638">
        <f t="shared" si="72"/>
        <v>0</v>
      </c>
      <c r="R2241" s="632" t="s">
        <v>836</v>
      </c>
      <c r="S2241" s="636">
        <v>4217146362</v>
      </c>
      <c r="T2241" s="632" t="s">
        <v>9855</v>
      </c>
      <c r="U2241" s="634" t="s">
        <v>694</v>
      </c>
      <c r="V2241" s="634" t="s">
        <v>694</v>
      </c>
      <c r="W2241" s="632" t="s">
        <v>840</v>
      </c>
      <c r="X2241" s="632" t="s">
        <v>840</v>
      </c>
      <c r="Y2241" s="422" t="s">
        <v>10503</v>
      </c>
      <c r="Z2241" s="637">
        <v>1161671.43</v>
      </c>
      <c r="AA2241" s="632" t="s">
        <v>836</v>
      </c>
      <c r="AB2241" s="636">
        <v>4217146362</v>
      </c>
    </row>
    <row r="2242" spans="1:28" ht="78.75">
      <c r="A2242" s="475" t="s">
        <v>27964</v>
      </c>
      <c r="B2242" s="1175" t="s">
        <v>8911</v>
      </c>
      <c r="C2242" s="643">
        <v>4219006699</v>
      </c>
      <c r="D2242" s="632" t="s">
        <v>269</v>
      </c>
      <c r="E2242" s="422" t="s">
        <v>9857</v>
      </c>
      <c r="F2242" s="632" t="s">
        <v>829</v>
      </c>
      <c r="G2242" s="422" t="s">
        <v>710</v>
      </c>
      <c r="H2242" s="422" t="s">
        <v>10504</v>
      </c>
      <c r="I2242" s="632" t="s">
        <v>9860</v>
      </c>
      <c r="J2242" s="635"/>
      <c r="K2242" s="632" t="s">
        <v>10</v>
      </c>
      <c r="L2242" s="639">
        <v>1</v>
      </c>
      <c r="M2242" s="639" t="s">
        <v>694</v>
      </c>
      <c r="N2242" s="637">
        <v>127331.58</v>
      </c>
      <c r="O2242" s="637">
        <v>127331.58</v>
      </c>
      <c r="P2242" s="647">
        <f t="shared" si="71"/>
        <v>0</v>
      </c>
      <c r="Q2242" s="638">
        <f t="shared" si="72"/>
        <v>0</v>
      </c>
      <c r="R2242" s="632" t="s">
        <v>6331</v>
      </c>
      <c r="S2242" s="636">
        <v>4217166136</v>
      </c>
      <c r="T2242" s="476" t="s">
        <v>9861</v>
      </c>
      <c r="U2242" s="634" t="s">
        <v>694</v>
      </c>
      <c r="V2242" s="632" t="s">
        <v>694</v>
      </c>
      <c r="W2242" s="632" t="s">
        <v>840</v>
      </c>
      <c r="X2242" s="632" t="s">
        <v>840</v>
      </c>
      <c r="Y2242" s="422" t="s">
        <v>10505</v>
      </c>
      <c r="Z2242" s="637">
        <v>127331.58</v>
      </c>
      <c r="AA2242" s="632" t="s">
        <v>6331</v>
      </c>
      <c r="AB2242" s="636">
        <v>4217166136</v>
      </c>
    </row>
    <row r="2243" spans="1:28" ht="78.75">
      <c r="A2243" s="475" t="s">
        <v>27965</v>
      </c>
      <c r="B2243" s="1175" t="s">
        <v>8913</v>
      </c>
      <c r="C2243" s="643">
        <v>4219006635</v>
      </c>
      <c r="D2243" s="632" t="s">
        <v>268</v>
      </c>
      <c r="E2243" s="422" t="s">
        <v>9871</v>
      </c>
      <c r="F2243" s="632" t="s">
        <v>3696</v>
      </c>
      <c r="G2243" s="422" t="s">
        <v>694</v>
      </c>
      <c r="H2243" s="422" t="s">
        <v>694</v>
      </c>
      <c r="I2243" s="422" t="s">
        <v>1367</v>
      </c>
      <c r="J2243" s="476"/>
      <c r="K2243" s="632" t="s">
        <v>10</v>
      </c>
      <c r="L2243" s="639">
        <v>1</v>
      </c>
      <c r="M2243" s="639" t="s">
        <v>694</v>
      </c>
      <c r="N2243" s="637">
        <v>591587.13</v>
      </c>
      <c r="O2243" s="637">
        <v>591587.13</v>
      </c>
      <c r="P2243" s="647">
        <f t="shared" si="71"/>
        <v>0</v>
      </c>
      <c r="Q2243" s="638">
        <f t="shared" si="72"/>
        <v>0</v>
      </c>
      <c r="R2243" s="476" t="s">
        <v>1148</v>
      </c>
      <c r="S2243" s="422" t="s">
        <v>834</v>
      </c>
      <c r="T2243" s="476" t="s">
        <v>9872</v>
      </c>
      <c r="U2243" s="476"/>
      <c r="V2243" s="476"/>
      <c r="W2243" s="632" t="s">
        <v>3418</v>
      </c>
      <c r="X2243" s="632" t="s">
        <v>10493</v>
      </c>
      <c r="Y2243" s="422" t="s">
        <v>10506</v>
      </c>
      <c r="Z2243" s="637">
        <v>591587.13</v>
      </c>
      <c r="AA2243" s="476" t="s">
        <v>1148</v>
      </c>
      <c r="AB2243" s="422" t="s">
        <v>834</v>
      </c>
    </row>
    <row r="2244" spans="1:28" ht="78.75">
      <c r="A2244" s="475" t="s">
        <v>27966</v>
      </c>
      <c r="B2244" s="1175" t="s">
        <v>8913</v>
      </c>
      <c r="C2244" s="643">
        <v>4219006635</v>
      </c>
      <c r="D2244" s="632" t="s">
        <v>268</v>
      </c>
      <c r="E2244" s="422" t="s">
        <v>9871</v>
      </c>
      <c r="F2244" s="632" t="s">
        <v>3696</v>
      </c>
      <c r="G2244" s="422" t="s">
        <v>694</v>
      </c>
      <c r="H2244" s="422" t="s">
        <v>694</v>
      </c>
      <c r="I2244" s="422" t="s">
        <v>1367</v>
      </c>
      <c r="J2244" s="476"/>
      <c r="K2244" s="632" t="s">
        <v>10</v>
      </c>
      <c r="L2244" s="639">
        <v>1</v>
      </c>
      <c r="M2244" s="639" t="s">
        <v>694</v>
      </c>
      <c r="N2244" s="637">
        <v>121247.55</v>
      </c>
      <c r="O2244" s="637">
        <v>121247.55</v>
      </c>
      <c r="P2244" s="647">
        <f t="shared" si="71"/>
        <v>0</v>
      </c>
      <c r="Q2244" s="638">
        <f t="shared" si="72"/>
        <v>0</v>
      </c>
      <c r="R2244" s="476" t="s">
        <v>1148</v>
      </c>
      <c r="S2244" s="422" t="s">
        <v>834</v>
      </c>
      <c r="T2244" s="476" t="s">
        <v>9872</v>
      </c>
      <c r="U2244" s="476"/>
      <c r="V2244" s="476"/>
      <c r="W2244" s="632" t="s">
        <v>3443</v>
      </c>
      <c r="X2244" s="632" t="s">
        <v>3443</v>
      </c>
      <c r="Y2244" s="422" t="s">
        <v>10507</v>
      </c>
      <c r="Z2244" s="637">
        <v>121247.55</v>
      </c>
      <c r="AA2244" s="476" t="s">
        <v>1148</v>
      </c>
      <c r="AB2244" s="422" t="s">
        <v>834</v>
      </c>
    </row>
    <row r="2245" spans="1:28" ht="78.75">
      <c r="A2245" s="475" t="s">
        <v>27967</v>
      </c>
      <c r="B2245" s="1175" t="s">
        <v>8870</v>
      </c>
      <c r="C2245" s="643">
        <v>4221025201</v>
      </c>
      <c r="D2245" s="632" t="s">
        <v>268</v>
      </c>
      <c r="E2245" s="422" t="s">
        <v>9871</v>
      </c>
      <c r="F2245" s="632" t="s">
        <v>3201</v>
      </c>
      <c r="G2245" s="422" t="s">
        <v>694</v>
      </c>
      <c r="H2245" s="422" t="s">
        <v>694</v>
      </c>
      <c r="I2245" s="422" t="s">
        <v>1367</v>
      </c>
      <c r="J2245" s="635"/>
      <c r="K2245" s="632" t="s">
        <v>10</v>
      </c>
      <c r="L2245" s="639">
        <v>1</v>
      </c>
      <c r="M2245" s="639" t="s">
        <v>694</v>
      </c>
      <c r="N2245" s="637">
        <v>446700.33</v>
      </c>
      <c r="O2245" s="637">
        <v>446700.33</v>
      </c>
      <c r="P2245" s="647">
        <f t="shared" si="71"/>
        <v>0</v>
      </c>
      <c r="Q2245" s="638">
        <f t="shared" si="72"/>
        <v>0</v>
      </c>
      <c r="R2245" s="476" t="s">
        <v>1148</v>
      </c>
      <c r="S2245" s="422" t="s">
        <v>834</v>
      </c>
      <c r="T2245" s="476" t="s">
        <v>9872</v>
      </c>
      <c r="U2245" s="634" t="s">
        <v>694</v>
      </c>
      <c r="V2245" s="634" t="s">
        <v>694</v>
      </c>
      <c r="W2245" s="632" t="s">
        <v>3418</v>
      </c>
      <c r="X2245" s="632" t="s">
        <v>3418</v>
      </c>
      <c r="Y2245" s="422" t="s">
        <v>10508</v>
      </c>
      <c r="Z2245" s="637">
        <v>446700.33</v>
      </c>
      <c r="AA2245" s="476" t="s">
        <v>1148</v>
      </c>
      <c r="AB2245" s="422" t="s">
        <v>834</v>
      </c>
    </row>
    <row r="2246" spans="1:28" ht="78.75">
      <c r="A2246" s="475" t="s">
        <v>27968</v>
      </c>
      <c r="B2246" s="1175" t="s">
        <v>8870</v>
      </c>
      <c r="C2246" s="643">
        <v>4221025201</v>
      </c>
      <c r="D2246" s="632" t="s">
        <v>268</v>
      </c>
      <c r="E2246" s="422" t="s">
        <v>9871</v>
      </c>
      <c r="F2246" s="632" t="s">
        <v>3399</v>
      </c>
      <c r="G2246" s="422" t="s">
        <v>694</v>
      </c>
      <c r="H2246" s="422" t="s">
        <v>694</v>
      </c>
      <c r="I2246" s="422" t="s">
        <v>1367</v>
      </c>
      <c r="J2246" s="635"/>
      <c r="K2246" s="632" t="s">
        <v>10</v>
      </c>
      <c r="L2246" s="639">
        <v>1</v>
      </c>
      <c r="M2246" s="639" t="s">
        <v>694</v>
      </c>
      <c r="N2246" s="637">
        <v>90440</v>
      </c>
      <c r="O2246" s="637">
        <v>90440</v>
      </c>
      <c r="P2246" s="647">
        <f t="shared" si="71"/>
        <v>0</v>
      </c>
      <c r="Q2246" s="638">
        <f t="shared" si="72"/>
        <v>0</v>
      </c>
      <c r="R2246" s="476" t="s">
        <v>1148</v>
      </c>
      <c r="S2246" s="422" t="s">
        <v>834</v>
      </c>
      <c r="T2246" s="476" t="s">
        <v>9872</v>
      </c>
      <c r="U2246" s="634" t="s">
        <v>694</v>
      </c>
      <c r="V2246" s="634" t="s">
        <v>694</v>
      </c>
      <c r="W2246" s="632" t="s">
        <v>3412</v>
      </c>
      <c r="X2246" s="632" t="s">
        <v>3412</v>
      </c>
      <c r="Y2246" s="422" t="s">
        <v>10509</v>
      </c>
      <c r="Z2246" s="637">
        <v>90440</v>
      </c>
      <c r="AA2246" s="476" t="s">
        <v>1148</v>
      </c>
      <c r="AB2246" s="422" t="s">
        <v>834</v>
      </c>
    </row>
    <row r="2247" spans="1:28" ht="78.75">
      <c r="A2247" s="475" t="s">
        <v>27969</v>
      </c>
      <c r="B2247" s="1175" t="s">
        <v>8870</v>
      </c>
      <c r="C2247" s="643">
        <v>4221025201</v>
      </c>
      <c r="D2247" s="632" t="s">
        <v>269</v>
      </c>
      <c r="E2247" s="422" t="s">
        <v>9857</v>
      </c>
      <c r="F2247" s="632" t="s">
        <v>3402</v>
      </c>
      <c r="G2247" s="422" t="s">
        <v>4174</v>
      </c>
      <c r="H2247" s="422" t="s">
        <v>10510</v>
      </c>
      <c r="I2247" s="632" t="s">
        <v>9860</v>
      </c>
      <c r="J2247" s="635"/>
      <c r="K2247" s="632" t="s">
        <v>10</v>
      </c>
      <c r="L2247" s="639">
        <v>1</v>
      </c>
      <c r="M2247" s="639" t="s">
        <v>694</v>
      </c>
      <c r="N2247" s="637">
        <v>48488.4</v>
      </c>
      <c r="O2247" s="637">
        <v>48488.4</v>
      </c>
      <c r="P2247" s="647">
        <f t="shared" si="71"/>
        <v>0</v>
      </c>
      <c r="Q2247" s="638">
        <f t="shared" si="72"/>
        <v>0</v>
      </c>
      <c r="R2247" s="632" t="s">
        <v>6331</v>
      </c>
      <c r="S2247" s="636">
        <v>4217166136</v>
      </c>
      <c r="T2247" s="476" t="s">
        <v>9861</v>
      </c>
      <c r="U2247" s="634" t="s">
        <v>694</v>
      </c>
      <c r="V2247" s="634" t="s">
        <v>694</v>
      </c>
      <c r="W2247" s="632" t="s">
        <v>3344</v>
      </c>
      <c r="X2247" s="632" t="s">
        <v>3338</v>
      </c>
      <c r="Y2247" s="422" t="s">
        <v>10511</v>
      </c>
      <c r="Z2247" s="637">
        <v>48488.4</v>
      </c>
      <c r="AA2247" s="632" t="s">
        <v>6331</v>
      </c>
      <c r="AB2247" s="636">
        <v>4217166136</v>
      </c>
    </row>
    <row r="2248" spans="1:28" ht="78.75">
      <c r="A2248" s="475" t="s">
        <v>27970</v>
      </c>
      <c r="B2248" s="1175" t="s">
        <v>8874</v>
      </c>
      <c r="C2248" s="643">
        <v>4021013301</v>
      </c>
      <c r="D2248" s="632" t="s">
        <v>268</v>
      </c>
      <c r="E2248" s="422" t="s">
        <v>9871</v>
      </c>
      <c r="F2248" s="632" t="s">
        <v>10512</v>
      </c>
      <c r="G2248" s="422" t="s">
        <v>694</v>
      </c>
      <c r="H2248" s="422" t="s">
        <v>694</v>
      </c>
      <c r="I2248" s="422" t="s">
        <v>1367</v>
      </c>
      <c r="J2248" s="476"/>
      <c r="K2248" s="632" t="s">
        <v>10</v>
      </c>
      <c r="L2248" s="639">
        <v>1</v>
      </c>
      <c r="M2248" s="639" t="s">
        <v>694</v>
      </c>
      <c r="N2248" s="637">
        <v>516366.48</v>
      </c>
      <c r="O2248" s="637">
        <v>516366.48</v>
      </c>
      <c r="P2248" s="647">
        <f t="shared" si="71"/>
        <v>0</v>
      </c>
      <c r="Q2248" s="638">
        <f t="shared" si="72"/>
        <v>0</v>
      </c>
      <c r="R2248" s="476" t="s">
        <v>1148</v>
      </c>
      <c r="S2248" s="422" t="s">
        <v>834</v>
      </c>
      <c r="T2248" s="476" t="s">
        <v>9872</v>
      </c>
      <c r="U2248" s="476" t="s">
        <v>694</v>
      </c>
      <c r="V2248" s="476" t="s">
        <v>694</v>
      </c>
      <c r="W2248" s="632" t="s">
        <v>3418</v>
      </c>
      <c r="X2248" s="632" t="s">
        <v>3358</v>
      </c>
      <c r="Y2248" s="422" t="s">
        <v>10513</v>
      </c>
      <c r="Z2248" s="637">
        <v>516366.48</v>
      </c>
      <c r="AA2248" s="476" t="s">
        <v>1148</v>
      </c>
      <c r="AB2248" s="422" t="s">
        <v>834</v>
      </c>
    </row>
    <row r="2249" spans="1:28" ht="78.75">
      <c r="A2249" s="475" t="s">
        <v>27971</v>
      </c>
      <c r="B2249" s="1175" t="s">
        <v>8874</v>
      </c>
      <c r="C2249" s="643">
        <v>4021013301</v>
      </c>
      <c r="D2249" s="632" t="s">
        <v>269</v>
      </c>
      <c r="E2249" s="422" t="s">
        <v>9857</v>
      </c>
      <c r="F2249" s="632" t="s">
        <v>10512</v>
      </c>
      <c r="G2249" s="422" t="s">
        <v>3443</v>
      </c>
      <c r="H2249" s="422" t="s">
        <v>10514</v>
      </c>
      <c r="I2249" s="632" t="s">
        <v>9860</v>
      </c>
      <c r="J2249" s="635"/>
      <c r="K2249" s="632" t="s">
        <v>10</v>
      </c>
      <c r="L2249" s="639">
        <v>1</v>
      </c>
      <c r="M2249" s="639" t="s">
        <v>694</v>
      </c>
      <c r="N2249" s="637">
        <v>114311.34</v>
      </c>
      <c r="O2249" s="637">
        <v>114311.34</v>
      </c>
      <c r="P2249" s="647">
        <f t="shared" si="71"/>
        <v>0</v>
      </c>
      <c r="Q2249" s="638">
        <f t="shared" si="72"/>
        <v>0</v>
      </c>
      <c r="R2249" s="632" t="s">
        <v>6331</v>
      </c>
      <c r="S2249" s="636">
        <v>4217166136</v>
      </c>
      <c r="T2249" s="476" t="s">
        <v>9861</v>
      </c>
      <c r="U2249" s="476" t="s">
        <v>694</v>
      </c>
      <c r="V2249" s="476" t="s">
        <v>694</v>
      </c>
      <c r="W2249" s="632" t="s">
        <v>3412</v>
      </c>
      <c r="X2249" s="632" t="s">
        <v>3412</v>
      </c>
      <c r="Y2249" s="422" t="s">
        <v>10515</v>
      </c>
      <c r="Z2249" s="637">
        <v>114311.34</v>
      </c>
      <c r="AA2249" s="632" t="s">
        <v>6331</v>
      </c>
      <c r="AB2249" s="636">
        <v>4217166136</v>
      </c>
    </row>
    <row r="2250" spans="1:28" ht="78.75">
      <c r="A2250" s="475" t="s">
        <v>27972</v>
      </c>
      <c r="B2250" s="1175" t="s">
        <v>8874</v>
      </c>
      <c r="C2250" s="643">
        <v>4021013301</v>
      </c>
      <c r="D2250" s="632" t="s">
        <v>268</v>
      </c>
      <c r="E2250" s="422" t="s">
        <v>9871</v>
      </c>
      <c r="F2250" s="632" t="s">
        <v>3505</v>
      </c>
      <c r="G2250" s="422" t="s">
        <v>694</v>
      </c>
      <c r="H2250" s="422" t="s">
        <v>694</v>
      </c>
      <c r="I2250" s="422" t="s">
        <v>1367</v>
      </c>
      <c r="J2250" s="476"/>
      <c r="K2250" s="632" t="s">
        <v>10</v>
      </c>
      <c r="L2250" s="639">
        <v>1</v>
      </c>
      <c r="M2250" s="639" t="s">
        <v>694</v>
      </c>
      <c r="N2250" s="637">
        <v>110646</v>
      </c>
      <c r="O2250" s="637">
        <v>110646</v>
      </c>
      <c r="P2250" s="647">
        <f t="shared" si="71"/>
        <v>0</v>
      </c>
      <c r="Q2250" s="638">
        <f t="shared" si="72"/>
        <v>0</v>
      </c>
      <c r="R2250" s="476" t="s">
        <v>1148</v>
      </c>
      <c r="S2250" s="422" t="s">
        <v>834</v>
      </c>
      <c r="T2250" s="476" t="s">
        <v>9872</v>
      </c>
      <c r="U2250" s="476" t="s">
        <v>694</v>
      </c>
      <c r="V2250" s="476" t="s">
        <v>694</v>
      </c>
      <c r="W2250" s="632" t="s">
        <v>4174</v>
      </c>
      <c r="X2250" s="632" t="s">
        <v>4174</v>
      </c>
      <c r="Y2250" s="422" t="s">
        <v>10516</v>
      </c>
      <c r="Z2250" s="637">
        <v>110646</v>
      </c>
      <c r="AA2250" s="476" t="s">
        <v>1148</v>
      </c>
      <c r="AB2250" s="422" t="s">
        <v>834</v>
      </c>
    </row>
    <row r="2251" spans="1:28" ht="78.75">
      <c r="A2251" s="475" t="s">
        <v>27973</v>
      </c>
      <c r="B2251" s="1175" t="s">
        <v>8876</v>
      </c>
      <c r="C2251" s="643">
        <v>4219007420</v>
      </c>
      <c r="D2251" s="632" t="s">
        <v>265</v>
      </c>
      <c r="E2251" s="666" t="s">
        <v>9948</v>
      </c>
      <c r="F2251" s="632" t="s">
        <v>3424</v>
      </c>
      <c r="G2251" s="422" t="s">
        <v>3217</v>
      </c>
      <c r="H2251" s="422" t="s">
        <v>10517</v>
      </c>
      <c r="I2251" s="422" t="s">
        <v>3192</v>
      </c>
      <c r="J2251" s="635"/>
      <c r="K2251" s="632" t="s">
        <v>10</v>
      </c>
      <c r="L2251" s="639">
        <v>1</v>
      </c>
      <c r="M2251" s="639" t="s">
        <v>694</v>
      </c>
      <c r="N2251" s="637">
        <v>5000</v>
      </c>
      <c r="O2251" s="637">
        <v>5000</v>
      </c>
      <c r="P2251" s="647">
        <f t="shared" si="71"/>
        <v>0</v>
      </c>
      <c r="Q2251" s="638">
        <f t="shared" si="72"/>
        <v>0</v>
      </c>
      <c r="R2251" s="676" t="s">
        <v>6499</v>
      </c>
      <c r="S2251" s="676">
        <v>7707049388</v>
      </c>
      <c r="T2251" s="676" t="s">
        <v>9951</v>
      </c>
      <c r="U2251" s="676" t="s">
        <v>694</v>
      </c>
      <c r="V2251" s="676" t="s">
        <v>694</v>
      </c>
      <c r="W2251" s="632" t="s">
        <v>3486</v>
      </c>
      <c r="X2251" s="632" t="s">
        <v>10518</v>
      </c>
      <c r="Y2251" s="422" t="s">
        <v>10519</v>
      </c>
      <c r="Z2251" s="637">
        <v>5000</v>
      </c>
      <c r="AA2251" s="676" t="s">
        <v>6499</v>
      </c>
      <c r="AB2251" s="676">
        <v>7707049388</v>
      </c>
    </row>
    <row r="2252" spans="1:28" ht="78.75">
      <c r="A2252" s="475" t="s">
        <v>27974</v>
      </c>
      <c r="B2252" s="1175" t="s">
        <v>8876</v>
      </c>
      <c r="C2252" s="643">
        <v>4219007420</v>
      </c>
      <c r="D2252" s="632" t="s">
        <v>268</v>
      </c>
      <c r="E2252" s="422" t="s">
        <v>9871</v>
      </c>
      <c r="F2252" s="632" t="s">
        <v>3406</v>
      </c>
      <c r="G2252" s="422" t="s">
        <v>694</v>
      </c>
      <c r="H2252" s="422" t="s">
        <v>694</v>
      </c>
      <c r="I2252" s="422" t="s">
        <v>1367</v>
      </c>
      <c r="J2252" s="476"/>
      <c r="K2252" s="632" t="s">
        <v>10</v>
      </c>
      <c r="L2252" s="639">
        <v>1</v>
      </c>
      <c r="M2252" s="639" t="s">
        <v>694</v>
      </c>
      <c r="N2252" s="637">
        <v>228711.81</v>
      </c>
      <c r="O2252" s="637">
        <v>228711.81</v>
      </c>
      <c r="P2252" s="647">
        <f t="shared" si="71"/>
        <v>0</v>
      </c>
      <c r="Q2252" s="638">
        <f t="shared" si="72"/>
        <v>0</v>
      </c>
      <c r="R2252" s="476" t="s">
        <v>1148</v>
      </c>
      <c r="S2252" s="422" t="s">
        <v>834</v>
      </c>
      <c r="T2252" s="476" t="s">
        <v>9872</v>
      </c>
      <c r="U2252" s="476" t="s">
        <v>694</v>
      </c>
      <c r="V2252" s="476" t="s">
        <v>694</v>
      </c>
      <c r="W2252" s="632" t="s">
        <v>3418</v>
      </c>
      <c r="X2252" s="632" t="s">
        <v>3358</v>
      </c>
      <c r="Y2252" s="422" t="s">
        <v>10520</v>
      </c>
      <c r="Z2252" s="637">
        <v>228711.81</v>
      </c>
      <c r="AA2252" s="476" t="s">
        <v>1148</v>
      </c>
      <c r="AB2252" s="422" t="s">
        <v>834</v>
      </c>
    </row>
    <row r="2253" spans="1:28" ht="78.75">
      <c r="A2253" s="475" t="s">
        <v>27975</v>
      </c>
      <c r="B2253" s="1175" t="s">
        <v>8881</v>
      </c>
      <c r="C2253" s="643">
        <v>4219006748</v>
      </c>
      <c r="D2253" s="632" t="s">
        <v>268</v>
      </c>
      <c r="E2253" s="422" t="s">
        <v>9871</v>
      </c>
      <c r="F2253" s="632" t="s">
        <v>3406</v>
      </c>
      <c r="G2253" s="422" t="s">
        <v>694</v>
      </c>
      <c r="H2253" s="422" t="s">
        <v>694</v>
      </c>
      <c r="I2253" s="422" t="s">
        <v>1367</v>
      </c>
      <c r="J2253" s="476"/>
      <c r="K2253" s="632" t="s">
        <v>10</v>
      </c>
      <c r="L2253" s="639">
        <v>1</v>
      </c>
      <c r="M2253" s="639" t="s">
        <v>694</v>
      </c>
      <c r="N2253" s="637">
        <v>489195.77</v>
      </c>
      <c r="O2253" s="637">
        <v>489195.77</v>
      </c>
      <c r="P2253" s="647">
        <f t="shared" si="71"/>
        <v>0</v>
      </c>
      <c r="Q2253" s="638">
        <f t="shared" si="72"/>
        <v>0</v>
      </c>
      <c r="R2253" s="476" t="s">
        <v>1148</v>
      </c>
      <c r="S2253" s="422" t="s">
        <v>834</v>
      </c>
      <c r="T2253" s="476" t="s">
        <v>9872</v>
      </c>
      <c r="U2253" s="476" t="s">
        <v>694</v>
      </c>
      <c r="V2253" s="476" t="s">
        <v>694</v>
      </c>
      <c r="W2253" s="632" t="s">
        <v>3418</v>
      </c>
      <c r="X2253" s="632" t="s">
        <v>3358</v>
      </c>
      <c r="Y2253" s="422" t="s">
        <v>10521</v>
      </c>
      <c r="Z2253" s="637">
        <v>489195.77</v>
      </c>
      <c r="AA2253" s="476" t="s">
        <v>1148</v>
      </c>
      <c r="AB2253" s="422" t="s">
        <v>834</v>
      </c>
    </row>
    <row r="2254" spans="1:28" ht="78.75">
      <c r="A2254" s="475" t="s">
        <v>27976</v>
      </c>
      <c r="B2254" s="1175" t="s">
        <v>8883</v>
      </c>
      <c r="C2254" s="643">
        <v>4219006723</v>
      </c>
      <c r="D2254" s="632" t="s">
        <v>268</v>
      </c>
      <c r="E2254" s="422" t="s">
        <v>9871</v>
      </c>
      <c r="F2254" s="632" t="s">
        <v>3406</v>
      </c>
      <c r="G2254" s="422" t="s">
        <v>694</v>
      </c>
      <c r="H2254" s="422" t="s">
        <v>694</v>
      </c>
      <c r="I2254" s="422" t="s">
        <v>1367</v>
      </c>
      <c r="J2254" s="635"/>
      <c r="K2254" s="632" t="s">
        <v>10</v>
      </c>
      <c r="L2254" s="639">
        <v>1</v>
      </c>
      <c r="M2254" s="639" t="s">
        <v>694</v>
      </c>
      <c r="N2254" s="637">
        <v>132225</v>
      </c>
      <c r="O2254" s="637">
        <v>132225</v>
      </c>
      <c r="P2254" s="647">
        <f t="shared" si="71"/>
        <v>0</v>
      </c>
      <c r="Q2254" s="638">
        <f t="shared" si="72"/>
        <v>0</v>
      </c>
      <c r="R2254" s="476" t="s">
        <v>1148</v>
      </c>
      <c r="S2254" s="422" t="s">
        <v>834</v>
      </c>
      <c r="T2254" s="476" t="s">
        <v>9872</v>
      </c>
      <c r="U2254" s="676" t="s">
        <v>694</v>
      </c>
      <c r="V2254" s="676" t="s">
        <v>694</v>
      </c>
      <c r="W2254" s="632" t="s">
        <v>3445</v>
      </c>
      <c r="X2254" s="632" t="s">
        <v>3445</v>
      </c>
      <c r="Y2254" s="422" t="s">
        <v>10522</v>
      </c>
      <c r="Z2254" s="637">
        <v>132225</v>
      </c>
      <c r="AA2254" s="476" t="s">
        <v>1148</v>
      </c>
      <c r="AB2254" s="422" t="s">
        <v>834</v>
      </c>
    </row>
    <row r="2255" spans="1:28" ht="78.75">
      <c r="A2255" s="475" t="s">
        <v>27977</v>
      </c>
      <c r="B2255" s="1175" t="s">
        <v>8883</v>
      </c>
      <c r="C2255" s="643">
        <v>4219006723</v>
      </c>
      <c r="D2255" s="632" t="s">
        <v>268</v>
      </c>
      <c r="E2255" s="422" t="s">
        <v>9871</v>
      </c>
      <c r="F2255" s="632" t="s">
        <v>3459</v>
      </c>
      <c r="G2255" s="422" t="s">
        <v>694</v>
      </c>
      <c r="H2255" s="422" t="s">
        <v>694</v>
      </c>
      <c r="I2255" s="422" t="s">
        <v>1367</v>
      </c>
      <c r="J2255" s="635"/>
      <c r="K2255" s="632" t="s">
        <v>10</v>
      </c>
      <c r="L2255" s="639">
        <v>1</v>
      </c>
      <c r="M2255" s="639" t="s">
        <v>694</v>
      </c>
      <c r="N2255" s="637">
        <v>744182.45</v>
      </c>
      <c r="O2255" s="637">
        <v>744182.45</v>
      </c>
      <c r="P2255" s="647">
        <f t="shared" si="71"/>
        <v>0</v>
      </c>
      <c r="Q2255" s="638">
        <f t="shared" si="72"/>
        <v>0</v>
      </c>
      <c r="R2255" s="476" t="s">
        <v>1148</v>
      </c>
      <c r="S2255" s="422" t="s">
        <v>834</v>
      </c>
      <c r="T2255" s="476" t="s">
        <v>9872</v>
      </c>
      <c r="U2255" s="676" t="s">
        <v>694</v>
      </c>
      <c r="V2255" s="676" t="s">
        <v>694</v>
      </c>
      <c r="W2255" s="632" t="s">
        <v>3418</v>
      </c>
      <c r="X2255" s="632" t="s">
        <v>3358</v>
      </c>
      <c r="Y2255" s="422" t="s">
        <v>10523</v>
      </c>
      <c r="Z2255" s="637">
        <v>744182.45</v>
      </c>
      <c r="AA2255" s="476" t="s">
        <v>1148</v>
      </c>
      <c r="AB2255" s="422" t="s">
        <v>834</v>
      </c>
    </row>
    <row r="2256" spans="1:28" ht="78.75">
      <c r="A2256" s="475" t="s">
        <v>27978</v>
      </c>
      <c r="B2256" s="1175" t="s">
        <v>8883</v>
      </c>
      <c r="C2256" s="643">
        <v>4219006723</v>
      </c>
      <c r="D2256" s="632" t="s">
        <v>269</v>
      </c>
      <c r="E2256" s="528" t="s">
        <v>9901</v>
      </c>
      <c r="F2256" s="632" t="s">
        <v>3459</v>
      </c>
      <c r="G2256" s="422" t="s">
        <v>3411</v>
      </c>
      <c r="H2256" s="422" t="s">
        <v>10524</v>
      </c>
      <c r="I2256" s="632" t="s">
        <v>9928</v>
      </c>
      <c r="J2256" s="635"/>
      <c r="K2256" s="632" t="s">
        <v>10</v>
      </c>
      <c r="L2256" s="639">
        <v>1</v>
      </c>
      <c r="M2256" s="639" t="s">
        <v>694</v>
      </c>
      <c r="N2256" s="637">
        <v>913018.02</v>
      </c>
      <c r="O2256" s="637">
        <v>913018.02</v>
      </c>
      <c r="P2256" s="647">
        <f t="shared" si="71"/>
        <v>0</v>
      </c>
      <c r="Q2256" s="638">
        <f t="shared" si="72"/>
        <v>0</v>
      </c>
      <c r="R2256" s="632" t="s">
        <v>836</v>
      </c>
      <c r="S2256" s="636">
        <v>4217146362</v>
      </c>
      <c r="T2256" s="632" t="s">
        <v>9855</v>
      </c>
      <c r="U2256" s="676" t="s">
        <v>694</v>
      </c>
      <c r="V2256" s="676" t="s">
        <v>694</v>
      </c>
      <c r="W2256" s="632" t="s">
        <v>3443</v>
      </c>
      <c r="X2256" s="632" t="s">
        <v>3443</v>
      </c>
      <c r="Y2256" s="422" t="s">
        <v>10525</v>
      </c>
      <c r="Z2256" s="637">
        <v>913018.02</v>
      </c>
      <c r="AA2256" s="632" t="s">
        <v>836</v>
      </c>
      <c r="AB2256" s="636">
        <v>4217146362</v>
      </c>
    </row>
    <row r="2257" spans="1:28" ht="78.75">
      <c r="A2257" s="475" t="s">
        <v>27979</v>
      </c>
      <c r="B2257" s="1172" t="s">
        <v>8885</v>
      </c>
      <c r="C2257" s="643">
        <v>4219007325</v>
      </c>
      <c r="D2257" s="632" t="s">
        <v>268</v>
      </c>
      <c r="E2257" s="422" t="s">
        <v>9871</v>
      </c>
      <c r="F2257" s="632" t="s">
        <v>3459</v>
      </c>
      <c r="G2257" s="422" t="s">
        <v>694</v>
      </c>
      <c r="H2257" s="422" t="s">
        <v>694</v>
      </c>
      <c r="I2257" s="422" t="s">
        <v>1367</v>
      </c>
      <c r="J2257" s="476"/>
      <c r="K2257" s="632" t="s">
        <v>10</v>
      </c>
      <c r="L2257" s="639">
        <v>1</v>
      </c>
      <c r="M2257" s="639" t="s">
        <v>694</v>
      </c>
      <c r="N2257" s="637">
        <v>917004.08</v>
      </c>
      <c r="O2257" s="637">
        <v>917004.08</v>
      </c>
      <c r="P2257" s="647">
        <f t="shared" si="71"/>
        <v>0</v>
      </c>
      <c r="Q2257" s="638">
        <f t="shared" si="72"/>
        <v>0</v>
      </c>
      <c r="R2257" s="476" t="s">
        <v>1148</v>
      </c>
      <c r="S2257" s="422" t="s">
        <v>834</v>
      </c>
      <c r="T2257" s="476" t="s">
        <v>9872</v>
      </c>
      <c r="U2257" s="476"/>
      <c r="V2257" s="476"/>
      <c r="W2257" s="632" t="s">
        <v>3418</v>
      </c>
      <c r="X2257" s="632" t="s">
        <v>3358</v>
      </c>
      <c r="Y2257" s="422" t="s">
        <v>10526</v>
      </c>
      <c r="Z2257" s="637">
        <v>917004.08</v>
      </c>
      <c r="AA2257" s="476" t="s">
        <v>1148</v>
      </c>
      <c r="AB2257" s="422" t="s">
        <v>834</v>
      </c>
    </row>
    <row r="2258" spans="1:28" ht="78.75">
      <c r="A2258" s="475" t="s">
        <v>27980</v>
      </c>
      <c r="B2258" s="1172" t="s">
        <v>8859</v>
      </c>
      <c r="C2258" s="643">
        <v>4219007300</v>
      </c>
      <c r="D2258" s="632" t="s">
        <v>265</v>
      </c>
      <c r="E2258" s="666" t="s">
        <v>9948</v>
      </c>
      <c r="F2258" s="632" t="s">
        <v>3443</v>
      </c>
      <c r="G2258" s="422" t="s">
        <v>3358</v>
      </c>
      <c r="H2258" s="422" t="s">
        <v>10527</v>
      </c>
      <c r="I2258" s="422" t="s">
        <v>3192</v>
      </c>
      <c r="J2258" s="635"/>
      <c r="K2258" s="632" t="s">
        <v>10</v>
      </c>
      <c r="L2258" s="639">
        <v>1</v>
      </c>
      <c r="M2258" s="639" t="s">
        <v>694</v>
      </c>
      <c r="N2258" s="637">
        <v>8000</v>
      </c>
      <c r="O2258" s="637">
        <v>8000</v>
      </c>
      <c r="P2258" s="647">
        <f t="shared" si="71"/>
        <v>0</v>
      </c>
      <c r="Q2258" s="638">
        <f t="shared" si="72"/>
        <v>0</v>
      </c>
      <c r="R2258" s="676" t="s">
        <v>6499</v>
      </c>
      <c r="S2258" s="676">
        <v>7707049388</v>
      </c>
      <c r="T2258" s="676" t="s">
        <v>9951</v>
      </c>
      <c r="U2258" s="676" t="s">
        <v>694</v>
      </c>
      <c r="V2258" s="676" t="s">
        <v>694</v>
      </c>
      <c r="W2258" s="632" t="s">
        <v>3467</v>
      </c>
      <c r="X2258" s="632" t="s">
        <v>3467</v>
      </c>
      <c r="Y2258" s="422" t="s">
        <v>10528</v>
      </c>
      <c r="Z2258" s="637">
        <v>8000</v>
      </c>
      <c r="AA2258" s="676" t="s">
        <v>6499</v>
      </c>
      <c r="AB2258" s="676">
        <v>7707049388</v>
      </c>
    </row>
    <row r="2259" spans="1:28" ht="78.75">
      <c r="A2259" s="475" t="s">
        <v>27981</v>
      </c>
      <c r="B2259" s="1172" t="s">
        <v>8859</v>
      </c>
      <c r="C2259" s="643">
        <v>4219007300</v>
      </c>
      <c r="D2259" s="632" t="s">
        <v>268</v>
      </c>
      <c r="E2259" s="422" t="s">
        <v>9871</v>
      </c>
      <c r="F2259" s="632" t="s">
        <v>10512</v>
      </c>
      <c r="G2259" s="422" t="s">
        <v>694</v>
      </c>
      <c r="H2259" s="422" t="s">
        <v>694</v>
      </c>
      <c r="I2259" s="422" t="s">
        <v>1367</v>
      </c>
      <c r="J2259" s="476"/>
      <c r="K2259" s="632" t="s">
        <v>10</v>
      </c>
      <c r="L2259" s="639">
        <v>1</v>
      </c>
      <c r="M2259" s="639" t="s">
        <v>694</v>
      </c>
      <c r="N2259" s="637">
        <v>480343.77</v>
      </c>
      <c r="O2259" s="637">
        <v>480343.77</v>
      </c>
      <c r="P2259" s="647">
        <f t="shared" ref="P2259:P2322" si="73">N2259-O2259</f>
        <v>0</v>
      </c>
      <c r="Q2259" s="638">
        <f t="shared" ref="Q2259:Q2322" si="74">(100-((O2259/N2259)*100))/100</f>
        <v>0</v>
      </c>
      <c r="R2259" s="676" t="s">
        <v>6499</v>
      </c>
      <c r="S2259" s="676">
        <v>7707049388</v>
      </c>
      <c r="T2259" s="676" t="s">
        <v>9951</v>
      </c>
      <c r="U2259" s="676" t="s">
        <v>694</v>
      </c>
      <c r="V2259" s="676" t="s">
        <v>694</v>
      </c>
      <c r="W2259" s="632" t="s">
        <v>3418</v>
      </c>
      <c r="X2259" s="632" t="s">
        <v>3358</v>
      </c>
      <c r="Y2259" s="422" t="s">
        <v>10529</v>
      </c>
      <c r="Z2259" s="637">
        <v>480343.77</v>
      </c>
      <c r="AA2259" s="676" t="s">
        <v>6499</v>
      </c>
      <c r="AB2259" s="676">
        <v>7707049388</v>
      </c>
    </row>
    <row r="2260" spans="1:28" ht="78.75">
      <c r="A2260" s="475" t="s">
        <v>27982</v>
      </c>
      <c r="B2260" s="1172" t="s">
        <v>8859</v>
      </c>
      <c r="C2260" s="643">
        <v>4219007300</v>
      </c>
      <c r="D2260" s="632" t="s">
        <v>269</v>
      </c>
      <c r="E2260" s="422" t="s">
        <v>9857</v>
      </c>
      <c r="F2260" s="632" t="s">
        <v>10512</v>
      </c>
      <c r="G2260" s="422" t="s">
        <v>3443</v>
      </c>
      <c r="H2260" s="422" t="s">
        <v>10530</v>
      </c>
      <c r="I2260" s="632" t="s">
        <v>9860</v>
      </c>
      <c r="J2260" s="635"/>
      <c r="K2260" s="632" t="s">
        <v>10</v>
      </c>
      <c r="L2260" s="639">
        <v>1</v>
      </c>
      <c r="M2260" s="639" t="s">
        <v>694</v>
      </c>
      <c r="N2260" s="637">
        <v>87930.75</v>
      </c>
      <c r="O2260" s="637">
        <v>87930.75</v>
      </c>
      <c r="P2260" s="647">
        <f t="shared" si="73"/>
        <v>0</v>
      </c>
      <c r="Q2260" s="638">
        <f t="shared" si="74"/>
        <v>0</v>
      </c>
      <c r="R2260" s="632" t="s">
        <v>6331</v>
      </c>
      <c r="S2260" s="636">
        <v>4217166136</v>
      </c>
      <c r="T2260" s="476" t="s">
        <v>9861</v>
      </c>
      <c r="U2260" s="634" t="s">
        <v>694</v>
      </c>
      <c r="V2260" s="632" t="s">
        <v>694</v>
      </c>
      <c r="W2260" s="632" t="s">
        <v>3412</v>
      </c>
      <c r="X2260" s="632" t="s">
        <v>3412</v>
      </c>
      <c r="Y2260" s="422" t="s">
        <v>10531</v>
      </c>
      <c r="Z2260" s="637">
        <v>87930.75</v>
      </c>
      <c r="AA2260" s="632" t="s">
        <v>6331</v>
      </c>
      <c r="AB2260" s="636">
        <v>4217166136</v>
      </c>
    </row>
    <row r="2261" spans="1:28" ht="78.75">
      <c r="A2261" s="475" t="s">
        <v>27983</v>
      </c>
      <c r="B2261" s="1172" t="s">
        <v>8868</v>
      </c>
      <c r="C2261" s="643">
        <v>4253017901</v>
      </c>
      <c r="D2261" s="632" t="s">
        <v>268</v>
      </c>
      <c r="E2261" s="422" t="s">
        <v>9871</v>
      </c>
      <c r="F2261" s="632" t="s">
        <v>3464</v>
      </c>
      <c r="G2261" s="422" t="s">
        <v>694</v>
      </c>
      <c r="H2261" s="422" t="s">
        <v>694</v>
      </c>
      <c r="I2261" s="422" t="s">
        <v>1367</v>
      </c>
      <c r="J2261" s="476"/>
      <c r="K2261" s="632" t="s">
        <v>10</v>
      </c>
      <c r="L2261" s="639">
        <v>1</v>
      </c>
      <c r="M2261" s="639" t="s">
        <v>694</v>
      </c>
      <c r="N2261" s="637">
        <v>387348.72</v>
      </c>
      <c r="O2261" s="637">
        <v>387348.72</v>
      </c>
      <c r="P2261" s="647">
        <f t="shared" si="73"/>
        <v>0</v>
      </c>
      <c r="Q2261" s="638">
        <f t="shared" si="74"/>
        <v>0</v>
      </c>
      <c r="R2261" s="476" t="s">
        <v>1148</v>
      </c>
      <c r="S2261" s="422" t="s">
        <v>834</v>
      </c>
      <c r="T2261" s="476" t="s">
        <v>9872</v>
      </c>
      <c r="U2261" s="476" t="s">
        <v>694</v>
      </c>
      <c r="V2261" s="476" t="s">
        <v>694</v>
      </c>
      <c r="W2261" s="632" t="s">
        <v>3418</v>
      </c>
      <c r="X2261" s="632" t="s">
        <v>10493</v>
      </c>
      <c r="Y2261" s="422" t="s">
        <v>10532</v>
      </c>
      <c r="Z2261" s="637">
        <v>387348.72</v>
      </c>
      <c r="AA2261" s="476" t="s">
        <v>1148</v>
      </c>
      <c r="AB2261" s="422" t="s">
        <v>834</v>
      </c>
    </row>
    <row r="2262" spans="1:28" ht="78.75">
      <c r="A2262" s="475" t="s">
        <v>27984</v>
      </c>
      <c r="B2262" s="1172" t="s">
        <v>8868</v>
      </c>
      <c r="C2262" s="643">
        <v>4253017901</v>
      </c>
      <c r="D2262" s="632" t="s">
        <v>268</v>
      </c>
      <c r="E2262" s="422" t="s">
        <v>9871</v>
      </c>
      <c r="F2262" s="632" t="s">
        <v>3373</v>
      </c>
      <c r="G2262" s="422" t="s">
        <v>694</v>
      </c>
      <c r="H2262" s="422" t="s">
        <v>694</v>
      </c>
      <c r="I2262" s="422" t="s">
        <v>1367</v>
      </c>
      <c r="J2262" s="476"/>
      <c r="K2262" s="632" t="s">
        <v>10</v>
      </c>
      <c r="L2262" s="639">
        <v>1</v>
      </c>
      <c r="M2262" s="639" t="s">
        <v>694</v>
      </c>
      <c r="N2262" s="637">
        <v>62416</v>
      </c>
      <c r="O2262" s="637">
        <v>62416</v>
      </c>
      <c r="P2262" s="647">
        <f t="shared" si="73"/>
        <v>0</v>
      </c>
      <c r="Q2262" s="638">
        <f t="shared" si="74"/>
        <v>0</v>
      </c>
      <c r="R2262" s="476" t="s">
        <v>1148</v>
      </c>
      <c r="S2262" s="422" t="s">
        <v>834</v>
      </c>
      <c r="T2262" s="476" t="s">
        <v>9872</v>
      </c>
      <c r="U2262" s="476" t="s">
        <v>694</v>
      </c>
      <c r="V2262" s="476" t="s">
        <v>694</v>
      </c>
      <c r="W2262" s="632" t="s">
        <v>3381</v>
      </c>
      <c r="X2262" s="632" t="s">
        <v>3381</v>
      </c>
      <c r="Y2262" s="422" t="s">
        <v>10533</v>
      </c>
      <c r="Z2262" s="637">
        <v>62416</v>
      </c>
      <c r="AA2262" s="476" t="s">
        <v>1148</v>
      </c>
      <c r="AB2262" s="422" t="s">
        <v>834</v>
      </c>
    </row>
    <row r="2263" spans="1:28" ht="78.75">
      <c r="A2263" s="475" t="s">
        <v>27985</v>
      </c>
      <c r="B2263" s="1172" t="s">
        <v>8904</v>
      </c>
      <c r="C2263" s="643">
        <v>4219006434</v>
      </c>
      <c r="D2263" s="632" t="s">
        <v>268</v>
      </c>
      <c r="E2263" s="422" t="s">
        <v>9871</v>
      </c>
      <c r="F2263" s="632" t="s">
        <v>3406</v>
      </c>
      <c r="G2263" s="422" t="s">
        <v>694</v>
      </c>
      <c r="H2263" s="422" t="s">
        <v>694</v>
      </c>
      <c r="I2263" s="422" t="s">
        <v>1367</v>
      </c>
      <c r="J2263" s="476"/>
      <c r="K2263" s="632" t="s">
        <v>10</v>
      </c>
      <c r="L2263" s="639">
        <v>1</v>
      </c>
      <c r="M2263" s="639" t="s">
        <v>694</v>
      </c>
      <c r="N2263" s="637">
        <v>46200</v>
      </c>
      <c r="O2263" s="637">
        <v>46200</v>
      </c>
      <c r="P2263" s="647">
        <f t="shared" si="73"/>
        <v>0</v>
      </c>
      <c r="Q2263" s="638">
        <f t="shared" si="74"/>
        <v>0</v>
      </c>
      <c r="R2263" s="476" t="s">
        <v>1148</v>
      </c>
      <c r="S2263" s="422" t="s">
        <v>834</v>
      </c>
      <c r="T2263" s="476" t="s">
        <v>9872</v>
      </c>
      <c r="U2263" s="476" t="s">
        <v>694</v>
      </c>
      <c r="V2263" s="476" t="s">
        <v>694</v>
      </c>
      <c r="W2263" s="632" t="s">
        <v>3445</v>
      </c>
      <c r="X2263" s="632" t="s">
        <v>3445</v>
      </c>
      <c r="Y2263" s="422" t="s">
        <v>10534</v>
      </c>
      <c r="Z2263" s="637">
        <v>46200</v>
      </c>
      <c r="AA2263" s="476" t="s">
        <v>1148</v>
      </c>
      <c r="AB2263" s="422" t="s">
        <v>834</v>
      </c>
    </row>
    <row r="2264" spans="1:28" ht="78.75">
      <c r="A2264" s="475" t="s">
        <v>27986</v>
      </c>
      <c r="B2264" s="1172" t="s">
        <v>8904</v>
      </c>
      <c r="C2264" s="643">
        <v>4219006434</v>
      </c>
      <c r="D2264" s="632" t="s">
        <v>268</v>
      </c>
      <c r="E2264" s="422" t="s">
        <v>9871</v>
      </c>
      <c r="F2264" s="632" t="s">
        <v>3459</v>
      </c>
      <c r="G2264" s="422" t="s">
        <v>694</v>
      </c>
      <c r="H2264" s="422" t="s">
        <v>694</v>
      </c>
      <c r="I2264" s="422" t="s">
        <v>1367</v>
      </c>
      <c r="J2264" s="476"/>
      <c r="K2264" s="632" t="s">
        <v>10</v>
      </c>
      <c r="L2264" s="639">
        <v>1</v>
      </c>
      <c r="M2264" s="639" t="s">
        <v>694</v>
      </c>
      <c r="N2264" s="637">
        <v>230956.67</v>
      </c>
      <c r="O2264" s="637">
        <v>230956.67</v>
      </c>
      <c r="P2264" s="647">
        <f t="shared" si="73"/>
        <v>0</v>
      </c>
      <c r="Q2264" s="638">
        <f t="shared" si="74"/>
        <v>0</v>
      </c>
      <c r="R2264" s="476" t="s">
        <v>1148</v>
      </c>
      <c r="S2264" s="422" t="s">
        <v>834</v>
      </c>
      <c r="T2264" s="476" t="s">
        <v>9872</v>
      </c>
      <c r="U2264" s="476" t="s">
        <v>694</v>
      </c>
      <c r="V2264" s="476" t="s">
        <v>694</v>
      </c>
      <c r="W2264" s="632" t="s">
        <v>3418</v>
      </c>
      <c r="X2264" s="632" t="s">
        <v>10493</v>
      </c>
      <c r="Y2264" s="422" t="s">
        <v>10535</v>
      </c>
      <c r="Z2264" s="637">
        <v>230956.67</v>
      </c>
      <c r="AA2264" s="476" t="s">
        <v>1148</v>
      </c>
      <c r="AB2264" s="422" t="s">
        <v>834</v>
      </c>
    </row>
    <row r="2265" spans="1:28" ht="78.75">
      <c r="A2265" s="475" t="s">
        <v>27987</v>
      </c>
      <c r="B2265" s="1172" t="s">
        <v>8904</v>
      </c>
      <c r="C2265" s="643">
        <v>4219006434</v>
      </c>
      <c r="D2265" s="632" t="s">
        <v>269</v>
      </c>
      <c r="E2265" s="422" t="s">
        <v>9857</v>
      </c>
      <c r="F2265" s="632" t="s">
        <v>3751</v>
      </c>
      <c r="G2265" s="422" t="s">
        <v>3503</v>
      </c>
      <c r="H2265" s="422" t="s">
        <v>10536</v>
      </c>
      <c r="I2265" s="632" t="s">
        <v>9860</v>
      </c>
      <c r="J2265" s="635"/>
      <c r="K2265" s="632" t="s">
        <v>10</v>
      </c>
      <c r="L2265" s="639">
        <v>1</v>
      </c>
      <c r="M2265" s="639" t="s">
        <v>694</v>
      </c>
      <c r="N2265" s="637">
        <v>38908</v>
      </c>
      <c r="O2265" s="637">
        <v>38908</v>
      </c>
      <c r="P2265" s="647">
        <f t="shared" si="73"/>
        <v>0</v>
      </c>
      <c r="Q2265" s="638">
        <f t="shared" si="74"/>
        <v>0</v>
      </c>
      <c r="R2265" s="632" t="s">
        <v>6331</v>
      </c>
      <c r="S2265" s="636">
        <v>4217166136</v>
      </c>
      <c r="T2265" s="476" t="s">
        <v>9861</v>
      </c>
      <c r="U2265" s="476" t="s">
        <v>694</v>
      </c>
      <c r="V2265" s="476" t="s">
        <v>694</v>
      </c>
      <c r="W2265" s="632" t="s">
        <v>6765</v>
      </c>
      <c r="X2265" s="632" t="s">
        <v>6765</v>
      </c>
      <c r="Y2265" s="422" t="s">
        <v>10537</v>
      </c>
      <c r="Z2265" s="637">
        <v>38908</v>
      </c>
      <c r="AA2265" s="632" t="s">
        <v>6331</v>
      </c>
      <c r="AB2265" s="636">
        <v>4217166136</v>
      </c>
    </row>
    <row r="2266" spans="1:28" ht="78.75">
      <c r="A2266" s="475" t="s">
        <v>27988</v>
      </c>
      <c r="B2266" s="1172" t="s">
        <v>8915</v>
      </c>
      <c r="C2266" s="422" t="s">
        <v>8916</v>
      </c>
      <c r="D2266" s="632" t="s">
        <v>268</v>
      </c>
      <c r="E2266" s="422" t="s">
        <v>9871</v>
      </c>
      <c r="F2266" s="632" t="s">
        <v>3406</v>
      </c>
      <c r="G2266" s="422" t="s">
        <v>694</v>
      </c>
      <c r="H2266" s="422" t="s">
        <v>694</v>
      </c>
      <c r="I2266" s="422" t="s">
        <v>1367</v>
      </c>
      <c r="J2266" s="476"/>
      <c r="K2266" s="632" t="s">
        <v>10</v>
      </c>
      <c r="L2266" s="639">
        <v>1</v>
      </c>
      <c r="M2266" s="639" t="s">
        <v>694</v>
      </c>
      <c r="N2266" s="637">
        <v>333648.09999999998</v>
      </c>
      <c r="O2266" s="637">
        <v>333648.09999999998</v>
      </c>
      <c r="P2266" s="647">
        <f t="shared" si="73"/>
        <v>0</v>
      </c>
      <c r="Q2266" s="638">
        <f t="shared" si="74"/>
        <v>0</v>
      </c>
      <c r="R2266" s="476" t="s">
        <v>1148</v>
      </c>
      <c r="S2266" s="422" t="s">
        <v>834</v>
      </c>
      <c r="T2266" s="476" t="s">
        <v>9872</v>
      </c>
      <c r="U2266" s="476"/>
      <c r="V2266" s="476"/>
      <c r="W2266" s="632" t="s">
        <v>3418</v>
      </c>
      <c r="X2266" s="632" t="s">
        <v>10493</v>
      </c>
      <c r="Y2266" s="422" t="s">
        <v>10538</v>
      </c>
      <c r="Z2266" s="637">
        <v>333648.09999999998</v>
      </c>
      <c r="AA2266" s="476" t="s">
        <v>1148</v>
      </c>
      <c r="AB2266" s="422" t="s">
        <v>834</v>
      </c>
    </row>
    <row r="2267" spans="1:28" ht="78.75">
      <c r="A2267" s="475" t="s">
        <v>27989</v>
      </c>
      <c r="B2267" s="1172" t="s">
        <v>8915</v>
      </c>
      <c r="C2267" s="422" t="s">
        <v>8916</v>
      </c>
      <c r="D2267" s="632" t="s">
        <v>268</v>
      </c>
      <c r="E2267" s="422" t="s">
        <v>9871</v>
      </c>
      <c r="F2267" s="632" t="s">
        <v>3402</v>
      </c>
      <c r="G2267" s="422" t="s">
        <v>694</v>
      </c>
      <c r="H2267" s="422" t="s">
        <v>694</v>
      </c>
      <c r="I2267" s="422" t="s">
        <v>1367</v>
      </c>
      <c r="J2267" s="476"/>
      <c r="K2267" s="632" t="s">
        <v>10</v>
      </c>
      <c r="L2267" s="639">
        <v>1</v>
      </c>
      <c r="M2267" s="639" t="s">
        <v>694</v>
      </c>
      <c r="N2267" s="637">
        <v>95941.8</v>
      </c>
      <c r="O2267" s="637">
        <v>95941.8</v>
      </c>
      <c r="P2267" s="647">
        <f t="shared" si="73"/>
        <v>0</v>
      </c>
      <c r="Q2267" s="638">
        <f t="shared" si="74"/>
        <v>0</v>
      </c>
      <c r="R2267" s="476" t="s">
        <v>1148</v>
      </c>
      <c r="S2267" s="422" t="s">
        <v>834</v>
      </c>
      <c r="T2267" s="476" t="s">
        <v>9872</v>
      </c>
      <c r="U2267" s="476"/>
      <c r="V2267" s="476"/>
      <c r="W2267" s="632" t="s">
        <v>4174</v>
      </c>
      <c r="X2267" s="632" t="s">
        <v>4174</v>
      </c>
      <c r="Y2267" s="422" t="s">
        <v>10539</v>
      </c>
      <c r="Z2267" s="637">
        <v>95941.8</v>
      </c>
      <c r="AA2267" s="476" t="s">
        <v>1148</v>
      </c>
      <c r="AB2267" s="422" t="s">
        <v>834</v>
      </c>
    </row>
    <row r="2268" spans="1:28" ht="78.75">
      <c r="A2268" s="475" t="s">
        <v>27990</v>
      </c>
      <c r="B2268" s="1172" t="s">
        <v>10291</v>
      </c>
      <c r="C2268" s="643">
        <v>4221024857</v>
      </c>
      <c r="D2268" s="632" t="s">
        <v>265</v>
      </c>
      <c r="E2268" s="666" t="s">
        <v>9948</v>
      </c>
      <c r="F2268" s="632" t="s">
        <v>3348</v>
      </c>
      <c r="G2268" s="422" t="s">
        <v>3486</v>
      </c>
      <c r="H2268" s="422" t="s">
        <v>10540</v>
      </c>
      <c r="I2268" s="422" t="s">
        <v>3192</v>
      </c>
      <c r="J2268" s="635"/>
      <c r="K2268" s="632" t="s">
        <v>10</v>
      </c>
      <c r="L2268" s="639">
        <v>1</v>
      </c>
      <c r="M2268" s="639" t="s">
        <v>694</v>
      </c>
      <c r="N2268" s="637">
        <v>13000</v>
      </c>
      <c r="O2268" s="637">
        <v>13000</v>
      </c>
      <c r="P2268" s="647">
        <f t="shared" si="73"/>
        <v>0</v>
      </c>
      <c r="Q2268" s="638">
        <f t="shared" si="74"/>
        <v>0</v>
      </c>
      <c r="R2268" s="676" t="s">
        <v>6499</v>
      </c>
      <c r="S2268" s="676">
        <v>7707049388</v>
      </c>
      <c r="T2268" s="676" t="s">
        <v>9951</v>
      </c>
      <c r="U2268" s="676" t="s">
        <v>694</v>
      </c>
      <c r="V2268" s="676" t="s">
        <v>694</v>
      </c>
      <c r="W2268" s="632" t="s">
        <v>3708</v>
      </c>
      <c r="X2268" s="632" t="s">
        <v>3708</v>
      </c>
      <c r="Y2268" s="422" t="s">
        <v>10541</v>
      </c>
      <c r="Z2268" s="637">
        <v>13000</v>
      </c>
      <c r="AA2268" s="676" t="s">
        <v>6499</v>
      </c>
      <c r="AB2268" s="676">
        <v>7707049388</v>
      </c>
    </row>
    <row r="2269" spans="1:28" ht="78.75">
      <c r="A2269" s="475" t="s">
        <v>27991</v>
      </c>
      <c r="B2269" s="1172" t="s">
        <v>8908</v>
      </c>
      <c r="C2269" s="632" t="s">
        <v>8909</v>
      </c>
      <c r="D2269" s="632" t="s">
        <v>265</v>
      </c>
      <c r="E2269" s="666" t="s">
        <v>9948</v>
      </c>
      <c r="F2269" s="632" t="s">
        <v>3348</v>
      </c>
      <c r="G2269" s="422" t="s">
        <v>3486</v>
      </c>
      <c r="H2269" s="422" t="s">
        <v>10542</v>
      </c>
      <c r="I2269" s="422" t="s">
        <v>3192</v>
      </c>
      <c r="J2269" s="635"/>
      <c r="K2269" s="632" t="s">
        <v>10</v>
      </c>
      <c r="L2269" s="639">
        <v>1</v>
      </c>
      <c r="M2269" s="639" t="s">
        <v>694</v>
      </c>
      <c r="N2269" s="637">
        <v>10000</v>
      </c>
      <c r="O2269" s="637">
        <v>10000</v>
      </c>
      <c r="P2269" s="647">
        <f t="shared" si="73"/>
        <v>0</v>
      </c>
      <c r="Q2269" s="638">
        <f t="shared" si="74"/>
        <v>0</v>
      </c>
      <c r="R2269" s="676" t="s">
        <v>6499</v>
      </c>
      <c r="S2269" s="676">
        <v>7707049388</v>
      </c>
      <c r="T2269" s="676" t="s">
        <v>9951</v>
      </c>
      <c r="U2269" s="676" t="s">
        <v>694</v>
      </c>
      <c r="V2269" s="676" t="s">
        <v>694</v>
      </c>
      <c r="W2269" s="632" t="s">
        <v>3708</v>
      </c>
      <c r="X2269" s="632" t="s">
        <v>3708</v>
      </c>
      <c r="Y2269" s="422" t="s">
        <v>10543</v>
      </c>
      <c r="Z2269" s="637">
        <v>10000</v>
      </c>
      <c r="AA2269" s="676" t="s">
        <v>6499</v>
      </c>
      <c r="AB2269" s="676">
        <v>7707049388</v>
      </c>
    </row>
    <row r="2270" spans="1:28" ht="78.75">
      <c r="A2270" s="475" t="s">
        <v>27992</v>
      </c>
      <c r="B2270" s="1172" t="s">
        <v>8906</v>
      </c>
      <c r="C2270" s="643">
        <v>4221008301</v>
      </c>
      <c r="D2270" s="632" t="s">
        <v>265</v>
      </c>
      <c r="E2270" s="666" t="s">
        <v>9948</v>
      </c>
      <c r="F2270" s="632" t="s">
        <v>3348</v>
      </c>
      <c r="G2270" s="422" t="s">
        <v>3486</v>
      </c>
      <c r="H2270" s="422" t="s">
        <v>10544</v>
      </c>
      <c r="I2270" s="422" t="s">
        <v>3192</v>
      </c>
      <c r="J2270" s="635"/>
      <c r="K2270" s="632" t="s">
        <v>10</v>
      </c>
      <c r="L2270" s="639">
        <v>1</v>
      </c>
      <c r="M2270" s="639" t="s">
        <v>694</v>
      </c>
      <c r="N2270" s="637">
        <v>12000</v>
      </c>
      <c r="O2270" s="637">
        <v>12000</v>
      </c>
      <c r="P2270" s="647">
        <f t="shared" si="73"/>
        <v>0</v>
      </c>
      <c r="Q2270" s="638">
        <f t="shared" si="74"/>
        <v>0</v>
      </c>
      <c r="R2270" s="676" t="s">
        <v>6499</v>
      </c>
      <c r="S2270" s="676">
        <v>7707049388</v>
      </c>
      <c r="T2270" s="676" t="s">
        <v>9951</v>
      </c>
      <c r="U2270" s="676" t="s">
        <v>694</v>
      </c>
      <c r="V2270" s="676" t="s">
        <v>694</v>
      </c>
      <c r="W2270" s="632" t="s">
        <v>3708</v>
      </c>
      <c r="X2270" s="632" t="s">
        <v>3708</v>
      </c>
      <c r="Y2270" s="422" t="s">
        <v>10545</v>
      </c>
      <c r="Z2270" s="637">
        <v>12000</v>
      </c>
      <c r="AA2270" s="676" t="s">
        <v>6499</v>
      </c>
      <c r="AB2270" s="676">
        <v>7707049388</v>
      </c>
    </row>
    <row r="2271" spans="1:28" ht="78.75">
      <c r="A2271" s="475" t="s">
        <v>27993</v>
      </c>
      <c r="B2271" s="1172" t="s">
        <v>8898</v>
      </c>
      <c r="C2271" s="632" t="s">
        <v>8899</v>
      </c>
      <c r="D2271" s="632" t="s">
        <v>265</v>
      </c>
      <c r="E2271" s="666" t="s">
        <v>9948</v>
      </c>
      <c r="F2271" s="632" t="s">
        <v>3348</v>
      </c>
      <c r="G2271" s="422" t="s">
        <v>3486</v>
      </c>
      <c r="H2271" s="422" t="s">
        <v>10546</v>
      </c>
      <c r="I2271" s="422" t="s">
        <v>3192</v>
      </c>
      <c r="J2271" s="635"/>
      <c r="K2271" s="632" t="s">
        <v>10</v>
      </c>
      <c r="L2271" s="639">
        <v>1</v>
      </c>
      <c r="M2271" s="639" t="s">
        <v>694</v>
      </c>
      <c r="N2271" s="637">
        <v>10000</v>
      </c>
      <c r="O2271" s="637">
        <v>10000</v>
      </c>
      <c r="P2271" s="647">
        <f t="shared" si="73"/>
        <v>0</v>
      </c>
      <c r="Q2271" s="638">
        <f t="shared" si="74"/>
        <v>0</v>
      </c>
      <c r="R2271" s="676" t="s">
        <v>6499</v>
      </c>
      <c r="S2271" s="676">
        <v>7707049388</v>
      </c>
      <c r="T2271" s="676" t="s">
        <v>9951</v>
      </c>
      <c r="U2271" s="676" t="s">
        <v>694</v>
      </c>
      <c r="V2271" s="676" t="s">
        <v>694</v>
      </c>
      <c r="W2271" s="632" t="s">
        <v>3708</v>
      </c>
      <c r="X2271" s="632" t="s">
        <v>3708</v>
      </c>
      <c r="Y2271" s="422" t="s">
        <v>10547</v>
      </c>
      <c r="Z2271" s="637">
        <v>10000</v>
      </c>
      <c r="AA2271" s="676" t="s">
        <v>6499</v>
      </c>
      <c r="AB2271" s="676">
        <v>7707049388</v>
      </c>
    </row>
    <row r="2272" spans="1:28" ht="78.75">
      <c r="A2272" s="475" t="s">
        <v>27994</v>
      </c>
      <c r="B2272" s="1172" t="s">
        <v>8898</v>
      </c>
      <c r="C2272" s="632" t="s">
        <v>8899</v>
      </c>
      <c r="D2272" s="632" t="s">
        <v>265</v>
      </c>
      <c r="E2272" s="666" t="s">
        <v>9948</v>
      </c>
      <c r="F2272" s="632" t="s">
        <v>3348</v>
      </c>
      <c r="G2272" s="422" t="s">
        <v>3486</v>
      </c>
      <c r="H2272" s="422" t="s">
        <v>10548</v>
      </c>
      <c r="I2272" s="422" t="s">
        <v>3192</v>
      </c>
      <c r="J2272" s="635"/>
      <c r="K2272" s="632" t="s">
        <v>10</v>
      </c>
      <c r="L2272" s="639">
        <v>1</v>
      </c>
      <c r="M2272" s="639" t="s">
        <v>694</v>
      </c>
      <c r="N2272" s="637">
        <v>12000</v>
      </c>
      <c r="O2272" s="637">
        <v>12000</v>
      </c>
      <c r="P2272" s="647">
        <f t="shared" si="73"/>
        <v>0</v>
      </c>
      <c r="Q2272" s="638">
        <f t="shared" si="74"/>
        <v>0</v>
      </c>
      <c r="R2272" s="676" t="s">
        <v>6499</v>
      </c>
      <c r="S2272" s="676">
        <v>7707049388</v>
      </c>
      <c r="T2272" s="676" t="s">
        <v>9951</v>
      </c>
      <c r="U2272" s="676" t="s">
        <v>694</v>
      </c>
      <c r="V2272" s="676" t="s">
        <v>694</v>
      </c>
      <c r="W2272" s="632" t="s">
        <v>3708</v>
      </c>
      <c r="X2272" s="632" t="s">
        <v>3708</v>
      </c>
      <c r="Y2272" s="422" t="s">
        <v>10549</v>
      </c>
      <c r="Z2272" s="637">
        <v>12000</v>
      </c>
      <c r="AA2272" s="676" t="s">
        <v>6499</v>
      </c>
      <c r="AB2272" s="676">
        <v>7707049388</v>
      </c>
    </row>
    <row r="2273" spans="1:28" ht="78.75">
      <c r="A2273" s="475" t="s">
        <v>27995</v>
      </c>
      <c r="B2273" s="1172" t="s">
        <v>8895</v>
      </c>
      <c r="C2273" s="632" t="s">
        <v>8896</v>
      </c>
      <c r="D2273" s="632" t="s">
        <v>265</v>
      </c>
      <c r="E2273" s="666" t="s">
        <v>9948</v>
      </c>
      <c r="F2273" s="632" t="s">
        <v>3348</v>
      </c>
      <c r="G2273" s="422" t="s">
        <v>3486</v>
      </c>
      <c r="H2273" s="422" t="s">
        <v>10550</v>
      </c>
      <c r="I2273" s="422" t="s">
        <v>3192</v>
      </c>
      <c r="J2273" s="635"/>
      <c r="K2273" s="632" t="s">
        <v>10</v>
      </c>
      <c r="L2273" s="639">
        <v>1</v>
      </c>
      <c r="M2273" s="639" t="s">
        <v>694</v>
      </c>
      <c r="N2273" s="637">
        <v>10000</v>
      </c>
      <c r="O2273" s="637">
        <v>10000</v>
      </c>
      <c r="P2273" s="647">
        <f t="shared" si="73"/>
        <v>0</v>
      </c>
      <c r="Q2273" s="638">
        <f t="shared" si="74"/>
        <v>0</v>
      </c>
      <c r="R2273" s="676" t="s">
        <v>6499</v>
      </c>
      <c r="S2273" s="676">
        <v>7707049388</v>
      </c>
      <c r="T2273" s="676" t="s">
        <v>9951</v>
      </c>
      <c r="U2273" s="676" t="s">
        <v>694</v>
      </c>
      <c r="V2273" s="676" t="s">
        <v>694</v>
      </c>
      <c r="W2273" s="632" t="s">
        <v>3708</v>
      </c>
      <c r="X2273" s="632" t="s">
        <v>3708</v>
      </c>
      <c r="Y2273" s="422" t="s">
        <v>10551</v>
      </c>
      <c r="Z2273" s="637">
        <v>10000</v>
      </c>
      <c r="AA2273" s="676" t="s">
        <v>6499</v>
      </c>
      <c r="AB2273" s="676">
        <v>7707049388</v>
      </c>
    </row>
    <row r="2274" spans="1:28" ht="78.75">
      <c r="A2274" s="475" t="s">
        <v>27996</v>
      </c>
      <c r="B2274" s="1172" t="s">
        <v>8872</v>
      </c>
      <c r="C2274" s="643">
        <v>4219006498</v>
      </c>
      <c r="D2274" s="632" t="s">
        <v>265</v>
      </c>
      <c r="E2274" s="666" t="s">
        <v>9948</v>
      </c>
      <c r="F2274" s="632" t="s">
        <v>3348</v>
      </c>
      <c r="G2274" s="422" t="s">
        <v>3486</v>
      </c>
      <c r="H2274" s="422" t="s">
        <v>10552</v>
      </c>
      <c r="I2274" s="422" t="s">
        <v>3192</v>
      </c>
      <c r="J2274" s="635"/>
      <c r="K2274" s="632" t="s">
        <v>10</v>
      </c>
      <c r="L2274" s="639">
        <v>1</v>
      </c>
      <c r="M2274" s="639" t="s">
        <v>694</v>
      </c>
      <c r="N2274" s="637">
        <v>10000</v>
      </c>
      <c r="O2274" s="637">
        <v>10000</v>
      </c>
      <c r="P2274" s="647">
        <f t="shared" si="73"/>
        <v>0</v>
      </c>
      <c r="Q2274" s="638">
        <f t="shared" si="74"/>
        <v>0</v>
      </c>
      <c r="R2274" s="676" t="s">
        <v>6499</v>
      </c>
      <c r="S2274" s="676">
        <v>7707049388</v>
      </c>
      <c r="T2274" s="676" t="s">
        <v>9951</v>
      </c>
      <c r="U2274" s="676" t="s">
        <v>694</v>
      </c>
      <c r="V2274" s="676" t="s">
        <v>694</v>
      </c>
      <c r="W2274" s="632" t="s">
        <v>3708</v>
      </c>
      <c r="X2274" s="632" t="s">
        <v>3708</v>
      </c>
      <c r="Y2274" s="422" t="s">
        <v>10553</v>
      </c>
      <c r="Z2274" s="637">
        <v>10000</v>
      </c>
      <c r="AA2274" s="676" t="s">
        <v>6499</v>
      </c>
      <c r="AB2274" s="676">
        <v>7707049388</v>
      </c>
    </row>
    <row r="2275" spans="1:28" ht="78.75">
      <c r="A2275" s="475" t="s">
        <v>27997</v>
      </c>
      <c r="B2275" s="1172" t="s">
        <v>8872</v>
      </c>
      <c r="C2275" s="643">
        <v>4219006498</v>
      </c>
      <c r="D2275" s="632" t="s">
        <v>268</v>
      </c>
      <c r="E2275" s="422" t="s">
        <v>9871</v>
      </c>
      <c r="F2275" s="632" t="s">
        <v>3459</v>
      </c>
      <c r="G2275" s="422" t="s">
        <v>694</v>
      </c>
      <c r="H2275" s="422" t="s">
        <v>694</v>
      </c>
      <c r="I2275" s="422" t="s">
        <v>1367</v>
      </c>
      <c r="J2275" s="476"/>
      <c r="K2275" s="632" t="s">
        <v>10</v>
      </c>
      <c r="L2275" s="639">
        <v>1</v>
      </c>
      <c r="M2275" s="639" t="s">
        <v>694</v>
      </c>
      <c r="N2275" s="637">
        <v>398359.94</v>
      </c>
      <c r="O2275" s="637">
        <v>398359.94</v>
      </c>
      <c r="P2275" s="647">
        <f t="shared" si="73"/>
        <v>0</v>
      </c>
      <c r="Q2275" s="638">
        <f t="shared" si="74"/>
        <v>0</v>
      </c>
      <c r="R2275" s="476" t="s">
        <v>1148</v>
      </c>
      <c r="S2275" s="422" t="s">
        <v>834</v>
      </c>
      <c r="T2275" s="476" t="s">
        <v>9872</v>
      </c>
      <c r="U2275" s="476" t="s">
        <v>694</v>
      </c>
      <c r="V2275" s="476" t="s">
        <v>694</v>
      </c>
      <c r="W2275" s="632" t="s">
        <v>3418</v>
      </c>
      <c r="X2275" s="632" t="s">
        <v>3358</v>
      </c>
      <c r="Y2275" s="422" t="s">
        <v>10554</v>
      </c>
      <c r="Z2275" s="637">
        <v>398359.94</v>
      </c>
      <c r="AA2275" s="476" t="s">
        <v>1148</v>
      </c>
      <c r="AB2275" s="422" t="s">
        <v>834</v>
      </c>
    </row>
    <row r="2276" spans="1:28" ht="78.75">
      <c r="A2276" s="475" t="s">
        <v>27998</v>
      </c>
      <c r="B2276" s="1175" t="s">
        <v>8874</v>
      </c>
      <c r="C2276" s="643">
        <v>4021013301</v>
      </c>
      <c r="D2276" s="632" t="s">
        <v>265</v>
      </c>
      <c r="E2276" s="666" t="s">
        <v>9948</v>
      </c>
      <c r="F2276" s="632" t="s">
        <v>3407</v>
      </c>
      <c r="G2276" s="422" t="s">
        <v>3486</v>
      </c>
      <c r="H2276" s="422" t="s">
        <v>10555</v>
      </c>
      <c r="I2276" s="422" t="s">
        <v>3192</v>
      </c>
      <c r="J2276" s="635"/>
      <c r="K2276" s="632" t="s">
        <v>10</v>
      </c>
      <c r="L2276" s="639">
        <v>1</v>
      </c>
      <c r="M2276" s="639" t="s">
        <v>694</v>
      </c>
      <c r="N2276" s="637">
        <v>8000</v>
      </c>
      <c r="O2276" s="637">
        <v>8000</v>
      </c>
      <c r="P2276" s="647">
        <f t="shared" si="73"/>
        <v>0</v>
      </c>
      <c r="Q2276" s="638">
        <f t="shared" si="74"/>
        <v>0</v>
      </c>
      <c r="R2276" s="676" t="s">
        <v>6499</v>
      </c>
      <c r="S2276" s="676">
        <v>7707049388</v>
      </c>
      <c r="T2276" s="676" t="s">
        <v>9951</v>
      </c>
      <c r="U2276" s="676" t="s">
        <v>694</v>
      </c>
      <c r="V2276" s="676" t="s">
        <v>694</v>
      </c>
      <c r="W2276" s="632" t="s">
        <v>3708</v>
      </c>
      <c r="X2276" s="632" t="s">
        <v>3708</v>
      </c>
      <c r="Y2276" s="422" t="s">
        <v>10556</v>
      </c>
      <c r="Z2276" s="637">
        <v>8000</v>
      </c>
      <c r="AA2276" s="676" t="s">
        <v>6499</v>
      </c>
      <c r="AB2276" s="676">
        <v>7707049388</v>
      </c>
    </row>
    <row r="2277" spans="1:28" ht="78.75">
      <c r="A2277" s="475" t="s">
        <v>27999</v>
      </c>
      <c r="B2277" s="1172" t="s">
        <v>8878</v>
      </c>
      <c r="C2277" s="632" t="s">
        <v>8879</v>
      </c>
      <c r="D2277" s="632" t="s">
        <v>265</v>
      </c>
      <c r="E2277" s="666" t="s">
        <v>9948</v>
      </c>
      <c r="F2277" s="632" t="s">
        <v>3407</v>
      </c>
      <c r="G2277" s="422" t="s">
        <v>3486</v>
      </c>
      <c r="H2277" s="422" t="s">
        <v>10557</v>
      </c>
      <c r="I2277" s="422" t="s">
        <v>3192</v>
      </c>
      <c r="J2277" s="635"/>
      <c r="K2277" s="632" t="s">
        <v>10</v>
      </c>
      <c r="L2277" s="639">
        <v>1</v>
      </c>
      <c r="M2277" s="639" t="s">
        <v>694</v>
      </c>
      <c r="N2277" s="637">
        <v>10000</v>
      </c>
      <c r="O2277" s="637">
        <v>10000</v>
      </c>
      <c r="P2277" s="647">
        <f t="shared" si="73"/>
        <v>0</v>
      </c>
      <c r="Q2277" s="638">
        <f t="shared" si="74"/>
        <v>0</v>
      </c>
      <c r="R2277" s="676" t="s">
        <v>6499</v>
      </c>
      <c r="S2277" s="676">
        <v>7707049388</v>
      </c>
      <c r="T2277" s="676" t="s">
        <v>9951</v>
      </c>
      <c r="U2277" s="676" t="s">
        <v>694</v>
      </c>
      <c r="V2277" s="676" t="s">
        <v>694</v>
      </c>
      <c r="W2277" s="632" t="s">
        <v>3708</v>
      </c>
      <c r="X2277" s="632" t="s">
        <v>3708</v>
      </c>
      <c r="Y2277" s="422" t="s">
        <v>10558</v>
      </c>
      <c r="Z2277" s="637">
        <v>10000</v>
      </c>
      <c r="AA2277" s="676" t="s">
        <v>6499</v>
      </c>
      <c r="AB2277" s="676">
        <v>7707049388</v>
      </c>
    </row>
    <row r="2278" spans="1:28" ht="78.75">
      <c r="A2278" s="475" t="s">
        <v>28000</v>
      </c>
      <c r="B2278" s="1172" t="s">
        <v>8878</v>
      </c>
      <c r="C2278" s="632" t="s">
        <v>8879</v>
      </c>
      <c r="D2278" s="632" t="s">
        <v>268</v>
      </c>
      <c r="E2278" s="422" t="s">
        <v>9871</v>
      </c>
      <c r="F2278" s="632" t="s">
        <v>3201</v>
      </c>
      <c r="G2278" s="422" t="s">
        <v>694</v>
      </c>
      <c r="H2278" s="422" t="s">
        <v>694</v>
      </c>
      <c r="I2278" s="422" t="s">
        <v>1367</v>
      </c>
      <c r="J2278" s="635"/>
      <c r="K2278" s="632" t="s">
        <v>10</v>
      </c>
      <c r="L2278" s="639">
        <v>1</v>
      </c>
      <c r="M2278" s="639" t="s">
        <v>694</v>
      </c>
      <c r="N2278" s="637">
        <v>226217.7</v>
      </c>
      <c r="O2278" s="637">
        <v>226217.7</v>
      </c>
      <c r="P2278" s="647">
        <f t="shared" si="73"/>
        <v>0</v>
      </c>
      <c r="Q2278" s="638">
        <f t="shared" si="74"/>
        <v>0</v>
      </c>
      <c r="R2278" s="476" t="s">
        <v>1148</v>
      </c>
      <c r="S2278" s="422" t="s">
        <v>834</v>
      </c>
      <c r="T2278" s="476" t="s">
        <v>9872</v>
      </c>
      <c r="U2278" s="634" t="s">
        <v>694</v>
      </c>
      <c r="V2278" s="634" t="s">
        <v>694</v>
      </c>
      <c r="W2278" s="632" t="s">
        <v>3418</v>
      </c>
      <c r="X2278" s="632" t="s">
        <v>3418</v>
      </c>
      <c r="Y2278" s="422" t="s">
        <v>10559</v>
      </c>
      <c r="Z2278" s="637">
        <v>226217.7</v>
      </c>
      <c r="AA2278" s="476" t="s">
        <v>1148</v>
      </c>
      <c r="AB2278" s="422" t="s">
        <v>834</v>
      </c>
    </row>
    <row r="2279" spans="1:28" ht="78.75">
      <c r="A2279" s="475" t="s">
        <v>28001</v>
      </c>
      <c r="B2279" s="1172" t="s">
        <v>8878</v>
      </c>
      <c r="C2279" s="632" t="s">
        <v>8879</v>
      </c>
      <c r="D2279" s="632" t="s">
        <v>268</v>
      </c>
      <c r="E2279" s="422" t="s">
        <v>9871</v>
      </c>
      <c r="F2279" s="632" t="s">
        <v>3406</v>
      </c>
      <c r="G2279" s="422" t="s">
        <v>694</v>
      </c>
      <c r="H2279" s="422" t="s">
        <v>694</v>
      </c>
      <c r="I2279" s="422" t="s">
        <v>1367</v>
      </c>
      <c r="J2279" s="635"/>
      <c r="K2279" s="632" t="s">
        <v>10</v>
      </c>
      <c r="L2279" s="639">
        <v>1</v>
      </c>
      <c r="M2279" s="639" t="s">
        <v>694</v>
      </c>
      <c r="N2279" s="637">
        <v>52275</v>
      </c>
      <c r="O2279" s="637">
        <v>52275</v>
      </c>
      <c r="P2279" s="647">
        <f t="shared" si="73"/>
        <v>0</v>
      </c>
      <c r="Q2279" s="638">
        <f t="shared" si="74"/>
        <v>0</v>
      </c>
      <c r="R2279" s="476" t="s">
        <v>1148</v>
      </c>
      <c r="S2279" s="422" t="s">
        <v>834</v>
      </c>
      <c r="T2279" s="476" t="s">
        <v>9872</v>
      </c>
      <c r="U2279" s="634" t="s">
        <v>694</v>
      </c>
      <c r="V2279" s="634" t="s">
        <v>694</v>
      </c>
      <c r="W2279" s="632" t="s">
        <v>3407</v>
      </c>
      <c r="X2279" s="632" t="s">
        <v>3407</v>
      </c>
      <c r="Y2279" s="422" t="s">
        <v>10560</v>
      </c>
      <c r="Z2279" s="637">
        <v>52275</v>
      </c>
      <c r="AA2279" s="476" t="s">
        <v>1148</v>
      </c>
      <c r="AB2279" s="422" t="s">
        <v>834</v>
      </c>
    </row>
    <row r="2280" spans="1:28" ht="78.75">
      <c r="A2280" s="475" t="s">
        <v>28002</v>
      </c>
      <c r="B2280" s="1175" t="s">
        <v>8881</v>
      </c>
      <c r="C2280" s="643">
        <v>4219006748</v>
      </c>
      <c r="D2280" s="632" t="s">
        <v>265</v>
      </c>
      <c r="E2280" s="666" t="s">
        <v>9948</v>
      </c>
      <c r="F2280" s="632" t="s">
        <v>3701</v>
      </c>
      <c r="G2280" s="422" t="s">
        <v>3444</v>
      </c>
      <c r="H2280" s="422" t="s">
        <v>10561</v>
      </c>
      <c r="I2280" s="422" t="s">
        <v>3192</v>
      </c>
      <c r="J2280" s="635"/>
      <c r="K2280" s="632" t="s">
        <v>10</v>
      </c>
      <c r="L2280" s="639">
        <v>1</v>
      </c>
      <c r="M2280" s="639" t="s">
        <v>694</v>
      </c>
      <c r="N2280" s="637">
        <v>6000</v>
      </c>
      <c r="O2280" s="637">
        <v>6000</v>
      </c>
      <c r="P2280" s="647">
        <f t="shared" si="73"/>
        <v>0</v>
      </c>
      <c r="Q2280" s="638">
        <f t="shared" si="74"/>
        <v>0</v>
      </c>
      <c r="R2280" s="676" t="s">
        <v>6499</v>
      </c>
      <c r="S2280" s="676">
        <v>7707049388</v>
      </c>
      <c r="T2280" s="676" t="s">
        <v>9951</v>
      </c>
      <c r="U2280" s="676" t="s">
        <v>694</v>
      </c>
      <c r="V2280" s="676" t="s">
        <v>694</v>
      </c>
      <c r="W2280" s="632" t="s">
        <v>3708</v>
      </c>
      <c r="X2280" s="632" t="s">
        <v>3708</v>
      </c>
      <c r="Y2280" s="422" t="s">
        <v>10562</v>
      </c>
      <c r="Z2280" s="637">
        <v>6000</v>
      </c>
      <c r="AA2280" s="676" t="s">
        <v>6499</v>
      </c>
      <c r="AB2280" s="676">
        <v>7707049388</v>
      </c>
    </row>
    <row r="2281" spans="1:28" ht="78.75">
      <c r="A2281" s="475" t="s">
        <v>28003</v>
      </c>
      <c r="B2281" s="1172" t="s">
        <v>8901</v>
      </c>
      <c r="C2281" s="632" t="s">
        <v>8902</v>
      </c>
      <c r="D2281" s="632" t="s">
        <v>265</v>
      </c>
      <c r="E2281" s="666" t="s">
        <v>9948</v>
      </c>
      <c r="F2281" s="632" t="s">
        <v>3443</v>
      </c>
      <c r="G2281" s="422" t="s">
        <v>3358</v>
      </c>
      <c r="H2281" s="422" t="s">
        <v>10563</v>
      </c>
      <c r="I2281" s="422" t="s">
        <v>3192</v>
      </c>
      <c r="J2281" s="635"/>
      <c r="K2281" s="632" t="s">
        <v>10</v>
      </c>
      <c r="L2281" s="639">
        <v>1</v>
      </c>
      <c r="M2281" s="639" t="s">
        <v>694</v>
      </c>
      <c r="N2281" s="637">
        <v>8000</v>
      </c>
      <c r="O2281" s="637">
        <v>8000</v>
      </c>
      <c r="P2281" s="647">
        <f t="shared" si="73"/>
        <v>0</v>
      </c>
      <c r="Q2281" s="638">
        <f t="shared" si="74"/>
        <v>0</v>
      </c>
      <c r="R2281" s="676" t="s">
        <v>6499</v>
      </c>
      <c r="S2281" s="676">
        <v>7707049388</v>
      </c>
      <c r="T2281" s="676" t="s">
        <v>9951</v>
      </c>
      <c r="U2281" s="676" t="s">
        <v>694</v>
      </c>
      <c r="V2281" s="676" t="s">
        <v>694</v>
      </c>
      <c r="W2281" s="632" t="s">
        <v>3467</v>
      </c>
      <c r="X2281" s="632" t="s">
        <v>3467</v>
      </c>
      <c r="Y2281" s="422" t="s">
        <v>10564</v>
      </c>
      <c r="Z2281" s="637">
        <v>8000</v>
      </c>
      <c r="AA2281" s="676" t="s">
        <v>6499</v>
      </c>
      <c r="AB2281" s="676">
        <v>7707049388</v>
      </c>
    </row>
    <row r="2282" spans="1:28" ht="78.75">
      <c r="A2282" s="475" t="s">
        <v>28004</v>
      </c>
      <c r="B2282" s="1172" t="s">
        <v>8901</v>
      </c>
      <c r="C2282" s="632" t="s">
        <v>8902</v>
      </c>
      <c r="D2282" s="632" t="s">
        <v>268</v>
      </c>
      <c r="E2282" s="422" t="s">
        <v>9871</v>
      </c>
      <c r="F2282" s="632" t="s">
        <v>3201</v>
      </c>
      <c r="G2282" s="422" t="s">
        <v>694</v>
      </c>
      <c r="H2282" s="422" t="s">
        <v>694</v>
      </c>
      <c r="I2282" s="422" t="s">
        <v>1367</v>
      </c>
      <c r="J2282" s="635"/>
      <c r="K2282" s="632" t="s">
        <v>10</v>
      </c>
      <c r="L2282" s="639">
        <v>1</v>
      </c>
      <c r="M2282" s="639" t="s">
        <v>694</v>
      </c>
      <c r="N2282" s="637">
        <v>245151.13</v>
      </c>
      <c r="O2282" s="637">
        <v>245151.13</v>
      </c>
      <c r="P2282" s="647">
        <f t="shared" si="73"/>
        <v>0</v>
      </c>
      <c r="Q2282" s="638">
        <f t="shared" si="74"/>
        <v>0</v>
      </c>
      <c r="R2282" s="476" t="s">
        <v>1148</v>
      </c>
      <c r="S2282" s="422" t="s">
        <v>834</v>
      </c>
      <c r="T2282" s="476" t="s">
        <v>9872</v>
      </c>
      <c r="U2282" s="634" t="s">
        <v>694</v>
      </c>
      <c r="V2282" s="634" t="s">
        <v>694</v>
      </c>
      <c r="W2282" s="632" t="s">
        <v>3418</v>
      </c>
      <c r="X2282" s="632" t="s">
        <v>3358</v>
      </c>
      <c r="Y2282" s="422" t="s">
        <v>10565</v>
      </c>
      <c r="Z2282" s="637">
        <v>245151.13</v>
      </c>
      <c r="AA2282" s="476" t="s">
        <v>1148</v>
      </c>
      <c r="AB2282" s="422" t="s">
        <v>834</v>
      </c>
    </row>
    <row r="2283" spans="1:28" ht="78.75">
      <c r="A2283" s="475" t="s">
        <v>28005</v>
      </c>
      <c r="B2283" s="1172" t="s">
        <v>8901</v>
      </c>
      <c r="C2283" s="632" t="s">
        <v>8902</v>
      </c>
      <c r="D2283" s="632" t="s">
        <v>268</v>
      </c>
      <c r="E2283" s="422" t="s">
        <v>9871</v>
      </c>
      <c r="F2283" s="632" t="s">
        <v>3406</v>
      </c>
      <c r="G2283" s="422" t="s">
        <v>694</v>
      </c>
      <c r="H2283" s="422" t="s">
        <v>694</v>
      </c>
      <c r="I2283" s="422" t="s">
        <v>1367</v>
      </c>
      <c r="J2283" s="635"/>
      <c r="K2283" s="632" t="s">
        <v>10</v>
      </c>
      <c r="L2283" s="639">
        <v>1</v>
      </c>
      <c r="M2283" s="639" t="s">
        <v>694</v>
      </c>
      <c r="N2283" s="637">
        <v>63345</v>
      </c>
      <c r="O2283" s="637">
        <v>63345</v>
      </c>
      <c r="P2283" s="647">
        <f t="shared" si="73"/>
        <v>0</v>
      </c>
      <c r="Q2283" s="638">
        <f t="shared" si="74"/>
        <v>0</v>
      </c>
      <c r="R2283" s="476" t="s">
        <v>1148</v>
      </c>
      <c r="S2283" s="422" t="s">
        <v>834</v>
      </c>
      <c r="T2283" s="476" t="s">
        <v>9872</v>
      </c>
      <c r="U2283" s="634" t="s">
        <v>694</v>
      </c>
      <c r="V2283" s="634" t="s">
        <v>694</v>
      </c>
      <c r="W2283" s="632" t="s">
        <v>3407</v>
      </c>
      <c r="X2283" s="632" t="s">
        <v>3407</v>
      </c>
      <c r="Y2283" s="422" t="s">
        <v>10566</v>
      </c>
      <c r="Z2283" s="637">
        <v>63345</v>
      </c>
      <c r="AA2283" s="476" t="s">
        <v>1148</v>
      </c>
      <c r="AB2283" s="422" t="s">
        <v>834</v>
      </c>
    </row>
    <row r="2284" spans="1:28" ht="78.75">
      <c r="A2284" s="475" t="s">
        <v>28006</v>
      </c>
      <c r="B2284" s="1172" t="s">
        <v>8901</v>
      </c>
      <c r="C2284" s="632" t="s">
        <v>8902</v>
      </c>
      <c r="D2284" s="632" t="s">
        <v>269</v>
      </c>
      <c r="E2284" s="422" t="s">
        <v>9857</v>
      </c>
      <c r="F2284" s="632" t="s">
        <v>9794</v>
      </c>
      <c r="G2284" s="422" t="s">
        <v>3344</v>
      </c>
      <c r="H2284" s="422" t="s">
        <v>10567</v>
      </c>
      <c r="I2284" s="632" t="s">
        <v>9860</v>
      </c>
      <c r="J2284" s="635"/>
      <c r="K2284" s="632" t="s">
        <v>10</v>
      </c>
      <c r="L2284" s="639">
        <v>1</v>
      </c>
      <c r="M2284" s="639" t="s">
        <v>694</v>
      </c>
      <c r="N2284" s="637">
        <v>445414.48</v>
      </c>
      <c r="O2284" s="637">
        <v>445414.48</v>
      </c>
      <c r="P2284" s="647">
        <f t="shared" si="73"/>
        <v>0</v>
      </c>
      <c r="Q2284" s="638">
        <f t="shared" si="74"/>
        <v>0</v>
      </c>
      <c r="R2284" s="632" t="s">
        <v>6331</v>
      </c>
      <c r="S2284" s="636">
        <v>4217166136</v>
      </c>
      <c r="T2284" s="476" t="s">
        <v>9861</v>
      </c>
      <c r="U2284" s="634" t="s">
        <v>694</v>
      </c>
      <c r="V2284" s="634" t="s">
        <v>694</v>
      </c>
      <c r="W2284" s="632" t="s">
        <v>3201</v>
      </c>
      <c r="X2284" s="632" t="s">
        <v>3201</v>
      </c>
      <c r="Y2284" s="422" t="s">
        <v>10568</v>
      </c>
      <c r="Z2284" s="637">
        <v>445414.48</v>
      </c>
      <c r="AA2284" s="632" t="s">
        <v>6331</v>
      </c>
      <c r="AB2284" s="636">
        <v>4217166136</v>
      </c>
    </row>
    <row r="2285" spans="1:28" ht="78.75">
      <c r="A2285" s="475" t="s">
        <v>28007</v>
      </c>
      <c r="B2285" s="1172" t="s">
        <v>8918</v>
      </c>
      <c r="C2285" s="422" t="s">
        <v>8919</v>
      </c>
      <c r="D2285" s="632" t="s">
        <v>265</v>
      </c>
      <c r="E2285" s="666" t="s">
        <v>9948</v>
      </c>
      <c r="F2285" s="632" t="s">
        <v>3407</v>
      </c>
      <c r="G2285" s="422" t="s">
        <v>3486</v>
      </c>
      <c r="H2285" s="422" t="s">
        <v>10569</v>
      </c>
      <c r="I2285" s="422" t="s">
        <v>3192</v>
      </c>
      <c r="J2285" s="635"/>
      <c r="K2285" s="632" t="s">
        <v>10</v>
      </c>
      <c r="L2285" s="639">
        <v>1</v>
      </c>
      <c r="M2285" s="639" t="s">
        <v>694</v>
      </c>
      <c r="N2285" s="637">
        <v>10000</v>
      </c>
      <c r="O2285" s="637">
        <v>10000</v>
      </c>
      <c r="P2285" s="647">
        <f t="shared" si="73"/>
        <v>0</v>
      </c>
      <c r="Q2285" s="638">
        <f t="shared" si="74"/>
        <v>0</v>
      </c>
      <c r="R2285" s="676" t="s">
        <v>6499</v>
      </c>
      <c r="S2285" s="676">
        <v>7707049388</v>
      </c>
      <c r="T2285" s="676" t="s">
        <v>9951</v>
      </c>
      <c r="U2285" s="676" t="s">
        <v>694</v>
      </c>
      <c r="V2285" s="676" t="s">
        <v>694</v>
      </c>
      <c r="W2285" s="632" t="s">
        <v>3708</v>
      </c>
      <c r="X2285" s="632" t="s">
        <v>3708</v>
      </c>
      <c r="Y2285" s="422" t="s">
        <v>10570</v>
      </c>
      <c r="Z2285" s="637">
        <v>10000</v>
      </c>
      <c r="AA2285" s="676" t="s">
        <v>6499</v>
      </c>
      <c r="AB2285" s="676">
        <v>7707049388</v>
      </c>
    </row>
    <row r="2286" spans="1:28" ht="78.75">
      <c r="A2286" s="475" t="s">
        <v>28008</v>
      </c>
      <c r="B2286" s="1172" t="s">
        <v>8918</v>
      </c>
      <c r="C2286" s="422" t="s">
        <v>8919</v>
      </c>
      <c r="D2286" s="632" t="s">
        <v>268</v>
      </c>
      <c r="E2286" s="422" t="s">
        <v>9871</v>
      </c>
      <c r="F2286" s="632" t="s">
        <v>3459</v>
      </c>
      <c r="G2286" s="422" t="s">
        <v>694</v>
      </c>
      <c r="H2286" s="422" t="s">
        <v>694</v>
      </c>
      <c r="I2286" s="422" t="s">
        <v>1367</v>
      </c>
      <c r="J2286" s="476"/>
      <c r="K2286" s="632" t="s">
        <v>10</v>
      </c>
      <c r="L2286" s="639">
        <v>1</v>
      </c>
      <c r="M2286" s="639" t="s">
        <v>694</v>
      </c>
      <c r="N2286" s="637">
        <v>311419.57</v>
      </c>
      <c r="O2286" s="637">
        <v>311419.57</v>
      </c>
      <c r="P2286" s="647">
        <f t="shared" si="73"/>
        <v>0</v>
      </c>
      <c r="Q2286" s="638">
        <f t="shared" si="74"/>
        <v>0</v>
      </c>
      <c r="R2286" s="476" t="s">
        <v>1148</v>
      </c>
      <c r="S2286" s="422" t="s">
        <v>834</v>
      </c>
      <c r="T2286" s="476" t="s">
        <v>9872</v>
      </c>
      <c r="U2286" s="476" t="s">
        <v>694</v>
      </c>
      <c r="V2286" s="476" t="s">
        <v>694</v>
      </c>
      <c r="W2286" s="632" t="s">
        <v>3418</v>
      </c>
      <c r="X2286" s="632" t="s">
        <v>10493</v>
      </c>
      <c r="Y2286" s="422" t="s">
        <v>10571</v>
      </c>
      <c r="Z2286" s="637">
        <v>311419.57</v>
      </c>
      <c r="AA2286" s="476" t="s">
        <v>1148</v>
      </c>
      <c r="AB2286" s="422" t="s">
        <v>834</v>
      </c>
    </row>
    <row r="2287" spans="1:28" ht="78.75">
      <c r="A2287" s="475" t="s">
        <v>28009</v>
      </c>
      <c r="B2287" s="1172" t="s">
        <v>8918</v>
      </c>
      <c r="C2287" s="422" t="s">
        <v>8919</v>
      </c>
      <c r="D2287" s="632" t="s">
        <v>268</v>
      </c>
      <c r="E2287" s="422" t="s">
        <v>9871</v>
      </c>
      <c r="F2287" s="632" t="s">
        <v>3402</v>
      </c>
      <c r="G2287" s="422" t="s">
        <v>694</v>
      </c>
      <c r="H2287" s="422" t="s">
        <v>694</v>
      </c>
      <c r="I2287" s="422" t="s">
        <v>1367</v>
      </c>
      <c r="J2287" s="476"/>
      <c r="K2287" s="632" t="s">
        <v>10</v>
      </c>
      <c r="L2287" s="639">
        <v>1</v>
      </c>
      <c r="M2287" s="639" t="s">
        <v>694</v>
      </c>
      <c r="N2287" s="637">
        <v>66015</v>
      </c>
      <c r="O2287" s="637">
        <v>66015</v>
      </c>
      <c r="P2287" s="647">
        <f t="shared" si="73"/>
        <v>0</v>
      </c>
      <c r="Q2287" s="638">
        <f t="shared" si="74"/>
        <v>0</v>
      </c>
      <c r="R2287" s="476" t="s">
        <v>1148</v>
      </c>
      <c r="S2287" s="422" t="s">
        <v>834</v>
      </c>
      <c r="T2287" s="476" t="s">
        <v>9872</v>
      </c>
      <c r="U2287" s="476" t="s">
        <v>694</v>
      </c>
      <c r="V2287" s="476" t="s">
        <v>694</v>
      </c>
      <c r="W2287" s="632" t="s">
        <v>4174</v>
      </c>
      <c r="X2287" s="632" t="s">
        <v>4174</v>
      </c>
      <c r="Y2287" s="422" t="s">
        <v>10572</v>
      </c>
      <c r="Z2287" s="637">
        <v>66015</v>
      </c>
      <c r="AA2287" s="476" t="s">
        <v>1148</v>
      </c>
      <c r="AB2287" s="422" t="s">
        <v>834</v>
      </c>
    </row>
    <row r="2288" spans="1:28" ht="78.75">
      <c r="A2288" s="475" t="s">
        <v>28010</v>
      </c>
      <c r="B2288" s="1172" t="s">
        <v>8918</v>
      </c>
      <c r="C2288" s="422" t="s">
        <v>8919</v>
      </c>
      <c r="D2288" s="632" t="s">
        <v>269</v>
      </c>
      <c r="E2288" s="422" t="s">
        <v>9857</v>
      </c>
      <c r="F2288" s="632" t="s">
        <v>1326</v>
      </c>
      <c r="G2288" s="422" t="s">
        <v>1323</v>
      </c>
      <c r="H2288" s="422" t="s">
        <v>10573</v>
      </c>
      <c r="I2288" s="632" t="s">
        <v>9860</v>
      </c>
      <c r="J2288" s="635"/>
      <c r="K2288" s="632" t="s">
        <v>10</v>
      </c>
      <c r="L2288" s="639">
        <v>1</v>
      </c>
      <c r="M2288" s="639" t="s">
        <v>694</v>
      </c>
      <c r="N2288" s="637">
        <v>74584.800000000003</v>
      </c>
      <c r="O2288" s="637">
        <v>74584.800000000003</v>
      </c>
      <c r="P2288" s="647">
        <f t="shared" si="73"/>
        <v>0</v>
      </c>
      <c r="Q2288" s="638">
        <f t="shared" si="74"/>
        <v>0</v>
      </c>
      <c r="R2288" s="632" t="s">
        <v>6331</v>
      </c>
      <c r="S2288" s="636">
        <v>4217166136</v>
      </c>
      <c r="T2288" s="476" t="s">
        <v>9861</v>
      </c>
      <c r="U2288" s="476" t="s">
        <v>694</v>
      </c>
      <c r="V2288" s="476" t="s">
        <v>694</v>
      </c>
      <c r="W2288" s="632" t="s">
        <v>10473</v>
      </c>
      <c r="X2288" s="632" t="s">
        <v>10473</v>
      </c>
      <c r="Y2288" s="422" t="s">
        <v>10574</v>
      </c>
      <c r="Z2288" s="637">
        <v>74584.800000000003</v>
      </c>
      <c r="AA2288" s="632" t="s">
        <v>6331</v>
      </c>
      <c r="AB2288" s="636">
        <v>4217166136</v>
      </c>
    </row>
    <row r="2289" spans="1:28" ht="78.75">
      <c r="A2289" s="475" t="s">
        <v>28011</v>
      </c>
      <c r="B2289" s="1172" t="s">
        <v>8921</v>
      </c>
      <c r="C2289" s="643">
        <v>4219007406</v>
      </c>
      <c r="D2289" s="632" t="s">
        <v>265</v>
      </c>
      <c r="E2289" s="666" t="s">
        <v>9948</v>
      </c>
      <c r="F2289" s="632" t="s">
        <v>3348</v>
      </c>
      <c r="G2289" s="422" t="s">
        <v>3486</v>
      </c>
      <c r="H2289" s="422" t="s">
        <v>10575</v>
      </c>
      <c r="I2289" s="422" t="s">
        <v>3192</v>
      </c>
      <c r="J2289" s="635"/>
      <c r="K2289" s="632" t="s">
        <v>10</v>
      </c>
      <c r="L2289" s="639">
        <v>1</v>
      </c>
      <c r="M2289" s="639" t="s">
        <v>694</v>
      </c>
      <c r="N2289" s="637">
        <v>10000</v>
      </c>
      <c r="O2289" s="637">
        <v>10000</v>
      </c>
      <c r="P2289" s="647">
        <f t="shared" si="73"/>
        <v>0</v>
      </c>
      <c r="Q2289" s="638">
        <f t="shared" si="74"/>
        <v>0</v>
      </c>
      <c r="R2289" s="676" t="s">
        <v>6499</v>
      </c>
      <c r="S2289" s="676">
        <v>7707049388</v>
      </c>
      <c r="T2289" s="676" t="s">
        <v>9951</v>
      </c>
      <c r="U2289" s="676" t="s">
        <v>694</v>
      </c>
      <c r="V2289" s="676" t="s">
        <v>694</v>
      </c>
      <c r="W2289" s="632" t="s">
        <v>3708</v>
      </c>
      <c r="X2289" s="632" t="s">
        <v>3708</v>
      </c>
      <c r="Y2289" s="422" t="s">
        <v>10576</v>
      </c>
      <c r="Z2289" s="637">
        <v>10000</v>
      </c>
      <c r="AA2289" s="676" t="s">
        <v>6499</v>
      </c>
      <c r="AB2289" s="676">
        <v>7707049388</v>
      </c>
    </row>
    <row r="2290" spans="1:28" ht="78.75">
      <c r="A2290" s="475" t="s">
        <v>28012</v>
      </c>
      <c r="B2290" s="1172" t="s">
        <v>8921</v>
      </c>
      <c r="C2290" s="643">
        <v>4219007406</v>
      </c>
      <c r="D2290" s="632" t="s">
        <v>268</v>
      </c>
      <c r="E2290" s="422" t="s">
        <v>9871</v>
      </c>
      <c r="F2290" s="632" t="s">
        <v>3406</v>
      </c>
      <c r="G2290" s="422" t="s">
        <v>694</v>
      </c>
      <c r="H2290" s="422" t="s">
        <v>694</v>
      </c>
      <c r="I2290" s="422" t="s">
        <v>1367</v>
      </c>
      <c r="J2290" s="635"/>
      <c r="K2290" s="632" t="s">
        <v>10</v>
      </c>
      <c r="L2290" s="639">
        <v>1</v>
      </c>
      <c r="M2290" s="639" t="s">
        <v>694</v>
      </c>
      <c r="N2290" s="637">
        <v>650314.4</v>
      </c>
      <c r="O2290" s="637">
        <v>650314.4</v>
      </c>
      <c r="P2290" s="647">
        <f t="shared" si="73"/>
        <v>0</v>
      </c>
      <c r="Q2290" s="638">
        <f t="shared" si="74"/>
        <v>0</v>
      </c>
      <c r="R2290" s="476" t="s">
        <v>1148</v>
      </c>
      <c r="S2290" s="422" t="s">
        <v>834</v>
      </c>
      <c r="T2290" s="476" t="s">
        <v>9872</v>
      </c>
      <c r="U2290" s="476" t="s">
        <v>694</v>
      </c>
      <c r="V2290" s="476" t="s">
        <v>694</v>
      </c>
      <c r="W2290" s="632" t="s">
        <v>3418</v>
      </c>
      <c r="X2290" s="632" t="s">
        <v>10493</v>
      </c>
      <c r="Y2290" s="422" t="s">
        <v>10577</v>
      </c>
      <c r="Z2290" s="637">
        <v>650314.4</v>
      </c>
      <c r="AA2290" s="476" t="s">
        <v>1148</v>
      </c>
      <c r="AB2290" s="422" t="s">
        <v>834</v>
      </c>
    </row>
    <row r="2291" spans="1:28" ht="78.75">
      <c r="A2291" s="475" t="s">
        <v>28013</v>
      </c>
      <c r="B2291" s="1172" t="s">
        <v>8921</v>
      </c>
      <c r="C2291" s="643">
        <v>4219007406</v>
      </c>
      <c r="D2291" s="632" t="s">
        <v>268</v>
      </c>
      <c r="E2291" s="422" t="s">
        <v>9871</v>
      </c>
      <c r="F2291" s="632" t="s">
        <v>3406</v>
      </c>
      <c r="G2291" s="422" t="s">
        <v>694</v>
      </c>
      <c r="H2291" s="422" t="s">
        <v>694</v>
      </c>
      <c r="I2291" s="422" t="s">
        <v>1367</v>
      </c>
      <c r="J2291" s="635"/>
      <c r="K2291" s="632" t="s">
        <v>10</v>
      </c>
      <c r="L2291" s="639">
        <v>1</v>
      </c>
      <c r="M2291" s="639" t="s">
        <v>694</v>
      </c>
      <c r="N2291" s="637">
        <v>129087</v>
      </c>
      <c r="O2291" s="637">
        <v>129087</v>
      </c>
      <c r="P2291" s="647">
        <f t="shared" si="73"/>
        <v>0</v>
      </c>
      <c r="Q2291" s="638">
        <f t="shared" si="74"/>
        <v>0</v>
      </c>
      <c r="R2291" s="476" t="s">
        <v>1148</v>
      </c>
      <c r="S2291" s="422" t="s">
        <v>834</v>
      </c>
      <c r="T2291" s="476" t="s">
        <v>9872</v>
      </c>
      <c r="U2291" s="476" t="s">
        <v>694</v>
      </c>
      <c r="V2291" s="476" t="s">
        <v>694</v>
      </c>
      <c r="W2291" s="632" t="s">
        <v>3407</v>
      </c>
      <c r="X2291" s="632" t="s">
        <v>3407</v>
      </c>
      <c r="Y2291" s="422" t="s">
        <v>10578</v>
      </c>
      <c r="Z2291" s="637">
        <v>129087</v>
      </c>
      <c r="AA2291" s="476" t="s">
        <v>1148</v>
      </c>
      <c r="AB2291" s="422" t="s">
        <v>834</v>
      </c>
    </row>
    <row r="2292" spans="1:28" ht="78.75">
      <c r="A2292" s="475" t="s">
        <v>28014</v>
      </c>
      <c r="B2292" s="1172" t="s">
        <v>8923</v>
      </c>
      <c r="C2292" s="643">
        <v>4221011858</v>
      </c>
      <c r="D2292" s="632" t="s">
        <v>265</v>
      </c>
      <c r="E2292" s="666" t="s">
        <v>9948</v>
      </c>
      <c r="F2292" s="632" t="s">
        <v>3407</v>
      </c>
      <c r="G2292" s="422" t="s">
        <v>3486</v>
      </c>
      <c r="H2292" s="422" t="s">
        <v>10579</v>
      </c>
      <c r="I2292" s="422" t="s">
        <v>3192</v>
      </c>
      <c r="J2292" s="635"/>
      <c r="K2292" s="632" t="s">
        <v>10</v>
      </c>
      <c r="L2292" s="639">
        <v>1</v>
      </c>
      <c r="M2292" s="639" t="s">
        <v>694</v>
      </c>
      <c r="N2292" s="637">
        <v>10000</v>
      </c>
      <c r="O2292" s="637">
        <v>10000</v>
      </c>
      <c r="P2292" s="647">
        <f t="shared" si="73"/>
        <v>0</v>
      </c>
      <c r="Q2292" s="638">
        <f t="shared" si="74"/>
        <v>0</v>
      </c>
      <c r="R2292" s="676" t="s">
        <v>6499</v>
      </c>
      <c r="S2292" s="676">
        <v>7707049388</v>
      </c>
      <c r="T2292" s="676" t="s">
        <v>9951</v>
      </c>
      <c r="U2292" s="676" t="s">
        <v>694</v>
      </c>
      <c r="V2292" s="676" t="s">
        <v>694</v>
      </c>
      <c r="W2292" s="632" t="s">
        <v>3708</v>
      </c>
      <c r="X2292" s="632" t="s">
        <v>3708</v>
      </c>
      <c r="Y2292" s="422" t="s">
        <v>10580</v>
      </c>
      <c r="Z2292" s="637">
        <v>10000</v>
      </c>
      <c r="AA2292" s="676" t="s">
        <v>6499</v>
      </c>
      <c r="AB2292" s="676">
        <v>7707049388</v>
      </c>
    </row>
    <row r="2293" spans="1:28" ht="78.75">
      <c r="A2293" s="475" t="s">
        <v>28015</v>
      </c>
      <c r="B2293" s="1172" t="s">
        <v>8923</v>
      </c>
      <c r="C2293" s="643">
        <v>4221011858</v>
      </c>
      <c r="D2293" s="632" t="s">
        <v>268</v>
      </c>
      <c r="E2293" s="422" t="s">
        <v>9871</v>
      </c>
      <c r="F2293" s="632" t="s">
        <v>3406</v>
      </c>
      <c r="G2293" s="422" t="s">
        <v>694</v>
      </c>
      <c r="H2293" s="422" t="s">
        <v>694</v>
      </c>
      <c r="I2293" s="422" t="s">
        <v>1367</v>
      </c>
      <c r="J2293" s="635"/>
      <c r="K2293" s="632" t="s">
        <v>10</v>
      </c>
      <c r="L2293" s="639">
        <v>1</v>
      </c>
      <c r="M2293" s="639" t="s">
        <v>694</v>
      </c>
      <c r="N2293" s="637">
        <v>614107.28</v>
      </c>
      <c r="O2293" s="637">
        <v>614107.28</v>
      </c>
      <c r="P2293" s="647">
        <f t="shared" si="73"/>
        <v>0</v>
      </c>
      <c r="Q2293" s="638">
        <f t="shared" si="74"/>
        <v>0</v>
      </c>
      <c r="R2293" s="476" t="s">
        <v>1148</v>
      </c>
      <c r="S2293" s="422" t="s">
        <v>834</v>
      </c>
      <c r="T2293" s="476" t="s">
        <v>9872</v>
      </c>
      <c r="U2293" s="634" t="s">
        <v>694</v>
      </c>
      <c r="V2293" s="634" t="s">
        <v>694</v>
      </c>
      <c r="W2293" s="632" t="s">
        <v>3418</v>
      </c>
      <c r="X2293" s="632" t="s">
        <v>10493</v>
      </c>
      <c r="Y2293" s="422" t="s">
        <v>10581</v>
      </c>
      <c r="Z2293" s="637">
        <v>614107.28</v>
      </c>
      <c r="AA2293" s="476" t="s">
        <v>1148</v>
      </c>
      <c r="AB2293" s="422" t="s">
        <v>834</v>
      </c>
    </row>
    <row r="2294" spans="1:28" ht="78.75">
      <c r="A2294" s="475" t="s">
        <v>28016</v>
      </c>
      <c r="B2294" s="1174" t="s">
        <v>8251</v>
      </c>
      <c r="C2294" s="643">
        <v>4219004236</v>
      </c>
      <c r="D2294" s="632" t="s">
        <v>265</v>
      </c>
      <c r="E2294" s="422" t="s">
        <v>9953</v>
      </c>
      <c r="F2294" s="632" t="s">
        <v>3443</v>
      </c>
      <c r="G2294" s="422" t="s">
        <v>3358</v>
      </c>
      <c r="H2294" s="422" t="s">
        <v>10582</v>
      </c>
      <c r="I2294" s="632" t="s">
        <v>9955</v>
      </c>
      <c r="J2294" s="635"/>
      <c r="K2294" s="632" t="s">
        <v>10</v>
      </c>
      <c r="L2294" s="639">
        <v>1</v>
      </c>
      <c r="M2294" s="639" t="s">
        <v>694</v>
      </c>
      <c r="N2294" s="637">
        <v>24000</v>
      </c>
      <c r="O2294" s="637">
        <v>24000</v>
      </c>
      <c r="P2294" s="647">
        <f t="shared" si="73"/>
        <v>0</v>
      </c>
      <c r="Q2294" s="638">
        <f t="shared" si="74"/>
        <v>0</v>
      </c>
      <c r="R2294" s="676" t="s">
        <v>6499</v>
      </c>
      <c r="S2294" s="676">
        <v>7707049388</v>
      </c>
      <c r="T2294" s="676" t="s">
        <v>9951</v>
      </c>
      <c r="U2294" s="676" t="s">
        <v>694</v>
      </c>
      <c r="V2294" s="676" t="s">
        <v>694</v>
      </c>
      <c r="W2294" s="632" t="s">
        <v>3467</v>
      </c>
      <c r="X2294" s="632" t="s">
        <v>3467</v>
      </c>
      <c r="Y2294" s="422" t="s">
        <v>10583</v>
      </c>
      <c r="Z2294" s="637">
        <v>24000</v>
      </c>
      <c r="AA2294" s="676" t="s">
        <v>6499</v>
      </c>
      <c r="AB2294" s="676">
        <v>7707049388</v>
      </c>
    </row>
    <row r="2295" spans="1:28" ht="78.75">
      <c r="A2295" s="475" t="s">
        <v>28017</v>
      </c>
      <c r="B2295" s="1174" t="s">
        <v>8251</v>
      </c>
      <c r="C2295" s="643">
        <v>4219004236</v>
      </c>
      <c r="D2295" s="632" t="s">
        <v>265</v>
      </c>
      <c r="E2295" s="666" t="s">
        <v>9948</v>
      </c>
      <c r="F2295" s="632" t="s">
        <v>3443</v>
      </c>
      <c r="G2295" s="422" t="s">
        <v>3358</v>
      </c>
      <c r="H2295" s="422" t="s">
        <v>10584</v>
      </c>
      <c r="I2295" s="422" t="s">
        <v>3192</v>
      </c>
      <c r="J2295" s="635"/>
      <c r="K2295" s="632" t="s">
        <v>10</v>
      </c>
      <c r="L2295" s="639">
        <v>1</v>
      </c>
      <c r="M2295" s="639" t="s">
        <v>694</v>
      </c>
      <c r="N2295" s="637">
        <v>6000</v>
      </c>
      <c r="O2295" s="637">
        <v>6000</v>
      </c>
      <c r="P2295" s="647">
        <f t="shared" si="73"/>
        <v>0</v>
      </c>
      <c r="Q2295" s="638">
        <f t="shared" si="74"/>
        <v>0</v>
      </c>
      <c r="R2295" s="676" t="s">
        <v>6499</v>
      </c>
      <c r="S2295" s="676">
        <v>7707049388</v>
      </c>
      <c r="T2295" s="676" t="s">
        <v>9951</v>
      </c>
      <c r="U2295" s="676" t="s">
        <v>694</v>
      </c>
      <c r="V2295" s="676" t="s">
        <v>694</v>
      </c>
      <c r="W2295" s="632" t="s">
        <v>3467</v>
      </c>
      <c r="X2295" s="632" t="s">
        <v>3467</v>
      </c>
      <c r="Y2295" s="422" t="s">
        <v>10585</v>
      </c>
      <c r="Z2295" s="637">
        <v>6000</v>
      </c>
      <c r="AA2295" s="676" t="s">
        <v>6499</v>
      </c>
      <c r="AB2295" s="676">
        <v>7707049388</v>
      </c>
    </row>
    <row r="2296" spans="1:28" ht="78.75">
      <c r="A2296" s="475" t="s">
        <v>28018</v>
      </c>
      <c r="B2296" s="1174" t="s">
        <v>8251</v>
      </c>
      <c r="C2296" s="643">
        <v>4219004236</v>
      </c>
      <c r="D2296" s="632" t="s">
        <v>268</v>
      </c>
      <c r="E2296" s="422" t="s">
        <v>9871</v>
      </c>
      <c r="F2296" s="632" t="s">
        <v>3459</v>
      </c>
      <c r="G2296" s="422" t="s">
        <v>694</v>
      </c>
      <c r="H2296" s="422" t="s">
        <v>694</v>
      </c>
      <c r="I2296" s="422" t="s">
        <v>1367</v>
      </c>
      <c r="J2296" s="476"/>
      <c r="K2296" s="632" t="s">
        <v>10</v>
      </c>
      <c r="L2296" s="639">
        <v>1</v>
      </c>
      <c r="M2296" s="639" t="s">
        <v>694</v>
      </c>
      <c r="N2296" s="637">
        <v>745386.94</v>
      </c>
      <c r="O2296" s="637">
        <v>745386.94</v>
      </c>
      <c r="P2296" s="647">
        <f t="shared" si="73"/>
        <v>0</v>
      </c>
      <c r="Q2296" s="638">
        <f t="shared" si="74"/>
        <v>0</v>
      </c>
      <c r="R2296" s="476" t="s">
        <v>1148</v>
      </c>
      <c r="S2296" s="422" t="s">
        <v>834</v>
      </c>
      <c r="T2296" s="476" t="s">
        <v>9872</v>
      </c>
      <c r="U2296" s="476" t="s">
        <v>694</v>
      </c>
      <c r="V2296" s="476" t="s">
        <v>694</v>
      </c>
      <c r="W2296" s="632" t="s">
        <v>3444</v>
      </c>
      <c r="X2296" s="632" t="s">
        <v>3445</v>
      </c>
      <c r="Y2296" s="422" t="s">
        <v>10586</v>
      </c>
      <c r="Z2296" s="637">
        <v>745386.94</v>
      </c>
      <c r="AA2296" s="476" t="s">
        <v>1148</v>
      </c>
      <c r="AB2296" s="422" t="s">
        <v>834</v>
      </c>
    </row>
    <row r="2297" spans="1:28" ht="78.75">
      <c r="A2297" s="475" t="s">
        <v>28019</v>
      </c>
      <c r="B2297" s="1174" t="s">
        <v>8308</v>
      </c>
      <c r="C2297" s="643">
        <v>4219004290</v>
      </c>
      <c r="D2297" s="632" t="s">
        <v>268</v>
      </c>
      <c r="E2297" s="422" t="s">
        <v>9871</v>
      </c>
      <c r="F2297" s="632" t="s">
        <v>3464</v>
      </c>
      <c r="G2297" s="422" t="s">
        <v>694</v>
      </c>
      <c r="H2297" s="422" t="s">
        <v>694</v>
      </c>
      <c r="I2297" s="422" t="s">
        <v>1367</v>
      </c>
      <c r="J2297" s="476"/>
      <c r="K2297" s="632" t="s">
        <v>10</v>
      </c>
      <c r="L2297" s="639">
        <v>1</v>
      </c>
      <c r="M2297" s="639" t="s">
        <v>694</v>
      </c>
      <c r="N2297" s="637">
        <v>305148</v>
      </c>
      <c r="O2297" s="637">
        <v>305148</v>
      </c>
      <c r="P2297" s="647">
        <f t="shared" si="73"/>
        <v>0</v>
      </c>
      <c r="Q2297" s="638">
        <f t="shared" si="74"/>
        <v>0</v>
      </c>
      <c r="R2297" s="476" t="s">
        <v>1148</v>
      </c>
      <c r="S2297" s="422" t="s">
        <v>834</v>
      </c>
      <c r="T2297" s="476" t="s">
        <v>9872</v>
      </c>
      <c r="U2297" s="476" t="s">
        <v>694</v>
      </c>
      <c r="V2297" s="476" t="s">
        <v>694</v>
      </c>
      <c r="W2297" s="632" t="s">
        <v>3444</v>
      </c>
      <c r="X2297" s="632" t="s">
        <v>3445</v>
      </c>
      <c r="Y2297" s="422" t="s">
        <v>10587</v>
      </c>
      <c r="Z2297" s="637">
        <v>305148</v>
      </c>
      <c r="AA2297" s="476" t="s">
        <v>1148</v>
      </c>
      <c r="AB2297" s="422" t="s">
        <v>834</v>
      </c>
    </row>
    <row r="2298" spans="1:28" ht="78.75">
      <c r="A2298" s="475" t="s">
        <v>28020</v>
      </c>
      <c r="B2298" s="1174" t="s">
        <v>8310</v>
      </c>
      <c r="C2298" s="643">
        <v>4219004268</v>
      </c>
      <c r="D2298" s="632" t="s">
        <v>269</v>
      </c>
      <c r="E2298" s="528" t="s">
        <v>9901</v>
      </c>
      <c r="F2298" s="632" t="s">
        <v>3464</v>
      </c>
      <c r="G2298" s="422" t="s">
        <v>3339</v>
      </c>
      <c r="H2298" s="422" t="s">
        <v>10588</v>
      </c>
      <c r="I2298" s="632" t="s">
        <v>9906</v>
      </c>
      <c r="J2298" s="635"/>
      <c r="K2298" s="632" t="s">
        <v>10</v>
      </c>
      <c r="L2298" s="639">
        <v>1</v>
      </c>
      <c r="M2298" s="639" t="s">
        <v>694</v>
      </c>
      <c r="N2298" s="637">
        <v>463741.77</v>
      </c>
      <c r="O2298" s="637">
        <v>463741.77</v>
      </c>
      <c r="P2298" s="647">
        <f t="shared" si="73"/>
        <v>0</v>
      </c>
      <c r="Q2298" s="638">
        <f t="shared" si="74"/>
        <v>0</v>
      </c>
      <c r="R2298" s="632" t="s">
        <v>836</v>
      </c>
      <c r="S2298" s="636">
        <v>4217146362</v>
      </c>
      <c r="T2298" s="632" t="s">
        <v>9855</v>
      </c>
      <c r="U2298" s="634" t="s">
        <v>694</v>
      </c>
      <c r="V2298" s="632" t="s">
        <v>694</v>
      </c>
      <c r="W2298" s="632" t="s">
        <v>3443</v>
      </c>
      <c r="X2298" s="632" t="s">
        <v>3443</v>
      </c>
      <c r="Y2298" s="422" t="s">
        <v>10589</v>
      </c>
      <c r="Z2298" s="637">
        <v>463741.77</v>
      </c>
      <c r="AA2298" s="632" t="s">
        <v>836</v>
      </c>
      <c r="AB2298" s="636">
        <v>4217146362</v>
      </c>
    </row>
    <row r="2299" spans="1:28" ht="78.75">
      <c r="A2299" s="475" t="s">
        <v>28021</v>
      </c>
      <c r="B2299" s="1174" t="s">
        <v>8310</v>
      </c>
      <c r="C2299" s="643">
        <v>4219004268</v>
      </c>
      <c r="D2299" s="632" t="s">
        <v>268</v>
      </c>
      <c r="E2299" s="422" t="s">
        <v>9871</v>
      </c>
      <c r="F2299" s="632" t="s">
        <v>3464</v>
      </c>
      <c r="G2299" s="422" t="s">
        <v>694</v>
      </c>
      <c r="H2299" s="422" t="s">
        <v>694</v>
      </c>
      <c r="I2299" s="422" t="s">
        <v>1367</v>
      </c>
      <c r="J2299" s="476"/>
      <c r="K2299" s="632" t="s">
        <v>10</v>
      </c>
      <c r="L2299" s="639">
        <v>1</v>
      </c>
      <c r="M2299" s="639" t="s">
        <v>694</v>
      </c>
      <c r="N2299" s="637">
        <v>348569.83</v>
      </c>
      <c r="O2299" s="637">
        <v>348569.83</v>
      </c>
      <c r="P2299" s="647">
        <f t="shared" si="73"/>
        <v>0</v>
      </c>
      <c r="Q2299" s="638">
        <f t="shared" si="74"/>
        <v>0</v>
      </c>
      <c r="R2299" s="476" t="s">
        <v>1148</v>
      </c>
      <c r="S2299" s="422" t="s">
        <v>834</v>
      </c>
      <c r="T2299" s="476" t="s">
        <v>9872</v>
      </c>
      <c r="U2299" s="476"/>
      <c r="V2299" s="476"/>
      <c r="W2299" s="632" t="s">
        <v>3444</v>
      </c>
      <c r="X2299" s="632" t="s">
        <v>3444</v>
      </c>
      <c r="Y2299" s="422" t="s">
        <v>10590</v>
      </c>
      <c r="Z2299" s="637">
        <v>348569.83</v>
      </c>
      <c r="AA2299" s="476" t="s">
        <v>1148</v>
      </c>
      <c r="AB2299" s="422" t="s">
        <v>834</v>
      </c>
    </row>
    <row r="2300" spans="1:28" ht="78.75">
      <c r="A2300" s="475" t="s">
        <v>28022</v>
      </c>
      <c r="B2300" s="1174" t="s">
        <v>8310</v>
      </c>
      <c r="C2300" s="643">
        <v>4219004268</v>
      </c>
      <c r="D2300" s="632" t="s">
        <v>265</v>
      </c>
      <c r="E2300" s="422" t="s">
        <v>9953</v>
      </c>
      <c r="F2300" s="632" t="s">
        <v>3443</v>
      </c>
      <c r="G2300" s="422" t="s">
        <v>3358</v>
      </c>
      <c r="H2300" s="422" t="s">
        <v>10591</v>
      </c>
      <c r="I2300" s="632" t="s">
        <v>9955</v>
      </c>
      <c r="J2300" s="635"/>
      <c r="K2300" s="632" t="s">
        <v>10</v>
      </c>
      <c r="L2300" s="639">
        <v>1</v>
      </c>
      <c r="M2300" s="639" t="s">
        <v>694</v>
      </c>
      <c r="N2300" s="637">
        <v>18000</v>
      </c>
      <c r="O2300" s="637">
        <v>18000</v>
      </c>
      <c r="P2300" s="647">
        <f t="shared" si="73"/>
        <v>0</v>
      </c>
      <c r="Q2300" s="638">
        <f t="shared" si="74"/>
        <v>0</v>
      </c>
      <c r="R2300" s="676" t="s">
        <v>6499</v>
      </c>
      <c r="S2300" s="676">
        <v>7707049388</v>
      </c>
      <c r="T2300" s="676" t="s">
        <v>9951</v>
      </c>
      <c r="U2300" s="676" t="s">
        <v>694</v>
      </c>
      <c r="V2300" s="676" t="s">
        <v>694</v>
      </c>
      <c r="W2300" s="632" t="s">
        <v>3467</v>
      </c>
      <c r="X2300" s="632" t="s">
        <v>3467</v>
      </c>
      <c r="Y2300" s="422" t="s">
        <v>10592</v>
      </c>
      <c r="Z2300" s="637">
        <v>18000</v>
      </c>
      <c r="AA2300" s="676" t="s">
        <v>6499</v>
      </c>
      <c r="AB2300" s="676">
        <v>7707049388</v>
      </c>
    </row>
    <row r="2301" spans="1:28" ht="78.75">
      <c r="A2301" s="475" t="s">
        <v>28023</v>
      </c>
      <c r="B2301" s="1174" t="s">
        <v>8310</v>
      </c>
      <c r="C2301" s="643">
        <v>4219004268</v>
      </c>
      <c r="D2301" s="632" t="s">
        <v>265</v>
      </c>
      <c r="E2301" s="666" t="s">
        <v>9948</v>
      </c>
      <c r="F2301" s="632" t="s">
        <v>3443</v>
      </c>
      <c r="G2301" s="422" t="s">
        <v>3358</v>
      </c>
      <c r="H2301" s="422" t="s">
        <v>10593</v>
      </c>
      <c r="I2301" s="422" t="s">
        <v>3192</v>
      </c>
      <c r="J2301" s="635"/>
      <c r="K2301" s="632" t="s">
        <v>10</v>
      </c>
      <c r="L2301" s="639">
        <v>1</v>
      </c>
      <c r="M2301" s="639" t="s">
        <v>694</v>
      </c>
      <c r="N2301" s="637">
        <v>6000</v>
      </c>
      <c r="O2301" s="637">
        <v>6000</v>
      </c>
      <c r="P2301" s="647">
        <f t="shared" si="73"/>
        <v>0</v>
      </c>
      <c r="Q2301" s="638">
        <f t="shared" si="74"/>
        <v>0</v>
      </c>
      <c r="R2301" s="676" t="s">
        <v>6499</v>
      </c>
      <c r="S2301" s="676">
        <v>7707049388</v>
      </c>
      <c r="T2301" s="676" t="s">
        <v>9951</v>
      </c>
      <c r="U2301" s="676" t="s">
        <v>694</v>
      </c>
      <c r="V2301" s="676" t="s">
        <v>694</v>
      </c>
      <c r="W2301" s="632" t="s">
        <v>3467</v>
      </c>
      <c r="X2301" s="632" t="s">
        <v>3467</v>
      </c>
      <c r="Y2301" s="422" t="s">
        <v>10594</v>
      </c>
      <c r="Z2301" s="637">
        <v>6000</v>
      </c>
      <c r="AA2301" s="676" t="s">
        <v>6499</v>
      </c>
      <c r="AB2301" s="676">
        <v>7707049388</v>
      </c>
    </row>
    <row r="2302" spans="1:28" ht="78.75">
      <c r="A2302" s="475" t="s">
        <v>28024</v>
      </c>
      <c r="B2302" s="1174" t="s">
        <v>8312</v>
      </c>
      <c r="C2302" s="643">
        <v>4221002677</v>
      </c>
      <c r="D2302" s="632" t="s">
        <v>268</v>
      </c>
      <c r="E2302" s="422" t="s">
        <v>9871</v>
      </c>
      <c r="F2302" s="632" t="s">
        <v>3201</v>
      </c>
      <c r="G2302" s="422" t="s">
        <v>694</v>
      </c>
      <c r="H2302" s="422" t="s">
        <v>694</v>
      </c>
      <c r="I2302" s="422" t="s">
        <v>1367</v>
      </c>
      <c r="J2302" s="476"/>
      <c r="K2302" s="632" t="s">
        <v>10</v>
      </c>
      <c r="L2302" s="639">
        <v>1</v>
      </c>
      <c r="M2302" s="639" t="s">
        <v>694</v>
      </c>
      <c r="N2302" s="637">
        <v>494661.92</v>
      </c>
      <c r="O2302" s="637">
        <v>494661.92</v>
      </c>
      <c r="P2302" s="647">
        <f t="shared" si="73"/>
        <v>0</v>
      </c>
      <c r="Q2302" s="638">
        <f t="shared" si="74"/>
        <v>0</v>
      </c>
      <c r="R2302" s="476" t="s">
        <v>1148</v>
      </c>
      <c r="S2302" s="422" t="s">
        <v>834</v>
      </c>
      <c r="T2302" s="476" t="s">
        <v>9872</v>
      </c>
      <c r="U2302" s="476" t="s">
        <v>694</v>
      </c>
      <c r="V2302" s="476" t="s">
        <v>694</v>
      </c>
      <c r="W2302" s="632" t="s">
        <v>3444</v>
      </c>
      <c r="X2302" s="632" t="s">
        <v>3445</v>
      </c>
      <c r="Y2302" s="422" t="s">
        <v>10595</v>
      </c>
      <c r="Z2302" s="637">
        <v>494661.92</v>
      </c>
      <c r="AA2302" s="476" t="s">
        <v>1148</v>
      </c>
      <c r="AB2302" s="422" t="s">
        <v>834</v>
      </c>
    </row>
    <row r="2303" spans="1:28" ht="78.75">
      <c r="A2303" s="475" t="s">
        <v>28025</v>
      </c>
      <c r="B2303" s="1174" t="s">
        <v>8312</v>
      </c>
      <c r="C2303" s="643">
        <v>4221002677</v>
      </c>
      <c r="D2303" s="632" t="s">
        <v>265</v>
      </c>
      <c r="E2303" s="422" t="s">
        <v>9953</v>
      </c>
      <c r="F2303" s="632" t="s">
        <v>3456</v>
      </c>
      <c r="G2303" s="422" t="s">
        <v>3486</v>
      </c>
      <c r="H2303" s="422" t="s">
        <v>10596</v>
      </c>
      <c r="I2303" s="632" t="s">
        <v>9955</v>
      </c>
      <c r="J2303" s="635"/>
      <c r="K2303" s="632" t="s">
        <v>10</v>
      </c>
      <c r="L2303" s="639">
        <v>1</v>
      </c>
      <c r="M2303" s="639" t="s">
        <v>694</v>
      </c>
      <c r="N2303" s="637">
        <v>24000</v>
      </c>
      <c r="O2303" s="637">
        <v>24000</v>
      </c>
      <c r="P2303" s="647">
        <f t="shared" si="73"/>
        <v>0</v>
      </c>
      <c r="Q2303" s="638">
        <f t="shared" si="74"/>
        <v>0</v>
      </c>
      <c r="R2303" s="676" t="s">
        <v>6499</v>
      </c>
      <c r="S2303" s="676">
        <v>7707049388</v>
      </c>
      <c r="T2303" s="676" t="s">
        <v>9951</v>
      </c>
      <c r="U2303" s="676" t="s">
        <v>694</v>
      </c>
      <c r="V2303" s="676" t="s">
        <v>694</v>
      </c>
      <c r="W2303" s="632" t="s">
        <v>3708</v>
      </c>
      <c r="X2303" s="632" t="s">
        <v>3708</v>
      </c>
      <c r="Y2303" s="422" t="s">
        <v>10597</v>
      </c>
      <c r="Z2303" s="637">
        <v>24000</v>
      </c>
      <c r="AA2303" s="676" t="s">
        <v>6499</v>
      </c>
      <c r="AB2303" s="676">
        <v>7707049388</v>
      </c>
    </row>
    <row r="2304" spans="1:28" ht="78.75">
      <c r="A2304" s="475" t="s">
        <v>28026</v>
      </c>
      <c r="B2304" s="1174" t="s">
        <v>8312</v>
      </c>
      <c r="C2304" s="643">
        <v>4221002677</v>
      </c>
      <c r="D2304" s="632" t="s">
        <v>265</v>
      </c>
      <c r="E2304" s="666" t="s">
        <v>9948</v>
      </c>
      <c r="F2304" s="632" t="s">
        <v>3456</v>
      </c>
      <c r="G2304" s="422" t="s">
        <v>3486</v>
      </c>
      <c r="H2304" s="422" t="s">
        <v>10598</v>
      </c>
      <c r="I2304" s="422" t="s">
        <v>3192</v>
      </c>
      <c r="J2304" s="635"/>
      <c r="K2304" s="632" t="s">
        <v>10</v>
      </c>
      <c r="L2304" s="639">
        <v>1</v>
      </c>
      <c r="M2304" s="639" t="s">
        <v>694</v>
      </c>
      <c r="N2304" s="637">
        <v>8000</v>
      </c>
      <c r="O2304" s="637">
        <v>8000</v>
      </c>
      <c r="P2304" s="647">
        <f t="shared" si="73"/>
        <v>0</v>
      </c>
      <c r="Q2304" s="638">
        <f t="shared" si="74"/>
        <v>0</v>
      </c>
      <c r="R2304" s="676" t="s">
        <v>6499</v>
      </c>
      <c r="S2304" s="676">
        <v>7707049388</v>
      </c>
      <c r="T2304" s="676" t="s">
        <v>9951</v>
      </c>
      <c r="U2304" s="676" t="s">
        <v>694</v>
      </c>
      <c r="V2304" s="676" t="s">
        <v>694</v>
      </c>
      <c r="W2304" s="632" t="s">
        <v>3708</v>
      </c>
      <c r="X2304" s="632" t="s">
        <v>3708</v>
      </c>
      <c r="Y2304" s="422" t="s">
        <v>10599</v>
      </c>
      <c r="Z2304" s="637">
        <v>8000</v>
      </c>
      <c r="AA2304" s="676" t="s">
        <v>6499</v>
      </c>
      <c r="AB2304" s="676">
        <v>7707049388</v>
      </c>
    </row>
    <row r="2305" spans="1:28" ht="78.75">
      <c r="A2305" s="475" t="s">
        <v>28027</v>
      </c>
      <c r="B2305" s="1174" t="s">
        <v>7376</v>
      </c>
      <c r="C2305" s="643">
        <v>4221002701</v>
      </c>
      <c r="D2305" s="632" t="s">
        <v>268</v>
      </c>
      <c r="E2305" s="422" t="s">
        <v>9871</v>
      </c>
      <c r="F2305" s="632" t="s">
        <v>3432</v>
      </c>
      <c r="G2305" s="422" t="s">
        <v>694</v>
      </c>
      <c r="H2305" s="422" t="s">
        <v>694</v>
      </c>
      <c r="I2305" s="422" t="s">
        <v>1367</v>
      </c>
      <c r="J2305" s="476"/>
      <c r="K2305" s="632" t="s">
        <v>10</v>
      </c>
      <c r="L2305" s="639">
        <v>1</v>
      </c>
      <c r="M2305" s="639" t="s">
        <v>694</v>
      </c>
      <c r="N2305" s="637">
        <v>70690.5</v>
      </c>
      <c r="O2305" s="637">
        <v>70690.5</v>
      </c>
      <c r="P2305" s="647">
        <f t="shared" si="73"/>
        <v>0</v>
      </c>
      <c r="Q2305" s="638">
        <f t="shared" si="74"/>
        <v>0</v>
      </c>
      <c r="R2305" s="476" t="s">
        <v>1148</v>
      </c>
      <c r="S2305" s="422" t="s">
        <v>834</v>
      </c>
      <c r="T2305" s="476" t="s">
        <v>9872</v>
      </c>
      <c r="U2305" s="634" t="s">
        <v>694</v>
      </c>
      <c r="V2305" s="632" t="s">
        <v>694</v>
      </c>
      <c r="W2305" s="632" t="s">
        <v>3692</v>
      </c>
      <c r="X2305" s="632" t="s">
        <v>3692</v>
      </c>
      <c r="Y2305" s="422" t="s">
        <v>10600</v>
      </c>
      <c r="Z2305" s="637">
        <v>70690.5</v>
      </c>
      <c r="AA2305" s="476" t="s">
        <v>1148</v>
      </c>
      <c r="AB2305" s="422" t="s">
        <v>834</v>
      </c>
    </row>
    <row r="2306" spans="1:28" ht="78.75">
      <c r="A2306" s="475" t="s">
        <v>28028</v>
      </c>
      <c r="B2306" s="1174" t="s">
        <v>7376</v>
      </c>
      <c r="C2306" s="643">
        <v>4221002701</v>
      </c>
      <c r="D2306" s="632" t="s">
        <v>268</v>
      </c>
      <c r="E2306" s="422" t="s">
        <v>9871</v>
      </c>
      <c r="F2306" s="632" t="s">
        <v>3459</v>
      </c>
      <c r="G2306" s="422" t="s">
        <v>694</v>
      </c>
      <c r="H2306" s="422" t="s">
        <v>694</v>
      </c>
      <c r="I2306" s="422" t="s">
        <v>1367</v>
      </c>
      <c r="J2306" s="476"/>
      <c r="K2306" s="632" t="s">
        <v>10</v>
      </c>
      <c r="L2306" s="639">
        <v>1</v>
      </c>
      <c r="M2306" s="639" t="s">
        <v>694</v>
      </c>
      <c r="N2306" s="637">
        <v>284001.56</v>
      </c>
      <c r="O2306" s="637">
        <v>284001.56</v>
      </c>
      <c r="P2306" s="647">
        <f t="shared" si="73"/>
        <v>0</v>
      </c>
      <c r="Q2306" s="638">
        <f t="shared" si="74"/>
        <v>0</v>
      </c>
      <c r="R2306" s="476" t="s">
        <v>1148</v>
      </c>
      <c r="S2306" s="422" t="s">
        <v>834</v>
      </c>
      <c r="T2306" s="476" t="s">
        <v>9872</v>
      </c>
      <c r="U2306" s="634" t="s">
        <v>694</v>
      </c>
      <c r="V2306" s="632" t="s">
        <v>694</v>
      </c>
      <c r="W2306" s="632" t="s">
        <v>3444</v>
      </c>
      <c r="X2306" s="632" t="s">
        <v>3445</v>
      </c>
      <c r="Y2306" s="422" t="s">
        <v>10601</v>
      </c>
      <c r="Z2306" s="637">
        <v>284001.56</v>
      </c>
      <c r="AA2306" s="476" t="s">
        <v>1148</v>
      </c>
      <c r="AB2306" s="422" t="s">
        <v>834</v>
      </c>
    </row>
    <row r="2307" spans="1:28" ht="78.75">
      <c r="A2307" s="475" t="s">
        <v>28029</v>
      </c>
      <c r="B2307" s="1174" t="s">
        <v>8315</v>
      </c>
      <c r="C2307" s="643">
        <v>4219004300</v>
      </c>
      <c r="D2307" s="632" t="s">
        <v>269</v>
      </c>
      <c r="E2307" s="422" t="s">
        <v>9857</v>
      </c>
      <c r="F2307" s="632" t="s">
        <v>3751</v>
      </c>
      <c r="G2307" s="422" t="s">
        <v>3392</v>
      </c>
      <c r="H2307" s="422" t="s">
        <v>10602</v>
      </c>
      <c r="I2307" s="632" t="s">
        <v>9860</v>
      </c>
      <c r="J2307" s="635"/>
      <c r="K2307" s="632" t="s">
        <v>10</v>
      </c>
      <c r="L2307" s="639">
        <v>1</v>
      </c>
      <c r="M2307" s="639" t="s">
        <v>694</v>
      </c>
      <c r="N2307" s="637">
        <v>82460.399999999994</v>
      </c>
      <c r="O2307" s="637">
        <v>82460.399999999994</v>
      </c>
      <c r="P2307" s="647">
        <f t="shared" si="73"/>
        <v>0</v>
      </c>
      <c r="Q2307" s="638">
        <f t="shared" si="74"/>
        <v>0</v>
      </c>
      <c r="R2307" s="632" t="s">
        <v>6331</v>
      </c>
      <c r="S2307" s="636">
        <v>4217166136</v>
      </c>
      <c r="T2307" s="476" t="s">
        <v>9861</v>
      </c>
      <c r="U2307" s="476" t="s">
        <v>694</v>
      </c>
      <c r="V2307" s="476" t="s">
        <v>694</v>
      </c>
      <c r="W2307" s="632" t="s">
        <v>4174</v>
      </c>
      <c r="X2307" s="632" t="s">
        <v>3388</v>
      </c>
      <c r="Y2307" s="422" t="s">
        <v>10603</v>
      </c>
      <c r="Z2307" s="637">
        <v>82460.399999999994</v>
      </c>
      <c r="AA2307" s="632" t="s">
        <v>6331</v>
      </c>
      <c r="AB2307" s="636">
        <v>4217166136</v>
      </c>
    </row>
    <row r="2308" spans="1:28" ht="78.75">
      <c r="A2308" s="475" t="s">
        <v>28030</v>
      </c>
      <c r="B2308" s="1174" t="s">
        <v>8315</v>
      </c>
      <c r="C2308" s="643">
        <v>4219004300</v>
      </c>
      <c r="D2308" s="632" t="s">
        <v>268</v>
      </c>
      <c r="E2308" s="422" t="s">
        <v>9871</v>
      </c>
      <c r="F2308" s="632" t="s">
        <v>3464</v>
      </c>
      <c r="G2308" s="422" t="s">
        <v>694</v>
      </c>
      <c r="H2308" s="422" t="s">
        <v>694</v>
      </c>
      <c r="I2308" s="422" t="s">
        <v>1367</v>
      </c>
      <c r="J2308" s="476"/>
      <c r="K2308" s="632" t="s">
        <v>10</v>
      </c>
      <c r="L2308" s="639">
        <v>1</v>
      </c>
      <c r="M2308" s="639" t="s">
        <v>694</v>
      </c>
      <c r="N2308" s="637">
        <v>517117.5</v>
      </c>
      <c r="O2308" s="637">
        <v>517117.5</v>
      </c>
      <c r="P2308" s="647">
        <f t="shared" si="73"/>
        <v>0</v>
      </c>
      <c r="Q2308" s="638">
        <f t="shared" si="74"/>
        <v>0</v>
      </c>
      <c r="R2308" s="476" t="s">
        <v>1148</v>
      </c>
      <c r="S2308" s="422" t="s">
        <v>834</v>
      </c>
      <c r="T2308" s="476" t="s">
        <v>9872</v>
      </c>
      <c r="U2308" s="476" t="s">
        <v>694</v>
      </c>
      <c r="V2308" s="476" t="s">
        <v>694</v>
      </c>
      <c r="W2308" s="632" t="s">
        <v>3444</v>
      </c>
      <c r="X2308" s="632" t="s">
        <v>3445</v>
      </c>
      <c r="Y2308" s="422" t="s">
        <v>10604</v>
      </c>
      <c r="Z2308" s="637">
        <v>517117.5</v>
      </c>
      <c r="AA2308" s="476" t="s">
        <v>1148</v>
      </c>
      <c r="AB2308" s="422" t="s">
        <v>834</v>
      </c>
    </row>
    <row r="2309" spans="1:28" ht="78.75">
      <c r="A2309" s="475" t="s">
        <v>28031</v>
      </c>
      <c r="B2309" s="1174" t="s">
        <v>8315</v>
      </c>
      <c r="C2309" s="643">
        <v>4219004300</v>
      </c>
      <c r="D2309" s="632" t="s">
        <v>265</v>
      </c>
      <c r="E2309" s="422" t="s">
        <v>9953</v>
      </c>
      <c r="F2309" s="632" t="s">
        <v>3407</v>
      </c>
      <c r="G2309" s="422" t="s">
        <v>3486</v>
      </c>
      <c r="H2309" s="422" t="s">
        <v>10605</v>
      </c>
      <c r="I2309" s="632" t="s">
        <v>9955</v>
      </c>
      <c r="J2309" s="635"/>
      <c r="K2309" s="632" t="s">
        <v>10</v>
      </c>
      <c r="L2309" s="639">
        <v>1</v>
      </c>
      <c r="M2309" s="639" t="s">
        <v>694</v>
      </c>
      <c r="N2309" s="637">
        <v>24000</v>
      </c>
      <c r="O2309" s="637">
        <v>24000</v>
      </c>
      <c r="P2309" s="647">
        <f t="shared" si="73"/>
        <v>0</v>
      </c>
      <c r="Q2309" s="638">
        <f t="shared" si="74"/>
        <v>0</v>
      </c>
      <c r="R2309" s="676" t="s">
        <v>6499</v>
      </c>
      <c r="S2309" s="676">
        <v>7707049388</v>
      </c>
      <c r="T2309" s="676" t="s">
        <v>9951</v>
      </c>
      <c r="U2309" s="676" t="s">
        <v>694</v>
      </c>
      <c r="V2309" s="676" t="s">
        <v>694</v>
      </c>
      <c r="W2309" s="632" t="s">
        <v>3708</v>
      </c>
      <c r="X2309" s="632" t="s">
        <v>3708</v>
      </c>
      <c r="Y2309" s="422" t="s">
        <v>10606</v>
      </c>
      <c r="Z2309" s="637">
        <v>24000</v>
      </c>
      <c r="AA2309" s="676" t="s">
        <v>6499</v>
      </c>
      <c r="AB2309" s="676">
        <v>7707049388</v>
      </c>
    </row>
    <row r="2310" spans="1:28" ht="78.75">
      <c r="A2310" s="475" t="s">
        <v>28032</v>
      </c>
      <c r="B2310" s="1174" t="s">
        <v>8315</v>
      </c>
      <c r="C2310" s="643">
        <v>4219004300</v>
      </c>
      <c r="D2310" s="632" t="s">
        <v>265</v>
      </c>
      <c r="E2310" s="666" t="s">
        <v>9948</v>
      </c>
      <c r="F2310" s="632" t="s">
        <v>3407</v>
      </c>
      <c r="G2310" s="422" t="s">
        <v>3486</v>
      </c>
      <c r="H2310" s="422" t="s">
        <v>10607</v>
      </c>
      <c r="I2310" s="422" t="s">
        <v>3192</v>
      </c>
      <c r="J2310" s="635"/>
      <c r="K2310" s="632" t="s">
        <v>10</v>
      </c>
      <c r="L2310" s="639">
        <v>1</v>
      </c>
      <c r="M2310" s="639" t="s">
        <v>694</v>
      </c>
      <c r="N2310" s="637">
        <v>8000</v>
      </c>
      <c r="O2310" s="637">
        <v>8000</v>
      </c>
      <c r="P2310" s="647">
        <f t="shared" si="73"/>
        <v>0</v>
      </c>
      <c r="Q2310" s="638">
        <f t="shared" si="74"/>
        <v>0</v>
      </c>
      <c r="R2310" s="676" t="s">
        <v>6499</v>
      </c>
      <c r="S2310" s="676">
        <v>7707049388</v>
      </c>
      <c r="T2310" s="676" t="s">
        <v>9951</v>
      </c>
      <c r="U2310" s="676" t="s">
        <v>694</v>
      </c>
      <c r="V2310" s="676" t="s">
        <v>694</v>
      </c>
      <c r="W2310" s="632" t="s">
        <v>3708</v>
      </c>
      <c r="X2310" s="632" t="s">
        <v>3708</v>
      </c>
      <c r="Y2310" s="422" t="s">
        <v>10608</v>
      </c>
      <c r="Z2310" s="637">
        <v>8000</v>
      </c>
      <c r="AA2310" s="676" t="s">
        <v>6499</v>
      </c>
      <c r="AB2310" s="676">
        <v>7707049388</v>
      </c>
    </row>
    <row r="2311" spans="1:28" ht="78.75">
      <c r="A2311" s="475" t="s">
        <v>28033</v>
      </c>
      <c r="B2311" s="1171" t="s">
        <v>8317</v>
      </c>
      <c r="C2311" s="643">
        <v>4221002691</v>
      </c>
      <c r="D2311" s="632" t="s">
        <v>268</v>
      </c>
      <c r="E2311" s="422" t="s">
        <v>9871</v>
      </c>
      <c r="F2311" s="632" t="s">
        <v>3372</v>
      </c>
      <c r="G2311" s="422" t="s">
        <v>694</v>
      </c>
      <c r="H2311" s="422" t="s">
        <v>694</v>
      </c>
      <c r="I2311" s="422" t="s">
        <v>1367</v>
      </c>
      <c r="J2311" s="476"/>
      <c r="K2311" s="632" t="s">
        <v>10</v>
      </c>
      <c r="L2311" s="639">
        <v>1</v>
      </c>
      <c r="M2311" s="639" t="s">
        <v>694</v>
      </c>
      <c r="N2311" s="637">
        <v>291992.95</v>
      </c>
      <c r="O2311" s="637">
        <v>291992.95</v>
      </c>
      <c r="P2311" s="647">
        <f t="shared" si="73"/>
        <v>0</v>
      </c>
      <c r="Q2311" s="638">
        <f t="shared" si="74"/>
        <v>0</v>
      </c>
      <c r="R2311" s="476" t="s">
        <v>1148</v>
      </c>
      <c r="S2311" s="422" t="s">
        <v>834</v>
      </c>
      <c r="T2311" s="476" t="s">
        <v>9872</v>
      </c>
      <c r="U2311" s="476" t="s">
        <v>694</v>
      </c>
      <c r="V2311" s="476" t="s">
        <v>694</v>
      </c>
      <c r="W2311" s="632" t="s">
        <v>3017</v>
      </c>
      <c r="X2311" s="632" t="s">
        <v>3017</v>
      </c>
      <c r="Y2311" s="422" t="s">
        <v>10609</v>
      </c>
      <c r="Z2311" s="637">
        <v>291992.95</v>
      </c>
      <c r="AA2311" s="476" t="s">
        <v>1148</v>
      </c>
      <c r="AB2311" s="422" t="s">
        <v>834</v>
      </c>
    </row>
    <row r="2312" spans="1:28" ht="78.75">
      <c r="A2312" s="475" t="s">
        <v>28034</v>
      </c>
      <c r="B2312" s="1171" t="s">
        <v>8317</v>
      </c>
      <c r="C2312" s="643">
        <v>4221002691</v>
      </c>
      <c r="D2312" s="632" t="s">
        <v>268</v>
      </c>
      <c r="E2312" s="422" t="s">
        <v>9871</v>
      </c>
      <c r="F2312" s="632" t="s">
        <v>3464</v>
      </c>
      <c r="G2312" s="422" t="s">
        <v>694</v>
      </c>
      <c r="H2312" s="422" t="s">
        <v>694</v>
      </c>
      <c r="I2312" s="422" t="s">
        <v>1367</v>
      </c>
      <c r="J2312" s="476"/>
      <c r="K2312" s="632" t="s">
        <v>10</v>
      </c>
      <c r="L2312" s="639">
        <v>1</v>
      </c>
      <c r="M2312" s="639" t="s">
        <v>694</v>
      </c>
      <c r="N2312" s="637">
        <v>931304.12</v>
      </c>
      <c r="O2312" s="637">
        <v>931304.12</v>
      </c>
      <c r="P2312" s="647">
        <f t="shared" si="73"/>
        <v>0</v>
      </c>
      <c r="Q2312" s="638">
        <f t="shared" si="74"/>
        <v>0</v>
      </c>
      <c r="R2312" s="476" t="s">
        <v>1148</v>
      </c>
      <c r="S2312" s="422" t="s">
        <v>834</v>
      </c>
      <c r="T2312" s="476" t="s">
        <v>9872</v>
      </c>
      <c r="U2312" s="476" t="s">
        <v>694</v>
      </c>
      <c r="V2312" s="476" t="s">
        <v>694</v>
      </c>
      <c r="W2312" s="632" t="s">
        <v>3444</v>
      </c>
      <c r="X2312" s="632" t="s">
        <v>3445</v>
      </c>
      <c r="Y2312" s="422" t="s">
        <v>10610</v>
      </c>
      <c r="Z2312" s="637">
        <v>931304.12</v>
      </c>
      <c r="AA2312" s="476" t="s">
        <v>1148</v>
      </c>
      <c r="AB2312" s="422" t="s">
        <v>834</v>
      </c>
    </row>
    <row r="2313" spans="1:28" ht="78.75">
      <c r="A2313" s="475" t="s">
        <v>28035</v>
      </c>
      <c r="B2313" s="1171" t="s">
        <v>8317</v>
      </c>
      <c r="C2313" s="643">
        <v>4221002691</v>
      </c>
      <c r="D2313" s="632" t="s">
        <v>265</v>
      </c>
      <c r="E2313" s="666" t="s">
        <v>9948</v>
      </c>
      <c r="F2313" s="632" t="s">
        <v>3424</v>
      </c>
      <c r="G2313" s="422" t="s">
        <v>3217</v>
      </c>
      <c r="H2313" s="422" t="s">
        <v>10611</v>
      </c>
      <c r="I2313" s="422" t="s">
        <v>3192</v>
      </c>
      <c r="J2313" s="635"/>
      <c r="K2313" s="632" t="s">
        <v>10</v>
      </c>
      <c r="L2313" s="639">
        <v>1</v>
      </c>
      <c r="M2313" s="639" t="s">
        <v>694</v>
      </c>
      <c r="N2313" s="637">
        <v>6000</v>
      </c>
      <c r="O2313" s="637">
        <v>6000</v>
      </c>
      <c r="P2313" s="647">
        <f t="shared" si="73"/>
        <v>0</v>
      </c>
      <c r="Q2313" s="638">
        <f t="shared" si="74"/>
        <v>0</v>
      </c>
      <c r="R2313" s="676" t="s">
        <v>6499</v>
      </c>
      <c r="S2313" s="676">
        <v>7707049388</v>
      </c>
      <c r="T2313" s="676" t="s">
        <v>9951</v>
      </c>
      <c r="U2313" s="676" t="s">
        <v>694</v>
      </c>
      <c r="V2313" s="676" t="s">
        <v>694</v>
      </c>
      <c r="W2313" s="632" t="s">
        <v>3486</v>
      </c>
      <c r="X2313" s="632" t="s">
        <v>3486</v>
      </c>
      <c r="Y2313" s="422" t="s">
        <v>10612</v>
      </c>
      <c r="Z2313" s="637">
        <v>6000</v>
      </c>
      <c r="AA2313" s="676" t="s">
        <v>6499</v>
      </c>
      <c r="AB2313" s="676">
        <v>7707049388</v>
      </c>
    </row>
    <row r="2314" spans="1:28" ht="78.75">
      <c r="A2314" s="475" t="s">
        <v>28036</v>
      </c>
      <c r="B2314" s="1174" t="s">
        <v>8244</v>
      </c>
      <c r="C2314" s="643">
        <v>4219004187</v>
      </c>
      <c r="D2314" s="632" t="s">
        <v>265</v>
      </c>
      <c r="E2314" s="422" t="s">
        <v>9953</v>
      </c>
      <c r="F2314" s="632" t="s">
        <v>3348</v>
      </c>
      <c r="G2314" s="422" t="s">
        <v>3486</v>
      </c>
      <c r="H2314" s="422" t="s">
        <v>10613</v>
      </c>
      <c r="I2314" s="632" t="s">
        <v>9955</v>
      </c>
      <c r="J2314" s="635"/>
      <c r="K2314" s="632" t="s">
        <v>10</v>
      </c>
      <c r="L2314" s="639">
        <v>1</v>
      </c>
      <c r="M2314" s="639" t="s">
        <v>694</v>
      </c>
      <c r="N2314" s="637">
        <v>24000</v>
      </c>
      <c r="O2314" s="637">
        <v>24000</v>
      </c>
      <c r="P2314" s="647">
        <f t="shared" si="73"/>
        <v>0</v>
      </c>
      <c r="Q2314" s="638">
        <f t="shared" si="74"/>
        <v>0</v>
      </c>
      <c r="R2314" s="676" t="s">
        <v>6499</v>
      </c>
      <c r="S2314" s="676">
        <v>7707049388</v>
      </c>
      <c r="T2314" s="676" t="s">
        <v>9951</v>
      </c>
      <c r="U2314" s="676" t="s">
        <v>694</v>
      </c>
      <c r="V2314" s="676" t="s">
        <v>694</v>
      </c>
      <c r="W2314" s="632" t="s">
        <v>3708</v>
      </c>
      <c r="X2314" s="632" t="s">
        <v>3708</v>
      </c>
      <c r="Y2314" s="422" t="s">
        <v>10614</v>
      </c>
      <c r="Z2314" s="637">
        <v>24000</v>
      </c>
      <c r="AA2314" s="676" t="s">
        <v>6499</v>
      </c>
      <c r="AB2314" s="676">
        <v>7707049388</v>
      </c>
    </row>
    <row r="2315" spans="1:28" ht="78.75">
      <c r="A2315" s="475" t="s">
        <v>28037</v>
      </c>
      <c r="B2315" s="1174" t="s">
        <v>8244</v>
      </c>
      <c r="C2315" s="643">
        <v>4219004187</v>
      </c>
      <c r="D2315" s="632" t="s">
        <v>265</v>
      </c>
      <c r="E2315" s="666" t="s">
        <v>9948</v>
      </c>
      <c r="F2315" s="632" t="s">
        <v>3348</v>
      </c>
      <c r="G2315" s="422" t="s">
        <v>3486</v>
      </c>
      <c r="H2315" s="422" t="s">
        <v>10615</v>
      </c>
      <c r="I2315" s="422" t="s">
        <v>3192</v>
      </c>
      <c r="J2315" s="635"/>
      <c r="K2315" s="632" t="s">
        <v>10</v>
      </c>
      <c r="L2315" s="639">
        <v>1</v>
      </c>
      <c r="M2315" s="639" t="s">
        <v>694</v>
      </c>
      <c r="N2315" s="637">
        <v>8000</v>
      </c>
      <c r="O2315" s="637">
        <v>8000</v>
      </c>
      <c r="P2315" s="647">
        <f t="shared" si="73"/>
        <v>0</v>
      </c>
      <c r="Q2315" s="638">
        <f t="shared" si="74"/>
        <v>0</v>
      </c>
      <c r="R2315" s="676" t="s">
        <v>6499</v>
      </c>
      <c r="S2315" s="676">
        <v>7707049388</v>
      </c>
      <c r="T2315" s="676" t="s">
        <v>9951</v>
      </c>
      <c r="U2315" s="676" t="s">
        <v>694</v>
      </c>
      <c r="V2315" s="676" t="s">
        <v>694</v>
      </c>
      <c r="W2315" s="632" t="s">
        <v>3708</v>
      </c>
      <c r="X2315" s="632" t="s">
        <v>3708</v>
      </c>
      <c r="Y2315" s="422" t="s">
        <v>10616</v>
      </c>
      <c r="Z2315" s="637">
        <v>8000</v>
      </c>
      <c r="AA2315" s="676" t="s">
        <v>6499</v>
      </c>
      <c r="AB2315" s="676">
        <v>7707049388</v>
      </c>
    </row>
    <row r="2316" spans="1:28" ht="78.75">
      <c r="A2316" s="475" t="s">
        <v>28038</v>
      </c>
      <c r="B2316" s="1174" t="s">
        <v>8244</v>
      </c>
      <c r="C2316" s="643">
        <v>4219004187</v>
      </c>
      <c r="D2316" s="632" t="s">
        <v>268</v>
      </c>
      <c r="E2316" s="422" t="s">
        <v>9871</v>
      </c>
      <c r="F2316" s="632" t="s">
        <v>3459</v>
      </c>
      <c r="G2316" s="422" t="s">
        <v>694</v>
      </c>
      <c r="H2316" s="422" t="s">
        <v>694</v>
      </c>
      <c r="I2316" s="422" t="s">
        <v>1367</v>
      </c>
      <c r="J2316" s="476"/>
      <c r="K2316" s="632" t="s">
        <v>10</v>
      </c>
      <c r="L2316" s="639">
        <v>1</v>
      </c>
      <c r="M2316" s="639" t="s">
        <v>694</v>
      </c>
      <c r="N2316" s="637">
        <v>690086.92</v>
      </c>
      <c r="O2316" s="637">
        <v>690086.92</v>
      </c>
      <c r="P2316" s="647">
        <f t="shared" si="73"/>
        <v>0</v>
      </c>
      <c r="Q2316" s="638">
        <f t="shared" si="74"/>
        <v>0</v>
      </c>
      <c r="R2316" s="476" t="s">
        <v>1148</v>
      </c>
      <c r="S2316" s="422" t="s">
        <v>834</v>
      </c>
      <c r="T2316" s="476" t="s">
        <v>9872</v>
      </c>
      <c r="U2316" s="634" t="s">
        <v>694</v>
      </c>
      <c r="V2316" s="632" t="s">
        <v>694</v>
      </c>
      <c r="W2316" s="632" t="s">
        <v>3444</v>
      </c>
      <c r="X2316" s="632" t="s">
        <v>3444</v>
      </c>
      <c r="Y2316" s="422" t="s">
        <v>10617</v>
      </c>
      <c r="Z2316" s="637">
        <v>690086.92</v>
      </c>
      <c r="AA2316" s="476" t="s">
        <v>1148</v>
      </c>
      <c r="AB2316" s="422" t="s">
        <v>834</v>
      </c>
    </row>
    <row r="2317" spans="1:28" ht="78.75">
      <c r="A2317" s="475" t="s">
        <v>28039</v>
      </c>
      <c r="B2317" s="1174" t="s">
        <v>7137</v>
      </c>
      <c r="C2317" s="643">
        <v>4219004155</v>
      </c>
      <c r="D2317" s="632" t="s">
        <v>269</v>
      </c>
      <c r="E2317" s="528" t="s">
        <v>9901</v>
      </c>
      <c r="F2317" s="632" t="s">
        <v>3464</v>
      </c>
      <c r="G2317" s="422" t="s">
        <v>3339</v>
      </c>
      <c r="H2317" s="422" t="s">
        <v>10618</v>
      </c>
      <c r="I2317" s="632" t="s">
        <v>9906</v>
      </c>
      <c r="J2317" s="635"/>
      <c r="K2317" s="632" t="s">
        <v>10</v>
      </c>
      <c r="L2317" s="639">
        <v>1</v>
      </c>
      <c r="M2317" s="639" t="s">
        <v>694</v>
      </c>
      <c r="N2317" s="637">
        <v>586836.59</v>
      </c>
      <c r="O2317" s="637">
        <v>586836.59</v>
      </c>
      <c r="P2317" s="647">
        <f t="shared" si="73"/>
        <v>0</v>
      </c>
      <c r="Q2317" s="638">
        <f t="shared" si="74"/>
        <v>0</v>
      </c>
      <c r="R2317" s="632" t="s">
        <v>836</v>
      </c>
      <c r="S2317" s="636">
        <v>4217146362</v>
      </c>
      <c r="T2317" s="632" t="s">
        <v>9855</v>
      </c>
      <c r="U2317" s="634" t="s">
        <v>694</v>
      </c>
      <c r="V2317" s="632" t="s">
        <v>694</v>
      </c>
      <c r="W2317" s="632" t="s">
        <v>3443</v>
      </c>
      <c r="X2317" s="632" t="s">
        <v>3443</v>
      </c>
      <c r="Y2317" s="422" t="s">
        <v>10619</v>
      </c>
      <c r="Z2317" s="637">
        <v>586836.59</v>
      </c>
      <c r="AA2317" s="632" t="s">
        <v>836</v>
      </c>
      <c r="AB2317" s="636">
        <v>4217146362</v>
      </c>
    </row>
    <row r="2318" spans="1:28" ht="78.75">
      <c r="A2318" s="475" t="s">
        <v>28040</v>
      </c>
      <c r="B2318" s="1174" t="s">
        <v>7137</v>
      </c>
      <c r="C2318" s="643">
        <v>4219004155</v>
      </c>
      <c r="D2318" s="632" t="s">
        <v>268</v>
      </c>
      <c r="E2318" s="422" t="s">
        <v>9871</v>
      </c>
      <c r="F2318" s="632" t="s">
        <v>3464</v>
      </c>
      <c r="G2318" s="422" t="s">
        <v>694</v>
      </c>
      <c r="H2318" s="422" t="s">
        <v>694</v>
      </c>
      <c r="I2318" s="422" t="s">
        <v>1367</v>
      </c>
      <c r="J2318" s="476"/>
      <c r="K2318" s="632" t="s">
        <v>10</v>
      </c>
      <c r="L2318" s="639">
        <v>1</v>
      </c>
      <c r="M2318" s="639" t="s">
        <v>694</v>
      </c>
      <c r="N2318" s="637">
        <v>623738</v>
      </c>
      <c r="O2318" s="637">
        <v>623738</v>
      </c>
      <c r="P2318" s="647">
        <f t="shared" si="73"/>
        <v>0</v>
      </c>
      <c r="Q2318" s="638">
        <f t="shared" si="74"/>
        <v>0</v>
      </c>
      <c r="R2318" s="476" t="s">
        <v>1148</v>
      </c>
      <c r="S2318" s="422" t="s">
        <v>834</v>
      </c>
      <c r="T2318" s="476" t="s">
        <v>9872</v>
      </c>
      <c r="U2318" s="476" t="s">
        <v>694</v>
      </c>
      <c r="V2318" s="476" t="s">
        <v>694</v>
      </c>
      <c r="W2318" s="632" t="s">
        <v>3444</v>
      </c>
      <c r="X2318" s="632" t="s">
        <v>3444</v>
      </c>
      <c r="Y2318" s="422" t="s">
        <v>10620</v>
      </c>
      <c r="Z2318" s="637">
        <v>623738</v>
      </c>
      <c r="AA2318" s="476" t="s">
        <v>1148</v>
      </c>
      <c r="AB2318" s="422" t="s">
        <v>834</v>
      </c>
    </row>
    <row r="2319" spans="1:28" ht="78.75">
      <c r="A2319" s="475" t="s">
        <v>28041</v>
      </c>
      <c r="B2319" s="1174" t="s">
        <v>7137</v>
      </c>
      <c r="C2319" s="643">
        <v>4219004155</v>
      </c>
      <c r="D2319" s="632" t="s">
        <v>265</v>
      </c>
      <c r="E2319" s="422" t="s">
        <v>9953</v>
      </c>
      <c r="F2319" s="632" t="s">
        <v>3701</v>
      </c>
      <c r="G2319" s="422" t="s">
        <v>3444</v>
      </c>
      <c r="H2319" s="422" t="s">
        <v>10621</v>
      </c>
      <c r="I2319" s="632" t="s">
        <v>9955</v>
      </c>
      <c r="J2319" s="635"/>
      <c r="K2319" s="632" t="s">
        <v>10</v>
      </c>
      <c r="L2319" s="639">
        <v>1</v>
      </c>
      <c r="M2319" s="639" t="s">
        <v>694</v>
      </c>
      <c r="N2319" s="637">
        <v>24000</v>
      </c>
      <c r="O2319" s="637">
        <v>24000</v>
      </c>
      <c r="P2319" s="647">
        <f t="shared" si="73"/>
        <v>0</v>
      </c>
      <c r="Q2319" s="638">
        <f t="shared" si="74"/>
        <v>0</v>
      </c>
      <c r="R2319" s="676" t="s">
        <v>6499</v>
      </c>
      <c r="S2319" s="676">
        <v>7707049388</v>
      </c>
      <c r="T2319" s="676" t="s">
        <v>9951</v>
      </c>
      <c r="U2319" s="676" t="s">
        <v>694</v>
      </c>
      <c r="V2319" s="676" t="s">
        <v>694</v>
      </c>
      <c r="W2319" s="632" t="s">
        <v>3708</v>
      </c>
      <c r="X2319" s="632" t="s">
        <v>3708</v>
      </c>
      <c r="Y2319" s="422" t="s">
        <v>10622</v>
      </c>
      <c r="Z2319" s="637">
        <v>24000</v>
      </c>
      <c r="AA2319" s="676" t="s">
        <v>6499</v>
      </c>
      <c r="AB2319" s="676">
        <v>7707049388</v>
      </c>
    </row>
    <row r="2320" spans="1:28" ht="78.75">
      <c r="A2320" s="475" t="s">
        <v>28042</v>
      </c>
      <c r="B2320" s="1174" t="s">
        <v>7137</v>
      </c>
      <c r="C2320" s="643">
        <v>4219004155</v>
      </c>
      <c r="D2320" s="632" t="s">
        <v>265</v>
      </c>
      <c r="E2320" s="666" t="s">
        <v>9948</v>
      </c>
      <c r="F2320" s="632" t="s">
        <v>3701</v>
      </c>
      <c r="G2320" s="422" t="s">
        <v>3444</v>
      </c>
      <c r="H2320" s="422" t="s">
        <v>10623</v>
      </c>
      <c r="I2320" s="422" t="s">
        <v>3192</v>
      </c>
      <c r="J2320" s="635"/>
      <c r="K2320" s="632" t="s">
        <v>10</v>
      </c>
      <c r="L2320" s="639">
        <v>1</v>
      </c>
      <c r="M2320" s="639" t="s">
        <v>694</v>
      </c>
      <c r="N2320" s="637">
        <v>8000</v>
      </c>
      <c r="O2320" s="637">
        <v>8000</v>
      </c>
      <c r="P2320" s="647">
        <f t="shared" si="73"/>
        <v>0</v>
      </c>
      <c r="Q2320" s="638">
        <f t="shared" si="74"/>
        <v>0</v>
      </c>
      <c r="R2320" s="676" t="s">
        <v>6499</v>
      </c>
      <c r="S2320" s="676">
        <v>7707049388</v>
      </c>
      <c r="T2320" s="676" t="s">
        <v>9951</v>
      </c>
      <c r="U2320" s="676" t="s">
        <v>694</v>
      </c>
      <c r="V2320" s="676" t="s">
        <v>694</v>
      </c>
      <c r="W2320" s="632" t="s">
        <v>3708</v>
      </c>
      <c r="X2320" s="632" t="s">
        <v>3708</v>
      </c>
      <c r="Y2320" s="422" t="s">
        <v>10624</v>
      </c>
      <c r="Z2320" s="637">
        <v>8000</v>
      </c>
      <c r="AA2320" s="676" t="s">
        <v>6499</v>
      </c>
      <c r="AB2320" s="676">
        <v>7707049388</v>
      </c>
    </row>
    <row r="2321" spans="1:28" ht="78.75">
      <c r="A2321" s="475" t="s">
        <v>28043</v>
      </c>
      <c r="B2321" s="1175" t="s">
        <v>8321</v>
      </c>
      <c r="C2321" s="643">
        <v>4219004194</v>
      </c>
      <c r="D2321" s="632" t="s">
        <v>268</v>
      </c>
      <c r="E2321" s="422" t="s">
        <v>9871</v>
      </c>
      <c r="F2321" s="632" t="s">
        <v>3464</v>
      </c>
      <c r="G2321" s="422" t="s">
        <v>694</v>
      </c>
      <c r="H2321" s="422" t="s">
        <v>694</v>
      </c>
      <c r="I2321" s="422" t="s">
        <v>1367</v>
      </c>
      <c r="J2321" s="476"/>
      <c r="K2321" s="632" t="s">
        <v>10</v>
      </c>
      <c r="L2321" s="639">
        <v>1</v>
      </c>
      <c r="M2321" s="639" t="s">
        <v>694</v>
      </c>
      <c r="N2321" s="637">
        <v>439024.56</v>
      </c>
      <c r="O2321" s="637">
        <v>439024.56</v>
      </c>
      <c r="P2321" s="647">
        <f t="shared" si="73"/>
        <v>0</v>
      </c>
      <c r="Q2321" s="638">
        <f t="shared" si="74"/>
        <v>0</v>
      </c>
      <c r="R2321" s="476" t="s">
        <v>1148</v>
      </c>
      <c r="S2321" s="422" t="s">
        <v>834</v>
      </c>
      <c r="T2321" s="476" t="s">
        <v>9872</v>
      </c>
      <c r="U2321" s="476" t="s">
        <v>694</v>
      </c>
      <c r="V2321" s="476" t="s">
        <v>694</v>
      </c>
      <c r="W2321" s="632" t="s">
        <v>3444</v>
      </c>
      <c r="X2321" s="632" t="s">
        <v>3444</v>
      </c>
      <c r="Y2321" s="422" t="s">
        <v>10625</v>
      </c>
      <c r="Z2321" s="637">
        <v>439024.56</v>
      </c>
      <c r="AA2321" s="476" t="s">
        <v>1148</v>
      </c>
      <c r="AB2321" s="422" t="s">
        <v>834</v>
      </c>
    </row>
    <row r="2322" spans="1:28" ht="78.75">
      <c r="A2322" s="475" t="s">
        <v>28044</v>
      </c>
      <c r="B2322" s="1175" t="s">
        <v>8321</v>
      </c>
      <c r="C2322" s="643">
        <v>4219004194</v>
      </c>
      <c r="D2322" s="632" t="s">
        <v>268</v>
      </c>
      <c r="E2322" s="422" t="s">
        <v>9871</v>
      </c>
      <c r="F2322" s="632" t="s">
        <v>3406</v>
      </c>
      <c r="G2322" s="422" t="s">
        <v>694</v>
      </c>
      <c r="H2322" s="422" t="s">
        <v>694</v>
      </c>
      <c r="I2322" s="422" t="s">
        <v>1367</v>
      </c>
      <c r="J2322" s="476"/>
      <c r="K2322" s="632" t="s">
        <v>10</v>
      </c>
      <c r="L2322" s="639">
        <v>1</v>
      </c>
      <c r="M2322" s="639" t="s">
        <v>694</v>
      </c>
      <c r="N2322" s="637">
        <v>105600</v>
      </c>
      <c r="O2322" s="637">
        <v>105600</v>
      </c>
      <c r="P2322" s="647">
        <f t="shared" si="73"/>
        <v>0</v>
      </c>
      <c r="Q2322" s="638">
        <f t="shared" si="74"/>
        <v>0</v>
      </c>
      <c r="R2322" s="476" t="s">
        <v>1148</v>
      </c>
      <c r="S2322" s="422" t="s">
        <v>834</v>
      </c>
      <c r="T2322" s="476" t="s">
        <v>9872</v>
      </c>
      <c r="U2322" s="476" t="s">
        <v>694</v>
      </c>
      <c r="V2322" s="476" t="s">
        <v>694</v>
      </c>
      <c r="W2322" s="632" t="s">
        <v>3445</v>
      </c>
      <c r="X2322" s="632" t="s">
        <v>3445</v>
      </c>
      <c r="Y2322" s="422" t="s">
        <v>10626</v>
      </c>
      <c r="Z2322" s="637">
        <v>105600</v>
      </c>
      <c r="AA2322" s="476" t="s">
        <v>1148</v>
      </c>
      <c r="AB2322" s="422" t="s">
        <v>834</v>
      </c>
    </row>
    <row r="2323" spans="1:28" ht="78.75">
      <c r="A2323" s="475" t="s">
        <v>28045</v>
      </c>
      <c r="B2323" s="1175" t="s">
        <v>8321</v>
      </c>
      <c r="C2323" s="643">
        <v>4219004194</v>
      </c>
      <c r="D2323" s="632" t="s">
        <v>265</v>
      </c>
      <c r="E2323" s="666" t="s">
        <v>9948</v>
      </c>
      <c r="F2323" s="632" t="s">
        <v>3701</v>
      </c>
      <c r="G2323" s="422" t="s">
        <v>3444</v>
      </c>
      <c r="H2323" s="422" t="s">
        <v>10627</v>
      </c>
      <c r="I2323" s="422" t="s">
        <v>3192</v>
      </c>
      <c r="J2323" s="635"/>
      <c r="K2323" s="632" t="s">
        <v>10</v>
      </c>
      <c r="L2323" s="639">
        <v>1</v>
      </c>
      <c r="M2323" s="639" t="s">
        <v>694</v>
      </c>
      <c r="N2323" s="637">
        <v>5000</v>
      </c>
      <c r="O2323" s="637">
        <v>5000</v>
      </c>
      <c r="P2323" s="647">
        <f t="shared" ref="P2323:P2386" si="75">N2323-O2323</f>
        <v>0</v>
      </c>
      <c r="Q2323" s="638">
        <f t="shared" ref="Q2323:Q2386" si="76">(100-((O2323/N2323)*100))/100</f>
        <v>0</v>
      </c>
      <c r="R2323" s="676" t="s">
        <v>6499</v>
      </c>
      <c r="S2323" s="676">
        <v>7707049388</v>
      </c>
      <c r="T2323" s="676" t="s">
        <v>9951</v>
      </c>
      <c r="U2323" s="676" t="s">
        <v>694</v>
      </c>
      <c r="V2323" s="676" t="s">
        <v>694</v>
      </c>
      <c r="W2323" s="632" t="s">
        <v>3708</v>
      </c>
      <c r="X2323" s="632" t="s">
        <v>3708</v>
      </c>
      <c r="Y2323" s="422" t="s">
        <v>10628</v>
      </c>
      <c r="Z2323" s="637">
        <v>5000</v>
      </c>
      <c r="AA2323" s="676" t="s">
        <v>6499</v>
      </c>
      <c r="AB2323" s="676">
        <v>7707049388</v>
      </c>
    </row>
    <row r="2324" spans="1:28" ht="78.75">
      <c r="A2324" s="475" t="s">
        <v>28046</v>
      </c>
      <c r="B2324" s="1175" t="s">
        <v>8321</v>
      </c>
      <c r="C2324" s="643">
        <v>4219004194</v>
      </c>
      <c r="D2324" s="632" t="s">
        <v>265</v>
      </c>
      <c r="E2324" s="422" t="s">
        <v>9953</v>
      </c>
      <c r="F2324" s="632" t="s">
        <v>3701</v>
      </c>
      <c r="G2324" s="422" t="s">
        <v>3444</v>
      </c>
      <c r="H2324" s="422" t="s">
        <v>10629</v>
      </c>
      <c r="I2324" s="632" t="s">
        <v>9955</v>
      </c>
      <c r="J2324" s="635"/>
      <c r="K2324" s="632" t="s">
        <v>10</v>
      </c>
      <c r="L2324" s="639">
        <v>1</v>
      </c>
      <c r="M2324" s="639" t="s">
        <v>694</v>
      </c>
      <c r="N2324" s="637">
        <v>24000</v>
      </c>
      <c r="O2324" s="637">
        <v>24000</v>
      </c>
      <c r="P2324" s="647">
        <f t="shared" si="75"/>
        <v>0</v>
      </c>
      <c r="Q2324" s="638">
        <f t="shared" si="76"/>
        <v>0</v>
      </c>
      <c r="R2324" s="676" t="s">
        <v>6499</v>
      </c>
      <c r="S2324" s="676">
        <v>7707049388</v>
      </c>
      <c r="T2324" s="676" t="s">
        <v>9951</v>
      </c>
      <c r="U2324" s="676" t="s">
        <v>694</v>
      </c>
      <c r="V2324" s="676" t="s">
        <v>694</v>
      </c>
      <c r="W2324" s="632" t="s">
        <v>3708</v>
      </c>
      <c r="X2324" s="632" t="s">
        <v>3708</v>
      </c>
      <c r="Y2324" s="422" t="s">
        <v>10630</v>
      </c>
      <c r="Z2324" s="637">
        <v>24000</v>
      </c>
      <c r="AA2324" s="676" t="s">
        <v>6499</v>
      </c>
      <c r="AB2324" s="676">
        <v>7707049388</v>
      </c>
    </row>
    <row r="2325" spans="1:28" ht="78.75">
      <c r="A2325" s="475" t="s">
        <v>28047</v>
      </c>
      <c r="B2325" s="1175" t="s">
        <v>8323</v>
      </c>
      <c r="C2325" s="643">
        <v>4219004162</v>
      </c>
      <c r="D2325" s="632" t="s">
        <v>268</v>
      </c>
      <c r="E2325" s="422" t="s">
        <v>9871</v>
      </c>
      <c r="F2325" s="632" t="s">
        <v>3464</v>
      </c>
      <c r="G2325" s="422" t="s">
        <v>694</v>
      </c>
      <c r="H2325" s="422" t="s">
        <v>694</v>
      </c>
      <c r="I2325" s="422" t="s">
        <v>1367</v>
      </c>
      <c r="J2325" s="476"/>
      <c r="K2325" s="632" t="s">
        <v>10</v>
      </c>
      <c r="L2325" s="639">
        <v>1</v>
      </c>
      <c r="M2325" s="639" t="s">
        <v>694</v>
      </c>
      <c r="N2325" s="637">
        <v>433415.76</v>
      </c>
      <c r="O2325" s="637">
        <v>433415.76</v>
      </c>
      <c r="P2325" s="647">
        <f t="shared" si="75"/>
        <v>0</v>
      </c>
      <c r="Q2325" s="638">
        <f t="shared" si="76"/>
        <v>0</v>
      </c>
      <c r="R2325" s="476" t="s">
        <v>1148</v>
      </c>
      <c r="S2325" s="422" t="s">
        <v>834</v>
      </c>
      <c r="T2325" s="476" t="s">
        <v>9872</v>
      </c>
      <c r="U2325" s="476" t="s">
        <v>694</v>
      </c>
      <c r="V2325" s="476" t="s">
        <v>694</v>
      </c>
      <c r="W2325" s="632" t="s">
        <v>3444</v>
      </c>
      <c r="X2325" s="632" t="s">
        <v>3444</v>
      </c>
      <c r="Y2325" s="422" t="s">
        <v>10631</v>
      </c>
      <c r="Z2325" s="637">
        <v>433415.76</v>
      </c>
      <c r="AA2325" s="476" t="s">
        <v>1148</v>
      </c>
      <c r="AB2325" s="422" t="s">
        <v>834</v>
      </c>
    </row>
    <row r="2326" spans="1:28" ht="78.75">
      <c r="A2326" s="475" t="s">
        <v>28048</v>
      </c>
      <c r="B2326" s="1175" t="s">
        <v>8323</v>
      </c>
      <c r="C2326" s="643">
        <v>4219004162</v>
      </c>
      <c r="D2326" s="632" t="s">
        <v>268</v>
      </c>
      <c r="E2326" s="422" t="s">
        <v>9871</v>
      </c>
      <c r="F2326" s="632" t="s">
        <v>3406</v>
      </c>
      <c r="G2326" s="422" t="s">
        <v>694</v>
      </c>
      <c r="H2326" s="422" t="s">
        <v>694</v>
      </c>
      <c r="I2326" s="422" t="s">
        <v>1367</v>
      </c>
      <c r="J2326" s="476"/>
      <c r="K2326" s="632" t="s">
        <v>10</v>
      </c>
      <c r="L2326" s="639">
        <v>1</v>
      </c>
      <c r="M2326" s="639" t="s">
        <v>694</v>
      </c>
      <c r="N2326" s="637">
        <v>112200</v>
      </c>
      <c r="O2326" s="637">
        <v>112200</v>
      </c>
      <c r="P2326" s="647">
        <f t="shared" si="75"/>
        <v>0</v>
      </c>
      <c r="Q2326" s="638">
        <f t="shared" si="76"/>
        <v>0</v>
      </c>
      <c r="R2326" s="476" t="s">
        <v>1148</v>
      </c>
      <c r="S2326" s="422" t="s">
        <v>834</v>
      </c>
      <c r="T2326" s="476" t="s">
        <v>9872</v>
      </c>
      <c r="U2326" s="476" t="s">
        <v>694</v>
      </c>
      <c r="V2326" s="476" t="s">
        <v>694</v>
      </c>
      <c r="W2326" s="632" t="s">
        <v>3445</v>
      </c>
      <c r="X2326" s="632" t="s">
        <v>3445</v>
      </c>
      <c r="Y2326" s="422" t="s">
        <v>10632</v>
      </c>
      <c r="Z2326" s="637">
        <v>112200</v>
      </c>
      <c r="AA2326" s="476" t="s">
        <v>1148</v>
      </c>
      <c r="AB2326" s="422" t="s">
        <v>834</v>
      </c>
    </row>
    <row r="2327" spans="1:28" ht="78.75">
      <c r="A2327" s="475" t="s">
        <v>28049</v>
      </c>
      <c r="B2327" s="1174" t="s">
        <v>7383</v>
      </c>
      <c r="C2327" s="643">
        <v>4221003536</v>
      </c>
      <c r="D2327" s="632" t="s">
        <v>268</v>
      </c>
      <c r="E2327" s="422" t="s">
        <v>9871</v>
      </c>
      <c r="F2327" s="632" t="s">
        <v>3201</v>
      </c>
      <c r="G2327" s="422" t="s">
        <v>694</v>
      </c>
      <c r="H2327" s="422" t="s">
        <v>694</v>
      </c>
      <c r="I2327" s="422" t="s">
        <v>1367</v>
      </c>
      <c r="J2327" s="476"/>
      <c r="K2327" s="632" t="s">
        <v>10</v>
      </c>
      <c r="L2327" s="639">
        <v>1</v>
      </c>
      <c r="M2327" s="639" t="s">
        <v>694</v>
      </c>
      <c r="N2327" s="637">
        <v>586321.84</v>
      </c>
      <c r="O2327" s="637">
        <v>586321.84</v>
      </c>
      <c r="P2327" s="647">
        <f t="shared" si="75"/>
        <v>0</v>
      </c>
      <c r="Q2327" s="638">
        <f t="shared" si="76"/>
        <v>0</v>
      </c>
      <c r="R2327" s="476" t="s">
        <v>1148</v>
      </c>
      <c r="S2327" s="422" t="s">
        <v>834</v>
      </c>
      <c r="T2327" s="476" t="s">
        <v>9872</v>
      </c>
      <c r="U2327" s="476" t="s">
        <v>694</v>
      </c>
      <c r="V2327" s="476" t="s">
        <v>694</v>
      </c>
      <c r="W2327" s="632" t="s">
        <v>3444</v>
      </c>
      <c r="X2327" s="632" t="s">
        <v>3445</v>
      </c>
      <c r="Y2327" s="422" t="s">
        <v>10633</v>
      </c>
      <c r="Z2327" s="637">
        <v>586321.84</v>
      </c>
      <c r="AA2327" s="476" t="s">
        <v>1148</v>
      </c>
      <c r="AB2327" s="422" t="s">
        <v>834</v>
      </c>
    </row>
    <row r="2328" spans="1:28" ht="78.75">
      <c r="A2328" s="475" t="s">
        <v>28050</v>
      </c>
      <c r="B2328" s="1174" t="s">
        <v>7383</v>
      </c>
      <c r="C2328" s="643">
        <v>4221003536</v>
      </c>
      <c r="D2328" s="632" t="s">
        <v>265</v>
      </c>
      <c r="E2328" s="666" t="s">
        <v>9948</v>
      </c>
      <c r="F2328" s="632" t="s">
        <v>3407</v>
      </c>
      <c r="G2328" s="422" t="s">
        <v>3486</v>
      </c>
      <c r="H2328" s="422" t="s">
        <v>10634</v>
      </c>
      <c r="I2328" s="422" t="s">
        <v>3192</v>
      </c>
      <c r="J2328" s="635"/>
      <c r="K2328" s="632" t="s">
        <v>10</v>
      </c>
      <c r="L2328" s="639">
        <v>1</v>
      </c>
      <c r="M2328" s="639" t="s">
        <v>694</v>
      </c>
      <c r="N2328" s="637">
        <v>8000</v>
      </c>
      <c r="O2328" s="637">
        <v>8000</v>
      </c>
      <c r="P2328" s="647">
        <f t="shared" si="75"/>
        <v>0</v>
      </c>
      <c r="Q2328" s="638">
        <f t="shared" si="76"/>
        <v>0</v>
      </c>
      <c r="R2328" s="676" t="s">
        <v>6499</v>
      </c>
      <c r="S2328" s="676">
        <v>7707049388</v>
      </c>
      <c r="T2328" s="676" t="s">
        <v>9951</v>
      </c>
      <c r="U2328" s="676" t="s">
        <v>694</v>
      </c>
      <c r="V2328" s="676" t="s">
        <v>694</v>
      </c>
      <c r="W2328" s="632" t="s">
        <v>3708</v>
      </c>
      <c r="X2328" s="632" t="s">
        <v>3708</v>
      </c>
      <c r="Y2328" s="422" t="s">
        <v>10635</v>
      </c>
      <c r="Z2328" s="637">
        <v>8000</v>
      </c>
      <c r="AA2328" s="676" t="s">
        <v>6499</v>
      </c>
      <c r="AB2328" s="676">
        <v>7707049388</v>
      </c>
    </row>
    <row r="2329" spans="1:28" ht="78.75">
      <c r="A2329" s="475" t="s">
        <v>28051</v>
      </c>
      <c r="B2329" s="1174" t="s">
        <v>7383</v>
      </c>
      <c r="C2329" s="643">
        <v>4221003536</v>
      </c>
      <c r="D2329" s="632" t="s">
        <v>265</v>
      </c>
      <c r="E2329" s="422" t="s">
        <v>9953</v>
      </c>
      <c r="F2329" s="632" t="s">
        <v>3407</v>
      </c>
      <c r="G2329" s="422" t="s">
        <v>3486</v>
      </c>
      <c r="H2329" s="422" t="s">
        <v>10636</v>
      </c>
      <c r="I2329" s="632" t="s">
        <v>9955</v>
      </c>
      <c r="J2329" s="635"/>
      <c r="K2329" s="632" t="s">
        <v>10</v>
      </c>
      <c r="L2329" s="639">
        <v>1</v>
      </c>
      <c r="M2329" s="639" t="s">
        <v>694</v>
      </c>
      <c r="N2329" s="637">
        <v>28000</v>
      </c>
      <c r="O2329" s="637">
        <v>28000</v>
      </c>
      <c r="P2329" s="647">
        <f t="shared" si="75"/>
        <v>0</v>
      </c>
      <c r="Q2329" s="638">
        <f t="shared" si="76"/>
        <v>0</v>
      </c>
      <c r="R2329" s="676" t="s">
        <v>6499</v>
      </c>
      <c r="S2329" s="676">
        <v>7707049388</v>
      </c>
      <c r="T2329" s="676" t="s">
        <v>9951</v>
      </c>
      <c r="U2329" s="676" t="s">
        <v>694</v>
      </c>
      <c r="V2329" s="676" t="s">
        <v>694</v>
      </c>
      <c r="W2329" s="632" t="s">
        <v>3708</v>
      </c>
      <c r="X2329" s="632" t="s">
        <v>3708</v>
      </c>
      <c r="Y2329" s="422" t="s">
        <v>10637</v>
      </c>
      <c r="Z2329" s="637">
        <v>28000</v>
      </c>
      <c r="AA2329" s="676" t="s">
        <v>6499</v>
      </c>
      <c r="AB2329" s="676">
        <v>7707049388</v>
      </c>
    </row>
    <row r="2330" spans="1:28" ht="78.75">
      <c r="A2330" s="475" t="s">
        <v>28052</v>
      </c>
      <c r="B2330" s="1174" t="s">
        <v>7383</v>
      </c>
      <c r="C2330" s="643">
        <v>4221003536</v>
      </c>
      <c r="D2330" s="632" t="s">
        <v>265</v>
      </c>
      <c r="E2330" s="422" t="s">
        <v>9953</v>
      </c>
      <c r="F2330" s="632" t="s">
        <v>3424</v>
      </c>
      <c r="G2330" s="422" t="s">
        <v>3217</v>
      </c>
      <c r="H2330" s="422" t="s">
        <v>10638</v>
      </c>
      <c r="I2330" s="632" t="s">
        <v>9955</v>
      </c>
      <c r="J2330" s="635"/>
      <c r="K2330" s="632" t="s">
        <v>10</v>
      </c>
      <c r="L2330" s="639">
        <v>1</v>
      </c>
      <c r="M2330" s="639" t="s">
        <v>694</v>
      </c>
      <c r="N2330" s="637">
        <v>7500</v>
      </c>
      <c r="O2330" s="637">
        <v>7500</v>
      </c>
      <c r="P2330" s="647">
        <f t="shared" si="75"/>
        <v>0</v>
      </c>
      <c r="Q2330" s="638">
        <f t="shared" si="76"/>
        <v>0</v>
      </c>
      <c r="R2330" s="676" t="s">
        <v>6499</v>
      </c>
      <c r="S2330" s="676">
        <v>7707049388</v>
      </c>
      <c r="T2330" s="676" t="s">
        <v>9951</v>
      </c>
      <c r="U2330" s="676" t="s">
        <v>694</v>
      </c>
      <c r="V2330" s="676" t="s">
        <v>694</v>
      </c>
      <c r="W2330" s="632" t="s">
        <v>3486</v>
      </c>
      <c r="X2330" s="632" t="s">
        <v>3486</v>
      </c>
      <c r="Y2330" s="422" t="s">
        <v>10639</v>
      </c>
      <c r="Z2330" s="637">
        <v>7500</v>
      </c>
      <c r="AA2330" s="676" t="s">
        <v>6499</v>
      </c>
      <c r="AB2330" s="676">
        <v>7707049388</v>
      </c>
    </row>
    <row r="2331" spans="1:28" ht="78.75">
      <c r="A2331" s="475" t="s">
        <v>28053</v>
      </c>
      <c r="B2331" s="1174" t="s">
        <v>8326</v>
      </c>
      <c r="C2331" s="643">
        <v>4221002638</v>
      </c>
      <c r="D2331" s="632" t="s">
        <v>269</v>
      </c>
      <c r="E2331" s="422" t="s">
        <v>9857</v>
      </c>
      <c r="F2331" s="632" t="s">
        <v>10512</v>
      </c>
      <c r="G2331" s="422" t="s">
        <v>3443</v>
      </c>
      <c r="H2331" s="422" t="s">
        <v>10640</v>
      </c>
      <c r="I2331" s="632" t="s">
        <v>9860</v>
      </c>
      <c r="J2331" s="635"/>
      <c r="K2331" s="632" t="s">
        <v>10</v>
      </c>
      <c r="L2331" s="639">
        <v>1</v>
      </c>
      <c r="M2331" s="639" t="s">
        <v>694</v>
      </c>
      <c r="N2331" s="637">
        <v>101058</v>
      </c>
      <c r="O2331" s="637">
        <v>101058</v>
      </c>
      <c r="P2331" s="647">
        <f t="shared" si="75"/>
        <v>0</v>
      </c>
      <c r="Q2331" s="638">
        <f t="shared" si="76"/>
        <v>0</v>
      </c>
      <c r="R2331" s="632" t="s">
        <v>6331</v>
      </c>
      <c r="S2331" s="636">
        <v>4217166136</v>
      </c>
      <c r="T2331" s="476" t="s">
        <v>9861</v>
      </c>
      <c r="U2331" s="476" t="s">
        <v>694</v>
      </c>
      <c r="V2331" s="476" t="s">
        <v>694</v>
      </c>
      <c r="W2331" s="632" t="s">
        <v>3412</v>
      </c>
      <c r="X2331" s="632" t="s">
        <v>3412</v>
      </c>
      <c r="Y2331" s="422" t="s">
        <v>10641</v>
      </c>
      <c r="Z2331" s="637">
        <v>101058</v>
      </c>
      <c r="AA2331" s="632" t="s">
        <v>6331</v>
      </c>
      <c r="AB2331" s="636">
        <v>4217166136</v>
      </c>
    </row>
    <row r="2332" spans="1:28" ht="78.75">
      <c r="A2332" s="475" t="s">
        <v>28054</v>
      </c>
      <c r="B2332" s="1174" t="s">
        <v>8326</v>
      </c>
      <c r="C2332" s="643">
        <v>4221002638</v>
      </c>
      <c r="D2332" s="632" t="s">
        <v>268</v>
      </c>
      <c r="E2332" s="422" t="s">
        <v>9871</v>
      </c>
      <c r="F2332" s="632" t="s">
        <v>3201</v>
      </c>
      <c r="G2332" s="422" t="s">
        <v>694</v>
      </c>
      <c r="H2332" s="422" t="s">
        <v>694</v>
      </c>
      <c r="I2332" s="422" t="s">
        <v>1367</v>
      </c>
      <c r="J2332" s="476"/>
      <c r="K2332" s="632" t="s">
        <v>10</v>
      </c>
      <c r="L2332" s="639">
        <v>1</v>
      </c>
      <c r="M2332" s="639" t="s">
        <v>694</v>
      </c>
      <c r="N2332" s="637">
        <v>840324.97</v>
      </c>
      <c r="O2332" s="637">
        <v>840324.97</v>
      </c>
      <c r="P2332" s="647">
        <f t="shared" si="75"/>
        <v>0</v>
      </c>
      <c r="Q2332" s="638">
        <f t="shared" si="76"/>
        <v>0</v>
      </c>
      <c r="R2332" s="476" t="s">
        <v>1148</v>
      </c>
      <c r="S2332" s="422" t="s">
        <v>834</v>
      </c>
      <c r="T2332" s="476" t="s">
        <v>9872</v>
      </c>
      <c r="U2332" s="476" t="s">
        <v>694</v>
      </c>
      <c r="V2332" s="476" t="s">
        <v>694</v>
      </c>
      <c r="W2332" s="632" t="s">
        <v>3444</v>
      </c>
      <c r="X2332" s="632" t="s">
        <v>3445</v>
      </c>
      <c r="Y2332" s="422" t="s">
        <v>10642</v>
      </c>
      <c r="Z2332" s="637">
        <v>840324.97</v>
      </c>
      <c r="AA2332" s="476" t="s">
        <v>1148</v>
      </c>
      <c r="AB2332" s="422" t="s">
        <v>834</v>
      </c>
    </row>
    <row r="2333" spans="1:28" ht="78.75">
      <c r="A2333" s="475" t="s">
        <v>28055</v>
      </c>
      <c r="B2333" s="1174" t="s">
        <v>8326</v>
      </c>
      <c r="C2333" s="643">
        <v>4221002638</v>
      </c>
      <c r="D2333" s="632" t="s">
        <v>265</v>
      </c>
      <c r="E2333" s="666" t="s">
        <v>9948</v>
      </c>
      <c r="F2333" s="632" t="s">
        <v>3348</v>
      </c>
      <c r="G2333" s="422" t="s">
        <v>3486</v>
      </c>
      <c r="H2333" s="422" t="s">
        <v>10643</v>
      </c>
      <c r="I2333" s="422" t="s">
        <v>3192</v>
      </c>
      <c r="J2333" s="635"/>
      <c r="K2333" s="632" t="s">
        <v>10</v>
      </c>
      <c r="L2333" s="639">
        <v>1</v>
      </c>
      <c r="M2333" s="639" t="s">
        <v>694</v>
      </c>
      <c r="N2333" s="637">
        <v>8000</v>
      </c>
      <c r="O2333" s="637">
        <v>8000</v>
      </c>
      <c r="P2333" s="647">
        <f t="shared" si="75"/>
        <v>0</v>
      </c>
      <c r="Q2333" s="638">
        <f t="shared" si="76"/>
        <v>0</v>
      </c>
      <c r="R2333" s="676" t="s">
        <v>6499</v>
      </c>
      <c r="S2333" s="676">
        <v>7707049388</v>
      </c>
      <c r="T2333" s="676" t="s">
        <v>9951</v>
      </c>
      <c r="U2333" s="676" t="s">
        <v>694</v>
      </c>
      <c r="V2333" s="676" t="s">
        <v>694</v>
      </c>
      <c r="W2333" s="632" t="s">
        <v>3708</v>
      </c>
      <c r="X2333" s="632" t="s">
        <v>3708</v>
      </c>
      <c r="Y2333" s="422" t="s">
        <v>10644</v>
      </c>
      <c r="Z2333" s="637">
        <v>8000</v>
      </c>
      <c r="AA2333" s="676" t="s">
        <v>6499</v>
      </c>
      <c r="AB2333" s="676">
        <v>7707049388</v>
      </c>
    </row>
    <row r="2334" spans="1:28" ht="78.75">
      <c r="A2334" s="475" t="s">
        <v>28056</v>
      </c>
      <c r="B2334" s="1174" t="s">
        <v>8326</v>
      </c>
      <c r="C2334" s="643">
        <v>4221002638</v>
      </c>
      <c r="D2334" s="632" t="s">
        <v>265</v>
      </c>
      <c r="E2334" s="422" t="s">
        <v>9953</v>
      </c>
      <c r="F2334" s="632" t="s">
        <v>3348</v>
      </c>
      <c r="G2334" s="422" t="s">
        <v>3486</v>
      </c>
      <c r="H2334" s="422" t="s">
        <v>10645</v>
      </c>
      <c r="I2334" s="632" t="s">
        <v>9955</v>
      </c>
      <c r="J2334" s="635"/>
      <c r="K2334" s="632" t="s">
        <v>10</v>
      </c>
      <c r="L2334" s="639">
        <v>1</v>
      </c>
      <c r="M2334" s="639" t="s">
        <v>694</v>
      </c>
      <c r="N2334" s="637">
        <v>24000</v>
      </c>
      <c r="O2334" s="637">
        <v>24000</v>
      </c>
      <c r="P2334" s="647">
        <f t="shared" si="75"/>
        <v>0</v>
      </c>
      <c r="Q2334" s="638">
        <f t="shared" si="76"/>
        <v>0</v>
      </c>
      <c r="R2334" s="676" t="s">
        <v>6499</v>
      </c>
      <c r="S2334" s="676">
        <v>7707049388</v>
      </c>
      <c r="T2334" s="676" t="s">
        <v>9951</v>
      </c>
      <c r="U2334" s="676" t="s">
        <v>694</v>
      </c>
      <c r="V2334" s="676" t="s">
        <v>694</v>
      </c>
      <c r="W2334" s="632" t="s">
        <v>3708</v>
      </c>
      <c r="X2334" s="632" t="s">
        <v>3708</v>
      </c>
      <c r="Y2334" s="422" t="s">
        <v>10646</v>
      </c>
      <c r="Z2334" s="637">
        <v>24000</v>
      </c>
      <c r="AA2334" s="676" t="s">
        <v>6499</v>
      </c>
      <c r="AB2334" s="676">
        <v>7707049388</v>
      </c>
    </row>
    <row r="2335" spans="1:28" ht="78.75">
      <c r="A2335" s="475" t="s">
        <v>28057</v>
      </c>
      <c r="B2335" s="1175" t="s">
        <v>7151</v>
      </c>
      <c r="C2335" s="677" t="s">
        <v>7152</v>
      </c>
      <c r="D2335" s="632" t="s">
        <v>268</v>
      </c>
      <c r="E2335" s="422" t="s">
        <v>9871</v>
      </c>
      <c r="F2335" s="632" t="s">
        <v>3459</v>
      </c>
      <c r="G2335" s="422" t="s">
        <v>694</v>
      </c>
      <c r="H2335" s="422" t="s">
        <v>694</v>
      </c>
      <c r="I2335" s="422" t="s">
        <v>1367</v>
      </c>
      <c r="J2335" s="476"/>
      <c r="K2335" s="632" t="s">
        <v>10</v>
      </c>
      <c r="L2335" s="639">
        <v>1</v>
      </c>
      <c r="M2335" s="639" t="s">
        <v>694</v>
      </c>
      <c r="N2335" s="637">
        <v>974949.09</v>
      </c>
      <c r="O2335" s="637">
        <v>974949.09</v>
      </c>
      <c r="P2335" s="647">
        <f t="shared" si="75"/>
        <v>0</v>
      </c>
      <c r="Q2335" s="638">
        <f t="shared" si="76"/>
        <v>0</v>
      </c>
      <c r="R2335" s="476" t="s">
        <v>1148</v>
      </c>
      <c r="S2335" s="422" t="s">
        <v>834</v>
      </c>
      <c r="T2335" s="476" t="s">
        <v>9872</v>
      </c>
      <c r="U2335" s="476" t="s">
        <v>694</v>
      </c>
      <c r="V2335" s="476" t="s">
        <v>694</v>
      </c>
      <c r="W2335" s="632" t="s">
        <v>3444</v>
      </c>
      <c r="X2335" s="632" t="s">
        <v>3445</v>
      </c>
      <c r="Y2335" s="422" t="s">
        <v>10647</v>
      </c>
      <c r="Z2335" s="637">
        <v>974949.09</v>
      </c>
      <c r="AA2335" s="476" t="s">
        <v>1148</v>
      </c>
      <c r="AB2335" s="422" t="s">
        <v>834</v>
      </c>
    </row>
    <row r="2336" spans="1:28" ht="78.75">
      <c r="A2336" s="475" t="s">
        <v>28058</v>
      </c>
      <c r="B2336" s="1175" t="s">
        <v>7151</v>
      </c>
      <c r="C2336" s="677" t="s">
        <v>7152</v>
      </c>
      <c r="D2336" s="632" t="s">
        <v>265</v>
      </c>
      <c r="E2336" s="422" t="s">
        <v>9953</v>
      </c>
      <c r="F2336" s="632" t="s">
        <v>3456</v>
      </c>
      <c r="G2336" s="422" t="s">
        <v>3486</v>
      </c>
      <c r="H2336" s="422" t="s">
        <v>10648</v>
      </c>
      <c r="I2336" s="632" t="s">
        <v>9955</v>
      </c>
      <c r="J2336" s="635"/>
      <c r="K2336" s="632" t="s">
        <v>10</v>
      </c>
      <c r="L2336" s="639">
        <v>1</v>
      </c>
      <c r="M2336" s="639" t="s">
        <v>694</v>
      </c>
      <c r="N2336" s="637">
        <v>24000</v>
      </c>
      <c r="O2336" s="637">
        <v>24000</v>
      </c>
      <c r="P2336" s="647">
        <f t="shared" si="75"/>
        <v>0</v>
      </c>
      <c r="Q2336" s="638">
        <f t="shared" si="76"/>
        <v>0</v>
      </c>
      <c r="R2336" s="676" t="s">
        <v>6499</v>
      </c>
      <c r="S2336" s="676">
        <v>7707049388</v>
      </c>
      <c r="T2336" s="676" t="s">
        <v>9951</v>
      </c>
      <c r="U2336" s="676" t="s">
        <v>694</v>
      </c>
      <c r="V2336" s="676" t="s">
        <v>694</v>
      </c>
      <c r="W2336" s="632" t="s">
        <v>3708</v>
      </c>
      <c r="X2336" s="632" t="s">
        <v>3708</v>
      </c>
      <c r="Y2336" s="422" t="s">
        <v>10649</v>
      </c>
      <c r="Z2336" s="637">
        <v>24000</v>
      </c>
      <c r="AA2336" s="676" t="s">
        <v>6499</v>
      </c>
      <c r="AB2336" s="676">
        <v>7707049388</v>
      </c>
    </row>
    <row r="2337" spans="1:28" ht="78.75">
      <c r="A2337" s="475" t="s">
        <v>28059</v>
      </c>
      <c r="B2337" s="1175" t="s">
        <v>7151</v>
      </c>
      <c r="C2337" s="677" t="s">
        <v>7152</v>
      </c>
      <c r="D2337" s="632" t="s">
        <v>265</v>
      </c>
      <c r="E2337" s="666" t="s">
        <v>9948</v>
      </c>
      <c r="F2337" s="632" t="s">
        <v>3456</v>
      </c>
      <c r="G2337" s="422" t="s">
        <v>3486</v>
      </c>
      <c r="H2337" s="422" t="s">
        <v>10650</v>
      </c>
      <c r="I2337" s="422" t="s">
        <v>3192</v>
      </c>
      <c r="J2337" s="635"/>
      <c r="K2337" s="632" t="s">
        <v>10</v>
      </c>
      <c r="L2337" s="639">
        <v>1</v>
      </c>
      <c r="M2337" s="639" t="s">
        <v>694</v>
      </c>
      <c r="N2337" s="637">
        <v>24000</v>
      </c>
      <c r="O2337" s="637">
        <v>24000</v>
      </c>
      <c r="P2337" s="647">
        <f t="shared" si="75"/>
        <v>0</v>
      </c>
      <c r="Q2337" s="638">
        <f t="shared" si="76"/>
        <v>0</v>
      </c>
      <c r="R2337" s="676" t="s">
        <v>6499</v>
      </c>
      <c r="S2337" s="676">
        <v>7707049388</v>
      </c>
      <c r="T2337" s="676" t="s">
        <v>9951</v>
      </c>
      <c r="U2337" s="676" t="s">
        <v>694</v>
      </c>
      <c r="V2337" s="676" t="s">
        <v>694</v>
      </c>
      <c r="W2337" s="632" t="s">
        <v>3708</v>
      </c>
      <c r="X2337" s="632" t="s">
        <v>3708</v>
      </c>
      <c r="Y2337" s="422" t="s">
        <v>10651</v>
      </c>
      <c r="Z2337" s="637">
        <v>24000</v>
      </c>
      <c r="AA2337" s="676" t="s">
        <v>6499</v>
      </c>
      <c r="AB2337" s="676">
        <v>7707049388</v>
      </c>
    </row>
    <row r="2338" spans="1:28" ht="78.75">
      <c r="A2338" s="475" t="s">
        <v>28060</v>
      </c>
      <c r="B2338" s="1175" t="s">
        <v>7151</v>
      </c>
      <c r="C2338" s="677" t="s">
        <v>7152</v>
      </c>
      <c r="D2338" s="632" t="s">
        <v>265</v>
      </c>
      <c r="E2338" s="666" t="s">
        <v>9948</v>
      </c>
      <c r="F2338" s="632" t="s">
        <v>3456</v>
      </c>
      <c r="G2338" s="422" t="s">
        <v>3486</v>
      </c>
      <c r="H2338" s="422" t="s">
        <v>10652</v>
      </c>
      <c r="I2338" s="422" t="s">
        <v>3192</v>
      </c>
      <c r="J2338" s="635"/>
      <c r="K2338" s="632" t="s">
        <v>10</v>
      </c>
      <c r="L2338" s="639">
        <v>1</v>
      </c>
      <c r="M2338" s="639" t="s">
        <v>694</v>
      </c>
      <c r="N2338" s="637">
        <v>8000</v>
      </c>
      <c r="O2338" s="637">
        <v>8000</v>
      </c>
      <c r="P2338" s="647">
        <f t="shared" si="75"/>
        <v>0</v>
      </c>
      <c r="Q2338" s="638">
        <f t="shared" si="76"/>
        <v>0</v>
      </c>
      <c r="R2338" s="676" t="s">
        <v>6499</v>
      </c>
      <c r="S2338" s="676">
        <v>7707049388</v>
      </c>
      <c r="T2338" s="676" t="s">
        <v>9951</v>
      </c>
      <c r="U2338" s="676" t="s">
        <v>694</v>
      </c>
      <c r="V2338" s="676" t="s">
        <v>694</v>
      </c>
      <c r="W2338" s="632" t="s">
        <v>3708</v>
      </c>
      <c r="X2338" s="632" t="s">
        <v>3708</v>
      </c>
      <c r="Y2338" s="422" t="s">
        <v>10653</v>
      </c>
      <c r="Z2338" s="637">
        <v>8000</v>
      </c>
      <c r="AA2338" s="676" t="s">
        <v>6499</v>
      </c>
      <c r="AB2338" s="676">
        <v>7707049388</v>
      </c>
    </row>
    <row r="2339" spans="1:28" ht="78.75">
      <c r="A2339" s="475" t="s">
        <v>28061</v>
      </c>
      <c r="B2339" s="1175" t="s">
        <v>7151</v>
      </c>
      <c r="C2339" s="677" t="s">
        <v>7152</v>
      </c>
      <c r="D2339" s="632" t="s">
        <v>265</v>
      </c>
      <c r="E2339" s="422" t="s">
        <v>9953</v>
      </c>
      <c r="F2339" s="632" t="s">
        <v>3456</v>
      </c>
      <c r="G2339" s="422" t="s">
        <v>3486</v>
      </c>
      <c r="H2339" s="422" t="s">
        <v>10654</v>
      </c>
      <c r="I2339" s="632" t="s">
        <v>9955</v>
      </c>
      <c r="J2339" s="635"/>
      <c r="K2339" s="632" t="s">
        <v>10</v>
      </c>
      <c r="L2339" s="639">
        <v>1</v>
      </c>
      <c r="M2339" s="639" t="s">
        <v>694</v>
      </c>
      <c r="N2339" s="637">
        <v>24000</v>
      </c>
      <c r="O2339" s="637">
        <v>24000</v>
      </c>
      <c r="P2339" s="647">
        <f t="shared" si="75"/>
        <v>0</v>
      </c>
      <c r="Q2339" s="638">
        <f t="shared" si="76"/>
        <v>0</v>
      </c>
      <c r="R2339" s="676" t="s">
        <v>6499</v>
      </c>
      <c r="S2339" s="676">
        <v>7707049388</v>
      </c>
      <c r="T2339" s="676" t="s">
        <v>9951</v>
      </c>
      <c r="U2339" s="676" t="s">
        <v>694</v>
      </c>
      <c r="V2339" s="676" t="s">
        <v>694</v>
      </c>
      <c r="W2339" s="632" t="s">
        <v>3708</v>
      </c>
      <c r="X2339" s="632" t="s">
        <v>3708</v>
      </c>
      <c r="Y2339" s="422" t="s">
        <v>10655</v>
      </c>
      <c r="Z2339" s="637">
        <v>24000</v>
      </c>
      <c r="AA2339" s="676" t="s">
        <v>6499</v>
      </c>
      <c r="AB2339" s="676">
        <v>7707049388</v>
      </c>
    </row>
    <row r="2340" spans="1:28" ht="78.75">
      <c r="A2340" s="475" t="s">
        <v>28062</v>
      </c>
      <c r="B2340" s="1174" t="s">
        <v>8329</v>
      </c>
      <c r="C2340" s="643">
        <v>4219004243</v>
      </c>
      <c r="D2340" s="632" t="s">
        <v>269</v>
      </c>
      <c r="E2340" s="422" t="s">
        <v>9857</v>
      </c>
      <c r="F2340" s="632" t="s">
        <v>10512</v>
      </c>
      <c r="G2340" s="422" t="s">
        <v>3443</v>
      </c>
      <c r="H2340" s="422" t="s">
        <v>10656</v>
      </c>
      <c r="I2340" s="632" t="s">
        <v>9860</v>
      </c>
      <c r="J2340" s="635"/>
      <c r="K2340" s="632" t="s">
        <v>10</v>
      </c>
      <c r="L2340" s="639">
        <v>1</v>
      </c>
      <c r="M2340" s="639" t="s">
        <v>694</v>
      </c>
      <c r="N2340" s="637">
        <v>62628</v>
      </c>
      <c r="O2340" s="637">
        <v>62628</v>
      </c>
      <c r="P2340" s="647">
        <f t="shared" si="75"/>
        <v>0</v>
      </c>
      <c r="Q2340" s="638">
        <f t="shared" si="76"/>
        <v>0</v>
      </c>
      <c r="R2340" s="632" t="s">
        <v>6331</v>
      </c>
      <c r="S2340" s="636">
        <v>4217166136</v>
      </c>
      <c r="T2340" s="476" t="s">
        <v>9861</v>
      </c>
      <c r="U2340" s="634" t="s">
        <v>694</v>
      </c>
      <c r="V2340" s="632" t="s">
        <v>694</v>
      </c>
      <c r="W2340" s="632" t="s">
        <v>3412</v>
      </c>
      <c r="X2340" s="632" t="s">
        <v>3412</v>
      </c>
      <c r="Y2340" s="422" t="s">
        <v>10657</v>
      </c>
      <c r="Z2340" s="637">
        <v>62628</v>
      </c>
      <c r="AA2340" s="632" t="s">
        <v>6331</v>
      </c>
      <c r="AB2340" s="636">
        <v>4217166136</v>
      </c>
    </row>
    <row r="2341" spans="1:28" ht="78.75">
      <c r="A2341" s="475" t="s">
        <v>28063</v>
      </c>
      <c r="B2341" s="1174" t="s">
        <v>8329</v>
      </c>
      <c r="C2341" s="643">
        <v>4219004243</v>
      </c>
      <c r="D2341" s="632" t="s">
        <v>268</v>
      </c>
      <c r="E2341" s="422" t="s">
        <v>9871</v>
      </c>
      <c r="F2341" s="632" t="s">
        <v>3459</v>
      </c>
      <c r="G2341" s="422" t="s">
        <v>694</v>
      </c>
      <c r="H2341" s="422" t="s">
        <v>694</v>
      </c>
      <c r="I2341" s="422" t="s">
        <v>1367</v>
      </c>
      <c r="J2341" s="476"/>
      <c r="K2341" s="632" t="s">
        <v>10</v>
      </c>
      <c r="L2341" s="639">
        <v>1</v>
      </c>
      <c r="M2341" s="639" t="s">
        <v>694</v>
      </c>
      <c r="N2341" s="637">
        <v>857291.3</v>
      </c>
      <c r="O2341" s="637">
        <v>857291.3</v>
      </c>
      <c r="P2341" s="647">
        <f t="shared" si="75"/>
        <v>0</v>
      </c>
      <c r="Q2341" s="638">
        <f t="shared" si="76"/>
        <v>0</v>
      </c>
      <c r="R2341" s="476" t="s">
        <v>1148</v>
      </c>
      <c r="S2341" s="422" t="s">
        <v>834</v>
      </c>
      <c r="T2341" s="476" t="s">
        <v>9872</v>
      </c>
      <c r="U2341" s="476" t="s">
        <v>694</v>
      </c>
      <c r="V2341" s="476" t="s">
        <v>694</v>
      </c>
      <c r="W2341" s="632" t="s">
        <v>3444</v>
      </c>
      <c r="X2341" s="632" t="s">
        <v>3444</v>
      </c>
      <c r="Y2341" s="422" t="s">
        <v>10658</v>
      </c>
      <c r="Z2341" s="637">
        <v>857291.3</v>
      </c>
      <c r="AA2341" s="476" t="s">
        <v>1148</v>
      </c>
      <c r="AB2341" s="422" t="s">
        <v>834</v>
      </c>
    </row>
    <row r="2342" spans="1:28" ht="78.75">
      <c r="A2342" s="475" t="s">
        <v>28064</v>
      </c>
      <c r="B2342" s="1174" t="s">
        <v>8329</v>
      </c>
      <c r="C2342" s="643">
        <v>4219004243</v>
      </c>
      <c r="D2342" s="632" t="s">
        <v>265</v>
      </c>
      <c r="E2342" s="666" t="s">
        <v>9948</v>
      </c>
      <c r="F2342" s="632" t="s">
        <v>3407</v>
      </c>
      <c r="G2342" s="422" t="s">
        <v>3486</v>
      </c>
      <c r="H2342" s="422" t="s">
        <v>10659</v>
      </c>
      <c r="I2342" s="422" t="s">
        <v>3192</v>
      </c>
      <c r="J2342" s="635"/>
      <c r="K2342" s="632" t="s">
        <v>10</v>
      </c>
      <c r="L2342" s="639">
        <v>1</v>
      </c>
      <c r="M2342" s="639" t="s">
        <v>694</v>
      </c>
      <c r="N2342" s="637">
        <v>11000</v>
      </c>
      <c r="O2342" s="637">
        <v>11000</v>
      </c>
      <c r="P2342" s="647">
        <f t="shared" si="75"/>
        <v>0</v>
      </c>
      <c r="Q2342" s="638">
        <f t="shared" si="76"/>
        <v>0</v>
      </c>
      <c r="R2342" s="676" t="s">
        <v>6499</v>
      </c>
      <c r="S2342" s="676">
        <v>7707049388</v>
      </c>
      <c r="T2342" s="676" t="s">
        <v>9951</v>
      </c>
      <c r="U2342" s="676" t="s">
        <v>694</v>
      </c>
      <c r="V2342" s="676" t="s">
        <v>694</v>
      </c>
      <c r="W2342" s="632" t="s">
        <v>3708</v>
      </c>
      <c r="X2342" s="632" t="s">
        <v>3708</v>
      </c>
      <c r="Y2342" s="422" t="s">
        <v>10660</v>
      </c>
      <c r="Z2342" s="637">
        <v>11000</v>
      </c>
      <c r="AA2342" s="676" t="s">
        <v>6499</v>
      </c>
      <c r="AB2342" s="676">
        <v>7707049388</v>
      </c>
    </row>
    <row r="2343" spans="1:28" ht="78.75">
      <c r="A2343" s="475" t="s">
        <v>28065</v>
      </c>
      <c r="B2343" s="1174" t="s">
        <v>8329</v>
      </c>
      <c r="C2343" s="643">
        <v>4219004243</v>
      </c>
      <c r="D2343" s="632" t="s">
        <v>265</v>
      </c>
      <c r="E2343" s="422" t="s">
        <v>9953</v>
      </c>
      <c r="F2343" s="632" t="s">
        <v>3407</v>
      </c>
      <c r="G2343" s="422" t="s">
        <v>3486</v>
      </c>
      <c r="H2343" s="422" t="s">
        <v>10661</v>
      </c>
      <c r="I2343" s="632" t="s">
        <v>9955</v>
      </c>
      <c r="J2343" s="635"/>
      <c r="K2343" s="632" t="s">
        <v>10</v>
      </c>
      <c r="L2343" s="639">
        <v>1</v>
      </c>
      <c r="M2343" s="639" t="s">
        <v>694</v>
      </c>
      <c r="N2343" s="637">
        <v>50000</v>
      </c>
      <c r="O2343" s="637">
        <v>50000</v>
      </c>
      <c r="P2343" s="647">
        <f t="shared" si="75"/>
        <v>0</v>
      </c>
      <c r="Q2343" s="638">
        <f t="shared" si="76"/>
        <v>0</v>
      </c>
      <c r="R2343" s="676" t="s">
        <v>6499</v>
      </c>
      <c r="S2343" s="676">
        <v>7707049388</v>
      </c>
      <c r="T2343" s="676" t="s">
        <v>9951</v>
      </c>
      <c r="U2343" s="676" t="s">
        <v>694</v>
      </c>
      <c r="V2343" s="676" t="s">
        <v>694</v>
      </c>
      <c r="W2343" s="632" t="s">
        <v>3708</v>
      </c>
      <c r="X2343" s="632" t="s">
        <v>3708</v>
      </c>
      <c r="Y2343" s="422" t="s">
        <v>10662</v>
      </c>
      <c r="Z2343" s="637">
        <v>50000</v>
      </c>
      <c r="AA2343" s="676" t="s">
        <v>6499</v>
      </c>
      <c r="AB2343" s="676">
        <v>7707049388</v>
      </c>
    </row>
    <row r="2344" spans="1:28" ht="78.75">
      <c r="A2344" s="475" t="s">
        <v>28066</v>
      </c>
      <c r="B2344" s="1174" t="s">
        <v>8329</v>
      </c>
      <c r="C2344" s="643">
        <v>4219004243</v>
      </c>
      <c r="D2344" s="632" t="s">
        <v>265</v>
      </c>
      <c r="E2344" s="422" t="s">
        <v>9953</v>
      </c>
      <c r="F2344" s="632" t="s">
        <v>3407</v>
      </c>
      <c r="G2344" s="422" t="s">
        <v>3486</v>
      </c>
      <c r="H2344" s="422" t="s">
        <v>10663</v>
      </c>
      <c r="I2344" s="632" t="s">
        <v>9955</v>
      </c>
      <c r="J2344" s="635"/>
      <c r="K2344" s="632" t="s">
        <v>10</v>
      </c>
      <c r="L2344" s="639">
        <v>1</v>
      </c>
      <c r="M2344" s="639" t="s">
        <v>694</v>
      </c>
      <c r="N2344" s="637">
        <v>24000</v>
      </c>
      <c r="O2344" s="637">
        <v>24000</v>
      </c>
      <c r="P2344" s="647">
        <f t="shared" si="75"/>
        <v>0</v>
      </c>
      <c r="Q2344" s="638">
        <f t="shared" si="76"/>
        <v>0</v>
      </c>
      <c r="R2344" s="676" t="s">
        <v>6499</v>
      </c>
      <c r="S2344" s="676">
        <v>7707049388</v>
      </c>
      <c r="T2344" s="676" t="s">
        <v>9951</v>
      </c>
      <c r="U2344" s="676" t="s">
        <v>694</v>
      </c>
      <c r="V2344" s="676" t="s">
        <v>694</v>
      </c>
      <c r="W2344" s="632" t="s">
        <v>3708</v>
      </c>
      <c r="X2344" s="632" t="s">
        <v>3708</v>
      </c>
      <c r="Y2344" s="422" t="s">
        <v>10664</v>
      </c>
      <c r="Z2344" s="637">
        <v>24000</v>
      </c>
      <c r="AA2344" s="676" t="s">
        <v>6499</v>
      </c>
      <c r="AB2344" s="676">
        <v>7707049388</v>
      </c>
    </row>
    <row r="2345" spans="1:28" ht="90">
      <c r="A2345" s="475" t="s">
        <v>28067</v>
      </c>
      <c r="B2345" s="1172" t="s">
        <v>8940</v>
      </c>
      <c r="C2345" s="636">
        <v>4221013326</v>
      </c>
      <c r="D2345" s="632" t="s">
        <v>830</v>
      </c>
      <c r="E2345" s="666" t="s">
        <v>10166</v>
      </c>
      <c r="F2345" s="632" t="s">
        <v>3505</v>
      </c>
      <c r="G2345" s="422" t="s">
        <v>4174</v>
      </c>
      <c r="H2345" s="422" t="s">
        <v>10665</v>
      </c>
      <c r="I2345" s="632" t="s">
        <v>10168</v>
      </c>
      <c r="J2345" s="635"/>
      <c r="K2345" s="632" t="s">
        <v>10</v>
      </c>
      <c r="L2345" s="639">
        <v>1</v>
      </c>
      <c r="M2345" s="639" t="s">
        <v>694</v>
      </c>
      <c r="N2345" s="637">
        <v>261834.48</v>
      </c>
      <c r="O2345" s="637">
        <v>261834.48</v>
      </c>
      <c r="P2345" s="647">
        <f t="shared" si="75"/>
        <v>0</v>
      </c>
      <c r="Q2345" s="638">
        <f t="shared" si="76"/>
        <v>0</v>
      </c>
      <c r="R2345" s="676" t="s">
        <v>1010</v>
      </c>
      <c r="S2345" s="676">
        <v>4221028474</v>
      </c>
      <c r="T2345" s="676" t="s">
        <v>10666</v>
      </c>
      <c r="U2345" s="476" t="s">
        <v>694</v>
      </c>
      <c r="V2345" s="476" t="s">
        <v>694</v>
      </c>
      <c r="W2345" s="632" t="s">
        <v>3344</v>
      </c>
      <c r="X2345" s="632" t="s">
        <v>3344</v>
      </c>
      <c r="Y2345" s="422" t="s">
        <v>10667</v>
      </c>
      <c r="Z2345" s="637">
        <v>261834.48</v>
      </c>
      <c r="AA2345" s="676" t="s">
        <v>1010</v>
      </c>
      <c r="AB2345" s="676">
        <v>4221028474</v>
      </c>
    </row>
    <row r="2346" spans="1:28" ht="90">
      <c r="A2346" s="475" t="s">
        <v>28068</v>
      </c>
      <c r="B2346" s="1172" t="s">
        <v>8940</v>
      </c>
      <c r="C2346" s="636">
        <v>4221013326</v>
      </c>
      <c r="D2346" s="632" t="s">
        <v>830</v>
      </c>
      <c r="E2346" s="666" t="s">
        <v>10166</v>
      </c>
      <c r="F2346" s="632" t="s">
        <v>3392</v>
      </c>
      <c r="G2346" s="422" t="s">
        <v>3432</v>
      </c>
      <c r="H2346" s="422" t="s">
        <v>10668</v>
      </c>
      <c r="I2346" s="632" t="s">
        <v>10168</v>
      </c>
      <c r="J2346" s="635"/>
      <c r="K2346" s="632" t="s">
        <v>10</v>
      </c>
      <c r="L2346" s="639">
        <v>1</v>
      </c>
      <c r="M2346" s="639" t="s">
        <v>694</v>
      </c>
      <c r="N2346" s="637">
        <v>84621.6</v>
      </c>
      <c r="O2346" s="637">
        <v>84621.6</v>
      </c>
      <c r="P2346" s="647">
        <f t="shared" si="75"/>
        <v>0</v>
      </c>
      <c r="Q2346" s="638">
        <f t="shared" si="76"/>
        <v>0</v>
      </c>
      <c r="R2346" s="676" t="s">
        <v>1010</v>
      </c>
      <c r="S2346" s="676">
        <v>4221028474</v>
      </c>
      <c r="T2346" s="676" t="s">
        <v>10666</v>
      </c>
      <c r="U2346" s="476" t="s">
        <v>694</v>
      </c>
      <c r="V2346" s="476" t="s">
        <v>694</v>
      </c>
      <c r="W2346" s="632" t="s">
        <v>3459</v>
      </c>
      <c r="X2346" s="632" t="s">
        <v>3459</v>
      </c>
      <c r="Y2346" s="422" t="s">
        <v>10669</v>
      </c>
      <c r="Z2346" s="637">
        <v>84621.6</v>
      </c>
      <c r="AA2346" s="676" t="s">
        <v>1010</v>
      </c>
      <c r="AB2346" s="676">
        <v>4221028474</v>
      </c>
    </row>
    <row r="2347" spans="1:28" ht="78.75">
      <c r="A2347" s="475" t="s">
        <v>28069</v>
      </c>
      <c r="B2347" s="1172" t="s">
        <v>8940</v>
      </c>
      <c r="C2347" s="636">
        <v>4221013326</v>
      </c>
      <c r="D2347" s="632" t="s">
        <v>269</v>
      </c>
      <c r="E2347" s="422" t="s">
        <v>9857</v>
      </c>
      <c r="F2347" s="632" t="s">
        <v>9794</v>
      </c>
      <c r="G2347" s="422" t="s">
        <v>3344</v>
      </c>
      <c r="H2347" s="422" t="s">
        <v>10670</v>
      </c>
      <c r="I2347" s="632" t="s">
        <v>9860</v>
      </c>
      <c r="J2347" s="635"/>
      <c r="K2347" s="632" t="s">
        <v>10</v>
      </c>
      <c r="L2347" s="639">
        <v>1</v>
      </c>
      <c r="M2347" s="639" t="s">
        <v>694</v>
      </c>
      <c r="N2347" s="637">
        <v>122941.68</v>
      </c>
      <c r="O2347" s="637">
        <v>122941.68</v>
      </c>
      <c r="P2347" s="647">
        <f t="shared" si="75"/>
        <v>0</v>
      </c>
      <c r="Q2347" s="638">
        <f t="shared" si="76"/>
        <v>0</v>
      </c>
      <c r="R2347" s="632" t="s">
        <v>6331</v>
      </c>
      <c r="S2347" s="636">
        <v>4217166136</v>
      </c>
      <c r="T2347" s="476" t="s">
        <v>9861</v>
      </c>
      <c r="U2347" s="634" t="s">
        <v>694</v>
      </c>
      <c r="V2347" s="634" t="s">
        <v>694</v>
      </c>
      <c r="W2347" s="632" t="s">
        <v>3201</v>
      </c>
      <c r="X2347" s="632" t="s">
        <v>3201</v>
      </c>
      <c r="Y2347" s="422" t="s">
        <v>10671</v>
      </c>
      <c r="Z2347" s="637">
        <v>122941.68</v>
      </c>
      <c r="AA2347" s="632" t="s">
        <v>6331</v>
      </c>
      <c r="AB2347" s="636">
        <v>4217166136</v>
      </c>
    </row>
    <row r="2348" spans="1:28" ht="78.75">
      <c r="A2348" s="475" t="s">
        <v>28070</v>
      </c>
      <c r="B2348" s="1172" t="s">
        <v>8940</v>
      </c>
      <c r="C2348" s="636">
        <v>4221013326</v>
      </c>
      <c r="D2348" s="632" t="s">
        <v>268</v>
      </c>
      <c r="E2348" s="422" t="s">
        <v>9871</v>
      </c>
      <c r="F2348" s="632" t="s">
        <v>3411</v>
      </c>
      <c r="G2348" s="422" t="s">
        <v>694</v>
      </c>
      <c r="H2348" s="422" t="s">
        <v>694</v>
      </c>
      <c r="I2348" s="422" t="s">
        <v>1367</v>
      </c>
      <c r="J2348" s="476"/>
      <c r="K2348" s="632" t="s">
        <v>10</v>
      </c>
      <c r="L2348" s="639">
        <v>1</v>
      </c>
      <c r="M2348" s="639" t="s">
        <v>694</v>
      </c>
      <c r="N2348" s="637">
        <v>49790.7</v>
      </c>
      <c r="O2348" s="637">
        <v>49790.7</v>
      </c>
      <c r="P2348" s="647">
        <f t="shared" si="75"/>
        <v>0</v>
      </c>
      <c r="Q2348" s="638">
        <f t="shared" si="76"/>
        <v>0</v>
      </c>
      <c r="R2348" s="476" t="s">
        <v>1148</v>
      </c>
      <c r="S2348" s="422" t="s">
        <v>834</v>
      </c>
      <c r="T2348" s="476" t="s">
        <v>9872</v>
      </c>
      <c r="U2348" s="634" t="s">
        <v>694</v>
      </c>
      <c r="V2348" s="634" t="s">
        <v>694</v>
      </c>
      <c r="W2348" s="632" t="s">
        <v>3701</v>
      </c>
      <c r="X2348" s="632" t="s">
        <v>3701</v>
      </c>
      <c r="Y2348" s="422" t="s">
        <v>10672</v>
      </c>
      <c r="Z2348" s="637">
        <v>49790.7</v>
      </c>
      <c r="AA2348" s="476" t="s">
        <v>1148</v>
      </c>
      <c r="AB2348" s="422" t="s">
        <v>834</v>
      </c>
    </row>
    <row r="2349" spans="1:28" ht="78.75">
      <c r="A2349" s="475" t="s">
        <v>28071</v>
      </c>
      <c r="B2349" s="1172" t="s">
        <v>8940</v>
      </c>
      <c r="C2349" s="636">
        <v>4221013326</v>
      </c>
      <c r="D2349" s="632" t="s">
        <v>269</v>
      </c>
      <c r="E2349" s="422" t="s">
        <v>9857</v>
      </c>
      <c r="F2349" s="632" t="s">
        <v>10512</v>
      </c>
      <c r="G2349" s="422" t="s">
        <v>3443</v>
      </c>
      <c r="H2349" s="422" t="s">
        <v>10673</v>
      </c>
      <c r="I2349" s="632" t="s">
        <v>9860</v>
      </c>
      <c r="J2349" s="635"/>
      <c r="K2349" s="632" t="s">
        <v>10</v>
      </c>
      <c r="L2349" s="639">
        <v>1</v>
      </c>
      <c r="M2349" s="639" t="s">
        <v>694</v>
      </c>
      <c r="N2349" s="637">
        <v>8824.7999999999993</v>
      </c>
      <c r="O2349" s="637">
        <v>8824.7999999999993</v>
      </c>
      <c r="P2349" s="647">
        <f t="shared" si="75"/>
        <v>0</v>
      </c>
      <c r="Q2349" s="638">
        <f t="shared" si="76"/>
        <v>0</v>
      </c>
      <c r="R2349" s="632" t="s">
        <v>6331</v>
      </c>
      <c r="S2349" s="636">
        <v>4217166136</v>
      </c>
      <c r="T2349" s="476" t="s">
        <v>9861</v>
      </c>
      <c r="U2349" s="634" t="s">
        <v>694</v>
      </c>
      <c r="V2349" s="634" t="s">
        <v>694</v>
      </c>
      <c r="W2349" s="632" t="s">
        <v>3412</v>
      </c>
      <c r="X2349" s="632" t="s">
        <v>3412</v>
      </c>
      <c r="Y2349" s="422" t="s">
        <v>10674</v>
      </c>
      <c r="Z2349" s="637">
        <v>8824.7999999999993</v>
      </c>
      <c r="AA2349" s="632" t="s">
        <v>6331</v>
      </c>
      <c r="AB2349" s="636">
        <v>4217166136</v>
      </c>
    </row>
    <row r="2350" spans="1:28" ht="78.75">
      <c r="A2350" s="475" t="s">
        <v>28072</v>
      </c>
      <c r="B2350" s="1172" t="s">
        <v>8940</v>
      </c>
      <c r="C2350" s="636">
        <v>4221013326</v>
      </c>
      <c r="D2350" s="632" t="s">
        <v>268</v>
      </c>
      <c r="E2350" s="422" t="s">
        <v>9871</v>
      </c>
      <c r="F2350" s="632" t="s">
        <v>3459</v>
      </c>
      <c r="G2350" s="422" t="s">
        <v>694</v>
      </c>
      <c r="H2350" s="422" t="s">
        <v>694</v>
      </c>
      <c r="I2350" s="422" t="s">
        <v>1367</v>
      </c>
      <c r="J2350" s="476"/>
      <c r="K2350" s="632" t="s">
        <v>10</v>
      </c>
      <c r="L2350" s="639">
        <v>1</v>
      </c>
      <c r="M2350" s="639" t="s">
        <v>694</v>
      </c>
      <c r="N2350" s="637">
        <v>219271.33</v>
      </c>
      <c r="O2350" s="637">
        <v>219271.33</v>
      </c>
      <c r="P2350" s="647">
        <f t="shared" si="75"/>
        <v>0</v>
      </c>
      <c r="Q2350" s="638">
        <f t="shared" si="76"/>
        <v>0</v>
      </c>
      <c r="R2350" s="476" t="s">
        <v>1148</v>
      </c>
      <c r="S2350" s="422" t="s">
        <v>834</v>
      </c>
      <c r="T2350" s="476" t="s">
        <v>9872</v>
      </c>
      <c r="U2350" s="634" t="s">
        <v>694</v>
      </c>
      <c r="V2350" s="634" t="s">
        <v>694</v>
      </c>
      <c r="W2350" s="632" t="s">
        <v>3444</v>
      </c>
      <c r="X2350" s="632" t="s">
        <v>3444</v>
      </c>
      <c r="Y2350" s="422" t="s">
        <v>10675</v>
      </c>
      <c r="Z2350" s="637">
        <v>219271.33</v>
      </c>
      <c r="AA2350" s="476" t="s">
        <v>1148</v>
      </c>
      <c r="AB2350" s="422" t="s">
        <v>834</v>
      </c>
    </row>
    <row r="2351" spans="1:28" ht="78.75">
      <c r="A2351" s="475" t="s">
        <v>28073</v>
      </c>
      <c r="B2351" s="1172" t="s">
        <v>10319</v>
      </c>
      <c r="C2351" s="643">
        <v>4221007227</v>
      </c>
      <c r="D2351" s="632" t="s">
        <v>268</v>
      </c>
      <c r="E2351" s="422" t="s">
        <v>9871</v>
      </c>
      <c r="F2351" s="632" t="s">
        <v>3692</v>
      </c>
      <c r="G2351" s="422" t="s">
        <v>694</v>
      </c>
      <c r="H2351" s="422" t="s">
        <v>694</v>
      </c>
      <c r="I2351" s="422" t="s">
        <v>1367</v>
      </c>
      <c r="J2351" s="635"/>
      <c r="K2351" s="632" t="s">
        <v>10</v>
      </c>
      <c r="L2351" s="639">
        <v>1</v>
      </c>
      <c r="M2351" s="639" t="s">
        <v>694</v>
      </c>
      <c r="N2351" s="637">
        <v>451926.16</v>
      </c>
      <c r="O2351" s="637">
        <v>451926.16</v>
      </c>
      <c r="P2351" s="647">
        <f t="shared" si="75"/>
        <v>0</v>
      </c>
      <c r="Q2351" s="638">
        <f t="shared" si="76"/>
        <v>0</v>
      </c>
      <c r="R2351" s="476" t="s">
        <v>1148</v>
      </c>
      <c r="S2351" s="422" t="s">
        <v>834</v>
      </c>
      <c r="T2351" s="476" t="s">
        <v>9872</v>
      </c>
      <c r="U2351" s="634" t="s">
        <v>694</v>
      </c>
      <c r="V2351" s="634" t="s">
        <v>694</v>
      </c>
      <c r="W2351" s="632" t="s">
        <v>3444</v>
      </c>
      <c r="X2351" s="632" t="s">
        <v>3445</v>
      </c>
      <c r="Y2351" s="422" t="s">
        <v>10676</v>
      </c>
      <c r="Z2351" s="637">
        <v>451926.16</v>
      </c>
      <c r="AA2351" s="476" t="s">
        <v>1148</v>
      </c>
      <c r="AB2351" s="422" t="s">
        <v>834</v>
      </c>
    </row>
    <row r="2352" spans="1:28" ht="78.75">
      <c r="A2352" s="475" t="s">
        <v>28074</v>
      </c>
      <c r="B2352" s="1174" t="s">
        <v>10281</v>
      </c>
      <c r="C2352" s="643">
        <v>4219004211</v>
      </c>
      <c r="D2352" s="632" t="s">
        <v>269</v>
      </c>
      <c r="E2352" s="422" t="s">
        <v>9857</v>
      </c>
      <c r="F2352" s="632" t="s">
        <v>10512</v>
      </c>
      <c r="G2352" s="422" t="s">
        <v>3443</v>
      </c>
      <c r="H2352" s="422" t="s">
        <v>10677</v>
      </c>
      <c r="I2352" s="632" t="s">
        <v>9860</v>
      </c>
      <c r="J2352" s="635"/>
      <c r="K2352" s="632" t="s">
        <v>10</v>
      </c>
      <c r="L2352" s="639">
        <v>1</v>
      </c>
      <c r="M2352" s="639" t="s">
        <v>694</v>
      </c>
      <c r="N2352" s="637">
        <v>13913.55</v>
      </c>
      <c r="O2352" s="637">
        <v>13913.55</v>
      </c>
      <c r="P2352" s="647">
        <f t="shared" si="75"/>
        <v>0</v>
      </c>
      <c r="Q2352" s="638">
        <f t="shared" si="76"/>
        <v>0</v>
      </c>
      <c r="R2352" s="632" t="s">
        <v>6331</v>
      </c>
      <c r="S2352" s="636">
        <v>4217166136</v>
      </c>
      <c r="T2352" s="476" t="s">
        <v>9861</v>
      </c>
      <c r="U2352" s="634" t="s">
        <v>694</v>
      </c>
      <c r="V2352" s="634" t="s">
        <v>694</v>
      </c>
      <c r="W2352" s="632" t="s">
        <v>3412</v>
      </c>
      <c r="X2352" s="632" t="s">
        <v>3412</v>
      </c>
      <c r="Y2352" s="422" t="s">
        <v>10678</v>
      </c>
      <c r="Z2352" s="637">
        <v>13913.55</v>
      </c>
      <c r="AA2352" s="632" t="s">
        <v>6331</v>
      </c>
      <c r="AB2352" s="636">
        <v>4217166136</v>
      </c>
    </row>
    <row r="2353" spans="1:28" ht="78.75">
      <c r="A2353" s="475" t="s">
        <v>28075</v>
      </c>
      <c r="B2353" s="1174" t="s">
        <v>10281</v>
      </c>
      <c r="C2353" s="643">
        <v>4219004211</v>
      </c>
      <c r="D2353" s="632" t="s">
        <v>268</v>
      </c>
      <c r="E2353" s="422" t="s">
        <v>9871</v>
      </c>
      <c r="F2353" s="632" t="s">
        <v>10512</v>
      </c>
      <c r="G2353" s="422" t="s">
        <v>694</v>
      </c>
      <c r="H2353" s="422" t="s">
        <v>694</v>
      </c>
      <c r="I2353" s="422" t="s">
        <v>1367</v>
      </c>
      <c r="J2353" s="476"/>
      <c r="K2353" s="632" t="s">
        <v>10</v>
      </c>
      <c r="L2353" s="639">
        <v>1</v>
      </c>
      <c r="M2353" s="639" t="s">
        <v>694</v>
      </c>
      <c r="N2353" s="637">
        <v>210170.04</v>
      </c>
      <c r="O2353" s="637">
        <v>210170.04</v>
      </c>
      <c r="P2353" s="647">
        <f t="shared" si="75"/>
        <v>0</v>
      </c>
      <c r="Q2353" s="638">
        <f t="shared" si="76"/>
        <v>0</v>
      </c>
      <c r="R2353" s="476" t="s">
        <v>1148</v>
      </c>
      <c r="S2353" s="422" t="s">
        <v>834</v>
      </c>
      <c r="T2353" s="476" t="s">
        <v>9872</v>
      </c>
      <c r="U2353" s="476" t="s">
        <v>694</v>
      </c>
      <c r="V2353" s="476" t="s">
        <v>694</v>
      </c>
      <c r="W2353" s="632" t="s">
        <v>3444</v>
      </c>
      <c r="X2353" s="632" t="s">
        <v>3444</v>
      </c>
      <c r="Y2353" s="422" t="s">
        <v>10679</v>
      </c>
      <c r="Z2353" s="637">
        <v>210170.04</v>
      </c>
      <c r="AA2353" s="476" t="s">
        <v>1148</v>
      </c>
      <c r="AB2353" s="422" t="s">
        <v>834</v>
      </c>
    </row>
    <row r="2354" spans="1:28" ht="78.75">
      <c r="A2354" s="475" t="s">
        <v>28076</v>
      </c>
      <c r="B2354" s="1174" t="s">
        <v>10281</v>
      </c>
      <c r="C2354" s="643">
        <v>4219004211</v>
      </c>
      <c r="D2354" s="632" t="s">
        <v>265</v>
      </c>
      <c r="E2354" s="666" t="s">
        <v>9948</v>
      </c>
      <c r="F2354" s="632" t="s">
        <v>3456</v>
      </c>
      <c r="G2354" s="422" t="s">
        <v>3486</v>
      </c>
      <c r="H2354" s="422" t="s">
        <v>10680</v>
      </c>
      <c r="I2354" s="422" t="s">
        <v>3192</v>
      </c>
      <c r="J2354" s="635"/>
      <c r="K2354" s="632" t="s">
        <v>10</v>
      </c>
      <c r="L2354" s="639">
        <v>1</v>
      </c>
      <c r="M2354" s="639" t="s">
        <v>694</v>
      </c>
      <c r="N2354" s="637">
        <v>8000</v>
      </c>
      <c r="O2354" s="637">
        <v>8000</v>
      </c>
      <c r="P2354" s="647">
        <f t="shared" si="75"/>
        <v>0</v>
      </c>
      <c r="Q2354" s="638">
        <f t="shared" si="76"/>
        <v>0</v>
      </c>
      <c r="R2354" s="676" t="s">
        <v>6499</v>
      </c>
      <c r="S2354" s="676">
        <v>7707049388</v>
      </c>
      <c r="T2354" s="676" t="s">
        <v>9951</v>
      </c>
      <c r="U2354" s="676" t="s">
        <v>694</v>
      </c>
      <c r="V2354" s="676" t="s">
        <v>694</v>
      </c>
      <c r="W2354" s="632" t="s">
        <v>3708</v>
      </c>
      <c r="X2354" s="632" t="s">
        <v>3708</v>
      </c>
      <c r="Y2354" s="422" t="s">
        <v>10681</v>
      </c>
      <c r="Z2354" s="637">
        <v>8000</v>
      </c>
      <c r="AA2354" s="676" t="s">
        <v>6499</v>
      </c>
      <c r="AB2354" s="676">
        <v>7707049388</v>
      </c>
    </row>
    <row r="2355" spans="1:28" ht="78.75">
      <c r="A2355" s="475" t="s">
        <v>28077</v>
      </c>
      <c r="B2355" s="1174" t="s">
        <v>10281</v>
      </c>
      <c r="C2355" s="643">
        <v>4219004211</v>
      </c>
      <c r="D2355" s="632" t="s">
        <v>265</v>
      </c>
      <c r="E2355" s="666" t="s">
        <v>9948</v>
      </c>
      <c r="F2355" s="632" t="s">
        <v>3456</v>
      </c>
      <c r="G2355" s="422" t="s">
        <v>3486</v>
      </c>
      <c r="H2355" s="476" t="s">
        <v>10682</v>
      </c>
      <c r="I2355" s="422" t="s">
        <v>3192</v>
      </c>
      <c r="J2355" s="635"/>
      <c r="K2355" s="632" t="s">
        <v>10</v>
      </c>
      <c r="L2355" s="639">
        <v>1</v>
      </c>
      <c r="M2355" s="639" t="s">
        <v>694</v>
      </c>
      <c r="N2355" s="637">
        <v>8000</v>
      </c>
      <c r="O2355" s="637">
        <v>8000</v>
      </c>
      <c r="P2355" s="647">
        <f t="shared" si="75"/>
        <v>0</v>
      </c>
      <c r="Q2355" s="638">
        <f t="shared" si="76"/>
        <v>0</v>
      </c>
      <c r="R2355" s="676" t="s">
        <v>6499</v>
      </c>
      <c r="S2355" s="676">
        <v>7707049388</v>
      </c>
      <c r="T2355" s="676" t="s">
        <v>9951</v>
      </c>
      <c r="U2355" s="676" t="s">
        <v>694</v>
      </c>
      <c r="V2355" s="676" t="s">
        <v>694</v>
      </c>
      <c r="W2355" s="632" t="s">
        <v>3708</v>
      </c>
      <c r="X2355" s="632" t="s">
        <v>3708</v>
      </c>
      <c r="Y2355" s="422" t="s">
        <v>10683</v>
      </c>
      <c r="Z2355" s="637">
        <v>8000</v>
      </c>
      <c r="AA2355" s="676" t="s">
        <v>6499</v>
      </c>
      <c r="AB2355" s="676">
        <v>7707049388</v>
      </c>
    </row>
    <row r="2356" spans="1:28" ht="78.75">
      <c r="A2356" s="475" t="s">
        <v>28078</v>
      </c>
      <c r="B2356" s="842" t="s">
        <v>5808</v>
      </c>
      <c r="C2356" s="636">
        <v>4221009979</v>
      </c>
      <c r="D2356" s="632" t="s">
        <v>265</v>
      </c>
      <c r="E2356" s="632" t="s">
        <v>10684</v>
      </c>
      <c r="F2356" s="632" t="s">
        <v>10685</v>
      </c>
      <c r="G2356" s="632" t="s">
        <v>6107</v>
      </c>
      <c r="H2356" s="632" t="s">
        <v>10686</v>
      </c>
      <c r="I2356" s="632" t="s">
        <v>10687</v>
      </c>
      <c r="J2356" s="476"/>
      <c r="K2356" s="632" t="s">
        <v>10</v>
      </c>
      <c r="L2356" s="639">
        <v>1</v>
      </c>
      <c r="M2356" s="639" t="s">
        <v>694</v>
      </c>
      <c r="N2356" s="637">
        <v>9000</v>
      </c>
      <c r="O2356" s="637">
        <v>9000</v>
      </c>
      <c r="P2356" s="647">
        <f t="shared" si="75"/>
        <v>0</v>
      </c>
      <c r="Q2356" s="638">
        <f t="shared" si="76"/>
        <v>0</v>
      </c>
      <c r="R2356" s="637" t="s">
        <v>262</v>
      </c>
      <c r="S2356" s="632" t="s">
        <v>1363</v>
      </c>
      <c r="T2356" s="632" t="s">
        <v>10688</v>
      </c>
      <c r="U2356" s="672"/>
      <c r="V2356" s="476"/>
      <c r="W2356" s="632" t="s">
        <v>10248</v>
      </c>
      <c r="X2356" s="632" t="s">
        <v>10248</v>
      </c>
      <c r="Y2356" s="632" t="s">
        <v>10689</v>
      </c>
      <c r="Z2356" s="637">
        <v>9000</v>
      </c>
      <c r="AA2356" s="637" t="s">
        <v>262</v>
      </c>
      <c r="AB2356" s="632" t="s">
        <v>1363</v>
      </c>
    </row>
    <row r="2357" spans="1:28" ht="78.75">
      <c r="A2357" s="475" t="s">
        <v>28079</v>
      </c>
      <c r="B2357" s="842" t="s">
        <v>5808</v>
      </c>
      <c r="C2357" s="636">
        <v>4221009979</v>
      </c>
      <c r="D2357" s="632" t="s">
        <v>265</v>
      </c>
      <c r="E2357" s="632" t="s">
        <v>10684</v>
      </c>
      <c r="F2357" s="632" t="s">
        <v>10685</v>
      </c>
      <c r="G2357" s="632" t="s">
        <v>6107</v>
      </c>
      <c r="H2357" s="632" t="s">
        <v>10686</v>
      </c>
      <c r="I2357" s="632" t="s">
        <v>10687</v>
      </c>
      <c r="J2357" s="476"/>
      <c r="K2357" s="632" t="s">
        <v>10</v>
      </c>
      <c r="L2357" s="639">
        <v>1</v>
      </c>
      <c r="M2357" s="639" t="s">
        <v>694</v>
      </c>
      <c r="N2357" s="637">
        <v>7000</v>
      </c>
      <c r="O2357" s="637">
        <v>7000</v>
      </c>
      <c r="P2357" s="647">
        <f t="shared" si="75"/>
        <v>0</v>
      </c>
      <c r="Q2357" s="638">
        <f t="shared" si="76"/>
        <v>0</v>
      </c>
      <c r="R2357" s="637" t="s">
        <v>262</v>
      </c>
      <c r="S2357" s="632" t="s">
        <v>1363</v>
      </c>
      <c r="T2357" s="632" t="s">
        <v>10688</v>
      </c>
      <c r="U2357" s="672"/>
      <c r="V2357" s="476"/>
      <c r="W2357" s="632" t="s">
        <v>10248</v>
      </c>
      <c r="X2357" s="632" t="s">
        <v>10248</v>
      </c>
      <c r="Y2357" s="632" t="s">
        <v>10690</v>
      </c>
      <c r="Z2357" s="637">
        <v>7000</v>
      </c>
      <c r="AA2357" s="637" t="s">
        <v>262</v>
      </c>
      <c r="AB2357" s="632" t="s">
        <v>1363</v>
      </c>
    </row>
    <row r="2358" spans="1:28" ht="78.75">
      <c r="A2358" s="475" t="s">
        <v>28080</v>
      </c>
      <c r="B2358" s="842" t="s">
        <v>5817</v>
      </c>
      <c r="C2358" s="636">
        <v>4219004282</v>
      </c>
      <c r="D2358" s="632" t="s">
        <v>265</v>
      </c>
      <c r="E2358" s="632" t="s">
        <v>10684</v>
      </c>
      <c r="F2358" s="632" t="s">
        <v>10685</v>
      </c>
      <c r="G2358" s="632" t="s">
        <v>6107</v>
      </c>
      <c r="H2358" s="632" t="s">
        <v>10691</v>
      </c>
      <c r="I2358" s="632" t="s">
        <v>10687</v>
      </c>
      <c r="J2358" s="476"/>
      <c r="K2358" s="632" t="s">
        <v>10</v>
      </c>
      <c r="L2358" s="639">
        <v>1</v>
      </c>
      <c r="M2358" s="639" t="s">
        <v>694</v>
      </c>
      <c r="N2358" s="637">
        <v>16000</v>
      </c>
      <c r="O2358" s="637">
        <v>16000</v>
      </c>
      <c r="P2358" s="647">
        <f t="shared" si="75"/>
        <v>0</v>
      </c>
      <c r="Q2358" s="638">
        <f t="shared" si="76"/>
        <v>0</v>
      </c>
      <c r="R2358" s="637" t="s">
        <v>262</v>
      </c>
      <c r="S2358" s="632" t="s">
        <v>1363</v>
      </c>
      <c r="T2358" s="632" t="s">
        <v>10688</v>
      </c>
      <c r="U2358" s="672"/>
      <c r="V2358" s="476"/>
      <c r="W2358" s="632" t="s">
        <v>645</v>
      </c>
      <c r="X2358" s="632" t="s">
        <v>645</v>
      </c>
      <c r="Y2358" s="632" t="s">
        <v>10692</v>
      </c>
      <c r="Z2358" s="637">
        <v>16000</v>
      </c>
      <c r="AA2358" s="637" t="s">
        <v>262</v>
      </c>
      <c r="AB2358" s="632" t="s">
        <v>1363</v>
      </c>
    </row>
    <row r="2359" spans="1:28" ht="78.75">
      <c r="A2359" s="475" t="s">
        <v>28081</v>
      </c>
      <c r="B2359" s="842" t="s">
        <v>5824</v>
      </c>
      <c r="C2359" s="636">
        <v>4221002660</v>
      </c>
      <c r="D2359" s="632" t="s">
        <v>265</v>
      </c>
      <c r="E2359" s="632" t="s">
        <v>10684</v>
      </c>
      <c r="F2359" s="632" t="s">
        <v>10685</v>
      </c>
      <c r="G2359" s="632" t="s">
        <v>6107</v>
      </c>
      <c r="H2359" s="632" t="s">
        <v>10693</v>
      </c>
      <c r="I2359" s="632" t="s">
        <v>10687</v>
      </c>
      <c r="J2359" s="476"/>
      <c r="K2359" s="632" t="s">
        <v>10</v>
      </c>
      <c r="L2359" s="639">
        <v>1</v>
      </c>
      <c r="M2359" s="639" t="s">
        <v>694</v>
      </c>
      <c r="N2359" s="637">
        <v>18561.650000000001</v>
      </c>
      <c r="O2359" s="637">
        <v>18561.650000000001</v>
      </c>
      <c r="P2359" s="647">
        <f t="shared" si="75"/>
        <v>0</v>
      </c>
      <c r="Q2359" s="638">
        <f t="shared" si="76"/>
        <v>0</v>
      </c>
      <c r="R2359" s="637" t="s">
        <v>262</v>
      </c>
      <c r="S2359" s="632" t="s">
        <v>1363</v>
      </c>
      <c r="T2359" s="632" t="s">
        <v>10688</v>
      </c>
      <c r="U2359" s="672"/>
      <c r="V2359" s="476"/>
      <c r="W2359" s="632" t="s">
        <v>645</v>
      </c>
      <c r="X2359" s="632" t="s">
        <v>645</v>
      </c>
      <c r="Y2359" s="632" t="s">
        <v>10694</v>
      </c>
      <c r="Z2359" s="637">
        <v>18561.650000000001</v>
      </c>
      <c r="AA2359" s="637" t="s">
        <v>262</v>
      </c>
      <c r="AB2359" s="632" t="s">
        <v>1363</v>
      </c>
    </row>
    <row r="2360" spans="1:28" ht="78.75">
      <c r="A2360" s="475" t="s">
        <v>28082</v>
      </c>
      <c r="B2360" s="842" t="s">
        <v>5832</v>
      </c>
      <c r="C2360" s="636">
        <v>4221002772</v>
      </c>
      <c r="D2360" s="632" t="s">
        <v>265</v>
      </c>
      <c r="E2360" s="632" t="s">
        <v>10684</v>
      </c>
      <c r="F2360" s="632" t="s">
        <v>10685</v>
      </c>
      <c r="G2360" s="632" t="s">
        <v>6107</v>
      </c>
      <c r="H2360" s="632" t="s">
        <v>10695</v>
      </c>
      <c r="I2360" s="632" t="s">
        <v>10687</v>
      </c>
      <c r="J2360" s="476"/>
      <c r="K2360" s="632" t="s">
        <v>10</v>
      </c>
      <c r="L2360" s="639">
        <v>1</v>
      </c>
      <c r="M2360" s="639" t="s">
        <v>694</v>
      </c>
      <c r="N2360" s="637">
        <v>19000</v>
      </c>
      <c r="O2360" s="637">
        <v>19000</v>
      </c>
      <c r="P2360" s="647">
        <f t="shared" si="75"/>
        <v>0</v>
      </c>
      <c r="Q2360" s="638">
        <f t="shared" si="76"/>
        <v>0</v>
      </c>
      <c r="R2360" s="637" t="s">
        <v>262</v>
      </c>
      <c r="S2360" s="632" t="s">
        <v>1363</v>
      </c>
      <c r="T2360" s="632" t="s">
        <v>10688</v>
      </c>
      <c r="U2360" s="672"/>
      <c r="V2360" s="476"/>
      <c r="W2360" s="632" t="s">
        <v>845</v>
      </c>
      <c r="X2360" s="632" t="s">
        <v>845</v>
      </c>
      <c r="Y2360" s="632" t="s">
        <v>10696</v>
      </c>
      <c r="Z2360" s="637">
        <v>19000</v>
      </c>
      <c r="AA2360" s="637" t="s">
        <v>262</v>
      </c>
      <c r="AB2360" s="632" t="s">
        <v>1363</v>
      </c>
    </row>
    <row r="2361" spans="1:28" ht="78.75">
      <c r="A2361" s="475" t="s">
        <v>28083</v>
      </c>
      <c r="B2361" s="842" t="s">
        <v>5839</v>
      </c>
      <c r="C2361" s="636">
        <v>4221008260</v>
      </c>
      <c r="D2361" s="632" t="s">
        <v>265</v>
      </c>
      <c r="E2361" s="632" t="s">
        <v>10684</v>
      </c>
      <c r="F2361" s="632" t="s">
        <v>10685</v>
      </c>
      <c r="G2361" s="632" t="s">
        <v>6107</v>
      </c>
      <c r="H2361" s="632" t="s">
        <v>10697</v>
      </c>
      <c r="I2361" s="632" t="s">
        <v>10687</v>
      </c>
      <c r="J2361" s="476"/>
      <c r="K2361" s="632" t="s">
        <v>10</v>
      </c>
      <c r="L2361" s="639">
        <v>1</v>
      </c>
      <c r="M2361" s="639" t="s">
        <v>694</v>
      </c>
      <c r="N2361" s="637">
        <v>10000</v>
      </c>
      <c r="O2361" s="637">
        <v>10000</v>
      </c>
      <c r="P2361" s="647">
        <f t="shared" si="75"/>
        <v>0</v>
      </c>
      <c r="Q2361" s="638">
        <f t="shared" si="76"/>
        <v>0</v>
      </c>
      <c r="R2361" s="637" t="s">
        <v>262</v>
      </c>
      <c r="S2361" s="632" t="s">
        <v>1363</v>
      </c>
      <c r="T2361" s="632" t="s">
        <v>10688</v>
      </c>
      <c r="U2361" s="672"/>
      <c r="V2361" s="476"/>
      <c r="W2361" s="632" t="s">
        <v>856</v>
      </c>
      <c r="X2361" s="632" t="s">
        <v>856</v>
      </c>
      <c r="Y2361" s="632" t="s">
        <v>10698</v>
      </c>
      <c r="Z2361" s="637">
        <v>10000</v>
      </c>
      <c r="AA2361" s="637" t="s">
        <v>262</v>
      </c>
      <c r="AB2361" s="632" t="s">
        <v>1363</v>
      </c>
    </row>
    <row r="2362" spans="1:28" ht="78.75">
      <c r="A2362" s="475" t="s">
        <v>28084</v>
      </c>
      <c r="B2362" s="842" t="s">
        <v>5847</v>
      </c>
      <c r="C2362" s="636">
        <v>4221009320</v>
      </c>
      <c r="D2362" s="632" t="s">
        <v>265</v>
      </c>
      <c r="E2362" s="632" t="s">
        <v>10684</v>
      </c>
      <c r="F2362" s="632" t="s">
        <v>10685</v>
      </c>
      <c r="G2362" s="632" t="s">
        <v>6107</v>
      </c>
      <c r="H2362" s="632" t="s">
        <v>10699</v>
      </c>
      <c r="I2362" s="632" t="s">
        <v>10687</v>
      </c>
      <c r="J2362" s="476"/>
      <c r="K2362" s="632" t="s">
        <v>10</v>
      </c>
      <c r="L2362" s="639">
        <v>1</v>
      </c>
      <c r="M2362" s="639" t="s">
        <v>694</v>
      </c>
      <c r="N2362" s="637">
        <v>11000</v>
      </c>
      <c r="O2362" s="637">
        <v>11000</v>
      </c>
      <c r="P2362" s="647">
        <f t="shared" si="75"/>
        <v>0</v>
      </c>
      <c r="Q2362" s="638">
        <f t="shared" si="76"/>
        <v>0</v>
      </c>
      <c r="R2362" s="637" t="s">
        <v>262</v>
      </c>
      <c r="S2362" s="632" t="s">
        <v>1363</v>
      </c>
      <c r="T2362" s="632" t="s">
        <v>10688</v>
      </c>
      <c r="U2362" s="672"/>
      <c r="V2362" s="476"/>
      <c r="W2362" s="632" t="s">
        <v>1508</v>
      </c>
      <c r="X2362" s="632" t="s">
        <v>1508</v>
      </c>
      <c r="Y2362" s="632" t="s">
        <v>10700</v>
      </c>
      <c r="Z2362" s="637">
        <v>11000</v>
      </c>
      <c r="AA2362" s="637" t="s">
        <v>262</v>
      </c>
      <c r="AB2362" s="632" t="s">
        <v>1363</v>
      </c>
    </row>
    <row r="2363" spans="1:28" ht="78.75">
      <c r="A2363" s="475" t="s">
        <v>28085</v>
      </c>
      <c r="B2363" s="842" t="s">
        <v>5808</v>
      </c>
      <c r="C2363" s="636">
        <v>4221009979</v>
      </c>
      <c r="D2363" s="632" t="s">
        <v>268</v>
      </c>
      <c r="E2363" s="632" t="s">
        <v>2139</v>
      </c>
      <c r="F2363" s="632" t="s">
        <v>10685</v>
      </c>
      <c r="G2363" s="632" t="s">
        <v>6107</v>
      </c>
      <c r="H2363" s="632" t="s">
        <v>10701</v>
      </c>
      <c r="I2363" s="632" t="s">
        <v>405</v>
      </c>
      <c r="J2363" s="476"/>
      <c r="K2363" s="632" t="s">
        <v>10</v>
      </c>
      <c r="L2363" s="639">
        <v>1</v>
      </c>
      <c r="M2363" s="639" t="s">
        <v>694</v>
      </c>
      <c r="N2363" s="637">
        <v>161196.57</v>
      </c>
      <c r="O2363" s="637">
        <v>161196.57</v>
      </c>
      <c r="P2363" s="647">
        <f t="shared" si="75"/>
        <v>0</v>
      </c>
      <c r="Q2363" s="638">
        <f t="shared" si="76"/>
        <v>0</v>
      </c>
      <c r="R2363" s="637" t="s">
        <v>1148</v>
      </c>
      <c r="S2363" s="632" t="s">
        <v>834</v>
      </c>
      <c r="T2363" s="637" t="s">
        <v>10702</v>
      </c>
      <c r="U2363" s="672"/>
      <c r="V2363" s="476"/>
      <c r="W2363" s="632" t="s">
        <v>847</v>
      </c>
      <c r="X2363" s="632" t="s">
        <v>847</v>
      </c>
      <c r="Y2363" s="632" t="s">
        <v>10703</v>
      </c>
      <c r="Z2363" s="637">
        <v>161196.57</v>
      </c>
      <c r="AA2363" s="637" t="s">
        <v>1148</v>
      </c>
      <c r="AB2363" s="632" t="s">
        <v>834</v>
      </c>
    </row>
    <row r="2364" spans="1:28" ht="78.75">
      <c r="A2364" s="475" t="s">
        <v>28086</v>
      </c>
      <c r="B2364" s="842" t="s">
        <v>5817</v>
      </c>
      <c r="C2364" s="636">
        <v>4219004282</v>
      </c>
      <c r="D2364" s="632" t="s">
        <v>268</v>
      </c>
      <c r="E2364" s="632" t="s">
        <v>2139</v>
      </c>
      <c r="F2364" s="632" t="s">
        <v>10685</v>
      </c>
      <c r="G2364" s="632" t="s">
        <v>6107</v>
      </c>
      <c r="H2364" s="632" t="s">
        <v>10701</v>
      </c>
      <c r="I2364" s="632" t="s">
        <v>405</v>
      </c>
      <c r="J2364" s="476"/>
      <c r="K2364" s="632" t="s">
        <v>10</v>
      </c>
      <c r="L2364" s="639">
        <v>1</v>
      </c>
      <c r="M2364" s="639" t="s">
        <v>694</v>
      </c>
      <c r="N2364" s="637">
        <v>174403.20000000001</v>
      </c>
      <c r="O2364" s="637">
        <v>174403.20000000001</v>
      </c>
      <c r="P2364" s="647">
        <f t="shared" si="75"/>
        <v>0</v>
      </c>
      <c r="Q2364" s="638">
        <f t="shared" si="76"/>
        <v>0</v>
      </c>
      <c r="R2364" s="637" t="s">
        <v>1148</v>
      </c>
      <c r="S2364" s="632" t="s">
        <v>834</v>
      </c>
      <c r="T2364" s="637" t="s">
        <v>10702</v>
      </c>
      <c r="U2364" s="672"/>
      <c r="V2364" s="476"/>
      <c r="W2364" s="632" t="s">
        <v>847</v>
      </c>
      <c r="X2364" s="632" t="s">
        <v>847</v>
      </c>
      <c r="Y2364" s="632" t="s">
        <v>10704</v>
      </c>
      <c r="Z2364" s="637">
        <v>174403.20000000001</v>
      </c>
      <c r="AA2364" s="637" t="s">
        <v>1148</v>
      </c>
      <c r="AB2364" s="632" t="s">
        <v>834</v>
      </c>
    </row>
    <row r="2365" spans="1:28" ht="78.75">
      <c r="A2365" s="475" t="s">
        <v>28087</v>
      </c>
      <c r="B2365" s="842" t="s">
        <v>5824</v>
      </c>
      <c r="C2365" s="636">
        <v>4221002660</v>
      </c>
      <c r="D2365" s="632" t="s">
        <v>268</v>
      </c>
      <c r="E2365" s="632" t="s">
        <v>2139</v>
      </c>
      <c r="F2365" s="632" t="s">
        <v>10685</v>
      </c>
      <c r="G2365" s="632" t="s">
        <v>6107</v>
      </c>
      <c r="H2365" s="632" t="s">
        <v>10701</v>
      </c>
      <c r="I2365" s="632" t="s">
        <v>405</v>
      </c>
      <c r="J2365" s="476"/>
      <c r="K2365" s="632" t="s">
        <v>10</v>
      </c>
      <c r="L2365" s="639">
        <v>1</v>
      </c>
      <c r="M2365" s="639" t="s">
        <v>694</v>
      </c>
      <c r="N2365" s="637">
        <v>622462.66</v>
      </c>
      <c r="O2365" s="637">
        <v>622462.66</v>
      </c>
      <c r="P2365" s="647">
        <f t="shared" si="75"/>
        <v>0</v>
      </c>
      <c r="Q2365" s="638">
        <f t="shared" si="76"/>
        <v>0</v>
      </c>
      <c r="R2365" s="637" t="s">
        <v>1148</v>
      </c>
      <c r="S2365" s="632" t="s">
        <v>834</v>
      </c>
      <c r="T2365" s="637" t="s">
        <v>10702</v>
      </c>
      <c r="U2365" s="672"/>
      <c r="V2365" s="476"/>
      <c r="W2365" s="632" t="s">
        <v>847</v>
      </c>
      <c r="X2365" s="632" t="s">
        <v>847</v>
      </c>
      <c r="Y2365" s="632" t="s">
        <v>10705</v>
      </c>
      <c r="Z2365" s="637">
        <v>622462.66</v>
      </c>
      <c r="AA2365" s="637" t="s">
        <v>1148</v>
      </c>
      <c r="AB2365" s="632" t="s">
        <v>834</v>
      </c>
    </row>
    <row r="2366" spans="1:28" ht="78.75">
      <c r="A2366" s="475" t="s">
        <v>28088</v>
      </c>
      <c r="B2366" s="842" t="s">
        <v>5832</v>
      </c>
      <c r="C2366" s="636">
        <v>4221002772</v>
      </c>
      <c r="D2366" s="632" t="s">
        <v>268</v>
      </c>
      <c r="E2366" s="632" t="s">
        <v>2139</v>
      </c>
      <c r="F2366" s="632" t="s">
        <v>10685</v>
      </c>
      <c r="G2366" s="632" t="s">
        <v>6107</v>
      </c>
      <c r="H2366" s="632" t="s">
        <v>10701</v>
      </c>
      <c r="I2366" s="632" t="s">
        <v>405</v>
      </c>
      <c r="J2366" s="476"/>
      <c r="K2366" s="632" t="s">
        <v>10</v>
      </c>
      <c r="L2366" s="639">
        <v>1</v>
      </c>
      <c r="M2366" s="639" t="s">
        <v>694</v>
      </c>
      <c r="N2366" s="637">
        <v>276530.12</v>
      </c>
      <c r="O2366" s="637">
        <v>276530.12</v>
      </c>
      <c r="P2366" s="647">
        <f t="shared" si="75"/>
        <v>0</v>
      </c>
      <c r="Q2366" s="638">
        <f t="shared" si="76"/>
        <v>0</v>
      </c>
      <c r="R2366" s="637" t="s">
        <v>1148</v>
      </c>
      <c r="S2366" s="632" t="s">
        <v>834</v>
      </c>
      <c r="T2366" s="637" t="s">
        <v>10702</v>
      </c>
      <c r="U2366" s="672"/>
      <c r="V2366" s="476"/>
      <c r="W2366" s="632" t="s">
        <v>847</v>
      </c>
      <c r="X2366" s="632" t="s">
        <v>847</v>
      </c>
      <c r="Y2366" s="632" t="s">
        <v>10706</v>
      </c>
      <c r="Z2366" s="637">
        <v>276530.12</v>
      </c>
      <c r="AA2366" s="637" t="s">
        <v>1148</v>
      </c>
      <c r="AB2366" s="632" t="s">
        <v>834</v>
      </c>
    </row>
    <row r="2367" spans="1:28" ht="78.75">
      <c r="A2367" s="475" t="s">
        <v>28089</v>
      </c>
      <c r="B2367" s="842" t="s">
        <v>5839</v>
      </c>
      <c r="C2367" s="636">
        <v>4221008260</v>
      </c>
      <c r="D2367" s="632" t="s">
        <v>268</v>
      </c>
      <c r="E2367" s="632" t="s">
        <v>2139</v>
      </c>
      <c r="F2367" s="632" t="s">
        <v>10685</v>
      </c>
      <c r="G2367" s="632" t="s">
        <v>6107</v>
      </c>
      <c r="H2367" s="632" t="s">
        <v>10701</v>
      </c>
      <c r="I2367" s="632" t="s">
        <v>405</v>
      </c>
      <c r="J2367" s="476"/>
      <c r="K2367" s="632" t="s">
        <v>10</v>
      </c>
      <c r="L2367" s="639">
        <v>1</v>
      </c>
      <c r="M2367" s="639" t="s">
        <v>694</v>
      </c>
      <c r="N2367" s="637">
        <v>42906.37</v>
      </c>
      <c r="O2367" s="637">
        <v>42906.37</v>
      </c>
      <c r="P2367" s="647">
        <f t="shared" si="75"/>
        <v>0</v>
      </c>
      <c r="Q2367" s="638">
        <f t="shared" si="76"/>
        <v>0</v>
      </c>
      <c r="R2367" s="637" t="s">
        <v>1148</v>
      </c>
      <c r="S2367" s="632" t="s">
        <v>834</v>
      </c>
      <c r="T2367" s="637" t="s">
        <v>10702</v>
      </c>
      <c r="U2367" s="672"/>
      <c r="V2367" s="476"/>
      <c r="W2367" s="632" t="s">
        <v>710</v>
      </c>
      <c r="X2367" s="632" t="s">
        <v>710</v>
      </c>
      <c r="Y2367" s="632" t="s">
        <v>10707</v>
      </c>
      <c r="Z2367" s="637">
        <v>42906.37</v>
      </c>
      <c r="AA2367" s="637" t="s">
        <v>1148</v>
      </c>
      <c r="AB2367" s="632" t="s">
        <v>834</v>
      </c>
    </row>
    <row r="2368" spans="1:28" ht="78.75">
      <c r="A2368" s="475" t="s">
        <v>28090</v>
      </c>
      <c r="B2368" s="842" t="s">
        <v>5839</v>
      </c>
      <c r="C2368" s="636">
        <v>4221008260</v>
      </c>
      <c r="D2368" s="632" t="s">
        <v>268</v>
      </c>
      <c r="E2368" s="632" t="s">
        <v>2139</v>
      </c>
      <c r="F2368" s="632" t="s">
        <v>10685</v>
      </c>
      <c r="G2368" s="632" t="s">
        <v>6107</v>
      </c>
      <c r="H2368" s="632" t="s">
        <v>10701</v>
      </c>
      <c r="I2368" s="632" t="s">
        <v>405</v>
      </c>
      <c r="J2368" s="476"/>
      <c r="K2368" s="632" t="s">
        <v>10</v>
      </c>
      <c r="L2368" s="639">
        <v>1</v>
      </c>
      <c r="M2368" s="639" t="s">
        <v>694</v>
      </c>
      <c r="N2368" s="637">
        <v>179319.78</v>
      </c>
      <c r="O2368" s="637">
        <v>179319.78</v>
      </c>
      <c r="P2368" s="647">
        <f t="shared" si="75"/>
        <v>0</v>
      </c>
      <c r="Q2368" s="638">
        <f t="shared" si="76"/>
        <v>0</v>
      </c>
      <c r="R2368" s="637" t="s">
        <v>1148</v>
      </c>
      <c r="S2368" s="632" t="s">
        <v>834</v>
      </c>
      <c r="T2368" s="637" t="s">
        <v>10702</v>
      </c>
      <c r="U2368" s="672"/>
      <c r="V2368" s="476"/>
      <c r="W2368" s="632" t="s">
        <v>847</v>
      </c>
      <c r="X2368" s="632" t="s">
        <v>847</v>
      </c>
      <c r="Y2368" s="632" t="s">
        <v>10708</v>
      </c>
      <c r="Z2368" s="637">
        <v>179319.78</v>
      </c>
      <c r="AA2368" s="637" t="s">
        <v>1148</v>
      </c>
      <c r="AB2368" s="632" t="s">
        <v>834</v>
      </c>
    </row>
    <row r="2369" spans="1:28" ht="78.75">
      <c r="A2369" s="475" t="s">
        <v>28091</v>
      </c>
      <c r="B2369" s="842" t="s">
        <v>5847</v>
      </c>
      <c r="C2369" s="636">
        <v>4221009320</v>
      </c>
      <c r="D2369" s="632" t="s">
        <v>268</v>
      </c>
      <c r="E2369" s="632" t="s">
        <v>2139</v>
      </c>
      <c r="F2369" s="632" t="s">
        <v>10685</v>
      </c>
      <c r="G2369" s="632" t="s">
        <v>6107</v>
      </c>
      <c r="H2369" s="632" t="s">
        <v>10701</v>
      </c>
      <c r="I2369" s="632" t="s">
        <v>405</v>
      </c>
      <c r="J2369" s="476"/>
      <c r="K2369" s="632" t="s">
        <v>10</v>
      </c>
      <c r="L2369" s="639">
        <v>1</v>
      </c>
      <c r="M2369" s="639" t="s">
        <v>694</v>
      </c>
      <c r="N2369" s="637">
        <v>189295.11</v>
      </c>
      <c r="O2369" s="637">
        <v>189295.11</v>
      </c>
      <c r="P2369" s="647">
        <f t="shared" si="75"/>
        <v>0</v>
      </c>
      <c r="Q2369" s="638">
        <f t="shared" si="76"/>
        <v>0</v>
      </c>
      <c r="R2369" s="637" t="s">
        <v>1148</v>
      </c>
      <c r="S2369" s="632" t="s">
        <v>834</v>
      </c>
      <c r="T2369" s="637" t="s">
        <v>10702</v>
      </c>
      <c r="U2369" s="672"/>
      <c r="V2369" s="476"/>
      <c r="W2369" s="632" t="s">
        <v>847</v>
      </c>
      <c r="X2369" s="632" t="s">
        <v>847</v>
      </c>
      <c r="Y2369" s="632" t="s">
        <v>10709</v>
      </c>
      <c r="Z2369" s="637">
        <v>189295.11</v>
      </c>
      <c r="AA2369" s="637" t="s">
        <v>1148</v>
      </c>
      <c r="AB2369" s="632" t="s">
        <v>834</v>
      </c>
    </row>
    <row r="2370" spans="1:28" ht="67.5">
      <c r="A2370" s="475" t="s">
        <v>28092</v>
      </c>
      <c r="B2370" s="842" t="s">
        <v>10710</v>
      </c>
      <c r="C2370" s="636" t="s">
        <v>5863</v>
      </c>
      <c r="D2370" s="632" t="s">
        <v>268</v>
      </c>
      <c r="E2370" s="632" t="s">
        <v>2139</v>
      </c>
      <c r="F2370" s="632" t="s">
        <v>1338</v>
      </c>
      <c r="G2370" s="632" t="s">
        <v>1338</v>
      </c>
      <c r="H2370" s="632"/>
      <c r="I2370" s="632" t="s">
        <v>1367</v>
      </c>
      <c r="J2370" s="476"/>
      <c r="K2370" s="632" t="s">
        <v>10</v>
      </c>
      <c r="L2370" s="639">
        <v>1</v>
      </c>
      <c r="M2370" s="639" t="s">
        <v>694</v>
      </c>
      <c r="N2370" s="637">
        <v>144520.9</v>
      </c>
      <c r="O2370" s="637">
        <v>144520.9</v>
      </c>
      <c r="P2370" s="647">
        <f t="shared" si="75"/>
        <v>0</v>
      </c>
      <c r="Q2370" s="638">
        <f t="shared" si="76"/>
        <v>0</v>
      </c>
      <c r="R2370" s="637" t="s">
        <v>1148</v>
      </c>
      <c r="S2370" s="632" t="s">
        <v>834</v>
      </c>
      <c r="T2370" s="637" t="s">
        <v>10711</v>
      </c>
      <c r="U2370" s="672"/>
      <c r="V2370" s="476"/>
      <c r="W2370" s="632" t="s">
        <v>828</v>
      </c>
      <c r="X2370" s="632" t="s">
        <v>828</v>
      </c>
      <c r="Y2370" s="632" t="s">
        <v>10712</v>
      </c>
      <c r="Z2370" s="637">
        <v>144520.9</v>
      </c>
      <c r="AA2370" s="637" t="s">
        <v>6085</v>
      </c>
      <c r="AB2370" s="632">
        <v>4205109214</v>
      </c>
    </row>
    <row r="2371" spans="1:28" ht="78.75">
      <c r="A2371" s="475" t="s">
        <v>28093</v>
      </c>
      <c r="B2371" s="842" t="s">
        <v>10710</v>
      </c>
      <c r="C2371" s="636" t="s">
        <v>5863</v>
      </c>
      <c r="D2371" s="632" t="s">
        <v>269</v>
      </c>
      <c r="E2371" s="632" t="s">
        <v>10713</v>
      </c>
      <c r="F2371" s="632" t="s">
        <v>1338</v>
      </c>
      <c r="G2371" s="632" t="s">
        <v>1338</v>
      </c>
      <c r="H2371" s="632" t="s">
        <v>10714</v>
      </c>
      <c r="I2371" s="632" t="s">
        <v>10715</v>
      </c>
      <c r="J2371" s="476"/>
      <c r="K2371" s="632" t="s">
        <v>10</v>
      </c>
      <c r="L2371" s="639">
        <v>1</v>
      </c>
      <c r="M2371" s="639" t="s">
        <v>694</v>
      </c>
      <c r="N2371" s="637">
        <v>402389.66</v>
      </c>
      <c r="O2371" s="637">
        <v>402389.66</v>
      </c>
      <c r="P2371" s="647">
        <f t="shared" si="75"/>
        <v>0</v>
      </c>
      <c r="Q2371" s="638">
        <f t="shared" si="76"/>
        <v>0</v>
      </c>
      <c r="R2371" s="637" t="s">
        <v>10716</v>
      </c>
      <c r="S2371" s="632" t="s">
        <v>846</v>
      </c>
      <c r="T2371" s="637" t="s">
        <v>10717</v>
      </c>
      <c r="U2371" s="672"/>
      <c r="V2371" s="476"/>
      <c r="W2371" s="632" t="s">
        <v>1140</v>
      </c>
      <c r="X2371" s="632" t="s">
        <v>1140</v>
      </c>
      <c r="Y2371" s="632" t="s">
        <v>10718</v>
      </c>
      <c r="Z2371" s="637">
        <v>402389.66</v>
      </c>
      <c r="AA2371" s="637" t="s">
        <v>10716</v>
      </c>
      <c r="AB2371" s="632" t="s">
        <v>846</v>
      </c>
    </row>
    <row r="2372" spans="1:28" ht="78.75">
      <c r="A2372" s="475" t="s">
        <v>28094</v>
      </c>
      <c r="B2372" s="842" t="s">
        <v>10710</v>
      </c>
      <c r="C2372" s="636" t="s">
        <v>5863</v>
      </c>
      <c r="D2372" s="632" t="s">
        <v>269</v>
      </c>
      <c r="E2372" s="632" t="s">
        <v>267</v>
      </c>
      <c r="F2372" s="632" t="s">
        <v>1338</v>
      </c>
      <c r="G2372" s="632" t="s">
        <v>1338</v>
      </c>
      <c r="H2372" s="632" t="s">
        <v>10719</v>
      </c>
      <c r="I2372" s="632" t="s">
        <v>3784</v>
      </c>
      <c r="J2372" s="476"/>
      <c r="K2372" s="632" t="s">
        <v>10</v>
      </c>
      <c r="L2372" s="639">
        <v>1</v>
      </c>
      <c r="M2372" s="639" t="s">
        <v>694</v>
      </c>
      <c r="N2372" s="637">
        <v>82460.320000000007</v>
      </c>
      <c r="O2372" s="637">
        <v>82460.320000000007</v>
      </c>
      <c r="P2372" s="647">
        <f t="shared" si="75"/>
        <v>0</v>
      </c>
      <c r="Q2372" s="638">
        <f t="shared" si="76"/>
        <v>0</v>
      </c>
      <c r="R2372" s="637" t="s">
        <v>563</v>
      </c>
      <c r="S2372" s="632" t="s">
        <v>1354</v>
      </c>
      <c r="T2372" s="637" t="s">
        <v>10720</v>
      </c>
      <c r="U2372" s="672"/>
      <c r="V2372" s="476"/>
      <c r="W2372" s="632" t="s">
        <v>844</v>
      </c>
      <c r="X2372" s="632" t="s">
        <v>844</v>
      </c>
      <c r="Y2372" s="632" t="s">
        <v>10721</v>
      </c>
      <c r="Z2372" s="637">
        <v>82460.320000000007</v>
      </c>
      <c r="AA2372" s="637" t="s">
        <v>563</v>
      </c>
      <c r="AB2372" s="632" t="s">
        <v>1354</v>
      </c>
    </row>
    <row r="2373" spans="1:28" ht="56.25">
      <c r="A2373" s="475" t="s">
        <v>28095</v>
      </c>
      <c r="B2373" s="842" t="s">
        <v>10710</v>
      </c>
      <c r="C2373" s="636" t="s">
        <v>5863</v>
      </c>
      <c r="D2373" s="632" t="s">
        <v>265</v>
      </c>
      <c r="E2373" s="632" t="s">
        <v>537</v>
      </c>
      <c r="F2373" s="632" t="s">
        <v>692</v>
      </c>
      <c r="G2373" s="632" t="s">
        <v>692</v>
      </c>
      <c r="H2373" s="632" t="s">
        <v>10722</v>
      </c>
      <c r="I2373" s="632" t="s">
        <v>1367</v>
      </c>
      <c r="J2373" s="476"/>
      <c r="K2373" s="632" t="s">
        <v>10</v>
      </c>
      <c r="L2373" s="639">
        <v>1</v>
      </c>
      <c r="M2373" s="639" t="s">
        <v>694</v>
      </c>
      <c r="N2373" s="637">
        <v>12000</v>
      </c>
      <c r="O2373" s="637">
        <v>12000</v>
      </c>
      <c r="P2373" s="647">
        <f t="shared" si="75"/>
        <v>0</v>
      </c>
      <c r="Q2373" s="638">
        <f t="shared" si="76"/>
        <v>0</v>
      </c>
      <c r="R2373" s="637" t="s">
        <v>262</v>
      </c>
      <c r="S2373" s="632" t="s">
        <v>1363</v>
      </c>
      <c r="T2373" s="637" t="s">
        <v>10723</v>
      </c>
      <c r="U2373" s="672"/>
      <c r="V2373" s="476"/>
      <c r="W2373" s="632" t="s">
        <v>1493</v>
      </c>
      <c r="X2373" s="632" t="s">
        <v>1493</v>
      </c>
      <c r="Y2373" s="632" t="s">
        <v>10724</v>
      </c>
      <c r="Z2373" s="637">
        <v>12000</v>
      </c>
      <c r="AA2373" s="637" t="s">
        <v>262</v>
      </c>
      <c r="AB2373" s="632" t="s">
        <v>1363</v>
      </c>
    </row>
    <row r="2374" spans="1:28" ht="67.5">
      <c r="A2374" s="475" t="s">
        <v>28096</v>
      </c>
      <c r="B2374" s="842" t="s">
        <v>10725</v>
      </c>
      <c r="C2374" s="636" t="s">
        <v>5873</v>
      </c>
      <c r="D2374" s="632" t="s">
        <v>268</v>
      </c>
      <c r="E2374" s="632" t="s">
        <v>2139</v>
      </c>
      <c r="F2374" s="632" t="s">
        <v>1338</v>
      </c>
      <c r="G2374" s="632" t="s">
        <v>1338</v>
      </c>
      <c r="H2374" s="632"/>
      <c r="I2374" s="632" t="s">
        <v>1367</v>
      </c>
      <c r="J2374" s="476"/>
      <c r="K2374" s="632" t="s">
        <v>10</v>
      </c>
      <c r="L2374" s="639">
        <v>1</v>
      </c>
      <c r="M2374" s="639" t="s">
        <v>694</v>
      </c>
      <c r="N2374" s="637">
        <v>110842.4</v>
      </c>
      <c r="O2374" s="637">
        <v>110842.4</v>
      </c>
      <c r="P2374" s="647">
        <f t="shared" si="75"/>
        <v>0</v>
      </c>
      <c r="Q2374" s="638">
        <f t="shared" si="76"/>
        <v>0</v>
      </c>
      <c r="R2374" s="637" t="s">
        <v>1148</v>
      </c>
      <c r="S2374" s="632" t="s">
        <v>834</v>
      </c>
      <c r="T2374" s="637" t="s">
        <v>10711</v>
      </c>
      <c r="U2374" s="672"/>
      <c r="V2374" s="476"/>
      <c r="W2374" s="632" t="s">
        <v>828</v>
      </c>
      <c r="X2374" s="632" t="s">
        <v>828</v>
      </c>
      <c r="Y2374" s="632" t="s">
        <v>10726</v>
      </c>
      <c r="Z2374" s="637">
        <v>110842.4</v>
      </c>
      <c r="AA2374" s="637" t="s">
        <v>6085</v>
      </c>
      <c r="AB2374" s="632">
        <v>4205109214</v>
      </c>
    </row>
    <row r="2375" spans="1:28" ht="78.75">
      <c r="A2375" s="475" t="s">
        <v>28097</v>
      </c>
      <c r="B2375" s="842" t="s">
        <v>10725</v>
      </c>
      <c r="C2375" s="636" t="s">
        <v>5873</v>
      </c>
      <c r="D2375" s="632" t="s">
        <v>269</v>
      </c>
      <c r="E2375" s="632" t="s">
        <v>10713</v>
      </c>
      <c r="F2375" s="632" t="s">
        <v>1338</v>
      </c>
      <c r="G2375" s="632" t="s">
        <v>1338</v>
      </c>
      <c r="H2375" s="632" t="s">
        <v>10727</v>
      </c>
      <c r="I2375" s="632" t="s">
        <v>10715</v>
      </c>
      <c r="J2375" s="476"/>
      <c r="K2375" s="632" t="s">
        <v>10</v>
      </c>
      <c r="L2375" s="639">
        <v>1</v>
      </c>
      <c r="M2375" s="639" t="s">
        <v>694</v>
      </c>
      <c r="N2375" s="637">
        <v>399730.54</v>
      </c>
      <c r="O2375" s="637">
        <v>399730.54</v>
      </c>
      <c r="P2375" s="647">
        <f t="shared" si="75"/>
        <v>0</v>
      </c>
      <c r="Q2375" s="638">
        <f t="shared" si="76"/>
        <v>0</v>
      </c>
      <c r="R2375" s="637" t="s">
        <v>10716</v>
      </c>
      <c r="S2375" s="632" t="s">
        <v>846</v>
      </c>
      <c r="T2375" s="637" t="s">
        <v>10717</v>
      </c>
      <c r="U2375" s="672"/>
      <c r="V2375" s="476"/>
      <c r="W2375" s="632" t="s">
        <v>1140</v>
      </c>
      <c r="X2375" s="632" t="s">
        <v>1140</v>
      </c>
      <c r="Y2375" s="632" t="s">
        <v>10728</v>
      </c>
      <c r="Z2375" s="637">
        <v>399730.54</v>
      </c>
      <c r="AA2375" s="637" t="s">
        <v>10716</v>
      </c>
      <c r="AB2375" s="632" t="s">
        <v>846</v>
      </c>
    </row>
    <row r="2376" spans="1:28" ht="78.75">
      <c r="A2376" s="475" t="s">
        <v>28098</v>
      </c>
      <c r="B2376" s="842" t="s">
        <v>10725</v>
      </c>
      <c r="C2376" s="636" t="s">
        <v>5873</v>
      </c>
      <c r="D2376" s="632" t="s">
        <v>269</v>
      </c>
      <c r="E2376" s="632" t="s">
        <v>267</v>
      </c>
      <c r="F2376" s="632" t="s">
        <v>1338</v>
      </c>
      <c r="G2376" s="632" t="s">
        <v>1338</v>
      </c>
      <c r="H2376" s="632" t="s">
        <v>10729</v>
      </c>
      <c r="I2376" s="632" t="s">
        <v>3784</v>
      </c>
      <c r="J2376" s="476"/>
      <c r="K2376" s="632" t="s">
        <v>10</v>
      </c>
      <c r="L2376" s="639">
        <v>1</v>
      </c>
      <c r="M2376" s="639" t="s">
        <v>694</v>
      </c>
      <c r="N2376" s="637">
        <v>45661.07</v>
      </c>
      <c r="O2376" s="637">
        <v>45661.07</v>
      </c>
      <c r="P2376" s="647">
        <f t="shared" si="75"/>
        <v>0</v>
      </c>
      <c r="Q2376" s="638">
        <f t="shared" si="76"/>
        <v>0</v>
      </c>
      <c r="R2376" s="637" t="s">
        <v>563</v>
      </c>
      <c r="S2376" s="632" t="s">
        <v>1354</v>
      </c>
      <c r="T2376" s="637" t="s">
        <v>10720</v>
      </c>
      <c r="U2376" s="672"/>
      <c r="V2376" s="476"/>
      <c r="W2376" s="632" t="s">
        <v>641</v>
      </c>
      <c r="X2376" s="632" t="s">
        <v>641</v>
      </c>
      <c r="Y2376" s="632" t="s">
        <v>10730</v>
      </c>
      <c r="Z2376" s="637">
        <v>45661.07</v>
      </c>
      <c r="AA2376" s="637" t="s">
        <v>563</v>
      </c>
      <c r="AB2376" s="632" t="s">
        <v>1354</v>
      </c>
    </row>
    <row r="2377" spans="1:28" ht="56.25">
      <c r="A2377" s="475" t="s">
        <v>28099</v>
      </c>
      <c r="B2377" s="842" t="s">
        <v>10725</v>
      </c>
      <c r="C2377" s="636" t="s">
        <v>5873</v>
      </c>
      <c r="D2377" s="632" t="s">
        <v>265</v>
      </c>
      <c r="E2377" s="632" t="s">
        <v>537</v>
      </c>
      <c r="F2377" s="632" t="s">
        <v>10731</v>
      </c>
      <c r="G2377" s="632" t="s">
        <v>10731</v>
      </c>
      <c r="H2377" s="632" t="s">
        <v>10732</v>
      </c>
      <c r="I2377" s="632" t="s">
        <v>1367</v>
      </c>
      <c r="J2377" s="476"/>
      <c r="K2377" s="632" t="s">
        <v>10</v>
      </c>
      <c r="L2377" s="639">
        <v>1</v>
      </c>
      <c r="M2377" s="639" t="s">
        <v>694</v>
      </c>
      <c r="N2377" s="637">
        <v>12000</v>
      </c>
      <c r="O2377" s="637">
        <v>12000</v>
      </c>
      <c r="P2377" s="647">
        <f t="shared" si="75"/>
        <v>0</v>
      </c>
      <c r="Q2377" s="638">
        <f t="shared" si="76"/>
        <v>0</v>
      </c>
      <c r="R2377" s="637" t="s">
        <v>262</v>
      </c>
      <c r="S2377" s="632" t="s">
        <v>1363</v>
      </c>
      <c r="T2377" s="637" t="s">
        <v>10723</v>
      </c>
      <c r="U2377" s="672"/>
      <c r="V2377" s="476"/>
      <c r="W2377" s="632" t="s">
        <v>844</v>
      </c>
      <c r="X2377" s="632" t="s">
        <v>844</v>
      </c>
      <c r="Y2377" s="632" t="s">
        <v>10733</v>
      </c>
      <c r="Z2377" s="637">
        <v>12000</v>
      </c>
      <c r="AA2377" s="637" t="s">
        <v>262</v>
      </c>
      <c r="AB2377" s="632" t="s">
        <v>1363</v>
      </c>
    </row>
    <row r="2378" spans="1:28" ht="67.5">
      <c r="A2378" s="475" t="s">
        <v>28100</v>
      </c>
      <c r="B2378" s="842" t="s">
        <v>10734</v>
      </c>
      <c r="C2378" s="636" t="s">
        <v>5855</v>
      </c>
      <c r="D2378" s="632" t="s">
        <v>268</v>
      </c>
      <c r="E2378" s="632" t="s">
        <v>2139</v>
      </c>
      <c r="F2378" s="632" t="s">
        <v>1338</v>
      </c>
      <c r="G2378" s="632" t="s">
        <v>1338</v>
      </c>
      <c r="H2378" s="632"/>
      <c r="I2378" s="632" t="s">
        <v>1367</v>
      </c>
      <c r="J2378" s="476"/>
      <c r="K2378" s="632" t="s">
        <v>10</v>
      </c>
      <c r="L2378" s="639">
        <v>1</v>
      </c>
      <c r="M2378" s="639" t="s">
        <v>694</v>
      </c>
      <c r="N2378" s="637">
        <v>32731.599999999999</v>
      </c>
      <c r="O2378" s="637">
        <v>32731.599999999999</v>
      </c>
      <c r="P2378" s="647">
        <f t="shared" si="75"/>
        <v>0</v>
      </c>
      <c r="Q2378" s="638">
        <f t="shared" si="76"/>
        <v>0</v>
      </c>
      <c r="R2378" s="637" t="s">
        <v>1148</v>
      </c>
      <c r="S2378" s="632" t="s">
        <v>834</v>
      </c>
      <c r="T2378" s="637" t="s">
        <v>10711</v>
      </c>
      <c r="U2378" s="672"/>
      <c r="V2378" s="476"/>
      <c r="W2378" s="632" t="s">
        <v>1676</v>
      </c>
      <c r="X2378" s="632" t="s">
        <v>1676</v>
      </c>
      <c r="Y2378" s="632" t="s">
        <v>10735</v>
      </c>
      <c r="Z2378" s="637">
        <v>32731.599999999999</v>
      </c>
      <c r="AA2378" s="637" t="s">
        <v>6085</v>
      </c>
      <c r="AB2378" s="632">
        <v>4205109214</v>
      </c>
    </row>
    <row r="2379" spans="1:28" ht="67.5">
      <c r="A2379" s="475" t="s">
        <v>28101</v>
      </c>
      <c r="B2379" s="842" t="s">
        <v>10734</v>
      </c>
      <c r="C2379" s="636" t="s">
        <v>5855</v>
      </c>
      <c r="D2379" s="632" t="s">
        <v>268</v>
      </c>
      <c r="E2379" s="632" t="s">
        <v>2139</v>
      </c>
      <c r="F2379" s="632" t="s">
        <v>1338</v>
      </c>
      <c r="G2379" s="632" t="s">
        <v>1338</v>
      </c>
      <c r="H2379" s="632"/>
      <c r="I2379" s="632" t="s">
        <v>1367</v>
      </c>
      <c r="J2379" s="476"/>
      <c r="K2379" s="632" t="s">
        <v>10</v>
      </c>
      <c r="L2379" s="639">
        <v>1</v>
      </c>
      <c r="M2379" s="639" t="s">
        <v>694</v>
      </c>
      <c r="N2379" s="637">
        <v>140437.6</v>
      </c>
      <c r="O2379" s="637">
        <v>140437.6</v>
      </c>
      <c r="P2379" s="647">
        <f t="shared" si="75"/>
        <v>0</v>
      </c>
      <c r="Q2379" s="638">
        <f t="shared" si="76"/>
        <v>0</v>
      </c>
      <c r="R2379" s="637" t="s">
        <v>1148</v>
      </c>
      <c r="S2379" s="632" t="s">
        <v>834</v>
      </c>
      <c r="T2379" s="637" t="s">
        <v>10711</v>
      </c>
      <c r="U2379" s="672"/>
      <c r="V2379" s="476"/>
      <c r="W2379" s="632" t="s">
        <v>828</v>
      </c>
      <c r="X2379" s="632" t="s">
        <v>828</v>
      </c>
      <c r="Y2379" s="632" t="s">
        <v>10736</v>
      </c>
      <c r="Z2379" s="637">
        <v>140437.6</v>
      </c>
      <c r="AA2379" s="637" t="s">
        <v>6085</v>
      </c>
      <c r="AB2379" s="632">
        <v>4205109214</v>
      </c>
    </row>
    <row r="2380" spans="1:28" ht="78.75">
      <c r="A2380" s="475" t="s">
        <v>28102</v>
      </c>
      <c r="B2380" s="842" t="s">
        <v>10734</v>
      </c>
      <c r="C2380" s="636" t="s">
        <v>5855</v>
      </c>
      <c r="D2380" s="632" t="s">
        <v>269</v>
      </c>
      <c r="E2380" s="632" t="s">
        <v>10713</v>
      </c>
      <c r="F2380" s="632" t="s">
        <v>1338</v>
      </c>
      <c r="G2380" s="632" t="s">
        <v>1338</v>
      </c>
      <c r="H2380" s="632" t="s">
        <v>10737</v>
      </c>
      <c r="I2380" s="632" t="s">
        <v>10715</v>
      </c>
      <c r="J2380" s="476"/>
      <c r="K2380" s="632" t="s">
        <v>10</v>
      </c>
      <c r="L2380" s="639">
        <v>1</v>
      </c>
      <c r="M2380" s="639" t="s">
        <v>694</v>
      </c>
      <c r="N2380" s="637">
        <v>401953.3</v>
      </c>
      <c r="O2380" s="637">
        <v>401953.3</v>
      </c>
      <c r="P2380" s="647">
        <f t="shared" si="75"/>
        <v>0</v>
      </c>
      <c r="Q2380" s="638">
        <f t="shared" si="76"/>
        <v>0</v>
      </c>
      <c r="R2380" s="637" t="s">
        <v>10716</v>
      </c>
      <c r="S2380" s="632" t="s">
        <v>846</v>
      </c>
      <c r="T2380" s="637" t="s">
        <v>10717</v>
      </c>
      <c r="U2380" s="672"/>
      <c r="V2380" s="476"/>
      <c r="W2380" s="632" t="s">
        <v>1140</v>
      </c>
      <c r="X2380" s="632" t="s">
        <v>1140</v>
      </c>
      <c r="Y2380" s="632" t="s">
        <v>10738</v>
      </c>
      <c r="Z2380" s="637">
        <v>401953.3</v>
      </c>
      <c r="AA2380" s="637" t="s">
        <v>10716</v>
      </c>
      <c r="AB2380" s="632" t="s">
        <v>846</v>
      </c>
    </row>
    <row r="2381" spans="1:28" ht="78.75">
      <c r="A2381" s="475" t="s">
        <v>28103</v>
      </c>
      <c r="B2381" s="842" t="s">
        <v>10734</v>
      </c>
      <c r="C2381" s="636" t="s">
        <v>5855</v>
      </c>
      <c r="D2381" s="632" t="s">
        <v>269</v>
      </c>
      <c r="E2381" s="632" t="s">
        <v>267</v>
      </c>
      <c r="F2381" s="632" t="s">
        <v>1338</v>
      </c>
      <c r="G2381" s="632" t="s">
        <v>1338</v>
      </c>
      <c r="H2381" s="632" t="s">
        <v>10739</v>
      </c>
      <c r="I2381" s="632" t="s">
        <v>3784</v>
      </c>
      <c r="J2381" s="476"/>
      <c r="K2381" s="632" t="s">
        <v>10</v>
      </c>
      <c r="L2381" s="639">
        <v>1</v>
      </c>
      <c r="M2381" s="639" t="s">
        <v>694</v>
      </c>
      <c r="N2381" s="637">
        <v>86075.5</v>
      </c>
      <c r="O2381" s="637">
        <v>86075.5</v>
      </c>
      <c r="P2381" s="647">
        <f t="shared" si="75"/>
        <v>0</v>
      </c>
      <c r="Q2381" s="638">
        <f t="shared" si="76"/>
        <v>0</v>
      </c>
      <c r="R2381" s="637" t="s">
        <v>563</v>
      </c>
      <c r="S2381" s="632" t="s">
        <v>1354</v>
      </c>
      <c r="T2381" s="637" t="s">
        <v>10720</v>
      </c>
      <c r="U2381" s="672"/>
      <c r="V2381" s="476"/>
      <c r="W2381" s="632" t="s">
        <v>1676</v>
      </c>
      <c r="X2381" s="632" t="s">
        <v>1676</v>
      </c>
      <c r="Y2381" s="632" t="s">
        <v>10735</v>
      </c>
      <c r="Z2381" s="637">
        <v>86075.5</v>
      </c>
      <c r="AA2381" s="637" t="s">
        <v>563</v>
      </c>
      <c r="AB2381" s="632" t="s">
        <v>1354</v>
      </c>
    </row>
    <row r="2382" spans="1:28" ht="56.25">
      <c r="A2382" s="475" t="s">
        <v>28104</v>
      </c>
      <c r="B2382" s="842" t="s">
        <v>10734</v>
      </c>
      <c r="C2382" s="636" t="s">
        <v>5855</v>
      </c>
      <c r="D2382" s="632" t="s">
        <v>265</v>
      </c>
      <c r="E2382" s="632" t="s">
        <v>537</v>
      </c>
      <c r="F2382" s="632" t="s">
        <v>692</v>
      </c>
      <c r="G2382" s="632" t="s">
        <v>692</v>
      </c>
      <c r="H2382" s="632" t="s">
        <v>10740</v>
      </c>
      <c r="I2382" s="632" t="s">
        <v>1367</v>
      </c>
      <c r="J2382" s="476"/>
      <c r="K2382" s="632" t="s">
        <v>10</v>
      </c>
      <c r="L2382" s="639">
        <v>1</v>
      </c>
      <c r="M2382" s="639" t="s">
        <v>694</v>
      </c>
      <c r="N2382" s="637">
        <v>12000</v>
      </c>
      <c r="O2382" s="637">
        <v>12000</v>
      </c>
      <c r="P2382" s="647">
        <f t="shared" si="75"/>
        <v>0</v>
      </c>
      <c r="Q2382" s="638">
        <f t="shared" si="76"/>
        <v>0</v>
      </c>
      <c r="R2382" s="637" t="s">
        <v>262</v>
      </c>
      <c r="S2382" s="632" t="s">
        <v>1363</v>
      </c>
      <c r="T2382" s="637" t="s">
        <v>10723</v>
      </c>
      <c r="U2382" s="672"/>
      <c r="V2382" s="476"/>
      <c r="W2382" s="632" t="s">
        <v>1493</v>
      </c>
      <c r="X2382" s="632" t="s">
        <v>1493</v>
      </c>
      <c r="Y2382" s="632" t="s">
        <v>10741</v>
      </c>
      <c r="Z2382" s="637">
        <v>12000</v>
      </c>
      <c r="AA2382" s="637" t="s">
        <v>262</v>
      </c>
      <c r="AB2382" s="632" t="s">
        <v>1363</v>
      </c>
    </row>
    <row r="2383" spans="1:28" ht="67.5">
      <c r="A2383" s="475" t="s">
        <v>28105</v>
      </c>
      <c r="B2383" s="842" t="s">
        <v>10742</v>
      </c>
      <c r="C2383" s="636" t="s">
        <v>5881</v>
      </c>
      <c r="D2383" s="632" t="s">
        <v>268</v>
      </c>
      <c r="E2383" s="632" t="s">
        <v>2139</v>
      </c>
      <c r="F2383" s="632" t="s">
        <v>1338</v>
      </c>
      <c r="G2383" s="632" t="s">
        <v>1338</v>
      </c>
      <c r="H2383" s="632"/>
      <c r="I2383" s="632" t="s">
        <v>1367</v>
      </c>
      <c r="J2383" s="476"/>
      <c r="K2383" s="632" t="s">
        <v>10</v>
      </c>
      <c r="L2383" s="639">
        <v>1</v>
      </c>
      <c r="M2383" s="639" t="s">
        <v>694</v>
      </c>
      <c r="N2383" s="637">
        <v>133485.44</v>
      </c>
      <c r="O2383" s="637">
        <v>133485.44</v>
      </c>
      <c r="P2383" s="647">
        <f t="shared" si="75"/>
        <v>0</v>
      </c>
      <c r="Q2383" s="638">
        <f t="shared" si="76"/>
        <v>0</v>
      </c>
      <c r="R2383" s="637" t="s">
        <v>1148</v>
      </c>
      <c r="S2383" s="632" t="s">
        <v>834</v>
      </c>
      <c r="T2383" s="637" t="s">
        <v>10711</v>
      </c>
      <c r="U2383" s="672"/>
      <c r="V2383" s="476"/>
      <c r="W2383" s="632" t="s">
        <v>1676</v>
      </c>
      <c r="X2383" s="632" t="s">
        <v>1676</v>
      </c>
      <c r="Y2383" s="632" t="s">
        <v>10743</v>
      </c>
      <c r="Z2383" s="637">
        <v>133485.44</v>
      </c>
      <c r="AA2383" s="637" t="s">
        <v>6085</v>
      </c>
      <c r="AB2383" s="632">
        <v>4205109214</v>
      </c>
    </row>
    <row r="2384" spans="1:28" ht="78.75">
      <c r="A2384" s="475" t="s">
        <v>28106</v>
      </c>
      <c r="B2384" s="842" t="s">
        <v>10742</v>
      </c>
      <c r="C2384" s="636" t="s">
        <v>5881</v>
      </c>
      <c r="D2384" s="632" t="s">
        <v>269</v>
      </c>
      <c r="E2384" s="632" t="s">
        <v>10713</v>
      </c>
      <c r="F2384" s="632" t="s">
        <v>1338</v>
      </c>
      <c r="G2384" s="632" t="s">
        <v>1338</v>
      </c>
      <c r="H2384" s="632"/>
      <c r="I2384" s="632" t="s">
        <v>10715</v>
      </c>
      <c r="J2384" s="476"/>
      <c r="K2384" s="632" t="s">
        <v>10</v>
      </c>
      <c r="L2384" s="639">
        <v>1</v>
      </c>
      <c r="M2384" s="639" t="s">
        <v>694</v>
      </c>
      <c r="N2384" s="637">
        <v>553477.44999999995</v>
      </c>
      <c r="O2384" s="637">
        <v>553477.44999999995</v>
      </c>
      <c r="P2384" s="647">
        <f t="shared" si="75"/>
        <v>0</v>
      </c>
      <c r="Q2384" s="638">
        <f t="shared" si="76"/>
        <v>0</v>
      </c>
      <c r="R2384" s="637" t="s">
        <v>10716</v>
      </c>
      <c r="S2384" s="632" t="s">
        <v>846</v>
      </c>
      <c r="T2384" s="637" t="s">
        <v>10717</v>
      </c>
      <c r="U2384" s="672"/>
      <c r="V2384" s="476"/>
      <c r="W2384" s="632" t="s">
        <v>1140</v>
      </c>
      <c r="X2384" s="632" t="s">
        <v>1140</v>
      </c>
      <c r="Y2384" s="632" t="s">
        <v>10744</v>
      </c>
      <c r="Z2384" s="637">
        <v>553477.44999999995</v>
      </c>
      <c r="AA2384" s="637" t="s">
        <v>10716</v>
      </c>
      <c r="AB2384" s="632" t="s">
        <v>846</v>
      </c>
    </row>
    <row r="2385" spans="1:28" ht="78.75">
      <c r="A2385" s="475" t="s">
        <v>28107</v>
      </c>
      <c r="B2385" s="842" t="s">
        <v>10742</v>
      </c>
      <c r="C2385" s="636" t="s">
        <v>5881</v>
      </c>
      <c r="D2385" s="632" t="s">
        <v>269</v>
      </c>
      <c r="E2385" s="632" t="s">
        <v>267</v>
      </c>
      <c r="F2385" s="632" t="s">
        <v>1338</v>
      </c>
      <c r="G2385" s="632" t="s">
        <v>1338</v>
      </c>
      <c r="H2385" s="632"/>
      <c r="I2385" s="632" t="s">
        <v>3784</v>
      </c>
      <c r="J2385" s="476"/>
      <c r="K2385" s="632" t="s">
        <v>10</v>
      </c>
      <c r="L2385" s="639">
        <v>1</v>
      </c>
      <c r="M2385" s="639" t="s">
        <v>694</v>
      </c>
      <c r="N2385" s="637">
        <v>15563.19</v>
      </c>
      <c r="O2385" s="637">
        <v>15563.19</v>
      </c>
      <c r="P2385" s="647">
        <f t="shared" si="75"/>
        <v>0</v>
      </c>
      <c r="Q2385" s="638">
        <f t="shared" si="76"/>
        <v>0</v>
      </c>
      <c r="R2385" s="637" t="s">
        <v>563</v>
      </c>
      <c r="S2385" s="632" t="s">
        <v>1354</v>
      </c>
      <c r="T2385" s="637" t="s">
        <v>10720</v>
      </c>
      <c r="U2385" s="672"/>
      <c r="V2385" s="476"/>
      <c r="W2385" s="632" t="s">
        <v>844</v>
      </c>
      <c r="X2385" s="632" t="s">
        <v>844</v>
      </c>
      <c r="Y2385" s="632" t="s">
        <v>10745</v>
      </c>
      <c r="Z2385" s="637">
        <v>15563.19</v>
      </c>
      <c r="AA2385" s="637" t="s">
        <v>563</v>
      </c>
      <c r="AB2385" s="632" t="s">
        <v>1354</v>
      </c>
    </row>
    <row r="2386" spans="1:28" ht="56.25">
      <c r="A2386" s="475" t="s">
        <v>28108</v>
      </c>
      <c r="B2386" s="842" t="s">
        <v>10742</v>
      </c>
      <c r="C2386" s="636" t="s">
        <v>5881</v>
      </c>
      <c r="D2386" s="632" t="s">
        <v>265</v>
      </c>
      <c r="E2386" s="632" t="s">
        <v>537</v>
      </c>
      <c r="F2386" s="632" t="s">
        <v>1338</v>
      </c>
      <c r="G2386" s="632" t="s">
        <v>1338</v>
      </c>
      <c r="H2386" s="632" t="s">
        <v>10746</v>
      </c>
      <c r="I2386" s="632" t="s">
        <v>1367</v>
      </c>
      <c r="J2386" s="476"/>
      <c r="K2386" s="632" t="s">
        <v>10</v>
      </c>
      <c r="L2386" s="639">
        <v>1</v>
      </c>
      <c r="M2386" s="639" t="s">
        <v>694</v>
      </c>
      <c r="N2386" s="637">
        <v>12000</v>
      </c>
      <c r="O2386" s="637">
        <v>12000</v>
      </c>
      <c r="P2386" s="647">
        <f t="shared" si="75"/>
        <v>0</v>
      </c>
      <c r="Q2386" s="638">
        <f t="shared" si="76"/>
        <v>0</v>
      </c>
      <c r="R2386" s="637" t="s">
        <v>262</v>
      </c>
      <c r="S2386" s="632" t="s">
        <v>1363</v>
      </c>
      <c r="T2386" s="637" t="s">
        <v>10723</v>
      </c>
      <c r="U2386" s="672"/>
      <c r="V2386" s="476"/>
      <c r="W2386" s="632" t="s">
        <v>6493</v>
      </c>
      <c r="X2386" s="632" t="s">
        <v>6493</v>
      </c>
      <c r="Y2386" s="632" t="s">
        <v>10747</v>
      </c>
      <c r="Z2386" s="637">
        <v>12000</v>
      </c>
      <c r="AA2386" s="637" t="s">
        <v>262</v>
      </c>
      <c r="AB2386" s="632" t="s">
        <v>1363</v>
      </c>
    </row>
    <row r="2387" spans="1:28" ht="67.5">
      <c r="A2387" s="475" t="s">
        <v>28109</v>
      </c>
      <c r="B2387" s="842" t="s">
        <v>10748</v>
      </c>
      <c r="C2387" s="636" t="s">
        <v>5891</v>
      </c>
      <c r="D2387" s="632" t="s">
        <v>268</v>
      </c>
      <c r="E2387" s="632" t="s">
        <v>2139</v>
      </c>
      <c r="F2387" s="632" t="s">
        <v>1338</v>
      </c>
      <c r="G2387" s="632" t="s">
        <v>1338</v>
      </c>
      <c r="H2387" s="632"/>
      <c r="I2387" s="632" t="s">
        <v>1367</v>
      </c>
      <c r="J2387" s="476"/>
      <c r="K2387" s="632" t="s">
        <v>10</v>
      </c>
      <c r="L2387" s="639">
        <v>1</v>
      </c>
      <c r="M2387" s="639" t="s">
        <v>694</v>
      </c>
      <c r="N2387" s="637">
        <v>520525.4</v>
      </c>
      <c r="O2387" s="637">
        <v>520525.4</v>
      </c>
      <c r="P2387" s="647">
        <f t="shared" ref="P2387:P2450" si="77">N2387-O2387</f>
        <v>0</v>
      </c>
      <c r="Q2387" s="638">
        <f t="shared" ref="Q2387:Q2450" si="78">(100-((O2387/N2387)*100))/100</f>
        <v>0</v>
      </c>
      <c r="R2387" s="637" t="s">
        <v>1148</v>
      </c>
      <c r="S2387" s="632" t="s">
        <v>834</v>
      </c>
      <c r="T2387" s="637" t="s">
        <v>10711</v>
      </c>
      <c r="U2387" s="672"/>
      <c r="V2387" s="476"/>
      <c r="W2387" s="632" t="s">
        <v>828</v>
      </c>
      <c r="X2387" s="632" t="s">
        <v>828</v>
      </c>
      <c r="Y2387" s="632" t="s">
        <v>10749</v>
      </c>
      <c r="Z2387" s="637">
        <v>520525.4</v>
      </c>
      <c r="AA2387" s="637" t="s">
        <v>6085</v>
      </c>
      <c r="AB2387" s="632">
        <v>4205109214</v>
      </c>
    </row>
    <row r="2388" spans="1:28" ht="78.75">
      <c r="A2388" s="475" t="s">
        <v>28110</v>
      </c>
      <c r="B2388" s="842" t="s">
        <v>10748</v>
      </c>
      <c r="C2388" s="636" t="s">
        <v>5891</v>
      </c>
      <c r="D2388" s="632" t="s">
        <v>269</v>
      </c>
      <c r="E2388" s="632" t="s">
        <v>10713</v>
      </c>
      <c r="F2388" s="632" t="s">
        <v>1338</v>
      </c>
      <c r="G2388" s="632" t="s">
        <v>1338</v>
      </c>
      <c r="H2388" s="632" t="s">
        <v>10750</v>
      </c>
      <c r="I2388" s="632" t="s">
        <v>10715</v>
      </c>
      <c r="J2388" s="476"/>
      <c r="K2388" s="632" t="s">
        <v>10</v>
      </c>
      <c r="L2388" s="639">
        <v>1</v>
      </c>
      <c r="M2388" s="639" t="s">
        <v>694</v>
      </c>
      <c r="N2388" s="637">
        <v>1515915.51</v>
      </c>
      <c r="O2388" s="637">
        <v>1515915.51</v>
      </c>
      <c r="P2388" s="647">
        <f t="shared" si="77"/>
        <v>0</v>
      </c>
      <c r="Q2388" s="638">
        <f t="shared" si="78"/>
        <v>0</v>
      </c>
      <c r="R2388" s="637" t="s">
        <v>10716</v>
      </c>
      <c r="S2388" s="632" t="s">
        <v>846</v>
      </c>
      <c r="T2388" s="637" t="s">
        <v>10717</v>
      </c>
      <c r="U2388" s="672"/>
      <c r="V2388" s="476"/>
      <c r="W2388" s="632" t="s">
        <v>1140</v>
      </c>
      <c r="X2388" s="632" t="s">
        <v>1140</v>
      </c>
      <c r="Y2388" s="632" t="s">
        <v>10751</v>
      </c>
      <c r="Z2388" s="637">
        <v>1515915.51</v>
      </c>
      <c r="AA2388" s="637" t="s">
        <v>10716</v>
      </c>
      <c r="AB2388" s="632" t="s">
        <v>846</v>
      </c>
    </row>
    <row r="2389" spans="1:28" ht="78.75">
      <c r="A2389" s="475" t="s">
        <v>28111</v>
      </c>
      <c r="B2389" s="842" t="s">
        <v>10748</v>
      </c>
      <c r="C2389" s="636" t="s">
        <v>5891</v>
      </c>
      <c r="D2389" s="632" t="s">
        <v>269</v>
      </c>
      <c r="E2389" s="632" t="s">
        <v>267</v>
      </c>
      <c r="F2389" s="632" t="s">
        <v>1338</v>
      </c>
      <c r="G2389" s="632" t="s">
        <v>1338</v>
      </c>
      <c r="H2389" s="632" t="s">
        <v>10752</v>
      </c>
      <c r="I2389" s="632" t="s">
        <v>3784</v>
      </c>
      <c r="J2389" s="476"/>
      <c r="K2389" s="632" t="s">
        <v>10</v>
      </c>
      <c r="L2389" s="639">
        <v>1</v>
      </c>
      <c r="M2389" s="639" t="s">
        <v>694</v>
      </c>
      <c r="N2389" s="637">
        <v>189695.09</v>
      </c>
      <c r="O2389" s="637">
        <v>189695.09</v>
      </c>
      <c r="P2389" s="647">
        <f t="shared" si="77"/>
        <v>0</v>
      </c>
      <c r="Q2389" s="638">
        <f t="shared" si="78"/>
        <v>0</v>
      </c>
      <c r="R2389" s="637" t="s">
        <v>563</v>
      </c>
      <c r="S2389" s="632" t="s">
        <v>1354</v>
      </c>
      <c r="T2389" s="637" t="s">
        <v>10720</v>
      </c>
      <c r="U2389" s="672"/>
      <c r="V2389" s="476"/>
      <c r="W2389" s="632" t="s">
        <v>6107</v>
      </c>
      <c r="X2389" s="632" t="s">
        <v>6107</v>
      </c>
      <c r="Y2389" s="632" t="s">
        <v>10753</v>
      </c>
      <c r="Z2389" s="637">
        <v>189695.09</v>
      </c>
      <c r="AA2389" s="637" t="s">
        <v>563</v>
      </c>
      <c r="AB2389" s="632" t="s">
        <v>1354</v>
      </c>
    </row>
    <row r="2390" spans="1:28" ht="56.25">
      <c r="A2390" s="475" t="s">
        <v>28112</v>
      </c>
      <c r="B2390" s="842" t="s">
        <v>10748</v>
      </c>
      <c r="C2390" s="636" t="s">
        <v>5891</v>
      </c>
      <c r="D2390" s="632" t="s">
        <v>265</v>
      </c>
      <c r="E2390" s="632" t="s">
        <v>537</v>
      </c>
      <c r="F2390" s="632" t="s">
        <v>1014</v>
      </c>
      <c r="G2390" s="632" t="s">
        <v>1014</v>
      </c>
      <c r="H2390" s="632" t="s">
        <v>10754</v>
      </c>
      <c r="I2390" s="632" t="s">
        <v>1367</v>
      </c>
      <c r="J2390" s="476"/>
      <c r="K2390" s="632" t="s">
        <v>10</v>
      </c>
      <c r="L2390" s="639">
        <v>1</v>
      </c>
      <c r="M2390" s="639" t="s">
        <v>694</v>
      </c>
      <c r="N2390" s="637">
        <v>12000</v>
      </c>
      <c r="O2390" s="637">
        <v>12000</v>
      </c>
      <c r="P2390" s="647">
        <f t="shared" si="77"/>
        <v>0</v>
      </c>
      <c r="Q2390" s="638">
        <f t="shared" si="78"/>
        <v>0</v>
      </c>
      <c r="R2390" s="637" t="s">
        <v>262</v>
      </c>
      <c r="S2390" s="632" t="s">
        <v>1363</v>
      </c>
      <c r="T2390" s="637" t="s">
        <v>10723</v>
      </c>
      <c r="U2390" s="672"/>
      <c r="V2390" s="476"/>
      <c r="W2390" s="632" t="s">
        <v>713</v>
      </c>
      <c r="X2390" s="632" t="s">
        <v>713</v>
      </c>
      <c r="Y2390" s="632" t="s">
        <v>10755</v>
      </c>
      <c r="Z2390" s="637">
        <v>12000</v>
      </c>
      <c r="AA2390" s="637" t="s">
        <v>262</v>
      </c>
      <c r="AB2390" s="632" t="s">
        <v>1363</v>
      </c>
    </row>
    <row r="2391" spans="1:28" ht="67.5">
      <c r="A2391" s="475" t="s">
        <v>28113</v>
      </c>
      <c r="B2391" s="842" t="s">
        <v>10756</v>
      </c>
      <c r="C2391" s="636" t="s">
        <v>10757</v>
      </c>
      <c r="D2391" s="632" t="s">
        <v>268</v>
      </c>
      <c r="E2391" s="632" t="s">
        <v>2139</v>
      </c>
      <c r="F2391" s="632" t="s">
        <v>829</v>
      </c>
      <c r="G2391" s="632" t="s">
        <v>829</v>
      </c>
      <c r="H2391" s="632"/>
      <c r="I2391" s="632" t="s">
        <v>1367</v>
      </c>
      <c r="J2391" s="476"/>
      <c r="K2391" s="632" t="s">
        <v>10</v>
      </c>
      <c r="L2391" s="639">
        <v>1</v>
      </c>
      <c r="M2391" s="639" t="s">
        <v>694</v>
      </c>
      <c r="N2391" s="637">
        <v>339772.92</v>
      </c>
      <c r="O2391" s="637">
        <v>339772.92</v>
      </c>
      <c r="P2391" s="647">
        <f t="shared" si="77"/>
        <v>0</v>
      </c>
      <c r="Q2391" s="638">
        <f t="shared" si="78"/>
        <v>0</v>
      </c>
      <c r="R2391" s="637" t="s">
        <v>1148</v>
      </c>
      <c r="S2391" s="632" t="s">
        <v>834</v>
      </c>
      <c r="T2391" s="637" t="s">
        <v>10711</v>
      </c>
      <c r="U2391" s="672"/>
      <c r="V2391" s="476"/>
      <c r="W2391" s="632" t="s">
        <v>839</v>
      </c>
      <c r="X2391" s="632" t="s">
        <v>839</v>
      </c>
      <c r="Y2391" s="632" t="s">
        <v>10758</v>
      </c>
      <c r="Z2391" s="637">
        <v>339772.92</v>
      </c>
      <c r="AA2391" s="637" t="s">
        <v>6085</v>
      </c>
      <c r="AB2391" s="632">
        <v>4205109214</v>
      </c>
    </row>
    <row r="2392" spans="1:28" ht="78.75">
      <c r="A2392" s="475" t="s">
        <v>28114</v>
      </c>
      <c r="B2392" s="842" t="s">
        <v>10756</v>
      </c>
      <c r="C2392" s="636" t="s">
        <v>10757</v>
      </c>
      <c r="D2392" s="632" t="s">
        <v>269</v>
      </c>
      <c r="E2392" s="632" t="s">
        <v>10713</v>
      </c>
      <c r="F2392" s="632" t="s">
        <v>829</v>
      </c>
      <c r="G2392" s="632" t="s">
        <v>1338</v>
      </c>
      <c r="H2392" s="632" t="s">
        <v>10759</v>
      </c>
      <c r="I2392" s="632" t="s">
        <v>10715</v>
      </c>
      <c r="J2392" s="476"/>
      <c r="K2392" s="632" t="s">
        <v>10</v>
      </c>
      <c r="L2392" s="639">
        <v>1</v>
      </c>
      <c r="M2392" s="639" t="s">
        <v>694</v>
      </c>
      <c r="N2392" s="637">
        <v>1120317.26</v>
      </c>
      <c r="O2392" s="637">
        <v>1120317.26</v>
      </c>
      <c r="P2392" s="647">
        <f t="shared" si="77"/>
        <v>0</v>
      </c>
      <c r="Q2392" s="638">
        <f t="shared" si="78"/>
        <v>0</v>
      </c>
      <c r="R2392" s="637" t="s">
        <v>10716</v>
      </c>
      <c r="S2392" s="632" t="s">
        <v>846</v>
      </c>
      <c r="T2392" s="637" t="s">
        <v>10717</v>
      </c>
      <c r="U2392" s="672"/>
      <c r="V2392" s="476"/>
      <c r="W2392" s="632" t="s">
        <v>642</v>
      </c>
      <c r="X2392" s="632" t="s">
        <v>842</v>
      </c>
      <c r="Y2392" s="632" t="s">
        <v>10760</v>
      </c>
      <c r="Z2392" s="637">
        <v>1120317.26</v>
      </c>
      <c r="AA2392" s="637" t="s">
        <v>10716</v>
      </c>
      <c r="AB2392" s="632" t="s">
        <v>846</v>
      </c>
    </row>
    <row r="2393" spans="1:28" ht="78.75">
      <c r="A2393" s="475" t="s">
        <v>28115</v>
      </c>
      <c r="B2393" s="842" t="s">
        <v>10756</v>
      </c>
      <c r="C2393" s="636" t="s">
        <v>10757</v>
      </c>
      <c r="D2393" s="632" t="s">
        <v>269</v>
      </c>
      <c r="E2393" s="632" t="s">
        <v>267</v>
      </c>
      <c r="F2393" s="632" t="s">
        <v>829</v>
      </c>
      <c r="G2393" s="632" t="s">
        <v>1338</v>
      </c>
      <c r="H2393" s="632" t="s">
        <v>10761</v>
      </c>
      <c r="I2393" s="632" t="s">
        <v>3784</v>
      </c>
      <c r="J2393" s="476"/>
      <c r="K2393" s="632" t="s">
        <v>10</v>
      </c>
      <c r="L2393" s="639">
        <v>1</v>
      </c>
      <c r="M2393" s="639" t="s">
        <v>694</v>
      </c>
      <c r="N2393" s="637">
        <v>129161.65</v>
      </c>
      <c r="O2393" s="637">
        <v>129161.65</v>
      </c>
      <c r="P2393" s="647">
        <f t="shared" si="77"/>
        <v>0</v>
      </c>
      <c r="Q2393" s="638">
        <f t="shared" si="78"/>
        <v>0</v>
      </c>
      <c r="R2393" s="637" t="s">
        <v>563</v>
      </c>
      <c r="S2393" s="632" t="s">
        <v>1354</v>
      </c>
      <c r="T2393" s="637" t="s">
        <v>10720</v>
      </c>
      <c r="U2393" s="672"/>
      <c r="V2393" s="476"/>
      <c r="W2393" s="632" t="s">
        <v>642</v>
      </c>
      <c r="X2393" s="632" t="s">
        <v>1473</v>
      </c>
      <c r="Y2393" s="632" t="s">
        <v>10762</v>
      </c>
      <c r="Z2393" s="637">
        <v>129161.65</v>
      </c>
      <c r="AA2393" s="637" t="s">
        <v>563</v>
      </c>
      <c r="AB2393" s="632" t="s">
        <v>1354</v>
      </c>
    </row>
    <row r="2394" spans="1:28" ht="56.25">
      <c r="A2394" s="475" t="s">
        <v>28116</v>
      </c>
      <c r="B2394" s="842" t="s">
        <v>10756</v>
      </c>
      <c r="C2394" s="636" t="s">
        <v>10757</v>
      </c>
      <c r="D2394" s="632" t="s">
        <v>265</v>
      </c>
      <c r="E2394" s="632" t="s">
        <v>537</v>
      </c>
      <c r="F2394" s="632" t="s">
        <v>1014</v>
      </c>
      <c r="G2394" s="632" t="s">
        <v>1014</v>
      </c>
      <c r="H2394" s="632" t="s">
        <v>10763</v>
      </c>
      <c r="I2394" s="632" t="s">
        <v>1367</v>
      </c>
      <c r="J2394" s="476"/>
      <c r="K2394" s="632" t="s">
        <v>10</v>
      </c>
      <c r="L2394" s="639">
        <v>1</v>
      </c>
      <c r="M2394" s="639" t="s">
        <v>694</v>
      </c>
      <c r="N2394" s="637">
        <v>11000</v>
      </c>
      <c r="O2394" s="637">
        <v>11000</v>
      </c>
      <c r="P2394" s="647">
        <f t="shared" si="77"/>
        <v>0</v>
      </c>
      <c r="Q2394" s="638">
        <f t="shared" si="78"/>
        <v>0</v>
      </c>
      <c r="R2394" s="637" t="s">
        <v>262</v>
      </c>
      <c r="S2394" s="632" t="s">
        <v>1363</v>
      </c>
      <c r="T2394" s="637" t="s">
        <v>10723</v>
      </c>
      <c r="U2394" s="672"/>
      <c r="V2394" s="476"/>
      <c r="W2394" s="632" t="s">
        <v>1493</v>
      </c>
      <c r="X2394" s="632" t="s">
        <v>1493</v>
      </c>
      <c r="Y2394" s="632" t="s">
        <v>10764</v>
      </c>
      <c r="Z2394" s="637">
        <v>11000</v>
      </c>
      <c r="AA2394" s="637" t="s">
        <v>262</v>
      </c>
      <c r="AB2394" s="632" t="s">
        <v>1363</v>
      </c>
    </row>
    <row r="2395" spans="1:28" ht="67.5">
      <c r="A2395" s="475" t="s">
        <v>28117</v>
      </c>
      <c r="B2395" s="842" t="s">
        <v>10765</v>
      </c>
      <c r="C2395" s="636" t="s">
        <v>10766</v>
      </c>
      <c r="D2395" s="632" t="s">
        <v>268</v>
      </c>
      <c r="E2395" s="632" t="s">
        <v>2139</v>
      </c>
      <c r="F2395" s="632" t="s">
        <v>829</v>
      </c>
      <c r="G2395" s="632" t="s">
        <v>1338</v>
      </c>
      <c r="H2395" s="632"/>
      <c r="I2395" s="632" t="s">
        <v>1367</v>
      </c>
      <c r="J2395" s="476"/>
      <c r="K2395" s="632" t="s">
        <v>10</v>
      </c>
      <c r="L2395" s="639">
        <v>1</v>
      </c>
      <c r="M2395" s="639" t="s">
        <v>694</v>
      </c>
      <c r="N2395" s="637">
        <v>244269</v>
      </c>
      <c r="O2395" s="637">
        <v>244269</v>
      </c>
      <c r="P2395" s="647">
        <f t="shared" si="77"/>
        <v>0</v>
      </c>
      <c r="Q2395" s="638">
        <f t="shared" si="78"/>
        <v>0</v>
      </c>
      <c r="R2395" s="637" t="s">
        <v>1148</v>
      </c>
      <c r="S2395" s="632" t="s">
        <v>834</v>
      </c>
      <c r="T2395" s="637" t="s">
        <v>10711</v>
      </c>
      <c r="U2395" s="672"/>
      <c r="V2395" s="476"/>
      <c r="W2395" s="632" t="s">
        <v>839</v>
      </c>
      <c r="X2395" s="632" t="s">
        <v>839</v>
      </c>
      <c r="Y2395" s="632" t="s">
        <v>10767</v>
      </c>
      <c r="Z2395" s="637">
        <v>244269</v>
      </c>
      <c r="AA2395" s="637" t="s">
        <v>6085</v>
      </c>
      <c r="AB2395" s="632">
        <v>4205109214</v>
      </c>
    </row>
    <row r="2396" spans="1:28" ht="78.75">
      <c r="A2396" s="475" t="s">
        <v>28118</v>
      </c>
      <c r="B2396" s="842" t="s">
        <v>10765</v>
      </c>
      <c r="C2396" s="636" t="s">
        <v>10766</v>
      </c>
      <c r="D2396" s="632" t="s">
        <v>269</v>
      </c>
      <c r="E2396" s="632" t="s">
        <v>10713</v>
      </c>
      <c r="F2396" s="632" t="s">
        <v>829</v>
      </c>
      <c r="G2396" s="632" t="s">
        <v>1338</v>
      </c>
      <c r="H2396" s="632" t="s">
        <v>10768</v>
      </c>
      <c r="I2396" s="632" t="s">
        <v>10715</v>
      </c>
      <c r="J2396" s="476"/>
      <c r="K2396" s="632" t="s">
        <v>10</v>
      </c>
      <c r="L2396" s="639">
        <v>1</v>
      </c>
      <c r="M2396" s="639" t="s">
        <v>694</v>
      </c>
      <c r="N2396" s="637">
        <v>1140190.01</v>
      </c>
      <c r="O2396" s="637">
        <v>1140190.01</v>
      </c>
      <c r="P2396" s="647">
        <f t="shared" si="77"/>
        <v>0</v>
      </c>
      <c r="Q2396" s="638">
        <f t="shared" si="78"/>
        <v>0</v>
      </c>
      <c r="R2396" s="637" t="s">
        <v>10716</v>
      </c>
      <c r="S2396" s="632" t="s">
        <v>846</v>
      </c>
      <c r="T2396" s="637" t="s">
        <v>10717</v>
      </c>
      <c r="U2396" s="672"/>
      <c r="V2396" s="476"/>
      <c r="W2396" s="632" t="s">
        <v>642</v>
      </c>
      <c r="X2396" s="632" t="s">
        <v>642</v>
      </c>
      <c r="Y2396" s="632" t="s">
        <v>10769</v>
      </c>
      <c r="Z2396" s="637">
        <v>1140190.01</v>
      </c>
      <c r="AA2396" s="637" t="s">
        <v>10716</v>
      </c>
      <c r="AB2396" s="632" t="s">
        <v>846</v>
      </c>
    </row>
    <row r="2397" spans="1:28" ht="78.75">
      <c r="A2397" s="475" t="s">
        <v>28119</v>
      </c>
      <c r="B2397" s="842" t="s">
        <v>10765</v>
      </c>
      <c r="C2397" s="636" t="s">
        <v>10766</v>
      </c>
      <c r="D2397" s="632" t="s">
        <v>269</v>
      </c>
      <c r="E2397" s="632" t="s">
        <v>267</v>
      </c>
      <c r="F2397" s="632" t="s">
        <v>829</v>
      </c>
      <c r="G2397" s="632" t="s">
        <v>829</v>
      </c>
      <c r="H2397" s="632" t="s">
        <v>10770</v>
      </c>
      <c r="I2397" s="632" t="s">
        <v>3784</v>
      </c>
      <c r="J2397" s="476"/>
      <c r="K2397" s="632" t="s">
        <v>10</v>
      </c>
      <c r="L2397" s="639">
        <v>1</v>
      </c>
      <c r="M2397" s="639" t="s">
        <v>694</v>
      </c>
      <c r="N2397" s="637">
        <v>140480.09</v>
      </c>
      <c r="O2397" s="637">
        <v>140480.09</v>
      </c>
      <c r="P2397" s="647">
        <f t="shared" si="77"/>
        <v>0</v>
      </c>
      <c r="Q2397" s="638">
        <f t="shared" si="78"/>
        <v>0</v>
      </c>
      <c r="R2397" s="637" t="s">
        <v>563</v>
      </c>
      <c r="S2397" s="632" t="s">
        <v>1354</v>
      </c>
      <c r="T2397" s="637" t="s">
        <v>10720</v>
      </c>
      <c r="U2397" s="672"/>
      <c r="V2397" s="476"/>
      <c r="W2397" s="632" t="s">
        <v>642</v>
      </c>
      <c r="X2397" s="632" t="s">
        <v>692</v>
      </c>
      <c r="Y2397" s="632" t="s">
        <v>10771</v>
      </c>
      <c r="Z2397" s="637">
        <v>140480.09</v>
      </c>
      <c r="AA2397" s="637" t="s">
        <v>563</v>
      </c>
      <c r="AB2397" s="632" t="s">
        <v>1354</v>
      </c>
    </row>
    <row r="2398" spans="1:28" ht="56.25">
      <c r="A2398" s="475" t="s">
        <v>28120</v>
      </c>
      <c r="B2398" s="842" t="s">
        <v>10765</v>
      </c>
      <c r="C2398" s="636" t="s">
        <v>10766</v>
      </c>
      <c r="D2398" s="632" t="s">
        <v>265</v>
      </c>
      <c r="E2398" s="632" t="s">
        <v>537</v>
      </c>
      <c r="F2398" s="632" t="s">
        <v>1014</v>
      </c>
      <c r="G2398" s="632" t="s">
        <v>1014</v>
      </c>
      <c r="H2398" s="632" t="s">
        <v>10772</v>
      </c>
      <c r="I2398" s="632" t="s">
        <v>1367</v>
      </c>
      <c r="J2398" s="476"/>
      <c r="K2398" s="632" t="s">
        <v>10</v>
      </c>
      <c r="L2398" s="639">
        <v>1</v>
      </c>
      <c r="M2398" s="639" t="s">
        <v>694</v>
      </c>
      <c r="N2398" s="637">
        <v>12000</v>
      </c>
      <c r="O2398" s="637">
        <v>12000</v>
      </c>
      <c r="P2398" s="647">
        <f t="shared" si="77"/>
        <v>0</v>
      </c>
      <c r="Q2398" s="638">
        <f t="shared" si="78"/>
        <v>0</v>
      </c>
      <c r="R2398" s="637" t="s">
        <v>262</v>
      </c>
      <c r="S2398" s="632" t="s">
        <v>1363</v>
      </c>
      <c r="T2398" s="637" t="s">
        <v>10723</v>
      </c>
      <c r="U2398" s="672"/>
      <c r="V2398" s="476"/>
      <c r="W2398" s="632" t="s">
        <v>1493</v>
      </c>
      <c r="X2398" s="632" t="s">
        <v>1493</v>
      </c>
      <c r="Y2398" s="632" t="s">
        <v>10773</v>
      </c>
      <c r="Z2398" s="637">
        <v>12000</v>
      </c>
      <c r="AA2398" s="637" t="s">
        <v>262</v>
      </c>
      <c r="AB2398" s="632" t="s">
        <v>1363</v>
      </c>
    </row>
    <row r="2399" spans="1:28" ht="78.75">
      <c r="A2399" s="475" t="s">
        <v>28121</v>
      </c>
      <c r="B2399" s="842" t="s">
        <v>10774</v>
      </c>
      <c r="C2399" s="636" t="s">
        <v>10757</v>
      </c>
      <c r="D2399" s="632" t="s">
        <v>268</v>
      </c>
      <c r="E2399" s="632" t="s">
        <v>2139</v>
      </c>
      <c r="F2399" s="632" t="s">
        <v>829</v>
      </c>
      <c r="G2399" s="632" t="s">
        <v>829</v>
      </c>
      <c r="H2399" s="632"/>
      <c r="I2399" s="632" t="s">
        <v>1367</v>
      </c>
      <c r="J2399" s="476"/>
      <c r="K2399" s="632" t="s">
        <v>10</v>
      </c>
      <c r="L2399" s="639">
        <v>1</v>
      </c>
      <c r="M2399" s="639" t="s">
        <v>694</v>
      </c>
      <c r="N2399" s="637">
        <v>109701</v>
      </c>
      <c r="O2399" s="637">
        <v>109701</v>
      </c>
      <c r="P2399" s="647">
        <f t="shared" si="77"/>
        <v>0</v>
      </c>
      <c r="Q2399" s="638">
        <f t="shared" si="78"/>
        <v>0</v>
      </c>
      <c r="R2399" s="637" t="s">
        <v>1148</v>
      </c>
      <c r="S2399" s="632" t="s">
        <v>834</v>
      </c>
      <c r="T2399" s="637" t="s">
        <v>10711</v>
      </c>
      <c r="U2399" s="672"/>
      <c r="V2399" s="476"/>
      <c r="W2399" s="632" t="s">
        <v>839</v>
      </c>
      <c r="X2399" s="632" t="s">
        <v>839</v>
      </c>
      <c r="Y2399" s="632" t="s">
        <v>10775</v>
      </c>
      <c r="Z2399" s="637">
        <v>109701</v>
      </c>
      <c r="AA2399" s="637" t="s">
        <v>6085</v>
      </c>
      <c r="AB2399" s="632">
        <v>4205109214</v>
      </c>
    </row>
    <row r="2400" spans="1:28" ht="78.75">
      <c r="A2400" s="475" t="s">
        <v>28122</v>
      </c>
      <c r="B2400" s="842" t="s">
        <v>10774</v>
      </c>
      <c r="C2400" s="636" t="s">
        <v>10757</v>
      </c>
      <c r="D2400" s="632" t="s">
        <v>269</v>
      </c>
      <c r="E2400" s="632" t="s">
        <v>10713</v>
      </c>
      <c r="F2400" s="632" t="s">
        <v>829</v>
      </c>
      <c r="G2400" s="632" t="s">
        <v>829</v>
      </c>
      <c r="H2400" s="632" t="s">
        <v>10776</v>
      </c>
      <c r="I2400" s="632" t="s">
        <v>10715</v>
      </c>
      <c r="J2400" s="476"/>
      <c r="K2400" s="632" t="s">
        <v>10</v>
      </c>
      <c r="L2400" s="639">
        <v>1</v>
      </c>
      <c r="M2400" s="639" t="s">
        <v>694</v>
      </c>
      <c r="N2400" s="637">
        <v>809240.43</v>
      </c>
      <c r="O2400" s="637">
        <v>809240.43</v>
      </c>
      <c r="P2400" s="647">
        <f t="shared" si="77"/>
        <v>0</v>
      </c>
      <c r="Q2400" s="638">
        <f t="shared" si="78"/>
        <v>0</v>
      </c>
      <c r="R2400" s="637" t="s">
        <v>10716</v>
      </c>
      <c r="S2400" s="632" t="s">
        <v>846</v>
      </c>
      <c r="T2400" s="637" t="s">
        <v>10717</v>
      </c>
      <c r="U2400" s="672"/>
      <c r="V2400" s="476"/>
      <c r="W2400" s="632" t="s">
        <v>10777</v>
      </c>
      <c r="X2400" s="632" t="s">
        <v>10777</v>
      </c>
      <c r="Y2400" s="632" t="s">
        <v>10778</v>
      </c>
      <c r="Z2400" s="637">
        <v>809240.43</v>
      </c>
      <c r="AA2400" s="637" t="s">
        <v>10716</v>
      </c>
      <c r="AB2400" s="632" t="s">
        <v>846</v>
      </c>
    </row>
    <row r="2401" spans="1:28" ht="78.75">
      <c r="A2401" s="475" t="s">
        <v>28123</v>
      </c>
      <c r="B2401" s="842" t="s">
        <v>10774</v>
      </c>
      <c r="C2401" s="636" t="s">
        <v>10757</v>
      </c>
      <c r="D2401" s="632" t="s">
        <v>269</v>
      </c>
      <c r="E2401" s="632" t="s">
        <v>267</v>
      </c>
      <c r="F2401" s="632" t="s">
        <v>829</v>
      </c>
      <c r="G2401" s="632" t="s">
        <v>829</v>
      </c>
      <c r="H2401" s="632" t="s">
        <v>10779</v>
      </c>
      <c r="I2401" s="632" t="s">
        <v>3784</v>
      </c>
      <c r="J2401" s="476"/>
      <c r="K2401" s="632" t="s">
        <v>10</v>
      </c>
      <c r="L2401" s="639">
        <v>1</v>
      </c>
      <c r="M2401" s="639" t="s">
        <v>694</v>
      </c>
      <c r="N2401" s="637">
        <v>24068.87</v>
      </c>
      <c r="O2401" s="637">
        <v>24068.87</v>
      </c>
      <c r="P2401" s="647">
        <f t="shared" si="77"/>
        <v>0</v>
      </c>
      <c r="Q2401" s="638">
        <f t="shared" si="78"/>
        <v>0</v>
      </c>
      <c r="R2401" s="637" t="s">
        <v>563</v>
      </c>
      <c r="S2401" s="632" t="s">
        <v>1354</v>
      </c>
      <c r="T2401" s="637" t="s">
        <v>10720</v>
      </c>
      <c r="U2401" s="672"/>
      <c r="V2401" s="476"/>
      <c r="W2401" s="632" t="s">
        <v>10777</v>
      </c>
      <c r="X2401" s="632" t="s">
        <v>10777</v>
      </c>
      <c r="Y2401" s="632" t="s">
        <v>10780</v>
      </c>
      <c r="Z2401" s="637">
        <v>24068.87</v>
      </c>
      <c r="AA2401" s="637" t="s">
        <v>563</v>
      </c>
      <c r="AB2401" s="632" t="s">
        <v>1354</v>
      </c>
    </row>
    <row r="2402" spans="1:28" ht="78.75">
      <c r="A2402" s="475" t="s">
        <v>28124</v>
      </c>
      <c r="B2402" s="842" t="s">
        <v>10774</v>
      </c>
      <c r="C2402" s="636" t="s">
        <v>10757</v>
      </c>
      <c r="D2402" s="632" t="s">
        <v>265</v>
      </c>
      <c r="E2402" s="632" t="s">
        <v>537</v>
      </c>
      <c r="F2402" s="632" t="s">
        <v>1014</v>
      </c>
      <c r="G2402" s="632" t="s">
        <v>1014</v>
      </c>
      <c r="H2402" s="632" t="s">
        <v>10781</v>
      </c>
      <c r="I2402" s="632" t="s">
        <v>1367</v>
      </c>
      <c r="J2402" s="476"/>
      <c r="K2402" s="632" t="s">
        <v>10</v>
      </c>
      <c r="L2402" s="639">
        <v>1</v>
      </c>
      <c r="M2402" s="639" t="s">
        <v>694</v>
      </c>
      <c r="N2402" s="637">
        <v>20000</v>
      </c>
      <c r="O2402" s="637">
        <v>20000</v>
      </c>
      <c r="P2402" s="647">
        <f t="shared" si="77"/>
        <v>0</v>
      </c>
      <c r="Q2402" s="638">
        <f t="shared" si="78"/>
        <v>0</v>
      </c>
      <c r="R2402" s="637" t="s">
        <v>262</v>
      </c>
      <c r="S2402" s="632" t="s">
        <v>1363</v>
      </c>
      <c r="T2402" s="637" t="s">
        <v>10723</v>
      </c>
      <c r="U2402" s="672"/>
      <c r="V2402" s="476"/>
      <c r="W2402" s="632" t="s">
        <v>1508</v>
      </c>
      <c r="X2402" s="632" t="s">
        <v>1508</v>
      </c>
      <c r="Y2402" s="632" t="s">
        <v>10782</v>
      </c>
      <c r="Z2402" s="637">
        <v>20000</v>
      </c>
      <c r="AA2402" s="637" t="s">
        <v>262</v>
      </c>
      <c r="AB2402" s="632" t="s">
        <v>1363</v>
      </c>
    </row>
    <row r="2403" spans="1:28" ht="56.25">
      <c r="A2403" s="475" t="s">
        <v>28125</v>
      </c>
      <c r="B2403" s="842" t="s">
        <v>10748</v>
      </c>
      <c r="C2403" s="636" t="s">
        <v>5891</v>
      </c>
      <c r="D2403" s="632" t="s">
        <v>265</v>
      </c>
      <c r="E2403" s="632" t="s">
        <v>537</v>
      </c>
      <c r="F2403" s="632" t="s">
        <v>1014</v>
      </c>
      <c r="G2403" s="632" t="s">
        <v>1014</v>
      </c>
      <c r="H2403" s="632" t="s">
        <v>10783</v>
      </c>
      <c r="I2403" s="632" t="s">
        <v>1367</v>
      </c>
      <c r="J2403" s="476"/>
      <c r="K2403" s="632" t="s">
        <v>10</v>
      </c>
      <c r="L2403" s="639">
        <v>1</v>
      </c>
      <c r="M2403" s="639" t="s">
        <v>694</v>
      </c>
      <c r="N2403" s="637">
        <v>31000</v>
      </c>
      <c r="O2403" s="637">
        <v>31000</v>
      </c>
      <c r="P2403" s="647">
        <f t="shared" si="77"/>
        <v>0</v>
      </c>
      <c r="Q2403" s="638">
        <f t="shared" si="78"/>
        <v>0</v>
      </c>
      <c r="R2403" s="637" t="s">
        <v>262</v>
      </c>
      <c r="S2403" s="632" t="s">
        <v>1363</v>
      </c>
      <c r="T2403" s="637" t="s">
        <v>10723</v>
      </c>
      <c r="U2403" s="672"/>
      <c r="V2403" s="476"/>
      <c r="W2403" s="632" t="s">
        <v>713</v>
      </c>
      <c r="X2403" s="632" t="s">
        <v>713</v>
      </c>
      <c r="Y2403" s="632" t="s">
        <v>10784</v>
      </c>
      <c r="Z2403" s="637">
        <v>31000</v>
      </c>
      <c r="AA2403" s="637" t="s">
        <v>262</v>
      </c>
      <c r="AB2403" s="632" t="s">
        <v>1363</v>
      </c>
    </row>
    <row r="2404" spans="1:28" ht="67.5">
      <c r="A2404" s="475" t="s">
        <v>28126</v>
      </c>
      <c r="B2404" s="842" t="s">
        <v>5924</v>
      </c>
      <c r="C2404" s="639">
        <v>4216005168</v>
      </c>
      <c r="D2404" s="632" t="s">
        <v>268</v>
      </c>
      <c r="E2404" s="632" t="s">
        <v>1366</v>
      </c>
      <c r="F2404" s="634">
        <v>42367</v>
      </c>
      <c r="G2404" s="632" t="s">
        <v>694</v>
      </c>
      <c r="H2404" s="632" t="s">
        <v>694</v>
      </c>
      <c r="I2404" s="632" t="s">
        <v>1367</v>
      </c>
      <c r="J2404" s="476"/>
      <c r="K2404" s="632" t="s">
        <v>10</v>
      </c>
      <c r="L2404" s="639">
        <v>1</v>
      </c>
      <c r="M2404" s="639" t="s">
        <v>694</v>
      </c>
      <c r="N2404" s="637">
        <v>1237218.26</v>
      </c>
      <c r="O2404" s="637">
        <v>1237218.26</v>
      </c>
      <c r="P2404" s="647">
        <f t="shared" si="77"/>
        <v>0</v>
      </c>
      <c r="Q2404" s="638">
        <f t="shared" si="78"/>
        <v>0</v>
      </c>
      <c r="R2404" s="637" t="s">
        <v>1148</v>
      </c>
      <c r="S2404" s="632" t="s">
        <v>834</v>
      </c>
      <c r="T2404" s="637" t="s">
        <v>10711</v>
      </c>
      <c r="U2404" s="632" t="s">
        <v>694</v>
      </c>
      <c r="V2404" s="476"/>
      <c r="W2404" s="632" t="s">
        <v>839</v>
      </c>
      <c r="X2404" s="632" t="s">
        <v>839</v>
      </c>
      <c r="Y2404" s="632" t="s">
        <v>10785</v>
      </c>
      <c r="Z2404" s="637">
        <v>1237218.26</v>
      </c>
      <c r="AA2404" s="637" t="s">
        <v>1148</v>
      </c>
      <c r="AB2404" s="632" t="s">
        <v>834</v>
      </c>
    </row>
    <row r="2405" spans="1:28" ht="56.25">
      <c r="A2405" s="475" t="s">
        <v>28127</v>
      </c>
      <c r="B2405" s="842" t="s">
        <v>5924</v>
      </c>
      <c r="C2405" s="639">
        <v>4216005168</v>
      </c>
      <c r="D2405" s="632" t="s">
        <v>265</v>
      </c>
      <c r="E2405" s="632" t="s">
        <v>559</v>
      </c>
      <c r="F2405" s="634">
        <v>42367</v>
      </c>
      <c r="G2405" s="634">
        <v>42396</v>
      </c>
      <c r="H2405" s="632" t="s">
        <v>10786</v>
      </c>
      <c r="I2405" s="632" t="s">
        <v>10787</v>
      </c>
      <c r="J2405" s="476"/>
      <c r="K2405" s="632" t="s">
        <v>10</v>
      </c>
      <c r="L2405" s="639">
        <v>1</v>
      </c>
      <c r="M2405" s="639" t="s">
        <v>694</v>
      </c>
      <c r="N2405" s="637">
        <v>254000</v>
      </c>
      <c r="O2405" s="637">
        <v>254000</v>
      </c>
      <c r="P2405" s="647">
        <f t="shared" si="77"/>
        <v>0</v>
      </c>
      <c r="Q2405" s="638">
        <f t="shared" si="78"/>
        <v>0</v>
      </c>
      <c r="R2405" s="637" t="s">
        <v>262</v>
      </c>
      <c r="S2405" s="632" t="s">
        <v>1363</v>
      </c>
      <c r="T2405" s="632" t="s">
        <v>10723</v>
      </c>
      <c r="U2405" s="637" t="s">
        <v>694</v>
      </c>
      <c r="V2405" s="476"/>
      <c r="W2405" s="634">
        <v>42417</v>
      </c>
      <c r="X2405" s="634">
        <v>42424</v>
      </c>
      <c r="Y2405" s="632" t="s">
        <v>10788</v>
      </c>
      <c r="Z2405" s="637">
        <v>254000</v>
      </c>
      <c r="AA2405" s="637" t="s">
        <v>262</v>
      </c>
      <c r="AB2405" s="632" t="s">
        <v>1363</v>
      </c>
    </row>
    <row r="2406" spans="1:28" ht="56.25">
      <c r="A2406" s="475" t="s">
        <v>28128</v>
      </c>
      <c r="B2406" s="842" t="s">
        <v>5924</v>
      </c>
      <c r="C2406" s="639">
        <v>4216005168</v>
      </c>
      <c r="D2406" s="632" t="s">
        <v>265</v>
      </c>
      <c r="E2406" s="632" t="s">
        <v>559</v>
      </c>
      <c r="F2406" s="634">
        <v>42367</v>
      </c>
      <c r="G2406" s="634">
        <v>42396</v>
      </c>
      <c r="H2406" s="632" t="s">
        <v>10789</v>
      </c>
      <c r="I2406" s="632" t="s">
        <v>10787</v>
      </c>
      <c r="J2406" s="476"/>
      <c r="K2406" s="632" t="s">
        <v>10</v>
      </c>
      <c r="L2406" s="639">
        <v>1</v>
      </c>
      <c r="M2406" s="639" t="s">
        <v>694</v>
      </c>
      <c r="N2406" s="637">
        <v>157640</v>
      </c>
      <c r="O2406" s="637">
        <v>157640</v>
      </c>
      <c r="P2406" s="647">
        <f t="shared" si="77"/>
        <v>0</v>
      </c>
      <c r="Q2406" s="638">
        <f t="shared" si="78"/>
        <v>0</v>
      </c>
      <c r="R2406" s="637" t="s">
        <v>262</v>
      </c>
      <c r="S2406" s="632" t="s">
        <v>1363</v>
      </c>
      <c r="T2406" s="632" t="s">
        <v>10723</v>
      </c>
      <c r="U2406" s="637" t="s">
        <v>694</v>
      </c>
      <c r="V2406" s="476"/>
      <c r="W2406" s="634">
        <v>42417</v>
      </c>
      <c r="X2406" s="634">
        <v>42424</v>
      </c>
      <c r="Y2406" s="632" t="s">
        <v>10790</v>
      </c>
      <c r="Z2406" s="637">
        <v>157640</v>
      </c>
      <c r="AA2406" s="637" t="s">
        <v>262</v>
      </c>
      <c r="AB2406" s="632" t="s">
        <v>1363</v>
      </c>
    </row>
    <row r="2407" spans="1:28" ht="78.75">
      <c r="A2407" s="475" t="s">
        <v>28129</v>
      </c>
      <c r="B2407" s="842" t="s">
        <v>5924</v>
      </c>
      <c r="C2407" s="639">
        <v>4216005168</v>
      </c>
      <c r="D2407" s="632" t="s">
        <v>269</v>
      </c>
      <c r="E2407" s="632" t="s">
        <v>267</v>
      </c>
      <c r="F2407" s="634">
        <v>42367</v>
      </c>
      <c r="G2407" s="634">
        <v>42396</v>
      </c>
      <c r="H2407" s="632" t="s">
        <v>10791</v>
      </c>
      <c r="I2407" s="632" t="s">
        <v>3784</v>
      </c>
      <c r="J2407" s="476"/>
      <c r="K2407" s="632" t="s">
        <v>10</v>
      </c>
      <c r="L2407" s="639">
        <v>1</v>
      </c>
      <c r="M2407" s="639" t="s">
        <v>694</v>
      </c>
      <c r="N2407" s="637">
        <v>223662.53</v>
      </c>
      <c r="O2407" s="637">
        <v>223662.53</v>
      </c>
      <c r="P2407" s="647">
        <f t="shared" si="77"/>
        <v>0</v>
      </c>
      <c r="Q2407" s="638">
        <f t="shared" si="78"/>
        <v>0</v>
      </c>
      <c r="R2407" s="637" t="s">
        <v>563</v>
      </c>
      <c r="S2407" s="632" t="s">
        <v>1354</v>
      </c>
      <c r="T2407" s="637" t="s">
        <v>10720</v>
      </c>
      <c r="U2407" s="637" t="s">
        <v>694</v>
      </c>
      <c r="V2407" s="476"/>
      <c r="W2407" s="634">
        <v>42454</v>
      </c>
      <c r="X2407" s="634">
        <v>42457</v>
      </c>
      <c r="Y2407" s="632" t="s">
        <v>10792</v>
      </c>
      <c r="Z2407" s="637">
        <v>223662.53</v>
      </c>
      <c r="AA2407" s="637" t="s">
        <v>563</v>
      </c>
      <c r="AB2407" s="632" t="s">
        <v>1354</v>
      </c>
    </row>
    <row r="2408" spans="1:28" ht="56.25">
      <c r="A2408" s="475" t="s">
        <v>28130</v>
      </c>
      <c r="B2408" s="842" t="s">
        <v>5924</v>
      </c>
      <c r="C2408" s="639">
        <v>4216005168</v>
      </c>
      <c r="D2408" s="632" t="s">
        <v>265</v>
      </c>
      <c r="E2408" s="632" t="s">
        <v>559</v>
      </c>
      <c r="F2408" s="634">
        <v>42367</v>
      </c>
      <c r="G2408" s="634">
        <v>42396</v>
      </c>
      <c r="H2408" s="632" t="s">
        <v>10793</v>
      </c>
      <c r="I2408" s="632" t="s">
        <v>10787</v>
      </c>
      <c r="J2408" s="476"/>
      <c r="K2408" s="632" t="s">
        <v>10</v>
      </c>
      <c r="L2408" s="639">
        <v>1</v>
      </c>
      <c r="M2408" s="639" t="s">
        <v>694</v>
      </c>
      <c r="N2408" s="637">
        <v>228000</v>
      </c>
      <c r="O2408" s="637">
        <v>228000</v>
      </c>
      <c r="P2408" s="647">
        <f t="shared" si="77"/>
        <v>0</v>
      </c>
      <c r="Q2408" s="638">
        <f t="shared" si="78"/>
        <v>0</v>
      </c>
      <c r="R2408" s="637" t="s">
        <v>262</v>
      </c>
      <c r="S2408" s="632" t="s">
        <v>1363</v>
      </c>
      <c r="T2408" s="632" t="s">
        <v>10723</v>
      </c>
      <c r="U2408" s="637" t="s">
        <v>694</v>
      </c>
      <c r="V2408" s="476"/>
      <c r="W2408" s="634">
        <v>42417</v>
      </c>
      <c r="X2408" s="634">
        <v>42424</v>
      </c>
      <c r="Y2408" s="632" t="s">
        <v>10794</v>
      </c>
      <c r="Z2408" s="637">
        <v>228000</v>
      </c>
      <c r="AA2408" s="637" t="s">
        <v>262</v>
      </c>
      <c r="AB2408" s="632" t="s">
        <v>1363</v>
      </c>
    </row>
    <row r="2409" spans="1:28" ht="56.25">
      <c r="A2409" s="475" t="s">
        <v>28131</v>
      </c>
      <c r="B2409" s="842" t="s">
        <v>5924</v>
      </c>
      <c r="C2409" s="639">
        <v>4216005168</v>
      </c>
      <c r="D2409" s="632" t="s">
        <v>265</v>
      </c>
      <c r="E2409" s="632" t="s">
        <v>559</v>
      </c>
      <c r="F2409" s="634">
        <v>42367</v>
      </c>
      <c r="G2409" s="634">
        <v>42396</v>
      </c>
      <c r="H2409" s="632" t="s">
        <v>10795</v>
      </c>
      <c r="I2409" s="632" t="s">
        <v>10796</v>
      </c>
      <c r="J2409" s="476"/>
      <c r="K2409" s="632" t="s">
        <v>10</v>
      </c>
      <c r="L2409" s="639">
        <v>1</v>
      </c>
      <c r="M2409" s="639" t="s">
        <v>694</v>
      </c>
      <c r="N2409" s="637">
        <v>180000</v>
      </c>
      <c r="O2409" s="637">
        <v>180000</v>
      </c>
      <c r="P2409" s="647">
        <f t="shared" si="77"/>
        <v>0</v>
      </c>
      <c r="Q2409" s="638">
        <f t="shared" si="78"/>
        <v>0</v>
      </c>
      <c r="R2409" s="637" t="s">
        <v>262</v>
      </c>
      <c r="S2409" s="632" t="s">
        <v>1363</v>
      </c>
      <c r="T2409" s="632" t="s">
        <v>10723</v>
      </c>
      <c r="U2409" s="637" t="s">
        <v>694</v>
      </c>
      <c r="V2409" s="476"/>
      <c r="W2409" s="634">
        <v>42417</v>
      </c>
      <c r="X2409" s="634">
        <v>42424</v>
      </c>
      <c r="Y2409" s="632" t="s">
        <v>10797</v>
      </c>
      <c r="Z2409" s="637">
        <v>180000</v>
      </c>
      <c r="AA2409" s="637" t="s">
        <v>262</v>
      </c>
      <c r="AB2409" s="632" t="s">
        <v>1363</v>
      </c>
    </row>
    <row r="2410" spans="1:28" ht="78.75">
      <c r="A2410" s="475" t="s">
        <v>28132</v>
      </c>
      <c r="B2410" s="842" t="s">
        <v>5924</v>
      </c>
      <c r="C2410" s="639">
        <v>4216005168</v>
      </c>
      <c r="D2410" s="632" t="s">
        <v>269</v>
      </c>
      <c r="E2410" s="632" t="s">
        <v>560</v>
      </c>
      <c r="F2410" s="634">
        <v>42367</v>
      </c>
      <c r="G2410" s="634">
        <v>42398</v>
      </c>
      <c r="H2410" s="632" t="s">
        <v>10798</v>
      </c>
      <c r="I2410" s="632" t="s">
        <v>3027</v>
      </c>
      <c r="J2410" s="476"/>
      <c r="K2410" s="632" t="s">
        <v>10</v>
      </c>
      <c r="L2410" s="639">
        <v>1</v>
      </c>
      <c r="M2410" s="639" t="s">
        <v>694</v>
      </c>
      <c r="N2410" s="637">
        <v>135408.6</v>
      </c>
      <c r="O2410" s="637">
        <v>135408.6</v>
      </c>
      <c r="P2410" s="647">
        <f t="shared" si="77"/>
        <v>0</v>
      </c>
      <c r="Q2410" s="638">
        <f t="shared" si="78"/>
        <v>0</v>
      </c>
      <c r="R2410" s="637" t="s">
        <v>282</v>
      </c>
      <c r="S2410" s="632" t="s">
        <v>266</v>
      </c>
      <c r="T2410" s="637" t="s">
        <v>10799</v>
      </c>
      <c r="U2410" s="637" t="s">
        <v>694</v>
      </c>
      <c r="V2410" s="476"/>
      <c r="W2410" s="634">
        <v>42426</v>
      </c>
      <c r="X2410" s="634">
        <v>42430</v>
      </c>
      <c r="Y2410" s="632" t="s">
        <v>10800</v>
      </c>
      <c r="Z2410" s="637">
        <v>135408.6</v>
      </c>
      <c r="AA2410" s="637" t="s">
        <v>282</v>
      </c>
      <c r="AB2410" s="632" t="s">
        <v>266</v>
      </c>
    </row>
    <row r="2411" spans="1:28" ht="78.75">
      <c r="A2411" s="475" t="s">
        <v>28133</v>
      </c>
      <c r="B2411" s="842" t="s">
        <v>5924</v>
      </c>
      <c r="C2411" s="639">
        <v>4216005168</v>
      </c>
      <c r="D2411" s="632" t="s">
        <v>269</v>
      </c>
      <c r="E2411" s="632" t="s">
        <v>560</v>
      </c>
      <c r="F2411" s="634">
        <v>42367</v>
      </c>
      <c r="G2411" s="634">
        <v>42411</v>
      </c>
      <c r="H2411" s="632" t="s">
        <v>10801</v>
      </c>
      <c r="I2411" s="632" t="s">
        <v>10802</v>
      </c>
      <c r="J2411" s="476"/>
      <c r="K2411" s="632" t="s">
        <v>10</v>
      </c>
      <c r="L2411" s="639">
        <v>1</v>
      </c>
      <c r="M2411" s="639" t="s">
        <v>694</v>
      </c>
      <c r="N2411" s="637">
        <v>826772.42</v>
      </c>
      <c r="O2411" s="637">
        <v>826772.42</v>
      </c>
      <c r="P2411" s="647">
        <f t="shared" si="77"/>
        <v>0</v>
      </c>
      <c r="Q2411" s="638">
        <f t="shared" si="78"/>
        <v>0</v>
      </c>
      <c r="R2411" s="637" t="s">
        <v>836</v>
      </c>
      <c r="S2411" s="636">
        <v>4217146362</v>
      </c>
      <c r="T2411" s="637" t="s">
        <v>10803</v>
      </c>
      <c r="U2411" s="637" t="s">
        <v>694</v>
      </c>
      <c r="V2411" s="476"/>
      <c r="W2411" s="634">
        <v>42444</v>
      </c>
      <c r="X2411" s="634">
        <v>42445</v>
      </c>
      <c r="Y2411" s="632" t="s">
        <v>10804</v>
      </c>
      <c r="Z2411" s="637">
        <v>826772.42</v>
      </c>
      <c r="AA2411" s="637" t="s">
        <v>836</v>
      </c>
      <c r="AB2411" s="636">
        <v>4217146362</v>
      </c>
    </row>
    <row r="2412" spans="1:28" ht="78.75">
      <c r="A2412" s="475" t="s">
        <v>28134</v>
      </c>
      <c r="B2412" s="842" t="s">
        <v>5924</v>
      </c>
      <c r="C2412" s="639">
        <v>4216005168</v>
      </c>
      <c r="D2412" s="632" t="s">
        <v>269</v>
      </c>
      <c r="E2412" s="632" t="s">
        <v>560</v>
      </c>
      <c r="F2412" s="634">
        <v>42367</v>
      </c>
      <c r="G2412" s="634">
        <v>42398</v>
      </c>
      <c r="H2412" s="632" t="s">
        <v>10805</v>
      </c>
      <c r="I2412" s="632" t="s">
        <v>10715</v>
      </c>
      <c r="J2412" s="476"/>
      <c r="K2412" s="632" t="s">
        <v>10</v>
      </c>
      <c r="L2412" s="639">
        <v>1</v>
      </c>
      <c r="M2412" s="639" t="s">
        <v>694</v>
      </c>
      <c r="N2412" s="637">
        <v>1022974.06</v>
      </c>
      <c r="O2412" s="637">
        <v>1022974.06</v>
      </c>
      <c r="P2412" s="647">
        <f t="shared" si="77"/>
        <v>0</v>
      </c>
      <c r="Q2412" s="638">
        <f t="shared" si="78"/>
        <v>0</v>
      </c>
      <c r="R2412" s="637" t="s">
        <v>561</v>
      </c>
      <c r="S2412" s="632" t="s">
        <v>1165</v>
      </c>
      <c r="T2412" s="637" t="s">
        <v>10806</v>
      </c>
      <c r="U2412" s="637" t="s">
        <v>694</v>
      </c>
      <c r="V2412" s="476"/>
      <c r="W2412" s="634">
        <v>42440</v>
      </c>
      <c r="X2412" s="634">
        <v>42440</v>
      </c>
      <c r="Y2412" s="632" t="s">
        <v>10807</v>
      </c>
      <c r="Z2412" s="637">
        <v>1022974.06</v>
      </c>
      <c r="AA2412" s="637" t="s">
        <v>561</v>
      </c>
      <c r="AB2412" s="632" t="s">
        <v>1165</v>
      </c>
    </row>
    <row r="2413" spans="1:28" ht="78.75">
      <c r="A2413" s="475" t="s">
        <v>28135</v>
      </c>
      <c r="B2413" s="842" t="s">
        <v>5806</v>
      </c>
      <c r="C2413" s="632" t="s">
        <v>4204</v>
      </c>
      <c r="D2413" s="632" t="s">
        <v>269</v>
      </c>
      <c r="E2413" s="632" t="s">
        <v>560</v>
      </c>
      <c r="F2413" s="634">
        <v>42439</v>
      </c>
      <c r="G2413" s="634">
        <v>42450</v>
      </c>
      <c r="H2413" s="632" t="s">
        <v>10808</v>
      </c>
      <c r="I2413" s="632" t="s">
        <v>3027</v>
      </c>
      <c r="J2413" s="476"/>
      <c r="K2413" s="632" t="s">
        <v>10</v>
      </c>
      <c r="L2413" s="639">
        <v>1</v>
      </c>
      <c r="M2413" s="639" t="s">
        <v>694</v>
      </c>
      <c r="N2413" s="637">
        <v>75279.88</v>
      </c>
      <c r="O2413" s="637">
        <v>75279.88</v>
      </c>
      <c r="P2413" s="647">
        <f t="shared" si="77"/>
        <v>0</v>
      </c>
      <c r="Q2413" s="638">
        <f t="shared" si="78"/>
        <v>0</v>
      </c>
      <c r="R2413" s="637" t="s">
        <v>561</v>
      </c>
      <c r="S2413" s="632" t="s">
        <v>1165</v>
      </c>
      <c r="T2413" s="637" t="s">
        <v>10806</v>
      </c>
      <c r="U2413" s="637" t="s">
        <v>694</v>
      </c>
      <c r="V2413" s="476"/>
      <c r="W2413" s="634">
        <v>42457</v>
      </c>
      <c r="X2413" s="634">
        <v>42457</v>
      </c>
      <c r="Y2413" s="632" t="s">
        <v>10809</v>
      </c>
      <c r="Z2413" s="637">
        <v>75279.88</v>
      </c>
      <c r="AA2413" s="637" t="s">
        <v>561</v>
      </c>
      <c r="AB2413" s="632" t="s">
        <v>1165</v>
      </c>
    </row>
    <row r="2414" spans="1:28" ht="67.5">
      <c r="A2414" s="475" t="s">
        <v>28136</v>
      </c>
      <c r="B2414" s="842" t="s">
        <v>5806</v>
      </c>
      <c r="C2414" s="632" t="s">
        <v>4204</v>
      </c>
      <c r="D2414" s="632" t="s">
        <v>268</v>
      </c>
      <c r="E2414" s="632" t="s">
        <v>1366</v>
      </c>
      <c r="F2414" s="632" t="s">
        <v>1014</v>
      </c>
      <c r="G2414" s="632" t="s">
        <v>694</v>
      </c>
      <c r="H2414" s="632" t="s">
        <v>694</v>
      </c>
      <c r="I2414" s="632" t="s">
        <v>1367</v>
      </c>
      <c r="J2414" s="476"/>
      <c r="K2414" s="632" t="s">
        <v>10</v>
      </c>
      <c r="L2414" s="639">
        <v>1</v>
      </c>
      <c r="M2414" s="639" t="s">
        <v>694</v>
      </c>
      <c r="N2414" s="637">
        <v>20255.099999999999</v>
      </c>
      <c r="O2414" s="637">
        <v>20255.099999999999</v>
      </c>
      <c r="P2414" s="647">
        <f t="shared" si="77"/>
        <v>0</v>
      </c>
      <c r="Q2414" s="638">
        <f t="shared" si="78"/>
        <v>0</v>
      </c>
      <c r="R2414" s="637" t="s">
        <v>1148</v>
      </c>
      <c r="S2414" s="632" t="s">
        <v>834</v>
      </c>
      <c r="T2414" s="637" t="s">
        <v>10711</v>
      </c>
      <c r="U2414" s="637" t="s">
        <v>694</v>
      </c>
      <c r="V2414" s="476"/>
      <c r="W2414" s="634">
        <v>42429</v>
      </c>
      <c r="X2414" s="634">
        <v>42432</v>
      </c>
      <c r="Y2414" s="632" t="s">
        <v>10810</v>
      </c>
      <c r="Z2414" s="637">
        <v>20255.099999999999</v>
      </c>
      <c r="AA2414" s="637" t="s">
        <v>1148</v>
      </c>
      <c r="AB2414" s="632" t="s">
        <v>834</v>
      </c>
    </row>
    <row r="2415" spans="1:28" ht="78.75">
      <c r="A2415" s="475" t="s">
        <v>28137</v>
      </c>
      <c r="B2415" s="842" t="s">
        <v>5806</v>
      </c>
      <c r="C2415" s="632" t="s">
        <v>4204</v>
      </c>
      <c r="D2415" s="632" t="s">
        <v>269</v>
      </c>
      <c r="E2415" s="632" t="s">
        <v>267</v>
      </c>
      <c r="F2415" s="632" t="s">
        <v>713</v>
      </c>
      <c r="G2415" s="632" t="s">
        <v>1911</v>
      </c>
      <c r="H2415" s="632" t="s">
        <v>10811</v>
      </c>
      <c r="I2415" s="632" t="s">
        <v>3784</v>
      </c>
      <c r="J2415" s="476"/>
      <c r="K2415" s="632" t="s">
        <v>10</v>
      </c>
      <c r="L2415" s="639">
        <v>1</v>
      </c>
      <c r="M2415" s="639" t="s">
        <v>694</v>
      </c>
      <c r="N2415" s="637">
        <v>7155.87</v>
      </c>
      <c r="O2415" s="637">
        <v>7155.87</v>
      </c>
      <c r="P2415" s="647">
        <f t="shared" si="77"/>
        <v>0</v>
      </c>
      <c r="Q2415" s="638">
        <f t="shared" si="78"/>
        <v>0</v>
      </c>
      <c r="R2415" s="637" t="s">
        <v>563</v>
      </c>
      <c r="S2415" s="632" t="s">
        <v>1354</v>
      </c>
      <c r="T2415" s="637" t="s">
        <v>10720</v>
      </c>
      <c r="U2415" s="637" t="s">
        <v>694</v>
      </c>
      <c r="V2415" s="476"/>
      <c r="W2415" s="634">
        <v>42447</v>
      </c>
      <c r="X2415" s="634">
        <v>42447</v>
      </c>
      <c r="Y2415" s="632" t="s">
        <v>8687</v>
      </c>
      <c r="Z2415" s="637">
        <v>7155.87</v>
      </c>
      <c r="AA2415" s="637" t="s">
        <v>563</v>
      </c>
      <c r="AB2415" s="632" t="s">
        <v>1354</v>
      </c>
    </row>
    <row r="2416" spans="1:28" ht="56.25">
      <c r="A2416" s="475" t="s">
        <v>28138</v>
      </c>
      <c r="B2416" s="1176" t="s">
        <v>10812</v>
      </c>
      <c r="C2416" s="632" t="s">
        <v>4204</v>
      </c>
      <c r="D2416" s="632" t="s">
        <v>265</v>
      </c>
      <c r="E2416" s="632" t="s">
        <v>559</v>
      </c>
      <c r="F2416" s="634">
        <v>42387</v>
      </c>
      <c r="G2416" s="634">
        <v>42398</v>
      </c>
      <c r="H2416" s="632" t="s">
        <v>10813</v>
      </c>
      <c r="I2416" s="632" t="s">
        <v>10787</v>
      </c>
      <c r="J2416" s="476"/>
      <c r="K2416" s="632" t="s">
        <v>10</v>
      </c>
      <c r="L2416" s="639">
        <v>1</v>
      </c>
      <c r="M2416" s="639" t="s">
        <v>694</v>
      </c>
      <c r="N2416" s="637">
        <v>200000</v>
      </c>
      <c r="O2416" s="637">
        <v>200000</v>
      </c>
      <c r="P2416" s="647">
        <f t="shared" si="77"/>
        <v>0</v>
      </c>
      <c r="Q2416" s="638">
        <f t="shared" si="78"/>
        <v>0</v>
      </c>
      <c r="R2416" s="637" t="s">
        <v>262</v>
      </c>
      <c r="S2416" s="632" t="s">
        <v>1363</v>
      </c>
      <c r="T2416" s="632" t="s">
        <v>10723</v>
      </c>
      <c r="U2416" s="637" t="s">
        <v>694</v>
      </c>
      <c r="V2416" s="476"/>
      <c r="W2416" s="634">
        <v>42404</v>
      </c>
      <c r="X2416" s="634">
        <v>42405</v>
      </c>
      <c r="Y2416" s="632" t="s">
        <v>10814</v>
      </c>
      <c r="Z2416" s="637">
        <v>200000</v>
      </c>
      <c r="AA2416" s="637" t="s">
        <v>262</v>
      </c>
      <c r="AB2416" s="632" t="s">
        <v>1363</v>
      </c>
    </row>
    <row r="2417" spans="1:28" ht="67.5">
      <c r="A2417" s="475" t="s">
        <v>28139</v>
      </c>
      <c r="B2417" s="842" t="s">
        <v>8286</v>
      </c>
      <c r="C2417" s="639">
        <v>4216004189</v>
      </c>
      <c r="D2417" s="632" t="s">
        <v>268</v>
      </c>
      <c r="E2417" s="632" t="s">
        <v>1366</v>
      </c>
      <c r="F2417" s="634">
        <v>42409</v>
      </c>
      <c r="G2417" s="632" t="s">
        <v>694</v>
      </c>
      <c r="H2417" s="632" t="s">
        <v>694</v>
      </c>
      <c r="I2417" s="632" t="s">
        <v>1367</v>
      </c>
      <c r="J2417" s="476"/>
      <c r="K2417" s="632" t="s">
        <v>10</v>
      </c>
      <c r="L2417" s="639">
        <v>1</v>
      </c>
      <c r="M2417" s="639" t="s">
        <v>694</v>
      </c>
      <c r="N2417" s="637">
        <v>1335519.3500000001</v>
      </c>
      <c r="O2417" s="637">
        <v>1335519.3500000001</v>
      </c>
      <c r="P2417" s="647">
        <f t="shared" si="77"/>
        <v>0</v>
      </c>
      <c r="Q2417" s="638">
        <f t="shared" si="78"/>
        <v>0</v>
      </c>
      <c r="R2417" s="637" t="s">
        <v>1148</v>
      </c>
      <c r="S2417" s="632" t="s">
        <v>834</v>
      </c>
      <c r="T2417" s="637" t="s">
        <v>10711</v>
      </c>
      <c r="U2417" s="632" t="s">
        <v>694</v>
      </c>
      <c r="V2417" s="476"/>
      <c r="W2417" s="632" t="s">
        <v>1043</v>
      </c>
      <c r="X2417" s="632" t="s">
        <v>1043</v>
      </c>
      <c r="Y2417" s="632" t="s">
        <v>10815</v>
      </c>
      <c r="Z2417" s="637">
        <v>1335519.3500000001</v>
      </c>
      <c r="AA2417" s="637" t="s">
        <v>1148</v>
      </c>
      <c r="AB2417" s="632" t="s">
        <v>834</v>
      </c>
    </row>
    <row r="2418" spans="1:28" ht="56.25">
      <c r="A2418" s="475" t="s">
        <v>28140</v>
      </c>
      <c r="B2418" s="842" t="s">
        <v>8286</v>
      </c>
      <c r="C2418" s="639">
        <v>4216004189</v>
      </c>
      <c r="D2418" s="632" t="s">
        <v>265</v>
      </c>
      <c r="E2418" s="632" t="s">
        <v>559</v>
      </c>
      <c r="F2418" s="634">
        <v>42387</v>
      </c>
      <c r="G2418" s="634">
        <v>42415</v>
      </c>
      <c r="H2418" s="632" t="s">
        <v>10816</v>
      </c>
      <c r="I2418" s="632" t="s">
        <v>10787</v>
      </c>
      <c r="J2418" s="476"/>
      <c r="K2418" s="632" t="s">
        <v>10</v>
      </c>
      <c r="L2418" s="639">
        <v>1</v>
      </c>
      <c r="M2418" s="639" t="s">
        <v>694</v>
      </c>
      <c r="N2418" s="637">
        <v>40000</v>
      </c>
      <c r="O2418" s="637">
        <v>40000</v>
      </c>
      <c r="P2418" s="647">
        <f t="shared" si="77"/>
        <v>0</v>
      </c>
      <c r="Q2418" s="638">
        <f t="shared" si="78"/>
        <v>0</v>
      </c>
      <c r="R2418" s="637" t="s">
        <v>262</v>
      </c>
      <c r="S2418" s="632" t="s">
        <v>1363</v>
      </c>
      <c r="T2418" s="632" t="s">
        <v>10723</v>
      </c>
      <c r="U2418" s="637" t="s">
        <v>694</v>
      </c>
      <c r="V2418" s="476"/>
      <c r="W2418" s="634">
        <v>42421</v>
      </c>
      <c r="X2418" s="634">
        <v>42421</v>
      </c>
      <c r="Y2418" s="632" t="s">
        <v>10817</v>
      </c>
      <c r="Z2418" s="637">
        <v>40000</v>
      </c>
      <c r="AA2418" s="637" t="s">
        <v>262</v>
      </c>
      <c r="AB2418" s="632" t="s">
        <v>1363</v>
      </c>
    </row>
    <row r="2419" spans="1:28" ht="78.75">
      <c r="A2419" s="475" t="s">
        <v>28141</v>
      </c>
      <c r="B2419" s="842" t="s">
        <v>8286</v>
      </c>
      <c r="C2419" s="639">
        <v>4216004189</v>
      </c>
      <c r="D2419" s="632" t="s">
        <v>269</v>
      </c>
      <c r="E2419" s="632" t="s">
        <v>560</v>
      </c>
      <c r="F2419" s="634">
        <v>42409</v>
      </c>
      <c r="G2419" s="634">
        <v>42420</v>
      </c>
      <c r="H2419" s="632" t="s">
        <v>10818</v>
      </c>
      <c r="I2419" s="632" t="s">
        <v>10715</v>
      </c>
      <c r="J2419" s="476"/>
      <c r="K2419" s="632" t="s">
        <v>10</v>
      </c>
      <c r="L2419" s="639">
        <v>1</v>
      </c>
      <c r="M2419" s="639" t="s">
        <v>694</v>
      </c>
      <c r="N2419" s="637">
        <v>497319.43</v>
      </c>
      <c r="O2419" s="637">
        <v>497319.43</v>
      </c>
      <c r="P2419" s="647">
        <f t="shared" si="77"/>
        <v>0</v>
      </c>
      <c r="Q2419" s="638">
        <f t="shared" si="78"/>
        <v>0</v>
      </c>
      <c r="R2419" s="637" t="s">
        <v>561</v>
      </c>
      <c r="S2419" s="632" t="s">
        <v>1165</v>
      </c>
      <c r="T2419" s="637" t="s">
        <v>10806</v>
      </c>
      <c r="U2419" s="637" t="s">
        <v>694</v>
      </c>
      <c r="V2419" s="476"/>
      <c r="W2419" s="634">
        <v>42426</v>
      </c>
      <c r="X2419" s="634">
        <v>42426</v>
      </c>
      <c r="Y2419" s="632" t="s">
        <v>10819</v>
      </c>
      <c r="Z2419" s="637">
        <v>497319.43</v>
      </c>
      <c r="AA2419" s="637" t="s">
        <v>561</v>
      </c>
      <c r="AB2419" s="632" t="s">
        <v>1165</v>
      </c>
    </row>
    <row r="2420" spans="1:28" ht="78.75">
      <c r="A2420" s="475" t="s">
        <v>28142</v>
      </c>
      <c r="B2420" s="842" t="s">
        <v>8286</v>
      </c>
      <c r="C2420" s="639">
        <v>4216004189</v>
      </c>
      <c r="D2420" s="632" t="s">
        <v>269</v>
      </c>
      <c r="E2420" s="632" t="s">
        <v>267</v>
      </c>
      <c r="F2420" s="634">
        <v>42409</v>
      </c>
      <c r="G2420" s="634">
        <v>42420</v>
      </c>
      <c r="H2420" s="632" t="s">
        <v>10820</v>
      </c>
      <c r="I2420" s="632" t="s">
        <v>3784</v>
      </c>
      <c r="J2420" s="476"/>
      <c r="K2420" s="632" t="s">
        <v>10</v>
      </c>
      <c r="L2420" s="639">
        <v>1</v>
      </c>
      <c r="M2420" s="639" t="s">
        <v>694</v>
      </c>
      <c r="N2420" s="637">
        <v>153966.88</v>
      </c>
      <c r="O2420" s="637">
        <v>153966.88</v>
      </c>
      <c r="P2420" s="647">
        <f t="shared" si="77"/>
        <v>0</v>
      </c>
      <c r="Q2420" s="638">
        <f t="shared" si="78"/>
        <v>0</v>
      </c>
      <c r="R2420" s="637" t="s">
        <v>563</v>
      </c>
      <c r="S2420" s="632" t="s">
        <v>1354</v>
      </c>
      <c r="T2420" s="637" t="s">
        <v>10720</v>
      </c>
      <c r="U2420" s="637" t="s">
        <v>694</v>
      </c>
      <c r="V2420" s="476"/>
      <c r="W2420" s="634">
        <v>42426</v>
      </c>
      <c r="X2420" s="634">
        <v>42426</v>
      </c>
      <c r="Y2420" s="632" t="s">
        <v>10821</v>
      </c>
      <c r="Z2420" s="637">
        <v>153966.88</v>
      </c>
      <c r="AA2420" s="637" t="s">
        <v>563</v>
      </c>
      <c r="AB2420" s="632" t="s">
        <v>1354</v>
      </c>
    </row>
    <row r="2421" spans="1:28" ht="78.75">
      <c r="A2421" s="475" t="s">
        <v>28143</v>
      </c>
      <c r="B2421" s="842" t="s">
        <v>8286</v>
      </c>
      <c r="C2421" s="639">
        <v>4216004189</v>
      </c>
      <c r="D2421" s="632" t="s">
        <v>269</v>
      </c>
      <c r="E2421" s="632" t="s">
        <v>560</v>
      </c>
      <c r="F2421" s="634">
        <v>42409</v>
      </c>
      <c r="G2421" s="634">
        <v>42426</v>
      </c>
      <c r="H2421" s="632" t="s">
        <v>10822</v>
      </c>
      <c r="I2421" s="632" t="s">
        <v>10802</v>
      </c>
      <c r="J2421" s="476"/>
      <c r="K2421" s="632" t="s">
        <v>10</v>
      </c>
      <c r="L2421" s="639">
        <v>1</v>
      </c>
      <c r="M2421" s="639" t="s">
        <v>694</v>
      </c>
      <c r="N2421" s="637">
        <v>1984797.56</v>
      </c>
      <c r="O2421" s="637">
        <v>1984797.56</v>
      </c>
      <c r="P2421" s="647">
        <f t="shared" si="77"/>
        <v>0</v>
      </c>
      <c r="Q2421" s="638">
        <f t="shared" si="78"/>
        <v>0</v>
      </c>
      <c r="R2421" s="637" t="s">
        <v>282</v>
      </c>
      <c r="S2421" s="632" t="s">
        <v>266</v>
      </c>
      <c r="T2421" s="637" t="s">
        <v>10799</v>
      </c>
      <c r="U2421" s="637" t="s">
        <v>694</v>
      </c>
      <c r="V2421" s="476"/>
      <c r="W2421" s="634">
        <v>42432</v>
      </c>
      <c r="X2421" s="634">
        <v>42432</v>
      </c>
      <c r="Y2421" s="632" t="s">
        <v>10823</v>
      </c>
      <c r="Z2421" s="637">
        <v>1984797.56</v>
      </c>
      <c r="AA2421" s="637" t="s">
        <v>282</v>
      </c>
      <c r="AB2421" s="632" t="s">
        <v>266</v>
      </c>
    </row>
    <row r="2422" spans="1:28" ht="56.25">
      <c r="A2422" s="475" t="s">
        <v>28144</v>
      </c>
      <c r="B2422" s="1176" t="s">
        <v>5940</v>
      </c>
      <c r="C2422" s="639">
        <v>4220031675</v>
      </c>
      <c r="D2422" s="632" t="s">
        <v>265</v>
      </c>
      <c r="E2422" s="632" t="s">
        <v>559</v>
      </c>
      <c r="F2422" s="634">
        <v>42398</v>
      </c>
      <c r="G2422" s="634">
        <v>42410</v>
      </c>
      <c r="H2422" s="632" t="s">
        <v>10824</v>
      </c>
      <c r="I2422" s="632" t="s">
        <v>10796</v>
      </c>
      <c r="J2422" s="476"/>
      <c r="K2422" s="632" t="s">
        <v>10</v>
      </c>
      <c r="L2422" s="639">
        <v>1</v>
      </c>
      <c r="M2422" s="639" t="s">
        <v>694</v>
      </c>
      <c r="N2422" s="637">
        <v>141000</v>
      </c>
      <c r="O2422" s="637">
        <v>141000</v>
      </c>
      <c r="P2422" s="647">
        <f t="shared" si="77"/>
        <v>0</v>
      </c>
      <c r="Q2422" s="638">
        <f t="shared" si="78"/>
        <v>0</v>
      </c>
      <c r="R2422" s="637" t="s">
        <v>262</v>
      </c>
      <c r="S2422" s="632" t="s">
        <v>1363</v>
      </c>
      <c r="T2422" s="632" t="s">
        <v>10723</v>
      </c>
      <c r="U2422" s="637" t="s">
        <v>694</v>
      </c>
      <c r="V2422" s="476"/>
      <c r="W2422" s="634">
        <v>42416</v>
      </c>
      <c r="X2422" s="634">
        <v>42416</v>
      </c>
      <c r="Y2422" s="632" t="s">
        <v>10825</v>
      </c>
      <c r="Z2422" s="637">
        <v>141000</v>
      </c>
      <c r="AA2422" s="637" t="s">
        <v>262</v>
      </c>
      <c r="AB2422" s="632" t="s">
        <v>1363</v>
      </c>
    </row>
    <row r="2423" spans="1:28" ht="67.5">
      <c r="A2423" s="475" t="s">
        <v>28145</v>
      </c>
      <c r="B2423" s="1176" t="s">
        <v>5940</v>
      </c>
      <c r="C2423" s="632">
        <v>4220031675</v>
      </c>
      <c r="D2423" s="632" t="s">
        <v>268</v>
      </c>
      <c r="E2423" s="632" t="s">
        <v>1366</v>
      </c>
      <c r="F2423" s="634">
        <v>42398</v>
      </c>
      <c r="G2423" s="634" t="s">
        <v>694</v>
      </c>
      <c r="H2423" s="632" t="s">
        <v>694</v>
      </c>
      <c r="I2423" s="632" t="s">
        <v>564</v>
      </c>
      <c r="J2423" s="476"/>
      <c r="K2423" s="632" t="s">
        <v>10</v>
      </c>
      <c r="L2423" s="639">
        <v>1</v>
      </c>
      <c r="M2423" s="639" t="s">
        <v>694</v>
      </c>
      <c r="N2423" s="637">
        <v>969840.94</v>
      </c>
      <c r="O2423" s="637">
        <v>969840.94</v>
      </c>
      <c r="P2423" s="647">
        <f t="shared" si="77"/>
        <v>0</v>
      </c>
      <c r="Q2423" s="638">
        <f t="shared" si="78"/>
        <v>0</v>
      </c>
      <c r="R2423" s="637" t="s">
        <v>1148</v>
      </c>
      <c r="S2423" s="632" t="s">
        <v>834</v>
      </c>
      <c r="T2423" s="637" t="s">
        <v>10711</v>
      </c>
      <c r="U2423" s="632" t="s">
        <v>694</v>
      </c>
      <c r="V2423" s="476"/>
      <c r="W2423" s="634">
        <v>42427</v>
      </c>
      <c r="X2423" s="634">
        <v>42429</v>
      </c>
      <c r="Y2423" s="632" t="s">
        <v>10826</v>
      </c>
      <c r="Z2423" s="637">
        <v>969840.94</v>
      </c>
      <c r="AA2423" s="637" t="s">
        <v>1148</v>
      </c>
      <c r="AB2423" s="632" t="s">
        <v>834</v>
      </c>
    </row>
    <row r="2424" spans="1:28" ht="78.75">
      <c r="A2424" s="475" t="s">
        <v>28146</v>
      </c>
      <c r="B2424" s="1176" t="s">
        <v>5940</v>
      </c>
      <c r="C2424" s="639">
        <v>4220031675</v>
      </c>
      <c r="D2424" s="632" t="s">
        <v>269</v>
      </c>
      <c r="E2424" s="632" t="s">
        <v>267</v>
      </c>
      <c r="F2424" s="634">
        <v>42398</v>
      </c>
      <c r="G2424" s="634">
        <v>42421</v>
      </c>
      <c r="H2424" s="632" t="s">
        <v>10827</v>
      </c>
      <c r="I2424" s="632" t="s">
        <v>10828</v>
      </c>
      <c r="J2424" s="476"/>
      <c r="K2424" s="632" t="s">
        <v>10</v>
      </c>
      <c r="L2424" s="639">
        <v>1</v>
      </c>
      <c r="M2424" s="639" t="s">
        <v>694</v>
      </c>
      <c r="N2424" s="637">
        <v>156914.75</v>
      </c>
      <c r="O2424" s="637">
        <v>156914.75</v>
      </c>
      <c r="P2424" s="647">
        <f t="shared" si="77"/>
        <v>0</v>
      </c>
      <c r="Q2424" s="638">
        <f t="shared" si="78"/>
        <v>0</v>
      </c>
      <c r="R2424" s="637" t="s">
        <v>563</v>
      </c>
      <c r="S2424" s="632" t="s">
        <v>1354</v>
      </c>
      <c r="T2424" s="637" t="s">
        <v>10720</v>
      </c>
      <c r="U2424" s="637" t="s">
        <v>694</v>
      </c>
      <c r="V2424" s="476"/>
      <c r="W2424" s="634">
        <v>42427</v>
      </c>
      <c r="X2424" s="634">
        <v>42429</v>
      </c>
      <c r="Y2424" s="632" t="s">
        <v>10829</v>
      </c>
      <c r="Z2424" s="637">
        <v>156914.75</v>
      </c>
      <c r="AA2424" s="637" t="s">
        <v>563</v>
      </c>
      <c r="AB2424" s="632" t="s">
        <v>1354</v>
      </c>
    </row>
    <row r="2425" spans="1:28" ht="78.75">
      <c r="A2425" s="475" t="s">
        <v>28147</v>
      </c>
      <c r="B2425" s="1176" t="s">
        <v>5940</v>
      </c>
      <c r="C2425" s="632">
        <v>4220031675</v>
      </c>
      <c r="D2425" s="632" t="s">
        <v>269</v>
      </c>
      <c r="E2425" s="632" t="s">
        <v>560</v>
      </c>
      <c r="F2425" s="634">
        <v>42398</v>
      </c>
      <c r="G2425" s="634">
        <v>42421</v>
      </c>
      <c r="H2425" s="632" t="s">
        <v>10830</v>
      </c>
      <c r="I2425" s="632" t="s">
        <v>3027</v>
      </c>
      <c r="J2425" s="476"/>
      <c r="K2425" s="632" t="s">
        <v>10</v>
      </c>
      <c r="L2425" s="639">
        <v>1</v>
      </c>
      <c r="M2425" s="639" t="s">
        <v>694</v>
      </c>
      <c r="N2425" s="637">
        <v>25741.17</v>
      </c>
      <c r="O2425" s="637">
        <v>25741.17</v>
      </c>
      <c r="P2425" s="647">
        <f t="shared" si="77"/>
        <v>0</v>
      </c>
      <c r="Q2425" s="638">
        <f t="shared" si="78"/>
        <v>0</v>
      </c>
      <c r="R2425" s="637" t="s">
        <v>282</v>
      </c>
      <c r="S2425" s="632" t="s">
        <v>266</v>
      </c>
      <c r="T2425" s="637" t="s">
        <v>10799</v>
      </c>
      <c r="U2425" s="637" t="s">
        <v>694</v>
      </c>
      <c r="V2425" s="476"/>
      <c r="W2425" s="634">
        <v>42450</v>
      </c>
      <c r="X2425" s="634">
        <v>42452</v>
      </c>
      <c r="Y2425" s="632" t="s">
        <v>10831</v>
      </c>
      <c r="Z2425" s="637">
        <v>25741.17</v>
      </c>
      <c r="AA2425" s="637" t="s">
        <v>282</v>
      </c>
      <c r="AB2425" s="632" t="s">
        <v>266</v>
      </c>
    </row>
    <row r="2426" spans="1:28" ht="78.75">
      <c r="A2426" s="475" t="s">
        <v>28148</v>
      </c>
      <c r="B2426" s="1176" t="s">
        <v>5940</v>
      </c>
      <c r="C2426" s="639">
        <v>4220031675</v>
      </c>
      <c r="D2426" s="632" t="s">
        <v>269</v>
      </c>
      <c r="E2426" s="632" t="s">
        <v>560</v>
      </c>
      <c r="F2426" s="634">
        <v>42398</v>
      </c>
      <c r="G2426" s="634">
        <v>42421</v>
      </c>
      <c r="H2426" s="632" t="s">
        <v>10832</v>
      </c>
      <c r="I2426" s="632" t="s">
        <v>10802</v>
      </c>
      <c r="J2426" s="476"/>
      <c r="K2426" s="632" t="s">
        <v>10</v>
      </c>
      <c r="L2426" s="639">
        <v>1</v>
      </c>
      <c r="M2426" s="639" t="s">
        <v>694</v>
      </c>
      <c r="N2426" s="637">
        <v>1513919.58</v>
      </c>
      <c r="O2426" s="637">
        <v>1513919.58</v>
      </c>
      <c r="P2426" s="647">
        <f t="shared" si="77"/>
        <v>0</v>
      </c>
      <c r="Q2426" s="638">
        <f t="shared" si="78"/>
        <v>0</v>
      </c>
      <c r="R2426" s="637" t="s">
        <v>836</v>
      </c>
      <c r="S2426" s="636">
        <v>4217146362</v>
      </c>
      <c r="T2426" s="637" t="s">
        <v>10803</v>
      </c>
      <c r="U2426" s="637" t="s">
        <v>694</v>
      </c>
      <c r="V2426" s="476"/>
      <c r="W2426" s="634">
        <v>42427</v>
      </c>
      <c r="X2426" s="634">
        <v>42429</v>
      </c>
      <c r="Y2426" s="632" t="s">
        <v>10804</v>
      </c>
      <c r="Z2426" s="637">
        <v>1513919.58</v>
      </c>
      <c r="AA2426" s="637" t="s">
        <v>836</v>
      </c>
      <c r="AB2426" s="636">
        <v>4217146362</v>
      </c>
    </row>
    <row r="2427" spans="1:28" ht="78.75">
      <c r="A2427" s="475" t="s">
        <v>28149</v>
      </c>
      <c r="B2427" s="1176" t="s">
        <v>5940</v>
      </c>
      <c r="C2427" s="639">
        <v>4220031675</v>
      </c>
      <c r="D2427" s="632" t="s">
        <v>269</v>
      </c>
      <c r="E2427" s="632" t="s">
        <v>560</v>
      </c>
      <c r="F2427" s="634">
        <v>42398</v>
      </c>
      <c r="G2427" s="634">
        <v>42420</v>
      </c>
      <c r="H2427" s="632" t="s">
        <v>10833</v>
      </c>
      <c r="I2427" s="632" t="s">
        <v>10715</v>
      </c>
      <c r="J2427" s="476"/>
      <c r="K2427" s="632" t="s">
        <v>10</v>
      </c>
      <c r="L2427" s="639">
        <v>1</v>
      </c>
      <c r="M2427" s="639" t="s">
        <v>694</v>
      </c>
      <c r="N2427" s="637">
        <v>232214.69</v>
      </c>
      <c r="O2427" s="637">
        <v>232214.69</v>
      </c>
      <c r="P2427" s="647">
        <f t="shared" si="77"/>
        <v>0</v>
      </c>
      <c r="Q2427" s="638">
        <f t="shared" si="78"/>
        <v>0</v>
      </c>
      <c r="R2427" s="637" t="s">
        <v>561</v>
      </c>
      <c r="S2427" s="632" t="s">
        <v>1165</v>
      </c>
      <c r="T2427" s="637" t="s">
        <v>10806</v>
      </c>
      <c r="U2427" s="637" t="s">
        <v>694</v>
      </c>
      <c r="V2427" s="476"/>
      <c r="W2427" s="634">
        <v>42450</v>
      </c>
      <c r="X2427" s="634">
        <v>42451</v>
      </c>
      <c r="Y2427" s="632" t="s">
        <v>10834</v>
      </c>
      <c r="Z2427" s="637">
        <v>232214.69</v>
      </c>
      <c r="AA2427" s="637" t="s">
        <v>561</v>
      </c>
      <c r="AB2427" s="632" t="s">
        <v>1165</v>
      </c>
    </row>
    <row r="2428" spans="1:28" ht="101.25">
      <c r="A2428" s="475" t="s">
        <v>28150</v>
      </c>
      <c r="B2428" s="842" t="s">
        <v>5957</v>
      </c>
      <c r="C2428" s="639">
        <v>4220015842</v>
      </c>
      <c r="D2428" s="632" t="s">
        <v>268</v>
      </c>
      <c r="E2428" s="632" t="s">
        <v>1366</v>
      </c>
      <c r="F2428" s="632" t="s">
        <v>1672</v>
      </c>
      <c r="G2428" s="632" t="s">
        <v>694</v>
      </c>
      <c r="H2428" s="632" t="s">
        <v>694</v>
      </c>
      <c r="I2428" s="632" t="s">
        <v>1367</v>
      </c>
      <c r="J2428" s="476"/>
      <c r="K2428" s="632" t="s">
        <v>10</v>
      </c>
      <c r="L2428" s="639">
        <v>1</v>
      </c>
      <c r="M2428" s="639" t="s">
        <v>694</v>
      </c>
      <c r="N2428" s="681">
        <v>7160.4</v>
      </c>
      <c r="O2428" s="681">
        <v>7160.4</v>
      </c>
      <c r="P2428" s="647">
        <f t="shared" si="77"/>
        <v>0</v>
      </c>
      <c r="Q2428" s="638">
        <f t="shared" si="78"/>
        <v>0</v>
      </c>
      <c r="R2428" s="637" t="s">
        <v>1148</v>
      </c>
      <c r="S2428" s="632" t="s">
        <v>834</v>
      </c>
      <c r="T2428" s="637" t="s">
        <v>10711</v>
      </c>
      <c r="U2428" s="637" t="s">
        <v>694</v>
      </c>
      <c r="V2428" s="476"/>
      <c r="W2428" s="682">
        <v>42398</v>
      </c>
      <c r="X2428" s="634">
        <v>42398</v>
      </c>
      <c r="Y2428" s="683" t="s">
        <v>10835</v>
      </c>
      <c r="Z2428" s="681">
        <v>7160.4</v>
      </c>
      <c r="AA2428" s="637" t="s">
        <v>1148</v>
      </c>
      <c r="AB2428" s="632" t="s">
        <v>834</v>
      </c>
    </row>
    <row r="2429" spans="1:28" ht="101.25">
      <c r="A2429" s="475" t="s">
        <v>28151</v>
      </c>
      <c r="B2429" s="842" t="s">
        <v>5957</v>
      </c>
      <c r="C2429" s="639">
        <v>4220015842</v>
      </c>
      <c r="D2429" s="632" t="s">
        <v>269</v>
      </c>
      <c r="E2429" s="632" t="s">
        <v>560</v>
      </c>
      <c r="F2429" s="632" t="s">
        <v>1672</v>
      </c>
      <c r="G2429" s="632" t="s">
        <v>6107</v>
      </c>
      <c r="H2429" s="632" t="s">
        <v>10836</v>
      </c>
      <c r="I2429" s="632" t="s">
        <v>10837</v>
      </c>
      <c r="J2429" s="476"/>
      <c r="K2429" s="632" t="s">
        <v>10</v>
      </c>
      <c r="L2429" s="639">
        <v>1</v>
      </c>
      <c r="M2429" s="639" t="s">
        <v>694</v>
      </c>
      <c r="N2429" s="684">
        <v>597976.57999999996</v>
      </c>
      <c r="O2429" s="684">
        <v>597976.57999999996</v>
      </c>
      <c r="P2429" s="647">
        <f t="shared" si="77"/>
        <v>0</v>
      </c>
      <c r="Q2429" s="638">
        <f t="shared" si="78"/>
        <v>0</v>
      </c>
      <c r="R2429" s="685" t="s">
        <v>2603</v>
      </c>
      <c r="S2429" s="632">
        <v>4217146362</v>
      </c>
      <c r="T2429" s="637" t="s">
        <v>10838</v>
      </c>
      <c r="U2429" s="637" t="s">
        <v>694</v>
      </c>
      <c r="V2429" s="476"/>
      <c r="W2429" s="686">
        <v>42408</v>
      </c>
      <c r="X2429" s="634">
        <v>42408</v>
      </c>
      <c r="Y2429" s="683" t="s">
        <v>10839</v>
      </c>
      <c r="Z2429" s="684">
        <v>597976.57999999996</v>
      </c>
      <c r="AA2429" s="685" t="s">
        <v>2603</v>
      </c>
      <c r="AB2429" s="632">
        <v>4217146362</v>
      </c>
    </row>
    <row r="2430" spans="1:28" ht="101.25">
      <c r="A2430" s="475" t="s">
        <v>28152</v>
      </c>
      <c r="B2430" s="842" t="s">
        <v>5957</v>
      </c>
      <c r="C2430" s="639">
        <v>4220015842</v>
      </c>
      <c r="D2430" s="632" t="s">
        <v>269</v>
      </c>
      <c r="E2430" s="632" t="s">
        <v>267</v>
      </c>
      <c r="F2430" s="632" t="s">
        <v>1672</v>
      </c>
      <c r="G2430" s="632" t="s">
        <v>6107</v>
      </c>
      <c r="H2430" s="632" t="s">
        <v>10840</v>
      </c>
      <c r="I2430" s="632" t="s">
        <v>10828</v>
      </c>
      <c r="J2430" s="476"/>
      <c r="K2430" s="632" t="s">
        <v>10</v>
      </c>
      <c r="L2430" s="639">
        <v>1</v>
      </c>
      <c r="M2430" s="639" t="s">
        <v>694</v>
      </c>
      <c r="N2430" s="687">
        <v>696.57</v>
      </c>
      <c r="O2430" s="687">
        <v>696.57</v>
      </c>
      <c r="P2430" s="647">
        <f t="shared" si="77"/>
        <v>0</v>
      </c>
      <c r="Q2430" s="638">
        <f t="shared" si="78"/>
        <v>0</v>
      </c>
      <c r="R2430" s="637" t="s">
        <v>563</v>
      </c>
      <c r="S2430" s="632" t="s">
        <v>1354</v>
      </c>
      <c r="T2430" s="637" t="s">
        <v>10720</v>
      </c>
      <c r="U2430" s="637" t="s">
        <v>694</v>
      </c>
      <c r="V2430" s="476"/>
      <c r="W2430" s="686">
        <v>42408</v>
      </c>
      <c r="X2430" s="634">
        <v>42408</v>
      </c>
      <c r="Y2430" s="632" t="s">
        <v>10841</v>
      </c>
      <c r="Z2430" s="687">
        <v>696.57</v>
      </c>
      <c r="AA2430" s="637" t="s">
        <v>563</v>
      </c>
      <c r="AB2430" s="632" t="s">
        <v>1354</v>
      </c>
    </row>
    <row r="2431" spans="1:28" ht="101.25">
      <c r="A2431" s="475" t="s">
        <v>28153</v>
      </c>
      <c r="B2431" s="842" t="s">
        <v>5957</v>
      </c>
      <c r="C2431" s="639">
        <v>4220015842</v>
      </c>
      <c r="D2431" s="632" t="s">
        <v>268</v>
      </c>
      <c r="E2431" s="632" t="s">
        <v>1366</v>
      </c>
      <c r="F2431" s="632" t="s">
        <v>1672</v>
      </c>
      <c r="G2431" s="632" t="s">
        <v>694</v>
      </c>
      <c r="H2431" s="632" t="s">
        <v>694</v>
      </c>
      <c r="I2431" s="632" t="s">
        <v>1367</v>
      </c>
      <c r="J2431" s="476"/>
      <c r="K2431" s="632" t="s">
        <v>10</v>
      </c>
      <c r="L2431" s="639">
        <v>1</v>
      </c>
      <c r="M2431" s="639" t="s">
        <v>694</v>
      </c>
      <c r="N2431" s="681">
        <v>166127.4</v>
      </c>
      <c r="O2431" s="681">
        <v>166127.4</v>
      </c>
      <c r="P2431" s="647">
        <f t="shared" si="77"/>
        <v>0</v>
      </c>
      <c r="Q2431" s="638">
        <f t="shared" si="78"/>
        <v>0</v>
      </c>
      <c r="R2431" s="685" t="s">
        <v>10842</v>
      </c>
      <c r="S2431" s="632">
        <v>4217039402</v>
      </c>
      <c r="T2431" s="637" t="s">
        <v>10843</v>
      </c>
      <c r="U2431" s="637" t="s">
        <v>694</v>
      </c>
      <c r="V2431" s="476"/>
      <c r="W2431" s="686">
        <v>42408</v>
      </c>
      <c r="X2431" s="634">
        <v>42408</v>
      </c>
      <c r="Y2431" s="632" t="s">
        <v>10844</v>
      </c>
      <c r="Z2431" s="681">
        <v>166127.4</v>
      </c>
      <c r="AA2431" s="685" t="s">
        <v>10842</v>
      </c>
      <c r="AB2431" s="632">
        <v>4217039402</v>
      </c>
    </row>
    <row r="2432" spans="1:28" ht="101.25">
      <c r="A2432" s="475" t="s">
        <v>28154</v>
      </c>
      <c r="B2432" s="842" t="s">
        <v>5957</v>
      </c>
      <c r="C2432" s="639">
        <v>4220015842</v>
      </c>
      <c r="D2432" s="632" t="s">
        <v>269</v>
      </c>
      <c r="E2432" s="632" t="s">
        <v>560</v>
      </c>
      <c r="F2432" s="632" t="s">
        <v>1672</v>
      </c>
      <c r="G2432" s="632" t="s">
        <v>6107</v>
      </c>
      <c r="H2432" s="632" t="s">
        <v>10845</v>
      </c>
      <c r="I2432" s="632" t="s">
        <v>10837</v>
      </c>
      <c r="J2432" s="476"/>
      <c r="K2432" s="632" t="s">
        <v>10</v>
      </c>
      <c r="L2432" s="639">
        <v>1</v>
      </c>
      <c r="M2432" s="639" t="s">
        <v>694</v>
      </c>
      <c r="N2432" s="681">
        <v>12655.47</v>
      </c>
      <c r="O2432" s="681">
        <v>12655.47</v>
      </c>
      <c r="P2432" s="647">
        <f t="shared" si="77"/>
        <v>0</v>
      </c>
      <c r="Q2432" s="638">
        <f t="shared" si="78"/>
        <v>0</v>
      </c>
      <c r="R2432" s="637" t="s">
        <v>561</v>
      </c>
      <c r="S2432" s="632" t="s">
        <v>1165</v>
      </c>
      <c r="T2432" s="637" t="s">
        <v>10806</v>
      </c>
      <c r="U2432" s="637" t="s">
        <v>694</v>
      </c>
      <c r="V2432" s="476"/>
      <c r="W2432" s="682">
        <v>42420</v>
      </c>
      <c r="X2432" s="682">
        <v>42420</v>
      </c>
      <c r="Y2432" s="632" t="s">
        <v>10846</v>
      </c>
      <c r="Z2432" s="681">
        <v>12655.47</v>
      </c>
      <c r="AA2432" s="637" t="s">
        <v>561</v>
      </c>
      <c r="AB2432" s="632" t="s">
        <v>1165</v>
      </c>
    </row>
    <row r="2433" spans="1:28" ht="101.25">
      <c r="A2433" s="475" t="s">
        <v>28155</v>
      </c>
      <c r="B2433" s="842" t="s">
        <v>5957</v>
      </c>
      <c r="C2433" s="639">
        <v>4220015842</v>
      </c>
      <c r="D2433" s="632" t="s">
        <v>269</v>
      </c>
      <c r="E2433" s="632" t="s">
        <v>267</v>
      </c>
      <c r="F2433" s="632" t="s">
        <v>1672</v>
      </c>
      <c r="G2433" s="632" t="s">
        <v>6107</v>
      </c>
      <c r="H2433" s="632" t="s">
        <v>10840</v>
      </c>
      <c r="I2433" s="632" t="s">
        <v>10828</v>
      </c>
      <c r="J2433" s="476"/>
      <c r="K2433" s="632" t="s">
        <v>10</v>
      </c>
      <c r="L2433" s="639">
        <v>1</v>
      </c>
      <c r="M2433" s="639" t="s">
        <v>694</v>
      </c>
      <c r="N2433" s="684">
        <v>151648.74</v>
      </c>
      <c r="O2433" s="684">
        <v>151648.74</v>
      </c>
      <c r="P2433" s="647">
        <f t="shared" si="77"/>
        <v>0</v>
      </c>
      <c r="Q2433" s="638">
        <f t="shared" si="78"/>
        <v>0</v>
      </c>
      <c r="R2433" s="637" t="s">
        <v>10847</v>
      </c>
      <c r="S2433" s="632" t="s">
        <v>10848</v>
      </c>
      <c r="T2433" s="637" t="s">
        <v>10849</v>
      </c>
      <c r="U2433" s="637" t="s">
        <v>694</v>
      </c>
      <c r="V2433" s="476"/>
      <c r="W2433" s="682">
        <v>42457</v>
      </c>
      <c r="X2433" s="682">
        <v>42459</v>
      </c>
      <c r="Y2433" s="632" t="s">
        <v>10850</v>
      </c>
      <c r="Z2433" s="684">
        <v>151648.74</v>
      </c>
      <c r="AA2433" s="637" t="s">
        <v>10847</v>
      </c>
      <c r="AB2433" s="632" t="s">
        <v>10848</v>
      </c>
    </row>
    <row r="2434" spans="1:28" ht="112.5">
      <c r="A2434" s="475" t="s">
        <v>28156</v>
      </c>
      <c r="B2434" s="842" t="s">
        <v>5972</v>
      </c>
      <c r="C2434" s="639">
        <v>4220015546</v>
      </c>
      <c r="D2434" s="632" t="s">
        <v>265</v>
      </c>
      <c r="E2434" s="632" t="s">
        <v>537</v>
      </c>
      <c r="F2434" s="632" t="s">
        <v>1672</v>
      </c>
      <c r="G2434" s="632" t="s">
        <v>10851</v>
      </c>
      <c r="H2434" s="632" t="s">
        <v>10852</v>
      </c>
      <c r="I2434" s="632" t="s">
        <v>541</v>
      </c>
      <c r="J2434" s="476"/>
      <c r="K2434" s="632" t="s">
        <v>10</v>
      </c>
      <c r="L2434" s="639">
        <v>1</v>
      </c>
      <c r="M2434" s="639" t="s">
        <v>694</v>
      </c>
      <c r="N2434" s="637">
        <v>15000</v>
      </c>
      <c r="O2434" s="637">
        <v>15000</v>
      </c>
      <c r="P2434" s="647">
        <f t="shared" si="77"/>
        <v>0</v>
      </c>
      <c r="Q2434" s="638">
        <f t="shared" si="78"/>
        <v>0</v>
      </c>
      <c r="R2434" s="637" t="s">
        <v>262</v>
      </c>
      <c r="S2434" s="632" t="s">
        <v>1363</v>
      </c>
      <c r="T2434" s="632" t="s">
        <v>10723</v>
      </c>
      <c r="U2434" s="637" t="s">
        <v>694</v>
      </c>
      <c r="V2434" s="476"/>
      <c r="W2434" s="682">
        <v>42402</v>
      </c>
      <c r="X2434" s="682">
        <v>42420</v>
      </c>
      <c r="Y2434" s="632" t="s">
        <v>10853</v>
      </c>
      <c r="Z2434" s="637">
        <v>15000</v>
      </c>
      <c r="AA2434" s="637" t="s">
        <v>262</v>
      </c>
      <c r="AB2434" s="632" t="s">
        <v>1363</v>
      </c>
    </row>
    <row r="2435" spans="1:28" ht="112.5">
      <c r="A2435" s="475" t="s">
        <v>28157</v>
      </c>
      <c r="B2435" s="842" t="s">
        <v>5972</v>
      </c>
      <c r="C2435" s="639">
        <v>4220015546</v>
      </c>
      <c r="D2435" s="632" t="s">
        <v>269</v>
      </c>
      <c r="E2435" s="632" t="s">
        <v>560</v>
      </c>
      <c r="F2435" s="632" t="s">
        <v>1672</v>
      </c>
      <c r="G2435" s="632" t="s">
        <v>6107</v>
      </c>
      <c r="H2435" s="632" t="s">
        <v>10854</v>
      </c>
      <c r="I2435" s="632" t="s">
        <v>10837</v>
      </c>
      <c r="J2435" s="476"/>
      <c r="K2435" s="632" t="s">
        <v>10</v>
      </c>
      <c r="L2435" s="639">
        <v>1</v>
      </c>
      <c r="M2435" s="639" t="s">
        <v>694</v>
      </c>
      <c r="N2435" s="681">
        <v>908027.95</v>
      </c>
      <c r="O2435" s="681">
        <v>908027.95</v>
      </c>
      <c r="P2435" s="647">
        <f t="shared" si="77"/>
        <v>0</v>
      </c>
      <c r="Q2435" s="638">
        <f t="shared" si="78"/>
        <v>0</v>
      </c>
      <c r="R2435" s="637" t="s">
        <v>561</v>
      </c>
      <c r="S2435" s="632" t="s">
        <v>1165</v>
      </c>
      <c r="T2435" s="637" t="s">
        <v>10806</v>
      </c>
      <c r="U2435" s="637" t="s">
        <v>694</v>
      </c>
      <c r="V2435" s="476"/>
      <c r="W2435" s="686">
        <v>42417</v>
      </c>
      <c r="X2435" s="682">
        <v>42417</v>
      </c>
      <c r="Y2435" s="632" t="s">
        <v>10855</v>
      </c>
      <c r="Z2435" s="681">
        <v>908027.95</v>
      </c>
      <c r="AA2435" s="637" t="s">
        <v>561</v>
      </c>
      <c r="AB2435" s="632" t="s">
        <v>1165</v>
      </c>
    </row>
    <row r="2436" spans="1:28" ht="112.5">
      <c r="A2436" s="475" t="s">
        <v>28158</v>
      </c>
      <c r="B2436" s="842" t="s">
        <v>5972</v>
      </c>
      <c r="C2436" s="639">
        <v>4220015546</v>
      </c>
      <c r="D2436" s="632" t="s">
        <v>269</v>
      </c>
      <c r="E2436" s="632" t="s">
        <v>560</v>
      </c>
      <c r="F2436" s="632" t="s">
        <v>1672</v>
      </c>
      <c r="G2436" s="632" t="s">
        <v>6107</v>
      </c>
      <c r="H2436" s="632" t="s">
        <v>10854</v>
      </c>
      <c r="I2436" s="632" t="s">
        <v>10715</v>
      </c>
      <c r="J2436" s="476"/>
      <c r="K2436" s="632" t="s">
        <v>10</v>
      </c>
      <c r="L2436" s="639">
        <v>1</v>
      </c>
      <c r="M2436" s="639" t="s">
        <v>694</v>
      </c>
      <c r="N2436" s="637">
        <v>93822.87</v>
      </c>
      <c r="O2436" s="637">
        <v>93822.87</v>
      </c>
      <c r="P2436" s="647">
        <f t="shared" si="77"/>
        <v>0</v>
      </c>
      <c r="Q2436" s="638">
        <f t="shared" si="78"/>
        <v>0</v>
      </c>
      <c r="R2436" s="637" t="s">
        <v>836</v>
      </c>
      <c r="S2436" s="636">
        <v>4217146362</v>
      </c>
      <c r="T2436" s="637" t="s">
        <v>10803</v>
      </c>
      <c r="U2436" s="637" t="s">
        <v>694</v>
      </c>
      <c r="V2436" s="476"/>
      <c r="W2436" s="686">
        <v>42408</v>
      </c>
      <c r="X2436" s="682">
        <v>42409</v>
      </c>
      <c r="Y2436" s="632" t="s">
        <v>10856</v>
      </c>
      <c r="Z2436" s="637">
        <v>93822.87</v>
      </c>
      <c r="AA2436" s="637" t="s">
        <v>836</v>
      </c>
      <c r="AB2436" s="636">
        <v>4217146362</v>
      </c>
    </row>
    <row r="2437" spans="1:28" ht="112.5">
      <c r="A2437" s="475" t="s">
        <v>28159</v>
      </c>
      <c r="B2437" s="842" t="s">
        <v>5972</v>
      </c>
      <c r="C2437" s="639">
        <v>4220015546</v>
      </c>
      <c r="D2437" s="632" t="s">
        <v>269</v>
      </c>
      <c r="E2437" s="632" t="s">
        <v>267</v>
      </c>
      <c r="F2437" s="632" t="s">
        <v>1672</v>
      </c>
      <c r="G2437" s="632" t="s">
        <v>6107</v>
      </c>
      <c r="H2437" s="632" t="s">
        <v>10857</v>
      </c>
      <c r="I2437" s="632" t="s">
        <v>10828</v>
      </c>
      <c r="J2437" s="476"/>
      <c r="K2437" s="632" t="s">
        <v>10</v>
      </c>
      <c r="L2437" s="639">
        <v>1</v>
      </c>
      <c r="M2437" s="639" t="s">
        <v>694</v>
      </c>
      <c r="N2437" s="681">
        <v>136505.63</v>
      </c>
      <c r="O2437" s="681">
        <v>136505.63</v>
      </c>
      <c r="P2437" s="647">
        <f t="shared" si="77"/>
        <v>0</v>
      </c>
      <c r="Q2437" s="638">
        <f t="shared" si="78"/>
        <v>0</v>
      </c>
      <c r="R2437" s="637" t="s">
        <v>563</v>
      </c>
      <c r="S2437" s="632" t="s">
        <v>1354</v>
      </c>
      <c r="T2437" s="637" t="s">
        <v>10720</v>
      </c>
      <c r="U2437" s="637" t="s">
        <v>694</v>
      </c>
      <c r="V2437" s="476"/>
      <c r="W2437" s="686">
        <v>42408</v>
      </c>
      <c r="X2437" s="682">
        <v>42409</v>
      </c>
      <c r="Y2437" s="632" t="s">
        <v>10858</v>
      </c>
      <c r="Z2437" s="681">
        <v>136505.63</v>
      </c>
      <c r="AA2437" s="637" t="s">
        <v>563</v>
      </c>
      <c r="AB2437" s="632" t="s">
        <v>1354</v>
      </c>
    </row>
    <row r="2438" spans="1:28" ht="112.5">
      <c r="A2438" s="475" t="s">
        <v>28160</v>
      </c>
      <c r="B2438" s="842" t="s">
        <v>5972</v>
      </c>
      <c r="C2438" s="639">
        <v>4220015546</v>
      </c>
      <c r="D2438" s="632" t="s">
        <v>268</v>
      </c>
      <c r="E2438" s="632" t="s">
        <v>1366</v>
      </c>
      <c r="F2438" s="632" t="s">
        <v>1672</v>
      </c>
      <c r="G2438" s="632" t="s">
        <v>694</v>
      </c>
      <c r="H2438" s="632" t="s">
        <v>694</v>
      </c>
      <c r="I2438" s="632" t="s">
        <v>1367</v>
      </c>
      <c r="J2438" s="476"/>
      <c r="K2438" s="632" t="s">
        <v>10</v>
      </c>
      <c r="L2438" s="639">
        <v>1</v>
      </c>
      <c r="M2438" s="639" t="s">
        <v>694</v>
      </c>
      <c r="N2438" s="681">
        <v>840618</v>
      </c>
      <c r="O2438" s="681">
        <v>840618</v>
      </c>
      <c r="P2438" s="647">
        <f t="shared" si="77"/>
        <v>0</v>
      </c>
      <c r="Q2438" s="638">
        <f t="shared" si="78"/>
        <v>0</v>
      </c>
      <c r="R2438" s="637" t="s">
        <v>1148</v>
      </c>
      <c r="S2438" s="632" t="s">
        <v>834</v>
      </c>
      <c r="T2438" s="637" t="s">
        <v>10711</v>
      </c>
      <c r="U2438" s="637" t="s">
        <v>694</v>
      </c>
      <c r="V2438" s="476"/>
      <c r="W2438" s="682">
        <v>42398</v>
      </c>
      <c r="X2438" s="634">
        <v>42398</v>
      </c>
      <c r="Y2438" s="632" t="s">
        <v>10859</v>
      </c>
      <c r="Z2438" s="681">
        <v>840618</v>
      </c>
      <c r="AA2438" s="637" t="s">
        <v>1148</v>
      </c>
      <c r="AB2438" s="632" t="s">
        <v>834</v>
      </c>
    </row>
    <row r="2439" spans="1:28" ht="101.25">
      <c r="A2439" s="475" t="s">
        <v>28161</v>
      </c>
      <c r="B2439" s="842" t="s">
        <v>5965</v>
      </c>
      <c r="C2439" s="639">
        <v>4220013235</v>
      </c>
      <c r="D2439" s="632" t="s">
        <v>265</v>
      </c>
      <c r="E2439" s="632" t="s">
        <v>537</v>
      </c>
      <c r="F2439" s="632" t="s">
        <v>1672</v>
      </c>
      <c r="G2439" s="632" t="s">
        <v>10851</v>
      </c>
      <c r="H2439" s="632" t="s">
        <v>10860</v>
      </c>
      <c r="I2439" s="632" t="s">
        <v>10787</v>
      </c>
      <c r="J2439" s="476"/>
      <c r="K2439" s="632" t="s">
        <v>10</v>
      </c>
      <c r="L2439" s="639">
        <v>1</v>
      </c>
      <c r="M2439" s="639" t="s">
        <v>694</v>
      </c>
      <c r="N2439" s="637">
        <v>10500</v>
      </c>
      <c r="O2439" s="637">
        <v>10500</v>
      </c>
      <c r="P2439" s="647">
        <f t="shared" si="77"/>
        <v>0</v>
      </c>
      <c r="Q2439" s="638">
        <f t="shared" si="78"/>
        <v>0</v>
      </c>
      <c r="R2439" s="637" t="s">
        <v>262</v>
      </c>
      <c r="S2439" s="632" t="s">
        <v>1363</v>
      </c>
      <c r="T2439" s="632" t="s">
        <v>10723</v>
      </c>
      <c r="U2439" s="637" t="s">
        <v>694</v>
      </c>
      <c r="V2439" s="476"/>
      <c r="W2439" s="632" t="s">
        <v>645</v>
      </c>
      <c r="X2439" s="634">
        <v>42444</v>
      </c>
      <c r="Y2439" s="632" t="s">
        <v>10861</v>
      </c>
      <c r="Z2439" s="637">
        <v>10500</v>
      </c>
      <c r="AA2439" s="637" t="s">
        <v>262</v>
      </c>
      <c r="AB2439" s="632" t="s">
        <v>1363</v>
      </c>
    </row>
    <row r="2440" spans="1:28" ht="101.25">
      <c r="A2440" s="475" t="s">
        <v>28162</v>
      </c>
      <c r="B2440" s="842" t="s">
        <v>5965</v>
      </c>
      <c r="C2440" s="639">
        <v>4220013235</v>
      </c>
      <c r="D2440" s="632" t="s">
        <v>269</v>
      </c>
      <c r="E2440" s="632" t="s">
        <v>560</v>
      </c>
      <c r="F2440" s="632" t="s">
        <v>1672</v>
      </c>
      <c r="G2440" s="632" t="s">
        <v>6107</v>
      </c>
      <c r="H2440" s="632" t="s">
        <v>10862</v>
      </c>
      <c r="I2440" s="632" t="s">
        <v>10837</v>
      </c>
      <c r="J2440" s="476"/>
      <c r="K2440" s="632" t="s">
        <v>10</v>
      </c>
      <c r="L2440" s="639">
        <v>1</v>
      </c>
      <c r="M2440" s="639" t="s">
        <v>694</v>
      </c>
      <c r="N2440" s="637">
        <v>427441.26</v>
      </c>
      <c r="O2440" s="637">
        <v>427441.26</v>
      </c>
      <c r="P2440" s="647">
        <f t="shared" si="77"/>
        <v>0</v>
      </c>
      <c r="Q2440" s="638">
        <f t="shared" si="78"/>
        <v>0</v>
      </c>
      <c r="R2440" s="637" t="s">
        <v>561</v>
      </c>
      <c r="S2440" s="632" t="s">
        <v>1165</v>
      </c>
      <c r="T2440" s="637" t="s">
        <v>10806</v>
      </c>
      <c r="U2440" s="637" t="s">
        <v>694</v>
      </c>
      <c r="V2440" s="476"/>
      <c r="W2440" s="632" t="s">
        <v>1397</v>
      </c>
      <c r="X2440" s="634">
        <v>42430</v>
      </c>
      <c r="Y2440" s="632" t="s">
        <v>10863</v>
      </c>
      <c r="Z2440" s="637">
        <v>427441.26</v>
      </c>
      <c r="AA2440" s="637" t="s">
        <v>561</v>
      </c>
      <c r="AB2440" s="632" t="s">
        <v>1165</v>
      </c>
    </row>
    <row r="2441" spans="1:28" ht="101.25">
      <c r="A2441" s="475" t="s">
        <v>28163</v>
      </c>
      <c r="B2441" s="842" t="s">
        <v>5965</v>
      </c>
      <c r="C2441" s="639">
        <v>4220013235</v>
      </c>
      <c r="D2441" s="632" t="s">
        <v>269</v>
      </c>
      <c r="E2441" s="632" t="s">
        <v>267</v>
      </c>
      <c r="F2441" s="632" t="s">
        <v>1672</v>
      </c>
      <c r="G2441" s="632" t="s">
        <v>6107</v>
      </c>
      <c r="H2441" s="632" t="s">
        <v>10864</v>
      </c>
      <c r="I2441" s="632" t="s">
        <v>10828</v>
      </c>
      <c r="J2441" s="476"/>
      <c r="K2441" s="632" t="s">
        <v>10</v>
      </c>
      <c r="L2441" s="639">
        <v>1</v>
      </c>
      <c r="M2441" s="639" t="s">
        <v>694</v>
      </c>
      <c r="N2441" s="637">
        <v>29510.48</v>
      </c>
      <c r="O2441" s="637">
        <v>29510.48</v>
      </c>
      <c r="P2441" s="647">
        <f t="shared" si="77"/>
        <v>0</v>
      </c>
      <c r="Q2441" s="638">
        <f t="shared" si="78"/>
        <v>0</v>
      </c>
      <c r="R2441" s="637" t="s">
        <v>563</v>
      </c>
      <c r="S2441" s="632" t="s">
        <v>1354</v>
      </c>
      <c r="T2441" s="637" t="s">
        <v>10720</v>
      </c>
      <c r="U2441" s="637" t="s">
        <v>694</v>
      </c>
      <c r="V2441" s="476"/>
      <c r="W2441" s="632" t="s">
        <v>642</v>
      </c>
      <c r="X2441" s="634">
        <v>42409</v>
      </c>
      <c r="Y2441" s="632" t="s">
        <v>10865</v>
      </c>
      <c r="Z2441" s="637">
        <v>29510.48</v>
      </c>
      <c r="AA2441" s="637" t="s">
        <v>563</v>
      </c>
      <c r="AB2441" s="632" t="s">
        <v>1354</v>
      </c>
    </row>
    <row r="2442" spans="1:28" ht="101.25">
      <c r="A2442" s="475" t="s">
        <v>28164</v>
      </c>
      <c r="B2442" s="842" t="s">
        <v>5965</v>
      </c>
      <c r="C2442" s="639">
        <v>4220013235</v>
      </c>
      <c r="D2442" s="632" t="s">
        <v>268</v>
      </c>
      <c r="E2442" s="632" t="s">
        <v>1366</v>
      </c>
      <c r="F2442" s="632" t="s">
        <v>1672</v>
      </c>
      <c r="G2442" s="632" t="s">
        <v>694</v>
      </c>
      <c r="H2442" s="632" t="s">
        <v>694</v>
      </c>
      <c r="I2442" s="632" t="s">
        <v>1367</v>
      </c>
      <c r="J2442" s="476"/>
      <c r="K2442" s="632" t="s">
        <v>10</v>
      </c>
      <c r="L2442" s="639">
        <v>1</v>
      </c>
      <c r="M2442" s="639" t="s">
        <v>694</v>
      </c>
      <c r="N2442" s="637">
        <v>153428</v>
      </c>
      <c r="O2442" s="637">
        <v>153428</v>
      </c>
      <c r="P2442" s="647">
        <f t="shared" si="77"/>
        <v>0</v>
      </c>
      <c r="Q2442" s="638">
        <f t="shared" si="78"/>
        <v>0</v>
      </c>
      <c r="R2442" s="637" t="s">
        <v>1148</v>
      </c>
      <c r="S2442" s="632" t="s">
        <v>834</v>
      </c>
      <c r="T2442" s="637" t="s">
        <v>10711</v>
      </c>
      <c r="U2442" s="637" t="s">
        <v>694</v>
      </c>
      <c r="V2442" s="476"/>
      <c r="W2442" s="632" t="s">
        <v>6107</v>
      </c>
      <c r="X2442" s="634">
        <v>42401</v>
      </c>
      <c r="Y2442" s="632" t="s">
        <v>10866</v>
      </c>
      <c r="Z2442" s="637">
        <v>153428</v>
      </c>
      <c r="AA2442" s="637" t="s">
        <v>1148</v>
      </c>
      <c r="AB2442" s="632" t="s">
        <v>834</v>
      </c>
    </row>
    <row r="2443" spans="1:28" ht="67.5">
      <c r="A2443" s="475" t="s">
        <v>28165</v>
      </c>
      <c r="B2443" s="842" t="s">
        <v>5981</v>
      </c>
      <c r="C2443" s="639">
        <v>4220015458</v>
      </c>
      <c r="D2443" s="632" t="s">
        <v>268</v>
      </c>
      <c r="E2443" s="632" t="s">
        <v>2139</v>
      </c>
      <c r="F2443" s="632" t="s">
        <v>974</v>
      </c>
      <c r="G2443" s="632" t="s">
        <v>974</v>
      </c>
      <c r="H2443" s="632"/>
      <c r="I2443" s="632" t="s">
        <v>1367</v>
      </c>
      <c r="J2443" s="476"/>
      <c r="K2443" s="632" t="s">
        <v>10</v>
      </c>
      <c r="L2443" s="639">
        <v>1</v>
      </c>
      <c r="M2443" s="639" t="s">
        <v>694</v>
      </c>
      <c r="N2443" s="637">
        <v>295774.28999999998</v>
      </c>
      <c r="O2443" s="637">
        <v>295774.28999999998</v>
      </c>
      <c r="P2443" s="647">
        <f t="shared" si="77"/>
        <v>0</v>
      </c>
      <c r="Q2443" s="638">
        <f t="shared" si="78"/>
        <v>0</v>
      </c>
      <c r="R2443" s="637" t="s">
        <v>6085</v>
      </c>
      <c r="S2443" s="632" t="s">
        <v>834</v>
      </c>
      <c r="T2443" s="637" t="s">
        <v>10711</v>
      </c>
      <c r="U2443" s="637"/>
      <c r="V2443" s="476"/>
      <c r="W2443" s="632" t="s">
        <v>9696</v>
      </c>
      <c r="X2443" s="634" t="s">
        <v>9696</v>
      </c>
      <c r="Y2443" s="632" t="s">
        <v>10867</v>
      </c>
      <c r="Z2443" s="637">
        <v>295774.28999999998</v>
      </c>
      <c r="AA2443" s="637" t="s">
        <v>6085</v>
      </c>
      <c r="AB2443" s="632">
        <v>4205109214</v>
      </c>
    </row>
    <row r="2444" spans="1:28" ht="78.75">
      <c r="A2444" s="475" t="s">
        <v>28166</v>
      </c>
      <c r="B2444" s="842" t="s">
        <v>5981</v>
      </c>
      <c r="C2444" s="639">
        <v>4220015458</v>
      </c>
      <c r="D2444" s="632" t="s">
        <v>269</v>
      </c>
      <c r="E2444" s="632" t="s">
        <v>10713</v>
      </c>
      <c r="F2444" s="632" t="s">
        <v>974</v>
      </c>
      <c r="G2444" s="632" t="s">
        <v>974</v>
      </c>
      <c r="H2444" s="632" t="s">
        <v>10714</v>
      </c>
      <c r="I2444" s="632" t="s">
        <v>10715</v>
      </c>
      <c r="J2444" s="476"/>
      <c r="K2444" s="632" t="s">
        <v>10</v>
      </c>
      <c r="L2444" s="639">
        <v>1</v>
      </c>
      <c r="M2444" s="639" t="s">
        <v>694</v>
      </c>
      <c r="N2444" s="637">
        <v>977486.85</v>
      </c>
      <c r="O2444" s="637">
        <v>977486.85</v>
      </c>
      <c r="P2444" s="647">
        <f t="shared" si="77"/>
        <v>0</v>
      </c>
      <c r="Q2444" s="638">
        <f t="shared" si="78"/>
        <v>0</v>
      </c>
      <c r="R2444" s="637" t="s">
        <v>10868</v>
      </c>
      <c r="S2444" s="632" t="s">
        <v>10869</v>
      </c>
      <c r="T2444" s="637" t="s">
        <v>10870</v>
      </c>
      <c r="U2444" s="637"/>
      <c r="V2444" s="476"/>
      <c r="W2444" s="632" t="s">
        <v>10248</v>
      </c>
      <c r="X2444" s="634" t="s">
        <v>10248</v>
      </c>
      <c r="Y2444" s="632" t="s">
        <v>10871</v>
      </c>
      <c r="Z2444" s="637">
        <v>977486.85</v>
      </c>
      <c r="AA2444" s="637" t="s">
        <v>10872</v>
      </c>
      <c r="AB2444" s="632" t="s">
        <v>10873</v>
      </c>
    </row>
    <row r="2445" spans="1:28" ht="78.75">
      <c r="A2445" s="475" t="s">
        <v>28167</v>
      </c>
      <c r="B2445" s="842" t="s">
        <v>5981</v>
      </c>
      <c r="C2445" s="639">
        <v>4220015458</v>
      </c>
      <c r="D2445" s="632" t="s">
        <v>269</v>
      </c>
      <c r="E2445" s="632" t="s">
        <v>267</v>
      </c>
      <c r="F2445" s="632" t="s">
        <v>974</v>
      </c>
      <c r="G2445" s="632" t="s">
        <v>974</v>
      </c>
      <c r="H2445" s="632"/>
      <c r="I2445" s="632" t="s">
        <v>3784</v>
      </c>
      <c r="J2445" s="476"/>
      <c r="K2445" s="632" t="s">
        <v>10</v>
      </c>
      <c r="L2445" s="639">
        <v>1</v>
      </c>
      <c r="M2445" s="639" t="s">
        <v>694</v>
      </c>
      <c r="N2445" s="637">
        <v>117983.24</v>
      </c>
      <c r="O2445" s="637">
        <v>117983.24</v>
      </c>
      <c r="P2445" s="647">
        <f t="shared" si="77"/>
        <v>0</v>
      </c>
      <c r="Q2445" s="638">
        <f t="shared" si="78"/>
        <v>0</v>
      </c>
      <c r="R2445" s="637" t="s">
        <v>563</v>
      </c>
      <c r="S2445" s="632" t="s">
        <v>1354</v>
      </c>
      <c r="T2445" s="637" t="s">
        <v>10720</v>
      </c>
      <c r="U2445" s="637"/>
      <c r="V2445" s="476"/>
      <c r="W2445" s="632" t="s">
        <v>692</v>
      </c>
      <c r="X2445" s="634" t="s">
        <v>692</v>
      </c>
      <c r="Y2445" s="632" t="s">
        <v>10874</v>
      </c>
      <c r="Z2445" s="637">
        <v>117983.24</v>
      </c>
      <c r="AA2445" s="637" t="s">
        <v>563</v>
      </c>
      <c r="AB2445" s="632" t="s">
        <v>1354</v>
      </c>
    </row>
    <row r="2446" spans="1:28" ht="56.25">
      <c r="A2446" s="475" t="s">
        <v>28168</v>
      </c>
      <c r="B2446" s="842" t="s">
        <v>5981</v>
      </c>
      <c r="C2446" s="639">
        <v>4220015458</v>
      </c>
      <c r="D2446" s="632" t="s">
        <v>265</v>
      </c>
      <c r="E2446" s="632" t="s">
        <v>537</v>
      </c>
      <c r="F2446" s="632" t="s">
        <v>974</v>
      </c>
      <c r="G2446" s="632" t="s">
        <v>974</v>
      </c>
      <c r="H2446" s="632" t="s">
        <v>10722</v>
      </c>
      <c r="I2446" s="632" t="s">
        <v>1367</v>
      </c>
      <c r="J2446" s="476"/>
      <c r="K2446" s="632" t="s">
        <v>10</v>
      </c>
      <c r="L2446" s="639">
        <v>1</v>
      </c>
      <c r="M2446" s="639" t="s">
        <v>694</v>
      </c>
      <c r="N2446" s="637">
        <v>14000</v>
      </c>
      <c r="O2446" s="637">
        <v>14000</v>
      </c>
      <c r="P2446" s="647">
        <f t="shared" si="77"/>
        <v>0</v>
      </c>
      <c r="Q2446" s="638">
        <f t="shared" si="78"/>
        <v>0</v>
      </c>
      <c r="R2446" s="637" t="s">
        <v>262</v>
      </c>
      <c r="S2446" s="632" t="s">
        <v>1363</v>
      </c>
      <c r="T2446" s="637" t="s">
        <v>10723</v>
      </c>
      <c r="U2446" s="637"/>
      <c r="V2446" s="476"/>
      <c r="W2446" s="632" t="s">
        <v>10875</v>
      </c>
      <c r="X2446" s="634" t="s">
        <v>850</v>
      </c>
      <c r="Y2446" s="632" t="s">
        <v>10876</v>
      </c>
      <c r="Z2446" s="637">
        <v>14000</v>
      </c>
      <c r="AA2446" s="637" t="s">
        <v>262</v>
      </c>
      <c r="AB2446" s="632" t="s">
        <v>1363</v>
      </c>
    </row>
    <row r="2447" spans="1:28" ht="67.5">
      <c r="A2447" s="475" t="s">
        <v>28169</v>
      </c>
      <c r="B2447" s="842" t="s">
        <v>5988</v>
      </c>
      <c r="C2447" s="639">
        <v>4217023530</v>
      </c>
      <c r="D2447" s="632" t="s">
        <v>268</v>
      </c>
      <c r="E2447" s="632" t="s">
        <v>2139</v>
      </c>
      <c r="F2447" s="632" t="s">
        <v>974</v>
      </c>
      <c r="G2447" s="632" t="s">
        <v>974</v>
      </c>
      <c r="H2447" s="632"/>
      <c r="I2447" s="632" t="s">
        <v>1367</v>
      </c>
      <c r="J2447" s="476"/>
      <c r="K2447" s="632" t="s">
        <v>10</v>
      </c>
      <c r="L2447" s="639">
        <v>1</v>
      </c>
      <c r="M2447" s="639" t="s">
        <v>694</v>
      </c>
      <c r="N2447" s="637">
        <v>2259454.14</v>
      </c>
      <c r="O2447" s="637">
        <v>2259454.14</v>
      </c>
      <c r="P2447" s="647">
        <f t="shared" si="77"/>
        <v>0</v>
      </c>
      <c r="Q2447" s="638">
        <f t="shared" si="78"/>
        <v>0</v>
      </c>
      <c r="R2447" s="637" t="s">
        <v>6085</v>
      </c>
      <c r="S2447" s="632" t="s">
        <v>834</v>
      </c>
      <c r="T2447" s="637" t="s">
        <v>10711</v>
      </c>
      <c r="U2447" s="637"/>
      <c r="V2447" s="476"/>
      <c r="W2447" s="632" t="s">
        <v>9696</v>
      </c>
      <c r="X2447" s="634" t="s">
        <v>9696</v>
      </c>
      <c r="Y2447" s="632" t="s">
        <v>10877</v>
      </c>
      <c r="Z2447" s="637">
        <v>2259454.14</v>
      </c>
      <c r="AA2447" s="637" t="s">
        <v>6085</v>
      </c>
      <c r="AB2447" s="632">
        <v>4205109214</v>
      </c>
    </row>
    <row r="2448" spans="1:28" ht="78.75">
      <c r="A2448" s="475" t="s">
        <v>28170</v>
      </c>
      <c r="B2448" s="842" t="s">
        <v>5988</v>
      </c>
      <c r="C2448" s="639">
        <v>4217023530</v>
      </c>
      <c r="D2448" s="632" t="s">
        <v>269</v>
      </c>
      <c r="E2448" s="632" t="s">
        <v>10713</v>
      </c>
      <c r="F2448" s="632" t="s">
        <v>974</v>
      </c>
      <c r="G2448" s="632" t="s">
        <v>974</v>
      </c>
      <c r="H2448" s="632" t="s">
        <v>10878</v>
      </c>
      <c r="I2448" s="632" t="s">
        <v>10715</v>
      </c>
      <c r="J2448" s="476"/>
      <c r="K2448" s="632" t="s">
        <v>10</v>
      </c>
      <c r="L2448" s="639">
        <v>1</v>
      </c>
      <c r="M2448" s="639" t="s">
        <v>694</v>
      </c>
      <c r="N2448" s="637">
        <v>1686605.08</v>
      </c>
      <c r="O2448" s="637">
        <v>1686605.08</v>
      </c>
      <c r="P2448" s="647">
        <f t="shared" si="77"/>
        <v>0</v>
      </c>
      <c r="Q2448" s="638">
        <f t="shared" si="78"/>
        <v>0</v>
      </c>
      <c r="R2448" s="637" t="s">
        <v>10879</v>
      </c>
      <c r="S2448" s="632" t="s">
        <v>1165</v>
      </c>
      <c r="T2448" s="637" t="s">
        <v>10717</v>
      </c>
      <c r="U2448" s="637"/>
      <c r="V2448" s="476"/>
      <c r="W2448" s="632" t="s">
        <v>854</v>
      </c>
      <c r="X2448" s="634" t="s">
        <v>854</v>
      </c>
      <c r="Y2448" s="632" t="s">
        <v>10880</v>
      </c>
      <c r="Z2448" s="637">
        <v>1686605.08</v>
      </c>
      <c r="AA2448" s="637" t="s">
        <v>10879</v>
      </c>
      <c r="AB2448" s="632" t="s">
        <v>1165</v>
      </c>
    </row>
    <row r="2449" spans="1:28" ht="78.75">
      <c r="A2449" s="475" t="s">
        <v>28171</v>
      </c>
      <c r="B2449" s="842" t="s">
        <v>5988</v>
      </c>
      <c r="C2449" s="639">
        <v>4217023530</v>
      </c>
      <c r="D2449" s="632" t="s">
        <v>269</v>
      </c>
      <c r="E2449" s="632" t="s">
        <v>267</v>
      </c>
      <c r="F2449" s="632" t="s">
        <v>974</v>
      </c>
      <c r="G2449" s="632" t="s">
        <v>974</v>
      </c>
      <c r="H2449" s="632" t="s">
        <v>10881</v>
      </c>
      <c r="I2449" s="632" t="s">
        <v>3784</v>
      </c>
      <c r="J2449" s="476"/>
      <c r="K2449" s="632" t="s">
        <v>10</v>
      </c>
      <c r="L2449" s="639">
        <v>1</v>
      </c>
      <c r="M2449" s="639" t="s">
        <v>694</v>
      </c>
      <c r="N2449" s="637">
        <v>450231.72</v>
      </c>
      <c r="O2449" s="637">
        <v>450231.72</v>
      </c>
      <c r="P2449" s="647">
        <f t="shared" si="77"/>
        <v>0</v>
      </c>
      <c r="Q2449" s="638">
        <f t="shared" si="78"/>
        <v>0</v>
      </c>
      <c r="R2449" s="637" t="s">
        <v>563</v>
      </c>
      <c r="S2449" s="632" t="s">
        <v>1354</v>
      </c>
      <c r="T2449" s="637" t="s">
        <v>10720</v>
      </c>
      <c r="U2449" s="637"/>
      <c r="V2449" s="476"/>
      <c r="W2449" s="632" t="s">
        <v>642</v>
      </c>
      <c r="X2449" s="634" t="s">
        <v>642</v>
      </c>
      <c r="Y2449" s="632" t="s">
        <v>10882</v>
      </c>
      <c r="Z2449" s="637">
        <v>450231.72</v>
      </c>
      <c r="AA2449" s="637" t="s">
        <v>563</v>
      </c>
      <c r="AB2449" s="632" t="s">
        <v>1354</v>
      </c>
    </row>
    <row r="2450" spans="1:28" ht="67.5">
      <c r="A2450" s="475" t="s">
        <v>28172</v>
      </c>
      <c r="B2450" s="842" t="s">
        <v>5997</v>
      </c>
      <c r="C2450" s="639">
        <v>4217023709</v>
      </c>
      <c r="D2450" s="632" t="s">
        <v>268</v>
      </c>
      <c r="E2450" s="632" t="s">
        <v>2139</v>
      </c>
      <c r="F2450" s="632" t="s">
        <v>643</v>
      </c>
      <c r="G2450" s="632" t="s">
        <v>643</v>
      </c>
      <c r="H2450" s="632"/>
      <c r="I2450" s="632" t="s">
        <v>1367</v>
      </c>
      <c r="J2450" s="476"/>
      <c r="K2450" s="632" t="s">
        <v>10</v>
      </c>
      <c r="L2450" s="639">
        <v>1</v>
      </c>
      <c r="M2450" s="639" t="s">
        <v>694</v>
      </c>
      <c r="N2450" s="637">
        <v>377046.86</v>
      </c>
      <c r="O2450" s="637">
        <v>377046.86</v>
      </c>
      <c r="P2450" s="647">
        <f t="shared" si="77"/>
        <v>0</v>
      </c>
      <c r="Q2450" s="638">
        <f t="shared" si="78"/>
        <v>0</v>
      </c>
      <c r="R2450" s="637" t="s">
        <v>6085</v>
      </c>
      <c r="S2450" s="632" t="s">
        <v>834</v>
      </c>
      <c r="T2450" s="637" t="s">
        <v>10711</v>
      </c>
      <c r="U2450" s="637"/>
      <c r="V2450" s="476"/>
      <c r="W2450" s="632" t="s">
        <v>840</v>
      </c>
      <c r="X2450" s="634" t="s">
        <v>840</v>
      </c>
      <c r="Y2450" s="632" t="s">
        <v>10883</v>
      </c>
      <c r="Z2450" s="637">
        <v>377046.86</v>
      </c>
      <c r="AA2450" s="637" t="s">
        <v>6085</v>
      </c>
      <c r="AB2450" s="632">
        <v>4205109214</v>
      </c>
    </row>
    <row r="2451" spans="1:28" ht="78.75">
      <c r="A2451" s="475" t="s">
        <v>28173</v>
      </c>
      <c r="B2451" s="842" t="s">
        <v>5997</v>
      </c>
      <c r="C2451" s="639">
        <v>4217023709</v>
      </c>
      <c r="D2451" s="632" t="s">
        <v>269</v>
      </c>
      <c r="E2451" s="632" t="s">
        <v>267</v>
      </c>
      <c r="F2451" s="632" t="s">
        <v>643</v>
      </c>
      <c r="G2451" s="632" t="s">
        <v>643</v>
      </c>
      <c r="H2451" s="632" t="s">
        <v>10884</v>
      </c>
      <c r="I2451" s="632" t="s">
        <v>3784</v>
      </c>
      <c r="J2451" s="476"/>
      <c r="K2451" s="632" t="s">
        <v>10</v>
      </c>
      <c r="L2451" s="639">
        <v>1</v>
      </c>
      <c r="M2451" s="639" t="s">
        <v>694</v>
      </c>
      <c r="N2451" s="637">
        <v>96545.97</v>
      </c>
      <c r="O2451" s="637">
        <v>96545.97</v>
      </c>
      <c r="P2451" s="647">
        <f t="shared" ref="P2451:P2514" si="79">N2451-O2451</f>
        <v>0</v>
      </c>
      <c r="Q2451" s="638">
        <f t="shared" ref="Q2451:Q2514" si="80">(100-((O2451/N2451)*100))/100</f>
        <v>0</v>
      </c>
      <c r="R2451" s="637" t="s">
        <v>563</v>
      </c>
      <c r="S2451" s="632" t="s">
        <v>1354</v>
      </c>
      <c r="T2451" s="637" t="s">
        <v>10720</v>
      </c>
      <c r="U2451" s="637"/>
      <c r="V2451" s="476"/>
      <c r="W2451" s="632" t="s">
        <v>10777</v>
      </c>
      <c r="X2451" s="634" t="s">
        <v>10777</v>
      </c>
      <c r="Y2451" s="632" t="s">
        <v>10885</v>
      </c>
      <c r="Z2451" s="637">
        <v>96545.97</v>
      </c>
      <c r="AA2451" s="637" t="s">
        <v>563</v>
      </c>
      <c r="AB2451" s="632" t="s">
        <v>1354</v>
      </c>
    </row>
    <row r="2452" spans="1:28" ht="67.5">
      <c r="A2452" s="475" t="s">
        <v>28174</v>
      </c>
      <c r="B2452" s="842" t="s">
        <v>6007</v>
      </c>
      <c r="C2452" s="639">
        <v>4217030047</v>
      </c>
      <c r="D2452" s="632" t="s">
        <v>268</v>
      </c>
      <c r="E2452" s="632" t="s">
        <v>2139</v>
      </c>
      <c r="F2452" s="632" t="s">
        <v>2227</v>
      </c>
      <c r="G2452" s="632" t="s">
        <v>2227</v>
      </c>
      <c r="H2452" s="632"/>
      <c r="I2452" s="632" t="s">
        <v>1367</v>
      </c>
      <c r="J2452" s="476"/>
      <c r="K2452" s="632" t="s">
        <v>10</v>
      </c>
      <c r="L2452" s="639">
        <v>1</v>
      </c>
      <c r="M2452" s="639" t="s">
        <v>694</v>
      </c>
      <c r="N2452" s="637">
        <v>185437.29</v>
      </c>
      <c r="O2452" s="637">
        <v>185437.29</v>
      </c>
      <c r="P2452" s="647">
        <f t="shared" si="79"/>
        <v>0</v>
      </c>
      <c r="Q2452" s="638">
        <f t="shared" si="80"/>
        <v>0</v>
      </c>
      <c r="R2452" s="637" t="s">
        <v>6085</v>
      </c>
      <c r="S2452" s="632" t="s">
        <v>834</v>
      </c>
      <c r="T2452" s="637" t="s">
        <v>10711</v>
      </c>
      <c r="U2452" s="637"/>
      <c r="V2452" s="476"/>
      <c r="W2452" s="632" t="s">
        <v>641</v>
      </c>
      <c r="X2452" s="634" t="s">
        <v>641</v>
      </c>
      <c r="Y2452" s="632" t="s">
        <v>10886</v>
      </c>
      <c r="Z2452" s="637">
        <v>185437.29</v>
      </c>
      <c r="AA2452" s="637" t="s">
        <v>6085</v>
      </c>
      <c r="AB2452" s="632">
        <v>4205109214</v>
      </c>
    </row>
    <row r="2453" spans="1:28" ht="78.75">
      <c r="A2453" s="475" t="s">
        <v>28175</v>
      </c>
      <c r="B2453" s="842" t="s">
        <v>6007</v>
      </c>
      <c r="C2453" s="639">
        <v>4217030047</v>
      </c>
      <c r="D2453" s="632" t="s">
        <v>269</v>
      </c>
      <c r="E2453" s="632" t="s">
        <v>10713</v>
      </c>
      <c r="F2453" s="632" t="s">
        <v>2227</v>
      </c>
      <c r="G2453" s="632" t="s">
        <v>2227</v>
      </c>
      <c r="H2453" s="632" t="s">
        <v>10887</v>
      </c>
      <c r="I2453" s="632" t="s">
        <v>10715</v>
      </c>
      <c r="J2453" s="476"/>
      <c r="K2453" s="632" t="s">
        <v>10</v>
      </c>
      <c r="L2453" s="639">
        <v>1</v>
      </c>
      <c r="M2453" s="639" t="s">
        <v>694</v>
      </c>
      <c r="N2453" s="637">
        <v>397371.88</v>
      </c>
      <c r="O2453" s="637">
        <v>397371.88</v>
      </c>
      <c r="P2453" s="647">
        <f t="shared" si="79"/>
        <v>0</v>
      </c>
      <c r="Q2453" s="638">
        <f t="shared" si="80"/>
        <v>0</v>
      </c>
      <c r="R2453" s="637" t="s">
        <v>10868</v>
      </c>
      <c r="S2453" s="632" t="s">
        <v>10869</v>
      </c>
      <c r="T2453" s="637" t="s">
        <v>10870</v>
      </c>
      <c r="U2453" s="637"/>
      <c r="V2453" s="476"/>
      <c r="W2453" s="632" t="s">
        <v>10248</v>
      </c>
      <c r="X2453" s="634" t="s">
        <v>10248</v>
      </c>
      <c r="Y2453" s="632" t="s">
        <v>10888</v>
      </c>
      <c r="Z2453" s="637">
        <v>397371.88</v>
      </c>
      <c r="AA2453" s="637" t="s">
        <v>10872</v>
      </c>
      <c r="AB2453" s="632" t="s">
        <v>10873</v>
      </c>
    </row>
    <row r="2454" spans="1:28" ht="78.75">
      <c r="A2454" s="475" t="s">
        <v>28176</v>
      </c>
      <c r="B2454" s="842" t="s">
        <v>6007</v>
      </c>
      <c r="C2454" s="639">
        <v>4217030047</v>
      </c>
      <c r="D2454" s="632" t="s">
        <v>269</v>
      </c>
      <c r="E2454" s="632" t="s">
        <v>267</v>
      </c>
      <c r="F2454" s="632" t="s">
        <v>2227</v>
      </c>
      <c r="G2454" s="632" t="s">
        <v>2227</v>
      </c>
      <c r="H2454" s="632" t="s">
        <v>10889</v>
      </c>
      <c r="I2454" s="632" t="s">
        <v>3784</v>
      </c>
      <c r="J2454" s="476"/>
      <c r="K2454" s="632" t="s">
        <v>10</v>
      </c>
      <c r="L2454" s="639">
        <v>1</v>
      </c>
      <c r="M2454" s="639" t="s">
        <v>694</v>
      </c>
      <c r="N2454" s="637">
        <v>60456.94</v>
      </c>
      <c r="O2454" s="637">
        <v>60456.94</v>
      </c>
      <c r="P2454" s="647">
        <f t="shared" si="79"/>
        <v>0</v>
      </c>
      <c r="Q2454" s="638">
        <f t="shared" si="80"/>
        <v>0</v>
      </c>
      <c r="R2454" s="637" t="s">
        <v>563</v>
      </c>
      <c r="S2454" s="632" t="s">
        <v>1354</v>
      </c>
      <c r="T2454" s="637" t="s">
        <v>10720</v>
      </c>
      <c r="U2454" s="637"/>
      <c r="V2454" s="476"/>
      <c r="W2454" s="632" t="s">
        <v>10890</v>
      </c>
      <c r="X2454" s="634" t="s">
        <v>10890</v>
      </c>
      <c r="Y2454" s="632" t="s">
        <v>10891</v>
      </c>
      <c r="Z2454" s="637">
        <v>60456.94</v>
      </c>
      <c r="AA2454" s="637" t="s">
        <v>563</v>
      </c>
      <c r="AB2454" s="632" t="s">
        <v>1354</v>
      </c>
    </row>
    <row r="2455" spans="1:28" ht="67.5">
      <c r="A2455" s="475" t="s">
        <v>28177</v>
      </c>
      <c r="B2455" s="842" t="s">
        <v>6014</v>
      </c>
      <c r="C2455" s="639">
        <v>4217023787</v>
      </c>
      <c r="D2455" s="632" t="s">
        <v>268</v>
      </c>
      <c r="E2455" s="632" t="s">
        <v>2139</v>
      </c>
      <c r="F2455" s="632" t="s">
        <v>974</v>
      </c>
      <c r="G2455" s="632" t="s">
        <v>974</v>
      </c>
      <c r="H2455" s="632"/>
      <c r="I2455" s="632" t="s">
        <v>1367</v>
      </c>
      <c r="J2455" s="476"/>
      <c r="K2455" s="632" t="s">
        <v>10</v>
      </c>
      <c r="L2455" s="639">
        <v>1</v>
      </c>
      <c r="M2455" s="639" t="s">
        <v>694</v>
      </c>
      <c r="N2455" s="637">
        <v>109439.67999999999</v>
      </c>
      <c r="O2455" s="637">
        <v>109439.67999999999</v>
      </c>
      <c r="P2455" s="647">
        <f t="shared" si="79"/>
        <v>0</v>
      </c>
      <c r="Q2455" s="638">
        <f t="shared" si="80"/>
        <v>0</v>
      </c>
      <c r="R2455" s="637" t="s">
        <v>6085</v>
      </c>
      <c r="S2455" s="632" t="s">
        <v>834</v>
      </c>
      <c r="T2455" s="637" t="s">
        <v>10711</v>
      </c>
      <c r="U2455" s="637"/>
      <c r="V2455" s="476"/>
      <c r="W2455" s="632" t="s">
        <v>641</v>
      </c>
      <c r="X2455" s="634" t="s">
        <v>641</v>
      </c>
      <c r="Y2455" s="632" t="s">
        <v>10892</v>
      </c>
      <c r="Z2455" s="637">
        <v>109439.67999999999</v>
      </c>
      <c r="AA2455" s="637" t="s">
        <v>6085</v>
      </c>
      <c r="AB2455" s="632">
        <v>4205109214</v>
      </c>
    </row>
    <row r="2456" spans="1:28" ht="78.75">
      <c r="A2456" s="475" t="s">
        <v>28178</v>
      </c>
      <c r="B2456" s="842" t="s">
        <v>6014</v>
      </c>
      <c r="C2456" s="639">
        <v>4217023787</v>
      </c>
      <c r="D2456" s="632" t="s">
        <v>269</v>
      </c>
      <c r="E2456" s="632" t="s">
        <v>10713</v>
      </c>
      <c r="F2456" s="632" t="s">
        <v>974</v>
      </c>
      <c r="G2456" s="632" t="s">
        <v>974</v>
      </c>
      <c r="H2456" s="632" t="s">
        <v>10893</v>
      </c>
      <c r="I2456" s="632" t="s">
        <v>10715</v>
      </c>
      <c r="J2456" s="476"/>
      <c r="K2456" s="632" t="s">
        <v>10</v>
      </c>
      <c r="L2456" s="639">
        <v>1</v>
      </c>
      <c r="M2456" s="639" t="s">
        <v>694</v>
      </c>
      <c r="N2456" s="637">
        <v>451106.37</v>
      </c>
      <c r="O2456" s="637">
        <v>451106.37</v>
      </c>
      <c r="P2456" s="647">
        <f t="shared" si="79"/>
        <v>0</v>
      </c>
      <c r="Q2456" s="638">
        <f t="shared" si="80"/>
        <v>0</v>
      </c>
      <c r="R2456" s="637" t="s">
        <v>10868</v>
      </c>
      <c r="S2456" s="632" t="s">
        <v>10869</v>
      </c>
      <c r="T2456" s="637" t="s">
        <v>10870</v>
      </c>
      <c r="U2456" s="637"/>
      <c r="V2456" s="476"/>
      <c r="W2456" s="632" t="s">
        <v>10248</v>
      </c>
      <c r="X2456" s="634" t="s">
        <v>10248</v>
      </c>
      <c r="Y2456" s="632" t="s">
        <v>10894</v>
      </c>
      <c r="Z2456" s="637">
        <v>451106.37</v>
      </c>
      <c r="AA2456" s="637" t="s">
        <v>10872</v>
      </c>
      <c r="AB2456" s="632" t="s">
        <v>10873</v>
      </c>
    </row>
    <row r="2457" spans="1:28" ht="78.75">
      <c r="A2457" s="475" t="s">
        <v>28179</v>
      </c>
      <c r="B2457" s="842" t="s">
        <v>6014</v>
      </c>
      <c r="C2457" s="639">
        <v>4217023787</v>
      </c>
      <c r="D2457" s="632" t="s">
        <v>269</v>
      </c>
      <c r="E2457" s="632" t="s">
        <v>267</v>
      </c>
      <c r="F2457" s="632" t="s">
        <v>974</v>
      </c>
      <c r="G2457" s="632" t="s">
        <v>974</v>
      </c>
      <c r="H2457" s="632" t="s">
        <v>10895</v>
      </c>
      <c r="I2457" s="632" t="s">
        <v>3784</v>
      </c>
      <c r="J2457" s="476"/>
      <c r="K2457" s="632" t="s">
        <v>10</v>
      </c>
      <c r="L2457" s="639">
        <v>1</v>
      </c>
      <c r="M2457" s="639" t="s">
        <v>694</v>
      </c>
      <c r="N2457" s="637">
        <v>30470.93</v>
      </c>
      <c r="O2457" s="637">
        <v>30470.93</v>
      </c>
      <c r="P2457" s="647">
        <f t="shared" si="79"/>
        <v>0</v>
      </c>
      <c r="Q2457" s="638">
        <f t="shared" si="80"/>
        <v>0</v>
      </c>
      <c r="R2457" s="637" t="s">
        <v>563</v>
      </c>
      <c r="S2457" s="632" t="s">
        <v>1354</v>
      </c>
      <c r="T2457" s="637" t="s">
        <v>10720</v>
      </c>
      <c r="U2457" s="637"/>
      <c r="V2457" s="476"/>
      <c r="W2457" s="632" t="s">
        <v>10777</v>
      </c>
      <c r="X2457" s="634" t="s">
        <v>10777</v>
      </c>
      <c r="Y2457" s="632" t="s">
        <v>10896</v>
      </c>
      <c r="Z2457" s="637">
        <v>30470.93</v>
      </c>
      <c r="AA2457" s="637" t="s">
        <v>563</v>
      </c>
      <c r="AB2457" s="632" t="s">
        <v>1354</v>
      </c>
    </row>
    <row r="2458" spans="1:28" ht="67.5">
      <c r="A2458" s="475" t="s">
        <v>28180</v>
      </c>
      <c r="B2458" s="842" t="s">
        <v>6020</v>
      </c>
      <c r="C2458" s="639">
        <v>4217032076</v>
      </c>
      <c r="D2458" s="632" t="s">
        <v>268</v>
      </c>
      <c r="E2458" s="632" t="s">
        <v>2139</v>
      </c>
      <c r="F2458" s="632" t="s">
        <v>974</v>
      </c>
      <c r="G2458" s="632" t="s">
        <v>974</v>
      </c>
      <c r="H2458" s="632"/>
      <c r="I2458" s="632" t="s">
        <v>1367</v>
      </c>
      <c r="J2458" s="476"/>
      <c r="K2458" s="632" t="s">
        <v>10</v>
      </c>
      <c r="L2458" s="639">
        <v>1</v>
      </c>
      <c r="M2458" s="639" t="s">
        <v>694</v>
      </c>
      <c r="N2458" s="637">
        <v>274324.69</v>
      </c>
      <c r="O2458" s="637">
        <v>274324.69</v>
      </c>
      <c r="P2458" s="647">
        <f t="shared" si="79"/>
        <v>0</v>
      </c>
      <c r="Q2458" s="638">
        <f t="shared" si="80"/>
        <v>0</v>
      </c>
      <c r="R2458" s="637" t="s">
        <v>6085</v>
      </c>
      <c r="S2458" s="632" t="s">
        <v>834</v>
      </c>
      <c r="T2458" s="637" t="s">
        <v>10711</v>
      </c>
      <c r="U2458" s="637"/>
      <c r="V2458" s="476"/>
      <c r="W2458" s="632" t="s">
        <v>9696</v>
      </c>
      <c r="X2458" s="634" t="s">
        <v>9696</v>
      </c>
      <c r="Y2458" s="632" t="s">
        <v>10897</v>
      </c>
      <c r="Z2458" s="637">
        <v>274324.69</v>
      </c>
      <c r="AA2458" s="637" t="s">
        <v>6085</v>
      </c>
      <c r="AB2458" s="632">
        <v>4205109214</v>
      </c>
    </row>
    <row r="2459" spans="1:28" ht="78.75">
      <c r="A2459" s="475" t="s">
        <v>28181</v>
      </c>
      <c r="B2459" s="842" t="s">
        <v>6020</v>
      </c>
      <c r="C2459" s="639">
        <v>4217032076</v>
      </c>
      <c r="D2459" s="632" t="s">
        <v>269</v>
      </c>
      <c r="E2459" s="632" t="s">
        <v>10713</v>
      </c>
      <c r="F2459" s="632" t="s">
        <v>974</v>
      </c>
      <c r="G2459" s="632" t="s">
        <v>974</v>
      </c>
      <c r="H2459" s="632" t="s">
        <v>10898</v>
      </c>
      <c r="I2459" s="632" t="s">
        <v>10715</v>
      </c>
      <c r="J2459" s="476"/>
      <c r="K2459" s="632" t="s">
        <v>10</v>
      </c>
      <c r="L2459" s="639">
        <v>1</v>
      </c>
      <c r="M2459" s="639" t="s">
        <v>694</v>
      </c>
      <c r="N2459" s="637">
        <v>662180.77</v>
      </c>
      <c r="O2459" s="637">
        <v>662180.77</v>
      </c>
      <c r="P2459" s="647">
        <f t="shared" si="79"/>
        <v>0</v>
      </c>
      <c r="Q2459" s="638">
        <f t="shared" si="80"/>
        <v>0</v>
      </c>
      <c r="R2459" s="637" t="s">
        <v>10868</v>
      </c>
      <c r="S2459" s="632" t="s">
        <v>10869</v>
      </c>
      <c r="T2459" s="637" t="s">
        <v>10870</v>
      </c>
      <c r="U2459" s="637"/>
      <c r="V2459" s="476"/>
      <c r="W2459" s="632" t="s">
        <v>10248</v>
      </c>
      <c r="X2459" s="634" t="s">
        <v>10248</v>
      </c>
      <c r="Y2459" s="632" t="s">
        <v>10899</v>
      </c>
      <c r="Z2459" s="637">
        <v>662180.77</v>
      </c>
      <c r="AA2459" s="637" t="s">
        <v>10872</v>
      </c>
      <c r="AB2459" s="632" t="s">
        <v>10873</v>
      </c>
    </row>
    <row r="2460" spans="1:28" ht="78.75">
      <c r="A2460" s="475" t="s">
        <v>28182</v>
      </c>
      <c r="B2460" s="842" t="s">
        <v>6020</v>
      </c>
      <c r="C2460" s="639">
        <v>4217032076</v>
      </c>
      <c r="D2460" s="632" t="s">
        <v>269</v>
      </c>
      <c r="E2460" s="632" t="s">
        <v>267</v>
      </c>
      <c r="F2460" s="632" t="s">
        <v>974</v>
      </c>
      <c r="G2460" s="632" t="s">
        <v>974</v>
      </c>
      <c r="H2460" s="632" t="s">
        <v>10900</v>
      </c>
      <c r="I2460" s="632" t="s">
        <v>3784</v>
      </c>
      <c r="J2460" s="476"/>
      <c r="K2460" s="632" t="s">
        <v>10</v>
      </c>
      <c r="L2460" s="639">
        <v>1</v>
      </c>
      <c r="M2460" s="639" t="s">
        <v>694</v>
      </c>
      <c r="N2460" s="637">
        <v>121115.01</v>
      </c>
      <c r="O2460" s="637">
        <v>121115.01</v>
      </c>
      <c r="P2460" s="647">
        <f t="shared" si="79"/>
        <v>0</v>
      </c>
      <c r="Q2460" s="638">
        <f t="shared" si="80"/>
        <v>0</v>
      </c>
      <c r="R2460" s="637" t="s">
        <v>563</v>
      </c>
      <c r="S2460" s="632" t="s">
        <v>1354</v>
      </c>
      <c r="T2460" s="637" t="s">
        <v>10720</v>
      </c>
      <c r="U2460" s="637"/>
      <c r="V2460" s="476"/>
      <c r="W2460" s="632" t="s">
        <v>642</v>
      </c>
      <c r="X2460" s="634" t="s">
        <v>642</v>
      </c>
      <c r="Y2460" s="632" t="s">
        <v>10901</v>
      </c>
      <c r="Z2460" s="637">
        <v>121115.01</v>
      </c>
      <c r="AA2460" s="637" t="s">
        <v>563</v>
      </c>
      <c r="AB2460" s="632" t="s">
        <v>1354</v>
      </c>
    </row>
    <row r="2461" spans="1:28" ht="225">
      <c r="A2461" s="475" t="s">
        <v>28183</v>
      </c>
      <c r="B2461" s="842" t="s">
        <v>10902</v>
      </c>
      <c r="C2461" s="652" t="s">
        <v>7068</v>
      </c>
      <c r="D2461" s="632" t="s">
        <v>265</v>
      </c>
      <c r="E2461" s="688" t="s">
        <v>6722</v>
      </c>
      <c r="F2461" s="652" t="s">
        <v>829</v>
      </c>
      <c r="G2461" s="652" t="s">
        <v>6107</v>
      </c>
      <c r="H2461" s="652" t="s">
        <v>10903</v>
      </c>
      <c r="I2461" s="652" t="s">
        <v>10787</v>
      </c>
      <c r="J2461" s="476"/>
      <c r="K2461" s="632" t="s">
        <v>10</v>
      </c>
      <c r="L2461" s="639">
        <v>1</v>
      </c>
      <c r="M2461" s="639" t="s">
        <v>694</v>
      </c>
      <c r="N2461" s="672">
        <v>42000</v>
      </c>
      <c r="O2461" s="672">
        <v>42000</v>
      </c>
      <c r="P2461" s="647">
        <f t="shared" si="79"/>
        <v>0</v>
      </c>
      <c r="Q2461" s="638">
        <f t="shared" si="80"/>
        <v>0</v>
      </c>
      <c r="R2461" s="652" t="s">
        <v>10904</v>
      </c>
      <c r="S2461" s="652" t="s">
        <v>1363</v>
      </c>
      <c r="T2461" s="652" t="s">
        <v>10905</v>
      </c>
      <c r="U2461" s="422"/>
      <c r="V2461" s="476"/>
      <c r="W2461" s="652" t="s">
        <v>1162</v>
      </c>
      <c r="X2461" s="652" t="s">
        <v>1162</v>
      </c>
      <c r="Y2461" s="652" t="s">
        <v>10906</v>
      </c>
      <c r="Z2461" s="672">
        <v>42000</v>
      </c>
      <c r="AA2461" s="652" t="s">
        <v>10907</v>
      </c>
      <c r="AB2461" s="652" t="s">
        <v>1363</v>
      </c>
    </row>
    <row r="2462" spans="1:28" ht="101.25">
      <c r="A2462" s="475" t="s">
        <v>28184</v>
      </c>
      <c r="B2462" s="1177" t="s">
        <v>10908</v>
      </c>
      <c r="C2462" s="652" t="s">
        <v>10909</v>
      </c>
      <c r="D2462" s="632" t="s">
        <v>265</v>
      </c>
      <c r="E2462" s="688" t="s">
        <v>6722</v>
      </c>
      <c r="F2462" s="652" t="s">
        <v>829</v>
      </c>
      <c r="G2462" s="652" t="s">
        <v>6107</v>
      </c>
      <c r="H2462" s="652" t="s">
        <v>10910</v>
      </c>
      <c r="I2462" s="652" t="s">
        <v>10787</v>
      </c>
      <c r="J2462" s="476"/>
      <c r="K2462" s="632" t="s">
        <v>10</v>
      </c>
      <c r="L2462" s="639">
        <v>1</v>
      </c>
      <c r="M2462" s="639" t="s">
        <v>694</v>
      </c>
      <c r="N2462" s="689">
        <v>27000</v>
      </c>
      <c r="O2462" s="689">
        <v>27000</v>
      </c>
      <c r="P2462" s="647">
        <f t="shared" si="79"/>
        <v>0</v>
      </c>
      <c r="Q2462" s="638">
        <f t="shared" si="80"/>
        <v>0</v>
      </c>
      <c r="R2462" s="652" t="s">
        <v>10904</v>
      </c>
      <c r="S2462" s="652" t="s">
        <v>1363</v>
      </c>
      <c r="T2462" s="652" t="s">
        <v>10905</v>
      </c>
      <c r="U2462" s="422"/>
      <c r="V2462" s="476"/>
      <c r="W2462" s="652" t="s">
        <v>1015</v>
      </c>
      <c r="X2462" s="652" t="s">
        <v>10911</v>
      </c>
      <c r="Y2462" s="652" t="s">
        <v>10912</v>
      </c>
      <c r="Z2462" s="689">
        <v>27000</v>
      </c>
      <c r="AA2462" s="652" t="s">
        <v>10907</v>
      </c>
      <c r="AB2462" s="652" t="s">
        <v>1363</v>
      </c>
    </row>
    <row r="2463" spans="1:28" ht="101.25">
      <c r="A2463" s="475" t="s">
        <v>28185</v>
      </c>
      <c r="B2463" s="842" t="s">
        <v>10913</v>
      </c>
      <c r="C2463" s="652" t="s">
        <v>10914</v>
      </c>
      <c r="D2463" s="632" t="s">
        <v>265</v>
      </c>
      <c r="E2463" s="688" t="s">
        <v>6722</v>
      </c>
      <c r="F2463" s="652" t="s">
        <v>643</v>
      </c>
      <c r="G2463" s="652" t="s">
        <v>6107</v>
      </c>
      <c r="H2463" s="652" t="s">
        <v>10915</v>
      </c>
      <c r="I2463" s="652" t="s">
        <v>10787</v>
      </c>
      <c r="J2463" s="476"/>
      <c r="K2463" s="632" t="s">
        <v>10</v>
      </c>
      <c r="L2463" s="639">
        <v>1</v>
      </c>
      <c r="M2463" s="639" t="s">
        <v>694</v>
      </c>
      <c r="N2463" s="672">
        <v>14000</v>
      </c>
      <c r="O2463" s="672">
        <v>14000</v>
      </c>
      <c r="P2463" s="647">
        <f t="shared" si="79"/>
        <v>0</v>
      </c>
      <c r="Q2463" s="638">
        <f t="shared" si="80"/>
        <v>0</v>
      </c>
      <c r="R2463" s="652" t="s">
        <v>10904</v>
      </c>
      <c r="S2463" s="652" t="s">
        <v>1363</v>
      </c>
      <c r="T2463" s="652" t="s">
        <v>10905</v>
      </c>
      <c r="U2463" s="422"/>
      <c r="V2463" s="476"/>
      <c r="W2463" s="652" t="s">
        <v>714</v>
      </c>
      <c r="X2463" s="652" t="s">
        <v>714</v>
      </c>
      <c r="Y2463" s="652" t="s">
        <v>10916</v>
      </c>
      <c r="Z2463" s="672">
        <v>14000</v>
      </c>
      <c r="AA2463" s="652" t="s">
        <v>10907</v>
      </c>
      <c r="AB2463" s="652" t="s">
        <v>1363</v>
      </c>
    </row>
    <row r="2464" spans="1:28" ht="101.25">
      <c r="A2464" s="475" t="s">
        <v>28186</v>
      </c>
      <c r="B2464" s="1177" t="s">
        <v>10917</v>
      </c>
      <c r="C2464" s="652" t="s">
        <v>10918</v>
      </c>
      <c r="D2464" s="632" t="s">
        <v>265</v>
      </c>
      <c r="E2464" s="688" t="s">
        <v>6722</v>
      </c>
      <c r="F2464" s="652" t="s">
        <v>6747</v>
      </c>
      <c r="G2464" s="652" t="s">
        <v>6107</v>
      </c>
      <c r="H2464" s="652" t="s">
        <v>10919</v>
      </c>
      <c r="I2464" s="652" t="s">
        <v>10787</v>
      </c>
      <c r="J2464" s="476"/>
      <c r="K2464" s="632" t="s">
        <v>10</v>
      </c>
      <c r="L2464" s="639">
        <v>1</v>
      </c>
      <c r="M2464" s="639" t="s">
        <v>694</v>
      </c>
      <c r="N2464" s="672">
        <v>13000</v>
      </c>
      <c r="O2464" s="672">
        <v>13000</v>
      </c>
      <c r="P2464" s="647">
        <f t="shared" si="79"/>
        <v>0</v>
      </c>
      <c r="Q2464" s="638">
        <f t="shared" si="80"/>
        <v>0</v>
      </c>
      <c r="R2464" s="652" t="s">
        <v>10904</v>
      </c>
      <c r="S2464" s="652" t="s">
        <v>1363</v>
      </c>
      <c r="T2464" s="652" t="s">
        <v>10905</v>
      </c>
      <c r="U2464" s="422"/>
      <c r="V2464" s="476"/>
      <c r="W2464" s="652" t="s">
        <v>1043</v>
      </c>
      <c r="X2464" s="652" t="s">
        <v>1043</v>
      </c>
      <c r="Y2464" s="652" t="s">
        <v>10920</v>
      </c>
      <c r="Z2464" s="672">
        <v>13000</v>
      </c>
      <c r="AA2464" s="652" t="s">
        <v>10907</v>
      </c>
      <c r="AB2464" s="652" t="s">
        <v>1363</v>
      </c>
    </row>
    <row r="2465" spans="1:28" ht="101.25">
      <c r="A2465" s="475" t="s">
        <v>28187</v>
      </c>
      <c r="B2465" s="1177" t="s">
        <v>7465</v>
      </c>
      <c r="C2465" s="652" t="s">
        <v>10921</v>
      </c>
      <c r="D2465" s="632" t="s">
        <v>265</v>
      </c>
      <c r="E2465" s="688" t="s">
        <v>6722</v>
      </c>
      <c r="F2465" s="652" t="s">
        <v>1350</v>
      </c>
      <c r="G2465" s="652" t="s">
        <v>6107</v>
      </c>
      <c r="H2465" s="652" t="s">
        <v>10922</v>
      </c>
      <c r="I2465" s="652" t="s">
        <v>10787</v>
      </c>
      <c r="J2465" s="476"/>
      <c r="K2465" s="632" t="s">
        <v>10</v>
      </c>
      <c r="L2465" s="639">
        <v>1</v>
      </c>
      <c r="M2465" s="639" t="s">
        <v>694</v>
      </c>
      <c r="N2465" s="672">
        <v>29000</v>
      </c>
      <c r="O2465" s="672">
        <v>29000</v>
      </c>
      <c r="P2465" s="647">
        <f t="shared" si="79"/>
        <v>0</v>
      </c>
      <c r="Q2465" s="638">
        <f t="shared" si="80"/>
        <v>0</v>
      </c>
      <c r="R2465" s="652" t="s">
        <v>10904</v>
      </c>
      <c r="S2465" s="652" t="s">
        <v>1363</v>
      </c>
      <c r="T2465" s="652" t="s">
        <v>10905</v>
      </c>
      <c r="U2465" s="422"/>
      <c r="V2465" s="476"/>
      <c r="W2465" s="652" t="s">
        <v>714</v>
      </c>
      <c r="X2465" s="652" t="s">
        <v>714</v>
      </c>
      <c r="Y2465" s="652" t="s">
        <v>10923</v>
      </c>
      <c r="Z2465" s="672">
        <v>29000</v>
      </c>
      <c r="AA2465" s="652" t="s">
        <v>10907</v>
      </c>
      <c r="AB2465" s="652" t="s">
        <v>1363</v>
      </c>
    </row>
    <row r="2466" spans="1:28" ht="101.25">
      <c r="A2466" s="475" t="s">
        <v>28188</v>
      </c>
      <c r="B2466" s="1177" t="s">
        <v>10924</v>
      </c>
      <c r="C2466" s="652" t="s">
        <v>10925</v>
      </c>
      <c r="D2466" s="632" t="s">
        <v>265</v>
      </c>
      <c r="E2466" s="688" t="s">
        <v>6722</v>
      </c>
      <c r="F2466" s="652" t="s">
        <v>1350</v>
      </c>
      <c r="G2466" s="652" t="s">
        <v>6107</v>
      </c>
      <c r="H2466" s="652" t="s">
        <v>10926</v>
      </c>
      <c r="I2466" s="652" t="s">
        <v>10787</v>
      </c>
      <c r="J2466" s="476"/>
      <c r="K2466" s="632" t="s">
        <v>10</v>
      </c>
      <c r="L2466" s="639">
        <v>1</v>
      </c>
      <c r="M2466" s="639" t="s">
        <v>694</v>
      </c>
      <c r="N2466" s="672">
        <v>14000</v>
      </c>
      <c r="O2466" s="672">
        <v>14000</v>
      </c>
      <c r="P2466" s="647">
        <f t="shared" si="79"/>
        <v>0</v>
      </c>
      <c r="Q2466" s="638">
        <f t="shared" si="80"/>
        <v>0</v>
      </c>
      <c r="R2466" s="652" t="s">
        <v>10904</v>
      </c>
      <c r="S2466" s="652" t="s">
        <v>1363</v>
      </c>
      <c r="T2466" s="652" t="s">
        <v>10905</v>
      </c>
      <c r="U2466" s="422"/>
      <c r="V2466" s="476"/>
      <c r="W2466" s="652" t="s">
        <v>1015</v>
      </c>
      <c r="X2466" s="652" t="s">
        <v>10911</v>
      </c>
      <c r="Y2466" s="652" t="s">
        <v>10927</v>
      </c>
      <c r="Z2466" s="672">
        <v>14000</v>
      </c>
      <c r="AA2466" s="652" t="s">
        <v>10907</v>
      </c>
      <c r="AB2466" s="652" t="s">
        <v>1363</v>
      </c>
    </row>
    <row r="2467" spans="1:28" ht="225">
      <c r="A2467" s="475" t="s">
        <v>28189</v>
      </c>
      <c r="B2467" s="842" t="s">
        <v>10902</v>
      </c>
      <c r="C2467" s="652" t="s">
        <v>7068</v>
      </c>
      <c r="D2467" s="632" t="s">
        <v>268</v>
      </c>
      <c r="E2467" s="688" t="s">
        <v>10928</v>
      </c>
      <c r="F2467" s="652" t="s">
        <v>829</v>
      </c>
      <c r="G2467" s="652"/>
      <c r="H2467" s="652"/>
      <c r="I2467" s="652" t="s">
        <v>1367</v>
      </c>
      <c r="J2467" s="476"/>
      <c r="K2467" s="632" t="s">
        <v>10</v>
      </c>
      <c r="L2467" s="639">
        <v>1</v>
      </c>
      <c r="M2467" s="639" t="s">
        <v>694</v>
      </c>
      <c r="N2467" s="672">
        <v>180462.86</v>
      </c>
      <c r="O2467" s="672">
        <v>180462.86</v>
      </c>
      <c r="P2467" s="647">
        <f t="shared" si="79"/>
        <v>0</v>
      </c>
      <c r="Q2467" s="638">
        <f t="shared" si="80"/>
        <v>0</v>
      </c>
      <c r="R2467" s="652" t="s">
        <v>1148</v>
      </c>
      <c r="S2467" s="652" t="s">
        <v>834</v>
      </c>
      <c r="T2467" s="652" t="s">
        <v>10711</v>
      </c>
      <c r="U2467" s="422"/>
      <c r="V2467" s="476"/>
      <c r="W2467" s="652" t="s">
        <v>603</v>
      </c>
      <c r="X2467" s="652" t="s">
        <v>603</v>
      </c>
      <c r="Y2467" s="652" t="s">
        <v>10929</v>
      </c>
      <c r="Z2467" s="672">
        <v>180462.86</v>
      </c>
      <c r="AA2467" s="652" t="s">
        <v>1148</v>
      </c>
      <c r="AB2467" s="652" t="s">
        <v>834</v>
      </c>
    </row>
    <row r="2468" spans="1:28" ht="101.25">
      <c r="A2468" s="475" t="s">
        <v>28190</v>
      </c>
      <c r="B2468" s="1177" t="s">
        <v>10908</v>
      </c>
      <c r="C2468" s="652" t="s">
        <v>10909</v>
      </c>
      <c r="D2468" s="632" t="s">
        <v>268</v>
      </c>
      <c r="E2468" s="688" t="s">
        <v>10928</v>
      </c>
      <c r="F2468" s="652" t="s">
        <v>643</v>
      </c>
      <c r="G2468" s="652"/>
      <c r="H2468" s="652"/>
      <c r="I2468" s="652" t="s">
        <v>1367</v>
      </c>
      <c r="J2468" s="476"/>
      <c r="K2468" s="632" t="s">
        <v>10</v>
      </c>
      <c r="L2468" s="639">
        <v>1</v>
      </c>
      <c r="M2468" s="639" t="s">
        <v>694</v>
      </c>
      <c r="N2468" s="672">
        <v>195307.66</v>
      </c>
      <c r="O2468" s="672">
        <v>195307.66</v>
      </c>
      <c r="P2468" s="647">
        <f t="shared" si="79"/>
        <v>0</v>
      </c>
      <c r="Q2468" s="638">
        <f t="shared" si="80"/>
        <v>0</v>
      </c>
      <c r="R2468" s="652" t="s">
        <v>1148</v>
      </c>
      <c r="S2468" s="652" t="s">
        <v>834</v>
      </c>
      <c r="T2468" s="652" t="s">
        <v>10711</v>
      </c>
      <c r="U2468" s="422"/>
      <c r="V2468" s="476"/>
      <c r="W2468" s="652" t="s">
        <v>10930</v>
      </c>
      <c r="X2468" s="652" t="s">
        <v>10930</v>
      </c>
      <c r="Y2468" s="652" t="s">
        <v>10931</v>
      </c>
      <c r="Z2468" s="672">
        <v>195307.66</v>
      </c>
      <c r="AA2468" s="652" t="s">
        <v>1148</v>
      </c>
      <c r="AB2468" s="652" t="s">
        <v>834</v>
      </c>
    </row>
    <row r="2469" spans="1:28" ht="101.25">
      <c r="A2469" s="475" t="s">
        <v>28191</v>
      </c>
      <c r="B2469" s="842" t="s">
        <v>10913</v>
      </c>
      <c r="C2469" s="652" t="s">
        <v>10914</v>
      </c>
      <c r="D2469" s="632" t="s">
        <v>268</v>
      </c>
      <c r="E2469" s="688" t="s">
        <v>10928</v>
      </c>
      <c r="F2469" s="652" t="s">
        <v>643</v>
      </c>
      <c r="G2469" s="652"/>
      <c r="H2469" s="652"/>
      <c r="I2469" s="652" t="s">
        <v>1367</v>
      </c>
      <c r="J2469" s="476"/>
      <c r="K2469" s="632" t="s">
        <v>10</v>
      </c>
      <c r="L2469" s="639">
        <v>1</v>
      </c>
      <c r="M2469" s="639" t="s">
        <v>694</v>
      </c>
      <c r="N2469" s="672">
        <v>153033.31</v>
      </c>
      <c r="O2469" s="672">
        <v>153033.31</v>
      </c>
      <c r="P2469" s="647">
        <f t="shared" si="79"/>
        <v>0</v>
      </c>
      <c r="Q2469" s="638">
        <f t="shared" si="80"/>
        <v>0</v>
      </c>
      <c r="R2469" s="652" t="s">
        <v>1148</v>
      </c>
      <c r="S2469" s="652" t="s">
        <v>834</v>
      </c>
      <c r="T2469" s="652" t="s">
        <v>10711</v>
      </c>
      <c r="U2469" s="422"/>
      <c r="V2469" s="476"/>
      <c r="W2469" s="652" t="s">
        <v>847</v>
      </c>
      <c r="X2469" s="652" t="s">
        <v>847</v>
      </c>
      <c r="Y2469" s="652" t="s">
        <v>10932</v>
      </c>
      <c r="Z2469" s="672">
        <v>153033.31</v>
      </c>
      <c r="AA2469" s="652" t="s">
        <v>1148</v>
      </c>
      <c r="AB2469" s="652" t="s">
        <v>834</v>
      </c>
    </row>
    <row r="2470" spans="1:28" ht="101.25">
      <c r="A2470" s="475" t="s">
        <v>28192</v>
      </c>
      <c r="B2470" s="842" t="s">
        <v>10917</v>
      </c>
      <c r="C2470" s="652" t="s">
        <v>10918</v>
      </c>
      <c r="D2470" s="632" t="s">
        <v>268</v>
      </c>
      <c r="E2470" s="688" t="s">
        <v>10928</v>
      </c>
      <c r="F2470" s="652" t="s">
        <v>10933</v>
      </c>
      <c r="G2470" s="652"/>
      <c r="H2470" s="652"/>
      <c r="I2470" s="652" t="s">
        <v>1367</v>
      </c>
      <c r="J2470" s="476"/>
      <c r="K2470" s="632" t="s">
        <v>10</v>
      </c>
      <c r="L2470" s="639">
        <v>1</v>
      </c>
      <c r="M2470" s="639" t="s">
        <v>694</v>
      </c>
      <c r="N2470" s="672">
        <v>235953.13</v>
      </c>
      <c r="O2470" s="672">
        <v>235953.13</v>
      </c>
      <c r="P2470" s="647">
        <f t="shared" si="79"/>
        <v>0</v>
      </c>
      <c r="Q2470" s="638">
        <f t="shared" si="80"/>
        <v>0</v>
      </c>
      <c r="R2470" s="652" t="s">
        <v>1148</v>
      </c>
      <c r="S2470" s="652" t="s">
        <v>834</v>
      </c>
      <c r="T2470" s="652" t="s">
        <v>10711</v>
      </c>
      <c r="U2470" s="422"/>
      <c r="V2470" s="476"/>
      <c r="W2470" s="652" t="s">
        <v>847</v>
      </c>
      <c r="X2470" s="652" t="s">
        <v>847</v>
      </c>
      <c r="Y2470" s="652" t="s">
        <v>10934</v>
      </c>
      <c r="Z2470" s="672">
        <v>235953.13</v>
      </c>
      <c r="AA2470" s="652" t="s">
        <v>1148</v>
      </c>
      <c r="AB2470" s="652" t="s">
        <v>834</v>
      </c>
    </row>
    <row r="2471" spans="1:28" ht="101.25">
      <c r="A2471" s="475" t="s">
        <v>28193</v>
      </c>
      <c r="B2471" s="1177" t="s">
        <v>7465</v>
      </c>
      <c r="C2471" s="652" t="s">
        <v>10921</v>
      </c>
      <c r="D2471" s="632" t="s">
        <v>268</v>
      </c>
      <c r="E2471" s="688" t="s">
        <v>10928</v>
      </c>
      <c r="F2471" s="652" t="s">
        <v>829</v>
      </c>
      <c r="G2471" s="652"/>
      <c r="H2471" s="652"/>
      <c r="I2471" s="652" t="s">
        <v>1367</v>
      </c>
      <c r="J2471" s="476"/>
      <c r="K2471" s="632" t="s">
        <v>10</v>
      </c>
      <c r="L2471" s="639">
        <v>1</v>
      </c>
      <c r="M2471" s="639" t="s">
        <v>694</v>
      </c>
      <c r="N2471" s="672">
        <v>404630.83</v>
      </c>
      <c r="O2471" s="672">
        <v>404630.83</v>
      </c>
      <c r="P2471" s="647">
        <f t="shared" si="79"/>
        <v>0</v>
      </c>
      <c r="Q2471" s="638">
        <f t="shared" si="80"/>
        <v>0</v>
      </c>
      <c r="R2471" s="652" t="s">
        <v>1148</v>
      </c>
      <c r="S2471" s="652" t="s">
        <v>834</v>
      </c>
      <c r="T2471" s="652" t="s">
        <v>10711</v>
      </c>
      <c r="U2471" s="422"/>
      <c r="V2471" s="476"/>
      <c r="W2471" s="652" t="s">
        <v>847</v>
      </c>
      <c r="X2471" s="652" t="s">
        <v>847</v>
      </c>
      <c r="Y2471" s="652" t="s">
        <v>10935</v>
      </c>
      <c r="Z2471" s="672">
        <v>404630.83</v>
      </c>
      <c r="AA2471" s="652" t="s">
        <v>1148</v>
      </c>
      <c r="AB2471" s="652" t="s">
        <v>834</v>
      </c>
    </row>
    <row r="2472" spans="1:28" ht="101.25">
      <c r="A2472" s="475" t="s">
        <v>28194</v>
      </c>
      <c r="B2472" s="842" t="s">
        <v>10924</v>
      </c>
      <c r="C2472" s="652" t="s">
        <v>10925</v>
      </c>
      <c r="D2472" s="632" t="s">
        <v>268</v>
      </c>
      <c r="E2472" s="688" t="s">
        <v>10928</v>
      </c>
      <c r="F2472" s="652" t="s">
        <v>1350</v>
      </c>
      <c r="G2472" s="652"/>
      <c r="H2472" s="652"/>
      <c r="I2472" s="652" t="s">
        <v>1367</v>
      </c>
      <c r="J2472" s="476"/>
      <c r="K2472" s="632" t="s">
        <v>10</v>
      </c>
      <c r="L2472" s="639">
        <v>1</v>
      </c>
      <c r="M2472" s="639" t="s">
        <v>694</v>
      </c>
      <c r="N2472" s="672">
        <v>131956.69</v>
      </c>
      <c r="O2472" s="672">
        <v>131956.69</v>
      </c>
      <c r="P2472" s="647">
        <f t="shared" si="79"/>
        <v>0</v>
      </c>
      <c r="Q2472" s="638">
        <f t="shared" si="80"/>
        <v>0</v>
      </c>
      <c r="R2472" s="652" t="s">
        <v>1148</v>
      </c>
      <c r="S2472" s="652" t="s">
        <v>834</v>
      </c>
      <c r="T2472" s="652" t="s">
        <v>10711</v>
      </c>
      <c r="U2472" s="422"/>
      <c r="V2472" s="476"/>
      <c r="W2472" s="652" t="s">
        <v>848</v>
      </c>
      <c r="X2472" s="652" t="s">
        <v>848</v>
      </c>
      <c r="Y2472" s="652" t="s">
        <v>10936</v>
      </c>
      <c r="Z2472" s="672">
        <v>131956.69</v>
      </c>
      <c r="AA2472" s="652" t="s">
        <v>1148</v>
      </c>
      <c r="AB2472" s="652" t="s">
        <v>834</v>
      </c>
    </row>
    <row r="2473" spans="1:28" ht="101.25">
      <c r="A2473" s="475" t="s">
        <v>28195</v>
      </c>
      <c r="B2473" s="842" t="s">
        <v>10913</v>
      </c>
      <c r="C2473" s="652" t="s">
        <v>10914</v>
      </c>
      <c r="D2473" s="632" t="s">
        <v>269</v>
      </c>
      <c r="E2473" s="688" t="s">
        <v>10937</v>
      </c>
      <c r="F2473" s="652" t="s">
        <v>829</v>
      </c>
      <c r="G2473" s="652" t="s">
        <v>6107</v>
      </c>
      <c r="H2473" s="652" t="s">
        <v>10938</v>
      </c>
      <c r="I2473" s="652" t="s">
        <v>3729</v>
      </c>
      <c r="J2473" s="476"/>
      <c r="K2473" s="632" t="s">
        <v>10</v>
      </c>
      <c r="L2473" s="639">
        <v>1</v>
      </c>
      <c r="M2473" s="639" t="s">
        <v>694</v>
      </c>
      <c r="N2473" s="672">
        <v>39210.58</v>
      </c>
      <c r="O2473" s="672">
        <v>39210.58</v>
      </c>
      <c r="P2473" s="647">
        <f t="shared" si="79"/>
        <v>0</v>
      </c>
      <c r="Q2473" s="638">
        <f t="shared" si="80"/>
        <v>0</v>
      </c>
      <c r="R2473" s="637" t="s">
        <v>563</v>
      </c>
      <c r="S2473" s="632" t="s">
        <v>1354</v>
      </c>
      <c r="T2473" s="637" t="s">
        <v>10939</v>
      </c>
      <c r="U2473" s="422"/>
      <c r="V2473" s="476"/>
      <c r="W2473" s="652" t="s">
        <v>1225</v>
      </c>
      <c r="X2473" s="652" t="s">
        <v>1225</v>
      </c>
      <c r="Y2473" s="652" t="s">
        <v>10940</v>
      </c>
      <c r="Z2473" s="672">
        <v>39210.58</v>
      </c>
      <c r="AA2473" s="637" t="s">
        <v>563</v>
      </c>
      <c r="AB2473" s="632" t="s">
        <v>1354</v>
      </c>
    </row>
    <row r="2474" spans="1:28" ht="101.25">
      <c r="A2474" s="475" t="s">
        <v>28196</v>
      </c>
      <c r="B2474" s="842" t="s">
        <v>10917</v>
      </c>
      <c r="C2474" s="652" t="s">
        <v>10918</v>
      </c>
      <c r="D2474" s="632" t="s">
        <v>269</v>
      </c>
      <c r="E2474" s="688" t="s">
        <v>10937</v>
      </c>
      <c r="F2474" s="652" t="s">
        <v>829</v>
      </c>
      <c r="G2474" s="652" t="s">
        <v>10941</v>
      </c>
      <c r="H2474" s="652" t="s">
        <v>10942</v>
      </c>
      <c r="I2474" s="652" t="s">
        <v>3729</v>
      </c>
      <c r="J2474" s="476"/>
      <c r="K2474" s="632" t="s">
        <v>10</v>
      </c>
      <c r="L2474" s="639">
        <v>1</v>
      </c>
      <c r="M2474" s="639" t="s">
        <v>694</v>
      </c>
      <c r="N2474" s="672">
        <v>42471.63</v>
      </c>
      <c r="O2474" s="672">
        <v>42471.63</v>
      </c>
      <c r="P2474" s="647">
        <f t="shared" si="79"/>
        <v>0</v>
      </c>
      <c r="Q2474" s="638">
        <f t="shared" si="80"/>
        <v>0</v>
      </c>
      <c r="R2474" s="637" t="s">
        <v>563</v>
      </c>
      <c r="S2474" s="632" t="s">
        <v>1354</v>
      </c>
      <c r="T2474" s="637" t="s">
        <v>10939</v>
      </c>
      <c r="U2474" s="422"/>
      <c r="V2474" s="476"/>
      <c r="W2474" s="652" t="s">
        <v>1021</v>
      </c>
      <c r="X2474" s="652" t="s">
        <v>1021</v>
      </c>
      <c r="Y2474" s="652" t="s">
        <v>10943</v>
      </c>
      <c r="Z2474" s="672">
        <v>42471.63</v>
      </c>
      <c r="AA2474" s="637" t="s">
        <v>563</v>
      </c>
      <c r="AB2474" s="632" t="s">
        <v>1354</v>
      </c>
    </row>
    <row r="2475" spans="1:28" ht="225">
      <c r="A2475" s="475" t="s">
        <v>28197</v>
      </c>
      <c r="B2475" s="842" t="s">
        <v>10902</v>
      </c>
      <c r="C2475" s="652" t="s">
        <v>7068</v>
      </c>
      <c r="D2475" s="632" t="s">
        <v>269</v>
      </c>
      <c r="E2475" s="688" t="s">
        <v>10937</v>
      </c>
      <c r="F2475" s="652" t="s">
        <v>829</v>
      </c>
      <c r="G2475" s="652" t="s">
        <v>6107</v>
      </c>
      <c r="H2475" s="652"/>
      <c r="I2475" s="652" t="s">
        <v>3729</v>
      </c>
      <c r="J2475" s="476"/>
      <c r="K2475" s="632" t="s">
        <v>10</v>
      </c>
      <c r="L2475" s="639">
        <v>1</v>
      </c>
      <c r="M2475" s="639" t="s">
        <v>694</v>
      </c>
      <c r="N2475" s="672">
        <v>181077.84</v>
      </c>
      <c r="O2475" s="672">
        <v>181077.84</v>
      </c>
      <c r="P2475" s="647">
        <f t="shared" si="79"/>
        <v>0</v>
      </c>
      <c r="Q2475" s="638">
        <f t="shared" si="80"/>
        <v>0</v>
      </c>
      <c r="R2475" s="637" t="s">
        <v>563</v>
      </c>
      <c r="S2475" s="632" t="s">
        <v>1354</v>
      </c>
      <c r="T2475" s="637" t="s">
        <v>10939</v>
      </c>
      <c r="U2475" s="422"/>
      <c r="V2475" s="476"/>
      <c r="W2475" s="652" t="s">
        <v>693</v>
      </c>
      <c r="X2475" s="652" t="s">
        <v>1027</v>
      </c>
      <c r="Y2475" s="652" t="s">
        <v>10944</v>
      </c>
      <c r="Z2475" s="672">
        <v>181077.84</v>
      </c>
      <c r="AA2475" s="637" t="s">
        <v>563</v>
      </c>
      <c r="AB2475" s="632" t="s">
        <v>1354</v>
      </c>
    </row>
    <row r="2476" spans="1:28" ht="101.25">
      <c r="A2476" s="475" t="s">
        <v>28198</v>
      </c>
      <c r="B2476" s="1177" t="s">
        <v>10908</v>
      </c>
      <c r="C2476" s="652" t="s">
        <v>10909</v>
      </c>
      <c r="D2476" s="632" t="s">
        <v>269</v>
      </c>
      <c r="E2476" s="688" t="s">
        <v>10937</v>
      </c>
      <c r="F2476" s="652" t="s">
        <v>10941</v>
      </c>
      <c r="G2476" s="652" t="s">
        <v>6107</v>
      </c>
      <c r="H2476" s="652" t="s">
        <v>10945</v>
      </c>
      <c r="I2476" s="652" t="s">
        <v>3729</v>
      </c>
      <c r="J2476" s="476"/>
      <c r="K2476" s="632" t="s">
        <v>10</v>
      </c>
      <c r="L2476" s="639">
        <v>1</v>
      </c>
      <c r="M2476" s="639" t="s">
        <v>694</v>
      </c>
      <c r="N2476" s="672">
        <v>75220.41</v>
      </c>
      <c r="O2476" s="672">
        <v>75220.41</v>
      </c>
      <c r="P2476" s="647">
        <f t="shared" si="79"/>
        <v>0</v>
      </c>
      <c r="Q2476" s="638">
        <f t="shared" si="80"/>
        <v>0</v>
      </c>
      <c r="R2476" s="637" t="s">
        <v>563</v>
      </c>
      <c r="S2476" s="632" t="s">
        <v>1354</v>
      </c>
      <c r="T2476" s="637" t="s">
        <v>10939</v>
      </c>
      <c r="U2476" s="422"/>
      <c r="V2476" s="476"/>
      <c r="W2476" s="652" t="s">
        <v>693</v>
      </c>
      <c r="X2476" s="652" t="s">
        <v>693</v>
      </c>
      <c r="Y2476" s="652" t="s">
        <v>10946</v>
      </c>
      <c r="Z2476" s="672">
        <v>75220.41</v>
      </c>
      <c r="AA2476" s="637" t="s">
        <v>563</v>
      </c>
      <c r="AB2476" s="632" t="s">
        <v>1354</v>
      </c>
    </row>
    <row r="2477" spans="1:28" ht="101.25">
      <c r="A2477" s="475" t="s">
        <v>28199</v>
      </c>
      <c r="B2477" s="842" t="s">
        <v>10924</v>
      </c>
      <c r="C2477" s="652" t="s">
        <v>10925</v>
      </c>
      <c r="D2477" s="632" t="s">
        <v>269</v>
      </c>
      <c r="E2477" s="688" t="s">
        <v>10937</v>
      </c>
      <c r="F2477" s="652" t="s">
        <v>1350</v>
      </c>
      <c r="G2477" s="652" t="s">
        <v>6107</v>
      </c>
      <c r="H2477" s="652" t="s">
        <v>10947</v>
      </c>
      <c r="I2477" s="652" t="s">
        <v>3729</v>
      </c>
      <c r="J2477" s="476"/>
      <c r="K2477" s="632" t="s">
        <v>10</v>
      </c>
      <c r="L2477" s="639">
        <v>1</v>
      </c>
      <c r="M2477" s="639" t="s">
        <v>694</v>
      </c>
      <c r="N2477" s="672">
        <v>18884.900000000001</v>
      </c>
      <c r="O2477" s="672">
        <v>18884.900000000001</v>
      </c>
      <c r="P2477" s="647">
        <f t="shared" si="79"/>
        <v>0</v>
      </c>
      <c r="Q2477" s="638">
        <f t="shared" si="80"/>
        <v>0</v>
      </c>
      <c r="R2477" s="637" t="s">
        <v>563</v>
      </c>
      <c r="S2477" s="632" t="s">
        <v>1354</v>
      </c>
      <c r="T2477" s="637" t="s">
        <v>10939</v>
      </c>
      <c r="U2477" s="422"/>
      <c r="V2477" s="476"/>
      <c r="W2477" s="652" t="s">
        <v>1239</v>
      </c>
      <c r="X2477" s="652" t="s">
        <v>1239</v>
      </c>
      <c r="Y2477" s="652" t="s">
        <v>10948</v>
      </c>
      <c r="Z2477" s="672">
        <v>18884.900000000001</v>
      </c>
      <c r="AA2477" s="637" t="s">
        <v>563</v>
      </c>
      <c r="AB2477" s="632" t="s">
        <v>1354</v>
      </c>
    </row>
    <row r="2478" spans="1:28" ht="225">
      <c r="A2478" s="475" t="s">
        <v>28200</v>
      </c>
      <c r="B2478" s="842" t="s">
        <v>10902</v>
      </c>
      <c r="C2478" s="652" t="s">
        <v>7068</v>
      </c>
      <c r="D2478" s="632" t="s">
        <v>269</v>
      </c>
      <c r="E2478" s="688" t="s">
        <v>10949</v>
      </c>
      <c r="F2478" s="652" t="s">
        <v>829</v>
      </c>
      <c r="G2478" s="652" t="s">
        <v>6107</v>
      </c>
      <c r="H2478" s="652" t="s">
        <v>10950</v>
      </c>
      <c r="I2478" s="652" t="s">
        <v>10951</v>
      </c>
      <c r="J2478" s="476"/>
      <c r="K2478" s="632" t="s">
        <v>10</v>
      </c>
      <c r="L2478" s="639">
        <v>1</v>
      </c>
      <c r="M2478" s="639" t="s">
        <v>694</v>
      </c>
      <c r="N2478" s="672">
        <v>1126180.51</v>
      </c>
      <c r="O2478" s="672">
        <v>1126180.51</v>
      </c>
      <c r="P2478" s="647">
        <f t="shared" si="79"/>
        <v>0</v>
      </c>
      <c r="Q2478" s="638">
        <f t="shared" si="80"/>
        <v>0</v>
      </c>
      <c r="R2478" s="637" t="s">
        <v>561</v>
      </c>
      <c r="S2478" s="632" t="s">
        <v>1165</v>
      </c>
      <c r="T2478" s="637" t="s">
        <v>10952</v>
      </c>
      <c r="U2478" s="422"/>
      <c r="V2478" s="476"/>
      <c r="W2478" s="652" t="s">
        <v>693</v>
      </c>
      <c r="X2478" s="652"/>
      <c r="Y2478" s="652" t="s">
        <v>10953</v>
      </c>
      <c r="Z2478" s="672">
        <v>1126180.51</v>
      </c>
      <c r="AA2478" s="637" t="s">
        <v>561</v>
      </c>
      <c r="AB2478" s="632" t="s">
        <v>1165</v>
      </c>
    </row>
    <row r="2479" spans="1:28" ht="101.25">
      <c r="A2479" s="475" t="s">
        <v>28201</v>
      </c>
      <c r="B2479" s="842" t="s">
        <v>10908</v>
      </c>
      <c r="C2479" s="652" t="s">
        <v>10909</v>
      </c>
      <c r="D2479" s="632" t="s">
        <v>269</v>
      </c>
      <c r="E2479" s="688" t="s">
        <v>10949</v>
      </c>
      <c r="F2479" s="652" t="s">
        <v>829</v>
      </c>
      <c r="G2479" s="652" t="s">
        <v>6107</v>
      </c>
      <c r="H2479" s="652"/>
      <c r="I2479" s="652" t="s">
        <v>10951</v>
      </c>
      <c r="J2479" s="476"/>
      <c r="K2479" s="632" t="s">
        <v>10</v>
      </c>
      <c r="L2479" s="639">
        <v>1</v>
      </c>
      <c r="M2479" s="639" t="s">
        <v>694</v>
      </c>
      <c r="N2479" s="672">
        <v>606321.34</v>
      </c>
      <c r="O2479" s="672">
        <v>606321.34</v>
      </c>
      <c r="P2479" s="647">
        <f t="shared" si="79"/>
        <v>0</v>
      </c>
      <c r="Q2479" s="638">
        <f t="shared" si="80"/>
        <v>0</v>
      </c>
      <c r="R2479" s="637" t="s">
        <v>561</v>
      </c>
      <c r="S2479" s="632" t="s">
        <v>1165</v>
      </c>
      <c r="T2479" s="637" t="s">
        <v>10952</v>
      </c>
      <c r="U2479" s="422"/>
      <c r="V2479" s="476"/>
      <c r="W2479" s="652" t="s">
        <v>1027</v>
      </c>
      <c r="X2479" s="652" t="s">
        <v>677</v>
      </c>
      <c r="Y2479" s="652" t="s">
        <v>10954</v>
      </c>
      <c r="Z2479" s="672">
        <v>606321.34</v>
      </c>
      <c r="AA2479" s="637" t="s">
        <v>561</v>
      </c>
      <c r="AB2479" s="632" t="s">
        <v>1165</v>
      </c>
    </row>
    <row r="2480" spans="1:28" ht="101.25">
      <c r="A2480" s="475" t="s">
        <v>28202</v>
      </c>
      <c r="B2480" s="842" t="s">
        <v>10913</v>
      </c>
      <c r="C2480" s="652" t="s">
        <v>10914</v>
      </c>
      <c r="D2480" s="632" t="s">
        <v>269</v>
      </c>
      <c r="E2480" s="688" t="s">
        <v>10949</v>
      </c>
      <c r="F2480" s="652" t="s">
        <v>10941</v>
      </c>
      <c r="G2480" s="652" t="s">
        <v>6107</v>
      </c>
      <c r="H2480" s="652" t="s">
        <v>10955</v>
      </c>
      <c r="I2480" s="652" t="s">
        <v>10951</v>
      </c>
      <c r="J2480" s="476"/>
      <c r="K2480" s="632" t="s">
        <v>10</v>
      </c>
      <c r="L2480" s="639">
        <v>1</v>
      </c>
      <c r="M2480" s="639" t="s">
        <v>694</v>
      </c>
      <c r="N2480" s="672">
        <v>606321.34</v>
      </c>
      <c r="O2480" s="672">
        <v>606321.34</v>
      </c>
      <c r="P2480" s="647">
        <f t="shared" si="79"/>
        <v>0</v>
      </c>
      <c r="Q2480" s="638">
        <f t="shared" si="80"/>
        <v>0</v>
      </c>
      <c r="R2480" s="637" t="s">
        <v>561</v>
      </c>
      <c r="S2480" s="632" t="s">
        <v>1165</v>
      </c>
      <c r="T2480" s="637" t="s">
        <v>10952</v>
      </c>
      <c r="U2480" s="422"/>
      <c r="V2480" s="476"/>
      <c r="W2480" s="652" t="s">
        <v>1252</v>
      </c>
      <c r="X2480" s="652" t="s">
        <v>1252</v>
      </c>
      <c r="Y2480" s="652" t="s">
        <v>113</v>
      </c>
      <c r="Z2480" s="672">
        <v>606321.34</v>
      </c>
      <c r="AA2480" s="637" t="s">
        <v>561</v>
      </c>
      <c r="AB2480" s="632" t="s">
        <v>1165</v>
      </c>
    </row>
    <row r="2481" spans="1:28" ht="101.25">
      <c r="A2481" s="475" t="s">
        <v>28203</v>
      </c>
      <c r="B2481" s="842" t="s">
        <v>10917</v>
      </c>
      <c r="C2481" s="652" t="s">
        <v>10918</v>
      </c>
      <c r="D2481" s="632" t="s">
        <v>269</v>
      </c>
      <c r="E2481" s="688" t="s">
        <v>10949</v>
      </c>
      <c r="F2481" s="652" t="s">
        <v>10941</v>
      </c>
      <c r="G2481" s="652" t="s">
        <v>6107</v>
      </c>
      <c r="H2481" s="652" t="s">
        <v>10956</v>
      </c>
      <c r="I2481" s="652" t="s">
        <v>10951</v>
      </c>
      <c r="J2481" s="476"/>
      <c r="K2481" s="632" t="s">
        <v>10</v>
      </c>
      <c r="L2481" s="639">
        <v>1</v>
      </c>
      <c r="M2481" s="639" t="s">
        <v>694</v>
      </c>
      <c r="N2481" s="672">
        <v>293490.78000000003</v>
      </c>
      <c r="O2481" s="672">
        <v>293490.78000000003</v>
      </c>
      <c r="P2481" s="647">
        <f t="shared" si="79"/>
        <v>0</v>
      </c>
      <c r="Q2481" s="638">
        <f t="shared" si="80"/>
        <v>0</v>
      </c>
      <c r="R2481" s="637" t="s">
        <v>282</v>
      </c>
      <c r="S2481" s="632" t="s">
        <v>266</v>
      </c>
      <c r="T2481" s="637" t="s">
        <v>10957</v>
      </c>
      <c r="U2481" s="422"/>
      <c r="V2481" s="476"/>
      <c r="W2481" s="652" t="s">
        <v>1027</v>
      </c>
      <c r="X2481" s="652" t="s">
        <v>677</v>
      </c>
      <c r="Y2481" s="652" t="s">
        <v>10958</v>
      </c>
      <c r="Z2481" s="672">
        <v>293490.78000000003</v>
      </c>
      <c r="AA2481" s="637" t="s">
        <v>282</v>
      </c>
      <c r="AB2481" s="632" t="s">
        <v>266</v>
      </c>
    </row>
    <row r="2482" spans="1:28" ht="101.25">
      <c r="A2482" s="475" t="s">
        <v>28204</v>
      </c>
      <c r="B2482" s="842" t="s">
        <v>7465</v>
      </c>
      <c r="C2482" s="652" t="s">
        <v>10921</v>
      </c>
      <c r="D2482" s="632" t="s">
        <v>269</v>
      </c>
      <c r="E2482" s="688" t="s">
        <v>10949</v>
      </c>
      <c r="F2482" s="652" t="s">
        <v>829</v>
      </c>
      <c r="G2482" s="652" t="s">
        <v>6107</v>
      </c>
      <c r="H2482" s="652" t="s">
        <v>10959</v>
      </c>
      <c r="I2482" s="652" t="s">
        <v>10951</v>
      </c>
      <c r="J2482" s="476"/>
      <c r="K2482" s="632" t="s">
        <v>10</v>
      </c>
      <c r="L2482" s="639">
        <v>1</v>
      </c>
      <c r="M2482" s="639" t="s">
        <v>694</v>
      </c>
      <c r="N2482" s="672">
        <v>1513411.58</v>
      </c>
      <c r="O2482" s="672">
        <v>1513411.58</v>
      </c>
      <c r="P2482" s="647">
        <f t="shared" si="79"/>
        <v>0</v>
      </c>
      <c r="Q2482" s="638">
        <f t="shared" si="80"/>
        <v>0</v>
      </c>
      <c r="R2482" s="637" t="s">
        <v>561</v>
      </c>
      <c r="S2482" s="632" t="s">
        <v>1165</v>
      </c>
      <c r="T2482" s="637" t="s">
        <v>10952</v>
      </c>
      <c r="U2482" s="422"/>
      <c r="V2482" s="476"/>
      <c r="W2482" s="652" t="s">
        <v>1252</v>
      </c>
      <c r="X2482" s="652" t="s">
        <v>1252</v>
      </c>
      <c r="Y2482" s="652" t="s">
        <v>10960</v>
      </c>
      <c r="Z2482" s="672">
        <v>1513411.58</v>
      </c>
      <c r="AA2482" s="637" t="s">
        <v>561</v>
      </c>
      <c r="AB2482" s="632" t="s">
        <v>1165</v>
      </c>
    </row>
    <row r="2483" spans="1:28" ht="101.25">
      <c r="A2483" s="475" t="s">
        <v>28205</v>
      </c>
      <c r="B2483" s="842" t="s">
        <v>10924</v>
      </c>
      <c r="C2483" s="639" t="s">
        <v>10925</v>
      </c>
      <c r="D2483" s="632" t="s">
        <v>269</v>
      </c>
      <c r="E2483" s="688" t="s">
        <v>10949</v>
      </c>
      <c r="F2483" s="652" t="s">
        <v>1350</v>
      </c>
      <c r="G2483" s="652" t="s">
        <v>6107</v>
      </c>
      <c r="H2483" s="652" t="s">
        <v>10947</v>
      </c>
      <c r="I2483" s="652" t="s">
        <v>10951</v>
      </c>
      <c r="J2483" s="476"/>
      <c r="K2483" s="632" t="s">
        <v>10</v>
      </c>
      <c r="L2483" s="639">
        <v>1</v>
      </c>
      <c r="M2483" s="639" t="s">
        <v>694</v>
      </c>
      <c r="N2483" s="672">
        <v>218635.55</v>
      </c>
      <c r="O2483" s="672">
        <v>218635.55</v>
      </c>
      <c r="P2483" s="647">
        <f t="shared" si="79"/>
        <v>0</v>
      </c>
      <c r="Q2483" s="638">
        <f t="shared" si="80"/>
        <v>0</v>
      </c>
      <c r="R2483" s="637" t="s">
        <v>561</v>
      </c>
      <c r="S2483" s="632" t="s">
        <v>1165</v>
      </c>
      <c r="T2483" s="637" t="s">
        <v>10952</v>
      </c>
      <c r="U2483" s="422"/>
      <c r="V2483" s="476"/>
      <c r="W2483" s="652" t="s">
        <v>1239</v>
      </c>
      <c r="X2483" s="652" t="s">
        <v>1239</v>
      </c>
      <c r="Y2483" s="652" t="s">
        <v>10961</v>
      </c>
      <c r="Z2483" s="672">
        <v>218635.55</v>
      </c>
      <c r="AA2483" s="637" t="s">
        <v>561</v>
      </c>
      <c r="AB2483" s="632" t="s">
        <v>1165</v>
      </c>
    </row>
    <row r="2484" spans="1:28" ht="78.75">
      <c r="A2484" s="475" t="s">
        <v>28206</v>
      </c>
      <c r="B2484" s="842" t="s">
        <v>5806</v>
      </c>
      <c r="C2484" s="632" t="s">
        <v>4204</v>
      </c>
      <c r="D2484" s="632" t="s">
        <v>269</v>
      </c>
      <c r="E2484" s="632" t="s">
        <v>560</v>
      </c>
      <c r="F2484" s="634">
        <v>42439</v>
      </c>
      <c r="G2484" s="634">
        <v>42457</v>
      </c>
      <c r="H2484" s="632" t="s">
        <v>10962</v>
      </c>
      <c r="I2484" s="632" t="s">
        <v>3027</v>
      </c>
      <c r="J2484" s="476"/>
      <c r="K2484" s="632" t="s">
        <v>10</v>
      </c>
      <c r="L2484" s="639">
        <v>1</v>
      </c>
      <c r="M2484" s="639" t="s">
        <v>694</v>
      </c>
      <c r="N2484" s="637">
        <v>84286.55</v>
      </c>
      <c r="O2484" s="637">
        <v>84286.55</v>
      </c>
      <c r="P2484" s="647">
        <f t="shared" si="79"/>
        <v>0</v>
      </c>
      <c r="Q2484" s="638">
        <f t="shared" si="80"/>
        <v>0</v>
      </c>
      <c r="R2484" s="637" t="s">
        <v>561</v>
      </c>
      <c r="S2484" s="632" t="s">
        <v>1165</v>
      </c>
      <c r="T2484" s="637" t="s">
        <v>10806</v>
      </c>
      <c r="U2484" s="637" t="s">
        <v>694</v>
      </c>
      <c r="V2484" s="476"/>
      <c r="W2484" s="634">
        <v>42464</v>
      </c>
      <c r="X2484" s="634">
        <v>42464</v>
      </c>
      <c r="Y2484" s="632" t="s">
        <v>10963</v>
      </c>
      <c r="Z2484" s="637">
        <v>84286.55</v>
      </c>
      <c r="AA2484" s="637" t="s">
        <v>561</v>
      </c>
      <c r="AB2484" s="632" t="s">
        <v>1165</v>
      </c>
    </row>
    <row r="2485" spans="1:28" ht="63">
      <c r="A2485" s="475" t="s">
        <v>28207</v>
      </c>
      <c r="B2485" s="842" t="s">
        <v>5924</v>
      </c>
      <c r="C2485" s="639">
        <v>4216005168</v>
      </c>
      <c r="D2485" s="632" t="s">
        <v>269</v>
      </c>
      <c r="E2485" s="632" t="s">
        <v>560</v>
      </c>
      <c r="F2485" s="634">
        <v>42367</v>
      </c>
      <c r="G2485" s="634">
        <v>42398</v>
      </c>
      <c r="H2485" s="652" t="s">
        <v>10964</v>
      </c>
      <c r="I2485" s="632" t="s">
        <v>3027</v>
      </c>
      <c r="J2485" s="476"/>
      <c r="K2485" s="632" t="s">
        <v>10</v>
      </c>
      <c r="L2485" s="639">
        <v>1</v>
      </c>
      <c r="M2485" s="639" t="s">
        <v>694</v>
      </c>
      <c r="N2485" s="672">
        <v>357964.31</v>
      </c>
      <c r="O2485" s="672">
        <v>357964.31</v>
      </c>
      <c r="P2485" s="647">
        <f t="shared" si="79"/>
        <v>0</v>
      </c>
      <c r="Q2485" s="638">
        <f t="shared" si="80"/>
        <v>0</v>
      </c>
      <c r="R2485" s="672" t="s">
        <v>10716</v>
      </c>
      <c r="S2485" s="632" t="s">
        <v>846</v>
      </c>
      <c r="T2485" s="672" t="s">
        <v>10965</v>
      </c>
      <c r="U2485" s="637" t="s">
        <v>694</v>
      </c>
      <c r="V2485" s="476"/>
      <c r="W2485" s="634">
        <v>42446</v>
      </c>
      <c r="X2485" s="634">
        <v>42446</v>
      </c>
      <c r="Y2485" s="632" t="s">
        <v>10966</v>
      </c>
      <c r="Z2485" s="672">
        <v>357964.31</v>
      </c>
      <c r="AA2485" s="672" t="s">
        <v>10716</v>
      </c>
      <c r="AB2485" s="632" t="s">
        <v>846</v>
      </c>
    </row>
    <row r="2486" spans="1:28" ht="78.75">
      <c r="A2486" s="475" t="s">
        <v>28208</v>
      </c>
      <c r="B2486" s="1176" t="s">
        <v>5940</v>
      </c>
      <c r="C2486" s="632">
        <v>4220031675</v>
      </c>
      <c r="D2486" s="632" t="s">
        <v>269</v>
      </c>
      <c r="E2486" s="632" t="s">
        <v>560</v>
      </c>
      <c r="F2486" s="634">
        <v>42398</v>
      </c>
      <c r="G2486" s="634">
        <v>42537</v>
      </c>
      <c r="H2486" s="652" t="s">
        <v>10967</v>
      </c>
      <c r="I2486" s="632" t="s">
        <v>483</v>
      </c>
      <c r="J2486" s="476"/>
      <c r="K2486" s="632" t="s">
        <v>10</v>
      </c>
      <c r="L2486" s="639">
        <v>1</v>
      </c>
      <c r="M2486" s="639" t="s">
        <v>694</v>
      </c>
      <c r="N2486" s="672">
        <v>214862.94</v>
      </c>
      <c r="O2486" s="672">
        <v>214862.94</v>
      </c>
      <c r="P2486" s="647">
        <f t="shared" si="79"/>
        <v>0</v>
      </c>
      <c r="Q2486" s="638">
        <f t="shared" si="80"/>
        <v>0</v>
      </c>
      <c r="R2486" s="637" t="s">
        <v>836</v>
      </c>
      <c r="S2486" s="636">
        <v>4217146362</v>
      </c>
      <c r="T2486" s="637" t="s">
        <v>10803</v>
      </c>
      <c r="U2486" s="637" t="s">
        <v>694</v>
      </c>
      <c r="V2486" s="476"/>
      <c r="W2486" s="634">
        <v>42543</v>
      </c>
      <c r="X2486" s="634">
        <v>42543</v>
      </c>
      <c r="Y2486" s="632" t="s">
        <v>10968</v>
      </c>
      <c r="Z2486" s="672">
        <v>214862.94</v>
      </c>
      <c r="AA2486" s="637" t="s">
        <v>836</v>
      </c>
      <c r="AB2486" s="636">
        <v>4217146362</v>
      </c>
    </row>
    <row r="2487" spans="1:28" ht="78.75">
      <c r="A2487" s="475" t="s">
        <v>28209</v>
      </c>
      <c r="B2487" s="842" t="s">
        <v>5808</v>
      </c>
      <c r="C2487" s="636">
        <v>4221009979</v>
      </c>
      <c r="D2487" s="632" t="s">
        <v>269</v>
      </c>
      <c r="E2487" s="632" t="s">
        <v>267</v>
      </c>
      <c r="F2487" s="632" t="s">
        <v>829</v>
      </c>
      <c r="G2487" s="632" t="s">
        <v>829</v>
      </c>
      <c r="H2487" s="632" t="s">
        <v>10969</v>
      </c>
      <c r="I2487" s="632" t="s">
        <v>10970</v>
      </c>
      <c r="J2487" s="476"/>
      <c r="K2487" s="632" t="s">
        <v>10</v>
      </c>
      <c r="L2487" s="639">
        <v>1</v>
      </c>
      <c r="M2487" s="639" t="s">
        <v>694</v>
      </c>
      <c r="N2487" s="637">
        <v>50390.98</v>
      </c>
      <c r="O2487" s="637">
        <v>50390.98</v>
      </c>
      <c r="P2487" s="647">
        <f t="shared" si="79"/>
        <v>0</v>
      </c>
      <c r="Q2487" s="638">
        <f t="shared" si="80"/>
        <v>0</v>
      </c>
      <c r="R2487" s="637" t="s">
        <v>563</v>
      </c>
      <c r="S2487" s="632" t="s">
        <v>1354</v>
      </c>
      <c r="T2487" s="637" t="s">
        <v>10720</v>
      </c>
      <c r="U2487" s="637"/>
      <c r="V2487" s="476"/>
      <c r="W2487" s="634">
        <v>42480</v>
      </c>
      <c r="X2487" s="634">
        <v>42481</v>
      </c>
      <c r="Y2487" s="632" t="s">
        <v>10971</v>
      </c>
      <c r="Z2487" s="637">
        <v>50390.98</v>
      </c>
      <c r="AA2487" s="637" t="s">
        <v>563</v>
      </c>
      <c r="AB2487" s="632" t="s">
        <v>1354</v>
      </c>
    </row>
    <row r="2488" spans="1:28" ht="78.75">
      <c r="A2488" s="475" t="s">
        <v>28210</v>
      </c>
      <c r="B2488" s="842" t="s">
        <v>5817</v>
      </c>
      <c r="C2488" s="636">
        <v>4219004282</v>
      </c>
      <c r="D2488" s="632" t="s">
        <v>269</v>
      </c>
      <c r="E2488" s="632" t="s">
        <v>267</v>
      </c>
      <c r="F2488" s="632" t="s">
        <v>829</v>
      </c>
      <c r="G2488" s="632" t="s">
        <v>829</v>
      </c>
      <c r="H2488" s="632" t="s">
        <v>10972</v>
      </c>
      <c r="I2488" s="632" t="s">
        <v>10970</v>
      </c>
      <c r="J2488" s="476"/>
      <c r="K2488" s="632" t="s">
        <v>10</v>
      </c>
      <c r="L2488" s="639">
        <v>1</v>
      </c>
      <c r="M2488" s="639" t="s">
        <v>694</v>
      </c>
      <c r="N2488" s="637">
        <v>69381.259999999995</v>
      </c>
      <c r="O2488" s="637">
        <v>69381.259999999995</v>
      </c>
      <c r="P2488" s="647">
        <f t="shared" si="79"/>
        <v>0</v>
      </c>
      <c r="Q2488" s="638">
        <f t="shared" si="80"/>
        <v>0</v>
      </c>
      <c r="R2488" s="637" t="s">
        <v>563</v>
      </c>
      <c r="S2488" s="632" t="s">
        <v>1354</v>
      </c>
      <c r="T2488" s="637" t="s">
        <v>10720</v>
      </c>
      <c r="U2488" s="637"/>
      <c r="V2488" s="476"/>
      <c r="W2488" s="634">
        <v>42479</v>
      </c>
      <c r="X2488" s="634">
        <v>42479</v>
      </c>
      <c r="Y2488" s="632" t="s">
        <v>10973</v>
      </c>
      <c r="Z2488" s="637">
        <v>69381.259999999995</v>
      </c>
      <c r="AA2488" s="637" t="s">
        <v>563</v>
      </c>
      <c r="AB2488" s="632" t="s">
        <v>1354</v>
      </c>
    </row>
    <row r="2489" spans="1:28" ht="78.75">
      <c r="A2489" s="475" t="s">
        <v>28211</v>
      </c>
      <c r="B2489" s="842" t="s">
        <v>5824</v>
      </c>
      <c r="C2489" s="636">
        <v>4221002660</v>
      </c>
      <c r="D2489" s="632" t="s">
        <v>269</v>
      </c>
      <c r="E2489" s="632" t="s">
        <v>267</v>
      </c>
      <c r="F2489" s="632" t="s">
        <v>829</v>
      </c>
      <c r="G2489" s="632" t="s">
        <v>829</v>
      </c>
      <c r="H2489" s="632" t="s">
        <v>10974</v>
      </c>
      <c r="I2489" s="632" t="s">
        <v>10970</v>
      </c>
      <c r="J2489" s="476"/>
      <c r="K2489" s="632" t="s">
        <v>10</v>
      </c>
      <c r="L2489" s="639">
        <v>1</v>
      </c>
      <c r="M2489" s="639" t="s">
        <v>694</v>
      </c>
      <c r="N2489" s="637">
        <v>420150.25</v>
      </c>
      <c r="O2489" s="637">
        <v>420150.25</v>
      </c>
      <c r="P2489" s="647">
        <f t="shared" si="79"/>
        <v>0</v>
      </c>
      <c r="Q2489" s="638">
        <f t="shared" si="80"/>
        <v>0</v>
      </c>
      <c r="R2489" s="637" t="s">
        <v>563</v>
      </c>
      <c r="S2489" s="632" t="s">
        <v>1354</v>
      </c>
      <c r="T2489" s="637" t="s">
        <v>10720</v>
      </c>
      <c r="U2489" s="637"/>
      <c r="V2489" s="476"/>
      <c r="W2489" s="634">
        <v>42480</v>
      </c>
      <c r="X2489" s="634">
        <v>42481</v>
      </c>
      <c r="Y2489" s="632" t="s">
        <v>10975</v>
      </c>
      <c r="Z2489" s="637">
        <v>420150.25</v>
      </c>
      <c r="AA2489" s="637" t="s">
        <v>563</v>
      </c>
      <c r="AB2489" s="632" t="s">
        <v>1354</v>
      </c>
    </row>
    <row r="2490" spans="1:28" ht="78.75">
      <c r="A2490" s="475" t="s">
        <v>28212</v>
      </c>
      <c r="B2490" s="842" t="s">
        <v>5832</v>
      </c>
      <c r="C2490" s="636">
        <v>4221002772</v>
      </c>
      <c r="D2490" s="632" t="s">
        <v>269</v>
      </c>
      <c r="E2490" s="632" t="s">
        <v>267</v>
      </c>
      <c r="F2490" s="632" t="s">
        <v>829</v>
      </c>
      <c r="G2490" s="632" t="s">
        <v>829</v>
      </c>
      <c r="H2490" s="632" t="s">
        <v>10976</v>
      </c>
      <c r="I2490" s="632" t="s">
        <v>10970</v>
      </c>
      <c r="J2490" s="476"/>
      <c r="K2490" s="632" t="s">
        <v>10</v>
      </c>
      <c r="L2490" s="639">
        <v>1</v>
      </c>
      <c r="M2490" s="639" t="s">
        <v>694</v>
      </c>
      <c r="N2490" s="637">
        <v>142761.64000000001</v>
      </c>
      <c r="O2490" s="637">
        <v>142761.64000000001</v>
      </c>
      <c r="P2490" s="647">
        <f t="shared" si="79"/>
        <v>0</v>
      </c>
      <c r="Q2490" s="638">
        <f t="shared" si="80"/>
        <v>0</v>
      </c>
      <c r="R2490" s="637" t="s">
        <v>563</v>
      </c>
      <c r="S2490" s="632" t="s">
        <v>1354</v>
      </c>
      <c r="T2490" s="637" t="s">
        <v>10720</v>
      </c>
      <c r="U2490" s="637"/>
      <c r="V2490" s="476"/>
      <c r="W2490" s="634">
        <v>42481</v>
      </c>
      <c r="X2490" s="634">
        <v>42482</v>
      </c>
      <c r="Y2490" s="632" t="s">
        <v>10977</v>
      </c>
      <c r="Z2490" s="637">
        <v>142761.64000000001</v>
      </c>
      <c r="AA2490" s="637" t="s">
        <v>563</v>
      </c>
      <c r="AB2490" s="632" t="s">
        <v>1354</v>
      </c>
    </row>
    <row r="2491" spans="1:28" ht="78.75">
      <c r="A2491" s="475" t="s">
        <v>28213</v>
      </c>
      <c r="B2491" s="842" t="s">
        <v>5832</v>
      </c>
      <c r="C2491" s="636">
        <v>4221002772</v>
      </c>
      <c r="D2491" s="632" t="s">
        <v>269</v>
      </c>
      <c r="E2491" s="632" t="s">
        <v>267</v>
      </c>
      <c r="F2491" s="632" t="s">
        <v>829</v>
      </c>
      <c r="G2491" s="632" t="s">
        <v>829</v>
      </c>
      <c r="H2491" s="632" t="s">
        <v>10976</v>
      </c>
      <c r="I2491" s="632" t="s">
        <v>10970</v>
      </c>
      <c r="J2491" s="476"/>
      <c r="K2491" s="632" t="s">
        <v>10</v>
      </c>
      <c r="L2491" s="639">
        <v>1</v>
      </c>
      <c r="M2491" s="639" t="s">
        <v>694</v>
      </c>
      <c r="N2491" s="637">
        <v>265974.21999999997</v>
      </c>
      <c r="O2491" s="637">
        <v>265974.21999999997</v>
      </c>
      <c r="P2491" s="647">
        <f t="shared" si="79"/>
        <v>0</v>
      </c>
      <c r="Q2491" s="638">
        <f t="shared" si="80"/>
        <v>0</v>
      </c>
      <c r="R2491" s="637" t="s">
        <v>563</v>
      </c>
      <c r="S2491" s="632" t="s">
        <v>1354</v>
      </c>
      <c r="T2491" s="637" t="s">
        <v>10720</v>
      </c>
      <c r="U2491" s="637"/>
      <c r="V2491" s="476"/>
      <c r="W2491" s="634">
        <v>42486</v>
      </c>
      <c r="X2491" s="634">
        <v>42486</v>
      </c>
      <c r="Y2491" s="632" t="s">
        <v>10978</v>
      </c>
      <c r="Z2491" s="637">
        <v>265974.21999999997</v>
      </c>
      <c r="AA2491" s="637" t="s">
        <v>563</v>
      </c>
      <c r="AB2491" s="632" t="s">
        <v>1354</v>
      </c>
    </row>
    <row r="2492" spans="1:28" ht="78.75">
      <c r="A2492" s="475" t="s">
        <v>28214</v>
      </c>
      <c r="B2492" s="842" t="s">
        <v>5839</v>
      </c>
      <c r="C2492" s="636">
        <v>4221008260</v>
      </c>
      <c r="D2492" s="632" t="s">
        <v>269</v>
      </c>
      <c r="E2492" s="632" t="s">
        <v>267</v>
      </c>
      <c r="F2492" s="632" t="s">
        <v>829</v>
      </c>
      <c r="G2492" s="632" t="s">
        <v>829</v>
      </c>
      <c r="H2492" s="632" t="s">
        <v>10979</v>
      </c>
      <c r="I2492" s="632" t="s">
        <v>10970</v>
      </c>
      <c r="J2492" s="476"/>
      <c r="K2492" s="632" t="s">
        <v>10</v>
      </c>
      <c r="L2492" s="639">
        <v>1</v>
      </c>
      <c r="M2492" s="639" t="s">
        <v>694</v>
      </c>
      <c r="N2492" s="637">
        <v>104102.32</v>
      </c>
      <c r="O2492" s="637">
        <v>104102.32</v>
      </c>
      <c r="P2492" s="647">
        <f t="shared" si="79"/>
        <v>0</v>
      </c>
      <c r="Q2492" s="638">
        <f t="shared" si="80"/>
        <v>0</v>
      </c>
      <c r="R2492" s="637" t="s">
        <v>563</v>
      </c>
      <c r="S2492" s="632" t="s">
        <v>1354</v>
      </c>
      <c r="T2492" s="637" t="s">
        <v>10720</v>
      </c>
      <c r="U2492" s="637"/>
      <c r="V2492" s="476"/>
      <c r="W2492" s="634">
        <v>42479</v>
      </c>
      <c r="X2492" s="634">
        <v>42479</v>
      </c>
      <c r="Y2492" s="632" t="s">
        <v>10980</v>
      </c>
      <c r="Z2492" s="637">
        <v>104102.32</v>
      </c>
      <c r="AA2492" s="637" t="s">
        <v>563</v>
      </c>
      <c r="AB2492" s="632" t="s">
        <v>1354</v>
      </c>
    </row>
    <row r="2493" spans="1:28" ht="78.75">
      <c r="A2493" s="475" t="s">
        <v>28215</v>
      </c>
      <c r="B2493" s="842" t="s">
        <v>5847</v>
      </c>
      <c r="C2493" s="636">
        <v>4221009320</v>
      </c>
      <c r="D2493" s="632" t="s">
        <v>269</v>
      </c>
      <c r="E2493" s="632" t="s">
        <v>267</v>
      </c>
      <c r="F2493" s="632" t="s">
        <v>829</v>
      </c>
      <c r="G2493" s="632" t="s">
        <v>829</v>
      </c>
      <c r="H2493" s="632" t="s">
        <v>10981</v>
      </c>
      <c r="I2493" s="632" t="s">
        <v>10970</v>
      </c>
      <c r="J2493" s="476"/>
      <c r="K2493" s="632" t="s">
        <v>10</v>
      </c>
      <c r="L2493" s="639">
        <v>1</v>
      </c>
      <c r="M2493" s="639" t="s">
        <v>694</v>
      </c>
      <c r="N2493" s="637">
        <v>76995.98</v>
      </c>
      <c r="O2493" s="637">
        <v>76995.98</v>
      </c>
      <c r="P2493" s="647">
        <f t="shared" si="79"/>
        <v>0</v>
      </c>
      <c r="Q2493" s="638">
        <f t="shared" si="80"/>
        <v>0</v>
      </c>
      <c r="R2493" s="637" t="s">
        <v>563</v>
      </c>
      <c r="S2493" s="632" t="s">
        <v>1354</v>
      </c>
      <c r="T2493" s="637" t="s">
        <v>10720</v>
      </c>
      <c r="U2493" s="637"/>
      <c r="V2493" s="476"/>
      <c r="W2493" s="634">
        <v>42480</v>
      </c>
      <c r="X2493" s="634">
        <v>42481</v>
      </c>
      <c r="Y2493" s="632" t="s">
        <v>10982</v>
      </c>
      <c r="Z2493" s="637">
        <v>76995.98</v>
      </c>
      <c r="AA2493" s="637" t="s">
        <v>563</v>
      </c>
      <c r="AB2493" s="632" t="s">
        <v>1354</v>
      </c>
    </row>
    <row r="2494" spans="1:28" ht="78.75">
      <c r="A2494" s="475" t="s">
        <v>28216</v>
      </c>
      <c r="B2494" s="842" t="s">
        <v>5808</v>
      </c>
      <c r="C2494" s="636">
        <v>4221009979</v>
      </c>
      <c r="D2494" s="632" t="s">
        <v>269</v>
      </c>
      <c r="E2494" s="632" t="s">
        <v>10983</v>
      </c>
      <c r="F2494" s="632" t="s">
        <v>829</v>
      </c>
      <c r="G2494" s="632" t="s">
        <v>829</v>
      </c>
      <c r="H2494" s="632" t="s">
        <v>10984</v>
      </c>
      <c r="I2494" s="632" t="s">
        <v>1495</v>
      </c>
      <c r="J2494" s="476"/>
      <c r="K2494" s="632" t="s">
        <v>10</v>
      </c>
      <c r="L2494" s="639">
        <v>1</v>
      </c>
      <c r="M2494" s="639" t="s">
        <v>694</v>
      </c>
      <c r="N2494" s="637">
        <v>461753.66</v>
      </c>
      <c r="O2494" s="637">
        <v>461753.66</v>
      </c>
      <c r="P2494" s="647">
        <f t="shared" si="79"/>
        <v>0</v>
      </c>
      <c r="Q2494" s="638">
        <f t="shared" si="80"/>
        <v>0</v>
      </c>
      <c r="R2494" s="637" t="s">
        <v>282</v>
      </c>
      <c r="S2494" s="632" t="s">
        <v>10985</v>
      </c>
      <c r="T2494" s="637" t="s">
        <v>10986</v>
      </c>
      <c r="U2494" s="637"/>
      <c r="V2494" s="476"/>
      <c r="W2494" s="634">
        <v>42495</v>
      </c>
      <c r="X2494" s="634">
        <v>42495</v>
      </c>
      <c r="Y2494" s="632" t="s">
        <v>10987</v>
      </c>
      <c r="Z2494" s="637">
        <v>461753.66</v>
      </c>
      <c r="AA2494" s="637" t="s">
        <v>282</v>
      </c>
      <c r="AB2494" s="632" t="s">
        <v>10985</v>
      </c>
    </row>
    <row r="2495" spans="1:28" ht="78.75">
      <c r="A2495" s="475" t="s">
        <v>28217</v>
      </c>
      <c r="B2495" s="842" t="s">
        <v>5817</v>
      </c>
      <c r="C2495" s="636">
        <v>4219004282</v>
      </c>
      <c r="D2495" s="632" t="s">
        <v>269</v>
      </c>
      <c r="E2495" s="632" t="s">
        <v>10983</v>
      </c>
      <c r="F2495" s="632" t="s">
        <v>829</v>
      </c>
      <c r="G2495" s="632" t="s">
        <v>829</v>
      </c>
      <c r="H2495" s="632" t="s">
        <v>10988</v>
      </c>
      <c r="I2495" s="632" t="s">
        <v>1495</v>
      </c>
      <c r="J2495" s="476"/>
      <c r="K2495" s="632" t="s">
        <v>10</v>
      </c>
      <c r="L2495" s="639">
        <v>1</v>
      </c>
      <c r="M2495" s="639" t="s">
        <v>694</v>
      </c>
      <c r="N2495" s="637">
        <v>1839432.49</v>
      </c>
      <c r="O2495" s="637">
        <v>1839432.49</v>
      </c>
      <c r="P2495" s="647">
        <f t="shared" si="79"/>
        <v>0</v>
      </c>
      <c r="Q2495" s="638">
        <f t="shared" si="80"/>
        <v>0</v>
      </c>
      <c r="R2495" s="637" t="s">
        <v>836</v>
      </c>
      <c r="S2495" s="632" t="s">
        <v>837</v>
      </c>
      <c r="T2495" s="637" t="s">
        <v>10989</v>
      </c>
      <c r="U2495" s="637"/>
      <c r="V2495" s="476"/>
      <c r="W2495" s="634">
        <v>42508</v>
      </c>
      <c r="X2495" s="634">
        <v>42509</v>
      </c>
      <c r="Y2495" s="632" t="s">
        <v>10990</v>
      </c>
      <c r="Z2495" s="637">
        <v>1839432.49</v>
      </c>
      <c r="AA2495" s="637" t="s">
        <v>836</v>
      </c>
      <c r="AB2495" s="632" t="s">
        <v>837</v>
      </c>
    </row>
    <row r="2496" spans="1:28" ht="78.75">
      <c r="A2496" s="475" t="s">
        <v>28218</v>
      </c>
      <c r="B2496" s="842" t="s">
        <v>5824</v>
      </c>
      <c r="C2496" s="636">
        <v>4221002660</v>
      </c>
      <c r="D2496" s="632" t="s">
        <v>269</v>
      </c>
      <c r="E2496" s="632" t="s">
        <v>10983</v>
      </c>
      <c r="F2496" s="632" t="s">
        <v>829</v>
      </c>
      <c r="G2496" s="632" t="s">
        <v>829</v>
      </c>
      <c r="H2496" s="632" t="s">
        <v>10991</v>
      </c>
      <c r="I2496" s="632" t="s">
        <v>1495</v>
      </c>
      <c r="J2496" s="476"/>
      <c r="K2496" s="632" t="s">
        <v>10</v>
      </c>
      <c r="L2496" s="639">
        <v>1</v>
      </c>
      <c r="M2496" s="639" t="s">
        <v>694</v>
      </c>
      <c r="N2496" s="637">
        <v>1936545.07</v>
      </c>
      <c r="O2496" s="637">
        <v>1936545.07</v>
      </c>
      <c r="P2496" s="647">
        <f t="shared" si="79"/>
        <v>0</v>
      </c>
      <c r="Q2496" s="638">
        <f t="shared" si="80"/>
        <v>0</v>
      </c>
      <c r="R2496" s="637" t="s">
        <v>282</v>
      </c>
      <c r="S2496" s="632" t="s">
        <v>10985</v>
      </c>
      <c r="T2496" s="637" t="s">
        <v>10986</v>
      </c>
      <c r="U2496" s="637"/>
      <c r="V2496" s="476"/>
      <c r="W2496" s="634">
        <v>42495</v>
      </c>
      <c r="X2496" s="634">
        <v>42495</v>
      </c>
      <c r="Y2496" s="632" t="s">
        <v>10992</v>
      </c>
      <c r="Z2496" s="637">
        <v>1936545.07</v>
      </c>
      <c r="AA2496" s="637" t="s">
        <v>282</v>
      </c>
      <c r="AB2496" s="632" t="s">
        <v>10985</v>
      </c>
    </row>
    <row r="2497" spans="1:28" ht="78.75">
      <c r="A2497" s="475" t="s">
        <v>28219</v>
      </c>
      <c r="B2497" s="842" t="s">
        <v>5832</v>
      </c>
      <c r="C2497" s="636">
        <v>4221002772</v>
      </c>
      <c r="D2497" s="632" t="s">
        <v>269</v>
      </c>
      <c r="E2497" s="632" t="s">
        <v>10983</v>
      </c>
      <c r="F2497" s="632" t="s">
        <v>829</v>
      </c>
      <c r="G2497" s="632" t="s">
        <v>829</v>
      </c>
      <c r="H2497" s="632" t="s">
        <v>10993</v>
      </c>
      <c r="I2497" s="632" t="s">
        <v>1495</v>
      </c>
      <c r="J2497" s="476"/>
      <c r="K2497" s="632" t="s">
        <v>10</v>
      </c>
      <c r="L2497" s="639">
        <v>1</v>
      </c>
      <c r="M2497" s="639" t="s">
        <v>694</v>
      </c>
      <c r="N2497" s="637">
        <v>961567.07</v>
      </c>
      <c r="O2497" s="637">
        <v>961567.07</v>
      </c>
      <c r="P2497" s="647">
        <f t="shared" si="79"/>
        <v>0</v>
      </c>
      <c r="Q2497" s="638">
        <f t="shared" si="80"/>
        <v>0</v>
      </c>
      <c r="R2497" s="637" t="s">
        <v>282</v>
      </c>
      <c r="S2497" s="632" t="s">
        <v>10985</v>
      </c>
      <c r="T2497" s="637" t="s">
        <v>10986</v>
      </c>
      <c r="U2497" s="637"/>
      <c r="V2497" s="476"/>
      <c r="W2497" s="634">
        <v>42495</v>
      </c>
      <c r="X2497" s="634">
        <v>42495</v>
      </c>
      <c r="Y2497" s="632" t="s">
        <v>10994</v>
      </c>
      <c r="Z2497" s="637">
        <v>961567.07</v>
      </c>
      <c r="AA2497" s="637" t="s">
        <v>282</v>
      </c>
      <c r="AB2497" s="632" t="s">
        <v>10985</v>
      </c>
    </row>
    <row r="2498" spans="1:28" ht="78.75">
      <c r="A2498" s="475" t="s">
        <v>28220</v>
      </c>
      <c r="B2498" s="842" t="s">
        <v>5839</v>
      </c>
      <c r="C2498" s="636">
        <v>4221008260</v>
      </c>
      <c r="D2498" s="632" t="s">
        <v>269</v>
      </c>
      <c r="E2498" s="632" t="s">
        <v>10983</v>
      </c>
      <c r="F2498" s="632" t="s">
        <v>829</v>
      </c>
      <c r="G2498" s="632" t="s">
        <v>829</v>
      </c>
      <c r="H2498" s="632" t="s">
        <v>10995</v>
      </c>
      <c r="I2498" s="632" t="s">
        <v>1495</v>
      </c>
      <c r="J2498" s="476"/>
      <c r="K2498" s="632" t="s">
        <v>10</v>
      </c>
      <c r="L2498" s="639">
        <v>1</v>
      </c>
      <c r="M2498" s="639" t="s">
        <v>694</v>
      </c>
      <c r="N2498" s="637">
        <v>360260.6</v>
      </c>
      <c r="O2498" s="637">
        <v>360260.6</v>
      </c>
      <c r="P2498" s="647">
        <f t="shared" si="79"/>
        <v>0</v>
      </c>
      <c r="Q2498" s="638">
        <f t="shared" si="80"/>
        <v>0</v>
      </c>
      <c r="R2498" s="637" t="s">
        <v>282</v>
      </c>
      <c r="S2498" s="632" t="s">
        <v>10985</v>
      </c>
      <c r="T2498" s="637" t="s">
        <v>10986</v>
      </c>
      <c r="U2498" s="637"/>
      <c r="V2498" s="476"/>
      <c r="W2498" s="634">
        <v>42495</v>
      </c>
      <c r="X2498" s="634">
        <v>42495</v>
      </c>
      <c r="Y2498" s="632" t="s">
        <v>10996</v>
      </c>
      <c r="Z2498" s="637">
        <v>360260.6</v>
      </c>
      <c r="AA2498" s="637" t="s">
        <v>282</v>
      </c>
      <c r="AB2498" s="632" t="s">
        <v>10985</v>
      </c>
    </row>
    <row r="2499" spans="1:28" ht="78.75">
      <c r="A2499" s="475" t="s">
        <v>28221</v>
      </c>
      <c r="B2499" s="842" t="s">
        <v>5847</v>
      </c>
      <c r="C2499" s="636">
        <v>4221009320</v>
      </c>
      <c r="D2499" s="632" t="s">
        <v>269</v>
      </c>
      <c r="E2499" s="632" t="s">
        <v>10983</v>
      </c>
      <c r="F2499" s="632" t="s">
        <v>829</v>
      </c>
      <c r="G2499" s="632" t="s">
        <v>829</v>
      </c>
      <c r="H2499" s="632" t="s">
        <v>10997</v>
      </c>
      <c r="I2499" s="632" t="s">
        <v>1495</v>
      </c>
      <c r="J2499" s="476"/>
      <c r="K2499" s="632" t="s">
        <v>10</v>
      </c>
      <c r="L2499" s="639">
        <v>1</v>
      </c>
      <c r="M2499" s="639" t="s">
        <v>694</v>
      </c>
      <c r="N2499" s="637">
        <v>370166.24</v>
      </c>
      <c r="O2499" s="637">
        <v>370166.24</v>
      </c>
      <c r="P2499" s="647">
        <f t="shared" si="79"/>
        <v>0</v>
      </c>
      <c r="Q2499" s="638">
        <f t="shared" si="80"/>
        <v>0</v>
      </c>
      <c r="R2499" s="637" t="s">
        <v>282</v>
      </c>
      <c r="S2499" s="632" t="s">
        <v>10985</v>
      </c>
      <c r="T2499" s="637" t="s">
        <v>10986</v>
      </c>
      <c r="U2499" s="637"/>
      <c r="V2499" s="476"/>
      <c r="W2499" s="634">
        <v>42495</v>
      </c>
      <c r="X2499" s="634">
        <v>42495</v>
      </c>
      <c r="Y2499" s="632" t="s">
        <v>10998</v>
      </c>
      <c r="Z2499" s="637">
        <v>370166.24</v>
      </c>
      <c r="AA2499" s="637" t="s">
        <v>282</v>
      </c>
      <c r="AB2499" s="632" t="s">
        <v>10985</v>
      </c>
    </row>
    <row r="2500" spans="1:28" ht="56.25">
      <c r="A2500" s="475" t="s">
        <v>28222</v>
      </c>
      <c r="B2500" s="842" t="s">
        <v>10999</v>
      </c>
      <c r="C2500" s="639">
        <v>4217023441</v>
      </c>
      <c r="D2500" s="632" t="s">
        <v>830</v>
      </c>
      <c r="E2500" s="632" t="s">
        <v>11000</v>
      </c>
      <c r="F2500" s="632" t="s">
        <v>645</v>
      </c>
      <c r="G2500" s="634">
        <v>42460</v>
      </c>
      <c r="H2500" s="632" t="s">
        <v>11001</v>
      </c>
      <c r="I2500" s="632" t="s">
        <v>992</v>
      </c>
      <c r="J2500" s="476"/>
      <c r="K2500" s="632" t="s">
        <v>10</v>
      </c>
      <c r="L2500" s="639">
        <v>1</v>
      </c>
      <c r="M2500" s="639" t="s">
        <v>694</v>
      </c>
      <c r="N2500" s="672">
        <v>85605.18</v>
      </c>
      <c r="O2500" s="672">
        <v>85605.18</v>
      </c>
      <c r="P2500" s="647">
        <f t="shared" si="79"/>
        <v>0</v>
      </c>
      <c r="Q2500" s="638">
        <f t="shared" si="80"/>
        <v>0</v>
      </c>
      <c r="R2500" s="637" t="s">
        <v>11002</v>
      </c>
      <c r="S2500" s="632" t="s">
        <v>11003</v>
      </c>
      <c r="T2500" s="637" t="s">
        <v>11004</v>
      </c>
      <c r="U2500" s="637"/>
      <c r="V2500" s="476"/>
      <c r="W2500" s="634">
        <v>42541</v>
      </c>
      <c r="X2500" s="634">
        <v>42541</v>
      </c>
      <c r="Y2500" s="632" t="s">
        <v>11005</v>
      </c>
      <c r="Z2500" s="672">
        <v>85605.18</v>
      </c>
      <c r="AA2500" s="637" t="s">
        <v>11002</v>
      </c>
      <c r="AB2500" s="632" t="s">
        <v>11003</v>
      </c>
    </row>
    <row r="2501" spans="1:28" ht="56.25">
      <c r="A2501" s="475" t="s">
        <v>28223</v>
      </c>
      <c r="B2501" s="842" t="s">
        <v>10999</v>
      </c>
      <c r="C2501" s="639">
        <v>4217023441</v>
      </c>
      <c r="D2501" s="632" t="s">
        <v>830</v>
      </c>
      <c r="E2501" s="632" t="s">
        <v>11000</v>
      </c>
      <c r="F2501" s="632" t="s">
        <v>645</v>
      </c>
      <c r="G2501" s="634">
        <v>42460</v>
      </c>
      <c r="H2501" s="632" t="s">
        <v>11001</v>
      </c>
      <c r="I2501" s="632" t="s">
        <v>992</v>
      </c>
      <c r="J2501" s="476"/>
      <c r="K2501" s="632" t="s">
        <v>10</v>
      </c>
      <c r="L2501" s="639">
        <v>1</v>
      </c>
      <c r="M2501" s="639" t="s">
        <v>694</v>
      </c>
      <c r="N2501" s="672">
        <v>85605.18</v>
      </c>
      <c r="O2501" s="672">
        <v>85605.18</v>
      </c>
      <c r="P2501" s="647">
        <f t="shared" si="79"/>
        <v>0</v>
      </c>
      <c r="Q2501" s="638">
        <f t="shared" si="80"/>
        <v>0</v>
      </c>
      <c r="R2501" s="637" t="s">
        <v>11002</v>
      </c>
      <c r="S2501" s="632" t="s">
        <v>11003</v>
      </c>
      <c r="T2501" s="637" t="s">
        <v>11004</v>
      </c>
      <c r="U2501" s="637"/>
      <c r="V2501" s="476"/>
      <c r="W2501" s="634">
        <v>42541</v>
      </c>
      <c r="X2501" s="634">
        <v>42541</v>
      </c>
      <c r="Y2501" s="632" t="s">
        <v>11006</v>
      </c>
      <c r="Z2501" s="672">
        <v>85605.18</v>
      </c>
      <c r="AA2501" s="637" t="s">
        <v>11002</v>
      </c>
      <c r="AB2501" s="632" t="s">
        <v>11003</v>
      </c>
    </row>
    <row r="2502" spans="1:28" ht="56.25">
      <c r="A2502" s="475" t="s">
        <v>28224</v>
      </c>
      <c r="B2502" s="842" t="s">
        <v>10999</v>
      </c>
      <c r="C2502" s="639">
        <v>4217023441</v>
      </c>
      <c r="D2502" s="632" t="s">
        <v>830</v>
      </c>
      <c r="E2502" s="632" t="s">
        <v>11000</v>
      </c>
      <c r="F2502" s="632" t="s">
        <v>645</v>
      </c>
      <c r="G2502" s="634">
        <v>42460</v>
      </c>
      <c r="H2502" s="632" t="s">
        <v>11001</v>
      </c>
      <c r="I2502" s="632" t="s">
        <v>992</v>
      </c>
      <c r="J2502" s="476"/>
      <c r="K2502" s="632" t="s">
        <v>10</v>
      </c>
      <c r="L2502" s="639">
        <v>1</v>
      </c>
      <c r="M2502" s="639" t="s">
        <v>694</v>
      </c>
      <c r="N2502" s="672">
        <v>85605.18</v>
      </c>
      <c r="O2502" s="672">
        <v>85605.18</v>
      </c>
      <c r="P2502" s="647">
        <f t="shared" si="79"/>
        <v>0</v>
      </c>
      <c r="Q2502" s="638">
        <f t="shared" si="80"/>
        <v>0</v>
      </c>
      <c r="R2502" s="637" t="s">
        <v>11002</v>
      </c>
      <c r="S2502" s="632" t="s">
        <v>11003</v>
      </c>
      <c r="T2502" s="637" t="s">
        <v>11004</v>
      </c>
      <c r="U2502" s="672"/>
      <c r="V2502" s="476"/>
      <c r="W2502" s="634">
        <v>42544</v>
      </c>
      <c r="X2502" s="634">
        <v>42544</v>
      </c>
      <c r="Y2502" s="632" t="s">
        <v>11007</v>
      </c>
      <c r="Z2502" s="672">
        <v>85605.18</v>
      </c>
      <c r="AA2502" s="637" t="s">
        <v>11002</v>
      </c>
      <c r="AB2502" s="632" t="s">
        <v>11003</v>
      </c>
    </row>
    <row r="2503" spans="1:28" ht="78.75">
      <c r="A2503" s="475" t="s">
        <v>28225</v>
      </c>
      <c r="B2503" s="842" t="s">
        <v>11008</v>
      </c>
      <c r="C2503" s="639">
        <v>4217023353</v>
      </c>
      <c r="D2503" s="632" t="s">
        <v>269</v>
      </c>
      <c r="E2503" s="632" t="s">
        <v>10937</v>
      </c>
      <c r="F2503" s="632" t="s">
        <v>845</v>
      </c>
      <c r="G2503" s="634">
        <v>42400</v>
      </c>
      <c r="H2503" s="632" t="s">
        <v>11009</v>
      </c>
      <c r="I2503" s="652" t="s">
        <v>3729</v>
      </c>
      <c r="J2503" s="476"/>
      <c r="K2503" s="632" t="s">
        <v>10</v>
      </c>
      <c r="L2503" s="639">
        <v>1</v>
      </c>
      <c r="M2503" s="639" t="s">
        <v>694</v>
      </c>
      <c r="N2503" s="672">
        <v>519852.54</v>
      </c>
      <c r="O2503" s="672">
        <v>519852.54</v>
      </c>
      <c r="P2503" s="647">
        <f t="shared" si="79"/>
        <v>0</v>
      </c>
      <c r="Q2503" s="638">
        <f t="shared" si="80"/>
        <v>0</v>
      </c>
      <c r="R2503" s="637" t="s">
        <v>563</v>
      </c>
      <c r="S2503" s="632" t="s">
        <v>1354</v>
      </c>
      <c r="T2503" s="637" t="s">
        <v>10720</v>
      </c>
      <c r="U2503" s="637"/>
      <c r="V2503" s="476"/>
      <c r="W2503" s="634">
        <v>42471</v>
      </c>
      <c r="X2503" s="634">
        <v>42472</v>
      </c>
      <c r="Y2503" s="632" t="s">
        <v>11010</v>
      </c>
      <c r="Z2503" s="672">
        <v>519852.54</v>
      </c>
      <c r="AA2503" s="637" t="s">
        <v>563</v>
      </c>
      <c r="AB2503" s="632" t="s">
        <v>1354</v>
      </c>
    </row>
    <row r="2504" spans="1:28" ht="67.5">
      <c r="A2504" s="475" t="s">
        <v>28226</v>
      </c>
      <c r="B2504" s="842" t="s">
        <v>5806</v>
      </c>
      <c r="C2504" s="632" t="s">
        <v>4204</v>
      </c>
      <c r="D2504" s="632" t="s">
        <v>830</v>
      </c>
      <c r="E2504" s="632" t="s">
        <v>11011</v>
      </c>
      <c r="F2504" s="634">
        <v>42530</v>
      </c>
      <c r="G2504" s="634" t="s">
        <v>694</v>
      </c>
      <c r="H2504" s="632" t="s">
        <v>694</v>
      </c>
      <c r="I2504" s="632" t="s">
        <v>992</v>
      </c>
      <c r="J2504" s="476"/>
      <c r="K2504" s="632" t="s">
        <v>10</v>
      </c>
      <c r="L2504" s="639">
        <v>1</v>
      </c>
      <c r="M2504" s="639" t="s">
        <v>694</v>
      </c>
      <c r="N2504" s="637">
        <v>33256.080000000002</v>
      </c>
      <c r="O2504" s="637">
        <v>33256.080000000002</v>
      </c>
      <c r="P2504" s="647">
        <f t="shared" si="79"/>
        <v>0</v>
      </c>
      <c r="Q2504" s="638">
        <f t="shared" si="80"/>
        <v>0</v>
      </c>
      <c r="R2504" s="637" t="s">
        <v>3354</v>
      </c>
      <c r="S2504" s="632" t="s">
        <v>11012</v>
      </c>
      <c r="T2504" s="637" t="s">
        <v>11013</v>
      </c>
      <c r="U2504" s="637" t="s">
        <v>694</v>
      </c>
      <c r="V2504" s="476"/>
      <c r="W2504" s="634">
        <v>42541</v>
      </c>
      <c r="X2504" s="634">
        <v>42544</v>
      </c>
      <c r="Y2504" s="632" t="s">
        <v>11014</v>
      </c>
      <c r="Z2504" s="637">
        <v>33256.080000000002</v>
      </c>
      <c r="AA2504" s="637" t="s">
        <v>3354</v>
      </c>
      <c r="AB2504" s="632" t="s">
        <v>11012</v>
      </c>
    </row>
    <row r="2505" spans="1:28" ht="56.25">
      <c r="A2505" s="475" t="s">
        <v>28227</v>
      </c>
      <c r="B2505" s="842" t="s">
        <v>10742</v>
      </c>
      <c r="C2505" s="636" t="s">
        <v>5881</v>
      </c>
      <c r="D2505" s="632" t="s">
        <v>9702</v>
      </c>
      <c r="E2505" s="632" t="s">
        <v>11015</v>
      </c>
      <c r="F2505" s="634">
        <v>42557</v>
      </c>
      <c r="G2505" s="634">
        <v>42585</v>
      </c>
      <c r="H2505" s="632" t="s">
        <v>11016</v>
      </c>
      <c r="I2505" s="632" t="s">
        <v>9705</v>
      </c>
      <c r="J2505" s="476"/>
      <c r="K2505" s="632" t="s">
        <v>10</v>
      </c>
      <c r="L2505" s="639">
        <v>1</v>
      </c>
      <c r="M2505" s="639" t="s">
        <v>694</v>
      </c>
      <c r="N2505" s="690">
        <v>82904.58</v>
      </c>
      <c r="O2505" s="690">
        <v>82904.58</v>
      </c>
      <c r="P2505" s="647">
        <f t="shared" si="79"/>
        <v>0</v>
      </c>
      <c r="Q2505" s="638">
        <f t="shared" si="80"/>
        <v>0</v>
      </c>
      <c r="R2505" s="637" t="s">
        <v>9710</v>
      </c>
      <c r="S2505" s="632" t="s">
        <v>11017</v>
      </c>
      <c r="T2505" s="637" t="s">
        <v>11018</v>
      </c>
      <c r="U2505" s="637" t="s">
        <v>694</v>
      </c>
      <c r="V2505" s="476"/>
      <c r="W2505" s="634">
        <v>42590</v>
      </c>
      <c r="X2505" s="634">
        <v>42590</v>
      </c>
      <c r="Y2505" s="632" t="s">
        <v>11019</v>
      </c>
      <c r="Z2505" s="690">
        <v>82904.58</v>
      </c>
      <c r="AA2505" s="637" t="s">
        <v>9710</v>
      </c>
      <c r="AB2505" s="632" t="s">
        <v>11017</v>
      </c>
    </row>
    <row r="2506" spans="1:28" ht="56.25">
      <c r="A2506" s="475" t="s">
        <v>28228</v>
      </c>
      <c r="B2506" s="842" t="s">
        <v>10748</v>
      </c>
      <c r="C2506" s="636" t="s">
        <v>5891</v>
      </c>
      <c r="D2506" s="632" t="s">
        <v>9702</v>
      </c>
      <c r="E2506" s="632" t="s">
        <v>11015</v>
      </c>
      <c r="F2506" s="634">
        <v>42557</v>
      </c>
      <c r="G2506" s="634" t="s">
        <v>11020</v>
      </c>
      <c r="H2506" s="632" t="s">
        <v>11021</v>
      </c>
      <c r="I2506" s="632" t="s">
        <v>9705</v>
      </c>
      <c r="J2506" s="476"/>
      <c r="K2506" s="632" t="s">
        <v>10</v>
      </c>
      <c r="L2506" s="639">
        <v>1</v>
      </c>
      <c r="M2506" s="639" t="s">
        <v>694</v>
      </c>
      <c r="N2506" s="690">
        <v>81197.16</v>
      </c>
      <c r="O2506" s="690">
        <v>81197.16</v>
      </c>
      <c r="P2506" s="647">
        <f t="shared" si="79"/>
        <v>0</v>
      </c>
      <c r="Q2506" s="638">
        <f t="shared" si="80"/>
        <v>0</v>
      </c>
      <c r="R2506" s="637" t="s">
        <v>9710</v>
      </c>
      <c r="S2506" s="632" t="s">
        <v>11017</v>
      </c>
      <c r="T2506" s="637" t="s">
        <v>11018</v>
      </c>
      <c r="U2506" s="637" t="s">
        <v>694</v>
      </c>
      <c r="V2506" s="476"/>
      <c r="W2506" s="634">
        <v>42583</v>
      </c>
      <c r="X2506" s="634">
        <v>42583</v>
      </c>
      <c r="Y2506" s="632" t="s">
        <v>11022</v>
      </c>
      <c r="Z2506" s="690">
        <v>81197.16</v>
      </c>
      <c r="AA2506" s="637" t="s">
        <v>9710</v>
      </c>
      <c r="AB2506" s="632" t="s">
        <v>11017</v>
      </c>
    </row>
    <row r="2507" spans="1:28" ht="56.25">
      <c r="A2507" s="475" t="s">
        <v>28229</v>
      </c>
      <c r="B2507" s="842" t="s">
        <v>10748</v>
      </c>
      <c r="C2507" s="636" t="s">
        <v>5891</v>
      </c>
      <c r="D2507" s="632" t="s">
        <v>9702</v>
      </c>
      <c r="E2507" s="632" t="s">
        <v>11015</v>
      </c>
      <c r="F2507" s="634">
        <v>42542</v>
      </c>
      <c r="G2507" s="634">
        <v>42552</v>
      </c>
      <c r="H2507" s="632" t="s">
        <v>11023</v>
      </c>
      <c r="I2507" s="632" t="s">
        <v>9705</v>
      </c>
      <c r="J2507" s="476"/>
      <c r="K2507" s="632" t="s">
        <v>10</v>
      </c>
      <c r="L2507" s="639">
        <v>1</v>
      </c>
      <c r="M2507" s="639" t="s">
        <v>694</v>
      </c>
      <c r="N2507" s="690">
        <v>10290</v>
      </c>
      <c r="O2507" s="690">
        <v>10290</v>
      </c>
      <c r="P2507" s="647">
        <f t="shared" si="79"/>
        <v>0</v>
      </c>
      <c r="Q2507" s="638">
        <f t="shared" si="80"/>
        <v>0</v>
      </c>
      <c r="R2507" s="637" t="s">
        <v>11024</v>
      </c>
      <c r="S2507" s="632" t="s">
        <v>11025</v>
      </c>
      <c r="T2507" s="637" t="s">
        <v>11026</v>
      </c>
      <c r="U2507" s="637" t="s">
        <v>694</v>
      </c>
      <c r="V2507" s="476"/>
      <c r="W2507" s="634">
        <v>42558</v>
      </c>
      <c r="X2507" s="634">
        <v>42558</v>
      </c>
      <c r="Y2507" s="632" t="s">
        <v>11027</v>
      </c>
      <c r="Z2507" s="690">
        <v>10290</v>
      </c>
      <c r="AA2507" s="637" t="s">
        <v>11024</v>
      </c>
      <c r="AB2507" s="632" t="s">
        <v>11025</v>
      </c>
    </row>
    <row r="2508" spans="1:28" ht="56.25">
      <c r="A2508" s="475" t="s">
        <v>28230</v>
      </c>
      <c r="B2508" s="842" t="s">
        <v>10748</v>
      </c>
      <c r="C2508" s="636" t="s">
        <v>5891</v>
      </c>
      <c r="D2508" s="632" t="s">
        <v>9702</v>
      </c>
      <c r="E2508" s="632" t="s">
        <v>11015</v>
      </c>
      <c r="F2508" s="634">
        <v>42542</v>
      </c>
      <c r="G2508" s="634">
        <v>42563</v>
      </c>
      <c r="H2508" s="632" t="s">
        <v>11028</v>
      </c>
      <c r="I2508" s="632" t="s">
        <v>9705</v>
      </c>
      <c r="J2508" s="476"/>
      <c r="K2508" s="632" t="s">
        <v>10</v>
      </c>
      <c r="L2508" s="639">
        <v>1</v>
      </c>
      <c r="M2508" s="639" t="s">
        <v>694</v>
      </c>
      <c r="N2508" s="637">
        <v>9346</v>
      </c>
      <c r="O2508" s="637">
        <v>9346</v>
      </c>
      <c r="P2508" s="647">
        <f t="shared" si="79"/>
        <v>0</v>
      </c>
      <c r="Q2508" s="638">
        <f t="shared" si="80"/>
        <v>0</v>
      </c>
      <c r="R2508" s="637" t="s">
        <v>11029</v>
      </c>
      <c r="S2508" s="632" t="s">
        <v>11030</v>
      </c>
      <c r="T2508" s="637" t="s">
        <v>11031</v>
      </c>
      <c r="U2508" s="637" t="s">
        <v>694</v>
      </c>
      <c r="V2508" s="476"/>
      <c r="W2508" s="634">
        <v>42569</v>
      </c>
      <c r="X2508" s="634">
        <v>42569</v>
      </c>
      <c r="Y2508" s="632" t="s">
        <v>11032</v>
      </c>
      <c r="Z2508" s="637">
        <v>9346</v>
      </c>
      <c r="AA2508" s="637" t="s">
        <v>11029</v>
      </c>
      <c r="AB2508" s="632" t="s">
        <v>11030</v>
      </c>
    </row>
    <row r="2509" spans="1:28" ht="56.25">
      <c r="A2509" s="475" t="s">
        <v>28231</v>
      </c>
      <c r="B2509" s="842" t="s">
        <v>11008</v>
      </c>
      <c r="C2509" s="639">
        <v>4217023353</v>
      </c>
      <c r="D2509" s="632" t="s">
        <v>9702</v>
      </c>
      <c r="E2509" s="632" t="s">
        <v>11015</v>
      </c>
      <c r="F2509" s="634">
        <v>42555</v>
      </c>
      <c r="G2509" s="632" t="s">
        <v>9699</v>
      </c>
      <c r="H2509" s="632" t="s">
        <v>11033</v>
      </c>
      <c r="I2509" s="632" t="s">
        <v>9705</v>
      </c>
      <c r="J2509" s="476"/>
      <c r="K2509" s="632" t="s">
        <v>10</v>
      </c>
      <c r="L2509" s="639">
        <v>1</v>
      </c>
      <c r="M2509" s="639" t="s">
        <v>694</v>
      </c>
      <c r="N2509" s="690">
        <v>77833.8</v>
      </c>
      <c r="O2509" s="690">
        <v>77833.8</v>
      </c>
      <c r="P2509" s="647">
        <f t="shared" si="79"/>
        <v>0</v>
      </c>
      <c r="Q2509" s="638">
        <f t="shared" si="80"/>
        <v>0</v>
      </c>
      <c r="R2509" s="637" t="s">
        <v>9710</v>
      </c>
      <c r="S2509" s="632" t="s">
        <v>11017</v>
      </c>
      <c r="T2509" s="637" t="s">
        <v>11018</v>
      </c>
      <c r="U2509" s="637" t="s">
        <v>694</v>
      </c>
      <c r="V2509" s="476"/>
      <c r="W2509" s="634">
        <v>42590</v>
      </c>
      <c r="X2509" s="634">
        <v>42590</v>
      </c>
      <c r="Y2509" s="632" t="s">
        <v>11034</v>
      </c>
      <c r="Z2509" s="690">
        <v>77833.8</v>
      </c>
      <c r="AA2509" s="637" t="s">
        <v>9710</v>
      </c>
      <c r="AB2509" s="632" t="s">
        <v>11017</v>
      </c>
    </row>
    <row r="2510" spans="1:28" ht="56.25">
      <c r="A2510" s="475" t="s">
        <v>28232</v>
      </c>
      <c r="B2510" s="842" t="s">
        <v>11008</v>
      </c>
      <c r="C2510" s="639">
        <v>4217023353</v>
      </c>
      <c r="D2510" s="632" t="s">
        <v>9702</v>
      </c>
      <c r="E2510" s="632" t="s">
        <v>11015</v>
      </c>
      <c r="F2510" s="634">
        <v>42555</v>
      </c>
      <c r="G2510" s="632" t="s">
        <v>11035</v>
      </c>
      <c r="H2510" s="632" t="s">
        <v>11036</v>
      </c>
      <c r="I2510" s="632" t="s">
        <v>9705</v>
      </c>
      <c r="J2510" s="476"/>
      <c r="K2510" s="632" t="s">
        <v>10</v>
      </c>
      <c r="L2510" s="639">
        <v>1</v>
      </c>
      <c r="M2510" s="639" t="s">
        <v>694</v>
      </c>
      <c r="N2510" s="690">
        <v>36628.019999999997</v>
      </c>
      <c r="O2510" s="690">
        <v>36628.019999999997</v>
      </c>
      <c r="P2510" s="647">
        <f t="shared" si="79"/>
        <v>0</v>
      </c>
      <c r="Q2510" s="638">
        <f t="shared" si="80"/>
        <v>0</v>
      </c>
      <c r="R2510" s="637" t="s">
        <v>9710</v>
      </c>
      <c r="S2510" s="632" t="s">
        <v>11017</v>
      </c>
      <c r="T2510" s="637" t="s">
        <v>11018</v>
      </c>
      <c r="U2510" s="637" t="s">
        <v>694</v>
      </c>
      <c r="V2510" s="476"/>
      <c r="W2510" s="634">
        <v>42590</v>
      </c>
      <c r="X2510" s="634">
        <v>42590</v>
      </c>
      <c r="Y2510" s="632" t="s">
        <v>11037</v>
      </c>
      <c r="Z2510" s="690">
        <v>36628.019999999997</v>
      </c>
      <c r="AA2510" s="637" t="s">
        <v>9710</v>
      </c>
      <c r="AB2510" s="632" t="s">
        <v>11017</v>
      </c>
    </row>
    <row r="2511" spans="1:28" ht="101.25">
      <c r="A2511" s="475" t="s">
        <v>28233</v>
      </c>
      <c r="B2511" s="1178" t="s">
        <v>10924</v>
      </c>
      <c r="C2511" s="639">
        <v>4217042910</v>
      </c>
      <c r="D2511" s="632" t="s">
        <v>9702</v>
      </c>
      <c r="E2511" s="632" t="s">
        <v>11015</v>
      </c>
      <c r="F2511" s="634">
        <v>42516</v>
      </c>
      <c r="G2511" s="632" t="s">
        <v>9753</v>
      </c>
      <c r="H2511" s="632" t="s">
        <v>11038</v>
      </c>
      <c r="I2511" s="632" t="s">
        <v>9705</v>
      </c>
      <c r="J2511" s="476"/>
      <c r="K2511" s="632" t="s">
        <v>10</v>
      </c>
      <c r="L2511" s="639">
        <v>1</v>
      </c>
      <c r="M2511" s="639" t="s">
        <v>694</v>
      </c>
      <c r="N2511" s="637">
        <v>35872.980000000003</v>
      </c>
      <c r="O2511" s="637">
        <v>35872.980000000003</v>
      </c>
      <c r="P2511" s="647">
        <f t="shared" si="79"/>
        <v>0</v>
      </c>
      <c r="Q2511" s="638">
        <f t="shared" si="80"/>
        <v>0</v>
      </c>
      <c r="R2511" s="637" t="s">
        <v>9710</v>
      </c>
      <c r="S2511" s="632" t="s">
        <v>11017</v>
      </c>
      <c r="T2511" s="637" t="s">
        <v>11018</v>
      </c>
      <c r="U2511" s="637" t="s">
        <v>694</v>
      </c>
      <c r="V2511" s="476"/>
      <c r="W2511" s="634">
        <v>42590</v>
      </c>
      <c r="X2511" s="634">
        <v>42590</v>
      </c>
      <c r="Y2511" s="632" t="s">
        <v>11039</v>
      </c>
      <c r="Z2511" s="637">
        <v>35872.980000000003</v>
      </c>
      <c r="AA2511" s="637" t="s">
        <v>9710</v>
      </c>
      <c r="AB2511" s="632" t="s">
        <v>11017</v>
      </c>
    </row>
    <row r="2512" spans="1:28" ht="101.25">
      <c r="A2512" s="475" t="s">
        <v>28234</v>
      </c>
      <c r="B2512" s="1178" t="s">
        <v>10924</v>
      </c>
      <c r="C2512" s="639">
        <v>4217042910</v>
      </c>
      <c r="D2512" s="632" t="s">
        <v>9702</v>
      </c>
      <c r="E2512" s="632" t="s">
        <v>11015</v>
      </c>
      <c r="F2512" s="634">
        <v>42515</v>
      </c>
      <c r="G2512" s="632" t="s">
        <v>9699</v>
      </c>
      <c r="H2512" s="632" t="s">
        <v>11040</v>
      </c>
      <c r="I2512" s="632" t="s">
        <v>9705</v>
      </c>
      <c r="J2512" s="476"/>
      <c r="K2512" s="632" t="s">
        <v>10</v>
      </c>
      <c r="L2512" s="639">
        <v>1</v>
      </c>
      <c r="M2512" s="639" t="s">
        <v>694</v>
      </c>
      <c r="N2512" s="637">
        <v>2730</v>
      </c>
      <c r="O2512" s="637">
        <v>2730</v>
      </c>
      <c r="P2512" s="647">
        <f t="shared" si="79"/>
        <v>0</v>
      </c>
      <c r="Q2512" s="638">
        <f t="shared" si="80"/>
        <v>0</v>
      </c>
      <c r="R2512" s="637" t="s">
        <v>11041</v>
      </c>
      <c r="S2512" s="632" t="s">
        <v>10343</v>
      </c>
      <c r="T2512" s="637" t="s">
        <v>11042</v>
      </c>
      <c r="U2512" s="637" t="s">
        <v>694</v>
      </c>
      <c r="V2512" s="476"/>
      <c r="W2512" s="634">
        <v>42579</v>
      </c>
      <c r="X2512" s="634">
        <v>42580</v>
      </c>
      <c r="Y2512" s="632" t="s">
        <v>11043</v>
      </c>
      <c r="Z2512" s="637">
        <v>2730</v>
      </c>
      <c r="AA2512" s="637" t="s">
        <v>11041</v>
      </c>
      <c r="AB2512" s="632" t="s">
        <v>10343</v>
      </c>
    </row>
    <row r="2513" spans="1:28" ht="56.25">
      <c r="A2513" s="475" t="s">
        <v>28235</v>
      </c>
      <c r="B2513" s="842" t="s">
        <v>10756</v>
      </c>
      <c r="C2513" s="639">
        <v>4218017070</v>
      </c>
      <c r="D2513" s="632" t="s">
        <v>9702</v>
      </c>
      <c r="E2513" s="632" t="s">
        <v>11015</v>
      </c>
      <c r="F2513" s="634">
        <v>42555</v>
      </c>
      <c r="G2513" s="634">
        <v>42569</v>
      </c>
      <c r="H2513" s="632" t="s">
        <v>11044</v>
      </c>
      <c r="I2513" s="632" t="s">
        <v>9705</v>
      </c>
      <c r="J2513" s="476"/>
      <c r="K2513" s="632" t="s">
        <v>10</v>
      </c>
      <c r="L2513" s="639">
        <v>1</v>
      </c>
      <c r="M2513" s="639" t="s">
        <v>694</v>
      </c>
      <c r="N2513" s="690">
        <v>28514.639999999999</v>
      </c>
      <c r="O2513" s="690">
        <v>28514.639999999999</v>
      </c>
      <c r="P2513" s="647">
        <f t="shared" si="79"/>
        <v>0</v>
      </c>
      <c r="Q2513" s="638">
        <f t="shared" si="80"/>
        <v>0</v>
      </c>
      <c r="R2513" s="637" t="s">
        <v>9710</v>
      </c>
      <c r="S2513" s="632" t="s">
        <v>11017</v>
      </c>
      <c r="T2513" s="637" t="s">
        <v>11018</v>
      </c>
      <c r="U2513" s="637" t="s">
        <v>694</v>
      </c>
      <c r="V2513" s="476"/>
      <c r="W2513" s="634">
        <v>42586</v>
      </c>
      <c r="X2513" s="634">
        <v>42586</v>
      </c>
      <c r="Y2513" s="632" t="s">
        <v>11045</v>
      </c>
      <c r="Z2513" s="690">
        <v>28514.639999999999</v>
      </c>
      <c r="AA2513" s="637" t="s">
        <v>9710</v>
      </c>
      <c r="AB2513" s="632" t="s">
        <v>11017</v>
      </c>
    </row>
    <row r="2514" spans="1:28" ht="78.75">
      <c r="A2514" s="475" t="s">
        <v>28236</v>
      </c>
      <c r="B2514" s="842" t="s">
        <v>10774</v>
      </c>
      <c r="C2514" s="639">
        <v>4218016623</v>
      </c>
      <c r="D2514" s="632" t="s">
        <v>9702</v>
      </c>
      <c r="E2514" s="632" t="s">
        <v>11015</v>
      </c>
      <c r="F2514" s="634">
        <v>42555</v>
      </c>
      <c r="G2514" s="634">
        <v>42569</v>
      </c>
      <c r="H2514" s="632" t="s">
        <v>11046</v>
      </c>
      <c r="I2514" s="632" t="s">
        <v>9705</v>
      </c>
      <c r="J2514" s="476"/>
      <c r="K2514" s="632" t="s">
        <v>10</v>
      </c>
      <c r="L2514" s="639">
        <v>1</v>
      </c>
      <c r="M2514" s="639" t="s">
        <v>694</v>
      </c>
      <c r="N2514" s="690">
        <v>84011.4</v>
      </c>
      <c r="O2514" s="690">
        <v>84011.4</v>
      </c>
      <c r="P2514" s="647">
        <f t="shared" si="79"/>
        <v>0</v>
      </c>
      <c r="Q2514" s="638">
        <f t="shared" si="80"/>
        <v>0</v>
      </c>
      <c r="R2514" s="637" t="s">
        <v>9710</v>
      </c>
      <c r="S2514" s="632" t="s">
        <v>11017</v>
      </c>
      <c r="T2514" s="637" t="s">
        <v>11018</v>
      </c>
      <c r="U2514" s="637" t="s">
        <v>694</v>
      </c>
      <c r="V2514" s="476"/>
      <c r="W2514" s="634">
        <v>42586</v>
      </c>
      <c r="X2514" s="634">
        <v>42586</v>
      </c>
      <c r="Y2514" s="632" t="s">
        <v>11047</v>
      </c>
      <c r="Z2514" s="690">
        <v>84011.4</v>
      </c>
      <c r="AA2514" s="637" t="s">
        <v>9710</v>
      </c>
      <c r="AB2514" s="632" t="s">
        <v>11017</v>
      </c>
    </row>
    <row r="2515" spans="1:28" ht="112.5">
      <c r="A2515" s="475" t="s">
        <v>28237</v>
      </c>
      <c r="B2515" s="842" t="s">
        <v>5972</v>
      </c>
      <c r="C2515" s="639">
        <v>4220015546</v>
      </c>
      <c r="D2515" s="632" t="s">
        <v>9702</v>
      </c>
      <c r="E2515" s="632" t="s">
        <v>11015</v>
      </c>
      <c r="F2515" s="634">
        <v>42555</v>
      </c>
      <c r="G2515" s="634">
        <v>42569</v>
      </c>
      <c r="H2515" s="632" t="s">
        <v>11048</v>
      </c>
      <c r="I2515" s="632" t="s">
        <v>9705</v>
      </c>
      <c r="J2515" s="476"/>
      <c r="K2515" s="632" t="s">
        <v>10</v>
      </c>
      <c r="L2515" s="639">
        <v>1</v>
      </c>
      <c r="M2515" s="639" t="s">
        <v>694</v>
      </c>
      <c r="N2515" s="690">
        <v>19728.939999999999</v>
      </c>
      <c r="O2515" s="690">
        <v>19728.939999999999</v>
      </c>
      <c r="P2515" s="647">
        <f t="shared" ref="P2515:P2578" si="81">N2515-O2515</f>
        <v>0</v>
      </c>
      <c r="Q2515" s="638">
        <f t="shared" ref="Q2515:Q2578" si="82">(100-((O2515/N2515)*100))/100</f>
        <v>0</v>
      </c>
      <c r="R2515" s="637" t="s">
        <v>9710</v>
      </c>
      <c r="S2515" s="632" t="s">
        <v>11017</v>
      </c>
      <c r="T2515" s="637" t="s">
        <v>11018</v>
      </c>
      <c r="U2515" s="637" t="s">
        <v>694</v>
      </c>
      <c r="V2515" s="476"/>
      <c r="W2515" s="634">
        <v>42586</v>
      </c>
      <c r="X2515" s="634">
        <v>42586</v>
      </c>
      <c r="Y2515" s="632" t="s">
        <v>11049</v>
      </c>
      <c r="Z2515" s="690">
        <v>19728.939999999999</v>
      </c>
      <c r="AA2515" s="637" t="s">
        <v>9710</v>
      </c>
      <c r="AB2515" s="632" t="s">
        <v>11017</v>
      </c>
    </row>
    <row r="2516" spans="1:28" ht="101.25">
      <c r="A2516" s="475" t="s">
        <v>28238</v>
      </c>
      <c r="B2516" s="842" t="s">
        <v>5965</v>
      </c>
      <c r="C2516" s="639">
        <v>4220013235</v>
      </c>
      <c r="D2516" s="632" t="s">
        <v>9702</v>
      </c>
      <c r="E2516" s="632" t="s">
        <v>11015</v>
      </c>
      <c r="F2516" s="634">
        <v>42555</v>
      </c>
      <c r="G2516" s="634">
        <v>42569</v>
      </c>
      <c r="H2516" s="632" t="s">
        <v>11050</v>
      </c>
      <c r="I2516" s="632" t="s">
        <v>9705</v>
      </c>
      <c r="J2516" s="476"/>
      <c r="K2516" s="632" t="s">
        <v>10</v>
      </c>
      <c r="L2516" s="639">
        <v>1</v>
      </c>
      <c r="M2516" s="639" t="s">
        <v>694</v>
      </c>
      <c r="N2516" s="690">
        <v>75904.070000000007</v>
      </c>
      <c r="O2516" s="690">
        <v>75904.070000000007</v>
      </c>
      <c r="P2516" s="647">
        <f t="shared" si="81"/>
        <v>0</v>
      </c>
      <c r="Q2516" s="638">
        <f t="shared" si="82"/>
        <v>0</v>
      </c>
      <c r="R2516" s="637" t="s">
        <v>9710</v>
      </c>
      <c r="S2516" s="632" t="s">
        <v>11017</v>
      </c>
      <c r="T2516" s="637" t="s">
        <v>11018</v>
      </c>
      <c r="U2516" s="637" t="s">
        <v>694</v>
      </c>
      <c r="V2516" s="476"/>
      <c r="W2516" s="634">
        <v>42586</v>
      </c>
      <c r="X2516" s="634">
        <v>42586</v>
      </c>
      <c r="Y2516" s="632" t="s">
        <v>11051</v>
      </c>
      <c r="Z2516" s="690">
        <v>75904.070000000007</v>
      </c>
      <c r="AA2516" s="637" t="s">
        <v>9710</v>
      </c>
      <c r="AB2516" s="632" t="s">
        <v>11017</v>
      </c>
    </row>
    <row r="2517" spans="1:28" ht="67.5">
      <c r="A2517" s="475" t="s">
        <v>28239</v>
      </c>
      <c r="B2517" s="842" t="s">
        <v>10756</v>
      </c>
      <c r="C2517" s="639">
        <v>4218017070</v>
      </c>
      <c r="D2517" s="632" t="s">
        <v>9702</v>
      </c>
      <c r="E2517" s="632" t="s">
        <v>11015</v>
      </c>
      <c r="F2517" s="634">
        <v>42584</v>
      </c>
      <c r="G2517" s="634">
        <v>42569</v>
      </c>
      <c r="H2517" s="632" t="s">
        <v>11052</v>
      </c>
      <c r="I2517" s="632" t="s">
        <v>9705</v>
      </c>
      <c r="J2517" s="476"/>
      <c r="K2517" s="632" t="s">
        <v>10</v>
      </c>
      <c r="L2517" s="639">
        <v>1</v>
      </c>
      <c r="M2517" s="639" t="s">
        <v>694</v>
      </c>
      <c r="N2517" s="690">
        <v>2696.4</v>
      </c>
      <c r="O2517" s="690">
        <v>2696.4</v>
      </c>
      <c r="P2517" s="647">
        <f t="shared" si="81"/>
        <v>0</v>
      </c>
      <c r="Q2517" s="638">
        <f t="shared" si="82"/>
        <v>0</v>
      </c>
      <c r="R2517" s="637" t="s">
        <v>11053</v>
      </c>
      <c r="S2517" s="632" t="s">
        <v>11054</v>
      </c>
      <c r="T2517" s="637" t="s">
        <v>11055</v>
      </c>
      <c r="U2517" s="637" t="s">
        <v>694</v>
      </c>
      <c r="V2517" s="476"/>
      <c r="W2517" s="634">
        <v>42604</v>
      </c>
      <c r="X2517" s="634">
        <v>42604</v>
      </c>
      <c r="Y2517" s="632" t="s">
        <v>11056</v>
      </c>
      <c r="Z2517" s="690">
        <v>2696.4</v>
      </c>
      <c r="AA2517" s="637" t="s">
        <v>11053</v>
      </c>
      <c r="AB2517" s="632" t="s">
        <v>11054</v>
      </c>
    </row>
    <row r="2518" spans="1:28" ht="56.25">
      <c r="A2518" s="475" t="s">
        <v>28240</v>
      </c>
      <c r="B2518" s="842" t="s">
        <v>5997</v>
      </c>
      <c r="C2518" s="639">
        <v>4217023709</v>
      </c>
      <c r="D2518" s="632" t="s">
        <v>9702</v>
      </c>
      <c r="E2518" s="632" t="s">
        <v>11015</v>
      </c>
      <c r="F2518" s="634">
        <v>42520</v>
      </c>
      <c r="G2518" s="634">
        <v>42521</v>
      </c>
      <c r="H2518" s="632" t="s">
        <v>11057</v>
      </c>
      <c r="I2518" s="632" t="s">
        <v>9705</v>
      </c>
      <c r="J2518" s="476"/>
      <c r="K2518" s="632" t="s">
        <v>10</v>
      </c>
      <c r="L2518" s="639">
        <v>1</v>
      </c>
      <c r="M2518" s="639" t="s">
        <v>694</v>
      </c>
      <c r="N2518" s="637">
        <v>17772</v>
      </c>
      <c r="O2518" s="637">
        <v>17772</v>
      </c>
      <c r="P2518" s="647">
        <f t="shared" si="81"/>
        <v>0</v>
      </c>
      <c r="Q2518" s="638">
        <f t="shared" si="82"/>
        <v>0</v>
      </c>
      <c r="R2518" s="637" t="s">
        <v>11024</v>
      </c>
      <c r="S2518" s="632" t="s">
        <v>11025</v>
      </c>
      <c r="T2518" s="637" t="s">
        <v>11026</v>
      </c>
      <c r="U2518" s="637" t="s">
        <v>694</v>
      </c>
      <c r="V2518" s="476"/>
      <c r="W2518" s="634">
        <v>42558</v>
      </c>
      <c r="X2518" s="634">
        <v>42558</v>
      </c>
      <c r="Y2518" s="632" t="s">
        <v>8653</v>
      </c>
      <c r="Z2518" s="637">
        <v>17772</v>
      </c>
      <c r="AA2518" s="637" t="s">
        <v>11024</v>
      </c>
      <c r="AB2518" s="632" t="s">
        <v>11025</v>
      </c>
    </row>
    <row r="2519" spans="1:28" ht="67.5">
      <c r="A2519" s="475" t="s">
        <v>28241</v>
      </c>
      <c r="B2519" s="842" t="s">
        <v>5997</v>
      </c>
      <c r="C2519" s="639">
        <v>4217023709</v>
      </c>
      <c r="D2519" s="632" t="s">
        <v>9702</v>
      </c>
      <c r="E2519" s="632" t="s">
        <v>11015</v>
      </c>
      <c r="F2519" s="634">
        <v>42515</v>
      </c>
      <c r="G2519" s="634">
        <v>42520</v>
      </c>
      <c r="H2519" s="632" t="s">
        <v>11058</v>
      </c>
      <c r="I2519" s="632" t="s">
        <v>9705</v>
      </c>
      <c r="J2519" s="476"/>
      <c r="K2519" s="632" t="s">
        <v>10</v>
      </c>
      <c r="L2519" s="639">
        <v>1</v>
      </c>
      <c r="M2519" s="639" t="s">
        <v>694</v>
      </c>
      <c r="N2519" s="637">
        <v>4164</v>
      </c>
      <c r="O2519" s="637">
        <v>4164</v>
      </c>
      <c r="P2519" s="647">
        <f t="shared" si="81"/>
        <v>0</v>
      </c>
      <c r="Q2519" s="638">
        <f t="shared" si="82"/>
        <v>0</v>
      </c>
      <c r="R2519" s="637" t="s">
        <v>11041</v>
      </c>
      <c r="S2519" s="632" t="s">
        <v>10343</v>
      </c>
      <c r="T2519" s="637" t="s">
        <v>11042</v>
      </c>
      <c r="U2519" s="637" t="s">
        <v>694</v>
      </c>
      <c r="V2519" s="476"/>
      <c r="W2519" s="634">
        <v>42541</v>
      </c>
      <c r="X2519" s="634">
        <v>42541</v>
      </c>
      <c r="Y2519" s="632" t="s">
        <v>11059</v>
      </c>
      <c r="Z2519" s="637">
        <v>4164</v>
      </c>
      <c r="AA2519" s="637" t="s">
        <v>11041</v>
      </c>
      <c r="AB2519" s="632" t="s">
        <v>10343</v>
      </c>
    </row>
    <row r="2520" spans="1:28" ht="67.5">
      <c r="A2520" s="475" t="s">
        <v>28242</v>
      </c>
      <c r="B2520" s="842" t="s">
        <v>5997</v>
      </c>
      <c r="C2520" s="639">
        <v>4217023709</v>
      </c>
      <c r="D2520" s="632" t="s">
        <v>9702</v>
      </c>
      <c r="E2520" s="632" t="s">
        <v>11015</v>
      </c>
      <c r="F2520" s="634">
        <v>42521</v>
      </c>
      <c r="G2520" s="634">
        <v>42521</v>
      </c>
      <c r="H2520" s="632" t="s">
        <v>11060</v>
      </c>
      <c r="I2520" s="632" t="s">
        <v>9705</v>
      </c>
      <c r="J2520" s="476"/>
      <c r="K2520" s="632" t="s">
        <v>10</v>
      </c>
      <c r="L2520" s="639">
        <v>1</v>
      </c>
      <c r="M2520" s="639" t="s">
        <v>694</v>
      </c>
      <c r="N2520" s="637">
        <v>4305</v>
      </c>
      <c r="O2520" s="637">
        <v>4305</v>
      </c>
      <c r="P2520" s="647">
        <f t="shared" si="81"/>
        <v>0</v>
      </c>
      <c r="Q2520" s="638">
        <f t="shared" si="82"/>
        <v>0</v>
      </c>
      <c r="R2520" s="637" t="s">
        <v>11061</v>
      </c>
      <c r="S2520" s="632" t="s">
        <v>11062</v>
      </c>
      <c r="T2520" s="637" t="s">
        <v>11063</v>
      </c>
      <c r="U2520" s="637" t="s">
        <v>694</v>
      </c>
      <c r="V2520" s="476"/>
      <c r="W2520" s="634">
        <v>42563</v>
      </c>
      <c r="X2520" s="634">
        <v>42563</v>
      </c>
      <c r="Y2520" s="632" t="s">
        <v>11064</v>
      </c>
      <c r="Z2520" s="637">
        <v>4305</v>
      </c>
      <c r="AA2520" s="637" t="s">
        <v>11061</v>
      </c>
      <c r="AB2520" s="632" t="s">
        <v>11062</v>
      </c>
    </row>
    <row r="2521" spans="1:28" ht="56.25">
      <c r="A2521" s="475" t="s">
        <v>28243</v>
      </c>
      <c r="B2521" s="842" t="s">
        <v>5997</v>
      </c>
      <c r="C2521" s="639">
        <v>4217023709</v>
      </c>
      <c r="D2521" s="632" t="s">
        <v>9702</v>
      </c>
      <c r="E2521" s="632" t="s">
        <v>11015</v>
      </c>
      <c r="F2521" s="634">
        <v>42556</v>
      </c>
      <c r="G2521" s="634">
        <v>42556</v>
      </c>
      <c r="H2521" s="632" t="s">
        <v>11065</v>
      </c>
      <c r="I2521" s="632" t="s">
        <v>9705</v>
      </c>
      <c r="J2521" s="476"/>
      <c r="K2521" s="632" t="s">
        <v>10</v>
      </c>
      <c r="L2521" s="639">
        <v>1</v>
      </c>
      <c r="M2521" s="639" t="s">
        <v>694</v>
      </c>
      <c r="N2521" s="637">
        <v>22769.119999999999</v>
      </c>
      <c r="O2521" s="637">
        <v>22769.119999999999</v>
      </c>
      <c r="P2521" s="647">
        <f t="shared" si="81"/>
        <v>0</v>
      </c>
      <c r="Q2521" s="638">
        <f t="shared" si="82"/>
        <v>0</v>
      </c>
      <c r="R2521" s="637" t="s">
        <v>9710</v>
      </c>
      <c r="S2521" s="632" t="s">
        <v>11017</v>
      </c>
      <c r="T2521" s="637" t="s">
        <v>11018</v>
      </c>
      <c r="U2521" s="637" t="s">
        <v>694</v>
      </c>
      <c r="V2521" s="476"/>
      <c r="W2521" s="634">
        <v>42583</v>
      </c>
      <c r="X2521" s="634">
        <v>42583</v>
      </c>
      <c r="Y2521" s="632" t="s">
        <v>11066</v>
      </c>
      <c r="Z2521" s="637">
        <v>22769.119999999999</v>
      </c>
      <c r="AA2521" s="637" t="s">
        <v>9710</v>
      </c>
      <c r="AB2521" s="632" t="s">
        <v>11017</v>
      </c>
    </row>
    <row r="2522" spans="1:28" ht="56.25">
      <c r="A2522" s="475" t="s">
        <v>28244</v>
      </c>
      <c r="B2522" s="842" t="s">
        <v>5997</v>
      </c>
      <c r="C2522" s="639">
        <v>4217023709</v>
      </c>
      <c r="D2522" s="632" t="s">
        <v>9702</v>
      </c>
      <c r="E2522" s="632" t="s">
        <v>11015</v>
      </c>
      <c r="F2522" s="634">
        <v>42552</v>
      </c>
      <c r="G2522" s="634">
        <v>42556</v>
      </c>
      <c r="H2522" s="632" t="s">
        <v>11067</v>
      </c>
      <c r="I2522" s="632" t="s">
        <v>9705</v>
      </c>
      <c r="J2522" s="476"/>
      <c r="K2522" s="632" t="s">
        <v>10</v>
      </c>
      <c r="L2522" s="639">
        <v>1</v>
      </c>
      <c r="M2522" s="639" t="s">
        <v>694</v>
      </c>
      <c r="N2522" s="637">
        <v>17314</v>
      </c>
      <c r="O2522" s="637">
        <v>17314</v>
      </c>
      <c r="P2522" s="647">
        <f t="shared" si="81"/>
        <v>0</v>
      </c>
      <c r="Q2522" s="638">
        <f t="shared" si="82"/>
        <v>0</v>
      </c>
      <c r="R2522" s="637" t="s">
        <v>11029</v>
      </c>
      <c r="S2522" s="632" t="s">
        <v>11030</v>
      </c>
      <c r="T2522" s="637" t="s">
        <v>11031</v>
      </c>
      <c r="U2522" s="637" t="s">
        <v>694</v>
      </c>
      <c r="V2522" s="476"/>
      <c r="W2522" s="634">
        <v>42576</v>
      </c>
      <c r="X2522" s="634">
        <v>42576</v>
      </c>
      <c r="Y2522" s="632" t="s">
        <v>11068</v>
      </c>
      <c r="Z2522" s="637">
        <v>17314</v>
      </c>
      <c r="AA2522" s="637" t="s">
        <v>11029</v>
      </c>
      <c r="AB2522" s="632" t="s">
        <v>11030</v>
      </c>
    </row>
    <row r="2523" spans="1:28" ht="56.25">
      <c r="A2523" s="475" t="s">
        <v>28245</v>
      </c>
      <c r="B2523" s="842" t="s">
        <v>5997</v>
      </c>
      <c r="C2523" s="639">
        <v>4217023709</v>
      </c>
      <c r="D2523" s="632" t="s">
        <v>9702</v>
      </c>
      <c r="E2523" s="632" t="s">
        <v>11015</v>
      </c>
      <c r="F2523" s="634">
        <v>42552</v>
      </c>
      <c r="G2523" s="634">
        <v>42556</v>
      </c>
      <c r="H2523" s="632" t="s">
        <v>11067</v>
      </c>
      <c r="I2523" s="632" t="s">
        <v>9705</v>
      </c>
      <c r="J2523" s="476"/>
      <c r="K2523" s="632" t="s">
        <v>10</v>
      </c>
      <c r="L2523" s="639">
        <v>1</v>
      </c>
      <c r="M2523" s="639" t="s">
        <v>694</v>
      </c>
      <c r="N2523" s="637">
        <v>17520</v>
      </c>
      <c r="O2523" s="637">
        <v>17520</v>
      </c>
      <c r="P2523" s="647">
        <f t="shared" si="81"/>
        <v>0</v>
      </c>
      <c r="Q2523" s="638">
        <f t="shared" si="82"/>
        <v>0</v>
      </c>
      <c r="R2523" s="637" t="s">
        <v>11029</v>
      </c>
      <c r="S2523" s="632" t="s">
        <v>11030</v>
      </c>
      <c r="T2523" s="637" t="s">
        <v>11031</v>
      </c>
      <c r="U2523" s="637" t="s">
        <v>694</v>
      </c>
      <c r="V2523" s="476"/>
      <c r="W2523" s="634">
        <v>42576</v>
      </c>
      <c r="X2523" s="634">
        <v>42576</v>
      </c>
      <c r="Y2523" s="632" t="s">
        <v>11069</v>
      </c>
      <c r="Z2523" s="637">
        <v>17520</v>
      </c>
      <c r="AA2523" s="637" t="s">
        <v>11029</v>
      </c>
      <c r="AB2523" s="632" t="s">
        <v>11030</v>
      </c>
    </row>
    <row r="2524" spans="1:28" ht="67.5">
      <c r="A2524" s="475" t="s">
        <v>28246</v>
      </c>
      <c r="B2524" s="1178" t="s">
        <v>5808</v>
      </c>
      <c r="C2524" s="636">
        <v>4221009979</v>
      </c>
      <c r="D2524" s="632" t="s">
        <v>9702</v>
      </c>
      <c r="E2524" s="632" t="s">
        <v>11015</v>
      </c>
      <c r="F2524" s="634">
        <v>42559</v>
      </c>
      <c r="G2524" s="634">
        <v>42569</v>
      </c>
      <c r="H2524" s="632" t="s">
        <v>11070</v>
      </c>
      <c r="I2524" s="632" t="s">
        <v>9705</v>
      </c>
      <c r="J2524" s="476"/>
      <c r="K2524" s="632" t="s">
        <v>10</v>
      </c>
      <c r="L2524" s="639">
        <v>1</v>
      </c>
      <c r="M2524" s="639" t="s">
        <v>694</v>
      </c>
      <c r="N2524" s="690">
        <v>67475.100000000006</v>
      </c>
      <c r="O2524" s="690">
        <v>67475.100000000006</v>
      </c>
      <c r="P2524" s="647">
        <f t="shared" si="81"/>
        <v>0</v>
      </c>
      <c r="Q2524" s="638">
        <f t="shared" si="82"/>
        <v>0</v>
      </c>
      <c r="R2524" s="637" t="s">
        <v>11071</v>
      </c>
      <c r="S2524" s="632" t="s">
        <v>11072</v>
      </c>
      <c r="T2524" s="637" t="s">
        <v>11073</v>
      </c>
      <c r="U2524" s="637" t="s">
        <v>694</v>
      </c>
      <c r="V2524" s="476"/>
      <c r="W2524" s="634">
        <v>42576</v>
      </c>
      <c r="X2524" s="634">
        <v>42577</v>
      </c>
      <c r="Y2524" s="632" t="s">
        <v>11074</v>
      </c>
      <c r="Z2524" s="690">
        <v>67475.100000000006</v>
      </c>
      <c r="AA2524" s="637" t="s">
        <v>11071</v>
      </c>
      <c r="AB2524" s="632" t="s">
        <v>11072</v>
      </c>
    </row>
    <row r="2525" spans="1:28" ht="56.25">
      <c r="A2525" s="475" t="s">
        <v>28247</v>
      </c>
      <c r="B2525" s="1178" t="s">
        <v>5817</v>
      </c>
      <c r="C2525" s="636">
        <v>4219004282</v>
      </c>
      <c r="D2525" s="632" t="s">
        <v>9702</v>
      </c>
      <c r="E2525" s="632" t="s">
        <v>11015</v>
      </c>
      <c r="F2525" s="634">
        <v>42555</v>
      </c>
      <c r="G2525" s="634">
        <v>42566</v>
      </c>
      <c r="H2525" s="632" t="s">
        <v>11075</v>
      </c>
      <c r="I2525" s="632" t="s">
        <v>9705</v>
      </c>
      <c r="J2525" s="476"/>
      <c r="K2525" s="632" t="s">
        <v>10</v>
      </c>
      <c r="L2525" s="639">
        <v>1</v>
      </c>
      <c r="M2525" s="639" t="s">
        <v>694</v>
      </c>
      <c r="N2525" s="637">
        <v>78772.100000000006</v>
      </c>
      <c r="O2525" s="637">
        <v>78772.100000000006</v>
      </c>
      <c r="P2525" s="647">
        <f t="shared" si="81"/>
        <v>0</v>
      </c>
      <c r="Q2525" s="638">
        <f t="shared" si="82"/>
        <v>0</v>
      </c>
      <c r="R2525" s="637" t="s">
        <v>9710</v>
      </c>
      <c r="S2525" s="632" t="s">
        <v>11017</v>
      </c>
      <c r="T2525" s="637" t="s">
        <v>11018</v>
      </c>
      <c r="U2525" s="637" t="s">
        <v>694</v>
      </c>
      <c r="V2525" s="476"/>
      <c r="W2525" s="634">
        <v>42586</v>
      </c>
      <c r="X2525" s="634">
        <v>42586</v>
      </c>
      <c r="Y2525" s="632" t="s">
        <v>11076</v>
      </c>
      <c r="Z2525" s="637">
        <v>78772.100000000006</v>
      </c>
      <c r="AA2525" s="637" t="s">
        <v>9710</v>
      </c>
      <c r="AB2525" s="632" t="s">
        <v>11017</v>
      </c>
    </row>
    <row r="2526" spans="1:28" ht="56.25">
      <c r="A2526" s="475" t="s">
        <v>28248</v>
      </c>
      <c r="B2526" s="1178" t="s">
        <v>5817</v>
      </c>
      <c r="C2526" s="636">
        <v>4219004282</v>
      </c>
      <c r="D2526" s="632" t="s">
        <v>9702</v>
      </c>
      <c r="E2526" s="632" t="s">
        <v>11015</v>
      </c>
      <c r="F2526" s="634">
        <v>42559</v>
      </c>
      <c r="G2526" s="634">
        <v>42569</v>
      </c>
      <c r="H2526" s="632" t="s">
        <v>11077</v>
      </c>
      <c r="I2526" s="632" t="s">
        <v>9705</v>
      </c>
      <c r="J2526" s="476"/>
      <c r="K2526" s="632" t="s">
        <v>10</v>
      </c>
      <c r="L2526" s="639">
        <v>1</v>
      </c>
      <c r="M2526" s="639" t="s">
        <v>694</v>
      </c>
      <c r="N2526" s="690">
        <v>24979.46</v>
      </c>
      <c r="O2526" s="690">
        <v>24979.46</v>
      </c>
      <c r="P2526" s="647">
        <f t="shared" si="81"/>
        <v>0</v>
      </c>
      <c r="Q2526" s="638">
        <f t="shared" si="82"/>
        <v>0</v>
      </c>
      <c r="R2526" s="637" t="s">
        <v>9710</v>
      </c>
      <c r="S2526" s="632" t="s">
        <v>11017</v>
      </c>
      <c r="T2526" s="637" t="s">
        <v>11018</v>
      </c>
      <c r="U2526" s="637" t="s">
        <v>694</v>
      </c>
      <c r="V2526" s="476"/>
      <c r="W2526" s="634">
        <v>42586</v>
      </c>
      <c r="X2526" s="634">
        <v>42586</v>
      </c>
      <c r="Y2526" s="632" t="s">
        <v>11078</v>
      </c>
      <c r="Z2526" s="690">
        <v>24979.46</v>
      </c>
      <c r="AA2526" s="637" t="s">
        <v>9710</v>
      </c>
      <c r="AB2526" s="632" t="s">
        <v>11017</v>
      </c>
    </row>
    <row r="2527" spans="1:28" ht="56.25">
      <c r="A2527" s="475" t="s">
        <v>28249</v>
      </c>
      <c r="B2527" s="1178" t="s">
        <v>5824</v>
      </c>
      <c r="C2527" s="636">
        <v>4221002660</v>
      </c>
      <c r="D2527" s="632" t="s">
        <v>9702</v>
      </c>
      <c r="E2527" s="632" t="s">
        <v>11015</v>
      </c>
      <c r="F2527" s="634">
        <v>42555</v>
      </c>
      <c r="G2527" s="634">
        <v>42566</v>
      </c>
      <c r="H2527" s="632" t="s">
        <v>11079</v>
      </c>
      <c r="I2527" s="632" t="s">
        <v>9705</v>
      </c>
      <c r="J2527" s="476"/>
      <c r="K2527" s="632" t="s">
        <v>10</v>
      </c>
      <c r="L2527" s="639">
        <v>1</v>
      </c>
      <c r="M2527" s="639" t="s">
        <v>694</v>
      </c>
      <c r="N2527" s="637">
        <v>35653.42</v>
      </c>
      <c r="O2527" s="637">
        <v>35653.42</v>
      </c>
      <c r="P2527" s="647">
        <f t="shared" si="81"/>
        <v>0</v>
      </c>
      <c r="Q2527" s="638">
        <f t="shared" si="82"/>
        <v>0</v>
      </c>
      <c r="R2527" s="637" t="s">
        <v>9710</v>
      </c>
      <c r="S2527" s="632" t="s">
        <v>11017</v>
      </c>
      <c r="T2527" s="637" t="s">
        <v>11018</v>
      </c>
      <c r="U2527" s="637" t="s">
        <v>694</v>
      </c>
      <c r="V2527" s="476"/>
      <c r="W2527" s="634">
        <v>42586</v>
      </c>
      <c r="X2527" s="634">
        <v>42586</v>
      </c>
      <c r="Y2527" s="632" t="s">
        <v>11080</v>
      </c>
      <c r="Z2527" s="637">
        <v>35653.42</v>
      </c>
      <c r="AA2527" s="637" t="s">
        <v>9710</v>
      </c>
      <c r="AB2527" s="632" t="s">
        <v>11017</v>
      </c>
    </row>
    <row r="2528" spans="1:28" ht="56.25">
      <c r="A2528" s="475" t="s">
        <v>28250</v>
      </c>
      <c r="B2528" s="1178" t="s">
        <v>5832</v>
      </c>
      <c r="C2528" s="636">
        <v>4221002772</v>
      </c>
      <c r="D2528" s="632" t="s">
        <v>9702</v>
      </c>
      <c r="E2528" s="632" t="s">
        <v>11015</v>
      </c>
      <c r="F2528" s="634">
        <v>42559</v>
      </c>
      <c r="G2528" s="634">
        <v>42569</v>
      </c>
      <c r="H2528" s="632" t="s">
        <v>11081</v>
      </c>
      <c r="I2528" s="632" t="s">
        <v>9705</v>
      </c>
      <c r="J2528" s="476"/>
      <c r="K2528" s="632" t="s">
        <v>10</v>
      </c>
      <c r="L2528" s="639">
        <v>1</v>
      </c>
      <c r="M2528" s="639" t="s">
        <v>694</v>
      </c>
      <c r="N2528" s="637">
        <v>34807.19</v>
      </c>
      <c r="O2528" s="637">
        <v>34807.19</v>
      </c>
      <c r="P2528" s="647">
        <f t="shared" si="81"/>
        <v>0</v>
      </c>
      <c r="Q2528" s="638">
        <f t="shared" si="82"/>
        <v>0</v>
      </c>
      <c r="R2528" s="637" t="s">
        <v>9710</v>
      </c>
      <c r="S2528" s="632" t="s">
        <v>11017</v>
      </c>
      <c r="T2528" s="637" t="s">
        <v>11018</v>
      </c>
      <c r="U2528" s="637" t="s">
        <v>694</v>
      </c>
      <c r="V2528" s="476"/>
      <c r="W2528" s="634">
        <v>42613</v>
      </c>
      <c r="X2528" s="634">
        <v>42613</v>
      </c>
      <c r="Y2528" s="632" t="s">
        <v>11082</v>
      </c>
      <c r="Z2528" s="637">
        <v>34807.19</v>
      </c>
      <c r="AA2528" s="637" t="s">
        <v>9710</v>
      </c>
      <c r="AB2528" s="632" t="s">
        <v>11017</v>
      </c>
    </row>
    <row r="2529" spans="1:28" ht="56.25">
      <c r="A2529" s="475" t="s">
        <v>28251</v>
      </c>
      <c r="B2529" s="1178" t="s">
        <v>5832</v>
      </c>
      <c r="C2529" s="636">
        <v>4221002772</v>
      </c>
      <c r="D2529" s="632" t="s">
        <v>9702</v>
      </c>
      <c r="E2529" s="632" t="s">
        <v>11015</v>
      </c>
      <c r="F2529" s="634">
        <v>42597</v>
      </c>
      <c r="G2529" s="634">
        <v>42615</v>
      </c>
      <c r="H2529" s="632" t="s">
        <v>11083</v>
      </c>
      <c r="I2529" s="632" t="s">
        <v>9705</v>
      </c>
      <c r="J2529" s="476"/>
      <c r="K2529" s="632" t="s">
        <v>10</v>
      </c>
      <c r="L2529" s="639">
        <v>1</v>
      </c>
      <c r="M2529" s="639" t="s">
        <v>694</v>
      </c>
      <c r="N2529" s="637">
        <v>18816.05</v>
      </c>
      <c r="O2529" s="637">
        <v>18816.05</v>
      </c>
      <c r="P2529" s="647">
        <f t="shared" si="81"/>
        <v>0</v>
      </c>
      <c r="Q2529" s="638">
        <f t="shared" si="82"/>
        <v>0</v>
      </c>
      <c r="R2529" s="637" t="s">
        <v>9710</v>
      </c>
      <c r="S2529" s="632" t="s">
        <v>11017</v>
      </c>
      <c r="T2529" s="637" t="s">
        <v>11018</v>
      </c>
      <c r="U2529" s="637" t="s">
        <v>694</v>
      </c>
      <c r="V2529" s="476"/>
      <c r="W2529" s="634">
        <v>42621</v>
      </c>
      <c r="X2529" s="634">
        <v>42621</v>
      </c>
      <c r="Y2529" s="632" t="s">
        <v>11084</v>
      </c>
      <c r="Z2529" s="637">
        <v>18816.05</v>
      </c>
      <c r="AA2529" s="637" t="s">
        <v>9710</v>
      </c>
      <c r="AB2529" s="632" t="s">
        <v>11017</v>
      </c>
    </row>
    <row r="2530" spans="1:28" ht="101.25">
      <c r="A2530" s="475" t="s">
        <v>28252</v>
      </c>
      <c r="B2530" s="842" t="s">
        <v>5965</v>
      </c>
      <c r="C2530" s="639">
        <v>4220013235</v>
      </c>
      <c r="D2530" s="632" t="s">
        <v>830</v>
      </c>
      <c r="E2530" s="632" t="s">
        <v>11011</v>
      </c>
      <c r="F2530" s="634"/>
      <c r="G2530" s="634"/>
      <c r="H2530" s="632"/>
      <c r="I2530" s="632" t="s">
        <v>992</v>
      </c>
      <c r="J2530" s="476"/>
      <c r="K2530" s="632" t="s">
        <v>10</v>
      </c>
      <c r="L2530" s="639">
        <v>1</v>
      </c>
      <c r="M2530" s="639" t="s">
        <v>694</v>
      </c>
      <c r="N2530" s="637">
        <v>133958.28</v>
      </c>
      <c r="O2530" s="637">
        <v>133958.28</v>
      </c>
      <c r="P2530" s="647">
        <f t="shared" si="81"/>
        <v>0</v>
      </c>
      <c r="Q2530" s="638">
        <f t="shared" si="82"/>
        <v>0</v>
      </c>
      <c r="R2530" s="637" t="s">
        <v>11085</v>
      </c>
      <c r="S2530" s="632" t="s">
        <v>11086</v>
      </c>
      <c r="T2530" s="637" t="s">
        <v>11087</v>
      </c>
      <c r="U2530" s="637"/>
      <c r="V2530" s="476"/>
      <c r="W2530" s="634">
        <v>42569</v>
      </c>
      <c r="X2530" s="634">
        <v>42569</v>
      </c>
      <c r="Y2530" s="632" t="s">
        <v>11088</v>
      </c>
      <c r="Z2530" s="637">
        <v>133958.28</v>
      </c>
      <c r="AA2530" s="637" t="s">
        <v>11085</v>
      </c>
      <c r="AB2530" s="632" t="s">
        <v>11086</v>
      </c>
    </row>
    <row r="2531" spans="1:28" ht="78.75">
      <c r="A2531" s="475" t="s">
        <v>28253</v>
      </c>
      <c r="B2531" s="842" t="s">
        <v>10774</v>
      </c>
      <c r="C2531" s="636" t="s">
        <v>10757</v>
      </c>
      <c r="D2531" s="632" t="s">
        <v>269</v>
      </c>
      <c r="E2531" s="632" t="s">
        <v>267</v>
      </c>
      <c r="F2531" s="632" t="s">
        <v>8301</v>
      </c>
      <c r="G2531" s="632" t="s">
        <v>8301</v>
      </c>
      <c r="H2531" s="632" t="s">
        <v>11089</v>
      </c>
      <c r="I2531" s="632" t="s">
        <v>3784</v>
      </c>
      <c r="J2531" s="476"/>
      <c r="K2531" s="632" t="s">
        <v>10</v>
      </c>
      <c r="L2531" s="639">
        <v>1</v>
      </c>
      <c r="M2531" s="639" t="s">
        <v>694</v>
      </c>
      <c r="N2531" s="637">
        <v>25426.560000000001</v>
      </c>
      <c r="O2531" s="637">
        <v>25426.560000000001</v>
      </c>
      <c r="P2531" s="647">
        <f t="shared" si="81"/>
        <v>0</v>
      </c>
      <c r="Q2531" s="638">
        <f t="shared" si="82"/>
        <v>0</v>
      </c>
      <c r="R2531" s="637" t="s">
        <v>563</v>
      </c>
      <c r="S2531" s="632" t="s">
        <v>1354</v>
      </c>
      <c r="T2531" s="637" t="s">
        <v>10720</v>
      </c>
      <c r="U2531" s="672"/>
      <c r="V2531" s="476"/>
      <c r="W2531" s="632" t="s">
        <v>1308</v>
      </c>
      <c r="X2531" s="632" t="s">
        <v>1308</v>
      </c>
      <c r="Y2531" s="632" t="s">
        <v>11090</v>
      </c>
      <c r="Z2531" s="637">
        <v>25426.560000000001</v>
      </c>
      <c r="AA2531" s="637" t="s">
        <v>563</v>
      </c>
      <c r="AB2531" s="632" t="s">
        <v>1354</v>
      </c>
    </row>
    <row r="2532" spans="1:28" ht="67.5">
      <c r="A2532" s="475" t="s">
        <v>28254</v>
      </c>
      <c r="B2532" s="1176" t="s">
        <v>5940</v>
      </c>
      <c r="C2532" s="632">
        <v>4220031675</v>
      </c>
      <c r="D2532" s="632" t="s">
        <v>268</v>
      </c>
      <c r="E2532" s="632" t="s">
        <v>1366</v>
      </c>
      <c r="F2532" s="634">
        <v>42647</v>
      </c>
      <c r="G2532" s="634" t="s">
        <v>694</v>
      </c>
      <c r="H2532" s="632" t="s">
        <v>694</v>
      </c>
      <c r="I2532" s="632" t="s">
        <v>11091</v>
      </c>
      <c r="J2532" s="476"/>
      <c r="K2532" s="632" t="s">
        <v>10</v>
      </c>
      <c r="L2532" s="639">
        <v>1</v>
      </c>
      <c r="M2532" s="639" t="s">
        <v>694</v>
      </c>
      <c r="N2532" s="637">
        <v>366490</v>
      </c>
      <c r="O2532" s="637">
        <v>366490</v>
      </c>
      <c r="P2532" s="647">
        <f t="shared" si="81"/>
        <v>0</v>
      </c>
      <c r="Q2532" s="638">
        <f t="shared" si="82"/>
        <v>0</v>
      </c>
      <c r="R2532" s="637" t="s">
        <v>1148</v>
      </c>
      <c r="S2532" s="632" t="s">
        <v>834</v>
      </c>
      <c r="T2532" s="637" t="s">
        <v>10711</v>
      </c>
      <c r="U2532" s="632" t="s">
        <v>694</v>
      </c>
      <c r="V2532" s="476"/>
      <c r="W2532" s="634">
        <v>42660</v>
      </c>
      <c r="X2532" s="634">
        <v>42660</v>
      </c>
      <c r="Y2532" s="632" t="s">
        <v>11092</v>
      </c>
      <c r="Z2532" s="637">
        <v>366490</v>
      </c>
      <c r="AA2532" s="637" t="s">
        <v>1148</v>
      </c>
      <c r="AB2532" s="632" t="s">
        <v>834</v>
      </c>
    </row>
    <row r="2533" spans="1:28" ht="67.5">
      <c r="A2533" s="475" t="s">
        <v>28255</v>
      </c>
      <c r="B2533" s="842" t="s">
        <v>8286</v>
      </c>
      <c r="C2533" s="639">
        <v>4216004189</v>
      </c>
      <c r="D2533" s="632" t="s">
        <v>268</v>
      </c>
      <c r="E2533" s="632" t="s">
        <v>1366</v>
      </c>
      <c r="F2533" s="634">
        <v>42711</v>
      </c>
      <c r="G2533" s="632" t="s">
        <v>694</v>
      </c>
      <c r="H2533" s="632" t="s">
        <v>694</v>
      </c>
      <c r="I2533" s="632" t="s">
        <v>11093</v>
      </c>
      <c r="J2533" s="476"/>
      <c r="K2533" s="632" t="s">
        <v>10</v>
      </c>
      <c r="L2533" s="639">
        <v>1</v>
      </c>
      <c r="M2533" s="639" t="s">
        <v>694</v>
      </c>
      <c r="N2533" s="637">
        <v>633450</v>
      </c>
      <c r="O2533" s="637">
        <v>633450</v>
      </c>
      <c r="P2533" s="647">
        <f t="shared" si="81"/>
        <v>0</v>
      </c>
      <c r="Q2533" s="638">
        <f t="shared" si="82"/>
        <v>0</v>
      </c>
      <c r="R2533" s="637" t="s">
        <v>1148</v>
      </c>
      <c r="S2533" s="632" t="s">
        <v>834</v>
      </c>
      <c r="T2533" s="637" t="s">
        <v>10711</v>
      </c>
      <c r="U2533" s="632" t="s">
        <v>694</v>
      </c>
      <c r="V2533" s="476"/>
      <c r="W2533" s="632" t="s">
        <v>3486</v>
      </c>
      <c r="X2533" s="632" t="s">
        <v>3486</v>
      </c>
      <c r="Y2533" s="632" t="s">
        <v>11094</v>
      </c>
      <c r="Z2533" s="637">
        <v>633450</v>
      </c>
      <c r="AA2533" s="637" t="s">
        <v>1148</v>
      </c>
      <c r="AB2533" s="632" t="s">
        <v>834</v>
      </c>
    </row>
    <row r="2534" spans="1:28" ht="67.5">
      <c r="A2534" s="475" t="s">
        <v>28256</v>
      </c>
      <c r="B2534" s="842" t="s">
        <v>5997</v>
      </c>
      <c r="C2534" s="639">
        <v>4217023709</v>
      </c>
      <c r="D2534" s="632" t="s">
        <v>268</v>
      </c>
      <c r="E2534" s="632" t="s">
        <v>2139</v>
      </c>
      <c r="F2534" s="632" t="s">
        <v>3391</v>
      </c>
      <c r="G2534" s="632" t="s">
        <v>694</v>
      </c>
      <c r="H2534" s="632" t="s">
        <v>694</v>
      </c>
      <c r="I2534" s="632" t="s">
        <v>1367</v>
      </c>
      <c r="J2534" s="476"/>
      <c r="K2534" s="632" t="s">
        <v>10</v>
      </c>
      <c r="L2534" s="639">
        <v>1</v>
      </c>
      <c r="M2534" s="639" t="s">
        <v>694</v>
      </c>
      <c r="N2534" s="637">
        <v>200491.2</v>
      </c>
      <c r="O2534" s="637">
        <v>200491.2</v>
      </c>
      <c r="P2534" s="647">
        <f t="shared" si="81"/>
        <v>0</v>
      </c>
      <c r="Q2534" s="638">
        <f t="shared" si="82"/>
        <v>0</v>
      </c>
      <c r="R2534" s="637" t="s">
        <v>6085</v>
      </c>
      <c r="S2534" s="632" t="s">
        <v>834</v>
      </c>
      <c r="T2534" s="637" t="s">
        <v>10711</v>
      </c>
      <c r="U2534" s="632" t="s">
        <v>694</v>
      </c>
      <c r="V2534" s="476"/>
      <c r="W2534" s="632" t="s">
        <v>3392</v>
      </c>
      <c r="X2534" s="634">
        <v>42674</v>
      </c>
      <c r="Y2534" s="632" t="s">
        <v>11095</v>
      </c>
      <c r="Z2534" s="637">
        <v>200491.2</v>
      </c>
      <c r="AA2534" s="637" t="s">
        <v>6085</v>
      </c>
      <c r="AB2534" s="632">
        <v>4205109214</v>
      </c>
    </row>
    <row r="2535" spans="1:28" ht="101.25">
      <c r="A2535" s="475" t="s">
        <v>28257</v>
      </c>
      <c r="B2535" s="842" t="s">
        <v>10908</v>
      </c>
      <c r="C2535" s="652" t="s">
        <v>10909</v>
      </c>
      <c r="D2535" s="632" t="s">
        <v>268</v>
      </c>
      <c r="E2535" s="632" t="s">
        <v>1366</v>
      </c>
      <c r="F2535" s="632" t="s">
        <v>4174</v>
      </c>
      <c r="G2535" s="632" t="s">
        <v>694</v>
      </c>
      <c r="H2535" s="632" t="s">
        <v>694</v>
      </c>
      <c r="I2535" s="632" t="s">
        <v>11096</v>
      </c>
      <c r="J2535" s="476"/>
      <c r="K2535" s="632" t="s">
        <v>10</v>
      </c>
      <c r="L2535" s="639">
        <v>1</v>
      </c>
      <c r="M2535" s="639" t="s">
        <v>694</v>
      </c>
      <c r="N2535" s="632" t="s">
        <v>11097</v>
      </c>
      <c r="O2535" s="632" t="s">
        <v>11097</v>
      </c>
      <c r="P2535" s="647">
        <f t="shared" si="81"/>
        <v>0</v>
      </c>
      <c r="Q2535" s="638">
        <f t="shared" si="82"/>
        <v>0</v>
      </c>
      <c r="R2535" s="637" t="s">
        <v>6085</v>
      </c>
      <c r="S2535" s="632" t="s">
        <v>834</v>
      </c>
      <c r="T2535" s="637" t="s">
        <v>10711</v>
      </c>
      <c r="U2535" s="632" t="s">
        <v>694</v>
      </c>
      <c r="V2535" s="476"/>
      <c r="W2535" s="632" t="s">
        <v>3464</v>
      </c>
      <c r="X2535" s="632" t="s">
        <v>3464</v>
      </c>
      <c r="Y2535" s="632" t="s">
        <v>11098</v>
      </c>
      <c r="Z2535" s="632" t="s">
        <v>11097</v>
      </c>
      <c r="AA2535" s="637" t="s">
        <v>6085</v>
      </c>
      <c r="AB2535" s="632">
        <v>4205109214</v>
      </c>
    </row>
    <row r="2536" spans="1:28" ht="101.25">
      <c r="A2536" s="475" t="s">
        <v>28258</v>
      </c>
      <c r="B2536" s="842" t="s">
        <v>10917</v>
      </c>
      <c r="C2536" s="652" t="s">
        <v>10918</v>
      </c>
      <c r="D2536" s="632" t="s">
        <v>269</v>
      </c>
      <c r="E2536" s="632" t="s">
        <v>10983</v>
      </c>
      <c r="F2536" s="632" t="s">
        <v>3744</v>
      </c>
      <c r="G2536" s="632" t="s">
        <v>3815</v>
      </c>
      <c r="H2536" s="632" t="s">
        <v>11099</v>
      </c>
      <c r="I2536" s="632" t="s">
        <v>483</v>
      </c>
      <c r="J2536" s="476"/>
      <c r="K2536" s="632" t="s">
        <v>10</v>
      </c>
      <c r="L2536" s="639">
        <v>1</v>
      </c>
      <c r="M2536" s="639" t="s">
        <v>694</v>
      </c>
      <c r="N2536" s="632" t="s">
        <v>11100</v>
      </c>
      <c r="O2536" s="632" t="s">
        <v>11100</v>
      </c>
      <c r="P2536" s="647">
        <f t="shared" si="81"/>
        <v>0</v>
      </c>
      <c r="Q2536" s="638">
        <f t="shared" si="82"/>
        <v>0</v>
      </c>
      <c r="R2536" s="637" t="s">
        <v>10868</v>
      </c>
      <c r="S2536" s="632" t="s">
        <v>10869</v>
      </c>
      <c r="T2536" s="637" t="s">
        <v>10870</v>
      </c>
      <c r="U2536" s="632" t="s">
        <v>694</v>
      </c>
      <c r="V2536" s="476"/>
      <c r="W2536" s="632" t="s">
        <v>3392</v>
      </c>
      <c r="X2536" s="632" t="s">
        <v>3333</v>
      </c>
      <c r="Y2536" s="632" t="s">
        <v>11101</v>
      </c>
      <c r="Z2536" s="632" t="s">
        <v>11100</v>
      </c>
      <c r="AA2536" s="637" t="s">
        <v>10868</v>
      </c>
      <c r="AB2536" s="632" t="s">
        <v>10869</v>
      </c>
    </row>
    <row r="2537" spans="1:28" ht="101.25">
      <c r="A2537" s="475" t="s">
        <v>28259</v>
      </c>
      <c r="B2537" s="842" t="s">
        <v>10917</v>
      </c>
      <c r="C2537" s="652" t="s">
        <v>10918</v>
      </c>
      <c r="D2537" s="632" t="s">
        <v>269</v>
      </c>
      <c r="E2537" s="632" t="s">
        <v>267</v>
      </c>
      <c r="F2537" s="632" t="s">
        <v>3432</v>
      </c>
      <c r="G2537" s="632" t="s">
        <v>3692</v>
      </c>
      <c r="H2537" s="632" t="s">
        <v>11102</v>
      </c>
      <c r="I2537" s="632" t="s">
        <v>3729</v>
      </c>
      <c r="J2537" s="476"/>
      <c r="K2537" s="632" t="s">
        <v>10</v>
      </c>
      <c r="L2537" s="639">
        <v>1</v>
      </c>
      <c r="M2537" s="639" t="s">
        <v>694</v>
      </c>
      <c r="N2537" s="632" t="s">
        <v>11103</v>
      </c>
      <c r="O2537" s="632" t="s">
        <v>11103</v>
      </c>
      <c r="P2537" s="647">
        <f t="shared" si="81"/>
        <v>0</v>
      </c>
      <c r="Q2537" s="638">
        <f t="shared" si="82"/>
        <v>0</v>
      </c>
      <c r="R2537" s="637" t="s">
        <v>563</v>
      </c>
      <c r="S2537" s="632" t="s">
        <v>1354</v>
      </c>
      <c r="T2537" s="637" t="s">
        <v>10720</v>
      </c>
      <c r="U2537" s="632" t="s">
        <v>694</v>
      </c>
      <c r="V2537" s="476"/>
      <c r="W2537" s="632" t="s">
        <v>3417</v>
      </c>
      <c r="X2537" s="632" t="s">
        <v>3417</v>
      </c>
      <c r="Y2537" s="632" t="s">
        <v>11104</v>
      </c>
      <c r="Z2537" s="632" t="s">
        <v>11103</v>
      </c>
      <c r="AA2537" s="637" t="s">
        <v>563</v>
      </c>
      <c r="AB2537" s="632" t="s">
        <v>1354</v>
      </c>
    </row>
    <row r="2538" spans="1:28" ht="101.25">
      <c r="A2538" s="475" t="s">
        <v>28260</v>
      </c>
      <c r="B2538" s="842" t="s">
        <v>10917</v>
      </c>
      <c r="C2538" s="652" t="s">
        <v>10918</v>
      </c>
      <c r="D2538" s="632" t="s">
        <v>268</v>
      </c>
      <c r="E2538" s="632" t="s">
        <v>1366</v>
      </c>
      <c r="F2538" s="632" t="s">
        <v>4126</v>
      </c>
      <c r="G2538" s="632" t="s">
        <v>694</v>
      </c>
      <c r="H2538" s="632" t="s">
        <v>694</v>
      </c>
      <c r="I2538" s="632" t="s">
        <v>564</v>
      </c>
      <c r="J2538" s="476"/>
      <c r="K2538" s="632" t="s">
        <v>10</v>
      </c>
      <c r="L2538" s="639">
        <v>1</v>
      </c>
      <c r="M2538" s="639" t="s">
        <v>694</v>
      </c>
      <c r="N2538" s="632" t="s">
        <v>11105</v>
      </c>
      <c r="O2538" s="632" t="s">
        <v>11105</v>
      </c>
      <c r="P2538" s="647">
        <f t="shared" si="81"/>
        <v>0</v>
      </c>
      <c r="Q2538" s="638">
        <f t="shared" si="82"/>
        <v>0</v>
      </c>
      <c r="R2538" s="637" t="s">
        <v>6085</v>
      </c>
      <c r="S2538" s="632" t="s">
        <v>834</v>
      </c>
      <c r="T2538" s="637" t="s">
        <v>10711</v>
      </c>
      <c r="U2538" s="632" t="s">
        <v>694</v>
      </c>
      <c r="V2538" s="476"/>
      <c r="W2538" s="632" t="s">
        <v>3432</v>
      </c>
      <c r="X2538" s="632" t="s">
        <v>3338</v>
      </c>
      <c r="Y2538" s="632" t="s">
        <v>11106</v>
      </c>
      <c r="Z2538" s="632" t="s">
        <v>11105</v>
      </c>
      <c r="AA2538" s="637" t="s">
        <v>6085</v>
      </c>
      <c r="AB2538" s="632" t="s">
        <v>834</v>
      </c>
    </row>
    <row r="2539" spans="1:28" ht="101.25">
      <c r="A2539" s="475" t="s">
        <v>28261</v>
      </c>
      <c r="B2539" s="842" t="s">
        <v>10924</v>
      </c>
      <c r="C2539" s="639" t="s">
        <v>10925</v>
      </c>
      <c r="D2539" s="632" t="s">
        <v>268</v>
      </c>
      <c r="E2539" s="632" t="s">
        <v>1366</v>
      </c>
      <c r="F2539" s="632" t="s">
        <v>718</v>
      </c>
      <c r="G2539" s="632" t="s">
        <v>694</v>
      </c>
      <c r="H2539" s="632" t="s">
        <v>694</v>
      </c>
      <c r="I2539" s="632" t="s">
        <v>564</v>
      </c>
      <c r="J2539" s="476"/>
      <c r="K2539" s="632" t="s">
        <v>10</v>
      </c>
      <c r="L2539" s="639">
        <v>1</v>
      </c>
      <c r="M2539" s="639" t="s">
        <v>694</v>
      </c>
      <c r="N2539" s="632" t="s">
        <v>11107</v>
      </c>
      <c r="O2539" s="632" t="s">
        <v>11107</v>
      </c>
      <c r="P2539" s="647">
        <f t="shared" si="81"/>
        <v>0</v>
      </c>
      <c r="Q2539" s="638">
        <f t="shared" si="82"/>
        <v>0</v>
      </c>
      <c r="R2539" s="637" t="s">
        <v>6085</v>
      </c>
      <c r="S2539" s="632" t="s">
        <v>834</v>
      </c>
      <c r="T2539" s="637" t="s">
        <v>10711</v>
      </c>
      <c r="U2539" s="632" t="s">
        <v>694</v>
      </c>
      <c r="V2539" s="476"/>
      <c r="W2539" s="632" t="s">
        <v>3744</v>
      </c>
      <c r="X2539" s="632" t="s">
        <v>3744</v>
      </c>
      <c r="Y2539" s="632" t="s">
        <v>11108</v>
      </c>
      <c r="Z2539" s="632" t="s">
        <v>11107</v>
      </c>
      <c r="AA2539" s="637" t="s">
        <v>6085</v>
      </c>
      <c r="AB2539" s="632" t="s">
        <v>834</v>
      </c>
    </row>
    <row r="2540" spans="1:28" ht="101.25">
      <c r="A2540" s="475" t="s">
        <v>28262</v>
      </c>
      <c r="B2540" s="842" t="s">
        <v>10924</v>
      </c>
      <c r="C2540" s="639" t="s">
        <v>10925</v>
      </c>
      <c r="D2540" s="632" t="s">
        <v>269</v>
      </c>
      <c r="E2540" s="632" t="s">
        <v>267</v>
      </c>
      <c r="F2540" s="632" t="s">
        <v>3344</v>
      </c>
      <c r="G2540" s="634">
        <v>42696</v>
      </c>
      <c r="H2540" s="632" t="s">
        <v>11109</v>
      </c>
      <c r="I2540" s="632" t="s">
        <v>3729</v>
      </c>
      <c r="J2540" s="476"/>
      <c r="K2540" s="632" t="s">
        <v>10</v>
      </c>
      <c r="L2540" s="639">
        <v>1</v>
      </c>
      <c r="M2540" s="639" t="s">
        <v>694</v>
      </c>
      <c r="N2540" s="632" t="s">
        <v>11110</v>
      </c>
      <c r="O2540" s="632" t="s">
        <v>11110</v>
      </c>
      <c r="P2540" s="647">
        <f t="shared" si="81"/>
        <v>0</v>
      </c>
      <c r="Q2540" s="638">
        <f t="shared" si="82"/>
        <v>0</v>
      </c>
      <c r="R2540" s="637" t="s">
        <v>563</v>
      </c>
      <c r="S2540" s="632" t="s">
        <v>1354</v>
      </c>
      <c r="T2540" s="637" t="s">
        <v>10720</v>
      </c>
      <c r="U2540" s="632" t="s">
        <v>694</v>
      </c>
      <c r="V2540" s="476"/>
      <c r="W2540" s="632" t="s">
        <v>3692</v>
      </c>
      <c r="X2540" s="632" t="s">
        <v>3692</v>
      </c>
      <c r="Y2540" s="632" t="s">
        <v>11111</v>
      </c>
      <c r="Z2540" s="632" t="s">
        <v>11110</v>
      </c>
      <c r="AA2540" s="632" t="s">
        <v>563</v>
      </c>
      <c r="AB2540" s="632" t="s">
        <v>1354</v>
      </c>
    </row>
    <row r="2541" spans="1:28" ht="67.5">
      <c r="A2541" s="475" t="s">
        <v>28263</v>
      </c>
      <c r="B2541" s="842" t="s">
        <v>11008</v>
      </c>
      <c r="C2541" s="639">
        <v>4217023353</v>
      </c>
      <c r="D2541" s="632" t="s">
        <v>268</v>
      </c>
      <c r="E2541" s="632" t="s">
        <v>1366</v>
      </c>
      <c r="F2541" s="632" t="s">
        <v>1833</v>
      </c>
      <c r="G2541" s="632" t="s">
        <v>694</v>
      </c>
      <c r="H2541" s="632" t="s">
        <v>694</v>
      </c>
      <c r="I2541" s="632" t="s">
        <v>11096</v>
      </c>
      <c r="J2541" s="476"/>
      <c r="K2541" s="632" t="s">
        <v>10</v>
      </c>
      <c r="L2541" s="639">
        <v>1</v>
      </c>
      <c r="M2541" s="639" t="s">
        <v>694</v>
      </c>
      <c r="N2541" s="632" t="s">
        <v>11112</v>
      </c>
      <c r="O2541" s="632" t="s">
        <v>11112</v>
      </c>
      <c r="P2541" s="647">
        <f t="shared" si="81"/>
        <v>0</v>
      </c>
      <c r="Q2541" s="638">
        <f t="shared" si="82"/>
        <v>0</v>
      </c>
      <c r="R2541" s="637" t="s">
        <v>6085</v>
      </c>
      <c r="S2541" s="632" t="s">
        <v>834</v>
      </c>
      <c r="T2541" s="637" t="s">
        <v>10711</v>
      </c>
      <c r="U2541" s="632" t="s">
        <v>694</v>
      </c>
      <c r="V2541" s="476"/>
      <c r="W2541" s="632" t="s">
        <v>3243</v>
      </c>
      <c r="X2541" s="632" t="s">
        <v>3243</v>
      </c>
      <c r="Y2541" s="632" t="s">
        <v>11113</v>
      </c>
      <c r="Z2541" s="632" t="s">
        <v>11112</v>
      </c>
      <c r="AA2541" s="637" t="s">
        <v>6085</v>
      </c>
      <c r="AB2541" s="632" t="s">
        <v>834</v>
      </c>
    </row>
    <row r="2542" spans="1:28" ht="90">
      <c r="A2542" s="475" t="s">
        <v>28264</v>
      </c>
      <c r="B2542" s="842" t="s">
        <v>5806</v>
      </c>
      <c r="C2542" s="632" t="s">
        <v>4204</v>
      </c>
      <c r="D2542" s="632" t="s">
        <v>269</v>
      </c>
      <c r="E2542" s="632" t="s">
        <v>560</v>
      </c>
      <c r="F2542" s="634">
        <v>42685</v>
      </c>
      <c r="G2542" s="634">
        <v>42457</v>
      </c>
      <c r="H2542" s="632" t="s">
        <v>11114</v>
      </c>
      <c r="I2542" s="632" t="s">
        <v>3027</v>
      </c>
      <c r="J2542" s="476"/>
      <c r="K2542" s="632" t="s">
        <v>10</v>
      </c>
      <c r="L2542" s="639">
        <v>1</v>
      </c>
      <c r="M2542" s="639" t="s">
        <v>694</v>
      </c>
      <c r="N2542" s="637">
        <v>140966.81</v>
      </c>
      <c r="O2542" s="637">
        <v>140966.81</v>
      </c>
      <c r="P2542" s="647">
        <f t="shared" si="81"/>
        <v>0</v>
      </c>
      <c r="Q2542" s="638">
        <f t="shared" si="82"/>
        <v>0</v>
      </c>
      <c r="R2542" s="637" t="s">
        <v>836</v>
      </c>
      <c r="S2542" s="632" t="s">
        <v>837</v>
      </c>
      <c r="T2542" s="637" t="s">
        <v>11115</v>
      </c>
      <c r="U2542" s="637" t="s">
        <v>694</v>
      </c>
      <c r="V2542" s="476"/>
      <c r="W2542" s="634">
        <v>42695</v>
      </c>
      <c r="X2542" s="634">
        <v>42695</v>
      </c>
      <c r="Y2542" s="632" t="s">
        <v>11116</v>
      </c>
      <c r="Z2542" s="637">
        <v>140966.81</v>
      </c>
      <c r="AA2542" s="637" t="s">
        <v>836</v>
      </c>
      <c r="AB2542" s="632" t="s">
        <v>837</v>
      </c>
    </row>
    <row r="2543" spans="1:28" ht="67.5">
      <c r="A2543" s="475" t="s">
        <v>28265</v>
      </c>
      <c r="B2543" s="842" t="s">
        <v>5924</v>
      </c>
      <c r="C2543" s="639">
        <v>4216005168</v>
      </c>
      <c r="D2543" s="632" t="s">
        <v>268</v>
      </c>
      <c r="E2543" s="632" t="s">
        <v>1366</v>
      </c>
      <c r="F2543" s="634">
        <v>42721</v>
      </c>
      <c r="G2543" s="632" t="s">
        <v>694</v>
      </c>
      <c r="H2543" s="632" t="s">
        <v>694</v>
      </c>
      <c r="I2543" s="632" t="s">
        <v>1367</v>
      </c>
      <c r="J2543" s="476"/>
      <c r="K2543" s="632" t="s">
        <v>10</v>
      </c>
      <c r="L2543" s="639">
        <v>1</v>
      </c>
      <c r="M2543" s="639" t="s">
        <v>694</v>
      </c>
      <c r="N2543" s="637">
        <v>1956421.44</v>
      </c>
      <c r="O2543" s="637">
        <v>1956421.44</v>
      </c>
      <c r="P2543" s="647">
        <f t="shared" si="81"/>
        <v>0</v>
      </c>
      <c r="Q2543" s="638">
        <f t="shared" si="82"/>
        <v>0</v>
      </c>
      <c r="R2543" s="637" t="s">
        <v>1148</v>
      </c>
      <c r="S2543" s="632" t="s">
        <v>834</v>
      </c>
      <c r="T2543" s="637" t="s">
        <v>10711</v>
      </c>
      <c r="U2543" s="632" t="s">
        <v>694</v>
      </c>
      <c r="V2543" s="476"/>
      <c r="W2543" s="632" t="s">
        <v>3243</v>
      </c>
      <c r="X2543" s="632" t="s">
        <v>3243</v>
      </c>
      <c r="Y2543" s="632" t="s">
        <v>11117</v>
      </c>
      <c r="Z2543" s="637">
        <v>1956421.44</v>
      </c>
      <c r="AA2543" s="637" t="s">
        <v>1148</v>
      </c>
      <c r="AB2543" s="632" t="s">
        <v>834</v>
      </c>
    </row>
    <row r="2544" spans="1:28" ht="67.5">
      <c r="A2544" s="475" t="s">
        <v>28266</v>
      </c>
      <c r="B2544" s="842" t="s">
        <v>5924</v>
      </c>
      <c r="C2544" s="639">
        <v>4216005168</v>
      </c>
      <c r="D2544" s="632" t="s">
        <v>268</v>
      </c>
      <c r="E2544" s="632" t="s">
        <v>1366</v>
      </c>
      <c r="F2544" s="634">
        <v>42721</v>
      </c>
      <c r="G2544" s="632" t="s">
        <v>694</v>
      </c>
      <c r="H2544" s="632" t="s">
        <v>694</v>
      </c>
      <c r="I2544" s="632" t="s">
        <v>1367</v>
      </c>
      <c r="J2544" s="476"/>
      <c r="K2544" s="632" t="s">
        <v>10</v>
      </c>
      <c r="L2544" s="639">
        <v>1</v>
      </c>
      <c r="M2544" s="639" t="s">
        <v>694</v>
      </c>
      <c r="N2544" s="637">
        <v>347750</v>
      </c>
      <c r="O2544" s="637">
        <v>347750</v>
      </c>
      <c r="P2544" s="647">
        <f t="shared" si="81"/>
        <v>0</v>
      </c>
      <c r="Q2544" s="638">
        <f t="shared" si="82"/>
        <v>0</v>
      </c>
      <c r="R2544" s="637" t="s">
        <v>1148</v>
      </c>
      <c r="S2544" s="632" t="s">
        <v>834</v>
      </c>
      <c r="T2544" s="637" t="s">
        <v>10711</v>
      </c>
      <c r="U2544" s="632" t="s">
        <v>694</v>
      </c>
      <c r="V2544" s="476"/>
      <c r="W2544" s="632" t="s">
        <v>3708</v>
      </c>
      <c r="X2544" s="632" t="s">
        <v>3243</v>
      </c>
      <c r="Y2544" s="632" t="s">
        <v>11118</v>
      </c>
      <c r="Z2544" s="637">
        <v>347750</v>
      </c>
      <c r="AA2544" s="637" t="s">
        <v>1148</v>
      </c>
      <c r="AB2544" s="632" t="s">
        <v>834</v>
      </c>
    </row>
    <row r="2545" spans="1:28" ht="56.25">
      <c r="A2545" s="475" t="s">
        <v>28267</v>
      </c>
      <c r="B2545" s="842" t="s">
        <v>5924</v>
      </c>
      <c r="C2545" s="639">
        <v>4216005168</v>
      </c>
      <c r="D2545" s="632" t="s">
        <v>830</v>
      </c>
      <c r="E2545" s="632" t="s">
        <v>11011</v>
      </c>
      <c r="F2545" s="634">
        <v>42530</v>
      </c>
      <c r="G2545" s="634" t="s">
        <v>694</v>
      </c>
      <c r="H2545" s="632" t="s">
        <v>694</v>
      </c>
      <c r="I2545" s="632" t="s">
        <v>992</v>
      </c>
      <c r="J2545" s="476"/>
      <c r="K2545" s="632" t="s">
        <v>10</v>
      </c>
      <c r="L2545" s="639">
        <v>1</v>
      </c>
      <c r="M2545" s="639" t="s">
        <v>694</v>
      </c>
      <c r="N2545" s="637">
        <v>165853.68</v>
      </c>
      <c r="O2545" s="637">
        <v>165853.68</v>
      </c>
      <c r="P2545" s="647">
        <f t="shared" si="81"/>
        <v>0</v>
      </c>
      <c r="Q2545" s="638">
        <f t="shared" si="82"/>
        <v>0</v>
      </c>
      <c r="R2545" s="637" t="s">
        <v>11119</v>
      </c>
      <c r="S2545" s="632" t="s">
        <v>11120</v>
      </c>
      <c r="T2545" s="637" t="s">
        <v>11121</v>
      </c>
      <c r="U2545" s="637" t="s">
        <v>694</v>
      </c>
      <c r="V2545" s="476"/>
      <c r="W2545" s="634">
        <v>42732</v>
      </c>
      <c r="X2545" s="634">
        <v>42732</v>
      </c>
      <c r="Y2545" s="632" t="s">
        <v>7648</v>
      </c>
      <c r="Z2545" s="637">
        <v>165853.68</v>
      </c>
      <c r="AA2545" s="637" t="s">
        <v>11119</v>
      </c>
      <c r="AB2545" s="632" t="s">
        <v>11120</v>
      </c>
    </row>
    <row r="2546" spans="1:28" ht="78.75">
      <c r="A2546" s="475" t="s">
        <v>28268</v>
      </c>
      <c r="B2546" s="842" t="s">
        <v>5924</v>
      </c>
      <c r="C2546" s="639">
        <v>4216005168</v>
      </c>
      <c r="D2546" s="632" t="s">
        <v>830</v>
      </c>
      <c r="E2546" s="632" t="s">
        <v>11011</v>
      </c>
      <c r="F2546" s="634">
        <v>42530</v>
      </c>
      <c r="G2546" s="634" t="s">
        <v>694</v>
      </c>
      <c r="H2546" s="632" t="s">
        <v>694</v>
      </c>
      <c r="I2546" s="632" t="s">
        <v>992</v>
      </c>
      <c r="J2546" s="476"/>
      <c r="K2546" s="632" t="s">
        <v>10</v>
      </c>
      <c r="L2546" s="639">
        <v>1</v>
      </c>
      <c r="M2546" s="639" t="s">
        <v>694</v>
      </c>
      <c r="N2546" s="637">
        <v>74961.600000000006</v>
      </c>
      <c r="O2546" s="637">
        <v>74961.600000000006</v>
      </c>
      <c r="P2546" s="647">
        <f t="shared" si="81"/>
        <v>0</v>
      </c>
      <c r="Q2546" s="638">
        <f t="shared" si="82"/>
        <v>0</v>
      </c>
      <c r="R2546" s="637" t="s">
        <v>11122</v>
      </c>
      <c r="S2546" s="632" t="s">
        <v>11123</v>
      </c>
      <c r="T2546" s="637" t="s">
        <v>11124</v>
      </c>
      <c r="U2546" s="637" t="s">
        <v>694</v>
      </c>
      <c r="V2546" s="476"/>
      <c r="W2546" s="634">
        <v>42732</v>
      </c>
      <c r="X2546" s="634">
        <v>42732</v>
      </c>
      <c r="Y2546" s="632" t="s">
        <v>7593</v>
      </c>
      <c r="Z2546" s="637">
        <v>74961.600000000006</v>
      </c>
      <c r="AA2546" s="637" t="s">
        <v>11122</v>
      </c>
      <c r="AB2546" s="632" t="s">
        <v>11123</v>
      </c>
    </row>
    <row r="2547" spans="1:28" ht="78.75">
      <c r="A2547" s="475" t="s">
        <v>28269</v>
      </c>
      <c r="B2547" s="842" t="s">
        <v>6007</v>
      </c>
      <c r="C2547" s="639">
        <v>4217030047</v>
      </c>
      <c r="D2547" s="632" t="s">
        <v>269</v>
      </c>
      <c r="E2547" s="632" t="s">
        <v>10713</v>
      </c>
      <c r="F2547" s="632" t="s">
        <v>3398</v>
      </c>
      <c r="G2547" s="632" t="s">
        <v>1833</v>
      </c>
      <c r="H2547" s="632" t="s">
        <v>11125</v>
      </c>
      <c r="I2547" s="632" t="s">
        <v>10715</v>
      </c>
      <c r="J2547" s="476"/>
      <c r="K2547" s="632" t="s">
        <v>10</v>
      </c>
      <c r="L2547" s="639">
        <v>1</v>
      </c>
      <c r="M2547" s="639" t="s">
        <v>694</v>
      </c>
      <c r="N2547" s="637">
        <v>155592.85999999999</v>
      </c>
      <c r="O2547" s="637">
        <v>155592.85999999999</v>
      </c>
      <c r="P2547" s="647">
        <f t="shared" si="81"/>
        <v>0</v>
      </c>
      <c r="Q2547" s="638">
        <f t="shared" si="82"/>
        <v>0</v>
      </c>
      <c r="R2547" s="637" t="s">
        <v>10868</v>
      </c>
      <c r="S2547" s="632" t="s">
        <v>10869</v>
      </c>
      <c r="T2547" s="637" t="s">
        <v>10870</v>
      </c>
      <c r="U2547" s="637"/>
      <c r="V2547" s="476"/>
      <c r="W2547" s="632" t="s">
        <v>3444</v>
      </c>
      <c r="X2547" s="634">
        <v>42724</v>
      </c>
      <c r="Y2547" s="632" t="s">
        <v>11126</v>
      </c>
      <c r="Z2547" s="637">
        <v>155592.85999999999</v>
      </c>
      <c r="AA2547" s="637" t="s">
        <v>10872</v>
      </c>
      <c r="AB2547" s="632" t="s">
        <v>10873</v>
      </c>
    </row>
    <row r="2548" spans="1:28" ht="67.5">
      <c r="A2548" s="475" t="s">
        <v>28270</v>
      </c>
      <c r="B2548" s="842" t="s">
        <v>6007</v>
      </c>
      <c r="C2548" s="639">
        <v>4217030047</v>
      </c>
      <c r="D2548" s="632" t="s">
        <v>268</v>
      </c>
      <c r="E2548" s="632" t="s">
        <v>2139</v>
      </c>
      <c r="F2548" s="632" t="s">
        <v>3398</v>
      </c>
      <c r="G2548" s="632" t="s">
        <v>3398</v>
      </c>
      <c r="H2548" s="632"/>
      <c r="I2548" s="632" t="s">
        <v>11096</v>
      </c>
      <c r="J2548" s="476"/>
      <c r="K2548" s="632" t="s">
        <v>10</v>
      </c>
      <c r="L2548" s="639">
        <v>1</v>
      </c>
      <c r="M2548" s="639" t="s">
        <v>694</v>
      </c>
      <c r="N2548" s="637">
        <v>47564</v>
      </c>
      <c r="O2548" s="637">
        <v>47564</v>
      </c>
      <c r="P2548" s="647">
        <f t="shared" si="81"/>
        <v>0</v>
      </c>
      <c r="Q2548" s="638">
        <f t="shared" si="82"/>
        <v>0</v>
      </c>
      <c r="R2548" s="637" t="s">
        <v>6085</v>
      </c>
      <c r="S2548" s="632" t="s">
        <v>834</v>
      </c>
      <c r="T2548" s="637" t="s">
        <v>10711</v>
      </c>
      <c r="U2548" s="637"/>
      <c r="V2548" s="476"/>
      <c r="W2548" s="632" t="s">
        <v>3358</v>
      </c>
      <c r="X2548" s="634">
        <v>42720</v>
      </c>
      <c r="Y2548" s="632" t="s">
        <v>11127</v>
      </c>
      <c r="Z2548" s="637">
        <v>47564</v>
      </c>
      <c r="AA2548" s="637" t="s">
        <v>6085</v>
      </c>
      <c r="AB2548" s="632">
        <v>4205109214</v>
      </c>
    </row>
    <row r="2549" spans="1:28" ht="78.75">
      <c r="A2549" s="475" t="s">
        <v>28271</v>
      </c>
      <c r="B2549" s="842" t="s">
        <v>6007</v>
      </c>
      <c r="C2549" s="639">
        <v>4217030047</v>
      </c>
      <c r="D2549" s="632" t="s">
        <v>269</v>
      </c>
      <c r="E2549" s="632" t="s">
        <v>267</v>
      </c>
      <c r="F2549" s="632" t="s">
        <v>1833</v>
      </c>
      <c r="G2549" s="632" t="s">
        <v>3708</v>
      </c>
      <c r="H2549" s="632" t="s">
        <v>11128</v>
      </c>
      <c r="I2549" s="632" t="s">
        <v>3784</v>
      </c>
      <c r="J2549" s="476"/>
      <c r="K2549" s="632" t="s">
        <v>10</v>
      </c>
      <c r="L2549" s="639">
        <v>1</v>
      </c>
      <c r="M2549" s="639" t="s">
        <v>694</v>
      </c>
      <c r="N2549" s="637">
        <v>19453.2</v>
      </c>
      <c r="O2549" s="637">
        <v>19453.2</v>
      </c>
      <c r="P2549" s="647">
        <f t="shared" si="81"/>
        <v>0</v>
      </c>
      <c r="Q2549" s="638">
        <f t="shared" si="82"/>
        <v>0</v>
      </c>
      <c r="R2549" s="637" t="s">
        <v>563</v>
      </c>
      <c r="S2549" s="632" t="s">
        <v>1354</v>
      </c>
      <c r="T2549" s="637" t="s">
        <v>10720</v>
      </c>
      <c r="U2549" s="637"/>
      <c r="V2549" s="476"/>
      <c r="W2549" s="632"/>
      <c r="X2549" s="634"/>
      <c r="Y2549" s="632"/>
      <c r="Z2549" s="637">
        <v>19453.2</v>
      </c>
      <c r="AA2549" s="637" t="s">
        <v>563</v>
      </c>
      <c r="AB2549" s="632" t="s">
        <v>1354</v>
      </c>
    </row>
    <row r="2550" spans="1:28" ht="67.5">
      <c r="A2550" s="475" t="s">
        <v>28272</v>
      </c>
      <c r="B2550" s="842" t="s">
        <v>5981</v>
      </c>
      <c r="C2550" s="639">
        <v>4220015458</v>
      </c>
      <c r="D2550" s="632" t="s">
        <v>268</v>
      </c>
      <c r="E2550" s="632" t="s">
        <v>2139</v>
      </c>
      <c r="F2550" s="632" t="s">
        <v>3418</v>
      </c>
      <c r="G2550" s="632" t="s">
        <v>3418</v>
      </c>
      <c r="H2550" s="632"/>
      <c r="I2550" s="632" t="s">
        <v>11096</v>
      </c>
      <c r="J2550" s="476"/>
      <c r="K2550" s="632" t="s">
        <v>10</v>
      </c>
      <c r="L2550" s="639">
        <v>1</v>
      </c>
      <c r="M2550" s="639" t="s">
        <v>694</v>
      </c>
      <c r="N2550" s="637">
        <v>44099.8</v>
      </c>
      <c r="O2550" s="637">
        <v>44099.8</v>
      </c>
      <c r="P2550" s="647">
        <f t="shared" si="81"/>
        <v>0</v>
      </c>
      <c r="Q2550" s="638">
        <f t="shared" si="82"/>
        <v>0</v>
      </c>
      <c r="R2550" s="637" t="s">
        <v>6085</v>
      </c>
      <c r="S2550" s="632" t="s">
        <v>834</v>
      </c>
      <c r="T2550" s="637" t="s">
        <v>10711</v>
      </c>
      <c r="U2550" s="637"/>
      <c r="V2550" s="476"/>
      <c r="W2550" s="632" t="s">
        <v>3243</v>
      </c>
      <c r="X2550" s="634">
        <v>42732</v>
      </c>
      <c r="Y2550" s="632" t="s">
        <v>11129</v>
      </c>
      <c r="Z2550" s="637">
        <v>44099.8</v>
      </c>
      <c r="AA2550" s="637" t="s">
        <v>6085</v>
      </c>
      <c r="AB2550" s="632">
        <v>4205109214</v>
      </c>
    </row>
    <row r="2551" spans="1:28" ht="67.5">
      <c r="A2551" s="475" t="s">
        <v>28273</v>
      </c>
      <c r="B2551" s="842" t="s">
        <v>6020</v>
      </c>
      <c r="C2551" s="639">
        <v>4217032076</v>
      </c>
      <c r="D2551" s="632" t="s">
        <v>268</v>
      </c>
      <c r="E2551" s="632" t="s">
        <v>2139</v>
      </c>
      <c r="F2551" s="632" t="s">
        <v>3017</v>
      </c>
      <c r="G2551" s="632" t="s">
        <v>3017</v>
      </c>
      <c r="H2551" s="632"/>
      <c r="I2551" s="632" t="s">
        <v>1367</v>
      </c>
      <c r="J2551" s="476"/>
      <c r="K2551" s="632" t="s">
        <v>10</v>
      </c>
      <c r="L2551" s="639">
        <v>1</v>
      </c>
      <c r="M2551" s="639" t="s">
        <v>694</v>
      </c>
      <c r="N2551" s="637">
        <v>145140</v>
      </c>
      <c r="O2551" s="637">
        <v>145140</v>
      </c>
      <c r="P2551" s="647">
        <f t="shared" si="81"/>
        <v>0</v>
      </c>
      <c r="Q2551" s="638">
        <f t="shared" si="82"/>
        <v>0</v>
      </c>
      <c r="R2551" s="637" t="s">
        <v>6085</v>
      </c>
      <c r="S2551" s="632" t="s">
        <v>834</v>
      </c>
      <c r="T2551" s="637" t="s">
        <v>10711</v>
      </c>
      <c r="U2551" s="637"/>
      <c r="V2551" s="476"/>
      <c r="W2551" s="632" t="s">
        <v>11130</v>
      </c>
      <c r="X2551" s="634">
        <v>42657</v>
      </c>
      <c r="Y2551" s="632" t="s">
        <v>11131</v>
      </c>
      <c r="Z2551" s="637">
        <v>145140</v>
      </c>
      <c r="AA2551" s="637" t="s">
        <v>6085</v>
      </c>
      <c r="AB2551" s="632">
        <v>4205109214</v>
      </c>
    </row>
    <row r="2552" spans="1:28" ht="78.75">
      <c r="A2552" s="475" t="s">
        <v>28274</v>
      </c>
      <c r="B2552" s="842" t="s">
        <v>6020</v>
      </c>
      <c r="C2552" s="639">
        <v>4217032076</v>
      </c>
      <c r="D2552" s="632" t="s">
        <v>269</v>
      </c>
      <c r="E2552" s="632" t="s">
        <v>10713</v>
      </c>
      <c r="F2552" s="632" t="s">
        <v>3503</v>
      </c>
      <c r="G2552" s="632" t="s">
        <v>3398</v>
      </c>
      <c r="H2552" s="632" t="s">
        <v>11132</v>
      </c>
      <c r="I2552" s="632" t="s">
        <v>10715</v>
      </c>
      <c r="J2552" s="476"/>
      <c r="K2552" s="632" t="s">
        <v>10</v>
      </c>
      <c r="L2552" s="639">
        <v>1</v>
      </c>
      <c r="M2552" s="639" t="s">
        <v>694</v>
      </c>
      <c r="N2552" s="637">
        <v>469987.84000000003</v>
      </c>
      <c r="O2552" s="637">
        <v>469987.84000000003</v>
      </c>
      <c r="P2552" s="647">
        <f t="shared" si="81"/>
        <v>0</v>
      </c>
      <c r="Q2552" s="638">
        <f t="shared" si="82"/>
        <v>0</v>
      </c>
      <c r="R2552" s="637" t="s">
        <v>10868</v>
      </c>
      <c r="S2552" s="632" t="s">
        <v>10869</v>
      </c>
      <c r="T2552" s="637" t="s">
        <v>10870</v>
      </c>
      <c r="U2552" s="637"/>
      <c r="V2552" s="476"/>
      <c r="W2552" s="632" t="s">
        <v>3696</v>
      </c>
      <c r="X2552" s="634">
        <v>42698</v>
      </c>
      <c r="Y2552" s="632" t="s">
        <v>11133</v>
      </c>
      <c r="Z2552" s="637">
        <v>469987.84000000003</v>
      </c>
      <c r="AA2552" s="637" t="s">
        <v>10872</v>
      </c>
      <c r="AB2552" s="632" t="s">
        <v>10873</v>
      </c>
    </row>
    <row r="2553" spans="1:28" ht="78.75">
      <c r="A2553" s="475" t="s">
        <v>28275</v>
      </c>
      <c r="B2553" s="842" t="s">
        <v>6020</v>
      </c>
      <c r="C2553" s="639">
        <v>4217032076</v>
      </c>
      <c r="D2553" s="632" t="s">
        <v>269</v>
      </c>
      <c r="E2553" s="632" t="s">
        <v>267</v>
      </c>
      <c r="F2553" s="632" t="s">
        <v>3503</v>
      </c>
      <c r="G2553" s="632" t="s">
        <v>3398</v>
      </c>
      <c r="H2553" s="632" t="s">
        <v>11132</v>
      </c>
      <c r="I2553" s="632" t="s">
        <v>3784</v>
      </c>
      <c r="J2553" s="476"/>
      <c r="K2553" s="632" t="s">
        <v>10</v>
      </c>
      <c r="L2553" s="639">
        <v>1</v>
      </c>
      <c r="M2553" s="639" t="s">
        <v>694</v>
      </c>
      <c r="N2553" s="637">
        <v>68479.399999999994</v>
      </c>
      <c r="O2553" s="637">
        <v>68479.399999999994</v>
      </c>
      <c r="P2553" s="647">
        <f t="shared" si="81"/>
        <v>0</v>
      </c>
      <c r="Q2553" s="638">
        <f t="shared" si="82"/>
        <v>0</v>
      </c>
      <c r="R2553" s="637" t="s">
        <v>563</v>
      </c>
      <c r="S2553" s="632" t="s">
        <v>1354</v>
      </c>
      <c r="T2553" s="637" t="s">
        <v>10720</v>
      </c>
      <c r="U2553" s="637"/>
      <c r="V2553" s="476"/>
      <c r="W2553" s="632" t="s">
        <v>3201</v>
      </c>
      <c r="X2553" s="634">
        <v>42695</v>
      </c>
      <c r="Y2553" s="632" t="s">
        <v>11134</v>
      </c>
      <c r="Z2553" s="637">
        <v>68479.399999999994</v>
      </c>
      <c r="AA2553" s="637" t="s">
        <v>563</v>
      </c>
      <c r="AB2553" s="632" t="s">
        <v>1354</v>
      </c>
    </row>
    <row r="2554" spans="1:28" ht="67.5">
      <c r="A2554" s="475" t="s">
        <v>28276</v>
      </c>
      <c r="B2554" s="842" t="s">
        <v>6014</v>
      </c>
      <c r="C2554" s="639">
        <v>4217023787</v>
      </c>
      <c r="D2554" s="632" t="s">
        <v>268</v>
      </c>
      <c r="E2554" s="632" t="s">
        <v>2139</v>
      </c>
      <c r="F2554" s="632" t="s">
        <v>3751</v>
      </c>
      <c r="G2554" s="632" t="s">
        <v>3751</v>
      </c>
      <c r="H2554" s="632"/>
      <c r="I2554" s="632" t="s">
        <v>1367</v>
      </c>
      <c r="J2554" s="476"/>
      <c r="K2554" s="632" t="s">
        <v>10</v>
      </c>
      <c r="L2554" s="639">
        <v>1</v>
      </c>
      <c r="M2554" s="639" t="s">
        <v>694</v>
      </c>
      <c r="N2554" s="637">
        <v>54076</v>
      </c>
      <c r="O2554" s="637">
        <v>54076</v>
      </c>
      <c r="P2554" s="647">
        <f t="shared" si="81"/>
        <v>0</v>
      </c>
      <c r="Q2554" s="638">
        <f t="shared" si="82"/>
        <v>0</v>
      </c>
      <c r="R2554" s="637" t="s">
        <v>6085</v>
      </c>
      <c r="S2554" s="632" t="s">
        <v>834</v>
      </c>
      <c r="T2554" s="637" t="s">
        <v>10711</v>
      </c>
      <c r="U2554" s="637"/>
      <c r="V2554" s="476"/>
      <c r="W2554" s="632" t="s">
        <v>3755</v>
      </c>
      <c r="X2554" s="634">
        <v>42676</v>
      </c>
      <c r="Y2554" s="632" t="s">
        <v>11135</v>
      </c>
      <c r="Z2554" s="637">
        <v>54076</v>
      </c>
      <c r="AA2554" s="637" t="s">
        <v>6085</v>
      </c>
      <c r="AB2554" s="632">
        <v>4205109214</v>
      </c>
    </row>
    <row r="2555" spans="1:28" ht="78.75">
      <c r="A2555" s="475" t="s">
        <v>28277</v>
      </c>
      <c r="B2555" s="842" t="s">
        <v>6014</v>
      </c>
      <c r="C2555" s="639">
        <v>4217023787</v>
      </c>
      <c r="D2555" s="632" t="s">
        <v>269</v>
      </c>
      <c r="E2555" s="632" t="s">
        <v>10713</v>
      </c>
      <c r="F2555" s="632" t="s">
        <v>3217</v>
      </c>
      <c r="G2555" s="632" t="s">
        <v>3243</v>
      </c>
      <c r="H2555" s="632" t="s">
        <v>11136</v>
      </c>
      <c r="I2555" s="632" t="s">
        <v>10715</v>
      </c>
      <c r="J2555" s="476"/>
      <c r="K2555" s="632" t="s">
        <v>10</v>
      </c>
      <c r="L2555" s="639">
        <v>1</v>
      </c>
      <c r="M2555" s="639" t="s">
        <v>694</v>
      </c>
      <c r="N2555" s="637">
        <v>104565.81</v>
      </c>
      <c r="O2555" s="637">
        <v>104565.81</v>
      </c>
      <c r="P2555" s="647">
        <f t="shared" si="81"/>
        <v>0</v>
      </c>
      <c r="Q2555" s="638">
        <f t="shared" si="82"/>
        <v>0</v>
      </c>
      <c r="R2555" s="637" t="s">
        <v>10868</v>
      </c>
      <c r="S2555" s="632" t="s">
        <v>10869</v>
      </c>
      <c r="T2555" s="637" t="s">
        <v>10870</v>
      </c>
      <c r="U2555" s="637"/>
      <c r="V2555" s="476"/>
      <c r="W2555" s="632"/>
      <c r="X2555" s="634"/>
      <c r="Y2555" s="632"/>
      <c r="Z2555" s="637">
        <v>104565.81</v>
      </c>
      <c r="AA2555" s="637" t="s">
        <v>10872</v>
      </c>
      <c r="AB2555" s="632" t="s">
        <v>10873</v>
      </c>
    </row>
    <row r="2556" spans="1:28" ht="78.75">
      <c r="A2556" s="475" t="s">
        <v>28278</v>
      </c>
      <c r="B2556" s="842" t="s">
        <v>6014</v>
      </c>
      <c r="C2556" s="639">
        <v>4217023787</v>
      </c>
      <c r="D2556" s="632" t="s">
        <v>269</v>
      </c>
      <c r="E2556" s="632" t="s">
        <v>267</v>
      </c>
      <c r="F2556" s="632" t="s">
        <v>3705</v>
      </c>
      <c r="G2556" s="632" t="s">
        <v>3201</v>
      </c>
      <c r="H2556" s="632" t="s">
        <v>11137</v>
      </c>
      <c r="I2556" s="632" t="s">
        <v>3784</v>
      </c>
      <c r="J2556" s="476"/>
      <c r="K2556" s="632" t="s">
        <v>10</v>
      </c>
      <c r="L2556" s="639">
        <v>1</v>
      </c>
      <c r="M2556" s="639" t="s">
        <v>694</v>
      </c>
      <c r="N2556" s="637">
        <v>9188.9</v>
      </c>
      <c r="O2556" s="637">
        <v>9188.9</v>
      </c>
      <c r="P2556" s="647">
        <f t="shared" si="81"/>
        <v>0</v>
      </c>
      <c r="Q2556" s="638">
        <f t="shared" si="82"/>
        <v>0</v>
      </c>
      <c r="R2556" s="637" t="s">
        <v>563</v>
      </c>
      <c r="S2556" s="632" t="s">
        <v>1354</v>
      </c>
      <c r="T2556" s="637" t="s">
        <v>10720</v>
      </c>
      <c r="U2556" s="637"/>
      <c r="V2556" s="476"/>
      <c r="W2556" s="632" t="s">
        <v>3411</v>
      </c>
      <c r="X2556" s="634">
        <v>42702</v>
      </c>
      <c r="Y2556" s="632" t="s">
        <v>11138</v>
      </c>
      <c r="Z2556" s="637">
        <v>9188.9</v>
      </c>
      <c r="AA2556" s="637" t="s">
        <v>563</v>
      </c>
      <c r="AB2556" s="632" t="s">
        <v>1354</v>
      </c>
    </row>
    <row r="2557" spans="1:28" ht="67.5">
      <c r="A2557" s="475" t="s">
        <v>28279</v>
      </c>
      <c r="B2557" s="842" t="s">
        <v>5839</v>
      </c>
      <c r="C2557" s="636">
        <v>4221008260</v>
      </c>
      <c r="D2557" s="632" t="s">
        <v>268</v>
      </c>
      <c r="E2557" s="632" t="s">
        <v>2139</v>
      </c>
      <c r="F2557" s="632" t="s">
        <v>3381</v>
      </c>
      <c r="G2557" s="632" t="s">
        <v>10701</v>
      </c>
      <c r="H2557" s="632" t="s">
        <v>10701</v>
      </c>
      <c r="I2557" s="632" t="s">
        <v>405</v>
      </c>
      <c r="J2557" s="476"/>
      <c r="K2557" s="632" t="s">
        <v>10</v>
      </c>
      <c r="L2557" s="639">
        <v>1</v>
      </c>
      <c r="M2557" s="639" t="s">
        <v>694</v>
      </c>
      <c r="N2557" s="637">
        <v>68265</v>
      </c>
      <c r="O2557" s="637">
        <v>68265</v>
      </c>
      <c r="P2557" s="647">
        <f t="shared" si="81"/>
        <v>0</v>
      </c>
      <c r="Q2557" s="638">
        <f t="shared" si="82"/>
        <v>0</v>
      </c>
      <c r="R2557" s="637" t="s">
        <v>1148</v>
      </c>
      <c r="S2557" s="632" t="s">
        <v>834</v>
      </c>
      <c r="T2557" s="637" t="s">
        <v>11139</v>
      </c>
      <c r="U2557" s="672"/>
      <c r="V2557" s="476"/>
      <c r="W2557" s="632" t="s">
        <v>3387</v>
      </c>
      <c r="X2557" s="632" t="s">
        <v>3387</v>
      </c>
      <c r="Y2557" s="632" t="s">
        <v>11140</v>
      </c>
      <c r="Z2557" s="637">
        <v>68265</v>
      </c>
      <c r="AA2557" s="637" t="s">
        <v>1148</v>
      </c>
      <c r="AB2557" s="632" t="s">
        <v>834</v>
      </c>
    </row>
    <row r="2558" spans="1:28" ht="78.75">
      <c r="A2558" s="475" t="s">
        <v>28280</v>
      </c>
      <c r="B2558" s="842" t="s">
        <v>5808</v>
      </c>
      <c r="C2558" s="636">
        <v>4221009979</v>
      </c>
      <c r="D2558" s="632" t="s">
        <v>269</v>
      </c>
      <c r="E2558" s="632" t="s">
        <v>267</v>
      </c>
      <c r="F2558" s="632" t="s">
        <v>3391</v>
      </c>
      <c r="G2558" s="632" t="s">
        <v>3392</v>
      </c>
      <c r="H2558" s="632" t="s">
        <v>11141</v>
      </c>
      <c r="I2558" s="632" t="s">
        <v>10970</v>
      </c>
      <c r="J2558" s="476"/>
      <c r="K2558" s="632" t="s">
        <v>10</v>
      </c>
      <c r="L2558" s="639">
        <v>1</v>
      </c>
      <c r="M2558" s="639" t="s">
        <v>694</v>
      </c>
      <c r="N2558" s="637">
        <v>21350</v>
      </c>
      <c r="O2558" s="637">
        <v>21350</v>
      </c>
      <c r="P2558" s="647">
        <f t="shared" si="81"/>
        <v>0</v>
      </c>
      <c r="Q2558" s="638">
        <f t="shared" si="82"/>
        <v>0</v>
      </c>
      <c r="R2558" s="637" t="s">
        <v>563</v>
      </c>
      <c r="S2558" s="632" t="s">
        <v>1354</v>
      </c>
      <c r="T2558" s="637" t="s">
        <v>11142</v>
      </c>
      <c r="U2558" s="637"/>
      <c r="V2558" s="476"/>
      <c r="W2558" s="634">
        <v>42681</v>
      </c>
      <c r="X2558" s="634">
        <v>42711</v>
      </c>
      <c r="Y2558" s="632" t="s">
        <v>11143</v>
      </c>
      <c r="Z2558" s="637">
        <v>21350</v>
      </c>
      <c r="AA2558" s="637" t="s">
        <v>563</v>
      </c>
      <c r="AB2558" s="632" t="s">
        <v>1354</v>
      </c>
    </row>
    <row r="2559" spans="1:28" ht="78.75">
      <c r="A2559" s="475" t="s">
        <v>28281</v>
      </c>
      <c r="B2559" s="842" t="s">
        <v>5847</v>
      </c>
      <c r="C2559" s="636">
        <v>4221009320</v>
      </c>
      <c r="D2559" s="632" t="s">
        <v>269</v>
      </c>
      <c r="E2559" s="632" t="s">
        <v>267</v>
      </c>
      <c r="F2559" s="632" t="s">
        <v>4174</v>
      </c>
      <c r="G2559" s="632" t="s">
        <v>3464</v>
      </c>
      <c r="H2559" s="632" t="s">
        <v>11144</v>
      </c>
      <c r="I2559" s="632" t="s">
        <v>10970</v>
      </c>
      <c r="J2559" s="476"/>
      <c r="K2559" s="632" t="s">
        <v>10</v>
      </c>
      <c r="L2559" s="639">
        <v>1</v>
      </c>
      <c r="M2559" s="639" t="s">
        <v>694</v>
      </c>
      <c r="N2559" s="637">
        <v>18504.400000000001</v>
      </c>
      <c r="O2559" s="637">
        <v>18504.400000000001</v>
      </c>
      <c r="P2559" s="647">
        <f t="shared" si="81"/>
        <v>0</v>
      </c>
      <c r="Q2559" s="638">
        <f t="shared" si="82"/>
        <v>0</v>
      </c>
      <c r="R2559" s="637" t="s">
        <v>563</v>
      </c>
      <c r="S2559" s="632" t="s">
        <v>1354</v>
      </c>
      <c r="T2559" s="637" t="s">
        <v>11142</v>
      </c>
      <c r="U2559" s="637"/>
      <c r="V2559" s="476"/>
      <c r="W2559" s="634">
        <v>42699</v>
      </c>
      <c r="X2559" s="634">
        <v>42699</v>
      </c>
      <c r="Y2559" s="632" t="s">
        <v>11145</v>
      </c>
      <c r="Z2559" s="637">
        <v>18504.400000000001</v>
      </c>
      <c r="AA2559" s="637" t="s">
        <v>563</v>
      </c>
      <c r="AB2559" s="632" t="s">
        <v>1354</v>
      </c>
    </row>
    <row r="2560" spans="1:28" ht="67.5">
      <c r="A2560" s="475" t="s">
        <v>28282</v>
      </c>
      <c r="B2560" s="842" t="s">
        <v>5847</v>
      </c>
      <c r="C2560" s="636">
        <v>4221009320</v>
      </c>
      <c r="D2560" s="632" t="s">
        <v>268</v>
      </c>
      <c r="E2560" s="632" t="s">
        <v>2139</v>
      </c>
      <c r="F2560" s="632" t="s">
        <v>3399</v>
      </c>
      <c r="G2560" s="632" t="s">
        <v>10701</v>
      </c>
      <c r="H2560" s="632" t="s">
        <v>10701</v>
      </c>
      <c r="I2560" s="632" t="s">
        <v>11096</v>
      </c>
      <c r="J2560" s="476"/>
      <c r="K2560" s="632" t="s">
        <v>10</v>
      </c>
      <c r="L2560" s="639">
        <v>1</v>
      </c>
      <c r="M2560" s="639" t="s">
        <v>694</v>
      </c>
      <c r="N2560" s="637">
        <v>67650</v>
      </c>
      <c r="O2560" s="637">
        <v>67650</v>
      </c>
      <c r="P2560" s="647">
        <f t="shared" si="81"/>
        <v>0</v>
      </c>
      <c r="Q2560" s="638">
        <f t="shared" si="82"/>
        <v>0</v>
      </c>
      <c r="R2560" s="637" t="s">
        <v>1148</v>
      </c>
      <c r="S2560" s="632" t="s">
        <v>834</v>
      </c>
      <c r="T2560" s="637" t="s">
        <v>11139</v>
      </c>
      <c r="U2560" s="672"/>
      <c r="V2560" s="476"/>
      <c r="W2560" s="632" t="s">
        <v>1833</v>
      </c>
      <c r="X2560" s="632" t="s">
        <v>1833</v>
      </c>
      <c r="Y2560" s="632" t="s">
        <v>11146</v>
      </c>
      <c r="Z2560" s="637">
        <v>67650</v>
      </c>
      <c r="AA2560" s="637" t="s">
        <v>1148</v>
      </c>
      <c r="AB2560" s="632" t="s">
        <v>834</v>
      </c>
    </row>
    <row r="2561" spans="1:28" ht="78.75">
      <c r="A2561" s="475" t="s">
        <v>28283</v>
      </c>
      <c r="B2561" s="842" t="s">
        <v>5817</v>
      </c>
      <c r="C2561" s="636">
        <v>4219004282</v>
      </c>
      <c r="D2561" s="632" t="s">
        <v>269</v>
      </c>
      <c r="E2561" s="632" t="s">
        <v>10983</v>
      </c>
      <c r="F2561" s="632" t="s">
        <v>3701</v>
      </c>
      <c r="G2561" s="632" t="s">
        <v>3444</v>
      </c>
      <c r="H2561" s="632" t="s">
        <v>11147</v>
      </c>
      <c r="I2561" s="632" t="s">
        <v>1495</v>
      </c>
      <c r="J2561" s="476"/>
      <c r="K2561" s="632" t="s">
        <v>10</v>
      </c>
      <c r="L2561" s="639">
        <v>1</v>
      </c>
      <c r="M2561" s="639" t="s">
        <v>694</v>
      </c>
      <c r="N2561" s="637">
        <v>341135.6</v>
      </c>
      <c r="O2561" s="637">
        <v>341135.6</v>
      </c>
      <c r="P2561" s="647">
        <f t="shared" si="81"/>
        <v>0</v>
      </c>
      <c r="Q2561" s="638">
        <f t="shared" si="82"/>
        <v>0</v>
      </c>
      <c r="R2561" s="637" t="s">
        <v>836</v>
      </c>
      <c r="S2561" s="632" t="s">
        <v>837</v>
      </c>
      <c r="T2561" s="637" t="s">
        <v>11148</v>
      </c>
      <c r="U2561" s="637"/>
      <c r="V2561" s="476"/>
      <c r="W2561" s="634">
        <v>42730</v>
      </c>
      <c r="X2561" s="634">
        <v>42730</v>
      </c>
      <c r="Y2561" s="632" t="s">
        <v>11149</v>
      </c>
      <c r="Z2561" s="637">
        <v>341135.6</v>
      </c>
      <c r="AA2561" s="637" t="s">
        <v>836</v>
      </c>
      <c r="AB2561" s="632" t="s">
        <v>837</v>
      </c>
    </row>
    <row r="2562" spans="1:28" ht="78.75">
      <c r="A2562" s="475" t="s">
        <v>28284</v>
      </c>
      <c r="B2562" s="842" t="s">
        <v>5817</v>
      </c>
      <c r="C2562" s="636">
        <v>4219004282</v>
      </c>
      <c r="D2562" s="632" t="s">
        <v>269</v>
      </c>
      <c r="E2562" s="632" t="s">
        <v>267</v>
      </c>
      <c r="F2562" s="632" t="s">
        <v>3701</v>
      </c>
      <c r="G2562" s="632" t="s">
        <v>3444</v>
      </c>
      <c r="H2562" s="632" t="s">
        <v>11150</v>
      </c>
      <c r="I2562" s="632" t="s">
        <v>10970</v>
      </c>
      <c r="J2562" s="476"/>
      <c r="K2562" s="632" t="s">
        <v>10</v>
      </c>
      <c r="L2562" s="639">
        <v>1</v>
      </c>
      <c r="M2562" s="639" t="s">
        <v>694</v>
      </c>
      <c r="N2562" s="637">
        <v>18247.400000000001</v>
      </c>
      <c r="O2562" s="637">
        <v>18247.400000000001</v>
      </c>
      <c r="P2562" s="647">
        <f t="shared" si="81"/>
        <v>0</v>
      </c>
      <c r="Q2562" s="638">
        <f t="shared" si="82"/>
        <v>0</v>
      </c>
      <c r="R2562" s="637" t="s">
        <v>563</v>
      </c>
      <c r="S2562" s="632" t="s">
        <v>1354</v>
      </c>
      <c r="T2562" s="637" t="s">
        <v>11142</v>
      </c>
      <c r="U2562" s="637"/>
      <c r="V2562" s="476"/>
      <c r="W2562" s="634">
        <v>42730</v>
      </c>
      <c r="X2562" s="634">
        <v>42730</v>
      </c>
      <c r="Y2562" s="632" t="s">
        <v>11151</v>
      </c>
      <c r="Z2562" s="637">
        <v>18247.400000000001</v>
      </c>
      <c r="AA2562" s="637" t="s">
        <v>563</v>
      </c>
      <c r="AB2562" s="632" t="s">
        <v>1354</v>
      </c>
    </row>
    <row r="2563" spans="1:28" ht="78.75">
      <c r="A2563" s="475" t="s">
        <v>28285</v>
      </c>
      <c r="B2563" s="842" t="s">
        <v>5839</v>
      </c>
      <c r="C2563" s="636">
        <v>4221008260</v>
      </c>
      <c r="D2563" s="632" t="s">
        <v>269</v>
      </c>
      <c r="E2563" s="632" t="s">
        <v>267</v>
      </c>
      <c r="F2563" s="632" t="s">
        <v>3701</v>
      </c>
      <c r="G2563" s="632" t="s">
        <v>3444</v>
      </c>
      <c r="H2563" s="632" t="s">
        <v>11152</v>
      </c>
      <c r="I2563" s="632" t="s">
        <v>10970</v>
      </c>
      <c r="J2563" s="476"/>
      <c r="K2563" s="632" t="s">
        <v>10</v>
      </c>
      <c r="L2563" s="639">
        <v>1</v>
      </c>
      <c r="M2563" s="639" t="s">
        <v>694</v>
      </c>
      <c r="N2563" s="637">
        <v>55085.25</v>
      </c>
      <c r="O2563" s="637">
        <v>55085.25</v>
      </c>
      <c r="P2563" s="647">
        <f t="shared" si="81"/>
        <v>0</v>
      </c>
      <c r="Q2563" s="638">
        <f t="shared" si="82"/>
        <v>0</v>
      </c>
      <c r="R2563" s="637" t="s">
        <v>563</v>
      </c>
      <c r="S2563" s="632" t="s">
        <v>1354</v>
      </c>
      <c r="T2563" s="637" t="s">
        <v>11142</v>
      </c>
      <c r="U2563" s="637"/>
      <c r="V2563" s="476"/>
      <c r="W2563" s="634">
        <v>42731</v>
      </c>
      <c r="X2563" s="634">
        <v>42731</v>
      </c>
      <c r="Y2563" s="632" t="s">
        <v>11153</v>
      </c>
      <c r="Z2563" s="637">
        <v>55085.25</v>
      </c>
      <c r="AA2563" s="637" t="s">
        <v>563</v>
      </c>
      <c r="AB2563" s="632" t="s">
        <v>1354</v>
      </c>
    </row>
    <row r="2564" spans="1:28" ht="67.5">
      <c r="A2564" s="475" t="s">
        <v>28286</v>
      </c>
      <c r="B2564" s="842" t="s">
        <v>10725</v>
      </c>
      <c r="C2564" s="636" t="s">
        <v>5873</v>
      </c>
      <c r="D2564" s="632" t="s">
        <v>268</v>
      </c>
      <c r="E2564" s="632" t="s">
        <v>2139</v>
      </c>
      <c r="F2564" s="632" t="s">
        <v>3339</v>
      </c>
      <c r="G2564" s="632" t="s">
        <v>3339</v>
      </c>
      <c r="H2564" s="632"/>
      <c r="I2564" s="632" t="s">
        <v>1367</v>
      </c>
      <c r="J2564" s="476"/>
      <c r="K2564" s="632" t="s">
        <v>10</v>
      </c>
      <c r="L2564" s="639">
        <v>1</v>
      </c>
      <c r="M2564" s="639" t="s">
        <v>694</v>
      </c>
      <c r="N2564" s="637">
        <v>41520</v>
      </c>
      <c r="O2564" s="637">
        <v>41520</v>
      </c>
      <c r="P2564" s="647">
        <f t="shared" si="81"/>
        <v>0</v>
      </c>
      <c r="Q2564" s="638">
        <f t="shared" si="82"/>
        <v>0</v>
      </c>
      <c r="R2564" s="637" t="s">
        <v>1148</v>
      </c>
      <c r="S2564" s="632" t="s">
        <v>834</v>
      </c>
      <c r="T2564" s="637" t="s">
        <v>10711</v>
      </c>
      <c r="U2564" s="672"/>
      <c r="V2564" s="476"/>
      <c r="W2564" s="632" t="s">
        <v>3412</v>
      </c>
      <c r="X2564" s="632" t="s">
        <v>3412</v>
      </c>
      <c r="Y2564" s="632" t="s">
        <v>11154</v>
      </c>
      <c r="Z2564" s="637">
        <v>41520</v>
      </c>
      <c r="AA2564" s="637" t="s">
        <v>6085</v>
      </c>
      <c r="AB2564" s="632">
        <v>4205109214</v>
      </c>
    </row>
    <row r="2565" spans="1:28" ht="78.75">
      <c r="A2565" s="475" t="s">
        <v>28287</v>
      </c>
      <c r="B2565" s="842" t="s">
        <v>10725</v>
      </c>
      <c r="C2565" s="636" t="s">
        <v>5873</v>
      </c>
      <c r="D2565" s="632" t="s">
        <v>269</v>
      </c>
      <c r="E2565" s="632" t="s">
        <v>267</v>
      </c>
      <c r="F2565" s="632" t="s">
        <v>11155</v>
      </c>
      <c r="G2565" s="632" t="s">
        <v>3411</v>
      </c>
      <c r="H2565" s="632" t="s">
        <v>11156</v>
      </c>
      <c r="I2565" s="632" t="s">
        <v>3784</v>
      </c>
      <c r="J2565" s="476"/>
      <c r="K2565" s="632" t="s">
        <v>10</v>
      </c>
      <c r="L2565" s="639">
        <v>1</v>
      </c>
      <c r="M2565" s="639" t="s">
        <v>694</v>
      </c>
      <c r="N2565" s="637">
        <v>10644.61</v>
      </c>
      <c r="O2565" s="637">
        <v>10644.61</v>
      </c>
      <c r="P2565" s="647">
        <f t="shared" si="81"/>
        <v>0</v>
      </c>
      <c r="Q2565" s="638">
        <f t="shared" si="82"/>
        <v>0</v>
      </c>
      <c r="R2565" s="637" t="s">
        <v>563</v>
      </c>
      <c r="S2565" s="632" t="s">
        <v>1354</v>
      </c>
      <c r="T2565" s="637" t="s">
        <v>10720</v>
      </c>
      <c r="U2565" s="672"/>
      <c r="V2565" s="476"/>
      <c r="W2565" s="632" t="s">
        <v>3443</v>
      </c>
      <c r="X2565" s="632" t="s">
        <v>3443</v>
      </c>
      <c r="Y2565" s="632" t="s">
        <v>10730</v>
      </c>
      <c r="Z2565" s="637">
        <v>10644.61</v>
      </c>
      <c r="AA2565" s="637" t="s">
        <v>563</v>
      </c>
      <c r="AB2565" s="632" t="s">
        <v>1354</v>
      </c>
    </row>
    <row r="2566" spans="1:28" ht="78.75">
      <c r="A2566" s="475" t="s">
        <v>28288</v>
      </c>
      <c r="B2566" s="842" t="s">
        <v>10710</v>
      </c>
      <c r="C2566" s="636" t="s">
        <v>5863</v>
      </c>
      <c r="D2566" s="632" t="s">
        <v>269</v>
      </c>
      <c r="E2566" s="632" t="s">
        <v>267</v>
      </c>
      <c r="F2566" s="632" t="s">
        <v>3348</v>
      </c>
      <c r="G2566" s="632" t="s">
        <v>3486</v>
      </c>
      <c r="H2566" s="632" t="s">
        <v>11157</v>
      </c>
      <c r="I2566" s="632" t="s">
        <v>3784</v>
      </c>
      <c r="J2566" s="476"/>
      <c r="K2566" s="632" t="s">
        <v>10</v>
      </c>
      <c r="L2566" s="639">
        <v>1</v>
      </c>
      <c r="M2566" s="639" t="s">
        <v>694</v>
      </c>
      <c r="N2566" s="637">
        <v>31650.43</v>
      </c>
      <c r="O2566" s="637">
        <v>31650.43</v>
      </c>
      <c r="P2566" s="647">
        <f t="shared" si="81"/>
        <v>0</v>
      </c>
      <c r="Q2566" s="638">
        <f t="shared" si="82"/>
        <v>0</v>
      </c>
      <c r="R2566" s="637" t="s">
        <v>563</v>
      </c>
      <c r="S2566" s="632" t="s">
        <v>1354</v>
      </c>
      <c r="T2566" s="637" t="s">
        <v>10720</v>
      </c>
      <c r="U2566" s="672"/>
      <c r="V2566" s="476"/>
      <c r="W2566" s="632" t="s">
        <v>3708</v>
      </c>
      <c r="X2566" s="632" t="s">
        <v>3708</v>
      </c>
      <c r="Y2566" s="632" t="s">
        <v>11158</v>
      </c>
      <c r="Z2566" s="637">
        <v>31650.43</v>
      </c>
      <c r="AA2566" s="637" t="s">
        <v>563</v>
      </c>
      <c r="AB2566" s="632" t="s">
        <v>1354</v>
      </c>
    </row>
    <row r="2567" spans="1:28" ht="67.5">
      <c r="A2567" s="475" t="s">
        <v>28289</v>
      </c>
      <c r="B2567" s="842" t="s">
        <v>10742</v>
      </c>
      <c r="C2567" s="636" t="s">
        <v>5881</v>
      </c>
      <c r="D2567" s="632" t="s">
        <v>268</v>
      </c>
      <c r="E2567" s="632" t="s">
        <v>2139</v>
      </c>
      <c r="F2567" s="632" t="s">
        <v>3391</v>
      </c>
      <c r="G2567" s="632" t="s">
        <v>3387</v>
      </c>
      <c r="H2567" s="632"/>
      <c r="I2567" s="632" t="s">
        <v>1367</v>
      </c>
      <c r="J2567" s="476"/>
      <c r="K2567" s="632" t="s">
        <v>10</v>
      </c>
      <c r="L2567" s="639">
        <v>1</v>
      </c>
      <c r="M2567" s="639" t="s">
        <v>694</v>
      </c>
      <c r="N2567" s="637">
        <v>61000</v>
      </c>
      <c r="O2567" s="637">
        <v>61000</v>
      </c>
      <c r="P2567" s="647">
        <f t="shared" si="81"/>
        <v>0</v>
      </c>
      <c r="Q2567" s="638">
        <f t="shared" si="82"/>
        <v>0</v>
      </c>
      <c r="R2567" s="637" t="s">
        <v>1148</v>
      </c>
      <c r="S2567" s="632" t="s">
        <v>834</v>
      </c>
      <c r="T2567" s="637" t="s">
        <v>10711</v>
      </c>
      <c r="U2567" s="672"/>
      <c r="V2567" s="476"/>
      <c r="W2567" s="632" t="s">
        <v>3387</v>
      </c>
      <c r="X2567" s="632" t="s">
        <v>3387</v>
      </c>
      <c r="Y2567" s="632" t="s">
        <v>11159</v>
      </c>
      <c r="Z2567" s="637">
        <v>61000</v>
      </c>
      <c r="AA2567" s="637" t="s">
        <v>6085</v>
      </c>
      <c r="AB2567" s="632">
        <v>4205109214</v>
      </c>
    </row>
    <row r="2568" spans="1:28" ht="67.5">
      <c r="A2568" s="475" t="s">
        <v>28290</v>
      </c>
      <c r="B2568" s="842" t="s">
        <v>11160</v>
      </c>
      <c r="C2568" s="639">
        <v>4218020813</v>
      </c>
      <c r="D2568" s="632" t="s">
        <v>268</v>
      </c>
      <c r="E2568" s="632" t="s">
        <v>2139</v>
      </c>
      <c r="F2568" s="634">
        <v>42706</v>
      </c>
      <c r="G2568" s="634">
        <v>42731</v>
      </c>
      <c r="H2568" s="652"/>
      <c r="I2568" s="632" t="s">
        <v>1367</v>
      </c>
      <c r="J2568" s="476"/>
      <c r="K2568" s="632" t="s">
        <v>10</v>
      </c>
      <c r="L2568" s="639">
        <v>1</v>
      </c>
      <c r="M2568" s="639" t="s">
        <v>694</v>
      </c>
      <c r="N2568" s="662">
        <v>70400</v>
      </c>
      <c r="O2568" s="662">
        <v>70400</v>
      </c>
      <c r="P2568" s="647">
        <f t="shared" si="81"/>
        <v>0</v>
      </c>
      <c r="Q2568" s="638">
        <f t="shared" si="82"/>
        <v>0</v>
      </c>
      <c r="R2568" s="637" t="s">
        <v>1148</v>
      </c>
      <c r="S2568" s="632" t="s">
        <v>11161</v>
      </c>
      <c r="T2568" s="637" t="s">
        <v>11162</v>
      </c>
      <c r="U2568" s="672"/>
      <c r="V2568" s="476"/>
      <c r="W2568" s="634">
        <v>42731</v>
      </c>
      <c r="X2568" s="634">
        <v>42731</v>
      </c>
      <c r="Y2568" s="632" t="s">
        <v>11163</v>
      </c>
      <c r="Z2568" s="662">
        <v>70400</v>
      </c>
      <c r="AA2568" s="637" t="s">
        <v>6085</v>
      </c>
      <c r="AB2568" s="632">
        <v>4205109214</v>
      </c>
    </row>
    <row r="2569" spans="1:28" ht="67.5">
      <c r="A2569" s="475" t="s">
        <v>28291</v>
      </c>
      <c r="B2569" s="842" t="s">
        <v>10756</v>
      </c>
      <c r="C2569" s="639">
        <v>4218017070</v>
      </c>
      <c r="D2569" s="632" t="s">
        <v>268</v>
      </c>
      <c r="E2569" s="632" t="s">
        <v>2139</v>
      </c>
      <c r="F2569" s="634">
        <v>42706</v>
      </c>
      <c r="G2569" s="634">
        <v>42730</v>
      </c>
      <c r="H2569" s="652"/>
      <c r="I2569" s="632" t="s">
        <v>1367</v>
      </c>
      <c r="J2569" s="476"/>
      <c r="K2569" s="632" t="s">
        <v>10</v>
      </c>
      <c r="L2569" s="639">
        <v>1</v>
      </c>
      <c r="M2569" s="639" t="s">
        <v>694</v>
      </c>
      <c r="N2569" s="691">
        <v>92250</v>
      </c>
      <c r="O2569" s="691">
        <v>92250</v>
      </c>
      <c r="P2569" s="647">
        <f t="shared" si="81"/>
        <v>0</v>
      </c>
      <c r="Q2569" s="638">
        <f t="shared" si="82"/>
        <v>0</v>
      </c>
      <c r="R2569" s="637" t="s">
        <v>1148</v>
      </c>
      <c r="S2569" s="632" t="s">
        <v>11164</v>
      </c>
      <c r="T2569" s="637" t="s">
        <v>11165</v>
      </c>
      <c r="U2569" s="672"/>
      <c r="V2569" s="476"/>
      <c r="W2569" s="634">
        <v>42730</v>
      </c>
      <c r="X2569" s="634">
        <v>42730</v>
      </c>
      <c r="Y2569" s="632" t="s">
        <v>11166</v>
      </c>
      <c r="Z2569" s="691">
        <v>92250</v>
      </c>
      <c r="AA2569" s="637" t="s">
        <v>6085</v>
      </c>
      <c r="AB2569" s="632">
        <v>4205109214</v>
      </c>
    </row>
    <row r="2570" spans="1:28" ht="112.5">
      <c r="A2570" s="475" t="s">
        <v>28292</v>
      </c>
      <c r="B2570" s="842" t="s">
        <v>5972</v>
      </c>
      <c r="C2570" s="639">
        <v>4220015546</v>
      </c>
      <c r="D2570" s="632" t="s">
        <v>268</v>
      </c>
      <c r="E2570" s="632" t="s">
        <v>2139</v>
      </c>
      <c r="F2570" s="634">
        <v>42698</v>
      </c>
      <c r="G2570" s="634">
        <v>42718</v>
      </c>
      <c r="H2570" s="652"/>
      <c r="I2570" s="632" t="s">
        <v>1367</v>
      </c>
      <c r="J2570" s="476"/>
      <c r="K2570" s="632" t="s">
        <v>10</v>
      </c>
      <c r="L2570" s="639">
        <v>1</v>
      </c>
      <c r="M2570" s="639" t="s">
        <v>694</v>
      </c>
      <c r="N2570" s="691">
        <v>181120</v>
      </c>
      <c r="O2570" s="691">
        <v>181120</v>
      </c>
      <c r="P2570" s="647">
        <f t="shared" si="81"/>
        <v>0</v>
      </c>
      <c r="Q2570" s="638">
        <f t="shared" si="82"/>
        <v>0</v>
      </c>
      <c r="R2570" s="637" t="s">
        <v>1148</v>
      </c>
      <c r="S2570" s="632" t="s">
        <v>11167</v>
      </c>
      <c r="T2570" s="637" t="s">
        <v>11168</v>
      </c>
      <c r="U2570" s="672"/>
      <c r="V2570" s="476"/>
      <c r="W2570" s="634">
        <v>42718</v>
      </c>
      <c r="X2570" s="634">
        <v>42718</v>
      </c>
      <c r="Y2570" s="632" t="s">
        <v>11169</v>
      </c>
      <c r="Z2570" s="691">
        <v>181120</v>
      </c>
      <c r="AA2570" s="637" t="s">
        <v>6085</v>
      </c>
      <c r="AB2570" s="632">
        <v>4205109214</v>
      </c>
    </row>
    <row r="2571" spans="1:28" ht="78.75">
      <c r="A2571" s="475" t="s">
        <v>28293</v>
      </c>
      <c r="B2571" s="842" t="s">
        <v>10774</v>
      </c>
      <c r="C2571" s="639">
        <v>4218016623</v>
      </c>
      <c r="D2571" s="632" t="s">
        <v>268</v>
      </c>
      <c r="E2571" s="632" t="s">
        <v>2139</v>
      </c>
      <c r="F2571" s="634">
        <v>42692</v>
      </c>
      <c r="G2571" s="634">
        <v>42720</v>
      </c>
      <c r="H2571" s="652"/>
      <c r="I2571" s="632" t="s">
        <v>1367</v>
      </c>
      <c r="J2571" s="476"/>
      <c r="K2571" s="632" t="s">
        <v>10</v>
      </c>
      <c r="L2571" s="639">
        <v>1</v>
      </c>
      <c r="M2571" s="639" t="s">
        <v>694</v>
      </c>
      <c r="N2571" s="691">
        <v>79300</v>
      </c>
      <c r="O2571" s="691">
        <v>79300</v>
      </c>
      <c r="P2571" s="647">
        <f t="shared" si="81"/>
        <v>0</v>
      </c>
      <c r="Q2571" s="638">
        <f t="shared" si="82"/>
        <v>0</v>
      </c>
      <c r="R2571" s="637" t="s">
        <v>1148</v>
      </c>
      <c r="S2571" s="632" t="s">
        <v>11170</v>
      </c>
      <c r="T2571" s="637" t="s">
        <v>11171</v>
      </c>
      <c r="U2571" s="672"/>
      <c r="V2571" s="476"/>
      <c r="W2571" s="634">
        <v>42720</v>
      </c>
      <c r="X2571" s="634">
        <v>42720</v>
      </c>
      <c r="Y2571" s="632" t="s">
        <v>11172</v>
      </c>
      <c r="Z2571" s="691">
        <v>79300</v>
      </c>
      <c r="AA2571" s="637" t="s">
        <v>6085</v>
      </c>
      <c r="AB2571" s="632">
        <v>4205109214</v>
      </c>
    </row>
    <row r="2572" spans="1:28" ht="78.75">
      <c r="A2572" s="475" t="s">
        <v>28294</v>
      </c>
      <c r="B2572" s="842" t="s">
        <v>11173</v>
      </c>
      <c r="C2572" s="639">
        <v>4220013235</v>
      </c>
      <c r="D2572" s="632" t="s">
        <v>269</v>
      </c>
      <c r="E2572" s="632" t="s">
        <v>2139</v>
      </c>
      <c r="F2572" s="634">
        <v>42685</v>
      </c>
      <c r="G2572" s="634">
        <v>42711</v>
      </c>
      <c r="H2572" s="632"/>
      <c r="I2572" s="632" t="s">
        <v>3784</v>
      </c>
      <c r="J2572" s="476"/>
      <c r="K2572" s="632" t="s">
        <v>10</v>
      </c>
      <c r="L2572" s="639">
        <v>1</v>
      </c>
      <c r="M2572" s="639" t="s">
        <v>694</v>
      </c>
      <c r="N2572" s="637">
        <v>12472.1</v>
      </c>
      <c r="O2572" s="637">
        <v>12472.1</v>
      </c>
      <c r="P2572" s="647">
        <f t="shared" si="81"/>
        <v>0</v>
      </c>
      <c r="Q2572" s="638">
        <f t="shared" si="82"/>
        <v>0</v>
      </c>
      <c r="R2572" s="637" t="s">
        <v>563</v>
      </c>
      <c r="S2572" s="632" t="s">
        <v>1354</v>
      </c>
      <c r="T2572" s="637" t="s">
        <v>10720</v>
      </c>
      <c r="U2572" s="637"/>
      <c r="V2572" s="476"/>
      <c r="W2572" s="634">
        <v>42711</v>
      </c>
      <c r="X2572" s="634">
        <v>42711</v>
      </c>
      <c r="Y2572" s="632" t="s">
        <v>11174</v>
      </c>
      <c r="Z2572" s="637">
        <v>12472.1</v>
      </c>
      <c r="AA2572" s="637" t="s">
        <v>563</v>
      </c>
      <c r="AB2572" s="632" t="s">
        <v>1354</v>
      </c>
    </row>
    <row r="2573" spans="1:28" ht="78.75">
      <c r="A2573" s="475" t="s">
        <v>28295</v>
      </c>
      <c r="B2573" s="842" t="s">
        <v>11175</v>
      </c>
      <c r="C2573" s="639">
        <v>4220015842</v>
      </c>
      <c r="D2573" s="632" t="s">
        <v>268</v>
      </c>
      <c r="E2573" s="632" t="s">
        <v>2139</v>
      </c>
      <c r="F2573" s="634">
        <v>42720</v>
      </c>
      <c r="G2573" s="634">
        <v>42734</v>
      </c>
      <c r="H2573" s="632"/>
      <c r="I2573" s="632" t="s">
        <v>1367</v>
      </c>
      <c r="J2573" s="476"/>
      <c r="K2573" s="632" t="s">
        <v>10</v>
      </c>
      <c r="L2573" s="639">
        <v>1</v>
      </c>
      <c r="M2573" s="639" t="s">
        <v>694</v>
      </c>
      <c r="N2573" s="637">
        <v>56000.02</v>
      </c>
      <c r="O2573" s="637">
        <v>56000.02</v>
      </c>
      <c r="P2573" s="647">
        <f t="shared" si="81"/>
        <v>0</v>
      </c>
      <c r="Q2573" s="638">
        <f t="shared" si="82"/>
        <v>0</v>
      </c>
      <c r="R2573" s="637" t="s">
        <v>11176</v>
      </c>
      <c r="S2573" s="632" t="s">
        <v>11177</v>
      </c>
      <c r="T2573" s="637" t="s">
        <v>11178</v>
      </c>
      <c r="U2573" s="637"/>
      <c r="V2573" s="476"/>
      <c r="W2573" s="634">
        <v>42734</v>
      </c>
      <c r="X2573" s="634">
        <v>42734</v>
      </c>
      <c r="Y2573" s="632" t="s">
        <v>11179</v>
      </c>
      <c r="Z2573" s="637">
        <v>56000.02</v>
      </c>
      <c r="AA2573" s="637" t="s">
        <v>11176</v>
      </c>
      <c r="AB2573" s="632" t="s">
        <v>11177</v>
      </c>
    </row>
    <row r="2574" spans="1:28" ht="101.25">
      <c r="A2574" s="475" t="s">
        <v>28296</v>
      </c>
      <c r="B2574" s="1172" t="s">
        <v>6925</v>
      </c>
      <c r="C2574" s="422" t="s">
        <v>6902</v>
      </c>
      <c r="D2574" s="632" t="s">
        <v>830</v>
      </c>
      <c r="E2574" s="476" t="s">
        <v>11180</v>
      </c>
      <c r="F2574" s="422" t="s">
        <v>847</v>
      </c>
      <c r="G2574" s="652"/>
      <c r="H2574" s="652"/>
      <c r="I2574" s="652"/>
      <c r="J2574" s="652"/>
      <c r="K2574" s="632" t="s">
        <v>10</v>
      </c>
      <c r="L2574" s="639">
        <v>1</v>
      </c>
      <c r="M2574" s="639" t="s">
        <v>694</v>
      </c>
      <c r="N2574" s="633">
        <v>179830.08</v>
      </c>
      <c r="O2574" s="633">
        <v>179830.08</v>
      </c>
      <c r="P2574" s="647">
        <f t="shared" si="81"/>
        <v>0</v>
      </c>
      <c r="Q2574" s="638">
        <f t="shared" si="82"/>
        <v>0</v>
      </c>
      <c r="R2574" s="476" t="s">
        <v>11181</v>
      </c>
      <c r="S2574" s="674" t="s">
        <v>11012</v>
      </c>
      <c r="T2574" s="674" t="s">
        <v>11182</v>
      </c>
      <c r="U2574" s="672"/>
      <c r="V2574" s="672"/>
      <c r="W2574" s="670">
        <v>42429</v>
      </c>
      <c r="X2574" s="670">
        <v>42429</v>
      </c>
      <c r="Y2574" s="422" t="s">
        <v>11183</v>
      </c>
      <c r="Z2574" s="633">
        <v>179830.08</v>
      </c>
      <c r="AA2574" s="476" t="s">
        <v>11181</v>
      </c>
      <c r="AB2574" s="692" t="s">
        <v>11012</v>
      </c>
    </row>
    <row r="2575" spans="1:28" ht="101.25">
      <c r="A2575" s="475" t="s">
        <v>28297</v>
      </c>
      <c r="B2575" s="1172" t="s">
        <v>6925</v>
      </c>
      <c r="C2575" s="422" t="s">
        <v>6902</v>
      </c>
      <c r="D2575" s="632" t="s">
        <v>830</v>
      </c>
      <c r="E2575" s="476" t="s">
        <v>11180</v>
      </c>
      <c r="F2575" s="422" t="s">
        <v>847</v>
      </c>
      <c r="G2575" s="652"/>
      <c r="H2575" s="652"/>
      <c r="I2575" s="652"/>
      <c r="J2575" s="652"/>
      <c r="K2575" s="632" t="s">
        <v>10</v>
      </c>
      <c r="L2575" s="639">
        <v>1</v>
      </c>
      <c r="M2575" s="639" t="s">
        <v>694</v>
      </c>
      <c r="N2575" s="633">
        <v>178777.68</v>
      </c>
      <c r="O2575" s="633">
        <v>178777.68</v>
      </c>
      <c r="P2575" s="647">
        <f t="shared" si="81"/>
        <v>0</v>
      </c>
      <c r="Q2575" s="638">
        <f t="shared" si="82"/>
        <v>0</v>
      </c>
      <c r="R2575" s="476" t="s">
        <v>11181</v>
      </c>
      <c r="S2575" s="674" t="s">
        <v>11012</v>
      </c>
      <c r="T2575" s="674" t="s">
        <v>11182</v>
      </c>
      <c r="U2575" s="672"/>
      <c r="V2575" s="672"/>
      <c r="W2575" s="670">
        <v>42429</v>
      </c>
      <c r="X2575" s="670">
        <v>42429</v>
      </c>
      <c r="Y2575" s="422" t="s">
        <v>11184</v>
      </c>
      <c r="Z2575" s="633">
        <v>178777.68</v>
      </c>
      <c r="AA2575" s="476" t="s">
        <v>11181</v>
      </c>
      <c r="AB2575" s="692" t="s">
        <v>11012</v>
      </c>
    </row>
    <row r="2576" spans="1:28" ht="56.25">
      <c r="A2576" s="475" t="s">
        <v>28298</v>
      </c>
      <c r="B2576" s="1172" t="s">
        <v>11185</v>
      </c>
      <c r="C2576" s="422" t="s">
        <v>11186</v>
      </c>
      <c r="D2576" s="632" t="s">
        <v>830</v>
      </c>
      <c r="E2576" s="476" t="s">
        <v>11180</v>
      </c>
      <c r="F2576" s="422" t="s">
        <v>847</v>
      </c>
      <c r="G2576" s="652"/>
      <c r="H2576" s="652"/>
      <c r="I2576" s="652"/>
      <c r="J2576" s="652"/>
      <c r="K2576" s="632" t="s">
        <v>10</v>
      </c>
      <c r="L2576" s="639">
        <v>1</v>
      </c>
      <c r="M2576" s="639" t="s">
        <v>694</v>
      </c>
      <c r="N2576" s="633">
        <v>158916</v>
      </c>
      <c r="O2576" s="633">
        <v>158916</v>
      </c>
      <c r="P2576" s="647">
        <f t="shared" si="81"/>
        <v>0</v>
      </c>
      <c r="Q2576" s="638">
        <f t="shared" si="82"/>
        <v>0</v>
      </c>
      <c r="R2576" s="476" t="s">
        <v>11181</v>
      </c>
      <c r="S2576" s="674" t="s">
        <v>11012</v>
      </c>
      <c r="T2576" s="674" t="s">
        <v>11182</v>
      </c>
      <c r="U2576" s="672"/>
      <c r="V2576" s="672"/>
      <c r="W2576" s="670">
        <v>42429</v>
      </c>
      <c r="X2576" s="670">
        <v>42429</v>
      </c>
      <c r="Y2576" s="422" t="s">
        <v>11187</v>
      </c>
      <c r="Z2576" s="633">
        <v>158916</v>
      </c>
      <c r="AA2576" s="476" t="s">
        <v>11181</v>
      </c>
      <c r="AB2576" s="692" t="s">
        <v>11012</v>
      </c>
    </row>
    <row r="2577" spans="1:28" ht="56.25">
      <c r="A2577" s="475" t="s">
        <v>28299</v>
      </c>
      <c r="B2577" s="1172" t="s">
        <v>11188</v>
      </c>
      <c r="C2577" s="422" t="s">
        <v>11189</v>
      </c>
      <c r="D2577" s="632" t="s">
        <v>830</v>
      </c>
      <c r="E2577" s="476" t="s">
        <v>11180</v>
      </c>
      <c r="F2577" s="422" t="s">
        <v>850</v>
      </c>
      <c r="G2577" s="652"/>
      <c r="H2577" s="652"/>
      <c r="I2577" s="652"/>
      <c r="J2577" s="652"/>
      <c r="K2577" s="632" t="s">
        <v>10</v>
      </c>
      <c r="L2577" s="639">
        <v>1</v>
      </c>
      <c r="M2577" s="639" t="s">
        <v>694</v>
      </c>
      <c r="N2577" s="633">
        <v>130852.8</v>
      </c>
      <c r="O2577" s="633">
        <v>130852.8</v>
      </c>
      <c r="P2577" s="647">
        <f t="shared" si="81"/>
        <v>0</v>
      </c>
      <c r="Q2577" s="638">
        <f t="shared" si="82"/>
        <v>0</v>
      </c>
      <c r="R2577" s="635" t="s">
        <v>11190</v>
      </c>
      <c r="S2577" s="635">
        <v>4217058229</v>
      </c>
      <c r="T2577" s="476" t="s">
        <v>11191</v>
      </c>
      <c r="U2577" s="672"/>
      <c r="V2577" s="672"/>
      <c r="W2577" s="670">
        <v>42438</v>
      </c>
      <c r="X2577" s="670">
        <v>42438</v>
      </c>
      <c r="Y2577" s="422" t="s">
        <v>11192</v>
      </c>
      <c r="Z2577" s="633">
        <v>130852.8</v>
      </c>
      <c r="AA2577" s="635" t="s">
        <v>11190</v>
      </c>
      <c r="AB2577" s="635">
        <v>4217058229</v>
      </c>
    </row>
    <row r="2578" spans="1:28" ht="56.25">
      <c r="A2578" s="475" t="s">
        <v>28300</v>
      </c>
      <c r="B2578" s="1172" t="s">
        <v>11193</v>
      </c>
      <c r="C2578" s="422" t="s">
        <v>11194</v>
      </c>
      <c r="D2578" s="632" t="s">
        <v>830</v>
      </c>
      <c r="E2578" s="476" t="s">
        <v>11180</v>
      </c>
      <c r="F2578" s="422" t="s">
        <v>10875</v>
      </c>
      <c r="G2578" s="652"/>
      <c r="H2578" s="652"/>
      <c r="I2578" s="652"/>
      <c r="J2578" s="652"/>
      <c r="K2578" s="632" t="s">
        <v>10</v>
      </c>
      <c r="L2578" s="639">
        <v>1</v>
      </c>
      <c r="M2578" s="639" t="s">
        <v>694</v>
      </c>
      <c r="N2578" s="633">
        <v>100354.56</v>
      </c>
      <c r="O2578" s="633">
        <v>100354.56</v>
      </c>
      <c r="P2578" s="647">
        <f t="shared" si="81"/>
        <v>0</v>
      </c>
      <c r="Q2578" s="638">
        <f t="shared" si="82"/>
        <v>0</v>
      </c>
      <c r="R2578" s="674" t="s">
        <v>11195</v>
      </c>
      <c r="S2578" s="673" t="s">
        <v>11196</v>
      </c>
      <c r="T2578" s="674" t="s">
        <v>11197</v>
      </c>
      <c r="U2578" s="672"/>
      <c r="V2578" s="672"/>
      <c r="W2578" s="670">
        <v>42438</v>
      </c>
      <c r="X2578" s="670">
        <v>42438</v>
      </c>
      <c r="Y2578" s="422" t="s">
        <v>11198</v>
      </c>
      <c r="Z2578" s="633">
        <v>100354.56</v>
      </c>
      <c r="AA2578" s="674" t="s">
        <v>11195</v>
      </c>
      <c r="AB2578" s="673" t="s">
        <v>11196</v>
      </c>
    </row>
    <row r="2579" spans="1:28" ht="123.75">
      <c r="A2579" s="475" t="s">
        <v>28301</v>
      </c>
      <c r="B2579" s="1172" t="s">
        <v>4696</v>
      </c>
      <c r="C2579" s="422" t="s">
        <v>6887</v>
      </c>
      <c r="D2579" s="632" t="s">
        <v>268</v>
      </c>
      <c r="E2579" s="476" t="s">
        <v>1832</v>
      </c>
      <c r="F2579" s="422" t="s">
        <v>1140</v>
      </c>
      <c r="G2579" s="652"/>
      <c r="H2579" s="652"/>
      <c r="I2579" s="652"/>
      <c r="J2579" s="652"/>
      <c r="K2579" s="632" t="s">
        <v>10</v>
      </c>
      <c r="L2579" s="639">
        <v>1</v>
      </c>
      <c r="M2579" s="639" t="s">
        <v>694</v>
      </c>
      <c r="N2579" s="633">
        <v>665300.84</v>
      </c>
      <c r="O2579" s="633">
        <v>665300.84</v>
      </c>
      <c r="P2579" s="647">
        <f t="shared" ref="P2579:P2642" si="83">N2579-O2579</f>
        <v>0</v>
      </c>
      <c r="Q2579" s="638">
        <f t="shared" ref="Q2579:Q2642" si="84">(100-((O2579/N2579)*100))/100</f>
        <v>0</v>
      </c>
      <c r="R2579" s="693" t="s">
        <v>1148</v>
      </c>
      <c r="S2579" s="673" t="s">
        <v>834</v>
      </c>
      <c r="T2579" s="674" t="s">
        <v>11199</v>
      </c>
      <c r="U2579" s="672"/>
      <c r="V2579" s="672"/>
      <c r="W2579" s="670">
        <v>42401</v>
      </c>
      <c r="X2579" s="670">
        <v>42401</v>
      </c>
      <c r="Y2579" s="422" t="s">
        <v>11200</v>
      </c>
      <c r="Z2579" s="633">
        <v>665300.84</v>
      </c>
      <c r="AA2579" s="693" t="s">
        <v>1148</v>
      </c>
      <c r="AB2579" s="673" t="s">
        <v>834</v>
      </c>
    </row>
    <row r="2580" spans="1:28" ht="101.25">
      <c r="A2580" s="475" t="s">
        <v>28302</v>
      </c>
      <c r="B2580" s="1172" t="s">
        <v>4632</v>
      </c>
      <c r="C2580" s="422" t="s">
        <v>6854</v>
      </c>
      <c r="D2580" s="632" t="s">
        <v>268</v>
      </c>
      <c r="E2580" s="476" t="s">
        <v>1832</v>
      </c>
      <c r="F2580" s="422" t="s">
        <v>1140</v>
      </c>
      <c r="G2580" s="652"/>
      <c r="H2580" s="652"/>
      <c r="I2580" s="652"/>
      <c r="J2580" s="652"/>
      <c r="K2580" s="632" t="s">
        <v>10</v>
      </c>
      <c r="L2580" s="639">
        <v>1</v>
      </c>
      <c r="M2580" s="639" t="s">
        <v>694</v>
      </c>
      <c r="N2580" s="633">
        <v>913161.45</v>
      </c>
      <c r="O2580" s="633">
        <v>913161.45</v>
      </c>
      <c r="P2580" s="647">
        <f t="shared" si="83"/>
        <v>0</v>
      </c>
      <c r="Q2580" s="638">
        <f t="shared" si="84"/>
        <v>0</v>
      </c>
      <c r="R2580" s="693" t="s">
        <v>1148</v>
      </c>
      <c r="S2580" s="673" t="s">
        <v>834</v>
      </c>
      <c r="T2580" s="674" t="s">
        <v>11199</v>
      </c>
      <c r="U2580" s="672"/>
      <c r="V2580" s="672"/>
      <c r="W2580" s="670">
        <v>42401</v>
      </c>
      <c r="X2580" s="670">
        <v>42401</v>
      </c>
      <c r="Y2580" s="422" t="s">
        <v>11201</v>
      </c>
      <c r="Z2580" s="633">
        <v>913161.45</v>
      </c>
      <c r="AA2580" s="693" t="s">
        <v>1148</v>
      </c>
      <c r="AB2580" s="673" t="s">
        <v>834</v>
      </c>
    </row>
    <row r="2581" spans="1:28" ht="90">
      <c r="A2581" s="475" t="s">
        <v>28303</v>
      </c>
      <c r="B2581" s="1172" t="s">
        <v>4618</v>
      </c>
      <c r="C2581" s="422" t="s">
        <v>6863</v>
      </c>
      <c r="D2581" s="632" t="s">
        <v>268</v>
      </c>
      <c r="E2581" s="476" t="s">
        <v>1832</v>
      </c>
      <c r="F2581" s="422" t="s">
        <v>1140</v>
      </c>
      <c r="G2581" s="652"/>
      <c r="H2581" s="652"/>
      <c r="I2581" s="652"/>
      <c r="J2581" s="652"/>
      <c r="K2581" s="632" t="s">
        <v>10</v>
      </c>
      <c r="L2581" s="639">
        <v>1</v>
      </c>
      <c r="M2581" s="639" t="s">
        <v>694</v>
      </c>
      <c r="N2581" s="633">
        <v>752618.69</v>
      </c>
      <c r="O2581" s="633">
        <v>752618.69</v>
      </c>
      <c r="P2581" s="647">
        <f t="shared" si="83"/>
        <v>0</v>
      </c>
      <c r="Q2581" s="638">
        <f t="shared" si="84"/>
        <v>0</v>
      </c>
      <c r="R2581" s="693" t="s">
        <v>1148</v>
      </c>
      <c r="S2581" s="673" t="s">
        <v>834</v>
      </c>
      <c r="T2581" s="674" t="s">
        <v>11199</v>
      </c>
      <c r="U2581" s="672"/>
      <c r="V2581" s="672"/>
      <c r="W2581" s="670">
        <v>42401</v>
      </c>
      <c r="X2581" s="670">
        <v>42401</v>
      </c>
      <c r="Y2581" s="422" t="s">
        <v>11202</v>
      </c>
      <c r="Z2581" s="633">
        <v>752618.69</v>
      </c>
      <c r="AA2581" s="693" t="s">
        <v>1148</v>
      </c>
      <c r="AB2581" s="673" t="s">
        <v>834</v>
      </c>
    </row>
    <row r="2582" spans="1:28" ht="45">
      <c r="A2582" s="475" t="s">
        <v>28304</v>
      </c>
      <c r="B2582" s="1172" t="s">
        <v>11203</v>
      </c>
      <c r="C2582" s="422" t="s">
        <v>11204</v>
      </c>
      <c r="D2582" s="632" t="s">
        <v>268</v>
      </c>
      <c r="E2582" s="476" t="s">
        <v>1832</v>
      </c>
      <c r="F2582" s="422" t="s">
        <v>1140</v>
      </c>
      <c r="G2582" s="652"/>
      <c r="H2582" s="652"/>
      <c r="I2582" s="652"/>
      <c r="J2582" s="652"/>
      <c r="K2582" s="632" t="s">
        <v>10</v>
      </c>
      <c r="L2582" s="639">
        <v>1</v>
      </c>
      <c r="M2582" s="639" t="s">
        <v>694</v>
      </c>
      <c r="N2582" s="633">
        <v>431607.5</v>
      </c>
      <c r="O2582" s="633">
        <v>431607.5</v>
      </c>
      <c r="P2582" s="647">
        <f t="shared" si="83"/>
        <v>0</v>
      </c>
      <c r="Q2582" s="638">
        <f t="shared" si="84"/>
        <v>0</v>
      </c>
      <c r="R2582" s="693" t="s">
        <v>1148</v>
      </c>
      <c r="S2582" s="673" t="s">
        <v>834</v>
      </c>
      <c r="T2582" s="674" t="s">
        <v>11199</v>
      </c>
      <c r="U2582" s="672"/>
      <c r="V2582" s="672"/>
      <c r="W2582" s="670">
        <v>42401</v>
      </c>
      <c r="X2582" s="670">
        <v>42401</v>
      </c>
      <c r="Y2582" s="422" t="s">
        <v>11205</v>
      </c>
      <c r="Z2582" s="633">
        <v>431607.5</v>
      </c>
      <c r="AA2582" s="693" t="s">
        <v>1148</v>
      </c>
      <c r="AB2582" s="673" t="s">
        <v>834</v>
      </c>
    </row>
    <row r="2583" spans="1:28" ht="45">
      <c r="A2583" s="475" t="s">
        <v>28305</v>
      </c>
      <c r="B2583" s="1172" t="s">
        <v>11206</v>
      </c>
      <c r="C2583" s="422" t="s">
        <v>11207</v>
      </c>
      <c r="D2583" s="632" t="s">
        <v>268</v>
      </c>
      <c r="E2583" s="476" t="s">
        <v>1832</v>
      </c>
      <c r="F2583" s="422" t="s">
        <v>1140</v>
      </c>
      <c r="G2583" s="652"/>
      <c r="H2583" s="652"/>
      <c r="I2583" s="652"/>
      <c r="J2583" s="652"/>
      <c r="K2583" s="632" t="s">
        <v>10</v>
      </c>
      <c r="L2583" s="639">
        <v>1</v>
      </c>
      <c r="M2583" s="639" t="s">
        <v>694</v>
      </c>
      <c r="N2583" s="633">
        <v>389515.38</v>
      </c>
      <c r="O2583" s="633">
        <v>389515.38</v>
      </c>
      <c r="P2583" s="647">
        <f t="shared" si="83"/>
        <v>0</v>
      </c>
      <c r="Q2583" s="638">
        <f t="shared" si="84"/>
        <v>0</v>
      </c>
      <c r="R2583" s="693" t="s">
        <v>1148</v>
      </c>
      <c r="S2583" s="673" t="s">
        <v>834</v>
      </c>
      <c r="T2583" s="674" t="s">
        <v>11199</v>
      </c>
      <c r="U2583" s="672"/>
      <c r="V2583" s="672"/>
      <c r="W2583" s="670">
        <v>42401</v>
      </c>
      <c r="X2583" s="670">
        <v>42401</v>
      </c>
      <c r="Y2583" s="422" t="s">
        <v>11208</v>
      </c>
      <c r="Z2583" s="633">
        <v>389515.38</v>
      </c>
      <c r="AA2583" s="693" t="s">
        <v>1148</v>
      </c>
      <c r="AB2583" s="673" t="s">
        <v>834</v>
      </c>
    </row>
    <row r="2584" spans="1:28" ht="45">
      <c r="A2584" s="475" t="s">
        <v>28306</v>
      </c>
      <c r="B2584" s="1172" t="s">
        <v>11209</v>
      </c>
      <c r="C2584" s="422" t="s">
        <v>11210</v>
      </c>
      <c r="D2584" s="632" t="s">
        <v>268</v>
      </c>
      <c r="E2584" s="476" t="s">
        <v>1832</v>
      </c>
      <c r="F2584" s="422" t="s">
        <v>1140</v>
      </c>
      <c r="G2584" s="652"/>
      <c r="H2584" s="652"/>
      <c r="I2584" s="652"/>
      <c r="J2584" s="652"/>
      <c r="K2584" s="632" t="s">
        <v>10</v>
      </c>
      <c r="L2584" s="639">
        <v>1</v>
      </c>
      <c r="M2584" s="639" t="s">
        <v>694</v>
      </c>
      <c r="N2584" s="633">
        <v>143916.53</v>
      </c>
      <c r="O2584" s="633">
        <v>143916.53</v>
      </c>
      <c r="P2584" s="647">
        <f t="shared" si="83"/>
        <v>0</v>
      </c>
      <c r="Q2584" s="638">
        <f t="shared" si="84"/>
        <v>0</v>
      </c>
      <c r="R2584" s="693" t="s">
        <v>1148</v>
      </c>
      <c r="S2584" s="673" t="s">
        <v>834</v>
      </c>
      <c r="T2584" s="674" t="s">
        <v>11199</v>
      </c>
      <c r="U2584" s="672"/>
      <c r="V2584" s="672"/>
      <c r="W2584" s="670">
        <v>42401</v>
      </c>
      <c r="X2584" s="670">
        <v>42401</v>
      </c>
      <c r="Y2584" s="422" t="s">
        <v>11211</v>
      </c>
      <c r="Z2584" s="633">
        <v>143916.53</v>
      </c>
      <c r="AA2584" s="693" t="s">
        <v>1148</v>
      </c>
      <c r="AB2584" s="673" t="s">
        <v>834</v>
      </c>
    </row>
    <row r="2585" spans="1:28" ht="45">
      <c r="A2585" s="475" t="s">
        <v>28307</v>
      </c>
      <c r="B2585" s="1172" t="s">
        <v>11212</v>
      </c>
      <c r="C2585" s="422" t="s">
        <v>11213</v>
      </c>
      <c r="D2585" s="632" t="s">
        <v>268</v>
      </c>
      <c r="E2585" s="476" t="s">
        <v>1832</v>
      </c>
      <c r="F2585" s="422" t="s">
        <v>1140</v>
      </c>
      <c r="G2585" s="652"/>
      <c r="H2585" s="652"/>
      <c r="I2585" s="652"/>
      <c r="J2585" s="652"/>
      <c r="K2585" s="632" t="s">
        <v>10</v>
      </c>
      <c r="L2585" s="639">
        <v>1</v>
      </c>
      <c r="M2585" s="639" t="s">
        <v>694</v>
      </c>
      <c r="N2585" s="633">
        <v>204844.61</v>
      </c>
      <c r="O2585" s="633">
        <v>204844.61</v>
      </c>
      <c r="P2585" s="647">
        <f t="shared" si="83"/>
        <v>0</v>
      </c>
      <c r="Q2585" s="638">
        <f t="shared" si="84"/>
        <v>0</v>
      </c>
      <c r="R2585" s="693" t="s">
        <v>1148</v>
      </c>
      <c r="S2585" s="673" t="s">
        <v>834</v>
      </c>
      <c r="T2585" s="674" t="s">
        <v>11199</v>
      </c>
      <c r="U2585" s="672"/>
      <c r="V2585" s="672"/>
      <c r="W2585" s="670">
        <v>42401</v>
      </c>
      <c r="X2585" s="670">
        <v>42401</v>
      </c>
      <c r="Y2585" s="422" t="s">
        <v>11214</v>
      </c>
      <c r="Z2585" s="633">
        <v>204844.61</v>
      </c>
      <c r="AA2585" s="693" t="s">
        <v>1148</v>
      </c>
      <c r="AB2585" s="673" t="s">
        <v>834</v>
      </c>
    </row>
    <row r="2586" spans="1:28" ht="45">
      <c r="A2586" s="475" t="s">
        <v>28308</v>
      </c>
      <c r="B2586" s="1172" t="s">
        <v>11215</v>
      </c>
      <c r="C2586" s="422" t="s">
        <v>11216</v>
      </c>
      <c r="D2586" s="632" t="s">
        <v>268</v>
      </c>
      <c r="E2586" s="476" t="s">
        <v>1832</v>
      </c>
      <c r="F2586" s="422" t="s">
        <v>1140</v>
      </c>
      <c r="G2586" s="652"/>
      <c r="H2586" s="652"/>
      <c r="I2586" s="652"/>
      <c r="J2586" s="652"/>
      <c r="K2586" s="632" t="s">
        <v>10</v>
      </c>
      <c r="L2586" s="639">
        <v>1</v>
      </c>
      <c r="M2586" s="639" t="s">
        <v>694</v>
      </c>
      <c r="N2586" s="633">
        <v>191383.63</v>
      </c>
      <c r="O2586" s="633">
        <v>191383.63</v>
      </c>
      <c r="P2586" s="647">
        <f t="shared" si="83"/>
        <v>0</v>
      </c>
      <c r="Q2586" s="638">
        <f t="shared" si="84"/>
        <v>0</v>
      </c>
      <c r="R2586" s="693" t="s">
        <v>1148</v>
      </c>
      <c r="S2586" s="673" t="s">
        <v>834</v>
      </c>
      <c r="T2586" s="674" t="s">
        <v>11199</v>
      </c>
      <c r="U2586" s="672"/>
      <c r="V2586" s="672"/>
      <c r="W2586" s="670">
        <v>42401</v>
      </c>
      <c r="X2586" s="670">
        <v>42401</v>
      </c>
      <c r="Y2586" s="422" t="s">
        <v>11217</v>
      </c>
      <c r="Z2586" s="633">
        <v>191383.63</v>
      </c>
      <c r="AA2586" s="693" t="s">
        <v>1148</v>
      </c>
      <c r="AB2586" s="673" t="s">
        <v>834</v>
      </c>
    </row>
    <row r="2587" spans="1:28" ht="123.75">
      <c r="A2587" s="475" t="s">
        <v>28309</v>
      </c>
      <c r="B2587" s="1172" t="s">
        <v>4688</v>
      </c>
      <c r="C2587" s="422" t="s">
        <v>6914</v>
      </c>
      <c r="D2587" s="632" t="s">
        <v>268</v>
      </c>
      <c r="E2587" s="476" t="s">
        <v>1832</v>
      </c>
      <c r="F2587" s="422" t="s">
        <v>1140</v>
      </c>
      <c r="G2587" s="652"/>
      <c r="H2587" s="652"/>
      <c r="I2587" s="652"/>
      <c r="J2587" s="652"/>
      <c r="K2587" s="632" t="s">
        <v>10</v>
      </c>
      <c r="L2587" s="639">
        <v>1</v>
      </c>
      <c r="M2587" s="639" t="s">
        <v>694</v>
      </c>
      <c r="N2587" s="633">
        <v>321303.65999999997</v>
      </c>
      <c r="O2587" s="633">
        <v>321303.65999999997</v>
      </c>
      <c r="P2587" s="647">
        <f t="shared" si="83"/>
        <v>0</v>
      </c>
      <c r="Q2587" s="638">
        <f t="shared" si="84"/>
        <v>0</v>
      </c>
      <c r="R2587" s="693" t="s">
        <v>1148</v>
      </c>
      <c r="S2587" s="673" t="s">
        <v>834</v>
      </c>
      <c r="T2587" s="674" t="s">
        <v>11199</v>
      </c>
      <c r="U2587" s="672"/>
      <c r="V2587" s="672"/>
      <c r="W2587" s="670">
        <v>42402</v>
      </c>
      <c r="X2587" s="670">
        <v>42402</v>
      </c>
      <c r="Y2587" s="422" t="s">
        <v>11218</v>
      </c>
      <c r="Z2587" s="633">
        <v>321303.65999999997</v>
      </c>
      <c r="AA2587" s="693" t="s">
        <v>1148</v>
      </c>
      <c r="AB2587" s="673" t="s">
        <v>834</v>
      </c>
    </row>
    <row r="2588" spans="1:28" ht="45">
      <c r="A2588" s="475" t="s">
        <v>28310</v>
      </c>
      <c r="B2588" s="1172" t="s">
        <v>11219</v>
      </c>
      <c r="C2588" s="422" t="s">
        <v>11220</v>
      </c>
      <c r="D2588" s="632" t="s">
        <v>268</v>
      </c>
      <c r="E2588" s="476" t="s">
        <v>1832</v>
      </c>
      <c r="F2588" s="422" t="s">
        <v>1140</v>
      </c>
      <c r="G2588" s="652"/>
      <c r="H2588" s="652"/>
      <c r="I2588" s="652"/>
      <c r="J2588" s="652"/>
      <c r="K2588" s="632" t="s">
        <v>10</v>
      </c>
      <c r="L2588" s="639">
        <v>1</v>
      </c>
      <c r="M2588" s="639" t="s">
        <v>694</v>
      </c>
      <c r="N2588" s="633">
        <v>187497.74</v>
      </c>
      <c r="O2588" s="633">
        <v>187497.74</v>
      </c>
      <c r="P2588" s="647">
        <f t="shared" si="83"/>
        <v>0</v>
      </c>
      <c r="Q2588" s="638">
        <f t="shared" si="84"/>
        <v>0</v>
      </c>
      <c r="R2588" s="693" t="s">
        <v>1148</v>
      </c>
      <c r="S2588" s="673" t="s">
        <v>834</v>
      </c>
      <c r="T2588" s="674" t="s">
        <v>11199</v>
      </c>
      <c r="U2588" s="672"/>
      <c r="V2588" s="672"/>
      <c r="W2588" s="670">
        <v>42402</v>
      </c>
      <c r="X2588" s="670">
        <v>42402</v>
      </c>
      <c r="Y2588" s="422" t="s">
        <v>11221</v>
      </c>
      <c r="Z2588" s="633">
        <v>187497.74</v>
      </c>
      <c r="AA2588" s="693" t="s">
        <v>1148</v>
      </c>
      <c r="AB2588" s="673" t="s">
        <v>834</v>
      </c>
    </row>
    <row r="2589" spans="1:28" ht="180">
      <c r="A2589" s="475" t="s">
        <v>28311</v>
      </c>
      <c r="B2589" s="1172" t="s">
        <v>4681</v>
      </c>
      <c r="C2589" s="422" t="s">
        <v>6875</v>
      </c>
      <c r="D2589" s="632" t="s">
        <v>268</v>
      </c>
      <c r="E2589" s="476" t="s">
        <v>1832</v>
      </c>
      <c r="F2589" s="422" t="s">
        <v>1140</v>
      </c>
      <c r="G2589" s="652"/>
      <c r="H2589" s="652"/>
      <c r="I2589" s="652"/>
      <c r="J2589" s="652"/>
      <c r="K2589" s="632" t="s">
        <v>10</v>
      </c>
      <c r="L2589" s="639">
        <v>1</v>
      </c>
      <c r="M2589" s="639" t="s">
        <v>694</v>
      </c>
      <c r="N2589" s="633">
        <v>614400.46</v>
      </c>
      <c r="O2589" s="633">
        <v>614400.46</v>
      </c>
      <c r="P2589" s="647">
        <f t="shared" si="83"/>
        <v>0</v>
      </c>
      <c r="Q2589" s="638">
        <f t="shared" si="84"/>
        <v>0</v>
      </c>
      <c r="R2589" s="693" t="s">
        <v>1148</v>
      </c>
      <c r="S2589" s="673" t="s">
        <v>834</v>
      </c>
      <c r="T2589" s="674" t="s">
        <v>11199</v>
      </c>
      <c r="U2589" s="672"/>
      <c r="V2589" s="672"/>
      <c r="W2589" s="670">
        <v>42402</v>
      </c>
      <c r="X2589" s="670">
        <v>42402</v>
      </c>
      <c r="Y2589" s="422" t="s">
        <v>11222</v>
      </c>
      <c r="Z2589" s="633">
        <v>614400.46</v>
      </c>
      <c r="AA2589" s="693" t="s">
        <v>1148</v>
      </c>
      <c r="AB2589" s="673" t="s">
        <v>834</v>
      </c>
    </row>
    <row r="2590" spans="1:28" ht="123.75">
      <c r="A2590" s="475" t="s">
        <v>28312</v>
      </c>
      <c r="B2590" s="1172" t="s">
        <v>6930</v>
      </c>
      <c r="C2590" s="422" t="s">
        <v>6869</v>
      </c>
      <c r="D2590" s="632" t="s">
        <v>268</v>
      </c>
      <c r="E2590" s="476" t="s">
        <v>1832</v>
      </c>
      <c r="F2590" s="422" t="s">
        <v>1140</v>
      </c>
      <c r="G2590" s="652"/>
      <c r="H2590" s="652"/>
      <c r="I2590" s="652"/>
      <c r="J2590" s="652"/>
      <c r="K2590" s="632" t="s">
        <v>10</v>
      </c>
      <c r="L2590" s="639">
        <v>1</v>
      </c>
      <c r="M2590" s="639" t="s">
        <v>694</v>
      </c>
      <c r="N2590" s="633">
        <v>623993.71</v>
      </c>
      <c r="O2590" s="633">
        <v>623993.71</v>
      </c>
      <c r="P2590" s="647">
        <f t="shared" si="83"/>
        <v>0</v>
      </c>
      <c r="Q2590" s="638">
        <f t="shared" si="84"/>
        <v>0</v>
      </c>
      <c r="R2590" s="693" t="s">
        <v>1148</v>
      </c>
      <c r="S2590" s="673" t="s">
        <v>834</v>
      </c>
      <c r="T2590" s="674" t="s">
        <v>11199</v>
      </c>
      <c r="U2590" s="672"/>
      <c r="V2590" s="672"/>
      <c r="W2590" s="670">
        <v>42401</v>
      </c>
      <c r="X2590" s="670">
        <v>42401</v>
      </c>
      <c r="Y2590" s="422" t="s">
        <v>11223</v>
      </c>
      <c r="Z2590" s="633">
        <v>623993.71</v>
      </c>
      <c r="AA2590" s="693" t="s">
        <v>1148</v>
      </c>
      <c r="AB2590" s="673" t="s">
        <v>834</v>
      </c>
    </row>
    <row r="2591" spans="1:28" ht="112.5">
      <c r="A2591" s="475" t="s">
        <v>28313</v>
      </c>
      <c r="B2591" s="1172" t="s">
        <v>4562</v>
      </c>
      <c r="C2591" s="422" t="s">
        <v>6893</v>
      </c>
      <c r="D2591" s="632" t="s">
        <v>268</v>
      </c>
      <c r="E2591" s="476" t="s">
        <v>1832</v>
      </c>
      <c r="F2591" s="422" t="s">
        <v>1140</v>
      </c>
      <c r="G2591" s="652"/>
      <c r="H2591" s="652"/>
      <c r="I2591" s="652"/>
      <c r="J2591" s="652"/>
      <c r="K2591" s="632" t="s">
        <v>10</v>
      </c>
      <c r="L2591" s="639">
        <v>1</v>
      </c>
      <c r="M2591" s="639" t="s">
        <v>694</v>
      </c>
      <c r="N2591" s="633">
        <v>576771.87</v>
      </c>
      <c r="O2591" s="633">
        <v>576771.87</v>
      </c>
      <c r="P2591" s="647">
        <f t="shared" si="83"/>
        <v>0</v>
      </c>
      <c r="Q2591" s="638">
        <f t="shared" si="84"/>
        <v>0</v>
      </c>
      <c r="R2591" s="693" t="s">
        <v>1148</v>
      </c>
      <c r="S2591" s="673" t="s">
        <v>834</v>
      </c>
      <c r="T2591" s="674" t="s">
        <v>11199</v>
      </c>
      <c r="U2591" s="672"/>
      <c r="V2591" s="672"/>
      <c r="W2591" s="670">
        <v>42402</v>
      </c>
      <c r="X2591" s="670">
        <v>42402</v>
      </c>
      <c r="Y2591" s="422" t="s">
        <v>11224</v>
      </c>
      <c r="Z2591" s="633">
        <v>576771.87</v>
      </c>
      <c r="AA2591" s="693" t="s">
        <v>1148</v>
      </c>
      <c r="AB2591" s="673" t="s">
        <v>834</v>
      </c>
    </row>
    <row r="2592" spans="1:28" ht="45">
      <c r="A2592" s="475" t="s">
        <v>28314</v>
      </c>
      <c r="B2592" s="1172" t="s">
        <v>11225</v>
      </c>
      <c r="C2592" s="422" t="s">
        <v>11226</v>
      </c>
      <c r="D2592" s="632" t="s">
        <v>268</v>
      </c>
      <c r="E2592" s="476" t="s">
        <v>1832</v>
      </c>
      <c r="F2592" s="422" t="s">
        <v>1140</v>
      </c>
      <c r="G2592" s="652"/>
      <c r="H2592" s="652"/>
      <c r="I2592" s="652"/>
      <c r="J2592" s="652"/>
      <c r="K2592" s="632" t="s">
        <v>10</v>
      </c>
      <c r="L2592" s="639">
        <v>1</v>
      </c>
      <c r="M2592" s="639" t="s">
        <v>694</v>
      </c>
      <c r="N2592" s="633">
        <v>162217.51</v>
      </c>
      <c r="O2592" s="633">
        <v>162217.51</v>
      </c>
      <c r="P2592" s="647">
        <f t="shared" si="83"/>
        <v>0</v>
      </c>
      <c r="Q2592" s="638">
        <f t="shared" si="84"/>
        <v>0</v>
      </c>
      <c r="R2592" s="693" t="s">
        <v>1148</v>
      </c>
      <c r="S2592" s="673" t="s">
        <v>834</v>
      </c>
      <c r="T2592" s="674" t="s">
        <v>11199</v>
      </c>
      <c r="U2592" s="672"/>
      <c r="V2592" s="672"/>
      <c r="W2592" s="670">
        <v>42401</v>
      </c>
      <c r="X2592" s="670">
        <v>42401</v>
      </c>
      <c r="Y2592" s="422" t="s">
        <v>11227</v>
      </c>
      <c r="Z2592" s="633">
        <v>162217.51</v>
      </c>
      <c r="AA2592" s="693" t="s">
        <v>1148</v>
      </c>
      <c r="AB2592" s="673" t="s">
        <v>834</v>
      </c>
    </row>
    <row r="2593" spans="1:28" ht="45">
      <c r="A2593" s="475" t="s">
        <v>28315</v>
      </c>
      <c r="B2593" s="1172" t="s">
        <v>11228</v>
      </c>
      <c r="C2593" s="422" t="s">
        <v>11229</v>
      </c>
      <c r="D2593" s="632" t="s">
        <v>268</v>
      </c>
      <c r="E2593" s="476" t="s">
        <v>1832</v>
      </c>
      <c r="F2593" s="422" t="s">
        <v>1140</v>
      </c>
      <c r="G2593" s="652"/>
      <c r="H2593" s="652"/>
      <c r="I2593" s="652"/>
      <c r="J2593" s="652"/>
      <c r="K2593" s="632" t="s">
        <v>10</v>
      </c>
      <c r="L2593" s="639">
        <v>1</v>
      </c>
      <c r="M2593" s="639" t="s">
        <v>694</v>
      </c>
      <c r="N2593" s="633">
        <v>264780.53999999998</v>
      </c>
      <c r="O2593" s="633">
        <v>264780.53999999998</v>
      </c>
      <c r="P2593" s="647">
        <f t="shared" si="83"/>
        <v>0</v>
      </c>
      <c r="Q2593" s="638">
        <f t="shared" si="84"/>
        <v>0</v>
      </c>
      <c r="R2593" s="693" t="s">
        <v>1148</v>
      </c>
      <c r="S2593" s="673" t="s">
        <v>834</v>
      </c>
      <c r="T2593" s="674" t="s">
        <v>11199</v>
      </c>
      <c r="U2593" s="672"/>
      <c r="V2593" s="672"/>
      <c r="W2593" s="670">
        <v>42401</v>
      </c>
      <c r="X2593" s="670">
        <v>42401</v>
      </c>
      <c r="Y2593" s="422" t="s">
        <v>11230</v>
      </c>
      <c r="Z2593" s="633">
        <v>264780.53999999998</v>
      </c>
      <c r="AA2593" s="693" t="s">
        <v>1148</v>
      </c>
      <c r="AB2593" s="673" t="s">
        <v>834</v>
      </c>
    </row>
    <row r="2594" spans="1:28" ht="45">
      <c r="A2594" s="475" t="s">
        <v>28316</v>
      </c>
      <c r="B2594" s="1172" t="s">
        <v>11231</v>
      </c>
      <c r="C2594" s="422" t="s">
        <v>11232</v>
      </c>
      <c r="D2594" s="632" t="s">
        <v>268</v>
      </c>
      <c r="E2594" s="476" t="s">
        <v>1832</v>
      </c>
      <c r="F2594" s="422" t="s">
        <v>1140</v>
      </c>
      <c r="G2594" s="652"/>
      <c r="H2594" s="652"/>
      <c r="I2594" s="652"/>
      <c r="J2594" s="652"/>
      <c r="K2594" s="632" t="s">
        <v>10</v>
      </c>
      <c r="L2594" s="639">
        <v>1</v>
      </c>
      <c r="M2594" s="639" t="s">
        <v>694</v>
      </c>
      <c r="N2594" s="633">
        <v>210097.73</v>
      </c>
      <c r="O2594" s="633">
        <v>210097.73</v>
      </c>
      <c r="P2594" s="647">
        <f t="shared" si="83"/>
        <v>0</v>
      </c>
      <c r="Q2594" s="638">
        <f t="shared" si="84"/>
        <v>0</v>
      </c>
      <c r="R2594" s="693" t="s">
        <v>1148</v>
      </c>
      <c r="S2594" s="673" t="s">
        <v>834</v>
      </c>
      <c r="T2594" s="674" t="s">
        <v>11199</v>
      </c>
      <c r="U2594" s="672"/>
      <c r="V2594" s="672"/>
      <c r="W2594" s="670">
        <v>42401</v>
      </c>
      <c r="X2594" s="670">
        <v>42401</v>
      </c>
      <c r="Y2594" s="422" t="s">
        <v>11233</v>
      </c>
      <c r="Z2594" s="633">
        <v>210097.73</v>
      </c>
      <c r="AA2594" s="693" t="s">
        <v>1148</v>
      </c>
      <c r="AB2594" s="673" t="s">
        <v>834</v>
      </c>
    </row>
    <row r="2595" spans="1:28" ht="45">
      <c r="A2595" s="475" t="s">
        <v>28317</v>
      </c>
      <c r="B2595" s="1172" t="s">
        <v>11188</v>
      </c>
      <c r="C2595" s="422" t="s">
        <v>11189</v>
      </c>
      <c r="D2595" s="632" t="s">
        <v>268</v>
      </c>
      <c r="E2595" s="476" t="s">
        <v>1832</v>
      </c>
      <c r="F2595" s="422" t="s">
        <v>1140</v>
      </c>
      <c r="G2595" s="652"/>
      <c r="H2595" s="652"/>
      <c r="I2595" s="652"/>
      <c r="J2595" s="652"/>
      <c r="K2595" s="632" t="s">
        <v>10</v>
      </c>
      <c r="L2595" s="639">
        <v>1</v>
      </c>
      <c r="M2595" s="639" t="s">
        <v>694</v>
      </c>
      <c r="N2595" s="633">
        <v>158541.84</v>
      </c>
      <c r="O2595" s="633">
        <v>158541.84</v>
      </c>
      <c r="P2595" s="647">
        <f t="shared" si="83"/>
        <v>0</v>
      </c>
      <c r="Q2595" s="638">
        <f t="shared" si="84"/>
        <v>0</v>
      </c>
      <c r="R2595" s="693" t="s">
        <v>1148</v>
      </c>
      <c r="S2595" s="673" t="s">
        <v>834</v>
      </c>
      <c r="T2595" s="674" t="s">
        <v>11199</v>
      </c>
      <c r="U2595" s="672"/>
      <c r="V2595" s="672"/>
      <c r="W2595" s="670">
        <v>42401</v>
      </c>
      <c r="X2595" s="670">
        <v>42401</v>
      </c>
      <c r="Y2595" s="422" t="s">
        <v>11234</v>
      </c>
      <c r="Z2595" s="633">
        <v>158541.84</v>
      </c>
      <c r="AA2595" s="693" t="s">
        <v>1148</v>
      </c>
      <c r="AB2595" s="673" t="s">
        <v>834</v>
      </c>
    </row>
    <row r="2596" spans="1:28" ht="45">
      <c r="A2596" s="475" t="s">
        <v>28318</v>
      </c>
      <c r="B2596" s="1172" t="s">
        <v>11235</v>
      </c>
      <c r="C2596" s="422" t="s">
        <v>11236</v>
      </c>
      <c r="D2596" s="632" t="s">
        <v>268</v>
      </c>
      <c r="E2596" s="476" t="s">
        <v>1832</v>
      </c>
      <c r="F2596" s="422" t="s">
        <v>1140</v>
      </c>
      <c r="G2596" s="652"/>
      <c r="H2596" s="652"/>
      <c r="I2596" s="652"/>
      <c r="J2596" s="652"/>
      <c r="K2596" s="632" t="s">
        <v>10</v>
      </c>
      <c r="L2596" s="639">
        <v>1</v>
      </c>
      <c r="M2596" s="639" t="s">
        <v>694</v>
      </c>
      <c r="N2596" s="633">
        <v>113525.41</v>
      </c>
      <c r="O2596" s="633">
        <v>113525.41</v>
      </c>
      <c r="P2596" s="647">
        <f t="shared" si="83"/>
        <v>0</v>
      </c>
      <c r="Q2596" s="638">
        <f t="shared" si="84"/>
        <v>0</v>
      </c>
      <c r="R2596" s="693" t="s">
        <v>1148</v>
      </c>
      <c r="S2596" s="673" t="s">
        <v>834</v>
      </c>
      <c r="T2596" s="674" t="s">
        <v>11199</v>
      </c>
      <c r="U2596" s="672"/>
      <c r="V2596" s="672"/>
      <c r="W2596" s="670">
        <v>42401</v>
      </c>
      <c r="X2596" s="670">
        <v>42401</v>
      </c>
      <c r="Y2596" s="422" t="s">
        <v>11237</v>
      </c>
      <c r="Z2596" s="633">
        <v>113525.41</v>
      </c>
      <c r="AA2596" s="693" t="s">
        <v>1148</v>
      </c>
      <c r="AB2596" s="673" t="s">
        <v>834</v>
      </c>
    </row>
    <row r="2597" spans="1:28" ht="45">
      <c r="A2597" s="475" t="s">
        <v>28319</v>
      </c>
      <c r="B2597" s="1172" t="s">
        <v>11238</v>
      </c>
      <c r="C2597" s="422" t="s">
        <v>11239</v>
      </c>
      <c r="D2597" s="632" t="s">
        <v>268</v>
      </c>
      <c r="E2597" s="476" t="s">
        <v>1832</v>
      </c>
      <c r="F2597" s="422" t="s">
        <v>1140</v>
      </c>
      <c r="G2597" s="652"/>
      <c r="H2597" s="652"/>
      <c r="I2597" s="652"/>
      <c r="J2597" s="652"/>
      <c r="K2597" s="632" t="s">
        <v>10</v>
      </c>
      <c r="L2597" s="639">
        <v>1</v>
      </c>
      <c r="M2597" s="639" t="s">
        <v>694</v>
      </c>
      <c r="N2597" s="633">
        <v>230504</v>
      </c>
      <c r="O2597" s="633">
        <v>230504</v>
      </c>
      <c r="P2597" s="647">
        <f t="shared" si="83"/>
        <v>0</v>
      </c>
      <c r="Q2597" s="638">
        <f t="shared" si="84"/>
        <v>0</v>
      </c>
      <c r="R2597" s="693" t="s">
        <v>1148</v>
      </c>
      <c r="S2597" s="673" t="s">
        <v>834</v>
      </c>
      <c r="T2597" s="674" t="s">
        <v>11199</v>
      </c>
      <c r="U2597" s="672"/>
      <c r="V2597" s="672"/>
      <c r="W2597" s="670">
        <v>42401</v>
      </c>
      <c r="X2597" s="670">
        <v>42401</v>
      </c>
      <c r="Y2597" s="422" t="s">
        <v>11240</v>
      </c>
      <c r="Z2597" s="633">
        <v>230504</v>
      </c>
      <c r="AA2597" s="693" t="s">
        <v>1148</v>
      </c>
      <c r="AB2597" s="673" t="s">
        <v>834</v>
      </c>
    </row>
    <row r="2598" spans="1:28" ht="45">
      <c r="A2598" s="475" t="s">
        <v>28320</v>
      </c>
      <c r="B2598" s="1172" t="s">
        <v>11185</v>
      </c>
      <c r="C2598" s="422" t="s">
        <v>11186</v>
      </c>
      <c r="D2598" s="632" t="s">
        <v>268</v>
      </c>
      <c r="E2598" s="476" t="s">
        <v>1832</v>
      </c>
      <c r="F2598" s="422" t="s">
        <v>1140</v>
      </c>
      <c r="G2598" s="652"/>
      <c r="H2598" s="652"/>
      <c r="I2598" s="652"/>
      <c r="J2598" s="652"/>
      <c r="K2598" s="632" t="s">
        <v>10</v>
      </c>
      <c r="L2598" s="639">
        <v>1</v>
      </c>
      <c r="M2598" s="639" t="s">
        <v>694</v>
      </c>
      <c r="N2598" s="633">
        <v>101864.03</v>
      </c>
      <c r="O2598" s="633">
        <v>101864.03</v>
      </c>
      <c r="P2598" s="647">
        <f t="shared" si="83"/>
        <v>0</v>
      </c>
      <c r="Q2598" s="638">
        <f t="shared" si="84"/>
        <v>0</v>
      </c>
      <c r="R2598" s="693" t="s">
        <v>1148</v>
      </c>
      <c r="S2598" s="673" t="s">
        <v>834</v>
      </c>
      <c r="T2598" s="674" t="s">
        <v>11199</v>
      </c>
      <c r="U2598" s="672"/>
      <c r="V2598" s="672"/>
      <c r="W2598" s="670">
        <v>42402</v>
      </c>
      <c r="X2598" s="670">
        <v>42402</v>
      </c>
      <c r="Y2598" s="422" t="s">
        <v>11241</v>
      </c>
      <c r="Z2598" s="633">
        <v>101864.03</v>
      </c>
      <c r="AA2598" s="693" t="s">
        <v>1148</v>
      </c>
      <c r="AB2598" s="673" t="s">
        <v>834</v>
      </c>
    </row>
    <row r="2599" spans="1:28" ht="45">
      <c r="A2599" s="475" t="s">
        <v>28321</v>
      </c>
      <c r="B2599" s="1172" t="s">
        <v>11242</v>
      </c>
      <c r="C2599" s="422" t="s">
        <v>11243</v>
      </c>
      <c r="D2599" s="632" t="s">
        <v>268</v>
      </c>
      <c r="E2599" s="476" t="s">
        <v>1832</v>
      </c>
      <c r="F2599" s="422" t="s">
        <v>1140</v>
      </c>
      <c r="G2599" s="652"/>
      <c r="H2599" s="652"/>
      <c r="I2599" s="652"/>
      <c r="J2599" s="652"/>
      <c r="K2599" s="632" t="s">
        <v>10</v>
      </c>
      <c r="L2599" s="639">
        <v>1</v>
      </c>
      <c r="M2599" s="639" t="s">
        <v>694</v>
      </c>
      <c r="N2599" s="633">
        <v>178209.42</v>
      </c>
      <c r="O2599" s="633">
        <v>178209.42</v>
      </c>
      <c r="P2599" s="647">
        <f t="shared" si="83"/>
        <v>0</v>
      </c>
      <c r="Q2599" s="638">
        <f t="shared" si="84"/>
        <v>0</v>
      </c>
      <c r="R2599" s="693" t="s">
        <v>1148</v>
      </c>
      <c r="S2599" s="673" t="s">
        <v>834</v>
      </c>
      <c r="T2599" s="674" t="s">
        <v>11199</v>
      </c>
      <c r="U2599" s="672"/>
      <c r="V2599" s="672"/>
      <c r="W2599" s="670">
        <v>42402</v>
      </c>
      <c r="X2599" s="670">
        <v>42402</v>
      </c>
      <c r="Y2599" s="422" t="s">
        <v>11244</v>
      </c>
      <c r="Z2599" s="633">
        <v>178209.42</v>
      </c>
      <c r="AA2599" s="693" t="s">
        <v>1148</v>
      </c>
      <c r="AB2599" s="673" t="s">
        <v>834</v>
      </c>
    </row>
    <row r="2600" spans="1:28" ht="101.25">
      <c r="A2600" s="475" t="s">
        <v>28322</v>
      </c>
      <c r="B2600" s="1172" t="s">
        <v>6967</v>
      </c>
      <c r="C2600" s="422" t="s">
        <v>6905</v>
      </c>
      <c r="D2600" s="632" t="s">
        <v>268</v>
      </c>
      <c r="E2600" s="476" t="s">
        <v>1832</v>
      </c>
      <c r="F2600" s="422" t="s">
        <v>1140</v>
      </c>
      <c r="G2600" s="652"/>
      <c r="H2600" s="652"/>
      <c r="I2600" s="652"/>
      <c r="J2600" s="652"/>
      <c r="K2600" s="632" t="s">
        <v>10</v>
      </c>
      <c r="L2600" s="639">
        <v>1</v>
      </c>
      <c r="M2600" s="639" t="s">
        <v>694</v>
      </c>
      <c r="N2600" s="633">
        <v>1111042.52</v>
      </c>
      <c r="O2600" s="633">
        <v>1111042.52</v>
      </c>
      <c r="P2600" s="647">
        <f t="shared" si="83"/>
        <v>0</v>
      </c>
      <c r="Q2600" s="638">
        <f t="shared" si="84"/>
        <v>0</v>
      </c>
      <c r="R2600" s="693" t="s">
        <v>1148</v>
      </c>
      <c r="S2600" s="673" t="s">
        <v>834</v>
      </c>
      <c r="T2600" s="674" t="s">
        <v>11199</v>
      </c>
      <c r="U2600" s="672"/>
      <c r="V2600" s="672"/>
      <c r="W2600" s="670">
        <v>42402</v>
      </c>
      <c r="X2600" s="670">
        <v>42402</v>
      </c>
      <c r="Y2600" s="422" t="s">
        <v>11245</v>
      </c>
      <c r="Z2600" s="633">
        <v>1111042.52</v>
      </c>
      <c r="AA2600" s="693" t="s">
        <v>1148</v>
      </c>
      <c r="AB2600" s="673" t="s">
        <v>834</v>
      </c>
    </row>
    <row r="2601" spans="1:28" ht="123.75">
      <c r="A2601" s="475" t="s">
        <v>28323</v>
      </c>
      <c r="B2601" s="1172" t="s">
        <v>6965</v>
      </c>
      <c r="C2601" s="422" t="s">
        <v>6890</v>
      </c>
      <c r="D2601" s="632" t="s">
        <v>268</v>
      </c>
      <c r="E2601" s="476" t="s">
        <v>1832</v>
      </c>
      <c r="F2601" s="422" t="s">
        <v>1140</v>
      </c>
      <c r="G2601" s="652"/>
      <c r="H2601" s="652"/>
      <c r="I2601" s="652"/>
      <c r="J2601" s="652"/>
      <c r="K2601" s="632" t="s">
        <v>10</v>
      </c>
      <c r="L2601" s="639">
        <v>1</v>
      </c>
      <c r="M2601" s="639" t="s">
        <v>694</v>
      </c>
      <c r="N2601" s="633">
        <v>328948.49</v>
      </c>
      <c r="O2601" s="633">
        <v>328948.49</v>
      </c>
      <c r="P2601" s="647">
        <f t="shared" si="83"/>
        <v>0</v>
      </c>
      <c r="Q2601" s="638">
        <f t="shared" si="84"/>
        <v>0</v>
      </c>
      <c r="R2601" s="693" t="s">
        <v>1148</v>
      </c>
      <c r="S2601" s="673" t="s">
        <v>834</v>
      </c>
      <c r="T2601" s="674" t="s">
        <v>11199</v>
      </c>
      <c r="U2601" s="672"/>
      <c r="V2601" s="672"/>
      <c r="W2601" s="670">
        <v>42402</v>
      </c>
      <c r="X2601" s="670">
        <v>42402</v>
      </c>
      <c r="Y2601" s="422" t="s">
        <v>11246</v>
      </c>
      <c r="Z2601" s="633">
        <v>328948.49</v>
      </c>
      <c r="AA2601" s="693" t="s">
        <v>1148</v>
      </c>
      <c r="AB2601" s="673" t="s">
        <v>834</v>
      </c>
    </row>
    <row r="2602" spans="1:28" ht="45">
      <c r="A2602" s="475" t="s">
        <v>28324</v>
      </c>
      <c r="B2602" s="1172" t="s">
        <v>8291</v>
      </c>
      <c r="C2602" s="422" t="s">
        <v>8292</v>
      </c>
      <c r="D2602" s="632" t="s">
        <v>268</v>
      </c>
      <c r="E2602" s="476" t="s">
        <v>1832</v>
      </c>
      <c r="F2602" s="422" t="s">
        <v>1140</v>
      </c>
      <c r="G2602" s="652"/>
      <c r="H2602" s="652"/>
      <c r="I2602" s="652"/>
      <c r="J2602" s="652"/>
      <c r="K2602" s="632" t="s">
        <v>10</v>
      </c>
      <c r="L2602" s="639">
        <v>1</v>
      </c>
      <c r="M2602" s="639" t="s">
        <v>694</v>
      </c>
      <c r="N2602" s="633">
        <v>159306.6</v>
      </c>
      <c r="O2602" s="633">
        <v>159306.6</v>
      </c>
      <c r="P2602" s="647">
        <f t="shared" si="83"/>
        <v>0</v>
      </c>
      <c r="Q2602" s="638">
        <f t="shared" si="84"/>
        <v>0</v>
      </c>
      <c r="R2602" s="693" t="s">
        <v>1148</v>
      </c>
      <c r="S2602" s="673" t="s">
        <v>834</v>
      </c>
      <c r="T2602" s="674" t="s">
        <v>11199</v>
      </c>
      <c r="U2602" s="672"/>
      <c r="V2602" s="672"/>
      <c r="W2602" s="670">
        <v>42402</v>
      </c>
      <c r="X2602" s="670">
        <v>42402</v>
      </c>
      <c r="Y2602" s="422" t="s">
        <v>11247</v>
      </c>
      <c r="Z2602" s="633">
        <v>159306.6</v>
      </c>
      <c r="AA2602" s="693" t="s">
        <v>1148</v>
      </c>
      <c r="AB2602" s="673" t="s">
        <v>834</v>
      </c>
    </row>
    <row r="2603" spans="1:28" ht="123.75">
      <c r="A2603" s="475" t="s">
        <v>28325</v>
      </c>
      <c r="B2603" s="1172" t="s">
        <v>4590</v>
      </c>
      <c r="C2603" s="422" t="s">
        <v>6843</v>
      </c>
      <c r="D2603" s="632" t="s">
        <v>268</v>
      </c>
      <c r="E2603" s="476" t="s">
        <v>1832</v>
      </c>
      <c r="F2603" s="422" t="s">
        <v>1140</v>
      </c>
      <c r="G2603" s="652"/>
      <c r="H2603" s="652"/>
      <c r="I2603" s="652"/>
      <c r="J2603" s="652"/>
      <c r="K2603" s="632" t="s">
        <v>10</v>
      </c>
      <c r="L2603" s="639">
        <v>1</v>
      </c>
      <c r="M2603" s="639" t="s">
        <v>694</v>
      </c>
      <c r="N2603" s="633">
        <v>251451.09</v>
      </c>
      <c r="O2603" s="633">
        <v>251451.09</v>
      </c>
      <c r="P2603" s="647">
        <f t="shared" si="83"/>
        <v>0</v>
      </c>
      <c r="Q2603" s="638">
        <f t="shared" si="84"/>
        <v>0</v>
      </c>
      <c r="R2603" s="693" t="s">
        <v>1148</v>
      </c>
      <c r="S2603" s="673" t="s">
        <v>834</v>
      </c>
      <c r="T2603" s="674" t="s">
        <v>11199</v>
      </c>
      <c r="U2603" s="672"/>
      <c r="V2603" s="672"/>
      <c r="W2603" s="670">
        <v>42402</v>
      </c>
      <c r="X2603" s="670">
        <v>42402</v>
      </c>
      <c r="Y2603" s="422" t="s">
        <v>11248</v>
      </c>
      <c r="Z2603" s="633">
        <v>251451.09</v>
      </c>
      <c r="AA2603" s="693" t="s">
        <v>1148</v>
      </c>
      <c r="AB2603" s="673" t="s">
        <v>834</v>
      </c>
    </row>
    <row r="2604" spans="1:28" ht="45">
      <c r="A2604" s="475" t="s">
        <v>28326</v>
      </c>
      <c r="B2604" s="1172" t="s">
        <v>11249</v>
      </c>
      <c r="C2604" s="422" t="s">
        <v>11250</v>
      </c>
      <c r="D2604" s="632" t="s">
        <v>268</v>
      </c>
      <c r="E2604" s="476" t="s">
        <v>1832</v>
      </c>
      <c r="F2604" s="422" t="s">
        <v>1140</v>
      </c>
      <c r="G2604" s="652"/>
      <c r="H2604" s="652"/>
      <c r="I2604" s="652"/>
      <c r="J2604" s="652"/>
      <c r="K2604" s="632" t="s">
        <v>10</v>
      </c>
      <c r="L2604" s="639">
        <v>1</v>
      </c>
      <c r="M2604" s="639" t="s">
        <v>694</v>
      </c>
      <c r="N2604" s="633">
        <v>176034</v>
      </c>
      <c r="O2604" s="633">
        <v>176034</v>
      </c>
      <c r="P2604" s="647">
        <f t="shared" si="83"/>
        <v>0</v>
      </c>
      <c r="Q2604" s="638">
        <f t="shared" si="84"/>
        <v>0</v>
      </c>
      <c r="R2604" s="693" t="s">
        <v>1148</v>
      </c>
      <c r="S2604" s="673" t="s">
        <v>834</v>
      </c>
      <c r="T2604" s="674" t="s">
        <v>11199</v>
      </c>
      <c r="U2604" s="672"/>
      <c r="V2604" s="672"/>
      <c r="W2604" s="670">
        <v>42401</v>
      </c>
      <c r="X2604" s="670">
        <v>42401</v>
      </c>
      <c r="Y2604" s="422" t="s">
        <v>11251</v>
      </c>
      <c r="Z2604" s="633">
        <v>176034</v>
      </c>
      <c r="AA2604" s="693" t="s">
        <v>1148</v>
      </c>
      <c r="AB2604" s="673" t="s">
        <v>834</v>
      </c>
    </row>
    <row r="2605" spans="1:28" ht="45">
      <c r="A2605" s="475" t="s">
        <v>28327</v>
      </c>
      <c r="B2605" s="1172" t="s">
        <v>11252</v>
      </c>
      <c r="C2605" s="422" t="s">
        <v>11253</v>
      </c>
      <c r="D2605" s="632" t="s">
        <v>268</v>
      </c>
      <c r="E2605" s="476" t="s">
        <v>1832</v>
      </c>
      <c r="F2605" s="422" t="s">
        <v>1140</v>
      </c>
      <c r="G2605" s="652"/>
      <c r="H2605" s="652"/>
      <c r="I2605" s="652"/>
      <c r="J2605" s="652"/>
      <c r="K2605" s="632" t="s">
        <v>10</v>
      </c>
      <c r="L2605" s="639">
        <v>1</v>
      </c>
      <c r="M2605" s="639" t="s">
        <v>694</v>
      </c>
      <c r="N2605" s="633">
        <v>146002.48000000001</v>
      </c>
      <c r="O2605" s="633">
        <v>146002.48000000001</v>
      </c>
      <c r="P2605" s="647">
        <f t="shared" si="83"/>
        <v>0</v>
      </c>
      <c r="Q2605" s="638">
        <f t="shared" si="84"/>
        <v>0</v>
      </c>
      <c r="R2605" s="693" t="s">
        <v>1148</v>
      </c>
      <c r="S2605" s="673" t="s">
        <v>834</v>
      </c>
      <c r="T2605" s="674" t="s">
        <v>11199</v>
      </c>
      <c r="U2605" s="672"/>
      <c r="V2605" s="672"/>
      <c r="W2605" s="670">
        <v>42401</v>
      </c>
      <c r="X2605" s="670">
        <v>42401</v>
      </c>
      <c r="Y2605" s="422" t="s">
        <v>11251</v>
      </c>
      <c r="Z2605" s="633">
        <v>146002.48000000001</v>
      </c>
      <c r="AA2605" s="693" t="s">
        <v>1148</v>
      </c>
      <c r="AB2605" s="673" t="s">
        <v>834</v>
      </c>
    </row>
    <row r="2606" spans="1:28" ht="45">
      <c r="A2606" s="475" t="s">
        <v>28328</v>
      </c>
      <c r="B2606" s="1172" t="s">
        <v>11254</v>
      </c>
      <c r="C2606" s="422" t="s">
        <v>11255</v>
      </c>
      <c r="D2606" s="632" t="s">
        <v>268</v>
      </c>
      <c r="E2606" s="476" t="s">
        <v>1832</v>
      </c>
      <c r="F2606" s="422" t="s">
        <v>1140</v>
      </c>
      <c r="G2606" s="652"/>
      <c r="H2606" s="652"/>
      <c r="I2606" s="652"/>
      <c r="J2606" s="652"/>
      <c r="K2606" s="632" t="s">
        <v>10</v>
      </c>
      <c r="L2606" s="639">
        <v>1</v>
      </c>
      <c r="M2606" s="639" t="s">
        <v>694</v>
      </c>
      <c r="N2606" s="633">
        <v>237280.26</v>
      </c>
      <c r="O2606" s="633">
        <v>237280.26</v>
      </c>
      <c r="P2606" s="647">
        <f t="shared" si="83"/>
        <v>0</v>
      </c>
      <c r="Q2606" s="638">
        <f t="shared" si="84"/>
        <v>0</v>
      </c>
      <c r="R2606" s="693" t="s">
        <v>1148</v>
      </c>
      <c r="S2606" s="673" t="s">
        <v>834</v>
      </c>
      <c r="T2606" s="674" t="s">
        <v>11199</v>
      </c>
      <c r="U2606" s="672"/>
      <c r="V2606" s="672"/>
      <c r="W2606" s="670">
        <v>42401</v>
      </c>
      <c r="X2606" s="670">
        <v>42401</v>
      </c>
      <c r="Y2606" s="422" t="s">
        <v>11256</v>
      </c>
      <c r="Z2606" s="633">
        <v>237280.26</v>
      </c>
      <c r="AA2606" s="693" t="s">
        <v>1148</v>
      </c>
      <c r="AB2606" s="673" t="s">
        <v>834</v>
      </c>
    </row>
    <row r="2607" spans="1:28" ht="45">
      <c r="A2607" s="475" t="s">
        <v>28329</v>
      </c>
      <c r="B2607" s="1172" t="s">
        <v>11257</v>
      </c>
      <c r="C2607" s="422" t="s">
        <v>11258</v>
      </c>
      <c r="D2607" s="632" t="s">
        <v>268</v>
      </c>
      <c r="E2607" s="476" t="s">
        <v>1832</v>
      </c>
      <c r="F2607" s="422" t="s">
        <v>1140</v>
      </c>
      <c r="G2607" s="652"/>
      <c r="H2607" s="652"/>
      <c r="I2607" s="652"/>
      <c r="J2607" s="652"/>
      <c r="K2607" s="632" t="s">
        <v>10</v>
      </c>
      <c r="L2607" s="639">
        <v>1</v>
      </c>
      <c r="M2607" s="639" t="s">
        <v>694</v>
      </c>
      <c r="N2607" s="633">
        <v>218522.96</v>
      </c>
      <c r="O2607" s="633">
        <v>218522.96</v>
      </c>
      <c r="P2607" s="647">
        <f t="shared" si="83"/>
        <v>0</v>
      </c>
      <c r="Q2607" s="638">
        <f t="shared" si="84"/>
        <v>0</v>
      </c>
      <c r="R2607" s="693" t="s">
        <v>1148</v>
      </c>
      <c r="S2607" s="673" t="s">
        <v>834</v>
      </c>
      <c r="T2607" s="674" t="s">
        <v>11199</v>
      </c>
      <c r="U2607" s="672"/>
      <c r="V2607" s="672"/>
      <c r="W2607" s="670">
        <v>42401</v>
      </c>
      <c r="X2607" s="670">
        <v>42401</v>
      </c>
      <c r="Y2607" s="422" t="s">
        <v>11259</v>
      </c>
      <c r="Z2607" s="633">
        <v>218522.96</v>
      </c>
      <c r="AA2607" s="693" t="s">
        <v>1148</v>
      </c>
      <c r="AB2607" s="673" t="s">
        <v>834</v>
      </c>
    </row>
    <row r="2608" spans="1:28" ht="45">
      <c r="A2608" s="475" t="s">
        <v>28330</v>
      </c>
      <c r="B2608" s="1172" t="s">
        <v>11260</v>
      </c>
      <c r="C2608" s="422" t="s">
        <v>11261</v>
      </c>
      <c r="D2608" s="632" t="s">
        <v>268</v>
      </c>
      <c r="E2608" s="476" t="s">
        <v>1832</v>
      </c>
      <c r="F2608" s="422" t="s">
        <v>1140</v>
      </c>
      <c r="G2608" s="652"/>
      <c r="H2608" s="652"/>
      <c r="I2608" s="652"/>
      <c r="J2608" s="652"/>
      <c r="K2608" s="632" t="s">
        <v>10</v>
      </c>
      <c r="L2608" s="639">
        <v>1</v>
      </c>
      <c r="M2608" s="639" t="s">
        <v>694</v>
      </c>
      <c r="N2608" s="633">
        <v>244705.44</v>
      </c>
      <c r="O2608" s="633">
        <v>244705.44</v>
      </c>
      <c r="P2608" s="647">
        <f t="shared" si="83"/>
        <v>0</v>
      </c>
      <c r="Q2608" s="638">
        <f t="shared" si="84"/>
        <v>0</v>
      </c>
      <c r="R2608" s="693" t="s">
        <v>1148</v>
      </c>
      <c r="S2608" s="673" t="s">
        <v>834</v>
      </c>
      <c r="T2608" s="674" t="s">
        <v>11199</v>
      </c>
      <c r="U2608" s="672"/>
      <c r="V2608" s="672"/>
      <c r="W2608" s="670">
        <v>42401</v>
      </c>
      <c r="X2608" s="670">
        <v>42401</v>
      </c>
      <c r="Y2608" s="422" t="s">
        <v>11262</v>
      </c>
      <c r="Z2608" s="633">
        <v>244705.44</v>
      </c>
      <c r="AA2608" s="693" t="s">
        <v>1148</v>
      </c>
      <c r="AB2608" s="673" t="s">
        <v>834</v>
      </c>
    </row>
    <row r="2609" spans="1:28" ht="45">
      <c r="A2609" s="475" t="s">
        <v>28331</v>
      </c>
      <c r="B2609" s="1172" t="s">
        <v>11263</v>
      </c>
      <c r="C2609" s="422" t="s">
        <v>11264</v>
      </c>
      <c r="D2609" s="632" t="s">
        <v>268</v>
      </c>
      <c r="E2609" s="476" t="s">
        <v>1832</v>
      </c>
      <c r="F2609" s="422" t="s">
        <v>1140</v>
      </c>
      <c r="G2609" s="652"/>
      <c r="H2609" s="652"/>
      <c r="I2609" s="652"/>
      <c r="J2609" s="652"/>
      <c r="K2609" s="632" t="s">
        <v>10</v>
      </c>
      <c r="L2609" s="639">
        <v>1</v>
      </c>
      <c r="M2609" s="639" t="s">
        <v>694</v>
      </c>
      <c r="N2609" s="633">
        <v>232221.01</v>
      </c>
      <c r="O2609" s="633">
        <v>232221.01</v>
      </c>
      <c r="P2609" s="647">
        <f t="shared" si="83"/>
        <v>0</v>
      </c>
      <c r="Q2609" s="638">
        <f t="shared" si="84"/>
        <v>0</v>
      </c>
      <c r="R2609" s="693" t="s">
        <v>1148</v>
      </c>
      <c r="S2609" s="673" t="s">
        <v>834</v>
      </c>
      <c r="T2609" s="674" t="s">
        <v>11199</v>
      </c>
      <c r="U2609" s="672"/>
      <c r="V2609" s="672"/>
      <c r="W2609" s="670">
        <v>42403</v>
      </c>
      <c r="X2609" s="670">
        <v>42403</v>
      </c>
      <c r="Y2609" s="422" t="s">
        <v>11265</v>
      </c>
      <c r="Z2609" s="633">
        <v>232221.01</v>
      </c>
      <c r="AA2609" s="693" t="s">
        <v>1148</v>
      </c>
      <c r="AB2609" s="673" t="s">
        <v>834</v>
      </c>
    </row>
    <row r="2610" spans="1:28" ht="101.25">
      <c r="A2610" s="475" t="s">
        <v>28332</v>
      </c>
      <c r="B2610" s="1172" t="s">
        <v>4725</v>
      </c>
      <c r="C2610" s="422" t="s">
        <v>6920</v>
      </c>
      <c r="D2610" s="632" t="s">
        <v>268</v>
      </c>
      <c r="E2610" s="476" t="s">
        <v>1832</v>
      </c>
      <c r="F2610" s="422" t="s">
        <v>1140</v>
      </c>
      <c r="G2610" s="652"/>
      <c r="H2610" s="652"/>
      <c r="I2610" s="652"/>
      <c r="J2610" s="652"/>
      <c r="K2610" s="632" t="s">
        <v>10</v>
      </c>
      <c r="L2610" s="639">
        <v>1</v>
      </c>
      <c r="M2610" s="639" t="s">
        <v>694</v>
      </c>
      <c r="N2610" s="633">
        <v>1099824.18</v>
      </c>
      <c r="O2610" s="633">
        <v>1099824.18</v>
      </c>
      <c r="P2610" s="647">
        <f t="shared" si="83"/>
        <v>0</v>
      </c>
      <c r="Q2610" s="638">
        <f t="shared" si="84"/>
        <v>0</v>
      </c>
      <c r="R2610" s="693" t="s">
        <v>1148</v>
      </c>
      <c r="S2610" s="673" t="s">
        <v>834</v>
      </c>
      <c r="T2610" s="674" t="s">
        <v>11199</v>
      </c>
      <c r="U2610" s="672"/>
      <c r="V2610" s="672"/>
      <c r="W2610" s="670">
        <v>42401</v>
      </c>
      <c r="X2610" s="670">
        <v>42401</v>
      </c>
      <c r="Y2610" s="422" t="s">
        <v>11245</v>
      </c>
      <c r="Z2610" s="633">
        <v>1099824.18</v>
      </c>
      <c r="AA2610" s="693" t="s">
        <v>1148</v>
      </c>
      <c r="AB2610" s="673" t="s">
        <v>834</v>
      </c>
    </row>
    <row r="2611" spans="1:28" ht="123.75">
      <c r="A2611" s="475" t="s">
        <v>28333</v>
      </c>
      <c r="B2611" s="1172" t="s">
        <v>4604</v>
      </c>
      <c r="C2611" s="422" t="s">
        <v>6896</v>
      </c>
      <c r="D2611" s="632" t="s">
        <v>268</v>
      </c>
      <c r="E2611" s="476" t="s">
        <v>1832</v>
      </c>
      <c r="F2611" s="422" t="s">
        <v>1140</v>
      </c>
      <c r="G2611" s="652"/>
      <c r="H2611" s="652"/>
      <c r="I2611" s="652"/>
      <c r="J2611" s="652"/>
      <c r="K2611" s="632" t="s">
        <v>10</v>
      </c>
      <c r="L2611" s="639">
        <v>1</v>
      </c>
      <c r="M2611" s="639" t="s">
        <v>694</v>
      </c>
      <c r="N2611" s="633">
        <v>515187.83</v>
      </c>
      <c r="O2611" s="633">
        <v>515187.83</v>
      </c>
      <c r="P2611" s="647">
        <f t="shared" si="83"/>
        <v>0</v>
      </c>
      <c r="Q2611" s="638">
        <f t="shared" si="84"/>
        <v>0</v>
      </c>
      <c r="R2611" s="693" t="s">
        <v>1148</v>
      </c>
      <c r="S2611" s="673" t="s">
        <v>834</v>
      </c>
      <c r="T2611" s="674" t="s">
        <v>11199</v>
      </c>
      <c r="U2611" s="672"/>
      <c r="V2611" s="672"/>
      <c r="W2611" s="670">
        <v>42401</v>
      </c>
      <c r="X2611" s="670">
        <v>42401</v>
      </c>
      <c r="Y2611" s="422" t="s">
        <v>11266</v>
      </c>
      <c r="Z2611" s="633">
        <v>515187.83</v>
      </c>
      <c r="AA2611" s="693" t="s">
        <v>1148</v>
      </c>
      <c r="AB2611" s="673" t="s">
        <v>834</v>
      </c>
    </row>
    <row r="2612" spans="1:28" ht="45">
      <c r="A2612" s="475" t="s">
        <v>28334</v>
      </c>
      <c r="B2612" s="1172" t="s">
        <v>11193</v>
      </c>
      <c r="C2612" s="422" t="s">
        <v>11194</v>
      </c>
      <c r="D2612" s="632" t="s">
        <v>268</v>
      </c>
      <c r="E2612" s="476" t="s">
        <v>1832</v>
      </c>
      <c r="F2612" s="422" t="s">
        <v>1140</v>
      </c>
      <c r="G2612" s="652"/>
      <c r="H2612" s="652"/>
      <c r="I2612" s="652"/>
      <c r="J2612" s="652"/>
      <c r="K2612" s="632" t="s">
        <v>10</v>
      </c>
      <c r="L2612" s="639">
        <v>1</v>
      </c>
      <c r="M2612" s="639" t="s">
        <v>694</v>
      </c>
      <c r="N2612" s="633">
        <v>159355.38</v>
      </c>
      <c r="O2612" s="633">
        <v>159355.38</v>
      </c>
      <c r="P2612" s="647">
        <f t="shared" si="83"/>
        <v>0</v>
      </c>
      <c r="Q2612" s="638">
        <f t="shared" si="84"/>
        <v>0</v>
      </c>
      <c r="R2612" s="693" t="s">
        <v>1148</v>
      </c>
      <c r="S2612" s="673" t="s">
        <v>834</v>
      </c>
      <c r="T2612" s="674" t="s">
        <v>11199</v>
      </c>
      <c r="U2612" s="672"/>
      <c r="V2612" s="672"/>
      <c r="W2612" s="670">
        <v>42401</v>
      </c>
      <c r="X2612" s="670">
        <v>42401</v>
      </c>
      <c r="Y2612" s="422" t="s">
        <v>11267</v>
      </c>
      <c r="Z2612" s="633">
        <v>159355.38</v>
      </c>
      <c r="AA2612" s="693" t="s">
        <v>1148</v>
      </c>
      <c r="AB2612" s="673" t="s">
        <v>834</v>
      </c>
    </row>
    <row r="2613" spans="1:28" ht="45">
      <c r="A2613" s="475" t="s">
        <v>28335</v>
      </c>
      <c r="B2613" s="1172" t="s">
        <v>11268</v>
      </c>
      <c r="C2613" s="422" t="s">
        <v>11269</v>
      </c>
      <c r="D2613" s="632" t="s">
        <v>268</v>
      </c>
      <c r="E2613" s="476" t="s">
        <v>1832</v>
      </c>
      <c r="F2613" s="422" t="s">
        <v>1140</v>
      </c>
      <c r="G2613" s="652"/>
      <c r="H2613" s="652"/>
      <c r="I2613" s="652"/>
      <c r="J2613" s="652"/>
      <c r="K2613" s="632" t="s">
        <v>10</v>
      </c>
      <c r="L2613" s="639">
        <v>1</v>
      </c>
      <c r="M2613" s="639" t="s">
        <v>694</v>
      </c>
      <c r="N2613" s="633">
        <v>276850.03999999998</v>
      </c>
      <c r="O2613" s="633">
        <v>276850.03999999998</v>
      </c>
      <c r="P2613" s="647">
        <f t="shared" si="83"/>
        <v>0</v>
      </c>
      <c r="Q2613" s="638">
        <f t="shared" si="84"/>
        <v>0</v>
      </c>
      <c r="R2613" s="693" t="s">
        <v>1148</v>
      </c>
      <c r="S2613" s="673" t="s">
        <v>834</v>
      </c>
      <c r="T2613" s="674" t="s">
        <v>11199</v>
      </c>
      <c r="U2613" s="672"/>
      <c r="V2613" s="672"/>
      <c r="W2613" s="670">
        <v>42401</v>
      </c>
      <c r="X2613" s="670">
        <v>42401</v>
      </c>
      <c r="Y2613" s="422" t="s">
        <v>11270</v>
      </c>
      <c r="Z2613" s="633">
        <v>276850.03999999998</v>
      </c>
      <c r="AA2613" s="693" t="s">
        <v>1148</v>
      </c>
      <c r="AB2613" s="673" t="s">
        <v>834</v>
      </c>
    </row>
    <row r="2614" spans="1:28" ht="45">
      <c r="A2614" s="475" t="s">
        <v>28336</v>
      </c>
      <c r="B2614" s="1172" t="s">
        <v>11271</v>
      </c>
      <c r="C2614" s="422" t="s">
        <v>11272</v>
      </c>
      <c r="D2614" s="632" t="s">
        <v>268</v>
      </c>
      <c r="E2614" s="476" t="s">
        <v>1832</v>
      </c>
      <c r="F2614" s="422" t="s">
        <v>1140</v>
      </c>
      <c r="G2614" s="652"/>
      <c r="H2614" s="652"/>
      <c r="I2614" s="652"/>
      <c r="J2614" s="652"/>
      <c r="K2614" s="632" t="s">
        <v>10</v>
      </c>
      <c r="L2614" s="639">
        <v>1</v>
      </c>
      <c r="M2614" s="639" t="s">
        <v>694</v>
      </c>
      <c r="N2614" s="633">
        <v>300141.76</v>
      </c>
      <c r="O2614" s="633">
        <v>300141.76</v>
      </c>
      <c r="P2614" s="647">
        <f t="shared" si="83"/>
        <v>0</v>
      </c>
      <c r="Q2614" s="638">
        <f t="shared" si="84"/>
        <v>0</v>
      </c>
      <c r="R2614" s="693" t="s">
        <v>1148</v>
      </c>
      <c r="S2614" s="673" t="s">
        <v>834</v>
      </c>
      <c r="T2614" s="674" t="s">
        <v>11199</v>
      </c>
      <c r="U2614" s="672"/>
      <c r="V2614" s="672"/>
      <c r="W2614" s="670">
        <v>42402</v>
      </c>
      <c r="X2614" s="670">
        <v>42402</v>
      </c>
      <c r="Y2614" s="422" t="s">
        <v>11273</v>
      </c>
      <c r="Z2614" s="633">
        <v>300141.76</v>
      </c>
      <c r="AA2614" s="693" t="s">
        <v>1148</v>
      </c>
      <c r="AB2614" s="673" t="s">
        <v>834</v>
      </c>
    </row>
    <row r="2615" spans="1:28" ht="45">
      <c r="A2615" s="475" t="s">
        <v>28337</v>
      </c>
      <c r="B2615" s="1172" t="s">
        <v>11274</v>
      </c>
      <c r="C2615" s="422" t="s">
        <v>11275</v>
      </c>
      <c r="D2615" s="632" t="s">
        <v>268</v>
      </c>
      <c r="E2615" s="476" t="s">
        <v>1832</v>
      </c>
      <c r="F2615" s="422" t="s">
        <v>1140</v>
      </c>
      <c r="G2615" s="652"/>
      <c r="H2615" s="652"/>
      <c r="I2615" s="652"/>
      <c r="J2615" s="652"/>
      <c r="K2615" s="632" t="s">
        <v>10</v>
      </c>
      <c r="L2615" s="639">
        <v>1</v>
      </c>
      <c r="M2615" s="639" t="s">
        <v>694</v>
      </c>
      <c r="N2615" s="633">
        <v>210664.57</v>
      </c>
      <c r="O2615" s="633">
        <v>210664.57</v>
      </c>
      <c r="P2615" s="647">
        <f t="shared" si="83"/>
        <v>0</v>
      </c>
      <c r="Q2615" s="638">
        <f t="shared" si="84"/>
        <v>0</v>
      </c>
      <c r="R2615" s="693" t="s">
        <v>1148</v>
      </c>
      <c r="S2615" s="673" t="s">
        <v>834</v>
      </c>
      <c r="T2615" s="674" t="s">
        <v>11199</v>
      </c>
      <c r="U2615" s="672"/>
      <c r="V2615" s="672"/>
      <c r="W2615" s="670">
        <v>42402</v>
      </c>
      <c r="X2615" s="670">
        <v>42402</v>
      </c>
      <c r="Y2615" s="422" t="s">
        <v>11276</v>
      </c>
      <c r="Z2615" s="633">
        <v>210664.57</v>
      </c>
      <c r="AA2615" s="693" t="s">
        <v>1148</v>
      </c>
      <c r="AB2615" s="673" t="s">
        <v>834</v>
      </c>
    </row>
    <row r="2616" spans="1:28" ht="123.75">
      <c r="A2616" s="475" t="s">
        <v>28338</v>
      </c>
      <c r="B2616" s="1172" t="s">
        <v>4646</v>
      </c>
      <c r="C2616" s="422" t="s">
        <v>6899</v>
      </c>
      <c r="D2616" s="632" t="s">
        <v>268</v>
      </c>
      <c r="E2616" s="476" t="s">
        <v>1832</v>
      </c>
      <c r="F2616" s="422" t="s">
        <v>1140</v>
      </c>
      <c r="G2616" s="652"/>
      <c r="H2616" s="652"/>
      <c r="I2616" s="652"/>
      <c r="J2616" s="652"/>
      <c r="K2616" s="632" t="s">
        <v>10</v>
      </c>
      <c r="L2616" s="639">
        <v>1</v>
      </c>
      <c r="M2616" s="639" t="s">
        <v>694</v>
      </c>
      <c r="N2616" s="633">
        <v>342238.94</v>
      </c>
      <c r="O2616" s="633">
        <v>342238.94</v>
      </c>
      <c r="P2616" s="647">
        <f t="shared" si="83"/>
        <v>0</v>
      </c>
      <c r="Q2616" s="638">
        <f t="shared" si="84"/>
        <v>0</v>
      </c>
      <c r="R2616" s="693" t="s">
        <v>1148</v>
      </c>
      <c r="S2616" s="673" t="s">
        <v>834</v>
      </c>
      <c r="T2616" s="674" t="s">
        <v>11199</v>
      </c>
      <c r="U2616" s="672"/>
      <c r="V2616" s="672"/>
      <c r="W2616" s="670">
        <v>42402</v>
      </c>
      <c r="X2616" s="670">
        <v>42402</v>
      </c>
      <c r="Y2616" s="422" t="s">
        <v>11277</v>
      </c>
      <c r="Z2616" s="633">
        <v>342238.94</v>
      </c>
      <c r="AA2616" s="693" t="s">
        <v>1148</v>
      </c>
      <c r="AB2616" s="673" t="s">
        <v>834</v>
      </c>
    </row>
    <row r="2617" spans="1:28" ht="123.75">
      <c r="A2617" s="475" t="s">
        <v>28339</v>
      </c>
      <c r="B2617" s="1172" t="s">
        <v>4718</v>
      </c>
      <c r="C2617" s="422" t="s">
        <v>6866</v>
      </c>
      <c r="D2617" s="632" t="s">
        <v>268</v>
      </c>
      <c r="E2617" s="476" t="s">
        <v>1832</v>
      </c>
      <c r="F2617" s="422" t="s">
        <v>1140</v>
      </c>
      <c r="G2617" s="652"/>
      <c r="H2617" s="652"/>
      <c r="I2617" s="652"/>
      <c r="J2617" s="652"/>
      <c r="K2617" s="632" t="s">
        <v>10</v>
      </c>
      <c r="L2617" s="639">
        <v>1</v>
      </c>
      <c r="M2617" s="639" t="s">
        <v>694</v>
      </c>
      <c r="N2617" s="633">
        <v>232259.53</v>
      </c>
      <c r="O2617" s="633">
        <v>232259.53</v>
      </c>
      <c r="P2617" s="647">
        <f t="shared" si="83"/>
        <v>0</v>
      </c>
      <c r="Q2617" s="638">
        <f t="shared" si="84"/>
        <v>0</v>
      </c>
      <c r="R2617" s="693" t="s">
        <v>1148</v>
      </c>
      <c r="S2617" s="673" t="s">
        <v>834</v>
      </c>
      <c r="T2617" s="674" t="s">
        <v>11199</v>
      </c>
      <c r="U2617" s="672"/>
      <c r="V2617" s="672"/>
      <c r="W2617" s="670">
        <v>42402</v>
      </c>
      <c r="X2617" s="670">
        <v>42402</v>
      </c>
      <c r="Y2617" s="422" t="s">
        <v>11278</v>
      </c>
      <c r="Z2617" s="633">
        <v>232259.53</v>
      </c>
      <c r="AA2617" s="693" t="s">
        <v>1148</v>
      </c>
      <c r="AB2617" s="673" t="s">
        <v>834</v>
      </c>
    </row>
    <row r="2618" spans="1:28" ht="45">
      <c r="A2618" s="475" t="s">
        <v>28340</v>
      </c>
      <c r="B2618" s="1172" t="s">
        <v>11279</v>
      </c>
      <c r="C2618" s="652" t="s">
        <v>11280</v>
      </c>
      <c r="D2618" s="632" t="s">
        <v>268</v>
      </c>
      <c r="E2618" s="476" t="s">
        <v>1832</v>
      </c>
      <c r="F2618" s="422" t="s">
        <v>1140</v>
      </c>
      <c r="G2618" s="652"/>
      <c r="H2618" s="652"/>
      <c r="I2618" s="652"/>
      <c r="J2618" s="652"/>
      <c r="K2618" s="632" t="s">
        <v>10</v>
      </c>
      <c r="L2618" s="639">
        <v>1</v>
      </c>
      <c r="M2618" s="639" t="s">
        <v>694</v>
      </c>
      <c r="N2618" s="633">
        <v>169239.84</v>
      </c>
      <c r="O2618" s="633">
        <v>169239.84</v>
      </c>
      <c r="P2618" s="647">
        <f t="shared" si="83"/>
        <v>0</v>
      </c>
      <c r="Q2618" s="638">
        <f t="shared" si="84"/>
        <v>0</v>
      </c>
      <c r="R2618" s="693" t="s">
        <v>1148</v>
      </c>
      <c r="S2618" s="673" t="s">
        <v>834</v>
      </c>
      <c r="T2618" s="674" t="s">
        <v>11199</v>
      </c>
      <c r="U2618" s="672"/>
      <c r="V2618" s="672"/>
      <c r="W2618" s="670">
        <v>42401</v>
      </c>
      <c r="X2618" s="670">
        <v>42401</v>
      </c>
      <c r="Y2618" s="422" t="s">
        <v>11281</v>
      </c>
      <c r="Z2618" s="633">
        <v>169239.84</v>
      </c>
      <c r="AA2618" s="693" t="s">
        <v>1148</v>
      </c>
      <c r="AB2618" s="673" t="s">
        <v>834</v>
      </c>
    </row>
    <row r="2619" spans="1:28" ht="123.75">
      <c r="A2619" s="475" t="s">
        <v>28341</v>
      </c>
      <c r="B2619" s="1172" t="s">
        <v>4653</v>
      </c>
      <c r="C2619" s="652" t="s">
        <v>6857</v>
      </c>
      <c r="D2619" s="632" t="s">
        <v>268</v>
      </c>
      <c r="E2619" s="476" t="s">
        <v>1832</v>
      </c>
      <c r="F2619" s="422" t="s">
        <v>1140</v>
      </c>
      <c r="G2619" s="652"/>
      <c r="H2619" s="652"/>
      <c r="I2619" s="652"/>
      <c r="J2619" s="652"/>
      <c r="K2619" s="632" t="s">
        <v>10</v>
      </c>
      <c r="L2619" s="639">
        <v>1</v>
      </c>
      <c r="M2619" s="639" t="s">
        <v>694</v>
      </c>
      <c r="N2619" s="633">
        <v>428398.2</v>
      </c>
      <c r="O2619" s="633">
        <v>428398.2</v>
      </c>
      <c r="P2619" s="647">
        <f t="shared" si="83"/>
        <v>0</v>
      </c>
      <c r="Q2619" s="638">
        <f t="shared" si="84"/>
        <v>0</v>
      </c>
      <c r="R2619" s="693" t="s">
        <v>1148</v>
      </c>
      <c r="S2619" s="673" t="s">
        <v>834</v>
      </c>
      <c r="T2619" s="674" t="s">
        <v>11199</v>
      </c>
      <c r="U2619" s="672"/>
      <c r="V2619" s="672"/>
      <c r="W2619" s="670">
        <v>42401</v>
      </c>
      <c r="X2619" s="670">
        <v>42401</v>
      </c>
      <c r="Y2619" s="422" t="s">
        <v>11282</v>
      </c>
      <c r="Z2619" s="633">
        <v>428398.2</v>
      </c>
      <c r="AA2619" s="693" t="s">
        <v>1148</v>
      </c>
      <c r="AB2619" s="673" t="s">
        <v>834</v>
      </c>
    </row>
    <row r="2620" spans="1:28" ht="101.25">
      <c r="A2620" s="475" t="s">
        <v>28342</v>
      </c>
      <c r="B2620" s="1172" t="s">
        <v>4639</v>
      </c>
      <c r="C2620" s="652" t="s">
        <v>6872</v>
      </c>
      <c r="D2620" s="632" t="s">
        <v>268</v>
      </c>
      <c r="E2620" s="476" t="s">
        <v>1832</v>
      </c>
      <c r="F2620" s="422" t="s">
        <v>1140</v>
      </c>
      <c r="G2620" s="652"/>
      <c r="H2620" s="652"/>
      <c r="I2620" s="652"/>
      <c r="J2620" s="652"/>
      <c r="K2620" s="632" t="s">
        <v>10</v>
      </c>
      <c r="L2620" s="639">
        <v>1</v>
      </c>
      <c r="M2620" s="639" t="s">
        <v>694</v>
      </c>
      <c r="N2620" s="633">
        <v>550616.69999999995</v>
      </c>
      <c r="O2620" s="633">
        <v>550616.69999999995</v>
      </c>
      <c r="P2620" s="647">
        <f t="shared" si="83"/>
        <v>0</v>
      </c>
      <c r="Q2620" s="638">
        <f t="shared" si="84"/>
        <v>0</v>
      </c>
      <c r="R2620" s="693" t="s">
        <v>1148</v>
      </c>
      <c r="S2620" s="673" t="s">
        <v>834</v>
      </c>
      <c r="T2620" s="674" t="s">
        <v>11199</v>
      </c>
      <c r="U2620" s="672"/>
      <c r="V2620" s="672"/>
      <c r="W2620" s="670">
        <v>42401</v>
      </c>
      <c r="X2620" s="670">
        <v>42401</v>
      </c>
      <c r="Y2620" s="422" t="s">
        <v>11283</v>
      </c>
      <c r="Z2620" s="633">
        <v>550616.69999999995</v>
      </c>
      <c r="AA2620" s="693" t="s">
        <v>1148</v>
      </c>
      <c r="AB2620" s="673" t="s">
        <v>834</v>
      </c>
    </row>
    <row r="2621" spans="1:28" ht="45">
      <c r="A2621" s="475" t="s">
        <v>28343</v>
      </c>
      <c r="B2621" s="1172" t="s">
        <v>11284</v>
      </c>
      <c r="C2621" s="652" t="s">
        <v>11285</v>
      </c>
      <c r="D2621" s="632" t="s">
        <v>268</v>
      </c>
      <c r="E2621" s="476" t="s">
        <v>1832</v>
      </c>
      <c r="F2621" s="422" t="s">
        <v>1140</v>
      </c>
      <c r="G2621" s="652"/>
      <c r="H2621" s="652"/>
      <c r="I2621" s="652"/>
      <c r="J2621" s="652"/>
      <c r="K2621" s="632" t="s">
        <v>10</v>
      </c>
      <c r="L2621" s="639">
        <v>1</v>
      </c>
      <c r="M2621" s="639" t="s">
        <v>694</v>
      </c>
      <c r="N2621" s="633">
        <v>223293.25</v>
      </c>
      <c r="O2621" s="633">
        <v>223293.25</v>
      </c>
      <c r="P2621" s="647">
        <f t="shared" si="83"/>
        <v>0</v>
      </c>
      <c r="Q2621" s="638">
        <f t="shared" si="84"/>
        <v>0</v>
      </c>
      <c r="R2621" s="693" t="s">
        <v>1148</v>
      </c>
      <c r="S2621" s="673" t="s">
        <v>834</v>
      </c>
      <c r="T2621" s="674" t="s">
        <v>11199</v>
      </c>
      <c r="U2621" s="672"/>
      <c r="V2621" s="672"/>
      <c r="W2621" s="670">
        <v>42401</v>
      </c>
      <c r="X2621" s="670">
        <v>42401</v>
      </c>
      <c r="Y2621" s="422" t="s">
        <v>11286</v>
      </c>
      <c r="Z2621" s="633">
        <v>223293.25</v>
      </c>
      <c r="AA2621" s="693" t="s">
        <v>1148</v>
      </c>
      <c r="AB2621" s="673" t="s">
        <v>834</v>
      </c>
    </row>
    <row r="2622" spans="1:28" ht="45">
      <c r="A2622" s="475" t="s">
        <v>28344</v>
      </c>
      <c r="B2622" s="1172" t="s">
        <v>11287</v>
      </c>
      <c r="C2622" s="652" t="s">
        <v>11288</v>
      </c>
      <c r="D2622" s="632" t="s">
        <v>268</v>
      </c>
      <c r="E2622" s="476" t="s">
        <v>1832</v>
      </c>
      <c r="F2622" s="422" t="s">
        <v>1140</v>
      </c>
      <c r="G2622" s="652"/>
      <c r="H2622" s="652"/>
      <c r="I2622" s="652"/>
      <c r="J2622" s="652"/>
      <c r="K2622" s="632" t="s">
        <v>10</v>
      </c>
      <c r="L2622" s="639">
        <v>1</v>
      </c>
      <c r="M2622" s="639" t="s">
        <v>694</v>
      </c>
      <c r="N2622" s="633">
        <v>208166.02</v>
      </c>
      <c r="O2622" s="633">
        <v>208166.02</v>
      </c>
      <c r="P2622" s="647">
        <f t="shared" si="83"/>
        <v>0</v>
      </c>
      <c r="Q2622" s="638">
        <f t="shared" si="84"/>
        <v>0</v>
      </c>
      <c r="R2622" s="693" t="s">
        <v>1148</v>
      </c>
      <c r="S2622" s="673" t="s">
        <v>834</v>
      </c>
      <c r="T2622" s="674" t="s">
        <v>11199</v>
      </c>
      <c r="U2622" s="672"/>
      <c r="V2622" s="672"/>
      <c r="W2622" s="670">
        <v>42402</v>
      </c>
      <c r="X2622" s="670">
        <v>42402</v>
      </c>
      <c r="Y2622" s="422" t="s">
        <v>11289</v>
      </c>
      <c r="Z2622" s="633">
        <v>208166.02</v>
      </c>
      <c r="AA2622" s="693" t="s">
        <v>1148</v>
      </c>
      <c r="AB2622" s="673" t="s">
        <v>834</v>
      </c>
    </row>
    <row r="2623" spans="1:28" ht="45">
      <c r="A2623" s="475" t="s">
        <v>28345</v>
      </c>
      <c r="B2623" s="1172" t="s">
        <v>11290</v>
      </c>
      <c r="C2623" s="652" t="s">
        <v>11291</v>
      </c>
      <c r="D2623" s="632" t="s">
        <v>268</v>
      </c>
      <c r="E2623" s="476" t="s">
        <v>1832</v>
      </c>
      <c r="F2623" s="422" t="s">
        <v>1140</v>
      </c>
      <c r="G2623" s="652"/>
      <c r="H2623" s="652"/>
      <c r="I2623" s="652"/>
      <c r="J2623" s="652"/>
      <c r="K2623" s="632" t="s">
        <v>10</v>
      </c>
      <c r="L2623" s="639">
        <v>1</v>
      </c>
      <c r="M2623" s="639" t="s">
        <v>694</v>
      </c>
      <c r="N2623" s="633">
        <v>136290.18</v>
      </c>
      <c r="O2623" s="633">
        <v>136290.18</v>
      </c>
      <c r="P2623" s="647">
        <f t="shared" si="83"/>
        <v>0</v>
      </c>
      <c r="Q2623" s="638">
        <f t="shared" si="84"/>
        <v>0</v>
      </c>
      <c r="R2623" s="693" t="s">
        <v>1148</v>
      </c>
      <c r="S2623" s="673" t="s">
        <v>834</v>
      </c>
      <c r="T2623" s="674" t="s">
        <v>11199</v>
      </c>
      <c r="U2623" s="672"/>
      <c r="V2623" s="672"/>
      <c r="W2623" s="670">
        <v>42401</v>
      </c>
      <c r="X2623" s="670">
        <v>42401</v>
      </c>
      <c r="Y2623" s="422" t="s">
        <v>11292</v>
      </c>
      <c r="Z2623" s="633">
        <v>136290.18</v>
      </c>
      <c r="AA2623" s="693" t="s">
        <v>1148</v>
      </c>
      <c r="AB2623" s="673" t="s">
        <v>834</v>
      </c>
    </row>
    <row r="2624" spans="1:28" ht="45">
      <c r="A2624" s="475" t="s">
        <v>28346</v>
      </c>
      <c r="B2624" s="1172" t="s">
        <v>11293</v>
      </c>
      <c r="C2624" s="652" t="s">
        <v>11294</v>
      </c>
      <c r="D2624" s="632" t="s">
        <v>268</v>
      </c>
      <c r="E2624" s="476" t="s">
        <v>1832</v>
      </c>
      <c r="F2624" s="422" t="s">
        <v>1140</v>
      </c>
      <c r="G2624" s="652"/>
      <c r="H2624" s="652"/>
      <c r="I2624" s="652"/>
      <c r="J2624" s="652"/>
      <c r="K2624" s="632" t="s">
        <v>10</v>
      </c>
      <c r="L2624" s="639">
        <v>1</v>
      </c>
      <c r="M2624" s="639" t="s">
        <v>694</v>
      </c>
      <c r="N2624" s="633">
        <v>219377.18</v>
      </c>
      <c r="O2624" s="633">
        <v>219377.18</v>
      </c>
      <c r="P2624" s="647">
        <f t="shared" si="83"/>
        <v>0</v>
      </c>
      <c r="Q2624" s="638">
        <f t="shared" si="84"/>
        <v>0</v>
      </c>
      <c r="R2624" s="693" t="s">
        <v>1148</v>
      </c>
      <c r="S2624" s="673" t="s">
        <v>834</v>
      </c>
      <c r="T2624" s="674" t="s">
        <v>11199</v>
      </c>
      <c r="U2624" s="672"/>
      <c r="V2624" s="672"/>
      <c r="W2624" s="670">
        <v>42402</v>
      </c>
      <c r="X2624" s="670">
        <v>42402</v>
      </c>
      <c r="Y2624" s="422" t="s">
        <v>11295</v>
      </c>
      <c r="Z2624" s="633">
        <v>219377.18</v>
      </c>
      <c r="AA2624" s="693" t="s">
        <v>1148</v>
      </c>
      <c r="AB2624" s="673" t="s">
        <v>834</v>
      </c>
    </row>
    <row r="2625" spans="1:28" ht="45">
      <c r="A2625" s="475" t="s">
        <v>28347</v>
      </c>
      <c r="B2625" s="1172" t="s">
        <v>11296</v>
      </c>
      <c r="C2625" s="652" t="s">
        <v>11297</v>
      </c>
      <c r="D2625" s="632" t="s">
        <v>268</v>
      </c>
      <c r="E2625" s="476" t="s">
        <v>1832</v>
      </c>
      <c r="F2625" s="422" t="s">
        <v>1140</v>
      </c>
      <c r="G2625" s="652"/>
      <c r="H2625" s="652"/>
      <c r="I2625" s="652"/>
      <c r="J2625" s="652"/>
      <c r="K2625" s="632" t="s">
        <v>10</v>
      </c>
      <c r="L2625" s="639">
        <v>1</v>
      </c>
      <c r="M2625" s="639" t="s">
        <v>694</v>
      </c>
      <c r="N2625" s="633">
        <v>242569.12</v>
      </c>
      <c r="O2625" s="633">
        <v>242569.12</v>
      </c>
      <c r="P2625" s="647">
        <f t="shared" si="83"/>
        <v>0</v>
      </c>
      <c r="Q2625" s="638">
        <f t="shared" si="84"/>
        <v>0</v>
      </c>
      <c r="R2625" s="693" t="s">
        <v>1148</v>
      </c>
      <c r="S2625" s="673" t="s">
        <v>834</v>
      </c>
      <c r="T2625" s="674" t="s">
        <v>11199</v>
      </c>
      <c r="U2625" s="672"/>
      <c r="V2625" s="672"/>
      <c r="W2625" s="670">
        <v>42401</v>
      </c>
      <c r="X2625" s="670">
        <v>42401</v>
      </c>
      <c r="Y2625" s="422" t="s">
        <v>11298</v>
      </c>
      <c r="Z2625" s="633">
        <v>242569.12</v>
      </c>
      <c r="AA2625" s="693" t="s">
        <v>1148</v>
      </c>
      <c r="AB2625" s="673" t="s">
        <v>834</v>
      </c>
    </row>
    <row r="2626" spans="1:28" ht="101.25">
      <c r="A2626" s="475" t="s">
        <v>28348</v>
      </c>
      <c r="B2626" s="1172" t="s">
        <v>4660</v>
      </c>
      <c r="C2626" s="652" t="s">
        <v>6881</v>
      </c>
      <c r="D2626" s="632" t="s">
        <v>268</v>
      </c>
      <c r="E2626" s="476" t="s">
        <v>1832</v>
      </c>
      <c r="F2626" s="422" t="s">
        <v>1140</v>
      </c>
      <c r="G2626" s="652"/>
      <c r="H2626" s="652"/>
      <c r="I2626" s="652"/>
      <c r="J2626" s="652"/>
      <c r="K2626" s="632" t="s">
        <v>10</v>
      </c>
      <c r="L2626" s="639">
        <v>1</v>
      </c>
      <c r="M2626" s="639" t="s">
        <v>694</v>
      </c>
      <c r="N2626" s="633">
        <v>1038183.55</v>
      </c>
      <c r="O2626" s="633">
        <v>1038183.55</v>
      </c>
      <c r="P2626" s="647">
        <f t="shared" si="83"/>
        <v>0</v>
      </c>
      <c r="Q2626" s="638">
        <f t="shared" si="84"/>
        <v>0</v>
      </c>
      <c r="R2626" s="693" t="s">
        <v>1148</v>
      </c>
      <c r="S2626" s="673" t="s">
        <v>834</v>
      </c>
      <c r="T2626" s="674" t="s">
        <v>11199</v>
      </c>
      <c r="U2626" s="672"/>
      <c r="V2626" s="672"/>
      <c r="W2626" s="670">
        <v>42402</v>
      </c>
      <c r="X2626" s="670">
        <v>42402</v>
      </c>
      <c r="Y2626" s="422" t="s">
        <v>11299</v>
      </c>
      <c r="Z2626" s="633">
        <v>1038183.55</v>
      </c>
      <c r="AA2626" s="693" t="s">
        <v>1148</v>
      </c>
      <c r="AB2626" s="673" t="s">
        <v>834</v>
      </c>
    </row>
    <row r="2627" spans="1:28" ht="45">
      <c r="A2627" s="475" t="s">
        <v>28349</v>
      </c>
      <c r="B2627" s="1172" t="s">
        <v>11300</v>
      </c>
      <c r="C2627" s="652" t="s">
        <v>11301</v>
      </c>
      <c r="D2627" s="632" t="s">
        <v>268</v>
      </c>
      <c r="E2627" s="476" t="s">
        <v>1832</v>
      </c>
      <c r="F2627" s="422" t="s">
        <v>1140</v>
      </c>
      <c r="G2627" s="652"/>
      <c r="H2627" s="652"/>
      <c r="I2627" s="652"/>
      <c r="J2627" s="652"/>
      <c r="K2627" s="632" t="s">
        <v>10</v>
      </c>
      <c r="L2627" s="639">
        <v>1</v>
      </c>
      <c r="M2627" s="639" t="s">
        <v>694</v>
      </c>
      <c r="N2627" s="633">
        <v>326508.28999999998</v>
      </c>
      <c r="O2627" s="633">
        <v>326508.28999999998</v>
      </c>
      <c r="P2627" s="647">
        <f t="shared" si="83"/>
        <v>0</v>
      </c>
      <c r="Q2627" s="638">
        <f t="shared" si="84"/>
        <v>0</v>
      </c>
      <c r="R2627" s="693" t="s">
        <v>1148</v>
      </c>
      <c r="S2627" s="673" t="s">
        <v>834</v>
      </c>
      <c r="T2627" s="674" t="s">
        <v>11199</v>
      </c>
      <c r="U2627" s="672"/>
      <c r="V2627" s="672"/>
      <c r="W2627" s="670">
        <v>42405</v>
      </c>
      <c r="X2627" s="670">
        <v>42405</v>
      </c>
      <c r="Y2627" s="422" t="s">
        <v>11302</v>
      </c>
      <c r="Z2627" s="633">
        <v>326508.28999999998</v>
      </c>
      <c r="AA2627" s="693" t="s">
        <v>1148</v>
      </c>
      <c r="AB2627" s="673" t="s">
        <v>834</v>
      </c>
    </row>
    <row r="2628" spans="1:28" ht="45">
      <c r="A2628" s="475" t="s">
        <v>28350</v>
      </c>
      <c r="B2628" s="1172" t="s">
        <v>11303</v>
      </c>
      <c r="C2628" s="652" t="s">
        <v>11304</v>
      </c>
      <c r="D2628" s="632" t="s">
        <v>268</v>
      </c>
      <c r="E2628" s="476" t="s">
        <v>1832</v>
      </c>
      <c r="F2628" s="422" t="s">
        <v>1140</v>
      </c>
      <c r="G2628" s="652"/>
      <c r="H2628" s="422"/>
      <c r="I2628" s="652"/>
      <c r="J2628" s="652"/>
      <c r="K2628" s="632" t="s">
        <v>10</v>
      </c>
      <c r="L2628" s="639">
        <v>1</v>
      </c>
      <c r="M2628" s="639" t="s">
        <v>694</v>
      </c>
      <c r="N2628" s="633">
        <v>113323.88</v>
      </c>
      <c r="O2628" s="633">
        <v>113323.88</v>
      </c>
      <c r="P2628" s="647">
        <f t="shared" si="83"/>
        <v>0</v>
      </c>
      <c r="Q2628" s="638">
        <f t="shared" si="84"/>
        <v>0</v>
      </c>
      <c r="R2628" s="693" t="s">
        <v>1148</v>
      </c>
      <c r="S2628" s="673" t="s">
        <v>834</v>
      </c>
      <c r="T2628" s="674" t="s">
        <v>11199</v>
      </c>
      <c r="U2628" s="672"/>
      <c r="V2628" s="672"/>
      <c r="W2628" s="670">
        <v>42402</v>
      </c>
      <c r="X2628" s="670">
        <v>42402</v>
      </c>
      <c r="Y2628" s="422" t="s">
        <v>11305</v>
      </c>
      <c r="Z2628" s="633">
        <v>113323.88</v>
      </c>
      <c r="AA2628" s="693" t="s">
        <v>1148</v>
      </c>
      <c r="AB2628" s="673" t="s">
        <v>834</v>
      </c>
    </row>
    <row r="2629" spans="1:28" ht="45">
      <c r="A2629" s="475" t="s">
        <v>28351</v>
      </c>
      <c r="B2629" s="1172" t="s">
        <v>11306</v>
      </c>
      <c r="C2629" s="652" t="s">
        <v>11307</v>
      </c>
      <c r="D2629" s="632" t="s">
        <v>268</v>
      </c>
      <c r="E2629" s="476" t="s">
        <v>1832</v>
      </c>
      <c r="F2629" s="422" t="s">
        <v>1140</v>
      </c>
      <c r="G2629" s="652"/>
      <c r="H2629" s="422"/>
      <c r="I2629" s="652"/>
      <c r="J2629" s="652"/>
      <c r="K2629" s="632" t="s">
        <v>10</v>
      </c>
      <c r="L2629" s="639">
        <v>1</v>
      </c>
      <c r="M2629" s="639" t="s">
        <v>694</v>
      </c>
      <c r="N2629" s="633">
        <v>204280.52</v>
      </c>
      <c r="O2629" s="633">
        <v>204280.52</v>
      </c>
      <c r="P2629" s="647">
        <f t="shared" si="83"/>
        <v>0</v>
      </c>
      <c r="Q2629" s="638">
        <f t="shared" si="84"/>
        <v>0</v>
      </c>
      <c r="R2629" s="693" t="s">
        <v>1148</v>
      </c>
      <c r="S2629" s="673" t="s">
        <v>834</v>
      </c>
      <c r="T2629" s="674" t="s">
        <v>11199</v>
      </c>
      <c r="U2629" s="672"/>
      <c r="V2629" s="672"/>
      <c r="W2629" s="670">
        <v>42402</v>
      </c>
      <c r="X2629" s="670">
        <v>42402</v>
      </c>
      <c r="Y2629" s="422" t="s">
        <v>11308</v>
      </c>
      <c r="Z2629" s="633">
        <v>204280.52</v>
      </c>
      <c r="AA2629" s="693" t="s">
        <v>1148</v>
      </c>
      <c r="AB2629" s="673" t="s">
        <v>834</v>
      </c>
    </row>
    <row r="2630" spans="1:28" ht="45">
      <c r="A2630" s="475" t="s">
        <v>28352</v>
      </c>
      <c r="B2630" s="1172" t="s">
        <v>11309</v>
      </c>
      <c r="C2630" s="652" t="s">
        <v>11310</v>
      </c>
      <c r="D2630" s="632" t="s">
        <v>268</v>
      </c>
      <c r="E2630" s="476" t="s">
        <v>1832</v>
      </c>
      <c r="F2630" s="422" t="s">
        <v>1140</v>
      </c>
      <c r="G2630" s="652"/>
      <c r="H2630" s="422"/>
      <c r="I2630" s="652"/>
      <c r="J2630" s="652"/>
      <c r="K2630" s="632" t="s">
        <v>10</v>
      </c>
      <c r="L2630" s="639">
        <v>1</v>
      </c>
      <c r="M2630" s="639" t="s">
        <v>694</v>
      </c>
      <c r="N2630" s="633">
        <v>252161.32</v>
      </c>
      <c r="O2630" s="633">
        <v>252161.32</v>
      </c>
      <c r="P2630" s="647">
        <f t="shared" si="83"/>
        <v>0</v>
      </c>
      <c r="Q2630" s="638">
        <f t="shared" si="84"/>
        <v>0</v>
      </c>
      <c r="R2630" s="693" t="s">
        <v>1148</v>
      </c>
      <c r="S2630" s="673" t="s">
        <v>834</v>
      </c>
      <c r="T2630" s="674" t="s">
        <v>11199</v>
      </c>
      <c r="U2630" s="672"/>
      <c r="V2630" s="672"/>
      <c r="W2630" s="670">
        <v>42405</v>
      </c>
      <c r="X2630" s="670">
        <v>42405</v>
      </c>
      <c r="Y2630" s="422" t="s">
        <v>11311</v>
      </c>
      <c r="Z2630" s="633">
        <v>252161.32</v>
      </c>
      <c r="AA2630" s="693" t="s">
        <v>1148</v>
      </c>
      <c r="AB2630" s="673" t="s">
        <v>834</v>
      </c>
    </row>
    <row r="2631" spans="1:28" ht="45">
      <c r="A2631" s="475" t="s">
        <v>28353</v>
      </c>
      <c r="B2631" s="1172" t="s">
        <v>11312</v>
      </c>
      <c r="C2631" s="652" t="s">
        <v>11313</v>
      </c>
      <c r="D2631" s="632" t="s">
        <v>268</v>
      </c>
      <c r="E2631" s="476" t="s">
        <v>1832</v>
      </c>
      <c r="F2631" s="422" t="s">
        <v>1140</v>
      </c>
      <c r="G2631" s="652"/>
      <c r="H2631" s="422"/>
      <c r="I2631" s="652"/>
      <c r="J2631" s="652"/>
      <c r="K2631" s="632" t="s">
        <v>10</v>
      </c>
      <c r="L2631" s="639">
        <v>1</v>
      </c>
      <c r="M2631" s="639" t="s">
        <v>694</v>
      </c>
      <c r="N2631" s="633">
        <v>239843.92</v>
      </c>
      <c r="O2631" s="633">
        <v>239843.92</v>
      </c>
      <c r="P2631" s="647">
        <f t="shared" si="83"/>
        <v>0</v>
      </c>
      <c r="Q2631" s="638">
        <f t="shared" si="84"/>
        <v>0</v>
      </c>
      <c r="R2631" s="693" t="s">
        <v>1148</v>
      </c>
      <c r="S2631" s="673" t="s">
        <v>834</v>
      </c>
      <c r="T2631" s="674" t="s">
        <v>11199</v>
      </c>
      <c r="U2631" s="672"/>
      <c r="V2631" s="672"/>
      <c r="W2631" s="670">
        <v>42402</v>
      </c>
      <c r="X2631" s="670">
        <v>42402</v>
      </c>
      <c r="Y2631" s="422" t="s">
        <v>11314</v>
      </c>
      <c r="Z2631" s="633">
        <v>239843.92</v>
      </c>
      <c r="AA2631" s="693" t="s">
        <v>1148</v>
      </c>
      <c r="AB2631" s="673" t="s">
        <v>834</v>
      </c>
    </row>
    <row r="2632" spans="1:28" ht="45">
      <c r="A2632" s="475" t="s">
        <v>28354</v>
      </c>
      <c r="B2632" s="1172" t="s">
        <v>11315</v>
      </c>
      <c r="C2632" s="652" t="s">
        <v>11316</v>
      </c>
      <c r="D2632" s="632" t="s">
        <v>268</v>
      </c>
      <c r="E2632" s="476" t="s">
        <v>1832</v>
      </c>
      <c r="F2632" s="422" t="s">
        <v>1140</v>
      </c>
      <c r="G2632" s="652"/>
      <c r="H2632" s="422"/>
      <c r="I2632" s="652"/>
      <c r="J2632" s="652"/>
      <c r="K2632" s="632" t="s">
        <v>10</v>
      </c>
      <c r="L2632" s="639">
        <v>1</v>
      </c>
      <c r="M2632" s="639" t="s">
        <v>694</v>
      </c>
      <c r="N2632" s="633">
        <v>160653.72</v>
      </c>
      <c r="O2632" s="633">
        <v>160653.72</v>
      </c>
      <c r="P2632" s="647">
        <f t="shared" si="83"/>
        <v>0</v>
      </c>
      <c r="Q2632" s="638">
        <f t="shared" si="84"/>
        <v>0</v>
      </c>
      <c r="R2632" s="693" t="s">
        <v>1148</v>
      </c>
      <c r="S2632" s="673" t="s">
        <v>834</v>
      </c>
      <c r="T2632" s="674" t="s">
        <v>11199</v>
      </c>
      <c r="U2632" s="672"/>
      <c r="V2632" s="672"/>
      <c r="W2632" s="670">
        <v>42402</v>
      </c>
      <c r="X2632" s="670">
        <v>42402</v>
      </c>
      <c r="Y2632" s="422" t="s">
        <v>11317</v>
      </c>
      <c r="Z2632" s="633">
        <v>160653.72</v>
      </c>
      <c r="AA2632" s="693" t="s">
        <v>1148</v>
      </c>
      <c r="AB2632" s="673" t="s">
        <v>834</v>
      </c>
    </row>
    <row r="2633" spans="1:28" ht="45">
      <c r="A2633" s="475" t="s">
        <v>28355</v>
      </c>
      <c r="B2633" s="1179" t="s">
        <v>7582</v>
      </c>
      <c r="C2633" s="652" t="s">
        <v>11318</v>
      </c>
      <c r="D2633" s="632" t="s">
        <v>268</v>
      </c>
      <c r="E2633" s="476" t="s">
        <v>1832</v>
      </c>
      <c r="F2633" s="422" t="s">
        <v>1140</v>
      </c>
      <c r="G2633" s="652"/>
      <c r="H2633" s="422"/>
      <c r="I2633" s="652"/>
      <c r="J2633" s="652"/>
      <c r="K2633" s="632" t="s">
        <v>10</v>
      </c>
      <c r="L2633" s="639">
        <v>1</v>
      </c>
      <c r="M2633" s="639" t="s">
        <v>694</v>
      </c>
      <c r="N2633" s="633">
        <v>283151.14</v>
      </c>
      <c r="O2633" s="633">
        <v>283151.14</v>
      </c>
      <c r="P2633" s="647">
        <f t="shared" si="83"/>
        <v>0</v>
      </c>
      <c r="Q2633" s="638">
        <f t="shared" si="84"/>
        <v>0</v>
      </c>
      <c r="R2633" s="693" t="s">
        <v>1148</v>
      </c>
      <c r="S2633" s="673" t="s">
        <v>834</v>
      </c>
      <c r="T2633" s="674" t="s">
        <v>11199</v>
      </c>
      <c r="U2633" s="672"/>
      <c r="V2633" s="672"/>
      <c r="W2633" s="670">
        <v>42402</v>
      </c>
      <c r="X2633" s="670">
        <v>42402</v>
      </c>
      <c r="Y2633" s="422" t="s">
        <v>11319</v>
      </c>
      <c r="Z2633" s="633">
        <v>283151.14</v>
      </c>
      <c r="AA2633" s="693" t="s">
        <v>1148</v>
      </c>
      <c r="AB2633" s="673" t="s">
        <v>834</v>
      </c>
    </row>
    <row r="2634" spans="1:28" ht="101.25">
      <c r="A2634" s="475" t="s">
        <v>28356</v>
      </c>
      <c r="B2634" s="1172" t="s">
        <v>6925</v>
      </c>
      <c r="C2634" s="652" t="s">
        <v>6902</v>
      </c>
      <c r="D2634" s="632" t="s">
        <v>268</v>
      </c>
      <c r="E2634" s="476" t="s">
        <v>1832</v>
      </c>
      <c r="F2634" s="422" t="s">
        <v>1140</v>
      </c>
      <c r="G2634" s="652"/>
      <c r="H2634" s="422"/>
      <c r="I2634" s="652"/>
      <c r="J2634" s="652"/>
      <c r="K2634" s="632" t="s">
        <v>10</v>
      </c>
      <c r="L2634" s="639">
        <v>1</v>
      </c>
      <c r="M2634" s="639" t="s">
        <v>694</v>
      </c>
      <c r="N2634" s="633">
        <v>1010285.21</v>
      </c>
      <c r="O2634" s="633">
        <v>1010285.21</v>
      </c>
      <c r="P2634" s="647">
        <f t="shared" si="83"/>
        <v>0</v>
      </c>
      <c r="Q2634" s="638">
        <f t="shared" si="84"/>
        <v>0</v>
      </c>
      <c r="R2634" s="693" t="s">
        <v>1148</v>
      </c>
      <c r="S2634" s="673" t="s">
        <v>834</v>
      </c>
      <c r="T2634" s="674" t="s">
        <v>11199</v>
      </c>
      <c r="U2634" s="672"/>
      <c r="V2634" s="672"/>
      <c r="W2634" s="670">
        <v>42401</v>
      </c>
      <c r="X2634" s="670">
        <v>42401</v>
      </c>
      <c r="Y2634" s="422" t="s">
        <v>11320</v>
      </c>
      <c r="Z2634" s="633">
        <v>1010285.21</v>
      </c>
      <c r="AA2634" s="693" t="s">
        <v>1148</v>
      </c>
      <c r="AB2634" s="673" t="s">
        <v>834</v>
      </c>
    </row>
    <row r="2635" spans="1:28" ht="123.75">
      <c r="A2635" s="475" t="s">
        <v>28357</v>
      </c>
      <c r="B2635" s="1172" t="s">
        <v>4583</v>
      </c>
      <c r="C2635" s="652" t="s">
        <v>6911</v>
      </c>
      <c r="D2635" s="632" t="s">
        <v>268</v>
      </c>
      <c r="E2635" s="476" t="s">
        <v>1832</v>
      </c>
      <c r="F2635" s="422" t="s">
        <v>1140</v>
      </c>
      <c r="G2635" s="652"/>
      <c r="H2635" s="422"/>
      <c r="I2635" s="652"/>
      <c r="J2635" s="652"/>
      <c r="K2635" s="632" t="s">
        <v>10</v>
      </c>
      <c r="L2635" s="639">
        <v>1</v>
      </c>
      <c r="M2635" s="639" t="s">
        <v>694</v>
      </c>
      <c r="N2635" s="633">
        <v>452300.43</v>
      </c>
      <c r="O2635" s="633">
        <v>452300.43</v>
      </c>
      <c r="P2635" s="647">
        <f t="shared" si="83"/>
        <v>0</v>
      </c>
      <c r="Q2635" s="638">
        <f t="shared" si="84"/>
        <v>0</v>
      </c>
      <c r="R2635" s="693" t="s">
        <v>1148</v>
      </c>
      <c r="S2635" s="673" t="s">
        <v>834</v>
      </c>
      <c r="T2635" s="674" t="s">
        <v>11199</v>
      </c>
      <c r="U2635" s="672"/>
      <c r="V2635" s="672"/>
      <c r="W2635" s="670">
        <v>42401</v>
      </c>
      <c r="X2635" s="670">
        <v>42401</v>
      </c>
      <c r="Y2635" s="422" t="s">
        <v>11321</v>
      </c>
      <c r="Z2635" s="633">
        <v>452300.43</v>
      </c>
      <c r="AA2635" s="693" t="s">
        <v>1148</v>
      </c>
      <c r="AB2635" s="673" t="s">
        <v>834</v>
      </c>
    </row>
    <row r="2636" spans="1:28" ht="123.75">
      <c r="A2636" s="475" t="s">
        <v>28358</v>
      </c>
      <c r="B2636" s="1172" t="s">
        <v>4703</v>
      </c>
      <c r="C2636" s="650" t="s">
        <v>6917</v>
      </c>
      <c r="D2636" s="632" t="s">
        <v>268</v>
      </c>
      <c r="E2636" s="476" t="s">
        <v>1832</v>
      </c>
      <c r="F2636" s="422" t="s">
        <v>1140</v>
      </c>
      <c r="G2636" s="652"/>
      <c r="H2636" s="422"/>
      <c r="I2636" s="652"/>
      <c r="J2636" s="652"/>
      <c r="K2636" s="632" t="s">
        <v>10</v>
      </c>
      <c r="L2636" s="639">
        <v>1</v>
      </c>
      <c r="M2636" s="639" t="s">
        <v>694</v>
      </c>
      <c r="N2636" s="633">
        <v>496320.31</v>
      </c>
      <c r="O2636" s="633">
        <v>496320.31</v>
      </c>
      <c r="P2636" s="647">
        <f t="shared" si="83"/>
        <v>0</v>
      </c>
      <c r="Q2636" s="638">
        <f t="shared" si="84"/>
        <v>0</v>
      </c>
      <c r="R2636" s="693" t="s">
        <v>1148</v>
      </c>
      <c r="S2636" s="673" t="s">
        <v>834</v>
      </c>
      <c r="T2636" s="674" t="s">
        <v>11199</v>
      </c>
      <c r="U2636" s="672"/>
      <c r="V2636" s="672"/>
      <c r="W2636" s="670">
        <v>42402</v>
      </c>
      <c r="X2636" s="670">
        <v>42402</v>
      </c>
      <c r="Y2636" s="422" t="s">
        <v>11322</v>
      </c>
      <c r="Z2636" s="633">
        <v>496320.31</v>
      </c>
      <c r="AA2636" s="693" t="s">
        <v>1148</v>
      </c>
      <c r="AB2636" s="673" t="s">
        <v>834</v>
      </c>
    </row>
    <row r="2637" spans="1:28" ht="123.75">
      <c r="A2637" s="475" t="s">
        <v>28359</v>
      </c>
      <c r="B2637" s="1172" t="s">
        <v>4710</v>
      </c>
      <c r="C2637" s="652" t="s">
        <v>6884</v>
      </c>
      <c r="D2637" s="632" t="s">
        <v>268</v>
      </c>
      <c r="E2637" s="476" t="s">
        <v>1832</v>
      </c>
      <c r="F2637" s="422" t="s">
        <v>1140</v>
      </c>
      <c r="G2637" s="652"/>
      <c r="H2637" s="422"/>
      <c r="I2637" s="652"/>
      <c r="J2637" s="652"/>
      <c r="K2637" s="632" t="s">
        <v>10</v>
      </c>
      <c r="L2637" s="639">
        <v>1</v>
      </c>
      <c r="M2637" s="639" t="s">
        <v>694</v>
      </c>
      <c r="N2637" s="633">
        <v>323239.69</v>
      </c>
      <c r="O2637" s="633">
        <v>323239.69</v>
      </c>
      <c r="P2637" s="647">
        <f t="shared" si="83"/>
        <v>0</v>
      </c>
      <c r="Q2637" s="638">
        <f t="shared" si="84"/>
        <v>0</v>
      </c>
      <c r="R2637" s="693" t="s">
        <v>1148</v>
      </c>
      <c r="S2637" s="673" t="s">
        <v>834</v>
      </c>
      <c r="T2637" s="674" t="s">
        <v>11199</v>
      </c>
      <c r="U2637" s="672"/>
      <c r="V2637" s="672"/>
      <c r="W2637" s="670">
        <v>42405</v>
      </c>
      <c r="X2637" s="670">
        <v>42405</v>
      </c>
      <c r="Y2637" s="422" t="s">
        <v>11323</v>
      </c>
      <c r="Z2637" s="633">
        <v>323239.69</v>
      </c>
      <c r="AA2637" s="693" t="s">
        <v>1148</v>
      </c>
      <c r="AB2637" s="673" t="s">
        <v>834</v>
      </c>
    </row>
    <row r="2638" spans="1:28" ht="45">
      <c r="A2638" s="475" t="s">
        <v>28360</v>
      </c>
      <c r="B2638" s="1172" t="s">
        <v>11324</v>
      </c>
      <c r="C2638" s="652" t="s">
        <v>11325</v>
      </c>
      <c r="D2638" s="632" t="s">
        <v>268</v>
      </c>
      <c r="E2638" s="476" t="s">
        <v>1832</v>
      </c>
      <c r="F2638" s="422" t="s">
        <v>1140</v>
      </c>
      <c r="G2638" s="652"/>
      <c r="H2638" s="422"/>
      <c r="I2638" s="652"/>
      <c r="J2638" s="652"/>
      <c r="K2638" s="632" t="s">
        <v>10</v>
      </c>
      <c r="L2638" s="639">
        <v>1</v>
      </c>
      <c r="M2638" s="639" t="s">
        <v>694</v>
      </c>
      <c r="N2638" s="633">
        <v>109079.76</v>
      </c>
      <c r="O2638" s="633">
        <v>109079.76</v>
      </c>
      <c r="P2638" s="647">
        <f t="shared" si="83"/>
        <v>0</v>
      </c>
      <c r="Q2638" s="638">
        <f t="shared" si="84"/>
        <v>0</v>
      </c>
      <c r="R2638" s="693" t="s">
        <v>1148</v>
      </c>
      <c r="S2638" s="673" t="s">
        <v>834</v>
      </c>
      <c r="T2638" s="674" t="s">
        <v>11199</v>
      </c>
      <c r="U2638" s="672"/>
      <c r="V2638" s="672"/>
      <c r="W2638" s="670">
        <v>42402</v>
      </c>
      <c r="X2638" s="670">
        <v>42402</v>
      </c>
      <c r="Y2638" s="422" t="s">
        <v>11326</v>
      </c>
      <c r="Z2638" s="633">
        <v>109079.76</v>
      </c>
      <c r="AA2638" s="693" t="s">
        <v>1148</v>
      </c>
      <c r="AB2638" s="673" t="s">
        <v>834</v>
      </c>
    </row>
    <row r="2639" spans="1:28" ht="45">
      <c r="A2639" s="475" t="s">
        <v>28361</v>
      </c>
      <c r="B2639" s="1172" t="s">
        <v>11327</v>
      </c>
      <c r="C2639" s="652" t="s">
        <v>11328</v>
      </c>
      <c r="D2639" s="632" t="s">
        <v>268</v>
      </c>
      <c r="E2639" s="476" t="s">
        <v>1832</v>
      </c>
      <c r="F2639" s="422" t="s">
        <v>1140</v>
      </c>
      <c r="G2639" s="652"/>
      <c r="H2639" s="422"/>
      <c r="I2639" s="652"/>
      <c r="J2639" s="652"/>
      <c r="K2639" s="632" t="s">
        <v>10</v>
      </c>
      <c r="L2639" s="639">
        <v>1</v>
      </c>
      <c r="M2639" s="639" t="s">
        <v>694</v>
      </c>
      <c r="N2639" s="633">
        <v>223342.63</v>
      </c>
      <c r="O2639" s="633">
        <v>223342.63</v>
      </c>
      <c r="P2639" s="647">
        <f t="shared" si="83"/>
        <v>0</v>
      </c>
      <c r="Q2639" s="638">
        <f t="shared" si="84"/>
        <v>0</v>
      </c>
      <c r="R2639" s="693" t="s">
        <v>1148</v>
      </c>
      <c r="S2639" s="673" t="s">
        <v>834</v>
      </c>
      <c r="T2639" s="674" t="s">
        <v>11199</v>
      </c>
      <c r="U2639" s="672"/>
      <c r="V2639" s="672"/>
      <c r="W2639" s="670">
        <v>42405</v>
      </c>
      <c r="X2639" s="670">
        <v>42405</v>
      </c>
      <c r="Y2639" s="422" t="s">
        <v>11326</v>
      </c>
      <c r="Z2639" s="633">
        <v>223342.63</v>
      </c>
      <c r="AA2639" s="693" t="s">
        <v>1148</v>
      </c>
      <c r="AB2639" s="673" t="s">
        <v>834</v>
      </c>
    </row>
    <row r="2640" spans="1:28" ht="112.5">
      <c r="A2640" s="475" t="s">
        <v>28362</v>
      </c>
      <c r="B2640" s="1172" t="s">
        <v>6950</v>
      </c>
      <c r="C2640" s="652" t="s">
        <v>6860</v>
      </c>
      <c r="D2640" s="632" t="s">
        <v>268</v>
      </c>
      <c r="E2640" s="476" t="s">
        <v>1832</v>
      </c>
      <c r="F2640" s="422" t="s">
        <v>1140</v>
      </c>
      <c r="G2640" s="652"/>
      <c r="H2640" s="422"/>
      <c r="I2640" s="652"/>
      <c r="J2640" s="652"/>
      <c r="K2640" s="632" t="s">
        <v>10</v>
      </c>
      <c r="L2640" s="639">
        <v>1</v>
      </c>
      <c r="M2640" s="639" t="s">
        <v>694</v>
      </c>
      <c r="N2640" s="633">
        <v>736411.34</v>
      </c>
      <c r="O2640" s="633">
        <v>736411.34</v>
      </c>
      <c r="P2640" s="647">
        <f t="shared" si="83"/>
        <v>0</v>
      </c>
      <c r="Q2640" s="638">
        <f t="shared" si="84"/>
        <v>0</v>
      </c>
      <c r="R2640" s="693" t="s">
        <v>1148</v>
      </c>
      <c r="S2640" s="673" t="s">
        <v>834</v>
      </c>
      <c r="T2640" s="674" t="s">
        <v>11199</v>
      </c>
      <c r="U2640" s="672"/>
      <c r="V2640" s="672"/>
      <c r="W2640" s="670">
        <v>42402</v>
      </c>
      <c r="X2640" s="670">
        <v>42402</v>
      </c>
      <c r="Y2640" s="422" t="s">
        <v>11329</v>
      </c>
      <c r="Z2640" s="633">
        <v>736411.34</v>
      </c>
      <c r="AA2640" s="693" t="s">
        <v>1148</v>
      </c>
      <c r="AB2640" s="673" t="s">
        <v>834</v>
      </c>
    </row>
    <row r="2641" spans="1:28" ht="45">
      <c r="A2641" s="475" t="s">
        <v>28363</v>
      </c>
      <c r="B2641" s="1172" t="s">
        <v>11330</v>
      </c>
      <c r="C2641" s="652" t="s">
        <v>11331</v>
      </c>
      <c r="D2641" s="632" t="s">
        <v>268</v>
      </c>
      <c r="E2641" s="476" t="s">
        <v>1832</v>
      </c>
      <c r="F2641" s="422" t="s">
        <v>1140</v>
      </c>
      <c r="G2641" s="652"/>
      <c r="H2641" s="422"/>
      <c r="I2641" s="652"/>
      <c r="J2641" s="652"/>
      <c r="K2641" s="632" t="s">
        <v>10</v>
      </c>
      <c r="L2641" s="639">
        <v>1</v>
      </c>
      <c r="M2641" s="639" t="s">
        <v>694</v>
      </c>
      <c r="N2641" s="633">
        <v>190739.5</v>
      </c>
      <c r="O2641" s="633">
        <v>190739.5</v>
      </c>
      <c r="P2641" s="647">
        <f t="shared" si="83"/>
        <v>0</v>
      </c>
      <c r="Q2641" s="638">
        <f t="shared" si="84"/>
        <v>0</v>
      </c>
      <c r="R2641" s="693" t="s">
        <v>1148</v>
      </c>
      <c r="S2641" s="673" t="s">
        <v>834</v>
      </c>
      <c r="T2641" s="674" t="s">
        <v>11199</v>
      </c>
      <c r="U2641" s="672"/>
      <c r="V2641" s="672"/>
      <c r="W2641" s="670">
        <v>42402</v>
      </c>
      <c r="X2641" s="670">
        <v>42402</v>
      </c>
      <c r="Y2641" s="422" t="s">
        <v>11317</v>
      </c>
      <c r="Z2641" s="633">
        <v>190739.5</v>
      </c>
      <c r="AA2641" s="693" t="s">
        <v>1148</v>
      </c>
      <c r="AB2641" s="673" t="s">
        <v>834</v>
      </c>
    </row>
    <row r="2642" spans="1:28" ht="45">
      <c r="A2642" s="475" t="s">
        <v>28364</v>
      </c>
      <c r="B2642" s="1172" t="s">
        <v>11332</v>
      </c>
      <c r="C2642" s="652" t="s">
        <v>11333</v>
      </c>
      <c r="D2642" s="632" t="s">
        <v>268</v>
      </c>
      <c r="E2642" s="476" t="s">
        <v>1832</v>
      </c>
      <c r="F2642" s="422" t="s">
        <v>1140</v>
      </c>
      <c r="G2642" s="652"/>
      <c r="H2642" s="422"/>
      <c r="I2642" s="652"/>
      <c r="J2642" s="652"/>
      <c r="K2642" s="632" t="s">
        <v>10</v>
      </c>
      <c r="L2642" s="639">
        <v>1</v>
      </c>
      <c r="M2642" s="639" t="s">
        <v>694</v>
      </c>
      <c r="N2642" s="633">
        <v>186863.57</v>
      </c>
      <c r="O2642" s="633">
        <v>186863.57</v>
      </c>
      <c r="P2642" s="647">
        <f t="shared" si="83"/>
        <v>0</v>
      </c>
      <c r="Q2642" s="638">
        <f t="shared" si="84"/>
        <v>0</v>
      </c>
      <c r="R2642" s="693" t="s">
        <v>1148</v>
      </c>
      <c r="S2642" s="673" t="s">
        <v>834</v>
      </c>
      <c r="T2642" s="674" t="s">
        <v>11199</v>
      </c>
      <c r="U2642" s="672"/>
      <c r="V2642" s="672"/>
      <c r="W2642" s="670">
        <v>42401</v>
      </c>
      <c r="X2642" s="670">
        <v>42401</v>
      </c>
      <c r="Y2642" s="422" t="s">
        <v>11334</v>
      </c>
      <c r="Z2642" s="633">
        <v>186863.57</v>
      </c>
      <c r="AA2642" s="693" t="s">
        <v>1148</v>
      </c>
      <c r="AB2642" s="673" t="s">
        <v>834</v>
      </c>
    </row>
    <row r="2643" spans="1:28" ht="45">
      <c r="A2643" s="475" t="s">
        <v>28365</v>
      </c>
      <c r="B2643" s="1172" t="s">
        <v>11335</v>
      </c>
      <c r="C2643" s="652" t="s">
        <v>11336</v>
      </c>
      <c r="D2643" s="632" t="s">
        <v>268</v>
      </c>
      <c r="E2643" s="476" t="s">
        <v>1832</v>
      </c>
      <c r="F2643" s="422" t="s">
        <v>1140</v>
      </c>
      <c r="G2643" s="652"/>
      <c r="H2643" s="422"/>
      <c r="I2643" s="652"/>
      <c r="J2643" s="652"/>
      <c r="K2643" s="632" t="s">
        <v>10</v>
      </c>
      <c r="L2643" s="639">
        <v>1</v>
      </c>
      <c r="M2643" s="639" t="s">
        <v>694</v>
      </c>
      <c r="N2643" s="633">
        <v>78646.080000000002</v>
      </c>
      <c r="O2643" s="633">
        <v>78646.080000000002</v>
      </c>
      <c r="P2643" s="647">
        <f t="shared" ref="P2643:P2706" si="85">N2643-O2643</f>
        <v>0</v>
      </c>
      <c r="Q2643" s="638">
        <f t="shared" ref="Q2643:Q2706" si="86">(100-((O2643/N2643)*100))/100</f>
        <v>0</v>
      </c>
      <c r="R2643" s="693" t="s">
        <v>1148</v>
      </c>
      <c r="S2643" s="673" t="s">
        <v>834</v>
      </c>
      <c r="T2643" s="674" t="s">
        <v>11199</v>
      </c>
      <c r="U2643" s="672"/>
      <c r="V2643" s="672"/>
      <c r="W2643" s="670">
        <v>42411</v>
      </c>
      <c r="X2643" s="670">
        <v>42411</v>
      </c>
      <c r="Y2643" s="422" t="s">
        <v>11337</v>
      </c>
      <c r="Z2643" s="633">
        <v>78646.080000000002</v>
      </c>
      <c r="AA2643" s="693" t="s">
        <v>1148</v>
      </c>
      <c r="AB2643" s="673" t="s">
        <v>834</v>
      </c>
    </row>
    <row r="2644" spans="1:28" ht="45">
      <c r="A2644" s="475" t="s">
        <v>28366</v>
      </c>
      <c r="B2644" s="1172" t="s">
        <v>11338</v>
      </c>
      <c r="C2644" s="652" t="s">
        <v>11339</v>
      </c>
      <c r="D2644" s="632" t="s">
        <v>268</v>
      </c>
      <c r="E2644" s="476" t="s">
        <v>1832</v>
      </c>
      <c r="F2644" s="422" t="s">
        <v>1140</v>
      </c>
      <c r="G2644" s="652"/>
      <c r="H2644" s="422"/>
      <c r="I2644" s="652"/>
      <c r="J2644" s="652"/>
      <c r="K2644" s="632" t="s">
        <v>10</v>
      </c>
      <c r="L2644" s="639">
        <v>1</v>
      </c>
      <c r="M2644" s="639" t="s">
        <v>694</v>
      </c>
      <c r="N2644" s="633">
        <v>178834.59</v>
      </c>
      <c r="O2644" s="633">
        <v>178834.59</v>
      </c>
      <c r="P2644" s="647">
        <f t="shared" si="85"/>
        <v>0</v>
      </c>
      <c r="Q2644" s="638">
        <f t="shared" si="86"/>
        <v>0</v>
      </c>
      <c r="R2644" s="693" t="s">
        <v>1148</v>
      </c>
      <c r="S2644" s="673" t="s">
        <v>834</v>
      </c>
      <c r="T2644" s="674" t="s">
        <v>11199</v>
      </c>
      <c r="U2644" s="672"/>
      <c r="V2644" s="672"/>
      <c r="W2644" s="670">
        <v>42401</v>
      </c>
      <c r="X2644" s="670">
        <v>42401</v>
      </c>
      <c r="Y2644" s="422" t="s">
        <v>11340</v>
      </c>
      <c r="Z2644" s="633">
        <v>178834.59</v>
      </c>
      <c r="AA2644" s="693" t="s">
        <v>1148</v>
      </c>
      <c r="AB2644" s="673" t="s">
        <v>834</v>
      </c>
    </row>
    <row r="2645" spans="1:28" ht="45">
      <c r="A2645" s="475" t="s">
        <v>28367</v>
      </c>
      <c r="B2645" s="1172" t="s">
        <v>11341</v>
      </c>
      <c r="C2645" s="652" t="s">
        <v>11342</v>
      </c>
      <c r="D2645" s="632" t="s">
        <v>268</v>
      </c>
      <c r="E2645" s="476" t="s">
        <v>1832</v>
      </c>
      <c r="F2645" s="422" t="s">
        <v>1140</v>
      </c>
      <c r="G2645" s="652"/>
      <c r="H2645" s="422"/>
      <c r="I2645" s="652"/>
      <c r="J2645" s="652"/>
      <c r="K2645" s="632" t="s">
        <v>10</v>
      </c>
      <c r="L2645" s="639">
        <v>1</v>
      </c>
      <c r="M2645" s="639" t="s">
        <v>694</v>
      </c>
      <c r="N2645" s="633">
        <v>143017.57</v>
      </c>
      <c r="O2645" s="633">
        <v>143017.57</v>
      </c>
      <c r="P2645" s="647">
        <f t="shared" si="85"/>
        <v>0</v>
      </c>
      <c r="Q2645" s="638">
        <f t="shared" si="86"/>
        <v>0</v>
      </c>
      <c r="R2645" s="693" t="s">
        <v>1148</v>
      </c>
      <c r="S2645" s="673" t="s">
        <v>834</v>
      </c>
      <c r="T2645" s="674" t="s">
        <v>11199</v>
      </c>
      <c r="U2645" s="672"/>
      <c r="V2645" s="672"/>
      <c r="W2645" s="670">
        <v>42401</v>
      </c>
      <c r="X2645" s="670">
        <v>42401</v>
      </c>
      <c r="Y2645" s="422" t="s">
        <v>11343</v>
      </c>
      <c r="Z2645" s="633">
        <v>143017.57</v>
      </c>
      <c r="AA2645" s="693" t="s">
        <v>1148</v>
      </c>
      <c r="AB2645" s="673" t="s">
        <v>834</v>
      </c>
    </row>
    <row r="2646" spans="1:28" ht="45">
      <c r="A2646" s="475" t="s">
        <v>28368</v>
      </c>
      <c r="B2646" s="1172" t="s">
        <v>11344</v>
      </c>
      <c r="C2646" s="652" t="s">
        <v>11345</v>
      </c>
      <c r="D2646" s="632" t="s">
        <v>268</v>
      </c>
      <c r="E2646" s="476" t="s">
        <v>1832</v>
      </c>
      <c r="F2646" s="422" t="s">
        <v>1140</v>
      </c>
      <c r="G2646" s="652"/>
      <c r="H2646" s="422"/>
      <c r="I2646" s="652"/>
      <c r="J2646" s="652"/>
      <c r="K2646" s="632" t="s">
        <v>10</v>
      </c>
      <c r="L2646" s="639">
        <v>1</v>
      </c>
      <c r="M2646" s="639" t="s">
        <v>694</v>
      </c>
      <c r="N2646" s="633">
        <v>194426.26</v>
      </c>
      <c r="O2646" s="633">
        <v>194426.26</v>
      </c>
      <c r="P2646" s="647">
        <f t="shared" si="85"/>
        <v>0</v>
      </c>
      <c r="Q2646" s="638">
        <f t="shared" si="86"/>
        <v>0</v>
      </c>
      <c r="R2646" s="693" t="s">
        <v>1148</v>
      </c>
      <c r="S2646" s="673" t="s">
        <v>834</v>
      </c>
      <c r="T2646" s="674" t="s">
        <v>11199</v>
      </c>
      <c r="U2646" s="672"/>
      <c r="V2646" s="672"/>
      <c r="W2646" s="670">
        <v>42402</v>
      </c>
      <c r="X2646" s="670">
        <v>42402</v>
      </c>
      <c r="Y2646" s="422" t="s">
        <v>11346</v>
      </c>
      <c r="Z2646" s="633">
        <v>194426.26</v>
      </c>
      <c r="AA2646" s="693" t="s">
        <v>1148</v>
      </c>
      <c r="AB2646" s="673" t="s">
        <v>834</v>
      </c>
    </row>
    <row r="2647" spans="1:28" ht="45">
      <c r="A2647" s="475" t="s">
        <v>28369</v>
      </c>
      <c r="B2647" s="1172" t="s">
        <v>11347</v>
      </c>
      <c r="C2647" s="652" t="s">
        <v>11348</v>
      </c>
      <c r="D2647" s="632" t="s">
        <v>268</v>
      </c>
      <c r="E2647" s="476" t="s">
        <v>1832</v>
      </c>
      <c r="F2647" s="422" t="s">
        <v>1140</v>
      </c>
      <c r="G2647" s="652"/>
      <c r="H2647" s="422"/>
      <c r="I2647" s="652"/>
      <c r="J2647" s="652"/>
      <c r="K2647" s="632" t="s">
        <v>10</v>
      </c>
      <c r="L2647" s="639">
        <v>1</v>
      </c>
      <c r="M2647" s="639" t="s">
        <v>694</v>
      </c>
      <c r="N2647" s="633">
        <v>321474.51</v>
      </c>
      <c r="O2647" s="633">
        <v>321474.51</v>
      </c>
      <c r="P2647" s="647">
        <f t="shared" si="85"/>
        <v>0</v>
      </c>
      <c r="Q2647" s="638">
        <f t="shared" si="86"/>
        <v>0</v>
      </c>
      <c r="R2647" s="693" t="s">
        <v>1148</v>
      </c>
      <c r="S2647" s="673" t="s">
        <v>834</v>
      </c>
      <c r="T2647" s="674" t="s">
        <v>11199</v>
      </c>
      <c r="U2647" s="672"/>
      <c r="V2647" s="672"/>
      <c r="W2647" s="670">
        <v>42402</v>
      </c>
      <c r="X2647" s="670">
        <v>42402</v>
      </c>
      <c r="Y2647" s="422" t="s">
        <v>11349</v>
      </c>
      <c r="Z2647" s="633">
        <v>321474.51</v>
      </c>
      <c r="AA2647" s="693" t="s">
        <v>1148</v>
      </c>
      <c r="AB2647" s="673" t="s">
        <v>834</v>
      </c>
    </row>
    <row r="2648" spans="1:28" ht="123.75">
      <c r="A2648" s="475" t="s">
        <v>28370</v>
      </c>
      <c r="B2648" s="1172" t="s">
        <v>4597</v>
      </c>
      <c r="C2648" s="652" t="s">
        <v>6908</v>
      </c>
      <c r="D2648" s="632" t="s">
        <v>268</v>
      </c>
      <c r="E2648" s="476" t="s">
        <v>1832</v>
      </c>
      <c r="F2648" s="422" t="s">
        <v>1140</v>
      </c>
      <c r="G2648" s="652"/>
      <c r="H2648" s="422"/>
      <c r="I2648" s="652"/>
      <c r="J2648" s="652"/>
      <c r="K2648" s="632" t="s">
        <v>10</v>
      </c>
      <c r="L2648" s="639">
        <v>1</v>
      </c>
      <c r="M2648" s="639" t="s">
        <v>694</v>
      </c>
      <c r="N2648" s="633">
        <v>598637.93000000005</v>
      </c>
      <c r="O2648" s="633">
        <v>598637.93000000005</v>
      </c>
      <c r="P2648" s="647">
        <f t="shared" si="85"/>
        <v>0</v>
      </c>
      <c r="Q2648" s="638">
        <f t="shared" si="86"/>
        <v>0</v>
      </c>
      <c r="R2648" s="693" t="s">
        <v>1148</v>
      </c>
      <c r="S2648" s="673" t="s">
        <v>834</v>
      </c>
      <c r="T2648" s="674" t="s">
        <v>11199</v>
      </c>
      <c r="U2648" s="672"/>
      <c r="V2648" s="672"/>
      <c r="W2648" s="670">
        <v>42401</v>
      </c>
      <c r="X2648" s="670">
        <v>42401</v>
      </c>
      <c r="Y2648" s="422" t="s">
        <v>11350</v>
      </c>
      <c r="Z2648" s="633">
        <v>598637.93000000005</v>
      </c>
      <c r="AA2648" s="693" t="s">
        <v>1148</v>
      </c>
      <c r="AB2648" s="673" t="s">
        <v>834</v>
      </c>
    </row>
    <row r="2649" spans="1:28" ht="45">
      <c r="A2649" s="475" t="s">
        <v>28371</v>
      </c>
      <c r="B2649" s="1172" t="s">
        <v>11351</v>
      </c>
      <c r="C2649" s="652" t="s">
        <v>11352</v>
      </c>
      <c r="D2649" s="632" t="s">
        <v>268</v>
      </c>
      <c r="E2649" s="476" t="s">
        <v>1832</v>
      </c>
      <c r="F2649" s="422" t="s">
        <v>1140</v>
      </c>
      <c r="G2649" s="652"/>
      <c r="H2649" s="422"/>
      <c r="I2649" s="652"/>
      <c r="J2649" s="652"/>
      <c r="K2649" s="632" t="s">
        <v>10</v>
      </c>
      <c r="L2649" s="639">
        <v>1</v>
      </c>
      <c r="M2649" s="639" t="s">
        <v>694</v>
      </c>
      <c r="N2649" s="633">
        <v>139476.60999999999</v>
      </c>
      <c r="O2649" s="633">
        <v>139476.60999999999</v>
      </c>
      <c r="P2649" s="647">
        <f t="shared" si="85"/>
        <v>0</v>
      </c>
      <c r="Q2649" s="638">
        <f t="shared" si="86"/>
        <v>0</v>
      </c>
      <c r="R2649" s="693" t="s">
        <v>1148</v>
      </c>
      <c r="S2649" s="673" t="s">
        <v>834</v>
      </c>
      <c r="T2649" s="674" t="s">
        <v>11199</v>
      </c>
      <c r="U2649" s="672"/>
      <c r="V2649" s="672"/>
      <c r="W2649" s="670">
        <v>42401</v>
      </c>
      <c r="X2649" s="670">
        <v>42401</v>
      </c>
      <c r="Y2649" s="422" t="s">
        <v>11353</v>
      </c>
      <c r="Z2649" s="633">
        <v>139476.60999999999</v>
      </c>
      <c r="AA2649" s="693" t="s">
        <v>1148</v>
      </c>
      <c r="AB2649" s="673" t="s">
        <v>834</v>
      </c>
    </row>
    <row r="2650" spans="1:28" ht="123.75">
      <c r="A2650" s="475" t="s">
        <v>28372</v>
      </c>
      <c r="B2650" s="1172" t="s">
        <v>4625</v>
      </c>
      <c r="C2650" s="650" t="s">
        <v>6878</v>
      </c>
      <c r="D2650" s="632" t="s">
        <v>268</v>
      </c>
      <c r="E2650" s="476" t="s">
        <v>1832</v>
      </c>
      <c r="F2650" s="422" t="s">
        <v>1140</v>
      </c>
      <c r="G2650" s="652"/>
      <c r="H2650" s="422"/>
      <c r="I2650" s="652"/>
      <c r="J2650" s="652"/>
      <c r="K2650" s="632" t="s">
        <v>10</v>
      </c>
      <c r="L2650" s="639">
        <v>1</v>
      </c>
      <c r="M2650" s="639" t="s">
        <v>694</v>
      </c>
      <c r="N2650" s="633">
        <v>429524.68</v>
      </c>
      <c r="O2650" s="633">
        <v>429524.68</v>
      </c>
      <c r="P2650" s="647">
        <f t="shared" si="85"/>
        <v>0</v>
      </c>
      <c r="Q2650" s="638">
        <f t="shared" si="86"/>
        <v>0</v>
      </c>
      <c r="R2650" s="693" t="s">
        <v>1148</v>
      </c>
      <c r="S2650" s="673" t="s">
        <v>834</v>
      </c>
      <c r="T2650" s="674" t="s">
        <v>11199</v>
      </c>
      <c r="U2650" s="672"/>
      <c r="V2650" s="672"/>
      <c r="W2650" s="670">
        <v>42402</v>
      </c>
      <c r="X2650" s="670">
        <v>42402</v>
      </c>
      <c r="Y2650" s="422" t="s">
        <v>11354</v>
      </c>
      <c r="Z2650" s="633">
        <v>429524.68</v>
      </c>
      <c r="AA2650" s="693" t="s">
        <v>1148</v>
      </c>
      <c r="AB2650" s="673" t="s">
        <v>834</v>
      </c>
    </row>
    <row r="2651" spans="1:28" ht="45">
      <c r="A2651" s="475" t="s">
        <v>28373</v>
      </c>
      <c r="B2651" s="1172" t="s">
        <v>11355</v>
      </c>
      <c r="C2651" s="652" t="s">
        <v>11356</v>
      </c>
      <c r="D2651" s="632" t="s">
        <v>268</v>
      </c>
      <c r="E2651" s="476" t="s">
        <v>1832</v>
      </c>
      <c r="F2651" s="422" t="s">
        <v>1140</v>
      </c>
      <c r="G2651" s="652"/>
      <c r="H2651" s="422"/>
      <c r="I2651" s="652"/>
      <c r="J2651" s="652"/>
      <c r="K2651" s="632" t="s">
        <v>10</v>
      </c>
      <c r="L2651" s="639">
        <v>1</v>
      </c>
      <c r="M2651" s="639" t="s">
        <v>694</v>
      </c>
      <c r="N2651" s="633">
        <v>120674.2</v>
      </c>
      <c r="O2651" s="633">
        <v>120674.2</v>
      </c>
      <c r="P2651" s="647">
        <f t="shared" si="85"/>
        <v>0</v>
      </c>
      <c r="Q2651" s="638">
        <f t="shared" si="86"/>
        <v>0</v>
      </c>
      <c r="R2651" s="693" t="s">
        <v>1148</v>
      </c>
      <c r="S2651" s="673" t="s">
        <v>834</v>
      </c>
      <c r="T2651" s="674" t="s">
        <v>11199</v>
      </c>
      <c r="U2651" s="672"/>
      <c r="V2651" s="672"/>
      <c r="W2651" s="670">
        <v>42402</v>
      </c>
      <c r="X2651" s="670">
        <v>42402</v>
      </c>
      <c r="Y2651" s="422" t="s">
        <v>11357</v>
      </c>
      <c r="Z2651" s="633">
        <v>120674.2</v>
      </c>
      <c r="AA2651" s="693" t="s">
        <v>1148</v>
      </c>
      <c r="AB2651" s="673" t="s">
        <v>834</v>
      </c>
    </row>
    <row r="2652" spans="1:28" ht="45">
      <c r="A2652" s="475" t="s">
        <v>28374</v>
      </c>
      <c r="B2652" s="1172" t="s">
        <v>11358</v>
      </c>
      <c r="C2652" s="652" t="s">
        <v>11359</v>
      </c>
      <c r="D2652" s="632" t="s">
        <v>268</v>
      </c>
      <c r="E2652" s="476" t="s">
        <v>1832</v>
      </c>
      <c r="F2652" s="422" t="s">
        <v>1140</v>
      </c>
      <c r="G2652" s="652"/>
      <c r="H2652" s="422"/>
      <c r="I2652" s="652"/>
      <c r="J2652" s="652"/>
      <c r="K2652" s="632" t="s">
        <v>10</v>
      </c>
      <c r="L2652" s="639">
        <v>1</v>
      </c>
      <c r="M2652" s="639" t="s">
        <v>694</v>
      </c>
      <c r="N2652" s="633">
        <v>334728.95</v>
      </c>
      <c r="O2652" s="633">
        <v>334728.95</v>
      </c>
      <c r="P2652" s="647">
        <f t="shared" si="85"/>
        <v>0</v>
      </c>
      <c r="Q2652" s="638">
        <f t="shared" si="86"/>
        <v>0</v>
      </c>
      <c r="R2652" s="693" t="s">
        <v>1148</v>
      </c>
      <c r="S2652" s="673" t="s">
        <v>834</v>
      </c>
      <c r="T2652" s="674" t="s">
        <v>11199</v>
      </c>
      <c r="U2652" s="672"/>
      <c r="V2652" s="672"/>
      <c r="W2652" s="670">
        <v>42401</v>
      </c>
      <c r="X2652" s="670">
        <v>42401</v>
      </c>
      <c r="Y2652" s="422" t="s">
        <v>11360</v>
      </c>
      <c r="Z2652" s="633">
        <v>334728.95</v>
      </c>
      <c r="AA2652" s="693" t="s">
        <v>1148</v>
      </c>
      <c r="AB2652" s="673" t="s">
        <v>834</v>
      </c>
    </row>
    <row r="2653" spans="1:28" ht="45">
      <c r="A2653" s="475" t="s">
        <v>28375</v>
      </c>
      <c r="B2653" s="1172" t="s">
        <v>11361</v>
      </c>
      <c r="C2653" s="652" t="s">
        <v>11362</v>
      </c>
      <c r="D2653" s="632" t="s">
        <v>268</v>
      </c>
      <c r="E2653" s="476" t="s">
        <v>1832</v>
      </c>
      <c r="F2653" s="422" t="s">
        <v>1140</v>
      </c>
      <c r="G2653" s="652"/>
      <c r="H2653" s="422"/>
      <c r="I2653" s="652"/>
      <c r="J2653" s="652"/>
      <c r="K2653" s="632" t="s">
        <v>10</v>
      </c>
      <c r="L2653" s="639">
        <v>1</v>
      </c>
      <c r="M2653" s="639" t="s">
        <v>694</v>
      </c>
      <c r="N2653" s="633">
        <v>126603.92</v>
      </c>
      <c r="O2653" s="633">
        <v>126603.92</v>
      </c>
      <c r="P2653" s="647">
        <f t="shared" si="85"/>
        <v>0</v>
      </c>
      <c r="Q2653" s="638">
        <f t="shared" si="86"/>
        <v>0</v>
      </c>
      <c r="R2653" s="693" t="s">
        <v>1148</v>
      </c>
      <c r="S2653" s="673" t="s">
        <v>834</v>
      </c>
      <c r="T2653" s="674" t="s">
        <v>11199</v>
      </c>
      <c r="U2653" s="672"/>
      <c r="V2653" s="672"/>
      <c r="W2653" s="670">
        <v>42401</v>
      </c>
      <c r="X2653" s="670">
        <v>42401</v>
      </c>
      <c r="Y2653" s="422" t="s">
        <v>11363</v>
      </c>
      <c r="Z2653" s="633">
        <v>126603.92</v>
      </c>
      <c r="AA2653" s="693" t="s">
        <v>1148</v>
      </c>
      <c r="AB2653" s="673" t="s">
        <v>834</v>
      </c>
    </row>
    <row r="2654" spans="1:28" ht="45">
      <c r="A2654" s="475" t="s">
        <v>28376</v>
      </c>
      <c r="B2654" s="1172" t="s">
        <v>11364</v>
      </c>
      <c r="C2654" s="652" t="s">
        <v>11365</v>
      </c>
      <c r="D2654" s="632" t="s">
        <v>268</v>
      </c>
      <c r="E2654" s="476" t="s">
        <v>1832</v>
      </c>
      <c r="F2654" s="422" t="s">
        <v>1140</v>
      </c>
      <c r="G2654" s="652"/>
      <c r="H2654" s="422"/>
      <c r="I2654" s="652"/>
      <c r="J2654" s="652"/>
      <c r="K2654" s="632" t="s">
        <v>10</v>
      </c>
      <c r="L2654" s="639">
        <v>1</v>
      </c>
      <c r="M2654" s="639" t="s">
        <v>694</v>
      </c>
      <c r="N2654" s="633">
        <v>347048.83</v>
      </c>
      <c r="O2654" s="633">
        <v>347048.83</v>
      </c>
      <c r="P2654" s="647">
        <f t="shared" si="85"/>
        <v>0</v>
      </c>
      <c r="Q2654" s="638">
        <f t="shared" si="86"/>
        <v>0</v>
      </c>
      <c r="R2654" s="693" t="s">
        <v>1148</v>
      </c>
      <c r="S2654" s="673" t="s">
        <v>834</v>
      </c>
      <c r="T2654" s="674" t="s">
        <v>11199</v>
      </c>
      <c r="U2654" s="672"/>
      <c r="V2654" s="672"/>
      <c r="W2654" s="670">
        <v>42401</v>
      </c>
      <c r="X2654" s="670">
        <v>42401</v>
      </c>
      <c r="Y2654" s="422" t="s">
        <v>11366</v>
      </c>
      <c r="Z2654" s="633">
        <v>347048.83</v>
      </c>
      <c r="AA2654" s="693" t="s">
        <v>1148</v>
      </c>
      <c r="AB2654" s="673" t="s">
        <v>834</v>
      </c>
    </row>
    <row r="2655" spans="1:28" ht="45">
      <c r="A2655" s="475" t="s">
        <v>28377</v>
      </c>
      <c r="B2655" s="1172" t="s">
        <v>11367</v>
      </c>
      <c r="C2655" s="652" t="s">
        <v>11368</v>
      </c>
      <c r="D2655" s="632" t="s">
        <v>268</v>
      </c>
      <c r="E2655" s="476" t="s">
        <v>1832</v>
      </c>
      <c r="F2655" s="422" t="s">
        <v>1140</v>
      </c>
      <c r="G2655" s="652"/>
      <c r="H2655" s="422"/>
      <c r="I2655" s="652"/>
      <c r="J2655" s="652"/>
      <c r="K2655" s="632" t="s">
        <v>10</v>
      </c>
      <c r="L2655" s="639">
        <v>1</v>
      </c>
      <c r="M2655" s="639" t="s">
        <v>694</v>
      </c>
      <c r="N2655" s="633">
        <v>139427.57</v>
      </c>
      <c r="O2655" s="633">
        <v>139427.57</v>
      </c>
      <c r="P2655" s="647">
        <f t="shared" si="85"/>
        <v>0</v>
      </c>
      <c r="Q2655" s="638">
        <f t="shared" si="86"/>
        <v>0</v>
      </c>
      <c r="R2655" s="693" t="s">
        <v>1148</v>
      </c>
      <c r="S2655" s="673" t="s">
        <v>834</v>
      </c>
      <c r="T2655" s="674" t="s">
        <v>11199</v>
      </c>
      <c r="U2655" s="672"/>
      <c r="V2655" s="672"/>
      <c r="W2655" s="670">
        <v>42402</v>
      </c>
      <c r="X2655" s="670">
        <v>42402</v>
      </c>
      <c r="Y2655" s="422" t="s">
        <v>11369</v>
      </c>
      <c r="Z2655" s="633">
        <v>139427.57</v>
      </c>
      <c r="AA2655" s="693" t="s">
        <v>1148</v>
      </c>
      <c r="AB2655" s="673" t="s">
        <v>834</v>
      </c>
    </row>
    <row r="2656" spans="1:28" ht="45">
      <c r="A2656" s="475" t="s">
        <v>28378</v>
      </c>
      <c r="B2656" s="1172" t="s">
        <v>11370</v>
      </c>
      <c r="C2656" s="652" t="s">
        <v>11371</v>
      </c>
      <c r="D2656" s="632" t="s">
        <v>268</v>
      </c>
      <c r="E2656" s="476" t="s">
        <v>1832</v>
      </c>
      <c r="F2656" s="422" t="s">
        <v>1140</v>
      </c>
      <c r="G2656" s="652"/>
      <c r="H2656" s="422"/>
      <c r="I2656" s="652"/>
      <c r="J2656" s="652"/>
      <c r="K2656" s="632" t="s">
        <v>10</v>
      </c>
      <c r="L2656" s="639">
        <v>1</v>
      </c>
      <c r="M2656" s="639" t="s">
        <v>694</v>
      </c>
      <c r="N2656" s="633">
        <v>339086.13</v>
      </c>
      <c r="O2656" s="633">
        <v>339086.13</v>
      </c>
      <c r="P2656" s="647">
        <f t="shared" si="85"/>
        <v>0</v>
      </c>
      <c r="Q2656" s="638">
        <f t="shared" si="86"/>
        <v>0</v>
      </c>
      <c r="R2656" s="693" t="s">
        <v>1148</v>
      </c>
      <c r="S2656" s="673" t="s">
        <v>834</v>
      </c>
      <c r="T2656" s="674" t="s">
        <v>11199</v>
      </c>
      <c r="U2656" s="672"/>
      <c r="V2656" s="672"/>
      <c r="W2656" s="670">
        <v>42402</v>
      </c>
      <c r="X2656" s="670">
        <v>42402</v>
      </c>
      <c r="Y2656" s="422" t="s">
        <v>11372</v>
      </c>
      <c r="Z2656" s="633">
        <v>339086.13</v>
      </c>
      <c r="AA2656" s="693" t="s">
        <v>1148</v>
      </c>
      <c r="AB2656" s="673" t="s">
        <v>834</v>
      </c>
    </row>
    <row r="2657" spans="1:28" ht="45">
      <c r="A2657" s="475" t="s">
        <v>28379</v>
      </c>
      <c r="B2657" s="1172" t="s">
        <v>11373</v>
      </c>
      <c r="C2657" s="652" t="s">
        <v>11374</v>
      </c>
      <c r="D2657" s="632" t="s">
        <v>268</v>
      </c>
      <c r="E2657" s="476" t="s">
        <v>1832</v>
      </c>
      <c r="F2657" s="422" t="s">
        <v>1140</v>
      </c>
      <c r="G2657" s="652"/>
      <c r="H2657" s="422"/>
      <c r="I2657" s="652"/>
      <c r="J2657" s="652"/>
      <c r="K2657" s="632" t="s">
        <v>10</v>
      </c>
      <c r="L2657" s="639">
        <v>1</v>
      </c>
      <c r="M2657" s="639" t="s">
        <v>694</v>
      </c>
      <c r="N2657" s="633">
        <v>81032.02</v>
      </c>
      <c r="O2657" s="633">
        <v>81032.02</v>
      </c>
      <c r="P2657" s="647">
        <f t="shared" si="85"/>
        <v>0</v>
      </c>
      <c r="Q2657" s="638">
        <f t="shared" si="86"/>
        <v>0</v>
      </c>
      <c r="R2657" s="693" t="s">
        <v>1148</v>
      </c>
      <c r="S2657" s="673" t="s">
        <v>834</v>
      </c>
      <c r="T2657" s="674" t="s">
        <v>11199</v>
      </c>
      <c r="U2657" s="672"/>
      <c r="V2657" s="672"/>
      <c r="W2657" s="670">
        <v>42411</v>
      </c>
      <c r="X2657" s="670">
        <v>42411</v>
      </c>
      <c r="Y2657" s="422" t="s">
        <v>11337</v>
      </c>
      <c r="Z2657" s="633">
        <v>81032.02</v>
      </c>
      <c r="AA2657" s="693" t="s">
        <v>1148</v>
      </c>
      <c r="AB2657" s="673" t="s">
        <v>834</v>
      </c>
    </row>
    <row r="2658" spans="1:28" ht="45">
      <c r="A2658" s="475" t="s">
        <v>28380</v>
      </c>
      <c r="B2658" s="1172" t="s">
        <v>11375</v>
      </c>
      <c r="C2658" s="652" t="s">
        <v>11376</v>
      </c>
      <c r="D2658" s="632" t="s">
        <v>268</v>
      </c>
      <c r="E2658" s="476" t="s">
        <v>1832</v>
      </c>
      <c r="F2658" s="422" t="s">
        <v>1140</v>
      </c>
      <c r="G2658" s="652"/>
      <c r="H2658" s="422"/>
      <c r="I2658" s="652"/>
      <c r="J2658" s="652"/>
      <c r="K2658" s="632" t="s">
        <v>10</v>
      </c>
      <c r="L2658" s="639">
        <v>1</v>
      </c>
      <c r="M2658" s="639" t="s">
        <v>694</v>
      </c>
      <c r="N2658" s="633">
        <v>222671.26</v>
      </c>
      <c r="O2658" s="633">
        <v>222671.26</v>
      </c>
      <c r="P2658" s="647">
        <f t="shared" si="85"/>
        <v>0</v>
      </c>
      <c r="Q2658" s="638">
        <f t="shared" si="86"/>
        <v>0</v>
      </c>
      <c r="R2658" s="693" t="s">
        <v>1148</v>
      </c>
      <c r="S2658" s="673" t="s">
        <v>834</v>
      </c>
      <c r="T2658" s="674" t="s">
        <v>11199</v>
      </c>
      <c r="U2658" s="672"/>
      <c r="V2658" s="672"/>
      <c r="W2658" s="670">
        <v>42401</v>
      </c>
      <c r="X2658" s="670">
        <v>42401</v>
      </c>
      <c r="Y2658" s="422" t="s">
        <v>11372</v>
      </c>
      <c r="Z2658" s="633">
        <v>222671.26</v>
      </c>
      <c r="AA2658" s="693" t="s">
        <v>1148</v>
      </c>
      <c r="AB2658" s="673" t="s">
        <v>834</v>
      </c>
    </row>
    <row r="2659" spans="1:28" ht="101.25">
      <c r="A2659" s="475" t="s">
        <v>28381</v>
      </c>
      <c r="B2659" s="1172" t="s">
        <v>4632</v>
      </c>
      <c r="C2659" s="652" t="s">
        <v>6854</v>
      </c>
      <c r="D2659" s="632" t="s">
        <v>269</v>
      </c>
      <c r="E2659" s="476" t="s">
        <v>11377</v>
      </c>
      <c r="F2659" s="422" t="s">
        <v>1140</v>
      </c>
      <c r="G2659" s="634">
        <v>42416</v>
      </c>
      <c r="H2659" s="422" t="s">
        <v>11378</v>
      </c>
      <c r="I2659" s="652"/>
      <c r="J2659" s="652"/>
      <c r="K2659" s="632" t="s">
        <v>10</v>
      </c>
      <c r="L2659" s="639">
        <v>1</v>
      </c>
      <c r="M2659" s="639" t="s">
        <v>694</v>
      </c>
      <c r="N2659" s="633">
        <v>73242.09</v>
      </c>
      <c r="O2659" s="633">
        <v>73242.09</v>
      </c>
      <c r="P2659" s="647">
        <f t="shared" si="85"/>
        <v>0</v>
      </c>
      <c r="Q2659" s="638">
        <f t="shared" si="86"/>
        <v>0</v>
      </c>
      <c r="R2659" s="693" t="s">
        <v>563</v>
      </c>
      <c r="S2659" s="673" t="s">
        <v>1354</v>
      </c>
      <c r="T2659" s="674" t="s">
        <v>11379</v>
      </c>
      <c r="U2659" s="672"/>
      <c r="V2659" s="672"/>
      <c r="W2659" s="670">
        <v>42416</v>
      </c>
      <c r="X2659" s="670">
        <v>42416</v>
      </c>
      <c r="Y2659" s="422" t="s">
        <v>11380</v>
      </c>
      <c r="Z2659" s="633">
        <v>73242.09</v>
      </c>
      <c r="AA2659" s="693" t="s">
        <v>563</v>
      </c>
      <c r="AB2659" s="673" t="s">
        <v>1354</v>
      </c>
    </row>
    <row r="2660" spans="1:28" ht="90">
      <c r="A2660" s="475" t="s">
        <v>28382</v>
      </c>
      <c r="B2660" s="1172" t="s">
        <v>4618</v>
      </c>
      <c r="C2660" s="650" t="s">
        <v>6863</v>
      </c>
      <c r="D2660" s="632" t="s">
        <v>269</v>
      </c>
      <c r="E2660" s="476" t="s">
        <v>11377</v>
      </c>
      <c r="F2660" s="422" t="s">
        <v>1140</v>
      </c>
      <c r="G2660" s="652" t="s">
        <v>539</v>
      </c>
      <c r="H2660" s="422" t="s">
        <v>11381</v>
      </c>
      <c r="I2660" s="652"/>
      <c r="J2660" s="652"/>
      <c r="K2660" s="632" t="s">
        <v>10</v>
      </c>
      <c r="L2660" s="639">
        <v>1</v>
      </c>
      <c r="M2660" s="639" t="s">
        <v>694</v>
      </c>
      <c r="N2660" s="633">
        <v>133539.66</v>
      </c>
      <c r="O2660" s="633">
        <v>133539.66</v>
      </c>
      <c r="P2660" s="647">
        <f t="shared" si="85"/>
        <v>0</v>
      </c>
      <c r="Q2660" s="638">
        <f t="shared" si="86"/>
        <v>0</v>
      </c>
      <c r="R2660" s="693" t="s">
        <v>563</v>
      </c>
      <c r="S2660" s="673" t="s">
        <v>1354</v>
      </c>
      <c r="T2660" s="674" t="s">
        <v>11379</v>
      </c>
      <c r="U2660" s="672"/>
      <c r="V2660" s="672"/>
      <c r="W2660" s="670">
        <v>42416</v>
      </c>
      <c r="X2660" s="670">
        <v>42416</v>
      </c>
      <c r="Y2660" s="422" t="s">
        <v>11382</v>
      </c>
      <c r="Z2660" s="633">
        <v>133539.66</v>
      </c>
      <c r="AA2660" s="693" t="s">
        <v>563</v>
      </c>
      <c r="AB2660" s="673" t="s">
        <v>1354</v>
      </c>
    </row>
    <row r="2661" spans="1:28" ht="56.25">
      <c r="A2661" s="475" t="s">
        <v>28383</v>
      </c>
      <c r="B2661" s="1172" t="s">
        <v>11383</v>
      </c>
      <c r="C2661" s="652" t="s">
        <v>11261</v>
      </c>
      <c r="D2661" s="632" t="s">
        <v>269</v>
      </c>
      <c r="E2661" s="476" t="s">
        <v>11377</v>
      </c>
      <c r="F2661" s="422" t="s">
        <v>1140</v>
      </c>
      <c r="G2661" s="632" t="s">
        <v>539</v>
      </c>
      <c r="H2661" s="632" t="s">
        <v>11384</v>
      </c>
      <c r="I2661" s="652"/>
      <c r="J2661" s="652"/>
      <c r="K2661" s="632" t="s">
        <v>10</v>
      </c>
      <c r="L2661" s="639">
        <v>1</v>
      </c>
      <c r="M2661" s="639" t="s">
        <v>694</v>
      </c>
      <c r="N2661" s="633">
        <v>132811.82999999999</v>
      </c>
      <c r="O2661" s="633">
        <v>132811.82999999999</v>
      </c>
      <c r="P2661" s="647">
        <f t="shared" si="85"/>
        <v>0</v>
      </c>
      <c r="Q2661" s="638">
        <f t="shared" si="86"/>
        <v>0</v>
      </c>
      <c r="R2661" s="693" t="s">
        <v>563</v>
      </c>
      <c r="S2661" s="673" t="s">
        <v>1354</v>
      </c>
      <c r="T2661" s="674" t="s">
        <v>11379</v>
      </c>
      <c r="U2661" s="672"/>
      <c r="V2661" s="672"/>
      <c r="W2661" s="670">
        <v>42416</v>
      </c>
      <c r="X2661" s="670">
        <v>42416</v>
      </c>
      <c r="Y2661" s="422" t="s">
        <v>11385</v>
      </c>
      <c r="Z2661" s="633">
        <v>132811.82999999999</v>
      </c>
      <c r="AA2661" s="693" t="s">
        <v>563</v>
      </c>
      <c r="AB2661" s="673" t="s">
        <v>1354</v>
      </c>
    </row>
    <row r="2662" spans="1:28" ht="56.25">
      <c r="A2662" s="475" t="s">
        <v>28384</v>
      </c>
      <c r="B2662" s="1172" t="s">
        <v>11215</v>
      </c>
      <c r="C2662" s="652" t="s">
        <v>11216</v>
      </c>
      <c r="D2662" s="632" t="s">
        <v>269</v>
      </c>
      <c r="E2662" s="476" t="s">
        <v>11377</v>
      </c>
      <c r="F2662" s="422" t="s">
        <v>1140</v>
      </c>
      <c r="G2662" s="632" t="s">
        <v>539</v>
      </c>
      <c r="H2662" s="632" t="s">
        <v>11386</v>
      </c>
      <c r="I2662" s="652"/>
      <c r="J2662" s="652"/>
      <c r="K2662" s="632" t="s">
        <v>10</v>
      </c>
      <c r="L2662" s="639">
        <v>1</v>
      </c>
      <c r="M2662" s="639" t="s">
        <v>694</v>
      </c>
      <c r="N2662" s="633">
        <v>111132.04</v>
      </c>
      <c r="O2662" s="633">
        <v>111132.04</v>
      </c>
      <c r="P2662" s="647">
        <f t="shared" si="85"/>
        <v>0</v>
      </c>
      <c r="Q2662" s="638">
        <f t="shared" si="86"/>
        <v>0</v>
      </c>
      <c r="R2662" s="693" t="s">
        <v>563</v>
      </c>
      <c r="S2662" s="673" t="s">
        <v>1354</v>
      </c>
      <c r="T2662" s="674" t="s">
        <v>11379</v>
      </c>
      <c r="U2662" s="672"/>
      <c r="V2662" s="672"/>
      <c r="W2662" s="670">
        <v>42416</v>
      </c>
      <c r="X2662" s="670">
        <v>42416</v>
      </c>
      <c r="Y2662" s="422" t="s">
        <v>11387</v>
      </c>
      <c r="Z2662" s="633">
        <v>111132.04</v>
      </c>
      <c r="AA2662" s="693" t="s">
        <v>563</v>
      </c>
      <c r="AB2662" s="673" t="s">
        <v>1354</v>
      </c>
    </row>
    <row r="2663" spans="1:28" ht="56.25">
      <c r="A2663" s="475" t="s">
        <v>28385</v>
      </c>
      <c r="B2663" s="1172" t="s">
        <v>11219</v>
      </c>
      <c r="C2663" s="652" t="s">
        <v>11220</v>
      </c>
      <c r="D2663" s="632" t="s">
        <v>269</v>
      </c>
      <c r="E2663" s="476" t="s">
        <v>11377</v>
      </c>
      <c r="F2663" s="422" t="s">
        <v>1140</v>
      </c>
      <c r="G2663" s="632" t="s">
        <v>539</v>
      </c>
      <c r="H2663" s="632" t="s">
        <v>11388</v>
      </c>
      <c r="I2663" s="652"/>
      <c r="J2663" s="652"/>
      <c r="K2663" s="632" t="s">
        <v>10</v>
      </c>
      <c r="L2663" s="639">
        <v>1</v>
      </c>
      <c r="M2663" s="639" t="s">
        <v>694</v>
      </c>
      <c r="N2663" s="633">
        <v>66177.48</v>
      </c>
      <c r="O2663" s="633">
        <v>66177.48</v>
      </c>
      <c r="P2663" s="647">
        <f t="shared" si="85"/>
        <v>0</v>
      </c>
      <c r="Q2663" s="638">
        <f t="shared" si="86"/>
        <v>0</v>
      </c>
      <c r="R2663" s="693" t="s">
        <v>563</v>
      </c>
      <c r="S2663" s="673" t="s">
        <v>1354</v>
      </c>
      <c r="T2663" s="674" t="s">
        <v>11379</v>
      </c>
      <c r="U2663" s="672"/>
      <c r="V2663" s="672"/>
      <c r="W2663" s="670">
        <v>42416</v>
      </c>
      <c r="X2663" s="670">
        <v>42416</v>
      </c>
      <c r="Y2663" s="422" t="s">
        <v>11389</v>
      </c>
      <c r="Z2663" s="633">
        <v>66177.48</v>
      </c>
      <c r="AA2663" s="693" t="s">
        <v>563</v>
      </c>
      <c r="AB2663" s="673" t="s">
        <v>1354</v>
      </c>
    </row>
    <row r="2664" spans="1:28" ht="56.25">
      <c r="A2664" s="475" t="s">
        <v>28386</v>
      </c>
      <c r="B2664" s="1172" t="s">
        <v>11209</v>
      </c>
      <c r="C2664" s="652" t="s">
        <v>11210</v>
      </c>
      <c r="D2664" s="632" t="s">
        <v>269</v>
      </c>
      <c r="E2664" s="476" t="s">
        <v>11377</v>
      </c>
      <c r="F2664" s="422" t="s">
        <v>1140</v>
      </c>
      <c r="G2664" s="632" t="s">
        <v>847</v>
      </c>
      <c r="H2664" s="632" t="s">
        <v>11390</v>
      </c>
      <c r="I2664" s="652"/>
      <c r="J2664" s="652"/>
      <c r="K2664" s="632" t="s">
        <v>10</v>
      </c>
      <c r="L2664" s="639">
        <v>1</v>
      </c>
      <c r="M2664" s="639" t="s">
        <v>694</v>
      </c>
      <c r="N2664" s="633">
        <v>98210.92</v>
      </c>
      <c r="O2664" s="633">
        <v>98210.92</v>
      </c>
      <c r="P2664" s="647">
        <f t="shared" si="85"/>
        <v>0</v>
      </c>
      <c r="Q2664" s="638">
        <f t="shared" si="86"/>
        <v>0</v>
      </c>
      <c r="R2664" s="693" t="s">
        <v>563</v>
      </c>
      <c r="S2664" s="673" t="s">
        <v>1354</v>
      </c>
      <c r="T2664" s="674" t="s">
        <v>11379</v>
      </c>
      <c r="U2664" s="672"/>
      <c r="V2664" s="672"/>
      <c r="W2664" s="670">
        <v>42417</v>
      </c>
      <c r="X2664" s="670">
        <v>42417</v>
      </c>
      <c r="Y2664" s="422" t="s">
        <v>11391</v>
      </c>
      <c r="Z2664" s="633">
        <v>98210.92</v>
      </c>
      <c r="AA2664" s="693" t="s">
        <v>563</v>
      </c>
      <c r="AB2664" s="673" t="s">
        <v>1354</v>
      </c>
    </row>
    <row r="2665" spans="1:28" ht="123.75">
      <c r="A2665" s="475" t="s">
        <v>28387</v>
      </c>
      <c r="B2665" s="1172" t="s">
        <v>6930</v>
      </c>
      <c r="C2665" s="652" t="s">
        <v>6869</v>
      </c>
      <c r="D2665" s="632" t="s">
        <v>269</v>
      </c>
      <c r="E2665" s="476" t="s">
        <v>11377</v>
      </c>
      <c r="F2665" s="422" t="s">
        <v>1140</v>
      </c>
      <c r="G2665" s="634">
        <v>42418</v>
      </c>
      <c r="H2665" s="422" t="s">
        <v>11392</v>
      </c>
      <c r="I2665" s="652"/>
      <c r="J2665" s="652"/>
      <c r="K2665" s="632" t="s">
        <v>10</v>
      </c>
      <c r="L2665" s="639">
        <v>1</v>
      </c>
      <c r="M2665" s="639" t="s">
        <v>694</v>
      </c>
      <c r="N2665" s="633">
        <v>158882.92000000001</v>
      </c>
      <c r="O2665" s="633">
        <v>158882.92000000001</v>
      </c>
      <c r="P2665" s="647">
        <f t="shared" si="85"/>
        <v>0</v>
      </c>
      <c r="Q2665" s="638">
        <f t="shared" si="86"/>
        <v>0</v>
      </c>
      <c r="R2665" s="693" t="s">
        <v>563</v>
      </c>
      <c r="S2665" s="673" t="s">
        <v>1354</v>
      </c>
      <c r="T2665" s="674" t="s">
        <v>11379</v>
      </c>
      <c r="U2665" s="672"/>
      <c r="V2665" s="672"/>
      <c r="W2665" s="670">
        <v>42418</v>
      </c>
      <c r="X2665" s="670">
        <v>42418</v>
      </c>
      <c r="Y2665" s="422" t="s">
        <v>11393</v>
      </c>
      <c r="Z2665" s="633">
        <v>158882.92000000001</v>
      </c>
      <c r="AA2665" s="693" t="s">
        <v>563</v>
      </c>
      <c r="AB2665" s="673" t="s">
        <v>1354</v>
      </c>
    </row>
    <row r="2666" spans="1:28" ht="180">
      <c r="A2666" s="475" t="s">
        <v>28388</v>
      </c>
      <c r="B2666" s="1172" t="s">
        <v>4681</v>
      </c>
      <c r="C2666" s="652" t="s">
        <v>6875</v>
      </c>
      <c r="D2666" s="632" t="s">
        <v>269</v>
      </c>
      <c r="E2666" s="476" t="s">
        <v>11377</v>
      </c>
      <c r="F2666" s="422" t="s">
        <v>1140</v>
      </c>
      <c r="G2666" s="634">
        <v>42416</v>
      </c>
      <c r="H2666" s="422" t="s">
        <v>11394</v>
      </c>
      <c r="I2666" s="652"/>
      <c r="J2666" s="652"/>
      <c r="K2666" s="632" t="s">
        <v>10</v>
      </c>
      <c r="L2666" s="639">
        <v>1</v>
      </c>
      <c r="M2666" s="639" t="s">
        <v>694</v>
      </c>
      <c r="N2666" s="633">
        <v>110289.76</v>
      </c>
      <c r="O2666" s="633">
        <v>110289.76</v>
      </c>
      <c r="P2666" s="647">
        <f t="shared" si="85"/>
        <v>0</v>
      </c>
      <c r="Q2666" s="638">
        <f t="shared" si="86"/>
        <v>0</v>
      </c>
      <c r="R2666" s="693" t="s">
        <v>563</v>
      </c>
      <c r="S2666" s="673" t="s">
        <v>1354</v>
      </c>
      <c r="T2666" s="674" t="s">
        <v>11379</v>
      </c>
      <c r="U2666" s="672"/>
      <c r="V2666" s="672"/>
      <c r="W2666" s="670">
        <v>42416</v>
      </c>
      <c r="X2666" s="670">
        <v>42416</v>
      </c>
      <c r="Y2666" s="422" t="s">
        <v>11222</v>
      </c>
      <c r="Z2666" s="633">
        <v>110289.76</v>
      </c>
      <c r="AA2666" s="693" t="s">
        <v>563</v>
      </c>
      <c r="AB2666" s="673" t="s">
        <v>1354</v>
      </c>
    </row>
    <row r="2667" spans="1:28" ht="56.25">
      <c r="A2667" s="475" t="s">
        <v>28389</v>
      </c>
      <c r="B2667" s="1172" t="s">
        <v>11367</v>
      </c>
      <c r="C2667" s="652" t="s">
        <v>11368</v>
      </c>
      <c r="D2667" s="632" t="s">
        <v>269</v>
      </c>
      <c r="E2667" s="476" t="s">
        <v>11377</v>
      </c>
      <c r="F2667" s="422" t="s">
        <v>1140</v>
      </c>
      <c r="G2667" s="632" t="s">
        <v>847</v>
      </c>
      <c r="H2667" s="632" t="s">
        <v>11395</v>
      </c>
      <c r="I2667" s="652"/>
      <c r="J2667" s="652"/>
      <c r="K2667" s="632" t="s">
        <v>10</v>
      </c>
      <c r="L2667" s="639">
        <v>1</v>
      </c>
      <c r="M2667" s="639" t="s">
        <v>694</v>
      </c>
      <c r="N2667" s="633">
        <v>45958.400000000001</v>
      </c>
      <c r="O2667" s="633">
        <v>45958.400000000001</v>
      </c>
      <c r="P2667" s="647">
        <f t="shared" si="85"/>
        <v>0</v>
      </c>
      <c r="Q2667" s="638">
        <f t="shared" si="86"/>
        <v>0</v>
      </c>
      <c r="R2667" s="693" t="s">
        <v>563</v>
      </c>
      <c r="S2667" s="673" t="s">
        <v>1354</v>
      </c>
      <c r="T2667" s="674" t="s">
        <v>11379</v>
      </c>
      <c r="U2667" s="672"/>
      <c r="V2667" s="672"/>
      <c r="W2667" s="670">
        <v>42417</v>
      </c>
      <c r="X2667" s="670">
        <v>42417</v>
      </c>
      <c r="Y2667" s="422" t="s">
        <v>11391</v>
      </c>
      <c r="Z2667" s="633">
        <v>45958.400000000001</v>
      </c>
      <c r="AA2667" s="693" t="s">
        <v>563</v>
      </c>
      <c r="AB2667" s="673" t="s">
        <v>1354</v>
      </c>
    </row>
    <row r="2668" spans="1:28" ht="112.5">
      <c r="A2668" s="475" t="s">
        <v>28390</v>
      </c>
      <c r="B2668" s="1172" t="s">
        <v>4562</v>
      </c>
      <c r="C2668" s="652" t="s">
        <v>6893</v>
      </c>
      <c r="D2668" s="632" t="s">
        <v>269</v>
      </c>
      <c r="E2668" s="476" t="s">
        <v>11377</v>
      </c>
      <c r="F2668" s="422" t="s">
        <v>1140</v>
      </c>
      <c r="G2668" s="634">
        <v>42416</v>
      </c>
      <c r="H2668" s="422" t="s">
        <v>11396</v>
      </c>
      <c r="I2668" s="652"/>
      <c r="J2668" s="652"/>
      <c r="K2668" s="632" t="s">
        <v>10</v>
      </c>
      <c r="L2668" s="639">
        <v>1</v>
      </c>
      <c r="M2668" s="639" t="s">
        <v>694</v>
      </c>
      <c r="N2668" s="633">
        <v>406028.78</v>
      </c>
      <c r="O2668" s="633">
        <v>406028.78</v>
      </c>
      <c r="P2668" s="647">
        <f t="shared" si="85"/>
        <v>0</v>
      </c>
      <c r="Q2668" s="638">
        <f t="shared" si="86"/>
        <v>0</v>
      </c>
      <c r="R2668" s="693" t="s">
        <v>563</v>
      </c>
      <c r="S2668" s="673" t="s">
        <v>1354</v>
      </c>
      <c r="T2668" s="674" t="s">
        <v>11379</v>
      </c>
      <c r="U2668" s="672"/>
      <c r="V2668" s="672"/>
      <c r="W2668" s="670">
        <v>42416</v>
      </c>
      <c r="X2668" s="670">
        <v>42416</v>
      </c>
      <c r="Y2668" s="422" t="s">
        <v>11397</v>
      </c>
      <c r="Z2668" s="633">
        <v>406028.78</v>
      </c>
      <c r="AA2668" s="693" t="s">
        <v>563</v>
      </c>
      <c r="AB2668" s="673" t="s">
        <v>1354</v>
      </c>
    </row>
    <row r="2669" spans="1:28" ht="123.75">
      <c r="A2669" s="475" t="s">
        <v>28391</v>
      </c>
      <c r="B2669" s="1172" t="s">
        <v>4625</v>
      </c>
      <c r="C2669" s="650" t="s">
        <v>6878</v>
      </c>
      <c r="D2669" s="632" t="s">
        <v>269</v>
      </c>
      <c r="E2669" s="476" t="s">
        <v>11377</v>
      </c>
      <c r="F2669" s="422" t="s">
        <v>1140</v>
      </c>
      <c r="G2669" s="634" t="s">
        <v>539</v>
      </c>
      <c r="H2669" s="422" t="s">
        <v>11398</v>
      </c>
      <c r="I2669" s="652"/>
      <c r="J2669" s="652"/>
      <c r="K2669" s="632" t="s">
        <v>10</v>
      </c>
      <c r="L2669" s="639">
        <v>1</v>
      </c>
      <c r="M2669" s="639" t="s">
        <v>694</v>
      </c>
      <c r="N2669" s="633">
        <v>405014.7</v>
      </c>
      <c r="O2669" s="633">
        <v>405014.7</v>
      </c>
      <c r="P2669" s="647">
        <f t="shared" si="85"/>
        <v>0</v>
      </c>
      <c r="Q2669" s="638">
        <f t="shared" si="86"/>
        <v>0</v>
      </c>
      <c r="R2669" s="693" t="s">
        <v>563</v>
      </c>
      <c r="S2669" s="673" t="s">
        <v>1354</v>
      </c>
      <c r="T2669" s="674" t="s">
        <v>11379</v>
      </c>
      <c r="U2669" s="672"/>
      <c r="V2669" s="672"/>
      <c r="W2669" s="670">
        <v>42416</v>
      </c>
      <c r="X2669" s="670">
        <v>42416</v>
      </c>
      <c r="Y2669" s="422" t="s">
        <v>11399</v>
      </c>
      <c r="Z2669" s="633">
        <v>405014.7</v>
      </c>
      <c r="AA2669" s="693" t="s">
        <v>563</v>
      </c>
      <c r="AB2669" s="673" t="s">
        <v>1354</v>
      </c>
    </row>
    <row r="2670" spans="1:28" ht="56.25">
      <c r="A2670" s="475" t="s">
        <v>28392</v>
      </c>
      <c r="B2670" s="1172" t="s">
        <v>11351</v>
      </c>
      <c r="C2670" s="652" t="s">
        <v>11352</v>
      </c>
      <c r="D2670" s="632" t="s">
        <v>269</v>
      </c>
      <c r="E2670" s="476" t="s">
        <v>11377</v>
      </c>
      <c r="F2670" s="422" t="s">
        <v>1140</v>
      </c>
      <c r="G2670" s="632" t="s">
        <v>10248</v>
      </c>
      <c r="H2670" s="632" t="s">
        <v>11400</v>
      </c>
      <c r="I2670" s="652"/>
      <c r="J2670" s="652"/>
      <c r="K2670" s="632" t="s">
        <v>10</v>
      </c>
      <c r="L2670" s="639">
        <v>1</v>
      </c>
      <c r="M2670" s="639" t="s">
        <v>694</v>
      </c>
      <c r="N2670" s="633">
        <v>106065.12</v>
      </c>
      <c r="O2670" s="633">
        <v>106065.12</v>
      </c>
      <c r="P2670" s="647">
        <f t="shared" si="85"/>
        <v>0</v>
      </c>
      <c r="Q2670" s="638">
        <f t="shared" si="86"/>
        <v>0</v>
      </c>
      <c r="R2670" s="693" t="s">
        <v>563</v>
      </c>
      <c r="S2670" s="673" t="s">
        <v>1354</v>
      </c>
      <c r="T2670" s="674" t="s">
        <v>11379</v>
      </c>
      <c r="U2670" s="672"/>
      <c r="V2670" s="672"/>
      <c r="W2670" s="670">
        <v>42424</v>
      </c>
      <c r="X2670" s="670">
        <v>42424</v>
      </c>
      <c r="Y2670" s="422" t="s">
        <v>11391</v>
      </c>
      <c r="Z2670" s="633">
        <v>106065.12</v>
      </c>
      <c r="AA2670" s="693" t="s">
        <v>563</v>
      </c>
      <c r="AB2670" s="673" t="s">
        <v>1354</v>
      </c>
    </row>
    <row r="2671" spans="1:28" ht="56.25">
      <c r="A2671" s="475" t="s">
        <v>28393</v>
      </c>
      <c r="B2671" s="1172" t="s">
        <v>11296</v>
      </c>
      <c r="C2671" s="652" t="s">
        <v>11297</v>
      </c>
      <c r="D2671" s="632" t="s">
        <v>269</v>
      </c>
      <c r="E2671" s="476" t="s">
        <v>11377</v>
      </c>
      <c r="F2671" s="422" t="s">
        <v>1140</v>
      </c>
      <c r="G2671" s="632" t="s">
        <v>10248</v>
      </c>
      <c r="H2671" s="632" t="s">
        <v>11401</v>
      </c>
      <c r="I2671" s="652"/>
      <c r="J2671" s="652"/>
      <c r="K2671" s="632" t="s">
        <v>10</v>
      </c>
      <c r="L2671" s="639">
        <v>1</v>
      </c>
      <c r="M2671" s="639" t="s">
        <v>694</v>
      </c>
      <c r="N2671" s="633">
        <v>142100.78</v>
      </c>
      <c r="O2671" s="633">
        <v>142100.78</v>
      </c>
      <c r="P2671" s="647">
        <f t="shared" si="85"/>
        <v>0</v>
      </c>
      <c r="Q2671" s="638">
        <f t="shared" si="86"/>
        <v>0</v>
      </c>
      <c r="R2671" s="693" t="s">
        <v>563</v>
      </c>
      <c r="S2671" s="673" t="s">
        <v>1354</v>
      </c>
      <c r="T2671" s="674" t="s">
        <v>11379</v>
      </c>
      <c r="U2671" s="672"/>
      <c r="V2671" s="672"/>
      <c r="W2671" s="670">
        <v>42424</v>
      </c>
      <c r="X2671" s="670">
        <v>42424</v>
      </c>
      <c r="Y2671" s="422" t="s">
        <v>11402</v>
      </c>
      <c r="Z2671" s="633">
        <v>142100.78</v>
      </c>
      <c r="AA2671" s="693" t="s">
        <v>563</v>
      </c>
      <c r="AB2671" s="673" t="s">
        <v>1354</v>
      </c>
    </row>
    <row r="2672" spans="1:28" ht="101.25">
      <c r="A2672" s="475" t="s">
        <v>28394</v>
      </c>
      <c r="B2672" s="1172" t="s">
        <v>4660</v>
      </c>
      <c r="C2672" s="652" t="s">
        <v>6881</v>
      </c>
      <c r="D2672" s="632" t="s">
        <v>269</v>
      </c>
      <c r="E2672" s="476" t="s">
        <v>11377</v>
      </c>
      <c r="F2672" s="422" t="s">
        <v>1140</v>
      </c>
      <c r="G2672" s="634">
        <v>42416</v>
      </c>
      <c r="H2672" s="422" t="s">
        <v>11403</v>
      </c>
      <c r="I2672" s="652"/>
      <c r="J2672" s="652"/>
      <c r="K2672" s="632" t="s">
        <v>10</v>
      </c>
      <c r="L2672" s="639">
        <v>1</v>
      </c>
      <c r="M2672" s="639" t="s">
        <v>694</v>
      </c>
      <c r="N2672" s="633">
        <v>186046.55</v>
      </c>
      <c r="O2672" s="633">
        <v>186046.55</v>
      </c>
      <c r="P2672" s="647">
        <f t="shared" si="85"/>
        <v>0</v>
      </c>
      <c r="Q2672" s="638">
        <f t="shared" si="86"/>
        <v>0</v>
      </c>
      <c r="R2672" s="693" t="s">
        <v>563</v>
      </c>
      <c r="S2672" s="673" t="s">
        <v>1354</v>
      </c>
      <c r="T2672" s="674" t="s">
        <v>11379</v>
      </c>
      <c r="U2672" s="672"/>
      <c r="V2672" s="672"/>
      <c r="W2672" s="670">
        <v>42416</v>
      </c>
      <c r="X2672" s="670">
        <v>42416</v>
      </c>
      <c r="Y2672" s="422" t="s">
        <v>11404</v>
      </c>
      <c r="Z2672" s="633">
        <v>186046.55</v>
      </c>
      <c r="AA2672" s="693" t="s">
        <v>563</v>
      </c>
      <c r="AB2672" s="673" t="s">
        <v>1354</v>
      </c>
    </row>
    <row r="2673" spans="1:28" ht="56.25">
      <c r="A2673" s="475" t="s">
        <v>28395</v>
      </c>
      <c r="B2673" s="1172" t="s">
        <v>11212</v>
      </c>
      <c r="C2673" s="652" t="s">
        <v>11213</v>
      </c>
      <c r="D2673" s="632" t="s">
        <v>269</v>
      </c>
      <c r="E2673" s="476" t="s">
        <v>11377</v>
      </c>
      <c r="F2673" s="422" t="s">
        <v>1140</v>
      </c>
      <c r="G2673" s="632" t="s">
        <v>539</v>
      </c>
      <c r="H2673" s="632" t="s">
        <v>11405</v>
      </c>
      <c r="I2673" s="652"/>
      <c r="J2673" s="652"/>
      <c r="K2673" s="632" t="s">
        <v>10</v>
      </c>
      <c r="L2673" s="639">
        <v>1</v>
      </c>
      <c r="M2673" s="639" t="s">
        <v>694</v>
      </c>
      <c r="N2673" s="633">
        <v>80669.919999999998</v>
      </c>
      <c r="O2673" s="633">
        <v>80669.919999999998</v>
      </c>
      <c r="P2673" s="647">
        <f t="shared" si="85"/>
        <v>0</v>
      </c>
      <c r="Q2673" s="638">
        <f t="shared" si="86"/>
        <v>0</v>
      </c>
      <c r="R2673" s="693" t="s">
        <v>563</v>
      </c>
      <c r="S2673" s="673" t="s">
        <v>1354</v>
      </c>
      <c r="T2673" s="674" t="s">
        <v>11379</v>
      </c>
      <c r="U2673" s="672"/>
      <c r="V2673" s="672"/>
      <c r="W2673" s="670">
        <v>42416</v>
      </c>
      <c r="X2673" s="670">
        <v>42416</v>
      </c>
      <c r="Y2673" s="422" t="s">
        <v>11406</v>
      </c>
      <c r="Z2673" s="633">
        <v>80669.919999999998</v>
      </c>
      <c r="AA2673" s="693" t="s">
        <v>563</v>
      </c>
      <c r="AB2673" s="673" t="s">
        <v>1354</v>
      </c>
    </row>
    <row r="2674" spans="1:28" ht="56.25">
      <c r="A2674" s="475" t="s">
        <v>28396</v>
      </c>
      <c r="B2674" s="1172" t="s">
        <v>11373</v>
      </c>
      <c r="C2674" s="652" t="s">
        <v>11374</v>
      </c>
      <c r="D2674" s="632" t="s">
        <v>269</v>
      </c>
      <c r="E2674" s="476" t="s">
        <v>11377</v>
      </c>
      <c r="F2674" s="422" t="s">
        <v>1140</v>
      </c>
      <c r="G2674" s="632" t="s">
        <v>539</v>
      </c>
      <c r="H2674" s="632" t="s">
        <v>11407</v>
      </c>
      <c r="I2674" s="652"/>
      <c r="J2674" s="652"/>
      <c r="K2674" s="632" t="s">
        <v>10</v>
      </c>
      <c r="L2674" s="639">
        <v>1</v>
      </c>
      <c r="M2674" s="639" t="s">
        <v>694</v>
      </c>
      <c r="N2674" s="633">
        <v>36716.17</v>
      </c>
      <c r="O2674" s="633">
        <v>36716.17</v>
      </c>
      <c r="P2674" s="647">
        <f t="shared" si="85"/>
        <v>0</v>
      </c>
      <c r="Q2674" s="638">
        <f t="shared" si="86"/>
        <v>0</v>
      </c>
      <c r="R2674" s="693" t="s">
        <v>563</v>
      </c>
      <c r="S2674" s="673" t="s">
        <v>1354</v>
      </c>
      <c r="T2674" s="674" t="s">
        <v>11379</v>
      </c>
      <c r="U2674" s="672"/>
      <c r="V2674" s="672"/>
      <c r="W2674" s="670">
        <v>42416</v>
      </c>
      <c r="X2674" s="670">
        <v>42416</v>
      </c>
      <c r="Y2674" s="422" t="s">
        <v>11408</v>
      </c>
      <c r="Z2674" s="633">
        <v>36716.17</v>
      </c>
      <c r="AA2674" s="693" t="s">
        <v>563</v>
      </c>
      <c r="AB2674" s="673" t="s">
        <v>1354</v>
      </c>
    </row>
    <row r="2675" spans="1:28" ht="56.25">
      <c r="A2675" s="475" t="s">
        <v>28397</v>
      </c>
      <c r="B2675" s="1172" t="s">
        <v>11338</v>
      </c>
      <c r="C2675" s="652" t="s">
        <v>11339</v>
      </c>
      <c r="D2675" s="632" t="s">
        <v>269</v>
      </c>
      <c r="E2675" s="476" t="s">
        <v>11377</v>
      </c>
      <c r="F2675" s="422" t="s">
        <v>1140</v>
      </c>
      <c r="G2675" s="632" t="s">
        <v>539</v>
      </c>
      <c r="H2675" s="632" t="s">
        <v>11409</v>
      </c>
      <c r="I2675" s="652"/>
      <c r="J2675" s="652"/>
      <c r="K2675" s="632" t="s">
        <v>10</v>
      </c>
      <c r="L2675" s="639">
        <v>1</v>
      </c>
      <c r="M2675" s="639" t="s">
        <v>694</v>
      </c>
      <c r="N2675" s="633">
        <v>60968.44</v>
      </c>
      <c r="O2675" s="633">
        <v>60968.44</v>
      </c>
      <c r="P2675" s="647">
        <f t="shared" si="85"/>
        <v>0</v>
      </c>
      <c r="Q2675" s="638">
        <f t="shared" si="86"/>
        <v>0</v>
      </c>
      <c r="R2675" s="693" t="s">
        <v>563</v>
      </c>
      <c r="S2675" s="673" t="s">
        <v>1354</v>
      </c>
      <c r="T2675" s="674" t="s">
        <v>11379</v>
      </c>
      <c r="U2675" s="672"/>
      <c r="V2675" s="672"/>
      <c r="W2675" s="670">
        <v>42416</v>
      </c>
      <c r="X2675" s="670">
        <v>42416</v>
      </c>
      <c r="Y2675" s="422" t="s">
        <v>11410</v>
      </c>
      <c r="Z2675" s="633">
        <v>60968.44</v>
      </c>
      <c r="AA2675" s="693" t="s">
        <v>563</v>
      </c>
      <c r="AB2675" s="673" t="s">
        <v>1354</v>
      </c>
    </row>
    <row r="2676" spans="1:28" ht="56.25">
      <c r="A2676" s="475" t="s">
        <v>28398</v>
      </c>
      <c r="B2676" s="1172" t="s">
        <v>11364</v>
      </c>
      <c r="C2676" s="652" t="s">
        <v>11365</v>
      </c>
      <c r="D2676" s="632" t="s">
        <v>269</v>
      </c>
      <c r="E2676" s="476" t="s">
        <v>11377</v>
      </c>
      <c r="F2676" s="422" t="s">
        <v>1140</v>
      </c>
      <c r="G2676" s="632" t="s">
        <v>539</v>
      </c>
      <c r="H2676" s="632" t="s">
        <v>11411</v>
      </c>
      <c r="I2676" s="652"/>
      <c r="J2676" s="652"/>
      <c r="K2676" s="632" t="s">
        <v>10</v>
      </c>
      <c r="L2676" s="639">
        <v>1</v>
      </c>
      <c r="M2676" s="639" t="s">
        <v>694</v>
      </c>
      <c r="N2676" s="633">
        <v>200032.7</v>
      </c>
      <c r="O2676" s="633">
        <v>200032.7</v>
      </c>
      <c r="P2676" s="647">
        <f t="shared" si="85"/>
        <v>0</v>
      </c>
      <c r="Q2676" s="638">
        <f t="shared" si="86"/>
        <v>0</v>
      </c>
      <c r="R2676" s="693" t="s">
        <v>563</v>
      </c>
      <c r="S2676" s="673" t="s">
        <v>1354</v>
      </c>
      <c r="T2676" s="674" t="s">
        <v>11379</v>
      </c>
      <c r="U2676" s="672"/>
      <c r="V2676" s="672"/>
      <c r="W2676" s="670">
        <v>42416</v>
      </c>
      <c r="X2676" s="670">
        <v>42416</v>
      </c>
      <c r="Y2676" s="422" t="s">
        <v>11412</v>
      </c>
      <c r="Z2676" s="633">
        <v>200032.7</v>
      </c>
      <c r="AA2676" s="693" t="s">
        <v>563</v>
      </c>
      <c r="AB2676" s="673" t="s">
        <v>1354</v>
      </c>
    </row>
    <row r="2677" spans="1:28" ht="56.25">
      <c r="A2677" s="475" t="s">
        <v>28399</v>
      </c>
      <c r="B2677" s="1172" t="s">
        <v>11279</v>
      </c>
      <c r="C2677" s="652" t="s">
        <v>11280</v>
      </c>
      <c r="D2677" s="632" t="s">
        <v>269</v>
      </c>
      <c r="E2677" s="476" t="s">
        <v>11377</v>
      </c>
      <c r="F2677" s="422" t="s">
        <v>1140</v>
      </c>
      <c r="G2677" s="632" t="s">
        <v>848</v>
      </c>
      <c r="H2677" s="632" t="s">
        <v>11413</v>
      </c>
      <c r="I2677" s="652"/>
      <c r="J2677" s="652"/>
      <c r="K2677" s="632" t="s">
        <v>10</v>
      </c>
      <c r="L2677" s="639">
        <v>1</v>
      </c>
      <c r="M2677" s="639" t="s">
        <v>694</v>
      </c>
      <c r="N2677" s="633">
        <v>69286.16</v>
      </c>
      <c r="O2677" s="633">
        <v>69286.16</v>
      </c>
      <c r="P2677" s="647">
        <f t="shared" si="85"/>
        <v>0</v>
      </c>
      <c r="Q2677" s="638">
        <f t="shared" si="86"/>
        <v>0</v>
      </c>
      <c r="R2677" s="693" t="s">
        <v>563</v>
      </c>
      <c r="S2677" s="673" t="s">
        <v>1354</v>
      </c>
      <c r="T2677" s="674" t="s">
        <v>11379</v>
      </c>
      <c r="U2677" s="672"/>
      <c r="V2677" s="672"/>
      <c r="W2677" s="670">
        <v>42418</v>
      </c>
      <c r="X2677" s="670">
        <v>42418</v>
      </c>
      <c r="Y2677" s="422" t="s">
        <v>11414</v>
      </c>
      <c r="Z2677" s="633">
        <v>69286.16</v>
      </c>
      <c r="AA2677" s="693" t="s">
        <v>563</v>
      </c>
      <c r="AB2677" s="673" t="s">
        <v>1354</v>
      </c>
    </row>
    <row r="2678" spans="1:28" ht="101.25">
      <c r="A2678" s="475" t="s">
        <v>28400</v>
      </c>
      <c r="B2678" s="1172" t="s">
        <v>4639</v>
      </c>
      <c r="C2678" s="652" t="s">
        <v>6872</v>
      </c>
      <c r="D2678" s="632" t="s">
        <v>269</v>
      </c>
      <c r="E2678" s="476" t="s">
        <v>11377</v>
      </c>
      <c r="F2678" s="422" t="s">
        <v>1140</v>
      </c>
      <c r="G2678" s="632" t="s">
        <v>1015</v>
      </c>
      <c r="H2678" s="632" t="s">
        <v>11415</v>
      </c>
      <c r="I2678" s="652"/>
      <c r="J2678" s="652"/>
      <c r="K2678" s="632" t="s">
        <v>10</v>
      </c>
      <c r="L2678" s="639">
        <v>1</v>
      </c>
      <c r="M2678" s="639" t="s">
        <v>694</v>
      </c>
      <c r="N2678" s="633">
        <v>152018.6</v>
      </c>
      <c r="O2678" s="633">
        <v>152018.6</v>
      </c>
      <c r="P2678" s="647">
        <f t="shared" si="85"/>
        <v>0</v>
      </c>
      <c r="Q2678" s="638">
        <f t="shared" si="86"/>
        <v>0</v>
      </c>
      <c r="R2678" s="693" t="s">
        <v>563</v>
      </c>
      <c r="S2678" s="673" t="s">
        <v>1354</v>
      </c>
      <c r="T2678" s="674" t="s">
        <v>11379</v>
      </c>
      <c r="U2678" s="672"/>
      <c r="V2678" s="672"/>
      <c r="W2678" s="670">
        <v>42440</v>
      </c>
      <c r="X2678" s="670">
        <v>42440</v>
      </c>
      <c r="Y2678" s="422" t="s">
        <v>11416</v>
      </c>
      <c r="Z2678" s="633">
        <v>152018.6</v>
      </c>
      <c r="AA2678" s="693" t="s">
        <v>563</v>
      </c>
      <c r="AB2678" s="673" t="s">
        <v>1354</v>
      </c>
    </row>
    <row r="2679" spans="1:28" ht="123.75">
      <c r="A2679" s="475" t="s">
        <v>28401</v>
      </c>
      <c r="B2679" s="1172" t="s">
        <v>4710</v>
      </c>
      <c r="C2679" s="652" t="s">
        <v>6884</v>
      </c>
      <c r="D2679" s="632" t="s">
        <v>269</v>
      </c>
      <c r="E2679" s="476" t="s">
        <v>11377</v>
      </c>
      <c r="F2679" s="422" t="s">
        <v>1140</v>
      </c>
      <c r="G2679" s="634">
        <v>42443</v>
      </c>
      <c r="H2679" s="422" t="s">
        <v>11417</v>
      </c>
      <c r="I2679" s="652"/>
      <c r="J2679" s="652"/>
      <c r="K2679" s="632" t="s">
        <v>10</v>
      </c>
      <c r="L2679" s="639">
        <v>1</v>
      </c>
      <c r="M2679" s="639" t="s">
        <v>694</v>
      </c>
      <c r="N2679" s="633">
        <v>331557.77</v>
      </c>
      <c r="O2679" s="633">
        <v>331557.77</v>
      </c>
      <c r="P2679" s="647">
        <f t="shared" si="85"/>
        <v>0</v>
      </c>
      <c r="Q2679" s="638">
        <f t="shared" si="86"/>
        <v>0</v>
      </c>
      <c r="R2679" s="693" t="s">
        <v>563</v>
      </c>
      <c r="S2679" s="673" t="s">
        <v>1354</v>
      </c>
      <c r="T2679" s="674" t="s">
        <v>11379</v>
      </c>
      <c r="U2679" s="672"/>
      <c r="V2679" s="672"/>
      <c r="W2679" s="670">
        <v>42443</v>
      </c>
      <c r="X2679" s="670">
        <v>42443</v>
      </c>
      <c r="Y2679" s="422" t="s">
        <v>11418</v>
      </c>
      <c r="Z2679" s="633">
        <v>331557.77</v>
      </c>
      <c r="AA2679" s="693" t="s">
        <v>563</v>
      </c>
      <c r="AB2679" s="673" t="s">
        <v>1354</v>
      </c>
    </row>
    <row r="2680" spans="1:28" ht="123.75">
      <c r="A2680" s="475" t="s">
        <v>28402</v>
      </c>
      <c r="B2680" s="1172" t="s">
        <v>4583</v>
      </c>
      <c r="C2680" s="652" t="s">
        <v>6911</v>
      </c>
      <c r="D2680" s="632" t="s">
        <v>269</v>
      </c>
      <c r="E2680" s="476" t="s">
        <v>11377</v>
      </c>
      <c r="F2680" s="422" t="s">
        <v>1140</v>
      </c>
      <c r="G2680" s="634">
        <v>42444</v>
      </c>
      <c r="H2680" s="422" t="s">
        <v>11419</v>
      </c>
      <c r="I2680" s="652"/>
      <c r="J2680" s="652"/>
      <c r="K2680" s="632" t="s">
        <v>10</v>
      </c>
      <c r="L2680" s="639">
        <v>1</v>
      </c>
      <c r="M2680" s="639" t="s">
        <v>694</v>
      </c>
      <c r="N2680" s="633">
        <v>78311.399999999994</v>
      </c>
      <c r="O2680" s="633">
        <v>78311.399999999994</v>
      </c>
      <c r="P2680" s="647">
        <f t="shared" si="85"/>
        <v>0</v>
      </c>
      <c r="Q2680" s="638">
        <f t="shared" si="86"/>
        <v>0</v>
      </c>
      <c r="R2680" s="693" t="s">
        <v>563</v>
      </c>
      <c r="S2680" s="673" t="s">
        <v>1354</v>
      </c>
      <c r="T2680" s="674" t="s">
        <v>11379</v>
      </c>
      <c r="U2680" s="672"/>
      <c r="V2680" s="672"/>
      <c r="W2680" s="670">
        <v>42443</v>
      </c>
      <c r="X2680" s="670">
        <v>42443</v>
      </c>
      <c r="Y2680" s="422" t="s">
        <v>11420</v>
      </c>
      <c r="Z2680" s="633">
        <v>78311.399999999994</v>
      </c>
      <c r="AA2680" s="693" t="s">
        <v>563</v>
      </c>
      <c r="AB2680" s="673" t="s">
        <v>1354</v>
      </c>
    </row>
    <row r="2681" spans="1:28" ht="123.75">
      <c r="A2681" s="475" t="s">
        <v>28403</v>
      </c>
      <c r="B2681" s="1172" t="s">
        <v>4703</v>
      </c>
      <c r="C2681" s="650" t="s">
        <v>6917</v>
      </c>
      <c r="D2681" s="632" t="s">
        <v>269</v>
      </c>
      <c r="E2681" s="476" t="s">
        <v>11377</v>
      </c>
      <c r="F2681" s="422" t="s">
        <v>1140</v>
      </c>
      <c r="G2681" s="634" t="s">
        <v>645</v>
      </c>
      <c r="H2681" s="422" t="s">
        <v>11421</v>
      </c>
      <c r="I2681" s="652"/>
      <c r="J2681" s="652"/>
      <c r="K2681" s="632" t="s">
        <v>10</v>
      </c>
      <c r="L2681" s="639">
        <v>1</v>
      </c>
      <c r="M2681" s="639" t="s">
        <v>694</v>
      </c>
      <c r="N2681" s="633">
        <v>225448.02</v>
      </c>
      <c r="O2681" s="633">
        <v>225448.02</v>
      </c>
      <c r="P2681" s="647">
        <f t="shared" si="85"/>
        <v>0</v>
      </c>
      <c r="Q2681" s="638">
        <f t="shared" si="86"/>
        <v>0</v>
      </c>
      <c r="R2681" s="693" t="s">
        <v>563</v>
      </c>
      <c r="S2681" s="673" t="s">
        <v>1354</v>
      </c>
      <c r="T2681" s="674" t="s">
        <v>11379</v>
      </c>
      <c r="U2681" s="672"/>
      <c r="V2681" s="672"/>
      <c r="W2681" s="670">
        <v>42444</v>
      </c>
      <c r="X2681" s="670">
        <v>42444</v>
      </c>
      <c r="Y2681" s="632" t="s">
        <v>11422</v>
      </c>
      <c r="Z2681" s="633">
        <v>225448.02</v>
      </c>
      <c r="AA2681" s="693" t="s">
        <v>563</v>
      </c>
      <c r="AB2681" s="673" t="s">
        <v>1354</v>
      </c>
    </row>
    <row r="2682" spans="1:28" ht="56.25">
      <c r="A2682" s="475" t="s">
        <v>28404</v>
      </c>
      <c r="B2682" s="1172" t="s">
        <v>11312</v>
      </c>
      <c r="C2682" s="652" t="s">
        <v>11313</v>
      </c>
      <c r="D2682" s="632" t="s">
        <v>269</v>
      </c>
      <c r="E2682" s="476" t="s">
        <v>11377</v>
      </c>
      <c r="F2682" s="422" t="s">
        <v>1140</v>
      </c>
      <c r="G2682" s="632" t="s">
        <v>845</v>
      </c>
      <c r="H2682" s="632" t="s">
        <v>11423</v>
      </c>
      <c r="I2682" s="652"/>
      <c r="J2682" s="652"/>
      <c r="K2682" s="632" t="s">
        <v>10</v>
      </c>
      <c r="L2682" s="639">
        <v>1</v>
      </c>
      <c r="M2682" s="639" t="s">
        <v>694</v>
      </c>
      <c r="N2682" s="633">
        <v>122832.03</v>
      </c>
      <c r="O2682" s="633">
        <v>122832.03</v>
      </c>
      <c r="P2682" s="647">
        <f t="shared" si="85"/>
        <v>0</v>
      </c>
      <c r="Q2682" s="638">
        <f t="shared" si="86"/>
        <v>0</v>
      </c>
      <c r="R2682" s="693" t="s">
        <v>563</v>
      </c>
      <c r="S2682" s="673" t="s">
        <v>1354</v>
      </c>
      <c r="T2682" s="674" t="s">
        <v>11379</v>
      </c>
      <c r="U2682" s="672"/>
      <c r="V2682" s="672"/>
      <c r="W2682" s="670">
        <v>42443</v>
      </c>
      <c r="X2682" s="670">
        <v>42443</v>
      </c>
      <c r="Y2682" s="422" t="s">
        <v>11424</v>
      </c>
      <c r="Z2682" s="633">
        <v>122832.03</v>
      </c>
      <c r="AA2682" s="693" t="s">
        <v>563</v>
      </c>
      <c r="AB2682" s="673" t="s">
        <v>1354</v>
      </c>
    </row>
    <row r="2683" spans="1:28" ht="56.25">
      <c r="A2683" s="475" t="s">
        <v>28405</v>
      </c>
      <c r="B2683" s="1172" t="s">
        <v>11309</v>
      </c>
      <c r="C2683" s="652" t="s">
        <v>11310</v>
      </c>
      <c r="D2683" s="632" t="s">
        <v>269</v>
      </c>
      <c r="E2683" s="476" t="s">
        <v>11377</v>
      </c>
      <c r="F2683" s="422" t="s">
        <v>1140</v>
      </c>
      <c r="G2683" s="632" t="s">
        <v>845</v>
      </c>
      <c r="H2683" s="632" t="s">
        <v>11425</v>
      </c>
      <c r="I2683" s="652"/>
      <c r="J2683" s="652"/>
      <c r="K2683" s="632" t="s">
        <v>10</v>
      </c>
      <c r="L2683" s="639">
        <v>1</v>
      </c>
      <c r="M2683" s="639" t="s">
        <v>694</v>
      </c>
      <c r="N2683" s="633">
        <v>198634.17</v>
      </c>
      <c r="O2683" s="633">
        <v>198634.17</v>
      </c>
      <c r="P2683" s="647">
        <f t="shared" si="85"/>
        <v>0</v>
      </c>
      <c r="Q2683" s="638">
        <f t="shared" si="86"/>
        <v>0</v>
      </c>
      <c r="R2683" s="693" t="s">
        <v>563</v>
      </c>
      <c r="S2683" s="673" t="s">
        <v>1354</v>
      </c>
      <c r="T2683" s="674" t="s">
        <v>11379</v>
      </c>
      <c r="U2683" s="672"/>
      <c r="V2683" s="672"/>
      <c r="W2683" s="670">
        <v>42443</v>
      </c>
      <c r="X2683" s="670">
        <v>42443</v>
      </c>
      <c r="Y2683" s="422" t="s">
        <v>11426</v>
      </c>
      <c r="Z2683" s="633">
        <v>198634.17</v>
      </c>
      <c r="AA2683" s="693" t="s">
        <v>563</v>
      </c>
      <c r="AB2683" s="673" t="s">
        <v>1354</v>
      </c>
    </row>
    <row r="2684" spans="1:28" ht="56.25">
      <c r="A2684" s="475" t="s">
        <v>28406</v>
      </c>
      <c r="B2684" s="1172" t="s">
        <v>11370</v>
      </c>
      <c r="C2684" s="652" t="s">
        <v>11371</v>
      </c>
      <c r="D2684" s="632" t="s">
        <v>269</v>
      </c>
      <c r="E2684" s="476" t="s">
        <v>11377</v>
      </c>
      <c r="F2684" s="422" t="s">
        <v>1140</v>
      </c>
      <c r="G2684" s="632" t="s">
        <v>645</v>
      </c>
      <c r="H2684" s="632" t="s">
        <v>11427</v>
      </c>
      <c r="I2684" s="652"/>
      <c r="J2684" s="652"/>
      <c r="K2684" s="632" t="s">
        <v>10</v>
      </c>
      <c r="L2684" s="639">
        <v>1</v>
      </c>
      <c r="M2684" s="639" t="s">
        <v>694</v>
      </c>
      <c r="N2684" s="633">
        <v>52143.58</v>
      </c>
      <c r="O2684" s="633">
        <v>52143.58</v>
      </c>
      <c r="P2684" s="647">
        <f t="shared" si="85"/>
        <v>0</v>
      </c>
      <c r="Q2684" s="638">
        <f t="shared" si="86"/>
        <v>0</v>
      </c>
      <c r="R2684" s="693" t="s">
        <v>563</v>
      </c>
      <c r="S2684" s="673" t="s">
        <v>1354</v>
      </c>
      <c r="T2684" s="674" t="s">
        <v>11379</v>
      </c>
      <c r="U2684" s="672"/>
      <c r="V2684" s="672"/>
      <c r="W2684" s="670">
        <v>42444</v>
      </c>
      <c r="X2684" s="670">
        <v>42444</v>
      </c>
      <c r="Y2684" s="422" t="s">
        <v>11428</v>
      </c>
      <c r="Z2684" s="633">
        <v>52143.58</v>
      </c>
      <c r="AA2684" s="693" t="s">
        <v>563</v>
      </c>
      <c r="AB2684" s="673" t="s">
        <v>1354</v>
      </c>
    </row>
    <row r="2685" spans="1:28" ht="56.25">
      <c r="A2685" s="475" t="s">
        <v>28407</v>
      </c>
      <c r="B2685" s="1172" t="s">
        <v>11341</v>
      </c>
      <c r="C2685" s="652" t="s">
        <v>11342</v>
      </c>
      <c r="D2685" s="632" t="s">
        <v>269</v>
      </c>
      <c r="E2685" s="476" t="s">
        <v>11377</v>
      </c>
      <c r="F2685" s="422" t="s">
        <v>1140</v>
      </c>
      <c r="G2685" s="632" t="s">
        <v>645</v>
      </c>
      <c r="H2685" s="632" t="s">
        <v>11429</v>
      </c>
      <c r="I2685" s="652"/>
      <c r="J2685" s="652"/>
      <c r="K2685" s="632" t="s">
        <v>10</v>
      </c>
      <c r="L2685" s="639">
        <v>1</v>
      </c>
      <c r="M2685" s="639" t="s">
        <v>694</v>
      </c>
      <c r="N2685" s="633">
        <v>89886.04</v>
      </c>
      <c r="O2685" s="633">
        <v>89886.04</v>
      </c>
      <c r="P2685" s="647">
        <f t="shared" si="85"/>
        <v>0</v>
      </c>
      <c r="Q2685" s="638">
        <f t="shared" si="86"/>
        <v>0</v>
      </c>
      <c r="R2685" s="693" t="s">
        <v>563</v>
      </c>
      <c r="S2685" s="673" t="s">
        <v>1354</v>
      </c>
      <c r="T2685" s="674" t="s">
        <v>11379</v>
      </c>
      <c r="U2685" s="672"/>
      <c r="V2685" s="672"/>
      <c r="W2685" s="670">
        <v>42444</v>
      </c>
      <c r="X2685" s="670">
        <v>42444</v>
      </c>
      <c r="Y2685" s="422" t="s">
        <v>11430</v>
      </c>
      <c r="Z2685" s="633">
        <v>89886.04</v>
      </c>
      <c r="AA2685" s="693" t="s">
        <v>563</v>
      </c>
      <c r="AB2685" s="673" t="s">
        <v>1354</v>
      </c>
    </row>
    <row r="2686" spans="1:28" ht="56.25">
      <c r="A2686" s="475" t="s">
        <v>28408</v>
      </c>
      <c r="B2686" s="1172" t="s">
        <v>11300</v>
      </c>
      <c r="C2686" s="652" t="s">
        <v>11301</v>
      </c>
      <c r="D2686" s="632" t="s">
        <v>269</v>
      </c>
      <c r="E2686" s="476" t="s">
        <v>11377</v>
      </c>
      <c r="F2686" s="422" t="s">
        <v>1140</v>
      </c>
      <c r="G2686" s="632" t="s">
        <v>853</v>
      </c>
      <c r="H2686" s="632" t="s">
        <v>11431</v>
      </c>
      <c r="I2686" s="652"/>
      <c r="J2686" s="652"/>
      <c r="K2686" s="632" t="s">
        <v>10</v>
      </c>
      <c r="L2686" s="639">
        <v>1</v>
      </c>
      <c r="M2686" s="639" t="s">
        <v>694</v>
      </c>
      <c r="N2686" s="633">
        <v>279150.78000000003</v>
      </c>
      <c r="O2686" s="633">
        <v>279150.78000000003</v>
      </c>
      <c r="P2686" s="647">
        <f t="shared" si="85"/>
        <v>0</v>
      </c>
      <c r="Q2686" s="638">
        <f t="shared" si="86"/>
        <v>0</v>
      </c>
      <c r="R2686" s="693" t="s">
        <v>563</v>
      </c>
      <c r="S2686" s="673" t="s">
        <v>1354</v>
      </c>
      <c r="T2686" s="674" t="s">
        <v>11379</v>
      </c>
      <c r="U2686" s="672"/>
      <c r="V2686" s="672"/>
      <c r="W2686" s="670">
        <v>42451</v>
      </c>
      <c r="X2686" s="670">
        <v>42451</v>
      </c>
      <c r="Y2686" s="422" t="s">
        <v>11432</v>
      </c>
      <c r="Z2686" s="633">
        <v>279150.78000000003</v>
      </c>
      <c r="AA2686" s="693" t="s">
        <v>563</v>
      </c>
      <c r="AB2686" s="673" t="s">
        <v>1354</v>
      </c>
    </row>
    <row r="2687" spans="1:28" ht="123.75">
      <c r="A2687" s="475" t="s">
        <v>28409</v>
      </c>
      <c r="B2687" s="1172" t="s">
        <v>4590</v>
      </c>
      <c r="C2687" s="652" t="s">
        <v>6843</v>
      </c>
      <c r="D2687" s="632" t="s">
        <v>269</v>
      </c>
      <c r="E2687" s="476" t="s">
        <v>11377</v>
      </c>
      <c r="F2687" s="422" t="s">
        <v>1140</v>
      </c>
      <c r="G2687" s="634">
        <v>42416</v>
      </c>
      <c r="H2687" s="632" t="s">
        <v>11433</v>
      </c>
      <c r="I2687" s="652"/>
      <c r="J2687" s="652"/>
      <c r="K2687" s="632" t="s">
        <v>10</v>
      </c>
      <c r="L2687" s="639">
        <v>1</v>
      </c>
      <c r="M2687" s="639" t="s">
        <v>694</v>
      </c>
      <c r="N2687" s="633">
        <v>48052.55</v>
      </c>
      <c r="O2687" s="633">
        <v>48052.55</v>
      </c>
      <c r="P2687" s="647">
        <f t="shared" si="85"/>
        <v>0</v>
      </c>
      <c r="Q2687" s="638">
        <f t="shared" si="86"/>
        <v>0</v>
      </c>
      <c r="R2687" s="693" t="s">
        <v>11434</v>
      </c>
      <c r="S2687" s="673" t="s">
        <v>3227</v>
      </c>
      <c r="T2687" s="674" t="s">
        <v>11435</v>
      </c>
      <c r="U2687" s="672"/>
      <c r="V2687" s="672"/>
      <c r="W2687" s="670">
        <v>42416</v>
      </c>
      <c r="X2687" s="670">
        <v>42416</v>
      </c>
      <c r="Y2687" s="422" t="s">
        <v>11436</v>
      </c>
      <c r="Z2687" s="633">
        <v>48052.55</v>
      </c>
      <c r="AA2687" s="693" t="s">
        <v>11434</v>
      </c>
      <c r="AB2687" s="673" t="s">
        <v>3227</v>
      </c>
    </row>
    <row r="2688" spans="1:28" ht="56.25">
      <c r="A2688" s="475" t="s">
        <v>28410</v>
      </c>
      <c r="B2688" s="1172" t="s">
        <v>8291</v>
      </c>
      <c r="C2688" s="652" t="s">
        <v>8292</v>
      </c>
      <c r="D2688" s="632" t="s">
        <v>269</v>
      </c>
      <c r="E2688" s="476" t="s">
        <v>11377</v>
      </c>
      <c r="F2688" s="422" t="s">
        <v>1140</v>
      </c>
      <c r="G2688" s="632" t="s">
        <v>1015</v>
      </c>
      <c r="H2688" s="632" t="s">
        <v>11437</v>
      </c>
      <c r="I2688" s="652"/>
      <c r="J2688" s="652"/>
      <c r="K2688" s="632" t="s">
        <v>10</v>
      </c>
      <c r="L2688" s="639">
        <v>1</v>
      </c>
      <c r="M2688" s="639" t="s">
        <v>694</v>
      </c>
      <c r="N2688" s="633">
        <v>110279.26</v>
      </c>
      <c r="O2688" s="633">
        <v>110279.26</v>
      </c>
      <c r="P2688" s="647">
        <f t="shared" si="85"/>
        <v>0</v>
      </c>
      <c r="Q2688" s="638">
        <f t="shared" si="86"/>
        <v>0</v>
      </c>
      <c r="R2688" s="693" t="s">
        <v>11434</v>
      </c>
      <c r="S2688" s="673" t="s">
        <v>3227</v>
      </c>
      <c r="T2688" s="674" t="s">
        <v>11435</v>
      </c>
      <c r="U2688" s="672"/>
      <c r="V2688" s="672"/>
      <c r="W2688" s="670">
        <v>42440</v>
      </c>
      <c r="X2688" s="670">
        <v>42440</v>
      </c>
      <c r="Y2688" s="422" t="s">
        <v>11438</v>
      </c>
      <c r="Z2688" s="633">
        <v>110279.26</v>
      </c>
      <c r="AA2688" s="693" t="s">
        <v>11434</v>
      </c>
      <c r="AB2688" s="673" t="s">
        <v>3227</v>
      </c>
    </row>
    <row r="2689" spans="1:28" ht="56.25">
      <c r="A2689" s="475" t="s">
        <v>28411</v>
      </c>
      <c r="B2689" s="1179" t="s">
        <v>11439</v>
      </c>
      <c r="C2689" s="652" t="s">
        <v>11328</v>
      </c>
      <c r="D2689" s="632" t="s">
        <v>269</v>
      </c>
      <c r="E2689" s="476" t="s">
        <v>11377</v>
      </c>
      <c r="F2689" s="422" t="s">
        <v>1140</v>
      </c>
      <c r="G2689" s="632" t="s">
        <v>1508</v>
      </c>
      <c r="H2689" s="632" t="s">
        <v>11440</v>
      </c>
      <c r="I2689" s="652"/>
      <c r="J2689" s="652"/>
      <c r="K2689" s="632" t="s">
        <v>10</v>
      </c>
      <c r="L2689" s="639">
        <v>1</v>
      </c>
      <c r="M2689" s="639" t="s">
        <v>694</v>
      </c>
      <c r="N2689" s="637">
        <v>156379.01999999999</v>
      </c>
      <c r="O2689" s="637">
        <v>156379.01999999999</v>
      </c>
      <c r="P2689" s="647">
        <f t="shared" si="85"/>
        <v>0</v>
      </c>
      <c r="Q2689" s="638">
        <f t="shared" si="86"/>
        <v>0</v>
      </c>
      <c r="R2689" s="693" t="s">
        <v>563</v>
      </c>
      <c r="S2689" s="673" t="s">
        <v>1354</v>
      </c>
      <c r="T2689" s="674" t="s">
        <v>11379</v>
      </c>
      <c r="U2689" s="646"/>
      <c r="V2689" s="672"/>
      <c r="W2689" s="670">
        <v>42445</v>
      </c>
      <c r="X2689" s="670">
        <v>42445</v>
      </c>
      <c r="Y2689" s="422" t="s">
        <v>11441</v>
      </c>
      <c r="Z2689" s="637">
        <v>156379.01999999999</v>
      </c>
      <c r="AA2689" s="693" t="s">
        <v>563</v>
      </c>
      <c r="AB2689" s="673" t="s">
        <v>1354</v>
      </c>
    </row>
    <row r="2690" spans="1:28" ht="56.25">
      <c r="A2690" s="475" t="s">
        <v>28412</v>
      </c>
      <c r="B2690" s="1179" t="s">
        <v>11442</v>
      </c>
      <c r="C2690" s="652" t="s">
        <v>11194</v>
      </c>
      <c r="D2690" s="632" t="s">
        <v>269</v>
      </c>
      <c r="E2690" s="476" t="s">
        <v>11377</v>
      </c>
      <c r="F2690" s="422" t="s">
        <v>1140</v>
      </c>
      <c r="G2690" s="632" t="s">
        <v>11443</v>
      </c>
      <c r="H2690" s="632" t="s">
        <v>11444</v>
      </c>
      <c r="I2690" s="652"/>
      <c r="J2690" s="652"/>
      <c r="K2690" s="632" t="s">
        <v>10</v>
      </c>
      <c r="L2690" s="639">
        <v>1</v>
      </c>
      <c r="M2690" s="639" t="s">
        <v>694</v>
      </c>
      <c r="N2690" s="637">
        <v>67636.899999999994</v>
      </c>
      <c r="O2690" s="637">
        <v>67636.899999999994</v>
      </c>
      <c r="P2690" s="647">
        <f t="shared" si="85"/>
        <v>0</v>
      </c>
      <c r="Q2690" s="638">
        <f t="shared" si="86"/>
        <v>0</v>
      </c>
      <c r="R2690" s="693" t="s">
        <v>563</v>
      </c>
      <c r="S2690" s="673" t="s">
        <v>1354</v>
      </c>
      <c r="T2690" s="674" t="s">
        <v>11379</v>
      </c>
      <c r="U2690" s="646"/>
      <c r="V2690" s="672"/>
      <c r="W2690" s="670">
        <v>42445</v>
      </c>
      <c r="X2690" s="670">
        <v>42445</v>
      </c>
      <c r="Y2690" s="422" t="s">
        <v>11445</v>
      </c>
      <c r="Z2690" s="637">
        <v>67636.899999999994</v>
      </c>
      <c r="AA2690" s="693" t="s">
        <v>563</v>
      </c>
      <c r="AB2690" s="673" t="s">
        <v>1354</v>
      </c>
    </row>
    <row r="2691" spans="1:28" ht="56.25">
      <c r="A2691" s="475" t="s">
        <v>28413</v>
      </c>
      <c r="B2691" s="1179" t="s">
        <v>11446</v>
      </c>
      <c r="C2691" s="652" t="s">
        <v>11285</v>
      </c>
      <c r="D2691" s="632" t="s">
        <v>269</v>
      </c>
      <c r="E2691" s="476" t="s">
        <v>11377</v>
      </c>
      <c r="F2691" s="422" t="s">
        <v>1140</v>
      </c>
      <c r="G2691" s="632" t="s">
        <v>645</v>
      </c>
      <c r="H2691" s="632" t="s">
        <v>11447</v>
      </c>
      <c r="I2691" s="652"/>
      <c r="J2691" s="652"/>
      <c r="K2691" s="632" t="s">
        <v>10</v>
      </c>
      <c r="L2691" s="639">
        <v>1</v>
      </c>
      <c r="M2691" s="639" t="s">
        <v>694</v>
      </c>
      <c r="N2691" s="637">
        <v>68077.48</v>
      </c>
      <c r="O2691" s="637">
        <v>68077.48</v>
      </c>
      <c r="P2691" s="647">
        <f t="shared" si="85"/>
        <v>0</v>
      </c>
      <c r="Q2691" s="638">
        <f t="shared" si="86"/>
        <v>0</v>
      </c>
      <c r="R2691" s="693" t="s">
        <v>563</v>
      </c>
      <c r="S2691" s="673" t="s">
        <v>1354</v>
      </c>
      <c r="T2691" s="674" t="s">
        <v>11379</v>
      </c>
      <c r="U2691" s="646"/>
      <c r="V2691" s="672"/>
      <c r="W2691" s="670">
        <v>42444</v>
      </c>
      <c r="X2691" s="670">
        <v>42444</v>
      </c>
      <c r="Y2691" s="422" t="s">
        <v>11448</v>
      </c>
      <c r="Z2691" s="637">
        <v>68077.48</v>
      </c>
      <c r="AA2691" s="693" t="s">
        <v>563</v>
      </c>
      <c r="AB2691" s="673" t="s">
        <v>1354</v>
      </c>
    </row>
    <row r="2692" spans="1:28" ht="56.25">
      <c r="A2692" s="475" t="s">
        <v>28414</v>
      </c>
      <c r="B2692" s="1179" t="s">
        <v>11263</v>
      </c>
      <c r="C2692" s="652" t="s">
        <v>11264</v>
      </c>
      <c r="D2692" s="632" t="s">
        <v>269</v>
      </c>
      <c r="E2692" s="476" t="s">
        <v>11377</v>
      </c>
      <c r="F2692" s="422" t="s">
        <v>1140</v>
      </c>
      <c r="G2692" s="632" t="s">
        <v>11449</v>
      </c>
      <c r="H2692" s="632" t="s">
        <v>11450</v>
      </c>
      <c r="I2692" s="652"/>
      <c r="J2692" s="652"/>
      <c r="K2692" s="632" t="s">
        <v>10</v>
      </c>
      <c r="L2692" s="639">
        <v>1</v>
      </c>
      <c r="M2692" s="639" t="s">
        <v>694</v>
      </c>
      <c r="N2692" s="637">
        <v>93716.39</v>
      </c>
      <c r="O2692" s="637">
        <v>93716.39</v>
      </c>
      <c r="P2692" s="647">
        <f t="shared" si="85"/>
        <v>0</v>
      </c>
      <c r="Q2692" s="638">
        <f t="shared" si="86"/>
        <v>0</v>
      </c>
      <c r="R2692" s="693" t="s">
        <v>563</v>
      </c>
      <c r="S2692" s="673" t="s">
        <v>1354</v>
      </c>
      <c r="T2692" s="674" t="s">
        <v>11379</v>
      </c>
      <c r="U2692" s="646"/>
      <c r="V2692" s="672"/>
      <c r="W2692" s="670">
        <v>42444</v>
      </c>
      <c r="X2692" s="670">
        <v>42444</v>
      </c>
      <c r="Y2692" s="422" t="s">
        <v>11451</v>
      </c>
      <c r="Z2692" s="637">
        <v>93716.39</v>
      </c>
      <c r="AA2692" s="693" t="s">
        <v>563</v>
      </c>
      <c r="AB2692" s="673" t="s">
        <v>1354</v>
      </c>
    </row>
    <row r="2693" spans="1:28" ht="56.25">
      <c r="A2693" s="475" t="s">
        <v>28415</v>
      </c>
      <c r="B2693" s="1179" t="s">
        <v>11452</v>
      </c>
      <c r="C2693" s="652" t="s">
        <v>11325</v>
      </c>
      <c r="D2693" s="632" t="s">
        <v>269</v>
      </c>
      <c r="E2693" s="476" t="s">
        <v>11377</v>
      </c>
      <c r="F2693" s="422" t="s">
        <v>1140</v>
      </c>
      <c r="G2693" s="632" t="s">
        <v>854</v>
      </c>
      <c r="H2693" s="632" t="s">
        <v>11453</v>
      </c>
      <c r="I2693" s="652"/>
      <c r="J2693" s="652"/>
      <c r="K2693" s="632" t="s">
        <v>10</v>
      </c>
      <c r="L2693" s="639">
        <v>1</v>
      </c>
      <c r="M2693" s="639" t="s">
        <v>694</v>
      </c>
      <c r="N2693" s="637">
        <v>40855.86</v>
      </c>
      <c r="O2693" s="637">
        <v>40855.86</v>
      </c>
      <c r="P2693" s="647">
        <f t="shared" si="85"/>
        <v>0</v>
      </c>
      <c r="Q2693" s="638">
        <f t="shared" si="86"/>
        <v>0</v>
      </c>
      <c r="R2693" s="693" t="s">
        <v>563</v>
      </c>
      <c r="S2693" s="673" t="s">
        <v>1354</v>
      </c>
      <c r="T2693" s="674" t="s">
        <v>11379</v>
      </c>
      <c r="U2693" s="646"/>
      <c r="V2693" s="672"/>
      <c r="W2693" s="670">
        <v>42452</v>
      </c>
      <c r="X2693" s="670">
        <v>42452</v>
      </c>
      <c r="Y2693" s="422" t="s">
        <v>11454</v>
      </c>
      <c r="Z2693" s="637">
        <v>40855.86</v>
      </c>
      <c r="AA2693" s="693" t="s">
        <v>563</v>
      </c>
      <c r="AB2693" s="673" t="s">
        <v>1354</v>
      </c>
    </row>
    <row r="2694" spans="1:28" ht="56.25">
      <c r="A2694" s="475" t="s">
        <v>28416</v>
      </c>
      <c r="B2694" s="1179" t="s">
        <v>11455</v>
      </c>
      <c r="C2694" s="652" t="s">
        <v>11207</v>
      </c>
      <c r="D2694" s="632" t="s">
        <v>269</v>
      </c>
      <c r="E2694" s="476" t="s">
        <v>11377</v>
      </c>
      <c r="F2694" s="422" t="s">
        <v>1140</v>
      </c>
      <c r="G2694" s="632" t="s">
        <v>1027</v>
      </c>
      <c r="H2694" s="632" t="s">
        <v>11456</v>
      </c>
      <c r="I2694" s="652"/>
      <c r="J2694" s="652"/>
      <c r="K2694" s="632" t="s">
        <v>10</v>
      </c>
      <c r="L2694" s="639">
        <v>1</v>
      </c>
      <c r="M2694" s="639" t="s">
        <v>694</v>
      </c>
      <c r="N2694" s="637">
        <v>148741.87</v>
      </c>
      <c r="O2694" s="637">
        <v>148741.87</v>
      </c>
      <c r="P2694" s="647">
        <f t="shared" si="85"/>
        <v>0</v>
      </c>
      <c r="Q2694" s="638">
        <f t="shared" si="86"/>
        <v>0</v>
      </c>
      <c r="R2694" s="693" t="s">
        <v>563</v>
      </c>
      <c r="S2694" s="673" t="s">
        <v>1354</v>
      </c>
      <c r="T2694" s="674" t="s">
        <v>11379</v>
      </c>
      <c r="U2694" s="646"/>
      <c r="V2694" s="672"/>
      <c r="W2694" s="670">
        <v>42459</v>
      </c>
      <c r="X2694" s="670">
        <v>42459</v>
      </c>
      <c r="Y2694" s="422" t="s">
        <v>11457</v>
      </c>
      <c r="Z2694" s="637">
        <v>148741.87</v>
      </c>
      <c r="AA2694" s="693" t="s">
        <v>563</v>
      </c>
      <c r="AB2694" s="673" t="s">
        <v>1354</v>
      </c>
    </row>
    <row r="2695" spans="1:28" ht="123.75">
      <c r="A2695" s="475" t="s">
        <v>28417</v>
      </c>
      <c r="B2695" s="1179" t="s">
        <v>11458</v>
      </c>
      <c r="C2695" s="652" t="s">
        <v>6887</v>
      </c>
      <c r="D2695" s="632" t="s">
        <v>269</v>
      </c>
      <c r="E2695" s="476" t="s">
        <v>11377</v>
      </c>
      <c r="F2695" s="422" t="s">
        <v>1140</v>
      </c>
      <c r="G2695" s="632" t="s">
        <v>1027</v>
      </c>
      <c r="H2695" s="632" t="s">
        <v>11459</v>
      </c>
      <c r="I2695" s="652"/>
      <c r="J2695" s="652"/>
      <c r="K2695" s="632" t="s">
        <v>10</v>
      </c>
      <c r="L2695" s="639">
        <v>1</v>
      </c>
      <c r="M2695" s="639" t="s">
        <v>694</v>
      </c>
      <c r="N2695" s="637">
        <v>124967.02</v>
      </c>
      <c r="O2695" s="637">
        <v>124967.02</v>
      </c>
      <c r="P2695" s="647">
        <f t="shared" si="85"/>
        <v>0</v>
      </c>
      <c r="Q2695" s="638">
        <f t="shared" si="86"/>
        <v>0</v>
      </c>
      <c r="R2695" s="693" t="s">
        <v>563</v>
      </c>
      <c r="S2695" s="673" t="s">
        <v>1354</v>
      </c>
      <c r="T2695" s="674" t="s">
        <v>11379</v>
      </c>
      <c r="U2695" s="646"/>
      <c r="V2695" s="672"/>
      <c r="W2695" s="670">
        <v>42459</v>
      </c>
      <c r="X2695" s="670">
        <v>42459</v>
      </c>
      <c r="Y2695" s="422" t="s">
        <v>11460</v>
      </c>
      <c r="Z2695" s="637">
        <v>124967.02</v>
      </c>
      <c r="AA2695" s="693" t="s">
        <v>563</v>
      </c>
      <c r="AB2695" s="673" t="s">
        <v>1354</v>
      </c>
    </row>
    <row r="2696" spans="1:28" ht="56.25">
      <c r="A2696" s="475" t="s">
        <v>28418</v>
      </c>
      <c r="B2696" s="1179" t="s">
        <v>11461</v>
      </c>
      <c r="C2696" s="652" t="s">
        <v>11348</v>
      </c>
      <c r="D2696" s="632" t="s">
        <v>269</v>
      </c>
      <c r="E2696" s="476" t="s">
        <v>11377</v>
      </c>
      <c r="F2696" s="422" t="s">
        <v>1140</v>
      </c>
      <c r="G2696" s="632" t="s">
        <v>1027</v>
      </c>
      <c r="H2696" s="632" t="s">
        <v>11462</v>
      </c>
      <c r="I2696" s="652"/>
      <c r="J2696" s="652"/>
      <c r="K2696" s="632" t="s">
        <v>10</v>
      </c>
      <c r="L2696" s="639">
        <v>1</v>
      </c>
      <c r="M2696" s="639" t="s">
        <v>694</v>
      </c>
      <c r="N2696" s="637">
        <v>69631.509999999995</v>
      </c>
      <c r="O2696" s="637">
        <v>69631.509999999995</v>
      </c>
      <c r="P2696" s="647">
        <f t="shared" si="85"/>
        <v>0</v>
      </c>
      <c r="Q2696" s="638">
        <f t="shared" si="86"/>
        <v>0</v>
      </c>
      <c r="R2696" s="693" t="s">
        <v>563</v>
      </c>
      <c r="S2696" s="673" t="s">
        <v>1354</v>
      </c>
      <c r="T2696" s="674" t="s">
        <v>11379</v>
      </c>
      <c r="U2696" s="646"/>
      <c r="V2696" s="672"/>
      <c r="W2696" s="670">
        <v>42459</v>
      </c>
      <c r="X2696" s="670">
        <v>42459</v>
      </c>
      <c r="Y2696" s="422" t="s">
        <v>11463</v>
      </c>
      <c r="Z2696" s="637">
        <v>69631.509999999995</v>
      </c>
      <c r="AA2696" s="693" t="s">
        <v>563</v>
      </c>
      <c r="AB2696" s="673" t="s">
        <v>1354</v>
      </c>
    </row>
    <row r="2697" spans="1:28" ht="56.25">
      <c r="A2697" s="475" t="s">
        <v>28419</v>
      </c>
      <c r="B2697" s="1179" t="s">
        <v>11464</v>
      </c>
      <c r="C2697" s="652" t="s">
        <v>11376</v>
      </c>
      <c r="D2697" s="632" t="s">
        <v>269</v>
      </c>
      <c r="E2697" s="476" t="s">
        <v>11377</v>
      </c>
      <c r="F2697" s="422" t="s">
        <v>1140</v>
      </c>
      <c r="G2697" s="632" t="s">
        <v>857</v>
      </c>
      <c r="H2697" s="632" t="s">
        <v>11465</v>
      </c>
      <c r="I2697" s="652"/>
      <c r="J2697" s="652"/>
      <c r="K2697" s="632" t="s">
        <v>10</v>
      </c>
      <c r="L2697" s="639">
        <v>1</v>
      </c>
      <c r="M2697" s="639" t="s">
        <v>694</v>
      </c>
      <c r="N2697" s="637">
        <v>56488.38</v>
      </c>
      <c r="O2697" s="637">
        <v>56488.38</v>
      </c>
      <c r="P2697" s="647">
        <f t="shared" si="85"/>
        <v>0</v>
      </c>
      <c r="Q2697" s="638">
        <f t="shared" si="86"/>
        <v>0</v>
      </c>
      <c r="R2697" s="693" t="s">
        <v>563</v>
      </c>
      <c r="S2697" s="673" t="s">
        <v>1354</v>
      </c>
      <c r="T2697" s="674" t="s">
        <v>11379</v>
      </c>
      <c r="U2697" s="646"/>
      <c r="V2697" s="672"/>
      <c r="W2697" s="670">
        <v>42460</v>
      </c>
      <c r="X2697" s="670">
        <v>42460</v>
      </c>
      <c r="Y2697" s="422" t="s">
        <v>11466</v>
      </c>
      <c r="Z2697" s="637">
        <v>56488.38</v>
      </c>
      <c r="AA2697" s="693" t="s">
        <v>563</v>
      </c>
      <c r="AB2697" s="673" t="s">
        <v>1354</v>
      </c>
    </row>
    <row r="2698" spans="1:28" ht="56.25">
      <c r="A2698" s="475" t="s">
        <v>28420</v>
      </c>
      <c r="B2698" s="1179" t="s">
        <v>11467</v>
      </c>
      <c r="C2698" s="652" t="s">
        <v>11362</v>
      </c>
      <c r="D2698" s="632" t="s">
        <v>269</v>
      </c>
      <c r="E2698" s="476" t="s">
        <v>11377</v>
      </c>
      <c r="F2698" s="422" t="s">
        <v>1140</v>
      </c>
      <c r="G2698" s="632" t="s">
        <v>11468</v>
      </c>
      <c r="H2698" s="632" t="s">
        <v>11469</v>
      </c>
      <c r="I2698" s="652"/>
      <c r="J2698" s="652"/>
      <c r="K2698" s="632" t="s">
        <v>10</v>
      </c>
      <c r="L2698" s="639">
        <v>1</v>
      </c>
      <c r="M2698" s="639" t="s">
        <v>694</v>
      </c>
      <c r="N2698" s="637">
        <v>117901.88</v>
      </c>
      <c r="O2698" s="637">
        <v>117901.88</v>
      </c>
      <c r="P2698" s="647">
        <f t="shared" si="85"/>
        <v>0</v>
      </c>
      <c r="Q2698" s="638">
        <f t="shared" si="86"/>
        <v>0</v>
      </c>
      <c r="R2698" s="693" t="s">
        <v>563</v>
      </c>
      <c r="S2698" s="673" t="s">
        <v>1354</v>
      </c>
      <c r="T2698" s="674" t="s">
        <v>11379</v>
      </c>
      <c r="U2698" s="646"/>
      <c r="V2698" s="672"/>
      <c r="W2698" s="670">
        <v>42387</v>
      </c>
      <c r="X2698" s="670">
        <v>42418</v>
      </c>
      <c r="Y2698" s="422" t="s">
        <v>11470</v>
      </c>
      <c r="Z2698" s="637">
        <v>117901.88</v>
      </c>
      <c r="AA2698" s="693" t="s">
        <v>563</v>
      </c>
      <c r="AB2698" s="673" t="s">
        <v>1354</v>
      </c>
    </row>
    <row r="2699" spans="1:28" ht="56.25">
      <c r="A2699" s="475" t="s">
        <v>28421</v>
      </c>
      <c r="B2699" s="1179" t="s">
        <v>11471</v>
      </c>
      <c r="C2699" s="652" t="s">
        <v>11204</v>
      </c>
      <c r="D2699" s="632" t="s">
        <v>269</v>
      </c>
      <c r="E2699" s="476" t="s">
        <v>11377</v>
      </c>
      <c r="F2699" s="422" t="s">
        <v>1140</v>
      </c>
      <c r="G2699" s="632" t="s">
        <v>857</v>
      </c>
      <c r="H2699" s="632" t="s">
        <v>11472</v>
      </c>
      <c r="I2699" s="652"/>
      <c r="J2699" s="652"/>
      <c r="K2699" s="632" t="s">
        <v>10</v>
      </c>
      <c r="L2699" s="639">
        <v>1</v>
      </c>
      <c r="M2699" s="639" t="s">
        <v>694</v>
      </c>
      <c r="N2699" s="637">
        <v>217070.9</v>
      </c>
      <c r="O2699" s="637">
        <v>217070.9</v>
      </c>
      <c r="P2699" s="647">
        <f t="shared" si="85"/>
        <v>0</v>
      </c>
      <c r="Q2699" s="638">
        <f t="shared" si="86"/>
        <v>0</v>
      </c>
      <c r="R2699" s="693" t="s">
        <v>563</v>
      </c>
      <c r="S2699" s="673" t="s">
        <v>1354</v>
      </c>
      <c r="T2699" s="674" t="s">
        <v>11379</v>
      </c>
      <c r="U2699" s="646"/>
      <c r="V2699" s="672"/>
      <c r="W2699" s="670">
        <v>42460</v>
      </c>
      <c r="X2699" s="670">
        <v>42460</v>
      </c>
      <c r="Y2699" s="422" t="s">
        <v>11473</v>
      </c>
      <c r="Z2699" s="637">
        <v>217070.9</v>
      </c>
      <c r="AA2699" s="693" t="s">
        <v>563</v>
      </c>
      <c r="AB2699" s="673" t="s">
        <v>1354</v>
      </c>
    </row>
    <row r="2700" spans="1:28" ht="56.25">
      <c r="A2700" s="475" t="s">
        <v>28422</v>
      </c>
      <c r="B2700" s="1179" t="s">
        <v>11474</v>
      </c>
      <c r="C2700" s="652" t="s">
        <v>11255</v>
      </c>
      <c r="D2700" s="632" t="s">
        <v>269</v>
      </c>
      <c r="E2700" s="476" t="s">
        <v>11377</v>
      </c>
      <c r="F2700" s="422" t="s">
        <v>1140</v>
      </c>
      <c r="G2700" s="632" t="s">
        <v>677</v>
      </c>
      <c r="H2700" s="632" t="s">
        <v>11475</v>
      </c>
      <c r="I2700" s="652"/>
      <c r="J2700" s="652"/>
      <c r="K2700" s="632" t="s">
        <v>10</v>
      </c>
      <c r="L2700" s="639">
        <v>1</v>
      </c>
      <c r="M2700" s="639" t="s">
        <v>694</v>
      </c>
      <c r="N2700" s="637">
        <v>51245.86</v>
      </c>
      <c r="O2700" s="637">
        <v>51245.86</v>
      </c>
      <c r="P2700" s="647">
        <f t="shared" si="85"/>
        <v>0</v>
      </c>
      <c r="Q2700" s="638">
        <f t="shared" si="86"/>
        <v>0</v>
      </c>
      <c r="R2700" s="693" t="s">
        <v>563</v>
      </c>
      <c r="S2700" s="673" t="s">
        <v>1354</v>
      </c>
      <c r="T2700" s="674" t="s">
        <v>11379</v>
      </c>
      <c r="U2700" s="646"/>
      <c r="V2700" s="672"/>
      <c r="W2700" s="670">
        <v>42461</v>
      </c>
      <c r="X2700" s="670">
        <v>42461</v>
      </c>
      <c r="Y2700" s="422" t="s">
        <v>677</v>
      </c>
      <c r="Z2700" s="637">
        <v>51245.86</v>
      </c>
      <c r="AA2700" s="693" t="s">
        <v>563</v>
      </c>
      <c r="AB2700" s="673" t="s">
        <v>1354</v>
      </c>
    </row>
    <row r="2701" spans="1:28" ht="56.25">
      <c r="A2701" s="475" t="s">
        <v>28423</v>
      </c>
      <c r="B2701" s="1179" t="s">
        <v>11476</v>
      </c>
      <c r="C2701" s="652" t="s">
        <v>11189</v>
      </c>
      <c r="D2701" s="632" t="s">
        <v>269</v>
      </c>
      <c r="E2701" s="476" t="s">
        <v>11377</v>
      </c>
      <c r="F2701" s="422" t="s">
        <v>1140</v>
      </c>
      <c r="G2701" s="632" t="s">
        <v>693</v>
      </c>
      <c r="H2701" s="632" t="s">
        <v>11477</v>
      </c>
      <c r="I2701" s="652"/>
      <c r="J2701" s="652"/>
      <c r="K2701" s="632" t="s">
        <v>10</v>
      </c>
      <c r="L2701" s="639">
        <v>1</v>
      </c>
      <c r="M2701" s="639" t="s">
        <v>694</v>
      </c>
      <c r="N2701" s="637">
        <v>67878.509999999995</v>
      </c>
      <c r="O2701" s="637">
        <v>67878.509999999995</v>
      </c>
      <c r="P2701" s="647">
        <f t="shared" si="85"/>
        <v>0</v>
      </c>
      <c r="Q2701" s="638">
        <f t="shared" si="86"/>
        <v>0</v>
      </c>
      <c r="R2701" s="693" t="s">
        <v>563</v>
      </c>
      <c r="S2701" s="673" t="s">
        <v>1354</v>
      </c>
      <c r="T2701" s="674" t="s">
        <v>11379</v>
      </c>
      <c r="U2701" s="646"/>
      <c r="V2701" s="672"/>
      <c r="W2701" s="670">
        <v>42458</v>
      </c>
      <c r="X2701" s="670">
        <v>42458</v>
      </c>
      <c r="Y2701" s="422" t="s">
        <v>11478</v>
      </c>
      <c r="Z2701" s="637">
        <v>67878.509999999995</v>
      </c>
      <c r="AA2701" s="693" t="s">
        <v>563</v>
      </c>
      <c r="AB2701" s="673" t="s">
        <v>1354</v>
      </c>
    </row>
    <row r="2702" spans="1:28" ht="56.25">
      <c r="A2702" s="475" t="s">
        <v>28424</v>
      </c>
      <c r="B2702" s="1179" t="s">
        <v>11479</v>
      </c>
      <c r="C2702" s="652" t="s">
        <v>11229</v>
      </c>
      <c r="D2702" s="632" t="s">
        <v>269</v>
      </c>
      <c r="E2702" s="476" t="s">
        <v>11377</v>
      </c>
      <c r="F2702" s="422" t="s">
        <v>1140</v>
      </c>
      <c r="G2702" s="632" t="s">
        <v>1021</v>
      </c>
      <c r="H2702" s="632" t="s">
        <v>11480</v>
      </c>
      <c r="I2702" s="652"/>
      <c r="J2702" s="652"/>
      <c r="K2702" s="632" t="s">
        <v>10</v>
      </c>
      <c r="L2702" s="639">
        <v>1</v>
      </c>
      <c r="M2702" s="639" t="s">
        <v>694</v>
      </c>
      <c r="N2702" s="637">
        <v>98886.68</v>
      </c>
      <c r="O2702" s="637">
        <v>98886.68</v>
      </c>
      <c r="P2702" s="647">
        <f t="shared" si="85"/>
        <v>0</v>
      </c>
      <c r="Q2702" s="638">
        <f t="shared" si="86"/>
        <v>0</v>
      </c>
      <c r="R2702" s="693" t="s">
        <v>563</v>
      </c>
      <c r="S2702" s="673" t="s">
        <v>1354</v>
      </c>
      <c r="T2702" s="674" t="s">
        <v>11379</v>
      </c>
      <c r="U2702" s="646"/>
      <c r="V2702" s="672"/>
      <c r="W2702" s="670">
        <v>42458</v>
      </c>
      <c r="X2702" s="670">
        <v>42458</v>
      </c>
      <c r="Y2702" s="422" t="s">
        <v>11481</v>
      </c>
      <c r="Z2702" s="637">
        <v>98886.68</v>
      </c>
      <c r="AA2702" s="693" t="s">
        <v>563</v>
      </c>
      <c r="AB2702" s="673" t="s">
        <v>1354</v>
      </c>
    </row>
    <row r="2703" spans="1:28" ht="56.25">
      <c r="A2703" s="475" t="s">
        <v>28425</v>
      </c>
      <c r="B2703" s="1179" t="s">
        <v>11482</v>
      </c>
      <c r="C2703" s="652" t="s">
        <v>11356</v>
      </c>
      <c r="D2703" s="632" t="s">
        <v>269</v>
      </c>
      <c r="E2703" s="476" t="s">
        <v>11377</v>
      </c>
      <c r="F2703" s="422" t="s">
        <v>1140</v>
      </c>
      <c r="G2703" s="632" t="s">
        <v>857</v>
      </c>
      <c r="H2703" s="632" t="s">
        <v>11483</v>
      </c>
      <c r="I2703" s="652"/>
      <c r="J2703" s="652"/>
      <c r="K2703" s="632" t="s">
        <v>10</v>
      </c>
      <c r="L2703" s="639">
        <v>1</v>
      </c>
      <c r="M2703" s="639" t="s">
        <v>694</v>
      </c>
      <c r="N2703" s="637">
        <v>69720.27</v>
      </c>
      <c r="O2703" s="637">
        <v>69720.27</v>
      </c>
      <c r="P2703" s="647">
        <f t="shared" si="85"/>
        <v>0</v>
      </c>
      <c r="Q2703" s="638">
        <f t="shared" si="86"/>
        <v>0</v>
      </c>
      <c r="R2703" s="693" t="s">
        <v>563</v>
      </c>
      <c r="S2703" s="673" t="s">
        <v>1354</v>
      </c>
      <c r="T2703" s="674" t="s">
        <v>11379</v>
      </c>
      <c r="U2703" s="646"/>
      <c r="V2703" s="672"/>
      <c r="W2703" s="670">
        <v>42460</v>
      </c>
      <c r="X2703" s="670">
        <v>42460</v>
      </c>
      <c r="Y2703" s="422" t="s">
        <v>11484</v>
      </c>
      <c r="Z2703" s="637">
        <v>69720.27</v>
      </c>
      <c r="AA2703" s="693" t="s">
        <v>563</v>
      </c>
      <c r="AB2703" s="673" t="s">
        <v>1354</v>
      </c>
    </row>
    <row r="2704" spans="1:28" ht="56.25">
      <c r="A2704" s="475" t="s">
        <v>28426</v>
      </c>
      <c r="B2704" s="1179" t="s">
        <v>11485</v>
      </c>
      <c r="C2704" s="652" t="s">
        <v>11253</v>
      </c>
      <c r="D2704" s="632" t="s">
        <v>269</v>
      </c>
      <c r="E2704" s="476" t="s">
        <v>11377</v>
      </c>
      <c r="F2704" s="422" t="s">
        <v>1140</v>
      </c>
      <c r="G2704" s="632" t="s">
        <v>677</v>
      </c>
      <c r="H2704" s="632" t="s">
        <v>11486</v>
      </c>
      <c r="I2704" s="652"/>
      <c r="J2704" s="652"/>
      <c r="K2704" s="632" t="s">
        <v>10</v>
      </c>
      <c r="L2704" s="639">
        <v>1</v>
      </c>
      <c r="M2704" s="639" t="s">
        <v>694</v>
      </c>
      <c r="N2704" s="637">
        <v>44730.400000000001</v>
      </c>
      <c r="O2704" s="637">
        <v>44730.400000000001</v>
      </c>
      <c r="P2704" s="647">
        <f t="shared" si="85"/>
        <v>0</v>
      </c>
      <c r="Q2704" s="638">
        <f t="shared" si="86"/>
        <v>0</v>
      </c>
      <c r="R2704" s="693" t="s">
        <v>563</v>
      </c>
      <c r="S2704" s="673" t="s">
        <v>1354</v>
      </c>
      <c r="T2704" s="674" t="s">
        <v>11379</v>
      </c>
      <c r="U2704" s="646"/>
      <c r="V2704" s="672"/>
      <c r="W2704" s="670">
        <v>42461</v>
      </c>
      <c r="X2704" s="670">
        <v>42461</v>
      </c>
      <c r="Y2704" s="422" t="s">
        <v>11487</v>
      </c>
      <c r="Z2704" s="637">
        <v>44730.400000000001</v>
      </c>
      <c r="AA2704" s="693" t="s">
        <v>563</v>
      </c>
      <c r="AB2704" s="673" t="s">
        <v>1354</v>
      </c>
    </row>
    <row r="2705" spans="1:28" ht="56.25">
      <c r="A2705" s="475" t="s">
        <v>28427</v>
      </c>
      <c r="B2705" s="1179" t="s">
        <v>11488</v>
      </c>
      <c r="C2705" s="652" t="s">
        <v>11291</v>
      </c>
      <c r="D2705" s="632" t="s">
        <v>269</v>
      </c>
      <c r="E2705" s="476" t="s">
        <v>11377</v>
      </c>
      <c r="F2705" s="422" t="s">
        <v>1140</v>
      </c>
      <c r="G2705" s="632" t="s">
        <v>857</v>
      </c>
      <c r="H2705" s="632" t="s">
        <v>11489</v>
      </c>
      <c r="I2705" s="652"/>
      <c r="J2705" s="652"/>
      <c r="K2705" s="632" t="s">
        <v>10</v>
      </c>
      <c r="L2705" s="639">
        <v>1</v>
      </c>
      <c r="M2705" s="639" t="s">
        <v>694</v>
      </c>
      <c r="N2705" s="637">
        <v>88163.37</v>
      </c>
      <c r="O2705" s="637">
        <v>88163.37</v>
      </c>
      <c r="P2705" s="647">
        <f t="shared" si="85"/>
        <v>0</v>
      </c>
      <c r="Q2705" s="638">
        <f t="shared" si="86"/>
        <v>0</v>
      </c>
      <c r="R2705" s="693" t="s">
        <v>563</v>
      </c>
      <c r="S2705" s="673" t="s">
        <v>1354</v>
      </c>
      <c r="T2705" s="674" t="s">
        <v>11379</v>
      </c>
      <c r="U2705" s="646"/>
      <c r="V2705" s="672"/>
      <c r="W2705" s="670">
        <v>42460</v>
      </c>
      <c r="X2705" s="670">
        <v>42460</v>
      </c>
      <c r="Y2705" s="422" t="s">
        <v>11490</v>
      </c>
      <c r="Z2705" s="637">
        <v>88163.37</v>
      </c>
      <c r="AA2705" s="693" t="s">
        <v>563</v>
      </c>
      <c r="AB2705" s="673" t="s">
        <v>1354</v>
      </c>
    </row>
    <row r="2706" spans="1:28" ht="56.25">
      <c r="A2706" s="475" t="s">
        <v>28428</v>
      </c>
      <c r="B2706" s="1179" t="s">
        <v>11491</v>
      </c>
      <c r="C2706" s="652" t="s">
        <v>11272</v>
      </c>
      <c r="D2706" s="632" t="s">
        <v>269</v>
      </c>
      <c r="E2706" s="476" t="s">
        <v>11377</v>
      </c>
      <c r="F2706" s="422" t="s">
        <v>1140</v>
      </c>
      <c r="G2706" s="670">
        <v>42460</v>
      </c>
      <c r="H2706" s="632" t="s">
        <v>11492</v>
      </c>
      <c r="I2706" s="652"/>
      <c r="J2706" s="652"/>
      <c r="K2706" s="632" t="s">
        <v>10</v>
      </c>
      <c r="L2706" s="639">
        <v>1</v>
      </c>
      <c r="M2706" s="639" t="s">
        <v>694</v>
      </c>
      <c r="N2706" s="637">
        <v>274434.3</v>
      </c>
      <c r="O2706" s="637">
        <v>274434.3</v>
      </c>
      <c r="P2706" s="647">
        <f t="shared" si="85"/>
        <v>0</v>
      </c>
      <c r="Q2706" s="638">
        <f t="shared" si="86"/>
        <v>0</v>
      </c>
      <c r="R2706" s="693" t="s">
        <v>563</v>
      </c>
      <c r="S2706" s="673" t="s">
        <v>1354</v>
      </c>
      <c r="T2706" s="674" t="s">
        <v>11379</v>
      </c>
      <c r="U2706" s="646"/>
      <c r="V2706" s="672"/>
      <c r="W2706" s="670">
        <v>42460</v>
      </c>
      <c r="X2706" s="670">
        <v>42460</v>
      </c>
      <c r="Y2706" s="422" t="s">
        <v>11493</v>
      </c>
      <c r="Z2706" s="637">
        <v>274434.3</v>
      </c>
      <c r="AA2706" s="693" t="s">
        <v>563</v>
      </c>
      <c r="AB2706" s="673" t="s">
        <v>1354</v>
      </c>
    </row>
    <row r="2707" spans="1:28" ht="56.25">
      <c r="A2707" s="475" t="s">
        <v>28429</v>
      </c>
      <c r="B2707" s="1179" t="s">
        <v>11335</v>
      </c>
      <c r="C2707" s="652" t="s">
        <v>11336</v>
      </c>
      <c r="D2707" s="632" t="s">
        <v>269</v>
      </c>
      <c r="E2707" s="476" t="s">
        <v>11377</v>
      </c>
      <c r="F2707" s="422" t="s">
        <v>833</v>
      </c>
      <c r="G2707" s="632" t="s">
        <v>857</v>
      </c>
      <c r="H2707" s="632" t="s">
        <v>11494</v>
      </c>
      <c r="I2707" s="652"/>
      <c r="J2707" s="652"/>
      <c r="K2707" s="632" t="s">
        <v>10</v>
      </c>
      <c r="L2707" s="639">
        <v>1</v>
      </c>
      <c r="M2707" s="639" t="s">
        <v>694</v>
      </c>
      <c r="N2707" s="637">
        <v>16171.27</v>
      </c>
      <c r="O2707" s="637">
        <v>16171.27</v>
      </c>
      <c r="P2707" s="647">
        <f t="shared" ref="P2707:P2770" si="87">N2707-O2707</f>
        <v>0</v>
      </c>
      <c r="Q2707" s="638">
        <f t="shared" ref="Q2707:Q2770" si="88">(100-((O2707/N2707)*100))/100</f>
        <v>0</v>
      </c>
      <c r="R2707" s="693" t="s">
        <v>563</v>
      </c>
      <c r="S2707" s="673" t="s">
        <v>1354</v>
      </c>
      <c r="T2707" s="674" t="s">
        <v>11379</v>
      </c>
      <c r="U2707" s="646"/>
      <c r="V2707" s="672"/>
      <c r="W2707" s="670">
        <v>42460</v>
      </c>
      <c r="X2707" s="670">
        <v>42460</v>
      </c>
      <c r="Y2707" s="422" t="s">
        <v>11495</v>
      </c>
      <c r="Z2707" s="637">
        <v>16171.27</v>
      </c>
      <c r="AA2707" s="693" t="s">
        <v>563</v>
      </c>
      <c r="AB2707" s="673" t="s">
        <v>1354</v>
      </c>
    </row>
    <row r="2708" spans="1:28" ht="123.75">
      <c r="A2708" s="475" t="s">
        <v>28430</v>
      </c>
      <c r="B2708" s="1179" t="s">
        <v>11496</v>
      </c>
      <c r="C2708" s="652" t="s">
        <v>6899</v>
      </c>
      <c r="D2708" s="632" t="s">
        <v>269</v>
      </c>
      <c r="E2708" s="476" t="s">
        <v>11377</v>
      </c>
      <c r="F2708" s="422" t="s">
        <v>1140</v>
      </c>
      <c r="G2708" s="632" t="s">
        <v>857</v>
      </c>
      <c r="H2708" s="632" t="s">
        <v>11497</v>
      </c>
      <c r="I2708" s="652"/>
      <c r="J2708" s="652"/>
      <c r="K2708" s="632" t="s">
        <v>10</v>
      </c>
      <c r="L2708" s="639">
        <v>1</v>
      </c>
      <c r="M2708" s="639" t="s">
        <v>694</v>
      </c>
      <c r="N2708" s="637">
        <v>142031.51999999999</v>
      </c>
      <c r="O2708" s="637">
        <v>142031.51999999999</v>
      </c>
      <c r="P2708" s="647">
        <f t="shared" si="87"/>
        <v>0</v>
      </c>
      <c r="Q2708" s="638">
        <f t="shared" si="88"/>
        <v>0</v>
      </c>
      <c r="R2708" s="693" t="s">
        <v>563</v>
      </c>
      <c r="S2708" s="673" t="s">
        <v>1354</v>
      </c>
      <c r="T2708" s="674" t="s">
        <v>11379</v>
      </c>
      <c r="U2708" s="646"/>
      <c r="V2708" s="672"/>
      <c r="W2708" s="670">
        <v>42460</v>
      </c>
      <c r="X2708" s="670">
        <v>42460</v>
      </c>
      <c r="Y2708" s="422" t="s">
        <v>11498</v>
      </c>
      <c r="Z2708" s="637">
        <v>142031.51999999999</v>
      </c>
      <c r="AA2708" s="693" t="s">
        <v>563</v>
      </c>
      <c r="AB2708" s="673" t="s">
        <v>1354</v>
      </c>
    </row>
    <row r="2709" spans="1:28" ht="56.25">
      <c r="A2709" s="475" t="s">
        <v>28431</v>
      </c>
      <c r="B2709" s="1179" t="s">
        <v>11499</v>
      </c>
      <c r="C2709" s="652" t="s">
        <v>11275</v>
      </c>
      <c r="D2709" s="632" t="s">
        <v>269</v>
      </c>
      <c r="E2709" s="476" t="s">
        <v>11377</v>
      </c>
      <c r="F2709" s="422" t="s">
        <v>1140</v>
      </c>
      <c r="G2709" s="632" t="s">
        <v>1185</v>
      </c>
      <c r="H2709" s="632" t="s">
        <v>11500</v>
      </c>
      <c r="I2709" s="652"/>
      <c r="J2709" s="652"/>
      <c r="K2709" s="632" t="s">
        <v>10</v>
      </c>
      <c r="L2709" s="639">
        <v>1</v>
      </c>
      <c r="M2709" s="639" t="s">
        <v>694</v>
      </c>
      <c r="N2709" s="637">
        <v>194121.8</v>
      </c>
      <c r="O2709" s="637">
        <v>194121.8</v>
      </c>
      <c r="P2709" s="647">
        <f t="shared" si="87"/>
        <v>0</v>
      </c>
      <c r="Q2709" s="638">
        <f t="shared" si="88"/>
        <v>0</v>
      </c>
      <c r="R2709" s="693" t="s">
        <v>563</v>
      </c>
      <c r="S2709" s="673" t="s">
        <v>1354</v>
      </c>
      <c r="T2709" s="674" t="s">
        <v>11379</v>
      </c>
      <c r="U2709" s="646"/>
      <c r="V2709" s="672"/>
      <c r="W2709" s="670">
        <v>42465</v>
      </c>
      <c r="X2709" s="670">
        <v>42465</v>
      </c>
      <c r="Y2709" s="422" t="s">
        <v>11501</v>
      </c>
      <c r="Z2709" s="637">
        <v>194121.8</v>
      </c>
      <c r="AA2709" s="693" t="s">
        <v>563</v>
      </c>
      <c r="AB2709" s="673" t="s">
        <v>1354</v>
      </c>
    </row>
    <row r="2710" spans="1:28" ht="56.25">
      <c r="A2710" s="475" t="s">
        <v>28432</v>
      </c>
      <c r="B2710" s="1179" t="s">
        <v>11287</v>
      </c>
      <c r="C2710" s="652" t="s">
        <v>11288</v>
      </c>
      <c r="D2710" s="632" t="s">
        <v>269</v>
      </c>
      <c r="E2710" s="476" t="s">
        <v>11377</v>
      </c>
      <c r="F2710" s="422" t="s">
        <v>1140</v>
      </c>
      <c r="G2710" s="632" t="s">
        <v>857</v>
      </c>
      <c r="H2710" s="632" t="s">
        <v>11502</v>
      </c>
      <c r="I2710" s="652"/>
      <c r="J2710" s="652"/>
      <c r="K2710" s="632" t="s">
        <v>10</v>
      </c>
      <c r="L2710" s="639">
        <v>1</v>
      </c>
      <c r="M2710" s="639" t="s">
        <v>694</v>
      </c>
      <c r="N2710" s="637">
        <v>107858.05</v>
      </c>
      <c r="O2710" s="637">
        <v>107858.05</v>
      </c>
      <c r="P2710" s="647">
        <f t="shared" si="87"/>
        <v>0</v>
      </c>
      <c r="Q2710" s="638">
        <f t="shared" si="88"/>
        <v>0</v>
      </c>
      <c r="R2710" s="693" t="s">
        <v>563</v>
      </c>
      <c r="S2710" s="673" t="s">
        <v>1354</v>
      </c>
      <c r="T2710" s="674" t="s">
        <v>11379</v>
      </c>
      <c r="U2710" s="646"/>
      <c r="V2710" s="672"/>
      <c r="W2710" s="670">
        <v>42460</v>
      </c>
      <c r="X2710" s="670">
        <v>42460</v>
      </c>
      <c r="Y2710" s="422" t="s">
        <v>11503</v>
      </c>
      <c r="Z2710" s="637">
        <v>107858.05</v>
      </c>
      <c r="AA2710" s="693" t="s">
        <v>563</v>
      </c>
      <c r="AB2710" s="673" t="s">
        <v>1354</v>
      </c>
    </row>
    <row r="2711" spans="1:28" ht="56.25">
      <c r="A2711" s="475" t="s">
        <v>28433</v>
      </c>
      <c r="B2711" s="1179" t="s">
        <v>11504</v>
      </c>
      <c r="C2711" s="652" t="s">
        <v>6920</v>
      </c>
      <c r="D2711" s="632" t="s">
        <v>269</v>
      </c>
      <c r="E2711" s="476" t="s">
        <v>11377</v>
      </c>
      <c r="F2711" s="422" t="s">
        <v>1140</v>
      </c>
      <c r="G2711" s="632" t="s">
        <v>1185</v>
      </c>
      <c r="H2711" s="632" t="s">
        <v>11505</v>
      </c>
      <c r="I2711" s="652"/>
      <c r="J2711" s="652"/>
      <c r="K2711" s="632" t="s">
        <v>10</v>
      </c>
      <c r="L2711" s="639">
        <v>1</v>
      </c>
      <c r="M2711" s="639" t="s">
        <v>694</v>
      </c>
      <c r="N2711" s="637">
        <v>122333.41</v>
      </c>
      <c r="O2711" s="637">
        <v>122333.41</v>
      </c>
      <c r="P2711" s="647">
        <f t="shared" si="87"/>
        <v>0</v>
      </c>
      <c r="Q2711" s="638">
        <f t="shared" si="88"/>
        <v>0</v>
      </c>
      <c r="R2711" s="693" t="s">
        <v>563</v>
      </c>
      <c r="S2711" s="673" t="s">
        <v>1354</v>
      </c>
      <c r="T2711" s="674" t="s">
        <v>11379</v>
      </c>
      <c r="U2711" s="646"/>
      <c r="V2711" s="672"/>
      <c r="W2711" s="670">
        <v>42465</v>
      </c>
      <c r="X2711" s="670">
        <v>42465</v>
      </c>
      <c r="Y2711" s="422" t="s">
        <v>11506</v>
      </c>
      <c r="Z2711" s="637">
        <v>122333.41</v>
      </c>
      <c r="AA2711" s="693" t="s">
        <v>563</v>
      </c>
      <c r="AB2711" s="673" t="s">
        <v>1354</v>
      </c>
    </row>
    <row r="2712" spans="1:28" ht="56.25">
      <c r="A2712" s="475" t="s">
        <v>28434</v>
      </c>
      <c r="B2712" s="1179" t="s">
        <v>11185</v>
      </c>
      <c r="C2712" s="652" t="s">
        <v>11186</v>
      </c>
      <c r="D2712" s="632" t="s">
        <v>269</v>
      </c>
      <c r="E2712" s="476" t="s">
        <v>11377</v>
      </c>
      <c r="F2712" s="422" t="s">
        <v>1140</v>
      </c>
      <c r="G2712" s="632" t="s">
        <v>693</v>
      </c>
      <c r="H2712" s="632" t="s">
        <v>11507</v>
      </c>
      <c r="I2712" s="652"/>
      <c r="J2712" s="652"/>
      <c r="K2712" s="632" t="s">
        <v>10</v>
      </c>
      <c r="L2712" s="639">
        <v>1</v>
      </c>
      <c r="M2712" s="639" t="s">
        <v>694</v>
      </c>
      <c r="N2712" s="637">
        <v>30494.78</v>
      </c>
      <c r="O2712" s="637">
        <v>30494.78</v>
      </c>
      <c r="P2712" s="647">
        <f t="shared" si="87"/>
        <v>0</v>
      </c>
      <c r="Q2712" s="638">
        <f t="shared" si="88"/>
        <v>0</v>
      </c>
      <c r="R2712" s="693" t="s">
        <v>563</v>
      </c>
      <c r="S2712" s="673" t="s">
        <v>1354</v>
      </c>
      <c r="T2712" s="674" t="s">
        <v>11379</v>
      </c>
      <c r="U2712" s="646"/>
      <c r="V2712" s="672"/>
      <c r="W2712" s="670">
        <v>42458</v>
      </c>
      <c r="X2712" s="670">
        <v>42458</v>
      </c>
      <c r="Y2712" s="422" t="s">
        <v>11508</v>
      </c>
      <c r="Z2712" s="637">
        <v>30494.78</v>
      </c>
      <c r="AA2712" s="693" t="s">
        <v>563</v>
      </c>
      <c r="AB2712" s="673" t="s">
        <v>1354</v>
      </c>
    </row>
    <row r="2713" spans="1:28" ht="56.25">
      <c r="A2713" s="475" t="s">
        <v>28435</v>
      </c>
      <c r="B2713" s="1179" t="s">
        <v>11238</v>
      </c>
      <c r="C2713" s="652" t="s">
        <v>11239</v>
      </c>
      <c r="D2713" s="632" t="s">
        <v>269</v>
      </c>
      <c r="E2713" s="476" t="s">
        <v>11377</v>
      </c>
      <c r="F2713" s="422" t="s">
        <v>1140</v>
      </c>
      <c r="G2713" s="632" t="s">
        <v>693</v>
      </c>
      <c r="H2713" s="632" t="s">
        <v>11509</v>
      </c>
      <c r="I2713" s="652"/>
      <c r="J2713" s="652"/>
      <c r="K2713" s="632" t="s">
        <v>10</v>
      </c>
      <c r="L2713" s="639">
        <v>1</v>
      </c>
      <c r="M2713" s="639" t="s">
        <v>694</v>
      </c>
      <c r="N2713" s="637">
        <v>94541.64</v>
      </c>
      <c r="O2713" s="637">
        <v>94541.64</v>
      </c>
      <c r="P2713" s="647">
        <f t="shared" si="87"/>
        <v>0</v>
      </c>
      <c r="Q2713" s="638">
        <f t="shared" si="88"/>
        <v>0</v>
      </c>
      <c r="R2713" s="693" t="s">
        <v>563</v>
      </c>
      <c r="S2713" s="673" t="s">
        <v>1354</v>
      </c>
      <c r="T2713" s="674" t="s">
        <v>11379</v>
      </c>
      <c r="U2713" s="646"/>
      <c r="V2713" s="672"/>
      <c r="W2713" s="670">
        <v>42458</v>
      </c>
      <c r="X2713" s="670">
        <v>42458</v>
      </c>
      <c r="Y2713" s="422" t="s">
        <v>11510</v>
      </c>
      <c r="Z2713" s="637">
        <v>94541.64</v>
      </c>
      <c r="AA2713" s="693" t="s">
        <v>563</v>
      </c>
      <c r="AB2713" s="673" t="s">
        <v>1354</v>
      </c>
    </row>
    <row r="2714" spans="1:28" ht="56.25">
      <c r="A2714" s="475" t="s">
        <v>28436</v>
      </c>
      <c r="B2714" s="1179" t="s">
        <v>11511</v>
      </c>
      <c r="C2714" s="652" t="s">
        <v>11345</v>
      </c>
      <c r="D2714" s="632" t="s">
        <v>269</v>
      </c>
      <c r="E2714" s="476" t="s">
        <v>11377</v>
      </c>
      <c r="F2714" s="422" t="s">
        <v>1140</v>
      </c>
      <c r="G2714" s="632" t="s">
        <v>11512</v>
      </c>
      <c r="H2714" s="632" t="s">
        <v>11513</v>
      </c>
      <c r="I2714" s="652"/>
      <c r="J2714" s="652"/>
      <c r="K2714" s="632" t="s">
        <v>10</v>
      </c>
      <c r="L2714" s="639">
        <v>1</v>
      </c>
      <c r="M2714" s="639" t="s">
        <v>694</v>
      </c>
      <c r="N2714" s="637">
        <v>156928.57999999999</v>
      </c>
      <c r="O2714" s="637">
        <v>156928.57999999999</v>
      </c>
      <c r="P2714" s="647">
        <f t="shared" si="87"/>
        <v>0</v>
      </c>
      <c r="Q2714" s="638">
        <f t="shared" si="88"/>
        <v>0</v>
      </c>
      <c r="R2714" s="693" t="s">
        <v>563</v>
      </c>
      <c r="S2714" s="673" t="s">
        <v>1354</v>
      </c>
      <c r="T2714" s="674" t="s">
        <v>11379</v>
      </c>
      <c r="U2714" s="646"/>
      <c r="V2714" s="672"/>
      <c r="W2714" s="670">
        <v>42459</v>
      </c>
      <c r="X2714" s="670">
        <v>42459</v>
      </c>
      <c r="Y2714" s="422" t="s">
        <v>11514</v>
      </c>
      <c r="Z2714" s="637">
        <v>156928.57999999999</v>
      </c>
      <c r="AA2714" s="693" t="s">
        <v>563</v>
      </c>
      <c r="AB2714" s="673" t="s">
        <v>1354</v>
      </c>
    </row>
    <row r="2715" spans="1:28" ht="56.25">
      <c r="A2715" s="475" t="s">
        <v>28437</v>
      </c>
      <c r="B2715" s="1179" t="s">
        <v>11315</v>
      </c>
      <c r="C2715" s="652" t="s">
        <v>11316</v>
      </c>
      <c r="D2715" s="632" t="s">
        <v>269</v>
      </c>
      <c r="E2715" s="476" t="s">
        <v>11377</v>
      </c>
      <c r="F2715" s="422" t="s">
        <v>1140</v>
      </c>
      <c r="G2715" s="632" t="s">
        <v>677</v>
      </c>
      <c r="H2715" s="632" t="s">
        <v>11515</v>
      </c>
      <c r="I2715" s="652"/>
      <c r="J2715" s="652"/>
      <c r="K2715" s="632" t="s">
        <v>10</v>
      </c>
      <c r="L2715" s="639">
        <v>1</v>
      </c>
      <c r="M2715" s="639" t="s">
        <v>694</v>
      </c>
      <c r="N2715" s="637">
        <v>252420.55</v>
      </c>
      <c r="O2715" s="637">
        <v>252420.55</v>
      </c>
      <c r="P2715" s="647">
        <f t="shared" si="87"/>
        <v>0</v>
      </c>
      <c r="Q2715" s="638">
        <f t="shared" si="88"/>
        <v>0</v>
      </c>
      <c r="R2715" s="693" t="s">
        <v>563</v>
      </c>
      <c r="S2715" s="673" t="s">
        <v>1354</v>
      </c>
      <c r="T2715" s="674" t="s">
        <v>11379</v>
      </c>
      <c r="U2715" s="646"/>
      <c r="V2715" s="672"/>
      <c r="W2715" s="670">
        <v>42461</v>
      </c>
      <c r="X2715" s="670">
        <v>42461</v>
      </c>
      <c r="Y2715" s="422" t="s">
        <v>11516</v>
      </c>
      <c r="Z2715" s="637">
        <v>252420.55</v>
      </c>
      <c r="AA2715" s="693" t="s">
        <v>563</v>
      </c>
      <c r="AB2715" s="673" t="s">
        <v>1354</v>
      </c>
    </row>
    <row r="2716" spans="1:28" ht="112.5">
      <c r="A2716" s="475" t="s">
        <v>28438</v>
      </c>
      <c r="B2716" s="1179" t="s">
        <v>11517</v>
      </c>
      <c r="C2716" s="652" t="s">
        <v>6890</v>
      </c>
      <c r="D2716" s="632" t="s">
        <v>269</v>
      </c>
      <c r="E2716" s="476" t="s">
        <v>11377</v>
      </c>
      <c r="F2716" s="422" t="s">
        <v>1140</v>
      </c>
      <c r="G2716" s="632" t="s">
        <v>693</v>
      </c>
      <c r="H2716" s="632" t="s">
        <v>11518</v>
      </c>
      <c r="I2716" s="652"/>
      <c r="J2716" s="652"/>
      <c r="K2716" s="632" t="s">
        <v>10</v>
      </c>
      <c r="L2716" s="639">
        <v>1</v>
      </c>
      <c r="M2716" s="639" t="s">
        <v>694</v>
      </c>
      <c r="N2716" s="637">
        <v>122558.72</v>
      </c>
      <c r="O2716" s="637">
        <v>122558.72</v>
      </c>
      <c r="P2716" s="647">
        <f t="shared" si="87"/>
        <v>0</v>
      </c>
      <c r="Q2716" s="638">
        <f t="shared" si="88"/>
        <v>0</v>
      </c>
      <c r="R2716" s="693" t="s">
        <v>563</v>
      </c>
      <c r="S2716" s="673" t="s">
        <v>1354</v>
      </c>
      <c r="T2716" s="674" t="s">
        <v>11379</v>
      </c>
      <c r="U2716" s="646"/>
      <c r="V2716" s="672"/>
      <c r="W2716" s="670">
        <v>42458</v>
      </c>
      <c r="X2716" s="670">
        <v>42458</v>
      </c>
      <c r="Y2716" s="422" t="s">
        <v>11519</v>
      </c>
      <c r="Z2716" s="637">
        <v>122558.72</v>
      </c>
      <c r="AA2716" s="693" t="s">
        <v>563</v>
      </c>
      <c r="AB2716" s="673" t="s">
        <v>1354</v>
      </c>
    </row>
    <row r="2717" spans="1:28" ht="56.25">
      <c r="A2717" s="475" t="s">
        <v>28439</v>
      </c>
      <c r="B2717" s="1179" t="s">
        <v>11225</v>
      </c>
      <c r="C2717" s="652" t="s">
        <v>11226</v>
      </c>
      <c r="D2717" s="632" t="s">
        <v>269</v>
      </c>
      <c r="E2717" s="476" t="s">
        <v>11377</v>
      </c>
      <c r="F2717" s="422" t="s">
        <v>1140</v>
      </c>
      <c r="G2717" s="632" t="s">
        <v>1239</v>
      </c>
      <c r="H2717" s="632" t="s">
        <v>11520</v>
      </c>
      <c r="I2717" s="652"/>
      <c r="J2717" s="652"/>
      <c r="K2717" s="632" t="s">
        <v>10</v>
      </c>
      <c r="L2717" s="639">
        <v>1</v>
      </c>
      <c r="M2717" s="639" t="s">
        <v>694</v>
      </c>
      <c r="N2717" s="637">
        <v>94251.43</v>
      </c>
      <c r="O2717" s="637">
        <v>94251.43</v>
      </c>
      <c r="P2717" s="647">
        <f t="shared" si="87"/>
        <v>0</v>
      </c>
      <c r="Q2717" s="638">
        <f t="shared" si="88"/>
        <v>0</v>
      </c>
      <c r="R2717" s="693" t="s">
        <v>563</v>
      </c>
      <c r="S2717" s="673" t="s">
        <v>1354</v>
      </c>
      <c r="T2717" s="674" t="s">
        <v>11379</v>
      </c>
      <c r="U2717" s="646"/>
      <c r="V2717" s="672"/>
      <c r="W2717" s="670">
        <v>42466</v>
      </c>
      <c r="X2717" s="670">
        <v>42466</v>
      </c>
      <c r="Y2717" s="422" t="s">
        <v>11521</v>
      </c>
      <c r="Z2717" s="637">
        <v>94251.43</v>
      </c>
      <c r="AA2717" s="693" t="s">
        <v>563</v>
      </c>
      <c r="AB2717" s="673" t="s">
        <v>1354</v>
      </c>
    </row>
    <row r="2718" spans="1:28" ht="56.25">
      <c r="A2718" s="475" t="s">
        <v>28440</v>
      </c>
      <c r="B2718" s="1179" t="s">
        <v>11242</v>
      </c>
      <c r="C2718" s="652" t="s">
        <v>11243</v>
      </c>
      <c r="D2718" s="632" t="s">
        <v>269</v>
      </c>
      <c r="E2718" s="476" t="s">
        <v>11377</v>
      </c>
      <c r="F2718" s="422" t="s">
        <v>1140</v>
      </c>
      <c r="G2718" s="632" t="s">
        <v>1239</v>
      </c>
      <c r="H2718" s="632" t="s">
        <v>11522</v>
      </c>
      <c r="I2718" s="652"/>
      <c r="J2718" s="652"/>
      <c r="K2718" s="632" t="s">
        <v>10</v>
      </c>
      <c r="L2718" s="639">
        <v>1</v>
      </c>
      <c r="M2718" s="639" t="s">
        <v>694</v>
      </c>
      <c r="N2718" s="637">
        <v>70396.240000000005</v>
      </c>
      <c r="O2718" s="637">
        <v>70396.240000000005</v>
      </c>
      <c r="P2718" s="647">
        <f t="shared" si="87"/>
        <v>0</v>
      </c>
      <c r="Q2718" s="638">
        <f t="shared" si="88"/>
        <v>0</v>
      </c>
      <c r="R2718" s="693" t="s">
        <v>563</v>
      </c>
      <c r="S2718" s="673" t="s">
        <v>1354</v>
      </c>
      <c r="T2718" s="674" t="s">
        <v>11379</v>
      </c>
      <c r="U2718" s="646"/>
      <c r="V2718" s="672"/>
      <c r="W2718" s="670">
        <v>42466</v>
      </c>
      <c r="X2718" s="670">
        <v>42466</v>
      </c>
      <c r="Y2718" s="422" t="s">
        <v>11523</v>
      </c>
      <c r="Z2718" s="637">
        <v>70396.240000000005</v>
      </c>
      <c r="AA2718" s="693" t="s">
        <v>563</v>
      </c>
      <c r="AB2718" s="673" t="s">
        <v>1354</v>
      </c>
    </row>
    <row r="2719" spans="1:28" ht="56.25">
      <c r="A2719" s="475" t="s">
        <v>28441</v>
      </c>
      <c r="B2719" s="1179" t="s">
        <v>11268</v>
      </c>
      <c r="C2719" s="652" t="s">
        <v>11269</v>
      </c>
      <c r="D2719" s="632" t="s">
        <v>269</v>
      </c>
      <c r="E2719" s="476" t="s">
        <v>11377</v>
      </c>
      <c r="F2719" s="422" t="s">
        <v>1140</v>
      </c>
      <c r="G2719" s="632" t="s">
        <v>677</v>
      </c>
      <c r="H2719" s="632" t="s">
        <v>11524</v>
      </c>
      <c r="I2719" s="652"/>
      <c r="J2719" s="652"/>
      <c r="K2719" s="632" t="s">
        <v>10</v>
      </c>
      <c r="L2719" s="639">
        <v>1</v>
      </c>
      <c r="M2719" s="639" t="s">
        <v>694</v>
      </c>
      <c r="N2719" s="637">
        <v>155971.93</v>
      </c>
      <c r="O2719" s="637">
        <v>155971.93</v>
      </c>
      <c r="P2719" s="647">
        <f t="shared" si="87"/>
        <v>0</v>
      </c>
      <c r="Q2719" s="638">
        <f t="shared" si="88"/>
        <v>0</v>
      </c>
      <c r="R2719" s="693" t="s">
        <v>563</v>
      </c>
      <c r="S2719" s="673" t="s">
        <v>1354</v>
      </c>
      <c r="T2719" s="674" t="s">
        <v>11379</v>
      </c>
      <c r="U2719" s="646"/>
      <c r="V2719" s="672"/>
      <c r="W2719" s="670">
        <v>42461</v>
      </c>
      <c r="X2719" s="670">
        <v>42461</v>
      </c>
      <c r="Y2719" s="422" t="s">
        <v>11525</v>
      </c>
      <c r="Z2719" s="637">
        <v>155971.93</v>
      </c>
      <c r="AA2719" s="693" t="s">
        <v>563</v>
      </c>
      <c r="AB2719" s="673" t="s">
        <v>1354</v>
      </c>
    </row>
    <row r="2720" spans="1:28" ht="112.5">
      <c r="A2720" s="475" t="s">
        <v>28442</v>
      </c>
      <c r="B2720" s="1179" t="s">
        <v>11526</v>
      </c>
      <c r="C2720" s="652" t="s">
        <v>6857</v>
      </c>
      <c r="D2720" s="632" t="s">
        <v>269</v>
      </c>
      <c r="E2720" s="476" t="s">
        <v>11377</v>
      </c>
      <c r="F2720" s="422" t="s">
        <v>1140</v>
      </c>
      <c r="G2720" s="632" t="s">
        <v>1185</v>
      </c>
      <c r="H2720" s="632" t="s">
        <v>11527</v>
      </c>
      <c r="I2720" s="652"/>
      <c r="J2720" s="652"/>
      <c r="K2720" s="632" t="s">
        <v>10</v>
      </c>
      <c r="L2720" s="639">
        <v>1</v>
      </c>
      <c r="M2720" s="639" t="s">
        <v>694</v>
      </c>
      <c r="N2720" s="637">
        <v>309930.28000000003</v>
      </c>
      <c r="O2720" s="637">
        <v>309930.28000000003</v>
      </c>
      <c r="P2720" s="647">
        <f t="shared" si="87"/>
        <v>0</v>
      </c>
      <c r="Q2720" s="638">
        <f t="shared" si="88"/>
        <v>0</v>
      </c>
      <c r="R2720" s="693" t="s">
        <v>563</v>
      </c>
      <c r="S2720" s="673" t="s">
        <v>1354</v>
      </c>
      <c r="T2720" s="674" t="s">
        <v>11379</v>
      </c>
      <c r="U2720" s="646"/>
      <c r="V2720" s="672"/>
      <c r="W2720" s="670">
        <v>42465</v>
      </c>
      <c r="X2720" s="670">
        <v>42465</v>
      </c>
      <c r="Y2720" s="422" t="s">
        <v>11528</v>
      </c>
      <c r="Z2720" s="637">
        <v>309930.28000000003</v>
      </c>
      <c r="AA2720" s="693" t="s">
        <v>563</v>
      </c>
      <c r="AB2720" s="673" t="s">
        <v>1354</v>
      </c>
    </row>
    <row r="2721" spans="1:28" ht="56.25">
      <c r="A2721" s="475" t="s">
        <v>28443</v>
      </c>
      <c r="B2721" s="1179" t="s">
        <v>11529</v>
      </c>
      <c r="C2721" s="652" t="s">
        <v>11236</v>
      </c>
      <c r="D2721" s="632" t="s">
        <v>269</v>
      </c>
      <c r="E2721" s="476" t="s">
        <v>11377</v>
      </c>
      <c r="F2721" s="422" t="s">
        <v>1140</v>
      </c>
      <c r="G2721" s="632" t="s">
        <v>11530</v>
      </c>
      <c r="H2721" s="632" t="s">
        <v>11531</v>
      </c>
      <c r="I2721" s="652"/>
      <c r="J2721" s="652"/>
      <c r="K2721" s="632" t="s">
        <v>10</v>
      </c>
      <c r="L2721" s="639">
        <v>1</v>
      </c>
      <c r="M2721" s="639" t="s">
        <v>694</v>
      </c>
      <c r="N2721" s="637">
        <v>78625.66</v>
      </c>
      <c r="O2721" s="637">
        <v>78625.66</v>
      </c>
      <c r="P2721" s="647">
        <f t="shared" si="87"/>
        <v>0</v>
      </c>
      <c r="Q2721" s="638">
        <f t="shared" si="88"/>
        <v>0</v>
      </c>
      <c r="R2721" s="693" t="s">
        <v>563</v>
      </c>
      <c r="S2721" s="673" t="s">
        <v>1354</v>
      </c>
      <c r="T2721" s="674" t="s">
        <v>11379</v>
      </c>
      <c r="U2721" s="646"/>
      <c r="V2721" s="672"/>
      <c r="W2721" s="670">
        <v>42464</v>
      </c>
      <c r="X2721" s="670">
        <v>42464</v>
      </c>
      <c r="Y2721" s="422" t="s">
        <v>11532</v>
      </c>
      <c r="Z2721" s="637">
        <v>78625.66</v>
      </c>
      <c r="AA2721" s="693" t="s">
        <v>563</v>
      </c>
      <c r="AB2721" s="673" t="s">
        <v>1354</v>
      </c>
    </row>
    <row r="2722" spans="1:28" ht="56.25">
      <c r="A2722" s="475" t="s">
        <v>28444</v>
      </c>
      <c r="B2722" s="1179" t="s">
        <v>11533</v>
      </c>
      <c r="C2722" s="652" t="s">
        <v>6905</v>
      </c>
      <c r="D2722" s="632" t="s">
        <v>269</v>
      </c>
      <c r="E2722" s="476" t="s">
        <v>11377</v>
      </c>
      <c r="F2722" s="422" t="s">
        <v>1140</v>
      </c>
      <c r="G2722" s="632" t="s">
        <v>693</v>
      </c>
      <c r="H2722" s="632" t="s">
        <v>11534</v>
      </c>
      <c r="I2722" s="652"/>
      <c r="J2722" s="652"/>
      <c r="K2722" s="632" t="s">
        <v>10</v>
      </c>
      <c r="L2722" s="639">
        <v>1</v>
      </c>
      <c r="M2722" s="639" t="s">
        <v>694</v>
      </c>
      <c r="N2722" s="637">
        <v>254597.73</v>
      </c>
      <c r="O2722" s="637">
        <v>254597.73</v>
      </c>
      <c r="P2722" s="647">
        <f t="shared" si="87"/>
        <v>0</v>
      </c>
      <c r="Q2722" s="638">
        <f t="shared" si="88"/>
        <v>0</v>
      </c>
      <c r="R2722" s="693" t="s">
        <v>563</v>
      </c>
      <c r="S2722" s="673" t="s">
        <v>1354</v>
      </c>
      <c r="T2722" s="674" t="s">
        <v>11379</v>
      </c>
      <c r="U2722" s="646"/>
      <c r="V2722" s="672"/>
      <c r="W2722" s="670">
        <v>42458</v>
      </c>
      <c r="X2722" s="670">
        <v>42458</v>
      </c>
      <c r="Y2722" s="422" t="s">
        <v>11535</v>
      </c>
      <c r="Z2722" s="637">
        <v>254597.73</v>
      </c>
      <c r="AA2722" s="693" t="s">
        <v>563</v>
      </c>
      <c r="AB2722" s="673" t="s">
        <v>1354</v>
      </c>
    </row>
    <row r="2723" spans="1:28" ht="56.25">
      <c r="A2723" s="475" t="s">
        <v>28445</v>
      </c>
      <c r="B2723" s="1179" t="s">
        <v>11536</v>
      </c>
      <c r="C2723" s="652" t="s">
        <v>11333</v>
      </c>
      <c r="D2723" s="632" t="s">
        <v>269</v>
      </c>
      <c r="E2723" s="476" t="s">
        <v>11377</v>
      </c>
      <c r="F2723" s="422" t="s">
        <v>1140</v>
      </c>
      <c r="G2723" s="632" t="s">
        <v>1033</v>
      </c>
      <c r="H2723" s="632" t="s">
        <v>11537</v>
      </c>
      <c r="I2723" s="652"/>
      <c r="J2723" s="652"/>
      <c r="K2723" s="632" t="s">
        <v>10</v>
      </c>
      <c r="L2723" s="639">
        <v>1</v>
      </c>
      <c r="M2723" s="639" t="s">
        <v>694</v>
      </c>
      <c r="N2723" s="637">
        <v>93988.55</v>
      </c>
      <c r="O2723" s="637">
        <v>93988.55</v>
      </c>
      <c r="P2723" s="647">
        <f t="shared" si="87"/>
        <v>0</v>
      </c>
      <c r="Q2723" s="638">
        <f t="shared" si="88"/>
        <v>0</v>
      </c>
      <c r="R2723" s="693" t="s">
        <v>563</v>
      </c>
      <c r="S2723" s="673" t="s">
        <v>1354</v>
      </c>
      <c r="T2723" s="674" t="s">
        <v>11379</v>
      </c>
      <c r="U2723" s="646"/>
      <c r="V2723" s="672"/>
      <c r="W2723" s="670">
        <v>42464</v>
      </c>
      <c r="X2723" s="670">
        <v>42464</v>
      </c>
      <c r="Y2723" s="422" t="s">
        <v>11538</v>
      </c>
      <c r="Z2723" s="637">
        <v>93988.55</v>
      </c>
      <c r="AA2723" s="693" t="s">
        <v>563</v>
      </c>
      <c r="AB2723" s="673" t="s">
        <v>1354</v>
      </c>
    </row>
    <row r="2724" spans="1:28" ht="56.25">
      <c r="A2724" s="475" t="s">
        <v>28446</v>
      </c>
      <c r="B2724" s="1179" t="s">
        <v>11539</v>
      </c>
      <c r="C2724" s="652" t="s">
        <v>6914</v>
      </c>
      <c r="D2724" s="632" t="s">
        <v>269</v>
      </c>
      <c r="E2724" s="476" t="s">
        <v>11377</v>
      </c>
      <c r="F2724" s="422" t="s">
        <v>1140</v>
      </c>
      <c r="G2724" s="632" t="s">
        <v>1033</v>
      </c>
      <c r="H2724" s="632" t="s">
        <v>11540</v>
      </c>
      <c r="I2724" s="652"/>
      <c r="J2724" s="652"/>
      <c r="K2724" s="632" t="s">
        <v>10</v>
      </c>
      <c r="L2724" s="639">
        <v>1</v>
      </c>
      <c r="M2724" s="639" t="s">
        <v>694</v>
      </c>
      <c r="N2724" s="637">
        <v>40744.980000000003</v>
      </c>
      <c r="O2724" s="637">
        <v>40744.980000000003</v>
      </c>
      <c r="P2724" s="647">
        <f t="shared" si="87"/>
        <v>0</v>
      </c>
      <c r="Q2724" s="638">
        <f t="shared" si="88"/>
        <v>0</v>
      </c>
      <c r="R2724" s="693" t="s">
        <v>563</v>
      </c>
      <c r="S2724" s="673" t="s">
        <v>1354</v>
      </c>
      <c r="T2724" s="674" t="s">
        <v>11379</v>
      </c>
      <c r="U2724" s="646"/>
      <c r="V2724" s="672"/>
      <c r="W2724" s="670">
        <v>42464</v>
      </c>
      <c r="X2724" s="670">
        <v>42464</v>
      </c>
      <c r="Y2724" s="422" t="s">
        <v>11541</v>
      </c>
      <c r="Z2724" s="637">
        <v>40744.980000000003</v>
      </c>
      <c r="AA2724" s="693" t="s">
        <v>563</v>
      </c>
      <c r="AB2724" s="673" t="s">
        <v>1354</v>
      </c>
    </row>
    <row r="2725" spans="1:28" ht="56.25">
      <c r="A2725" s="475" t="s">
        <v>28447</v>
      </c>
      <c r="B2725" s="1179" t="s">
        <v>11231</v>
      </c>
      <c r="C2725" s="652" t="s">
        <v>11232</v>
      </c>
      <c r="D2725" s="632" t="s">
        <v>269</v>
      </c>
      <c r="E2725" s="476" t="s">
        <v>11377</v>
      </c>
      <c r="F2725" s="422" t="s">
        <v>1140</v>
      </c>
      <c r="G2725" s="632" t="s">
        <v>1033</v>
      </c>
      <c r="H2725" s="632" t="s">
        <v>11542</v>
      </c>
      <c r="I2725" s="652"/>
      <c r="J2725" s="652"/>
      <c r="K2725" s="632" t="s">
        <v>10</v>
      </c>
      <c r="L2725" s="639">
        <v>1</v>
      </c>
      <c r="M2725" s="639" t="s">
        <v>694</v>
      </c>
      <c r="N2725" s="637">
        <v>56028.21</v>
      </c>
      <c r="O2725" s="637">
        <v>56028.21</v>
      </c>
      <c r="P2725" s="647">
        <f t="shared" si="87"/>
        <v>0</v>
      </c>
      <c r="Q2725" s="638">
        <f t="shared" si="88"/>
        <v>0</v>
      </c>
      <c r="R2725" s="693" t="s">
        <v>563</v>
      </c>
      <c r="S2725" s="673" t="s">
        <v>1354</v>
      </c>
      <c r="T2725" s="674" t="s">
        <v>11379</v>
      </c>
      <c r="U2725" s="646"/>
      <c r="V2725" s="672"/>
      <c r="W2725" s="670">
        <v>42464</v>
      </c>
      <c r="X2725" s="670">
        <v>42464</v>
      </c>
      <c r="Y2725" s="422" t="s">
        <v>11543</v>
      </c>
      <c r="Z2725" s="637">
        <v>56028.21</v>
      </c>
      <c r="AA2725" s="693" t="s">
        <v>563</v>
      </c>
      <c r="AB2725" s="673" t="s">
        <v>1354</v>
      </c>
    </row>
    <row r="2726" spans="1:28" ht="123.75">
      <c r="A2726" s="475" t="s">
        <v>28448</v>
      </c>
      <c r="B2726" s="1179" t="s">
        <v>11544</v>
      </c>
      <c r="C2726" s="652" t="s">
        <v>6866</v>
      </c>
      <c r="D2726" s="632" t="s">
        <v>269</v>
      </c>
      <c r="E2726" s="476" t="s">
        <v>11377</v>
      </c>
      <c r="F2726" s="422" t="s">
        <v>1140</v>
      </c>
      <c r="G2726" s="632" t="s">
        <v>1231</v>
      </c>
      <c r="H2726" s="632" t="s">
        <v>11545</v>
      </c>
      <c r="I2726" s="652"/>
      <c r="J2726" s="652"/>
      <c r="K2726" s="632" t="s">
        <v>10</v>
      </c>
      <c r="L2726" s="639">
        <v>1</v>
      </c>
      <c r="M2726" s="639" t="s">
        <v>694</v>
      </c>
      <c r="N2726" s="637">
        <v>69172.92</v>
      </c>
      <c r="O2726" s="637">
        <v>69172.92</v>
      </c>
      <c r="P2726" s="647">
        <f t="shared" si="87"/>
        <v>0</v>
      </c>
      <c r="Q2726" s="638">
        <f t="shared" si="88"/>
        <v>0</v>
      </c>
      <c r="R2726" s="693" t="s">
        <v>563</v>
      </c>
      <c r="S2726" s="673" t="s">
        <v>1354</v>
      </c>
      <c r="T2726" s="674" t="s">
        <v>11379</v>
      </c>
      <c r="U2726" s="646"/>
      <c r="V2726" s="672"/>
      <c r="W2726" s="670">
        <v>42467</v>
      </c>
      <c r="X2726" s="670">
        <v>42467</v>
      </c>
      <c r="Y2726" s="632" t="s">
        <v>11546</v>
      </c>
      <c r="Z2726" s="637">
        <v>69172.92</v>
      </c>
      <c r="AA2726" s="693" t="s">
        <v>563</v>
      </c>
      <c r="AB2726" s="673" t="s">
        <v>1354</v>
      </c>
    </row>
    <row r="2727" spans="1:28" ht="112.5">
      <c r="A2727" s="475" t="s">
        <v>28449</v>
      </c>
      <c r="B2727" s="1179" t="s">
        <v>11547</v>
      </c>
      <c r="C2727" s="652" t="s">
        <v>6896</v>
      </c>
      <c r="D2727" s="632" t="s">
        <v>269</v>
      </c>
      <c r="E2727" s="476" t="s">
        <v>11377</v>
      </c>
      <c r="F2727" s="422" t="s">
        <v>1140</v>
      </c>
      <c r="G2727" s="632" t="s">
        <v>11548</v>
      </c>
      <c r="H2727" s="632" t="s">
        <v>11549</v>
      </c>
      <c r="I2727" s="652"/>
      <c r="J2727" s="652"/>
      <c r="K2727" s="632" t="s">
        <v>10</v>
      </c>
      <c r="L2727" s="639">
        <v>1</v>
      </c>
      <c r="M2727" s="639" t="s">
        <v>694</v>
      </c>
      <c r="N2727" s="637">
        <v>116435.68</v>
      </c>
      <c r="O2727" s="637">
        <v>116435.68</v>
      </c>
      <c r="P2727" s="647">
        <f t="shared" si="87"/>
        <v>0</v>
      </c>
      <c r="Q2727" s="638">
        <f t="shared" si="88"/>
        <v>0</v>
      </c>
      <c r="R2727" s="693" t="s">
        <v>563</v>
      </c>
      <c r="S2727" s="673" t="s">
        <v>1354</v>
      </c>
      <c r="T2727" s="674" t="s">
        <v>11379</v>
      </c>
      <c r="U2727" s="646"/>
      <c r="V2727" s="672"/>
      <c r="W2727" s="670">
        <v>42467</v>
      </c>
      <c r="X2727" s="670">
        <v>42467</v>
      </c>
      <c r="Y2727" s="632" t="s">
        <v>11550</v>
      </c>
      <c r="Z2727" s="637">
        <v>116435.68</v>
      </c>
      <c r="AA2727" s="693" t="s">
        <v>563</v>
      </c>
      <c r="AB2727" s="673" t="s">
        <v>1354</v>
      </c>
    </row>
    <row r="2728" spans="1:28" ht="112.5">
      <c r="A2728" s="475" t="s">
        <v>28450</v>
      </c>
      <c r="B2728" s="1179" t="s">
        <v>11551</v>
      </c>
      <c r="C2728" s="652" t="s">
        <v>6860</v>
      </c>
      <c r="D2728" s="632" t="s">
        <v>269</v>
      </c>
      <c r="E2728" s="476" t="s">
        <v>11377</v>
      </c>
      <c r="F2728" s="422" t="s">
        <v>1140</v>
      </c>
      <c r="G2728" s="632" t="s">
        <v>1231</v>
      </c>
      <c r="H2728" s="632" t="s">
        <v>11552</v>
      </c>
      <c r="I2728" s="652"/>
      <c r="J2728" s="652"/>
      <c r="K2728" s="632" t="s">
        <v>10</v>
      </c>
      <c r="L2728" s="639">
        <v>1</v>
      </c>
      <c r="M2728" s="639" t="s">
        <v>694</v>
      </c>
      <c r="N2728" s="637">
        <v>264867.5</v>
      </c>
      <c r="O2728" s="637">
        <v>264867.5</v>
      </c>
      <c r="P2728" s="647">
        <f t="shared" si="87"/>
        <v>0</v>
      </c>
      <c r="Q2728" s="638">
        <f t="shared" si="88"/>
        <v>0</v>
      </c>
      <c r="R2728" s="693" t="s">
        <v>563</v>
      </c>
      <c r="S2728" s="673" t="s">
        <v>1354</v>
      </c>
      <c r="T2728" s="674" t="s">
        <v>11379</v>
      </c>
      <c r="U2728" s="646"/>
      <c r="V2728" s="672"/>
      <c r="W2728" s="670">
        <v>42467</v>
      </c>
      <c r="X2728" s="670">
        <v>42467</v>
      </c>
      <c r="Y2728" s="422" t="s">
        <v>11553</v>
      </c>
      <c r="Z2728" s="637">
        <v>264867.5</v>
      </c>
      <c r="AA2728" s="693" t="s">
        <v>563</v>
      </c>
      <c r="AB2728" s="673" t="s">
        <v>1354</v>
      </c>
    </row>
    <row r="2729" spans="1:28" ht="56.25">
      <c r="A2729" s="475" t="s">
        <v>28451</v>
      </c>
      <c r="B2729" s="1179" t="s">
        <v>11293</v>
      </c>
      <c r="C2729" s="652" t="s">
        <v>11294</v>
      </c>
      <c r="D2729" s="632" t="s">
        <v>269</v>
      </c>
      <c r="E2729" s="476" t="s">
        <v>11377</v>
      </c>
      <c r="F2729" s="422" t="s">
        <v>1140</v>
      </c>
      <c r="G2729" s="632" t="s">
        <v>11554</v>
      </c>
      <c r="H2729" s="632" t="s">
        <v>11555</v>
      </c>
      <c r="I2729" s="652"/>
      <c r="J2729" s="652"/>
      <c r="K2729" s="632" t="s">
        <v>10</v>
      </c>
      <c r="L2729" s="639">
        <v>1</v>
      </c>
      <c r="M2729" s="639" t="s">
        <v>694</v>
      </c>
      <c r="N2729" s="637">
        <v>162182.67000000001</v>
      </c>
      <c r="O2729" s="637">
        <v>162182.67000000001</v>
      </c>
      <c r="P2729" s="647">
        <f t="shared" si="87"/>
        <v>0</v>
      </c>
      <c r="Q2729" s="638">
        <f t="shared" si="88"/>
        <v>0</v>
      </c>
      <c r="R2729" s="693" t="s">
        <v>563</v>
      </c>
      <c r="S2729" s="673" t="s">
        <v>1354</v>
      </c>
      <c r="T2729" s="674" t="s">
        <v>11379</v>
      </c>
      <c r="U2729" s="646"/>
      <c r="V2729" s="672"/>
      <c r="W2729" s="670">
        <v>42468</v>
      </c>
      <c r="X2729" s="670">
        <v>42468</v>
      </c>
      <c r="Y2729" s="422" t="s">
        <v>11556</v>
      </c>
      <c r="Z2729" s="637">
        <v>162182.67000000001</v>
      </c>
      <c r="AA2729" s="693" t="s">
        <v>563</v>
      </c>
      <c r="AB2729" s="673" t="s">
        <v>1354</v>
      </c>
    </row>
    <row r="2730" spans="1:28" ht="56.25">
      <c r="A2730" s="475" t="s">
        <v>28452</v>
      </c>
      <c r="B2730" s="1179" t="s">
        <v>11303</v>
      </c>
      <c r="C2730" s="652" t="s">
        <v>11304</v>
      </c>
      <c r="D2730" s="632" t="s">
        <v>269</v>
      </c>
      <c r="E2730" s="476" t="s">
        <v>11377</v>
      </c>
      <c r="F2730" s="422" t="s">
        <v>1140</v>
      </c>
      <c r="G2730" s="632" t="s">
        <v>1231</v>
      </c>
      <c r="H2730" s="632" t="s">
        <v>11557</v>
      </c>
      <c r="I2730" s="652"/>
      <c r="J2730" s="652"/>
      <c r="K2730" s="632" t="s">
        <v>10</v>
      </c>
      <c r="L2730" s="639">
        <v>1</v>
      </c>
      <c r="M2730" s="639" t="s">
        <v>694</v>
      </c>
      <c r="N2730" s="637">
        <v>47370.53</v>
      </c>
      <c r="O2730" s="637">
        <v>47370.53</v>
      </c>
      <c r="P2730" s="647">
        <f t="shared" si="87"/>
        <v>0</v>
      </c>
      <c r="Q2730" s="638">
        <f t="shared" si="88"/>
        <v>0</v>
      </c>
      <c r="R2730" s="693" t="s">
        <v>563</v>
      </c>
      <c r="S2730" s="673" t="s">
        <v>1354</v>
      </c>
      <c r="T2730" s="674" t="s">
        <v>11379</v>
      </c>
      <c r="U2730" s="646"/>
      <c r="V2730" s="672"/>
      <c r="W2730" s="670">
        <v>42467</v>
      </c>
      <c r="X2730" s="670">
        <v>42467</v>
      </c>
      <c r="Y2730" s="422" t="s">
        <v>11558</v>
      </c>
      <c r="Z2730" s="637">
        <v>47370.53</v>
      </c>
      <c r="AA2730" s="693" t="s">
        <v>563</v>
      </c>
      <c r="AB2730" s="673" t="s">
        <v>1354</v>
      </c>
    </row>
    <row r="2731" spans="1:28" ht="56.25">
      <c r="A2731" s="475" t="s">
        <v>28453</v>
      </c>
      <c r="B2731" s="1179" t="s">
        <v>7582</v>
      </c>
      <c r="C2731" s="652" t="s">
        <v>11318</v>
      </c>
      <c r="D2731" s="632" t="s">
        <v>269</v>
      </c>
      <c r="E2731" s="476" t="s">
        <v>11377</v>
      </c>
      <c r="F2731" s="422" t="s">
        <v>1140</v>
      </c>
      <c r="G2731" s="632" t="s">
        <v>1027</v>
      </c>
      <c r="H2731" s="632" t="s">
        <v>11559</v>
      </c>
      <c r="I2731" s="652"/>
      <c r="J2731" s="652"/>
      <c r="K2731" s="632" t="s">
        <v>10</v>
      </c>
      <c r="L2731" s="639">
        <v>1</v>
      </c>
      <c r="M2731" s="639" t="s">
        <v>694</v>
      </c>
      <c r="N2731" s="637">
        <v>23867.84</v>
      </c>
      <c r="O2731" s="637">
        <v>23867.84</v>
      </c>
      <c r="P2731" s="647">
        <f t="shared" si="87"/>
        <v>0</v>
      </c>
      <c r="Q2731" s="638">
        <f t="shared" si="88"/>
        <v>0</v>
      </c>
      <c r="R2731" s="693" t="s">
        <v>563</v>
      </c>
      <c r="S2731" s="673" t="s">
        <v>1354</v>
      </c>
      <c r="T2731" s="674" t="s">
        <v>11379</v>
      </c>
      <c r="U2731" s="646"/>
      <c r="V2731" s="672"/>
      <c r="W2731" s="670">
        <v>42459</v>
      </c>
      <c r="X2731" s="670">
        <v>42459</v>
      </c>
      <c r="Y2731" s="422" t="s">
        <v>11560</v>
      </c>
      <c r="Z2731" s="637">
        <v>23867.84</v>
      </c>
      <c r="AA2731" s="693" t="s">
        <v>563</v>
      </c>
      <c r="AB2731" s="673" t="s">
        <v>1354</v>
      </c>
    </row>
    <row r="2732" spans="1:28" ht="56.25">
      <c r="A2732" s="475" t="s">
        <v>28454</v>
      </c>
      <c r="B2732" s="1179" t="s">
        <v>11561</v>
      </c>
      <c r="C2732" s="652" t="s">
        <v>11258</v>
      </c>
      <c r="D2732" s="632" t="s">
        <v>269</v>
      </c>
      <c r="E2732" s="476" t="s">
        <v>11377</v>
      </c>
      <c r="F2732" s="422" t="s">
        <v>1140</v>
      </c>
      <c r="G2732" s="632" t="s">
        <v>11562</v>
      </c>
      <c r="H2732" s="632" t="s">
        <v>11563</v>
      </c>
      <c r="I2732" s="652"/>
      <c r="J2732" s="652"/>
      <c r="K2732" s="632" t="s">
        <v>10</v>
      </c>
      <c r="L2732" s="639">
        <v>1</v>
      </c>
      <c r="M2732" s="639" t="s">
        <v>694</v>
      </c>
      <c r="N2732" s="637">
        <v>48291.98</v>
      </c>
      <c r="O2732" s="637">
        <v>48291.98</v>
      </c>
      <c r="P2732" s="647">
        <f t="shared" si="87"/>
        <v>0</v>
      </c>
      <c r="Q2732" s="638">
        <f t="shared" si="88"/>
        <v>0</v>
      </c>
      <c r="R2732" s="693" t="s">
        <v>563</v>
      </c>
      <c r="S2732" s="673" t="s">
        <v>1354</v>
      </c>
      <c r="T2732" s="674" t="s">
        <v>11379</v>
      </c>
      <c r="U2732" s="646"/>
      <c r="V2732" s="672"/>
      <c r="W2732" s="670">
        <v>42466</v>
      </c>
      <c r="X2732" s="670">
        <v>42466</v>
      </c>
      <c r="Y2732" s="422" t="s">
        <v>11564</v>
      </c>
      <c r="Z2732" s="637">
        <v>48291.98</v>
      </c>
      <c r="AA2732" s="693" t="s">
        <v>563</v>
      </c>
      <c r="AB2732" s="673" t="s">
        <v>1354</v>
      </c>
    </row>
    <row r="2733" spans="1:28" ht="56.25">
      <c r="A2733" s="475" t="s">
        <v>28455</v>
      </c>
      <c r="B2733" s="1179" t="s">
        <v>11565</v>
      </c>
      <c r="C2733" s="652" t="s">
        <v>6908</v>
      </c>
      <c r="D2733" s="632" t="s">
        <v>269</v>
      </c>
      <c r="E2733" s="476" t="s">
        <v>11377</v>
      </c>
      <c r="F2733" s="422" t="s">
        <v>1140</v>
      </c>
      <c r="G2733" s="632" t="s">
        <v>1038</v>
      </c>
      <c r="H2733" s="632" t="s">
        <v>11566</v>
      </c>
      <c r="I2733" s="652"/>
      <c r="J2733" s="652"/>
      <c r="K2733" s="632" t="s">
        <v>10</v>
      </c>
      <c r="L2733" s="639">
        <v>1</v>
      </c>
      <c r="M2733" s="639" t="s">
        <v>694</v>
      </c>
      <c r="N2733" s="637">
        <v>93502.09</v>
      </c>
      <c r="O2733" s="637">
        <v>93502.09</v>
      </c>
      <c r="P2733" s="647">
        <f t="shared" si="87"/>
        <v>0</v>
      </c>
      <c r="Q2733" s="638">
        <f t="shared" si="88"/>
        <v>0</v>
      </c>
      <c r="R2733" s="693" t="s">
        <v>563</v>
      </c>
      <c r="S2733" s="673" t="s">
        <v>1354</v>
      </c>
      <c r="T2733" s="674" t="s">
        <v>11379</v>
      </c>
      <c r="U2733" s="646"/>
      <c r="V2733" s="672"/>
      <c r="W2733" s="670">
        <v>42481</v>
      </c>
      <c r="X2733" s="670">
        <v>42481</v>
      </c>
      <c r="Y2733" s="422" t="s">
        <v>11567</v>
      </c>
      <c r="Z2733" s="637">
        <v>93502.09</v>
      </c>
      <c r="AA2733" s="693" t="s">
        <v>563</v>
      </c>
      <c r="AB2733" s="673" t="s">
        <v>1354</v>
      </c>
    </row>
    <row r="2734" spans="1:28" ht="56.25">
      <c r="A2734" s="475" t="s">
        <v>28456</v>
      </c>
      <c r="B2734" s="1179" t="s">
        <v>11568</v>
      </c>
      <c r="C2734" s="652" t="s">
        <v>11331</v>
      </c>
      <c r="D2734" s="632" t="s">
        <v>269</v>
      </c>
      <c r="E2734" s="476" t="s">
        <v>11377</v>
      </c>
      <c r="F2734" s="422" t="s">
        <v>1140</v>
      </c>
      <c r="G2734" s="632" t="s">
        <v>1038</v>
      </c>
      <c r="H2734" s="632" t="s">
        <v>11569</v>
      </c>
      <c r="I2734" s="652"/>
      <c r="J2734" s="652"/>
      <c r="K2734" s="632" t="s">
        <v>10</v>
      </c>
      <c r="L2734" s="639">
        <v>1</v>
      </c>
      <c r="M2734" s="639" t="s">
        <v>694</v>
      </c>
      <c r="N2734" s="637">
        <v>42009.58</v>
      </c>
      <c r="O2734" s="637">
        <v>42009.58</v>
      </c>
      <c r="P2734" s="647">
        <f t="shared" si="87"/>
        <v>0</v>
      </c>
      <c r="Q2734" s="638">
        <f t="shared" si="88"/>
        <v>0</v>
      </c>
      <c r="R2734" s="693" t="s">
        <v>563</v>
      </c>
      <c r="S2734" s="673" t="s">
        <v>1354</v>
      </c>
      <c r="T2734" s="674" t="s">
        <v>11379</v>
      </c>
      <c r="U2734" s="646"/>
      <c r="V2734" s="672"/>
      <c r="W2734" s="670">
        <v>42481</v>
      </c>
      <c r="X2734" s="670">
        <v>42481</v>
      </c>
      <c r="Y2734" s="422" t="s">
        <v>11570</v>
      </c>
      <c r="Z2734" s="637">
        <v>42009.58</v>
      </c>
      <c r="AA2734" s="693" t="s">
        <v>563</v>
      </c>
      <c r="AB2734" s="673" t="s">
        <v>1354</v>
      </c>
    </row>
    <row r="2735" spans="1:28" ht="56.25">
      <c r="A2735" s="475" t="s">
        <v>28457</v>
      </c>
      <c r="B2735" s="1179" t="s">
        <v>11571</v>
      </c>
      <c r="C2735" s="652" t="s">
        <v>11359</v>
      </c>
      <c r="D2735" s="632" t="s">
        <v>269</v>
      </c>
      <c r="E2735" s="476" t="s">
        <v>11377</v>
      </c>
      <c r="F2735" s="422" t="s">
        <v>1140</v>
      </c>
      <c r="G2735" s="632" t="s">
        <v>857</v>
      </c>
      <c r="H2735" s="632" t="s">
        <v>11572</v>
      </c>
      <c r="I2735" s="652"/>
      <c r="J2735" s="652"/>
      <c r="K2735" s="632" t="s">
        <v>10</v>
      </c>
      <c r="L2735" s="639">
        <v>1</v>
      </c>
      <c r="M2735" s="639" t="s">
        <v>694</v>
      </c>
      <c r="N2735" s="637">
        <v>150214.84</v>
      </c>
      <c r="O2735" s="637">
        <v>150214.84</v>
      </c>
      <c r="P2735" s="647">
        <f t="shared" si="87"/>
        <v>0</v>
      </c>
      <c r="Q2735" s="638">
        <f t="shared" si="88"/>
        <v>0</v>
      </c>
      <c r="R2735" s="693" t="s">
        <v>563</v>
      </c>
      <c r="S2735" s="673" t="s">
        <v>1354</v>
      </c>
      <c r="T2735" s="674" t="s">
        <v>11379</v>
      </c>
      <c r="U2735" s="646"/>
      <c r="V2735" s="672"/>
      <c r="W2735" s="670">
        <v>42460</v>
      </c>
      <c r="X2735" s="670">
        <v>42460</v>
      </c>
      <c r="Y2735" s="422" t="s">
        <v>11573</v>
      </c>
      <c r="Z2735" s="637">
        <v>150214.84</v>
      </c>
      <c r="AA2735" s="693" t="s">
        <v>563</v>
      </c>
      <c r="AB2735" s="673" t="s">
        <v>1354</v>
      </c>
    </row>
    <row r="2736" spans="1:28" ht="56.25">
      <c r="A2736" s="475" t="s">
        <v>28458</v>
      </c>
      <c r="B2736" s="1179" t="s">
        <v>11249</v>
      </c>
      <c r="C2736" s="652" t="s">
        <v>11250</v>
      </c>
      <c r="D2736" s="632" t="s">
        <v>269</v>
      </c>
      <c r="E2736" s="476" t="s">
        <v>11377</v>
      </c>
      <c r="F2736" s="422" t="s">
        <v>1140</v>
      </c>
      <c r="G2736" s="632" t="s">
        <v>847</v>
      </c>
      <c r="H2736" s="632" t="s">
        <v>11574</v>
      </c>
      <c r="I2736" s="652"/>
      <c r="J2736" s="652"/>
      <c r="K2736" s="632" t="s">
        <v>10</v>
      </c>
      <c r="L2736" s="639">
        <v>1</v>
      </c>
      <c r="M2736" s="639" t="s">
        <v>694</v>
      </c>
      <c r="N2736" s="637">
        <v>65755.31</v>
      </c>
      <c r="O2736" s="637">
        <v>65755.31</v>
      </c>
      <c r="P2736" s="647">
        <f t="shared" si="87"/>
        <v>0</v>
      </c>
      <c r="Q2736" s="638">
        <f t="shared" si="88"/>
        <v>0</v>
      </c>
      <c r="R2736" s="693" t="s">
        <v>563</v>
      </c>
      <c r="S2736" s="673" t="s">
        <v>1354</v>
      </c>
      <c r="T2736" s="674" t="s">
        <v>11379</v>
      </c>
      <c r="U2736" s="646"/>
      <c r="V2736" s="672"/>
      <c r="W2736" s="670">
        <v>42417</v>
      </c>
      <c r="X2736" s="670">
        <v>42417</v>
      </c>
      <c r="Y2736" s="422" t="s">
        <v>11575</v>
      </c>
      <c r="Z2736" s="637">
        <v>65755.31</v>
      </c>
      <c r="AA2736" s="693" t="s">
        <v>563</v>
      </c>
      <c r="AB2736" s="673" t="s">
        <v>1354</v>
      </c>
    </row>
    <row r="2737" spans="1:28" ht="56.25">
      <c r="A2737" s="475" t="s">
        <v>28459</v>
      </c>
      <c r="B2737" s="1172" t="s">
        <v>11306</v>
      </c>
      <c r="C2737" s="652" t="s">
        <v>11307</v>
      </c>
      <c r="D2737" s="632" t="s">
        <v>269</v>
      </c>
      <c r="E2737" s="476" t="s">
        <v>11377</v>
      </c>
      <c r="F2737" s="422" t="s">
        <v>1140</v>
      </c>
      <c r="G2737" s="632" t="s">
        <v>857</v>
      </c>
      <c r="H2737" s="632" t="s">
        <v>11576</v>
      </c>
      <c r="I2737" s="652"/>
      <c r="J2737" s="652"/>
      <c r="K2737" s="632" t="s">
        <v>10</v>
      </c>
      <c r="L2737" s="639">
        <v>1</v>
      </c>
      <c r="M2737" s="639" t="s">
        <v>694</v>
      </c>
      <c r="N2737" s="637">
        <v>55497.59</v>
      </c>
      <c r="O2737" s="637">
        <v>55497.59</v>
      </c>
      <c r="P2737" s="647">
        <f t="shared" si="87"/>
        <v>0</v>
      </c>
      <c r="Q2737" s="638">
        <f t="shared" si="88"/>
        <v>0</v>
      </c>
      <c r="R2737" s="693" t="s">
        <v>563</v>
      </c>
      <c r="S2737" s="673" t="s">
        <v>1354</v>
      </c>
      <c r="T2737" s="674" t="s">
        <v>11379</v>
      </c>
      <c r="U2737" s="646"/>
      <c r="V2737" s="672"/>
      <c r="W2737" s="670">
        <v>42460</v>
      </c>
      <c r="X2737" s="670">
        <v>42460</v>
      </c>
      <c r="Y2737" s="422" t="s">
        <v>11577</v>
      </c>
      <c r="Z2737" s="637">
        <v>55497.59</v>
      </c>
      <c r="AA2737" s="693" t="s">
        <v>563</v>
      </c>
      <c r="AB2737" s="673" t="s">
        <v>1354</v>
      </c>
    </row>
    <row r="2738" spans="1:28" ht="56.25">
      <c r="A2738" s="475" t="s">
        <v>28460</v>
      </c>
      <c r="B2738" s="1179" t="s">
        <v>11578</v>
      </c>
      <c r="C2738" s="652" t="s">
        <v>6902</v>
      </c>
      <c r="D2738" s="632" t="s">
        <v>269</v>
      </c>
      <c r="E2738" s="476" t="s">
        <v>11377</v>
      </c>
      <c r="F2738" s="422" t="s">
        <v>1140</v>
      </c>
      <c r="G2738" s="632" t="s">
        <v>1027</v>
      </c>
      <c r="H2738" s="632" t="s">
        <v>11579</v>
      </c>
      <c r="I2738" s="652"/>
      <c r="J2738" s="652"/>
      <c r="K2738" s="632" t="s">
        <v>10</v>
      </c>
      <c r="L2738" s="639">
        <v>1</v>
      </c>
      <c r="M2738" s="639" t="s">
        <v>694</v>
      </c>
      <c r="N2738" s="637">
        <v>1262139.3</v>
      </c>
      <c r="O2738" s="637">
        <v>1262139.3</v>
      </c>
      <c r="P2738" s="647">
        <f t="shared" si="87"/>
        <v>0</v>
      </c>
      <c r="Q2738" s="638">
        <f t="shared" si="88"/>
        <v>0</v>
      </c>
      <c r="R2738" s="693" t="s">
        <v>563</v>
      </c>
      <c r="S2738" s="673" t="s">
        <v>1354</v>
      </c>
      <c r="T2738" s="674" t="s">
        <v>11379</v>
      </c>
      <c r="U2738" s="670"/>
      <c r="V2738" s="528"/>
      <c r="W2738" s="670">
        <v>42459</v>
      </c>
      <c r="X2738" s="633">
        <v>1262139.3</v>
      </c>
      <c r="Y2738" s="422" t="s">
        <v>11580</v>
      </c>
      <c r="Z2738" s="637">
        <v>1262139.3</v>
      </c>
      <c r="AA2738" s="693" t="s">
        <v>563</v>
      </c>
      <c r="AB2738" s="673" t="s">
        <v>1354</v>
      </c>
    </row>
    <row r="2739" spans="1:28" ht="90">
      <c r="A2739" s="475" t="s">
        <v>28461</v>
      </c>
      <c r="B2739" s="1172" t="s">
        <v>4618</v>
      </c>
      <c r="C2739" s="650" t="s">
        <v>6863</v>
      </c>
      <c r="D2739" s="632" t="s">
        <v>269</v>
      </c>
      <c r="E2739" s="635" t="s">
        <v>11581</v>
      </c>
      <c r="F2739" s="422" t="s">
        <v>1140</v>
      </c>
      <c r="G2739" s="632" t="s">
        <v>1068</v>
      </c>
      <c r="H2739" s="632" t="s">
        <v>11582</v>
      </c>
      <c r="I2739" s="652"/>
      <c r="J2739" s="652"/>
      <c r="K2739" s="632" t="s">
        <v>10</v>
      </c>
      <c r="L2739" s="639">
        <v>1</v>
      </c>
      <c r="M2739" s="639" t="s">
        <v>694</v>
      </c>
      <c r="N2739" s="637">
        <v>1225492.3899999999</v>
      </c>
      <c r="O2739" s="637">
        <v>1225492.3899999999</v>
      </c>
      <c r="P2739" s="647">
        <f t="shared" si="87"/>
        <v>0</v>
      </c>
      <c r="Q2739" s="638">
        <f t="shared" si="88"/>
        <v>0</v>
      </c>
      <c r="R2739" s="476" t="s">
        <v>11583</v>
      </c>
      <c r="S2739" s="422" t="s">
        <v>266</v>
      </c>
      <c r="T2739" s="476" t="s">
        <v>11584</v>
      </c>
      <c r="U2739" s="646"/>
      <c r="V2739" s="672"/>
      <c r="W2739" s="670">
        <v>42454</v>
      </c>
      <c r="X2739" s="670">
        <v>42454</v>
      </c>
      <c r="Y2739" s="422" t="s">
        <v>11585</v>
      </c>
      <c r="Z2739" s="637">
        <v>1225492.3899999999</v>
      </c>
      <c r="AA2739" s="476" t="s">
        <v>11583</v>
      </c>
      <c r="AB2739" s="422" t="s">
        <v>266</v>
      </c>
    </row>
    <row r="2740" spans="1:28" ht="45">
      <c r="A2740" s="475" t="s">
        <v>28462</v>
      </c>
      <c r="B2740" s="1179" t="s">
        <v>7582</v>
      </c>
      <c r="C2740" s="652" t="s">
        <v>11318</v>
      </c>
      <c r="D2740" s="632" t="s">
        <v>269</v>
      </c>
      <c r="E2740" s="476" t="s">
        <v>11581</v>
      </c>
      <c r="F2740" s="422" t="s">
        <v>1140</v>
      </c>
      <c r="G2740" s="632" t="s">
        <v>11586</v>
      </c>
      <c r="H2740" s="632" t="s">
        <v>11587</v>
      </c>
      <c r="I2740" s="652"/>
      <c r="J2740" s="652"/>
      <c r="K2740" s="632" t="s">
        <v>10</v>
      </c>
      <c r="L2740" s="639">
        <v>1</v>
      </c>
      <c r="M2740" s="639" t="s">
        <v>694</v>
      </c>
      <c r="N2740" s="637">
        <v>978860.13</v>
      </c>
      <c r="O2740" s="637">
        <v>978860.13</v>
      </c>
      <c r="P2740" s="647">
        <f t="shared" si="87"/>
        <v>0</v>
      </c>
      <c r="Q2740" s="638">
        <f t="shared" si="88"/>
        <v>0</v>
      </c>
      <c r="R2740" s="476" t="s">
        <v>11588</v>
      </c>
      <c r="S2740" s="422" t="s">
        <v>1165</v>
      </c>
      <c r="T2740" s="476" t="s">
        <v>11589</v>
      </c>
      <c r="U2740" s="646"/>
      <c r="V2740" s="672"/>
      <c r="W2740" s="670">
        <v>42466</v>
      </c>
      <c r="X2740" s="670">
        <v>42466</v>
      </c>
      <c r="Y2740" s="422" t="s">
        <v>11590</v>
      </c>
      <c r="Z2740" s="637">
        <v>978860.13</v>
      </c>
      <c r="AA2740" s="693" t="s">
        <v>274</v>
      </c>
      <c r="AB2740" s="673" t="s">
        <v>1165</v>
      </c>
    </row>
    <row r="2741" spans="1:28" ht="45">
      <c r="A2741" s="475" t="s">
        <v>28463</v>
      </c>
      <c r="B2741" s="1179" t="s">
        <v>11225</v>
      </c>
      <c r="C2741" s="652" t="s">
        <v>11226</v>
      </c>
      <c r="D2741" s="632" t="s">
        <v>269</v>
      </c>
      <c r="E2741" s="476" t="s">
        <v>11581</v>
      </c>
      <c r="F2741" s="422" t="s">
        <v>1140</v>
      </c>
      <c r="G2741" s="632" t="s">
        <v>693</v>
      </c>
      <c r="H2741" s="632" t="s">
        <v>11591</v>
      </c>
      <c r="I2741" s="652"/>
      <c r="J2741" s="652"/>
      <c r="K2741" s="632" t="s">
        <v>10</v>
      </c>
      <c r="L2741" s="639">
        <v>1</v>
      </c>
      <c r="M2741" s="639" t="s">
        <v>694</v>
      </c>
      <c r="N2741" s="637">
        <v>460567.15</v>
      </c>
      <c r="O2741" s="637">
        <v>460567.15</v>
      </c>
      <c r="P2741" s="647">
        <f t="shared" si="87"/>
        <v>0</v>
      </c>
      <c r="Q2741" s="638">
        <f t="shared" si="88"/>
        <v>0</v>
      </c>
      <c r="R2741" s="476" t="s">
        <v>274</v>
      </c>
      <c r="S2741" s="422" t="s">
        <v>1165</v>
      </c>
      <c r="T2741" s="476" t="s">
        <v>11592</v>
      </c>
      <c r="U2741" s="646"/>
      <c r="V2741" s="672"/>
      <c r="W2741" s="670">
        <v>42458</v>
      </c>
      <c r="X2741" s="670">
        <v>42458</v>
      </c>
      <c r="Y2741" s="422" t="s">
        <v>11593</v>
      </c>
      <c r="Z2741" s="637">
        <v>460567.15</v>
      </c>
      <c r="AA2741" s="693" t="s">
        <v>11594</v>
      </c>
      <c r="AB2741" s="673" t="s">
        <v>1165</v>
      </c>
    </row>
    <row r="2742" spans="1:28" ht="45">
      <c r="A2742" s="475" t="s">
        <v>28464</v>
      </c>
      <c r="B2742" s="1179" t="s">
        <v>11479</v>
      </c>
      <c r="C2742" s="652" t="s">
        <v>11229</v>
      </c>
      <c r="D2742" s="632" t="s">
        <v>269</v>
      </c>
      <c r="E2742" s="476" t="s">
        <v>11581</v>
      </c>
      <c r="F2742" s="422" t="s">
        <v>1140</v>
      </c>
      <c r="G2742" s="632" t="s">
        <v>1021</v>
      </c>
      <c r="H2742" s="632" t="s">
        <v>11595</v>
      </c>
      <c r="I2742" s="652"/>
      <c r="J2742" s="652"/>
      <c r="K2742" s="632" t="s">
        <v>10</v>
      </c>
      <c r="L2742" s="639">
        <v>1</v>
      </c>
      <c r="M2742" s="639" t="s">
        <v>694</v>
      </c>
      <c r="N2742" s="637">
        <v>771290.95</v>
      </c>
      <c r="O2742" s="637">
        <v>771290.95</v>
      </c>
      <c r="P2742" s="647">
        <f t="shared" si="87"/>
        <v>0</v>
      </c>
      <c r="Q2742" s="638">
        <f t="shared" si="88"/>
        <v>0</v>
      </c>
      <c r="R2742" s="476" t="s">
        <v>11596</v>
      </c>
      <c r="S2742" s="422" t="s">
        <v>266</v>
      </c>
      <c r="T2742" s="476" t="s">
        <v>11597</v>
      </c>
      <c r="U2742" s="646"/>
      <c r="V2742" s="672"/>
      <c r="W2742" s="670">
        <v>42457</v>
      </c>
      <c r="X2742" s="670">
        <v>42457</v>
      </c>
      <c r="Y2742" s="422" t="s">
        <v>11598</v>
      </c>
      <c r="Z2742" s="637">
        <v>771290.95</v>
      </c>
      <c r="AA2742" s="476" t="s">
        <v>11596</v>
      </c>
      <c r="AB2742" s="422" t="s">
        <v>266</v>
      </c>
    </row>
    <row r="2743" spans="1:28" ht="56.25">
      <c r="A2743" s="475" t="s">
        <v>28465</v>
      </c>
      <c r="B2743" s="1172" t="s">
        <v>11306</v>
      </c>
      <c r="C2743" s="652" t="s">
        <v>11307</v>
      </c>
      <c r="D2743" s="632" t="s">
        <v>269</v>
      </c>
      <c r="E2743" s="476" t="s">
        <v>11581</v>
      </c>
      <c r="F2743" s="422" t="s">
        <v>1140</v>
      </c>
      <c r="G2743" s="632" t="s">
        <v>1231</v>
      </c>
      <c r="H2743" s="632" t="s">
        <v>11599</v>
      </c>
      <c r="I2743" s="652"/>
      <c r="J2743" s="652"/>
      <c r="K2743" s="632" t="s">
        <v>10</v>
      </c>
      <c r="L2743" s="639">
        <v>1</v>
      </c>
      <c r="M2743" s="639" t="s">
        <v>694</v>
      </c>
      <c r="N2743" s="637">
        <v>385741.85</v>
      </c>
      <c r="O2743" s="637">
        <v>385741.85</v>
      </c>
      <c r="P2743" s="647">
        <f t="shared" si="87"/>
        <v>0</v>
      </c>
      <c r="Q2743" s="638">
        <f t="shared" si="88"/>
        <v>0</v>
      </c>
      <c r="R2743" s="476" t="s">
        <v>11596</v>
      </c>
      <c r="S2743" s="422" t="s">
        <v>266</v>
      </c>
      <c r="T2743" s="476" t="s">
        <v>11600</v>
      </c>
      <c r="U2743" s="646"/>
      <c r="V2743" s="672"/>
      <c r="W2743" s="670">
        <v>42467</v>
      </c>
      <c r="X2743" s="670">
        <v>42467</v>
      </c>
      <c r="Y2743" s="422" t="s">
        <v>11601</v>
      </c>
      <c r="Z2743" s="637">
        <v>385741.85</v>
      </c>
      <c r="AA2743" s="476" t="s">
        <v>11596</v>
      </c>
      <c r="AB2743" s="422" t="s">
        <v>266</v>
      </c>
    </row>
    <row r="2744" spans="1:28" ht="56.25">
      <c r="A2744" s="475" t="s">
        <v>28466</v>
      </c>
      <c r="B2744" s="1179" t="s">
        <v>11263</v>
      </c>
      <c r="C2744" s="652" t="s">
        <v>11264</v>
      </c>
      <c r="D2744" s="632" t="s">
        <v>269</v>
      </c>
      <c r="E2744" s="476" t="s">
        <v>11581</v>
      </c>
      <c r="F2744" s="422" t="s">
        <v>1140</v>
      </c>
      <c r="G2744" s="632" t="s">
        <v>11602</v>
      </c>
      <c r="H2744" s="632" t="s">
        <v>11603</v>
      </c>
      <c r="I2744" s="652"/>
      <c r="J2744" s="652"/>
      <c r="K2744" s="632" t="s">
        <v>10</v>
      </c>
      <c r="L2744" s="639">
        <v>1</v>
      </c>
      <c r="M2744" s="639" t="s">
        <v>694</v>
      </c>
      <c r="N2744" s="637">
        <v>957347.85</v>
      </c>
      <c r="O2744" s="637">
        <v>957347.85</v>
      </c>
      <c r="P2744" s="647">
        <f t="shared" si="87"/>
        <v>0</v>
      </c>
      <c r="Q2744" s="638">
        <f t="shared" si="88"/>
        <v>0</v>
      </c>
      <c r="R2744" s="476" t="s">
        <v>11596</v>
      </c>
      <c r="S2744" s="422" t="s">
        <v>266</v>
      </c>
      <c r="T2744" s="476" t="s">
        <v>11600</v>
      </c>
      <c r="U2744" s="646"/>
      <c r="V2744" s="672"/>
      <c r="W2744" s="670">
        <v>42457</v>
      </c>
      <c r="X2744" s="670">
        <v>42457</v>
      </c>
      <c r="Y2744" s="422" t="s">
        <v>11604</v>
      </c>
      <c r="Z2744" s="637">
        <v>957347.85</v>
      </c>
      <c r="AA2744" s="476" t="s">
        <v>11596</v>
      </c>
      <c r="AB2744" s="422" t="s">
        <v>266</v>
      </c>
    </row>
    <row r="2745" spans="1:28" ht="123.75">
      <c r="A2745" s="475" t="s">
        <v>28467</v>
      </c>
      <c r="B2745" s="1172" t="s">
        <v>4703</v>
      </c>
      <c r="C2745" s="650" t="s">
        <v>6917</v>
      </c>
      <c r="D2745" s="632" t="s">
        <v>269</v>
      </c>
      <c r="E2745" s="476" t="s">
        <v>11581</v>
      </c>
      <c r="F2745" s="422" t="s">
        <v>1140</v>
      </c>
      <c r="G2745" s="632" t="s">
        <v>1185</v>
      </c>
      <c r="H2745" s="632" t="s">
        <v>11605</v>
      </c>
      <c r="I2745" s="652"/>
      <c r="J2745" s="652"/>
      <c r="K2745" s="632" t="s">
        <v>10</v>
      </c>
      <c r="L2745" s="639">
        <v>1</v>
      </c>
      <c r="M2745" s="639" t="s">
        <v>694</v>
      </c>
      <c r="N2745" s="633">
        <v>1177218.6299999999</v>
      </c>
      <c r="O2745" s="633">
        <v>1177218.6299999999</v>
      </c>
      <c r="P2745" s="647">
        <f t="shared" si="87"/>
        <v>0</v>
      </c>
      <c r="Q2745" s="638">
        <f t="shared" si="88"/>
        <v>0</v>
      </c>
      <c r="R2745" s="476" t="s">
        <v>274</v>
      </c>
      <c r="S2745" s="422" t="s">
        <v>1165</v>
      </c>
      <c r="T2745" s="476" t="s">
        <v>11592</v>
      </c>
      <c r="U2745" s="646"/>
      <c r="V2745" s="672"/>
      <c r="W2745" s="670">
        <v>42465</v>
      </c>
      <c r="X2745" s="670">
        <v>42465</v>
      </c>
      <c r="Y2745" s="632" t="s">
        <v>11606</v>
      </c>
      <c r="Z2745" s="633">
        <v>1177218.6299999999</v>
      </c>
      <c r="AA2745" s="693" t="s">
        <v>11594</v>
      </c>
      <c r="AB2745" s="673" t="s">
        <v>1165</v>
      </c>
    </row>
    <row r="2746" spans="1:28" ht="45">
      <c r="A2746" s="475" t="s">
        <v>28468</v>
      </c>
      <c r="B2746" s="1179" t="s">
        <v>11539</v>
      </c>
      <c r="C2746" s="652" t="s">
        <v>6914</v>
      </c>
      <c r="D2746" s="632" t="s">
        <v>269</v>
      </c>
      <c r="E2746" s="476" t="s">
        <v>11581</v>
      </c>
      <c r="F2746" s="422" t="s">
        <v>1140</v>
      </c>
      <c r="G2746" s="632" t="s">
        <v>1202</v>
      </c>
      <c r="H2746" s="632" t="s">
        <v>11607</v>
      </c>
      <c r="I2746" s="652"/>
      <c r="J2746" s="652"/>
      <c r="K2746" s="632" t="s">
        <v>10</v>
      </c>
      <c r="L2746" s="639">
        <v>1</v>
      </c>
      <c r="M2746" s="639" t="s">
        <v>694</v>
      </c>
      <c r="N2746" s="633">
        <v>1059148.1299999999</v>
      </c>
      <c r="O2746" s="633">
        <v>1059148.1299999999</v>
      </c>
      <c r="P2746" s="647">
        <f t="shared" si="87"/>
        <v>0</v>
      </c>
      <c r="Q2746" s="638">
        <f t="shared" si="88"/>
        <v>0</v>
      </c>
      <c r="R2746" s="476" t="s">
        <v>274</v>
      </c>
      <c r="S2746" s="422" t="s">
        <v>1165</v>
      </c>
      <c r="T2746" s="476" t="s">
        <v>11592</v>
      </c>
      <c r="U2746" s="646"/>
      <c r="V2746" s="672"/>
      <c r="W2746" s="670">
        <v>42471</v>
      </c>
      <c r="X2746" s="670">
        <v>42471</v>
      </c>
      <c r="Y2746" s="422" t="s">
        <v>11608</v>
      </c>
      <c r="Z2746" s="633">
        <v>1059148.1299999999</v>
      </c>
      <c r="AA2746" s="693" t="s">
        <v>11594</v>
      </c>
      <c r="AB2746" s="673" t="s">
        <v>1165</v>
      </c>
    </row>
    <row r="2747" spans="1:28" ht="123.75">
      <c r="A2747" s="475" t="s">
        <v>28469</v>
      </c>
      <c r="B2747" s="1179" t="s">
        <v>11544</v>
      </c>
      <c r="C2747" s="652" t="s">
        <v>6866</v>
      </c>
      <c r="D2747" s="632" t="s">
        <v>269</v>
      </c>
      <c r="E2747" s="476" t="s">
        <v>11581</v>
      </c>
      <c r="F2747" s="422" t="s">
        <v>1140</v>
      </c>
      <c r="G2747" s="632" t="s">
        <v>1021</v>
      </c>
      <c r="H2747" s="632" t="s">
        <v>11609</v>
      </c>
      <c r="I2747" s="652"/>
      <c r="J2747" s="652"/>
      <c r="K2747" s="632" t="s">
        <v>10</v>
      </c>
      <c r="L2747" s="639">
        <v>1</v>
      </c>
      <c r="M2747" s="639" t="s">
        <v>694</v>
      </c>
      <c r="N2747" s="637">
        <v>1253636.67</v>
      </c>
      <c r="O2747" s="637">
        <v>1253636.67</v>
      </c>
      <c r="P2747" s="647">
        <f t="shared" si="87"/>
        <v>0</v>
      </c>
      <c r="Q2747" s="638">
        <f t="shared" si="88"/>
        <v>0</v>
      </c>
      <c r="R2747" s="476" t="s">
        <v>11596</v>
      </c>
      <c r="S2747" s="422" t="s">
        <v>266</v>
      </c>
      <c r="T2747" s="476" t="s">
        <v>11600</v>
      </c>
      <c r="U2747" s="672"/>
      <c r="V2747" s="672"/>
      <c r="W2747" s="670">
        <v>42457</v>
      </c>
      <c r="X2747" s="670">
        <v>42457</v>
      </c>
      <c r="Y2747" s="632" t="s">
        <v>11610</v>
      </c>
      <c r="Z2747" s="637">
        <v>1253636.67</v>
      </c>
      <c r="AA2747" s="476" t="s">
        <v>11596</v>
      </c>
      <c r="AB2747" s="422" t="s">
        <v>266</v>
      </c>
    </row>
    <row r="2748" spans="1:28" ht="112.5">
      <c r="A2748" s="475" t="s">
        <v>28470</v>
      </c>
      <c r="B2748" s="1179" t="s">
        <v>11547</v>
      </c>
      <c r="C2748" s="652" t="s">
        <v>6896</v>
      </c>
      <c r="D2748" s="632" t="s">
        <v>269</v>
      </c>
      <c r="E2748" s="476" t="s">
        <v>11581</v>
      </c>
      <c r="F2748" s="422" t="s">
        <v>1140</v>
      </c>
      <c r="G2748" s="632" t="s">
        <v>1202</v>
      </c>
      <c r="H2748" s="632" t="s">
        <v>11611</v>
      </c>
      <c r="I2748" s="652"/>
      <c r="J2748" s="652"/>
      <c r="K2748" s="632" t="s">
        <v>10</v>
      </c>
      <c r="L2748" s="639">
        <v>1</v>
      </c>
      <c r="M2748" s="639" t="s">
        <v>694</v>
      </c>
      <c r="N2748" s="637">
        <v>1356225.25</v>
      </c>
      <c r="O2748" s="637">
        <v>1356225.25</v>
      </c>
      <c r="P2748" s="647">
        <f t="shared" si="87"/>
        <v>0</v>
      </c>
      <c r="Q2748" s="638">
        <f t="shared" si="88"/>
        <v>0</v>
      </c>
      <c r="R2748" s="476" t="s">
        <v>274</v>
      </c>
      <c r="S2748" s="422" t="s">
        <v>1165</v>
      </c>
      <c r="T2748" s="476" t="s">
        <v>11592</v>
      </c>
      <c r="U2748" s="672"/>
      <c r="V2748" s="672"/>
      <c r="W2748" s="670">
        <v>42471</v>
      </c>
      <c r="X2748" s="670">
        <v>42471</v>
      </c>
      <c r="Y2748" s="632" t="s">
        <v>11612</v>
      </c>
      <c r="Z2748" s="637">
        <v>1356225.25</v>
      </c>
      <c r="AA2748" s="476" t="s">
        <v>274</v>
      </c>
      <c r="AB2748" s="422" t="s">
        <v>1165</v>
      </c>
    </row>
    <row r="2749" spans="1:28" ht="112.5">
      <c r="A2749" s="475" t="s">
        <v>28471</v>
      </c>
      <c r="B2749" s="1179" t="s">
        <v>11526</v>
      </c>
      <c r="C2749" s="652" t="s">
        <v>6857</v>
      </c>
      <c r="D2749" s="632" t="s">
        <v>269</v>
      </c>
      <c r="E2749" s="476" t="s">
        <v>11581</v>
      </c>
      <c r="F2749" s="422" t="s">
        <v>1140</v>
      </c>
      <c r="G2749" s="632" t="s">
        <v>714</v>
      </c>
      <c r="H2749" s="632" t="s">
        <v>11613</v>
      </c>
      <c r="I2749" s="652"/>
      <c r="J2749" s="652"/>
      <c r="K2749" s="632" t="s">
        <v>10</v>
      </c>
      <c r="L2749" s="639">
        <v>1</v>
      </c>
      <c r="M2749" s="639" t="s">
        <v>694</v>
      </c>
      <c r="N2749" s="637">
        <v>1396563.52</v>
      </c>
      <c r="O2749" s="637">
        <v>1396563.52</v>
      </c>
      <c r="P2749" s="647">
        <f t="shared" si="87"/>
        <v>0</v>
      </c>
      <c r="Q2749" s="638">
        <f t="shared" si="88"/>
        <v>0</v>
      </c>
      <c r="R2749" s="476" t="s">
        <v>11596</v>
      </c>
      <c r="S2749" s="422" t="s">
        <v>266</v>
      </c>
      <c r="T2749" s="476" t="s">
        <v>11600</v>
      </c>
      <c r="U2749" s="672"/>
      <c r="V2749" s="672"/>
      <c r="W2749" s="670">
        <v>42447</v>
      </c>
      <c r="X2749" s="670">
        <v>42447</v>
      </c>
      <c r="Y2749" s="632" t="s">
        <v>11614</v>
      </c>
      <c r="Z2749" s="637">
        <v>1396563.52</v>
      </c>
      <c r="AA2749" s="476" t="s">
        <v>11596</v>
      </c>
      <c r="AB2749" s="422" t="s">
        <v>266</v>
      </c>
    </row>
    <row r="2750" spans="1:28" ht="101.25">
      <c r="A2750" s="475" t="s">
        <v>28472</v>
      </c>
      <c r="B2750" s="1172" t="s">
        <v>4632</v>
      </c>
      <c r="C2750" s="652" t="s">
        <v>6854</v>
      </c>
      <c r="D2750" s="632" t="s">
        <v>269</v>
      </c>
      <c r="E2750" s="476" t="s">
        <v>11581</v>
      </c>
      <c r="F2750" s="422" t="s">
        <v>1140</v>
      </c>
      <c r="G2750" s="632" t="s">
        <v>1068</v>
      </c>
      <c r="H2750" s="632" t="s">
        <v>11615</v>
      </c>
      <c r="I2750" s="652"/>
      <c r="J2750" s="652"/>
      <c r="K2750" s="632" t="s">
        <v>10</v>
      </c>
      <c r="L2750" s="639">
        <v>1</v>
      </c>
      <c r="M2750" s="639" t="s">
        <v>694</v>
      </c>
      <c r="N2750" s="637">
        <v>2158238.73</v>
      </c>
      <c r="O2750" s="637">
        <v>2158238.73</v>
      </c>
      <c r="P2750" s="647">
        <f t="shared" si="87"/>
        <v>0</v>
      </c>
      <c r="Q2750" s="638">
        <f t="shared" si="88"/>
        <v>0</v>
      </c>
      <c r="R2750" s="476" t="s">
        <v>11596</v>
      </c>
      <c r="S2750" s="422" t="s">
        <v>266</v>
      </c>
      <c r="T2750" s="476" t="s">
        <v>11600</v>
      </c>
      <c r="U2750" s="672"/>
      <c r="V2750" s="672"/>
      <c r="W2750" s="670">
        <v>42454</v>
      </c>
      <c r="X2750" s="670">
        <v>42454</v>
      </c>
      <c r="Y2750" s="632" t="s">
        <v>11616</v>
      </c>
      <c r="Z2750" s="637">
        <v>2158238.73</v>
      </c>
      <c r="AA2750" s="476" t="s">
        <v>11596</v>
      </c>
      <c r="AB2750" s="422" t="s">
        <v>266</v>
      </c>
    </row>
    <row r="2751" spans="1:28" ht="123.75">
      <c r="A2751" s="475" t="s">
        <v>28473</v>
      </c>
      <c r="B2751" s="1172" t="s">
        <v>6930</v>
      </c>
      <c r="C2751" s="652" t="s">
        <v>6869</v>
      </c>
      <c r="D2751" s="632" t="s">
        <v>269</v>
      </c>
      <c r="E2751" s="476" t="s">
        <v>11581</v>
      </c>
      <c r="F2751" s="422" t="s">
        <v>1140</v>
      </c>
      <c r="G2751" s="632" t="s">
        <v>1185</v>
      </c>
      <c r="H2751" s="632" t="s">
        <v>11617</v>
      </c>
      <c r="I2751" s="652"/>
      <c r="J2751" s="652"/>
      <c r="K2751" s="632" t="s">
        <v>10</v>
      </c>
      <c r="L2751" s="639">
        <v>1</v>
      </c>
      <c r="M2751" s="639" t="s">
        <v>694</v>
      </c>
      <c r="N2751" s="637">
        <v>2901259.07</v>
      </c>
      <c r="O2751" s="637">
        <v>2901259.07</v>
      </c>
      <c r="P2751" s="647">
        <f t="shared" si="87"/>
        <v>0</v>
      </c>
      <c r="Q2751" s="638">
        <f t="shared" si="88"/>
        <v>0</v>
      </c>
      <c r="R2751" s="476" t="s">
        <v>11596</v>
      </c>
      <c r="S2751" s="422" t="s">
        <v>266</v>
      </c>
      <c r="T2751" s="476" t="s">
        <v>11600</v>
      </c>
      <c r="U2751" s="672"/>
      <c r="V2751" s="672"/>
      <c r="W2751" s="670">
        <v>42465</v>
      </c>
      <c r="X2751" s="670">
        <v>42465</v>
      </c>
      <c r="Y2751" s="632" t="s">
        <v>11618</v>
      </c>
      <c r="Z2751" s="637">
        <v>2901259.07</v>
      </c>
      <c r="AA2751" s="476" t="s">
        <v>11596</v>
      </c>
      <c r="AB2751" s="422" t="s">
        <v>266</v>
      </c>
    </row>
    <row r="2752" spans="1:28" ht="180">
      <c r="A2752" s="475" t="s">
        <v>28474</v>
      </c>
      <c r="B2752" s="1172" t="s">
        <v>4681</v>
      </c>
      <c r="C2752" s="652" t="s">
        <v>6875</v>
      </c>
      <c r="D2752" s="632" t="s">
        <v>269</v>
      </c>
      <c r="E2752" s="476" t="s">
        <v>11581</v>
      </c>
      <c r="F2752" s="422" t="s">
        <v>1140</v>
      </c>
      <c r="G2752" s="632" t="s">
        <v>1068</v>
      </c>
      <c r="H2752" s="632" t="s">
        <v>11619</v>
      </c>
      <c r="I2752" s="652"/>
      <c r="J2752" s="652"/>
      <c r="K2752" s="632" t="s">
        <v>10</v>
      </c>
      <c r="L2752" s="639">
        <v>1</v>
      </c>
      <c r="M2752" s="639" t="s">
        <v>694</v>
      </c>
      <c r="N2752" s="637">
        <v>1403194.61</v>
      </c>
      <c r="O2752" s="637">
        <v>1403194.61</v>
      </c>
      <c r="P2752" s="647">
        <f t="shared" si="87"/>
        <v>0</v>
      </c>
      <c r="Q2752" s="638">
        <f t="shared" si="88"/>
        <v>0</v>
      </c>
      <c r="R2752" s="476" t="s">
        <v>11596</v>
      </c>
      <c r="S2752" s="422" t="s">
        <v>266</v>
      </c>
      <c r="T2752" s="476" t="s">
        <v>11600</v>
      </c>
      <c r="U2752" s="672"/>
      <c r="V2752" s="672"/>
      <c r="W2752" s="670">
        <v>42454</v>
      </c>
      <c r="X2752" s="670">
        <v>42454</v>
      </c>
      <c r="Y2752" s="632" t="s">
        <v>11620</v>
      </c>
      <c r="Z2752" s="637">
        <v>1403194.61</v>
      </c>
      <c r="AA2752" s="476" t="s">
        <v>11596</v>
      </c>
      <c r="AB2752" s="422" t="s">
        <v>266</v>
      </c>
    </row>
    <row r="2753" spans="1:28" ht="101.25">
      <c r="A2753" s="475" t="s">
        <v>28475</v>
      </c>
      <c r="B2753" s="1172" t="s">
        <v>4660</v>
      </c>
      <c r="C2753" s="652" t="s">
        <v>6881</v>
      </c>
      <c r="D2753" s="632" t="s">
        <v>269</v>
      </c>
      <c r="E2753" s="476" t="s">
        <v>11581</v>
      </c>
      <c r="F2753" s="422" t="s">
        <v>1140</v>
      </c>
      <c r="G2753" s="632" t="s">
        <v>1027</v>
      </c>
      <c r="H2753" s="632" t="s">
        <v>11621</v>
      </c>
      <c r="I2753" s="652"/>
      <c r="J2753" s="652"/>
      <c r="K2753" s="632" t="s">
        <v>10</v>
      </c>
      <c r="L2753" s="639">
        <v>1</v>
      </c>
      <c r="M2753" s="639" t="s">
        <v>694</v>
      </c>
      <c r="N2753" s="637">
        <v>2235325.5299999998</v>
      </c>
      <c r="O2753" s="637">
        <v>2235325.5299999998</v>
      </c>
      <c r="P2753" s="647">
        <f t="shared" si="87"/>
        <v>0</v>
      </c>
      <c r="Q2753" s="638">
        <f t="shared" si="88"/>
        <v>0</v>
      </c>
      <c r="R2753" s="476" t="s">
        <v>11596</v>
      </c>
      <c r="S2753" s="422" t="s">
        <v>266</v>
      </c>
      <c r="T2753" s="476" t="s">
        <v>11600</v>
      </c>
      <c r="U2753" s="672"/>
      <c r="V2753" s="672"/>
      <c r="W2753" s="670">
        <v>42459</v>
      </c>
      <c r="X2753" s="670">
        <v>42459</v>
      </c>
      <c r="Y2753" s="632" t="s">
        <v>11622</v>
      </c>
      <c r="Z2753" s="637">
        <v>2235325.5299999998</v>
      </c>
      <c r="AA2753" s="476" t="s">
        <v>11596</v>
      </c>
      <c r="AB2753" s="422" t="s">
        <v>266</v>
      </c>
    </row>
    <row r="2754" spans="1:28" ht="123.75">
      <c r="A2754" s="475" t="s">
        <v>28476</v>
      </c>
      <c r="B2754" s="1172" t="s">
        <v>4710</v>
      </c>
      <c r="C2754" s="652" t="s">
        <v>6884</v>
      </c>
      <c r="D2754" s="632" t="s">
        <v>269</v>
      </c>
      <c r="E2754" s="476" t="s">
        <v>11581</v>
      </c>
      <c r="F2754" s="422" t="s">
        <v>1140</v>
      </c>
      <c r="G2754" s="632" t="s">
        <v>1231</v>
      </c>
      <c r="H2754" s="632" t="s">
        <v>11623</v>
      </c>
      <c r="I2754" s="652"/>
      <c r="J2754" s="652"/>
      <c r="K2754" s="632" t="s">
        <v>10</v>
      </c>
      <c r="L2754" s="639">
        <v>1</v>
      </c>
      <c r="M2754" s="639" t="s">
        <v>694</v>
      </c>
      <c r="N2754" s="637">
        <v>1130951.05</v>
      </c>
      <c r="O2754" s="637">
        <v>1130951.05</v>
      </c>
      <c r="P2754" s="647">
        <f t="shared" si="87"/>
        <v>0</v>
      </c>
      <c r="Q2754" s="638">
        <f t="shared" si="88"/>
        <v>0</v>
      </c>
      <c r="R2754" s="476" t="s">
        <v>11596</v>
      </c>
      <c r="S2754" s="422" t="s">
        <v>266</v>
      </c>
      <c r="T2754" s="476" t="s">
        <v>11600</v>
      </c>
      <c r="U2754" s="672"/>
      <c r="V2754" s="672"/>
      <c r="W2754" s="670">
        <v>42467</v>
      </c>
      <c r="X2754" s="670">
        <v>42467</v>
      </c>
      <c r="Y2754" s="632" t="s">
        <v>11624</v>
      </c>
      <c r="Z2754" s="637">
        <v>1130951.05</v>
      </c>
      <c r="AA2754" s="476" t="s">
        <v>11596</v>
      </c>
      <c r="AB2754" s="422" t="s">
        <v>266</v>
      </c>
    </row>
    <row r="2755" spans="1:28" ht="123.75">
      <c r="A2755" s="475" t="s">
        <v>28477</v>
      </c>
      <c r="B2755" s="1172" t="s">
        <v>4583</v>
      </c>
      <c r="C2755" s="652" t="s">
        <v>6911</v>
      </c>
      <c r="D2755" s="632" t="s">
        <v>269</v>
      </c>
      <c r="E2755" s="476" t="s">
        <v>11581</v>
      </c>
      <c r="F2755" s="422" t="s">
        <v>1140</v>
      </c>
      <c r="G2755" s="632" t="s">
        <v>1033</v>
      </c>
      <c r="H2755" s="632" t="s">
        <v>11625</v>
      </c>
      <c r="I2755" s="652"/>
      <c r="J2755" s="652"/>
      <c r="K2755" s="632" t="s">
        <v>10</v>
      </c>
      <c r="L2755" s="639">
        <v>1</v>
      </c>
      <c r="M2755" s="639" t="s">
        <v>694</v>
      </c>
      <c r="N2755" s="637">
        <v>1002446.27</v>
      </c>
      <c r="O2755" s="637">
        <v>1002446.27</v>
      </c>
      <c r="P2755" s="647">
        <f t="shared" si="87"/>
        <v>0</v>
      </c>
      <c r="Q2755" s="638">
        <f t="shared" si="88"/>
        <v>0</v>
      </c>
      <c r="R2755" s="476" t="s">
        <v>274</v>
      </c>
      <c r="S2755" s="422" t="s">
        <v>1165</v>
      </c>
      <c r="T2755" s="476" t="s">
        <v>11592</v>
      </c>
      <c r="U2755" s="672"/>
      <c r="V2755" s="672"/>
      <c r="W2755" s="670">
        <v>42464</v>
      </c>
      <c r="X2755" s="670">
        <v>42464</v>
      </c>
      <c r="Y2755" s="632" t="s">
        <v>11626</v>
      </c>
      <c r="Z2755" s="637">
        <v>1002446.27</v>
      </c>
      <c r="AA2755" s="476" t="s">
        <v>274</v>
      </c>
      <c r="AB2755" s="422" t="s">
        <v>1165</v>
      </c>
    </row>
    <row r="2756" spans="1:28" ht="123.75">
      <c r="A2756" s="475" t="s">
        <v>28478</v>
      </c>
      <c r="B2756" s="1172" t="s">
        <v>4590</v>
      </c>
      <c r="C2756" s="652" t="s">
        <v>6843</v>
      </c>
      <c r="D2756" s="632" t="s">
        <v>269</v>
      </c>
      <c r="E2756" s="476" t="s">
        <v>11581</v>
      </c>
      <c r="F2756" s="422" t="s">
        <v>1140</v>
      </c>
      <c r="G2756" s="632" t="s">
        <v>539</v>
      </c>
      <c r="H2756" s="632" t="s">
        <v>11627</v>
      </c>
      <c r="I2756" s="652"/>
      <c r="J2756" s="652"/>
      <c r="K2756" s="632" t="s">
        <v>10</v>
      </c>
      <c r="L2756" s="639">
        <v>1</v>
      </c>
      <c r="M2756" s="639" t="s">
        <v>694</v>
      </c>
      <c r="N2756" s="637">
        <v>895217.46</v>
      </c>
      <c r="O2756" s="637">
        <v>895217.46</v>
      </c>
      <c r="P2756" s="647">
        <f t="shared" si="87"/>
        <v>0</v>
      </c>
      <c r="Q2756" s="638">
        <f t="shared" si="88"/>
        <v>0</v>
      </c>
      <c r="R2756" s="476" t="s">
        <v>836</v>
      </c>
      <c r="S2756" s="422" t="s">
        <v>837</v>
      </c>
      <c r="T2756" s="476" t="s">
        <v>11628</v>
      </c>
      <c r="U2756" s="672"/>
      <c r="V2756" s="672"/>
      <c r="W2756" s="670">
        <v>42416</v>
      </c>
      <c r="X2756" s="670">
        <v>42416</v>
      </c>
      <c r="Y2756" s="632" t="s">
        <v>11629</v>
      </c>
      <c r="Z2756" s="637">
        <v>895217.46</v>
      </c>
      <c r="AA2756" s="476" t="s">
        <v>836</v>
      </c>
      <c r="AB2756" s="422" t="s">
        <v>837</v>
      </c>
    </row>
    <row r="2757" spans="1:28" ht="123.75">
      <c r="A2757" s="475" t="s">
        <v>28479</v>
      </c>
      <c r="B2757" s="1179" t="s">
        <v>11458</v>
      </c>
      <c r="C2757" s="652" t="s">
        <v>6887</v>
      </c>
      <c r="D2757" s="632" t="s">
        <v>269</v>
      </c>
      <c r="E2757" s="476" t="s">
        <v>11581</v>
      </c>
      <c r="F2757" s="422" t="s">
        <v>1140</v>
      </c>
      <c r="G2757" s="632" t="s">
        <v>1021</v>
      </c>
      <c r="H2757" s="632" t="s">
        <v>11630</v>
      </c>
      <c r="I2757" s="652"/>
      <c r="J2757" s="652"/>
      <c r="K2757" s="632" t="s">
        <v>10</v>
      </c>
      <c r="L2757" s="639">
        <v>1</v>
      </c>
      <c r="M2757" s="639" t="s">
        <v>694</v>
      </c>
      <c r="N2757" s="637">
        <v>1518638.47</v>
      </c>
      <c r="O2757" s="637">
        <v>1518638.47</v>
      </c>
      <c r="P2757" s="647">
        <f t="shared" si="87"/>
        <v>0</v>
      </c>
      <c r="Q2757" s="638">
        <f t="shared" si="88"/>
        <v>0</v>
      </c>
      <c r="R2757" s="476" t="s">
        <v>274</v>
      </c>
      <c r="S2757" s="422" t="s">
        <v>1165</v>
      </c>
      <c r="T2757" s="476" t="s">
        <v>11592</v>
      </c>
      <c r="U2757" s="672"/>
      <c r="V2757" s="672"/>
      <c r="W2757" s="670">
        <v>42457</v>
      </c>
      <c r="X2757" s="670">
        <v>42457</v>
      </c>
      <c r="Y2757" s="632" t="s">
        <v>11631</v>
      </c>
      <c r="Z2757" s="637">
        <v>1518638.47</v>
      </c>
      <c r="AA2757" s="476" t="s">
        <v>274</v>
      </c>
      <c r="AB2757" s="422" t="s">
        <v>1165</v>
      </c>
    </row>
    <row r="2758" spans="1:28" ht="123.75">
      <c r="A2758" s="475" t="s">
        <v>28480</v>
      </c>
      <c r="B2758" s="1179" t="s">
        <v>11496</v>
      </c>
      <c r="C2758" s="652" t="s">
        <v>6899</v>
      </c>
      <c r="D2758" s="632" t="s">
        <v>269</v>
      </c>
      <c r="E2758" s="476" t="s">
        <v>11581</v>
      </c>
      <c r="F2758" s="422" t="s">
        <v>1140</v>
      </c>
      <c r="G2758" s="632" t="s">
        <v>1027</v>
      </c>
      <c r="H2758" s="632" t="s">
        <v>11632</v>
      </c>
      <c r="I2758" s="652"/>
      <c r="J2758" s="652"/>
      <c r="K2758" s="632" t="s">
        <v>10</v>
      </c>
      <c r="L2758" s="639">
        <v>1</v>
      </c>
      <c r="M2758" s="639" t="s">
        <v>694</v>
      </c>
      <c r="N2758" s="637">
        <v>1250679.3700000001</v>
      </c>
      <c r="O2758" s="637">
        <v>1250679.3700000001</v>
      </c>
      <c r="P2758" s="647">
        <f t="shared" si="87"/>
        <v>0</v>
      </c>
      <c r="Q2758" s="638">
        <f t="shared" si="88"/>
        <v>0</v>
      </c>
      <c r="R2758" s="476" t="s">
        <v>274</v>
      </c>
      <c r="S2758" s="422" t="s">
        <v>1165</v>
      </c>
      <c r="T2758" s="476" t="s">
        <v>11592</v>
      </c>
      <c r="U2758" s="672"/>
      <c r="V2758" s="672"/>
      <c r="W2758" s="670">
        <v>42459</v>
      </c>
      <c r="X2758" s="670">
        <v>42459</v>
      </c>
      <c r="Y2758" s="632" t="s">
        <v>11633</v>
      </c>
      <c r="Z2758" s="637">
        <v>1250679.3700000001</v>
      </c>
      <c r="AA2758" s="476" t="s">
        <v>274</v>
      </c>
      <c r="AB2758" s="422" t="s">
        <v>1165</v>
      </c>
    </row>
    <row r="2759" spans="1:28" ht="56.25">
      <c r="A2759" s="475" t="s">
        <v>28481</v>
      </c>
      <c r="B2759" s="1179" t="s">
        <v>11533</v>
      </c>
      <c r="C2759" s="652" t="s">
        <v>6905</v>
      </c>
      <c r="D2759" s="632" t="s">
        <v>269</v>
      </c>
      <c r="E2759" s="476" t="s">
        <v>11581</v>
      </c>
      <c r="F2759" s="422" t="s">
        <v>1140</v>
      </c>
      <c r="G2759" s="632" t="s">
        <v>1021</v>
      </c>
      <c r="H2759" s="632" t="s">
        <v>11634</v>
      </c>
      <c r="I2759" s="652"/>
      <c r="J2759" s="652"/>
      <c r="K2759" s="632" t="s">
        <v>10</v>
      </c>
      <c r="L2759" s="639">
        <v>1</v>
      </c>
      <c r="M2759" s="639" t="s">
        <v>694</v>
      </c>
      <c r="N2759" s="637">
        <v>1993201.91</v>
      </c>
      <c r="O2759" s="637">
        <v>1993201.91</v>
      </c>
      <c r="P2759" s="647">
        <f t="shared" si="87"/>
        <v>0</v>
      </c>
      <c r="Q2759" s="638">
        <f t="shared" si="88"/>
        <v>0</v>
      </c>
      <c r="R2759" s="476" t="s">
        <v>11596</v>
      </c>
      <c r="S2759" s="422" t="s">
        <v>266</v>
      </c>
      <c r="T2759" s="476" t="s">
        <v>11600</v>
      </c>
      <c r="U2759" s="672"/>
      <c r="V2759" s="672"/>
      <c r="W2759" s="670">
        <v>42457</v>
      </c>
      <c r="X2759" s="670">
        <v>42457</v>
      </c>
      <c r="Y2759" s="632" t="s">
        <v>11635</v>
      </c>
      <c r="Z2759" s="637">
        <v>1993201.91</v>
      </c>
      <c r="AA2759" s="476" t="s">
        <v>11596</v>
      </c>
      <c r="AB2759" s="422" t="s">
        <v>266</v>
      </c>
    </row>
    <row r="2760" spans="1:28" ht="112.5">
      <c r="A2760" s="475" t="s">
        <v>28482</v>
      </c>
      <c r="B2760" s="1179" t="s">
        <v>11551</v>
      </c>
      <c r="C2760" s="652" t="s">
        <v>6860</v>
      </c>
      <c r="D2760" s="632" t="s">
        <v>269</v>
      </c>
      <c r="E2760" s="476" t="s">
        <v>11581</v>
      </c>
      <c r="F2760" s="422" t="s">
        <v>1140</v>
      </c>
      <c r="G2760" s="632" t="s">
        <v>1027</v>
      </c>
      <c r="H2760" s="632" t="s">
        <v>11636</v>
      </c>
      <c r="I2760" s="652"/>
      <c r="J2760" s="652"/>
      <c r="K2760" s="632" t="s">
        <v>10</v>
      </c>
      <c r="L2760" s="639">
        <v>1</v>
      </c>
      <c r="M2760" s="639" t="s">
        <v>694</v>
      </c>
      <c r="N2760" s="637">
        <v>2455328.7799999998</v>
      </c>
      <c r="O2760" s="637">
        <v>2455328.7799999998</v>
      </c>
      <c r="P2760" s="647">
        <f t="shared" si="87"/>
        <v>0</v>
      </c>
      <c r="Q2760" s="638">
        <f t="shared" si="88"/>
        <v>0</v>
      </c>
      <c r="R2760" s="476" t="s">
        <v>11596</v>
      </c>
      <c r="S2760" s="422" t="s">
        <v>266</v>
      </c>
      <c r="T2760" s="476" t="s">
        <v>11600</v>
      </c>
      <c r="U2760" s="672"/>
      <c r="V2760" s="672"/>
      <c r="W2760" s="670">
        <v>42459</v>
      </c>
      <c r="X2760" s="670">
        <v>42459</v>
      </c>
      <c r="Y2760" s="632" t="s">
        <v>11637</v>
      </c>
      <c r="Z2760" s="637">
        <v>2455328.7799999998</v>
      </c>
      <c r="AA2760" s="476" t="s">
        <v>11596</v>
      </c>
      <c r="AB2760" s="422" t="s">
        <v>266</v>
      </c>
    </row>
    <row r="2761" spans="1:28" ht="45">
      <c r="A2761" s="475" t="s">
        <v>28483</v>
      </c>
      <c r="B2761" s="1179" t="s">
        <v>11565</v>
      </c>
      <c r="C2761" s="652" t="s">
        <v>6908</v>
      </c>
      <c r="D2761" s="632" t="s">
        <v>269</v>
      </c>
      <c r="E2761" s="476" t="s">
        <v>11581</v>
      </c>
      <c r="F2761" s="422" t="s">
        <v>1140</v>
      </c>
      <c r="G2761" s="632" t="s">
        <v>1038</v>
      </c>
      <c r="H2761" s="632" t="s">
        <v>11638</v>
      </c>
      <c r="I2761" s="652"/>
      <c r="J2761" s="652"/>
      <c r="K2761" s="632" t="s">
        <v>10</v>
      </c>
      <c r="L2761" s="639">
        <v>1</v>
      </c>
      <c r="M2761" s="639" t="s">
        <v>694</v>
      </c>
      <c r="N2761" s="637">
        <v>1585745.87</v>
      </c>
      <c r="O2761" s="637">
        <v>1585745.87</v>
      </c>
      <c r="P2761" s="647">
        <f t="shared" si="87"/>
        <v>0</v>
      </c>
      <c r="Q2761" s="638">
        <f t="shared" si="88"/>
        <v>0</v>
      </c>
      <c r="R2761" s="476" t="s">
        <v>274</v>
      </c>
      <c r="S2761" s="422" t="s">
        <v>1165</v>
      </c>
      <c r="T2761" s="476" t="s">
        <v>11592</v>
      </c>
      <c r="U2761" s="672"/>
      <c r="V2761" s="672"/>
      <c r="W2761" s="670">
        <v>42481</v>
      </c>
      <c r="X2761" s="670">
        <v>42481</v>
      </c>
      <c r="Y2761" s="632" t="s">
        <v>11639</v>
      </c>
      <c r="Z2761" s="637">
        <v>1585745.87</v>
      </c>
      <c r="AA2761" s="476" t="s">
        <v>274</v>
      </c>
      <c r="AB2761" s="422" t="s">
        <v>1165</v>
      </c>
    </row>
    <row r="2762" spans="1:28" ht="45">
      <c r="A2762" s="475" t="s">
        <v>28484</v>
      </c>
      <c r="B2762" s="1179" t="s">
        <v>11578</v>
      </c>
      <c r="C2762" s="652" t="s">
        <v>6902</v>
      </c>
      <c r="D2762" s="632" t="s">
        <v>269</v>
      </c>
      <c r="E2762" s="476" t="s">
        <v>11581</v>
      </c>
      <c r="F2762" s="422" t="s">
        <v>1140</v>
      </c>
      <c r="G2762" s="632" t="s">
        <v>1239</v>
      </c>
      <c r="H2762" s="632" t="s">
        <v>11640</v>
      </c>
      <c r="I2762" s="652"/>
      <c r="J2762" s="652"/>
      <c r="K2762" s="632" t="s">
        <v>10</v>
      </c>
      <c r="L2762" s="639">
        <v>1</v>
      </c>
      <c r="M2762" s="639" t="s">
        <v>694</v>
      </c>
      <c r="N2762" s="637">
        <v>2300364.31</v>
      </c>
      <c r="O2762" s="637">
        <v>2300364.31</v>
      </c>
      <c r="P2762" s="647">
        <f t="shared" si="87"/>
        <v>0</v>
      </c>
      <c r="Q2762" s="638">
        <f t="shared" si="88"/>
        <v>0</v>
      </c>
      <c r="R2762" s="476" t="s">
        <v>274</v>
      </c>
      <c r="S2762" s="422" t="s">
        <v>1165</v>
      </c>
      <c r="T2762" s="476" t="s">
        <v>11592</v>
      </c>
      <c r="U2762" s="672"/>
      <c r="V2762" s="672"/>
      <c r="W2762" s="670">
        <v>42466</v>
      </c>
      <c r="X2762" s="670">
        <v>42466</v>
      </c>
      <c r="Y2762" s="632" t="s">
        <v>11641</v>
      </c>
      <c r="Z2762" s="637">
        <v>2300364.31</v>
      </c>
      <c r="AA2762" s="476" t="s">
        <v>274</v>
      </c>
      <c r="AB2762" s="422" t="s">
        <v>1165</v>
      </c>
    </row>
    <row r="2763" spans="1:28" ht="56.25">
      <c r="A2763" s="475" t="s">
        <v>28485</v>
      </c>
      <c r="B2763" s="1172" t="s">
        <v>11209</v>
      </c>
      <c r="C2763" s="652" t="s">
        <v>11210</v>
      </c>
      <c r="D2763" s="632" t="s">
        <v>269</v>
      </c>
      <c r="E2763" s="476" t="s">
        <v>11581</v>
      </c>
      <c r="F2763" s="422" t="s">
        <v>1140</v>
      </c>
      <c r="G2763" s="632" t="s">
        <v>1068</v>
      </c>
      <c r="H2763" s="632" t="s">
        <v>11642</v>
      </c>
      <c r="I2763" s="652"/>
      <c r="J2763" s="652"/>
      <c r="K2763" s="632" t="s">
        <v>10</v>
      </c>
      <c r="L2763" s="639">
        <v>1</v>
      </c>
      <c r="M2763" s="639" t="s">
        <v>694</v>
      </c>
      <c r="N2763" s="637">
        <v>492466.94</v>
      </c>
      <c r="O2763" s="637">
        <v>492466.94</v>
      </c>
      <c r="P2763" s="647">
        <f t="shared" si="87"/>
        <v>0</v>
      </c>
      <c r="Q2763" s="638">
        <f t="shared" si="88"/>
        <v>0</v>
      </c>
      <c r="R2763" s="476" t="s">
        <v>11596</v>
      </c>
      <c r="S2763" s="422" t="s">
        <v>266</v>
      </c>
      <c r="T2763" s="476" t="s">
        <v>11600</v>
      </c>
      <c r="U2763" s="672"/>
      <c r="V2763" s="672"/>
      <c r="W2763" s="670">
        <v>42454</v>
      </c>
      <c r="X2763" s="670">
        <v>42454</v>
      </c>
      <c r="Y2763" s="632" t="s">
        <v>11643</v>
      </c>
      <c r="Z2763" s="637">
        <v>492466.94</v>
      </c>
      <c r="AA2763" s="476" t="s">
        <v>11596</v>
      </c>
      <c r="AB2763" s="422" t="s">
        <v>266</v>
      </c>
    </row>
    <row r="2764" spans="1:28" ht="56.25">
      <c r="A2764" s="475" t="s">
        <v>28486</v>
      </c>
      <c r="B2764" s="1179" t="s">
        <v>11446</v>
      </c>
      <c r="C2764" s="652" t="s">
        <v>11285</v>
      </c>
      <c r="D2764" s="632" t="s">
        <v>269</v>
      </c>
      <c r="E2764" s="476" t="s">
        <v>11581</v>
      </c>
      <c r="F2764" s="422" t="s">
        <v>1140</v>
      </c>
      <c r="G2764" s="632" t="s">
        <v>1021</v>
      </c>
      <c r="H2764" s="632" t="s">
        <v>11644</v>
      </c>
      <c r="I2764" s="652"/>
      <c r="J2764" s="652"/>
      <c r="K2764" s="632" t="s">
        <v>10</v>
      </c>
      <c r="L2764" s="639">
        <v>1</v>
      </c>
      <c r="M2764" s="639" t="s">
        <v>694</v>
      </c>
      <c r="N2764" s="637">
        <v>535281.91</v>
      </c>
      <c r="O2764" s="637">
        <v>535281.91</v>
      </c>
      <c r="P2764" s="647">
        <f t="shared" si="87"/>
        <v>0</v>
      </c>
      <c r="Q2764" s="638">
        <f t="shared" si="88"/>
        <v>0</v>
      </c>
      <c r="R2764" s="476" t="s">
        <v>11596</v>
      </c>
      <c r="S2764" s="422" t="s">
        <v>266</v>
      </c>
      <c r="T2764" s="476" t="s">
        <v>11600</v>
      </c>
      <c r="U2764" s="672"/>
      <c r="V2764" s="672"/>
      <c r="W2764" s="670">
        <v>42457</v>
      </c>
      <c r="X2764" s="670">
        <v>42457</v>
      </c>
      <c r="Y2764" s="632" t="s">
        <v>11645</v>
      </c>
      <c r="Z2764" s="637">
        <v>535281.91</v>
      </c>
      <c r="AA2764" s="476" t="s">
        <v>11596</v>
      </c>
      <c r="AB2764" s="422" t="s">
        <v>266</v>
      </c>
    </row>
    <row r="2765" spans="1:28" ht="45">
      <c r="A2765" s="475" t="s">
        <v>28487</v>
      </c>
      <c r="B2765" s="1179" t="s">
        <v>11499</v>
      </c>
      <c r="C2765" s="652" t="s">
        <v>11275</v>
      </c>
      <c r="D2765" s="632" t="s">
        <v>269</v>
      </c>
      <c r="E2765" s="476" t="s">
        <v>11581</v>
      </c>
      <c r="F2765" s="422" t="s">
        <v>1140</v>
      </c>
      <c r="G2765" s="632" t="s">
        <v>1027</v>
      </c>
      <c r="H2765" s="632" t="s">
        <v>11646</v>
      </c>
      <c r="I2765" s="652"/>
      <c r="J2765" s="652"/>
      <c r="K2765" s="632" t="s">
        <v>10</v>
      </c>
      <c r="L2765" s="639">
        <v>1</v>
      </c>
      <c r="M2765" s="639" t="s">
        <v>694</v>
      </c>
      <c r="N2765" s="637">
        <v>1110080.52</v>
      </c>
      <c r="O2765" s="637">
        <v>1110080.52</v>
      </c>
      <c r="P2765" s="647">
        <f t="shared" si="87"/>
        <v>0</v>
      </c>
      <c r="Q2765" s="638">
        <f t="shared" si="88"/>
        <v>0</v>
      </c>
      <c r="R2765" s="476" t="s">
        <v>274</v>
      </c>
      <c r="S2765" s="422" t="s">
        <v>1165</v>
      </c>
      <c r="T2765" s="476" t="s">
        <v>11592</v>
      </c>
      <c r="U2765" s="672"/>
      <c r="V2765" s="672"/>
      <c r="W2765" s="670">
        <v>42459</v>
      </c>
      <c r="X2765" s="670">
        <v>42459</v>
      </c>
      <c r="Y2765" s="632" t="s">
        <v>11647</v>
      </c>
      <c r="Z2765" s="637">
        <v>1110080.52</v>
      </c>
      <c r="AA2765" s="476" t="s">
        <v>274</v>
      </c>
      <c r="AB2765" s="422" t="s">
        <v>1165</v>
      </c>
    </row>
    <row r="2766" spans="1:28" ht="112.5">
      <c r="A2766" s="475" t="s">
        <v>28488</v>
      </c>
      <c r="B2766" s="1179" t="s">
        <v>11517</v>
      </c>
      <c r="C2766" s="652" t="s">
        <v>6890</v>
      </c>
      <c r="D2766" s="632" t="s">
        <v>269</v>
      </c>
      <c r="E2766" s="476" t="s">
        <v>11581</v>
      </c>
      <c r="F2766" s="422" t="s">
        <v>1140</v>
      </c>
      <c r="G2766" s="632" t="s">
        <v>1021</v>
      </c>
      <c r="H2766" s="632" t="s">
        <v>11648</v>
      </c>
      <c r="I2766" s="652"/>
      <c r="J2766" s="652"/>
      <c r="K2766" s="632" t="s">
        <v>10</v>
      </c>
      <c r="L2766" s="639">
        <v>1</v>
      </c>
      <c r="M2766" s="639" t="s">
        <v>694</v>
      </c>
      <c r="N2766" s="637">
        <v>1535671.35</v>
      </c>
      <c r="O2766" s="637">
        <v>1535671.35</v>
      </c>
      <c r="P2766" s="647">
        <f t="shared" si="87"/>
        <v>0</v>
      </c>
      <c r="Q2766" s="638">
        <f t="shared" si="88"/>
        <v>0</v>
      </c>
      <c r="R2766" s="476" t="s">
        <v>274</v>
      </c>
      <c r="S2766" s="422" t="s">
        <v>1165</v>
      </c>
      <c r="T2766" s="476" t="s">
        <v>11592</v>
      </c>
      <c r="U2766" s="672"/>
      <c r="V2766" s="672"/>
      <c r="W2766" s="670">
        <v>42457</v>
      </c>
      <c r="X2766" s="670">
        <v>42457</v>
      </c>
      <c r="Y2766" s="632" t="s">
        <v>11649</v>
      </c>
      <c r="Z2766" s="637">
        <v>1535671.35</v>
      </c>
      <c r="AA2766" s="476" t="s">
        <v>274</v>
      </c>
      <c r="AB2766" s="422" t="s">
        <v>1165</v>
      </c>
    </row>
    <row r="2767" spans="1:28" ht="56.25">
      <c r="A2767" s="475" t="s">
        <v>28489</v>
      </c>
      <c r="B2767" s="1179" t="s">
        <v>11571</v>
      </c>
      <c r="C2767" s="652" t="s">
        <v>11359</v>
      </c>
      <c r="D2767" s="632" t="s">
        <v>269</v>
      </c>
      <c r="E2767" s="476" t="s">
        <v>11581</v>
      </c>
      <c r="F2767" s="422" t="s">
        <v>1140</v>
      </c>
      <c r="G2767" s="632" t="s">
        <v>1231</v>
      </c>
      <c r="H2767" s="632" t="s">
        <v>11650</v>
      </c>
      <c r="I2767" s="652"/>
      <c r="J2767" s="652"/>
      <c r="K2767" s="632" t="s">
        <v>10</v>
      </c>
      <c r="L2767" s="639">
        <v>1</v>
      </c>
      <c r="M2767" s="639" t="s">
        <v>694</v>
      </c>
      <c r="N2767" s="637">
        <v>1033141.66</v>
      </c>
      <c r="O2767" s="637">
        <v>1033141.66</v>
      </c>
      <c r="P2767" s="647">
        <f t="shared" si="87"/>
        <v>0</v>
      </c>
      <c r="Q2767" s="638">
        <f t="shared" si="88"/>
        <v>0</v>
      </c>
      <c r="R2767" s="476" t="s">
        <v>11596</v>
      </c>
      <c r="S2767" s="422" t="s">
        <v>266</v>
      </c>
      <c r="T2767" s="476" t="s">
        <v>11600</v>
      </c>
      <c r="U2767" s="672"/>
      <c r="V2767" s="672"/>
      <c r="W2767" s="670">
        <v>42467</v>
      </c>
      <c r="X2767" s="670">
        <v>42467</v>
      </c>
      <c r="Y2767" s="632" t="s">
        <v>11651</v>
      </c>
      <c r="Z2767" s="637">
        <v>1033141.66</v>
      </c>
      <c r="AA2767" s="476" t="s">
        <v>11596</v>
      </c>
      <c r="AB2767" s="422" t="s">
        <v>266</v>
      </c>
    </row>
    <row r="2768" spans="1:28" ht="123.75">
      <c r="A2768" s="475" t="s">
        <v>28490</v>
      </c>
      <c r="B2768" s="1172" t="s">
        <v>4625</v>
      </c>
      <c r="C2768" s="650" t="s">
        <v>6878</v>
      </c>
      <c r="D2768" s="632" t="s">
        <v>269</v>
      </c>
      <c r="E2768" s="476" t="s">
        <v>11581</v>
      </c>
      <c r="F2768" s="422" t="s">
        <v>1140</v>
      </c>
      <c r="G2768" s="652" t="s">
        <v>693</v>
      </c>
      <c r="H2768" s="652" t="s">
        <v>11652</v>
      </c>
      <c r="I2768" s="652"/>
      <c r="J2768" s="652"/>
      <c r="K2768" s="632" t="s">
        <v>10</v>
      </c>
      <c r="L2768" s="639">
        <v>1</v>
      </c>
      <c r="M2768" s="639" t="s">
        <v>694</v>
      </c>
      <c r="N2768" s="637">
        <v>1128287.77</v>
      </c>
      <c r="O2768" s="637">
        <v>1128287.77</v>
      </c>
      <c r="P2768" s="647">
        <f t="shared" si="87"/>
        <v>0</v>
      </c>
      <c r="Q2768" s="638">
        <f t="shared" si="88"/>
        <v>0</v>
      </c>
      <c r="R2768" s="476" t="s">
        <v>274</v>
      </c>
      <c r="S2768" s="422" t="s">
        <v>1165</v>
      </c>
      <c r="T2768" s="476" t="s">
        <v>11592</v>
      </c>
      <c r="U2768" s="672"/>
      <c r="V2768" s="672"/>
      <c r="W2768" s="670">
        <v>42458</v>
      </c>
      <c r="X2768" s="670">
        <v>42458</v>
      </c>
      <c r="Y2768" s="632" t="s">
        <v>11653</v>
      </c>
      <c r="Z2768" s="637">
        <v>1128287.77</v>
      </c>
      <c r="AA2768" s="476" t="s">
        <v>274</v>
      </c>
      <c r="AB2768" s="422" t="s">
        <v>1165</v>
      </c>
    </row>
    <row r="2769" spans="1:28" ht="112.5">
      <c r="A2769" s="475" t="s">
        <v>28491</v>
      </c>
      <c r="B2769" s="1172" t="s">
        <v>4562</v>
      </c>
      <c r="C2769" s="650" t="s">
        <v>6893</v>
      </c>
      <c r="D2769" s="632" t="s">
        <v>269</v>
      </c>
      <c r="E2769" s="476" t="s">
        <v>11581</v>
      </c>
      <c r="F2769" s="422" t="s">
        <v>1140</v>
      </c>
      <c r="G2769" s="652" t="s">
        <v>11654</v>
      </c>
      <c r="H2769" s="652" t="s">
        <v>11655</v>
      </c>
      <c r="I2769" s="652"/>
      <c r="J2769" s="652"/>
      <c r="K2769" s="632" t="s">
        <v>10</v>
      </c>
      <c r="L2769" s="639">
        <v>1</v>
      </c>
      <c r="M2769" s="639" t="s">
        <v>694</v>
      </c>
      <c r="N2769" s="637">
        <v>1756037.87</v>
      </c>
      <c r="O2769" s="637">
        <v>1756037.87</v>
      </c>
      <c r="P2769" s="647">
        <f t="shared" si="87"/>
        <v>0</v>
      </c>
      <c r="Q2769" s="638">
        <f t="shared" si="88"/>
        <v>0</v>
      </c>
      <c r="R2769" s="476" t="s">
        <v>274</v>
      </c>
      <c r="S2769" s="422" t="s">
        <v>1165</v>
      </c>
      <c r="T2769" s="476" t="s">
        <v>11592</v>
      </c>
      <c r="U2769" s="670"/>
      <c r="V2769" s="528"/>
      <c r="W2769" s="670">
        <v>42460</v>
      </c>
      <c r="X2769" s="670">
        <v>42460</v>
      </c>
      <c r="Y2769" s="632" t="s">
        <v>11656</v>
      </c>
      <c r="Z2769" s="637">
        <v>1756037.87</v>
      </c>
      <c r="AA2769" s="476" t="s">
        <v>274</v>
      </c>
      <c r="AB2769" s="422" t="s">
        <v>1165</v>
      </c>
    </row>
    <row r="2770" spans="1:28" ht="45">
      <c r="A2770" s="475" t="s">
        <v>28492</v>
      </c>
      <c r="B2770" s="1172" t="s">
        <v>11383</v>
      </c>
      <c r="C2770" s="652" t="s">
        <v>11261</v>
      </c>
      <c r="D2770" s="632" t="s">
        <v>269</v>
      </c>
      <c r="E2770" s="476" t="s">
        <v>11581</v>
      </c>
      <c r="F2770" s="422" t="s">
        <v>1140</v>
      </c>
      <c r="G2770" s="652" t="s">
        <v>1021</v>
      </c>
      <c r="H2770" s="652" t="s">
        <v>11657</v>
      </c>
      <c r="I2770" s="652"/>
      <c r="J2770" s="652"/>
      <c r="K2770" s="632" t="s">
        <v>10</v>
      </c>
      <c r="L2770" s="639">
        <v>1</v>
      </c>
      <c r="M2770" s="639" t="s">
        <v>694</v>
      </c>
      <c r="N2770" s="637">
        <v>1226433.44</v>
      </c>
      <c r="O2770" s="637">
        <v>1226433.44</v>
      </c>
      <c r="P2770" s="647">
        <f t="shared" si="87"/>
        <v>0</v>
      </c>
      <c r="Q2770" s="638">
        <f t="shared" si="88"/>
        <v>0</v>
      </c>
      <c r="R2770" s="476" t="s">
        <v>274</v>
      </c>
      <c r="S2770" s="422" t="s">
        <v>1165</v>
      </c>
      <c r="T2770" s="476" t="s">
        <v>11592</v>
      </c>
      <c r="U2770" s="672"/>
      <c r="V2770" s="672"/>
      <c r="W2770" s="670">
        <v>42457</v>
      </c>
      <c r="X2770" s="670">
        <v>42457</v>
      </c>
      <c r="Y2770" s="632" t="s">
        <v>11658</v>
      </c>
      <c r="Z2770" s="637">
        <v>1226433.44</v>
      </c>
      <c r="AA2770" s="476" t="s">
        <v>274</v>
      </c>
      <c r="AB2770" s="422" t="s">
        <v>1165</v>
      </c>
    </row>
    <row r="2771" spans="1:28" ht="56.25">
      <c r="A2771" s="475" t="s">
        <v>28493</v>
      </c>
      <c r="B2771" s="1172" t="s">
        <v>11215</v>
      </c>
      <c r="C2771" s="652" t="s">
        <v>11216</v>
      </c>
      <c r="D2771" s="632" t="s">
        <v>269</v>
      </c>
      <c r="E2771" s="476" t="s">
        <v>11581</v>
      </c>
      <c r="F2771" s="422" t="s">
        <v>1140</v>
      </c>
      <c r="G2771" s="652" t="s">
        <v>11659</v>
      </c>
      <c r="H2771" s="652" t="s">
        <v>11660</v>
      </c>
      <c r="I2771" s="652"/>
      <c r="J2771" s="652"/>
      <c r="K2771" s="632" t="s">
        <v>10</v>
      </c>
      <c r="L2771" s="639">
        <v>1</v>
      </c>
      <c r="M2771" s="639" t="s">
        <v>694</v>
      </c>
      <c r="N2771" s="637">
        <v>490171.84</v>
      </c>
      <c r="O2771" s="637">
        <v>490171.84</v>
      </c>
      <c r="P2771" s="647">
        <f t="shared" ref="P2771:P2834" si="89">N2771-O2771</f>
        <v>0</v>
      </c>
      <c r="Q2771" s="638">
        <f t="shared" ref="Q2771:Q2834" si="90">(100-((O2771/N2771)*100))/100</f>
        <v>0</v>
      </c>
      <c r="R2771" s="476" t="s">
        <v>11596</v>
      </c>
      <c r="S2771" s="422" t="s">
        <v>266</v>
      </c>
      <c r="T2771" s="476" t="s">
        <v>11600</v>
      </c>
      <c r="U2771" s="672"/>
      <c r="V2771" s="672"/>
      <c r="W2771" s="652" t="s">
        <v>11659</v>
      </c>
      <c r="X2771" s="652" t="s">
        <v>11659</v>
      </c>
      <c r="Y2771" s="632" t="s">
        <v>11661</v>
      </c>
      <c r="Z2771" s="637">
        <v>490171.84</v>
      </c>
      <c r="AA2771" s="476" t="s">
        <v>11596</v>
      </c>
      <c r="AB2771" s="422" t="s">
        <v>266</v>
      </c>
    </row>
    <row r="2772" spans="1:28" ht="56.25">
      <c r="A2772" s="475" t="s">
        <v>28494</v>
      </c>
      <c r="B2772" s="1172" t="s">
        <v>11219</v>
      </c>
      <c r="C2772" s="652" t="s">
        <v>11220</v>
      </c>
      <c r="D2772" s="632" t="s">
        <v>269</v>
      </c>
      <c r="E2772" s="476" t="s">
        <v>11581</v>
      </c>
      <c r="F2772" s="422" t="s">
        <v>1140</v>
      </c>
      <c r="G2772" s="652" t="s">
        <v>1068</v>
      </c>
      <c r="H2772" s="652" t="s">
        <v>11662</v>
      </c>
      <c r="I2772" s="652"/>
      <c r="J2772" s="652"/>
      <c r="K2772" s="632" t="s">
        <v>10</v>
      </c>
      <c r="L2772" s="639">
        <v>1</v>
      </c>
      <c r="M2772" s="639" t="s">
        <v>694</v>
      </c>
      <c r="N2772" s="637">
        <v>964135.27</v>
      </c>
      <c r="O2772" s="637">
        <v>964135.27</v>
      </c>
      <c r="P2772" s="647">
        <f t="shared" si="89"/>
        <v>0</v>
      </c>
      <c r="Q2772" s="638">
        <f t="shared" si="90"/>
        <v>0</v>
      </c>
      <c r="R2772" s="476" t="s">
        <v>11596</v>
      </c>
      <c r="S2772" s="422" t="s">
        <v>266</v>
      </c>
      <c r="T2772" s="476" t="s">
        <v>11600</v>
      </c>
      <c r="U2772" s="672"/>
      <c r="V2772" s="672"/>
      <c r="W2772" s="670">
        <v>42454</v>
      </c>
      <c r="X2772" s="670">
        <v>42454</v>
      </c>
      <c r="Y2772" s="632" t="s">
        <v>11663</v>
      </c>
      <c r="Z2772" s="637">
        <v>964135.27</v>
      </c>
      <c r="AA2772" s="476" t="s">
        <v>11596</v>
      </c>
      <c r="AB2772" s="422" t="s">
        <v>266</v>
      </c>
    </row>
    <row r="2773" spans="1:28" ht="56.25">
      <c r="A2773" s="475" t="s">
        <v>28495</v>
      </c>
      <c r="B2773" s="1172" t="s">
        <v>11367</v>
      </c>
      <c r="C2773" s="652" t="s">
        <v>11368</v>
      </c>
      <c r="D2773" s="632" t="s">
        <v>269</v>
      </c>
      <c r="E2773" s="476" t="s">
        <v>11581</v>
      </c>
      <c r="F2773" s="422" t="s">
        <v>1140</v>
      </c>
      <c r="G2773" s="652" t="s">
        <v>1027</v>
      </c>
      <c r="H2773" s="652" t="s">
        <v>11664</v>
      </c>
      <c r="I2773" s="652"/>
      <c r="J2773" s="652"/>
      <c r="K2773" s="632" t="s">
        <v>10</v>
      </c>
      <c r="L2773" s="639">
        <v>1</v>
      </c>
      <c r="M2773" s="639" t="s">
        <v>694</v>
      </c>
      <c r="N2773" s="637">
        <v>493838.97</v>
      </c>
      <c r="O2773" s="637">
        <v>493838.97</v>
      </c>
      <c r="P2773" s="647">
        <f t="shared" si="89"/>
        <v>0</v>
      </c>
      <c r="Q2773" s="638">
        <f t="shared" si="90"/>
        <v>0</v>
      </c>
      <c r="R2773" s="476" t="s">
        <v>11596</v>
      </c>
      <c r="S2773" s="422" t="s">
        <v>266</v>
      </c>
      <c r="T2773" s="476" t="s">
        <v>11600</v>
      </c>
      <c r="U2773" s="672"/>
      <c r="V2773" s="672"/>
      <c r="W2773" s="670">
        <v>42459</v>
      </c>
      <c r="X2773" s="670">
        <v>42459</v>
      </c>
      <c r="Y2773" s="632" t="s">
        <v>11665</v>
      </c>
      <c r="Z2773" s="637">
        <v>493838.97</v>
      </c>
      <c r="AA2773" s="476" t="s">
        <v>11596</v>
      </c>
      <c r="AB2773" s="422" t="s">
        <v>266</v>
      </c>
    </row>
    <row r="2774" spans="1:28" ht="45">
      <c r="A2774" s="475" t="s">
        <v>28496</v>
      </c>
      <c r="B2774" s="1172" t="s">
        <v>11351</v>
      </c>
      <c r="C2774" s="652" t="s">
        <v>11352</v>
      </c>
      <c r="D2774" s="632" t="s">
        <v>269</v>
      </c>
      <c r="E2774" s="476" t="s">
        <v>11581</v>
      </c>
      <c r="F2774" s="422" t="s">
        <v>1140</v>
      </c>
      <c r="G2774" s="652" t="s">
        <v>1027</v>
      </c>
      <c r="H2774" s="652" t="s">
        <v>11666</v>
      </c>
      <c r="I2774" s="652"/>
      <c r="J2774" s="652"/>
      <c r="K2774" s="632" t="s">
        <v>10</v>
      </c>
      <c r="L2774" s="639">
        <v>1</v>
      </c>
      <c r="M2774" s="639" t="s">
        <v>694</v>
      </c>
      <c r="N2774" s="637">
        <v>569205.28</v>
      </c>
      <c r="O2774" s="637">
        <v>569205.28</v>
      </c>
      <c r="P2774" s="647">
        <f t="shared" si="89"/>
        <v>0</v>
      </c>
      <c r="Q2774" s="638">
        <f t="shared" si="90"/>
        <v>0</v>
      </c>
      <c r="R2774" s="476" t="s">
        <v>274</v>
      </c>
      <c r="S2774" s="422" t="s">
        <v>1165</v>
      </c>
      <c r="T2774" s="476" t="s">
        <v>11592</v>
      </c>
      <c r="U2774" s="672"/>
      <c r="V2774" s="672"/>
      <c r="W2774" s="670">
        <v>42459</v>
      </c>
      <c r="X2774" s="670">
        <v>42459</v>
      </c>
      <c r="Y2774" s="632" t="s">
        <v>11667</v>
      </c>
      <c r="Z2774" s="637">
        <v>569205.28</v>
      </c>
      <c r="AA2774" s="476" t="s">
        <v>274</v>
      </c>
      <c r="AB2774" s="422" t="s">
        <v>1165</v>
      </c>
    </row>
    <row r="2775" spans="1:28" ht="56.25">
      <c r="A2775" s="475" t="s">
        <v>28497</v>
      </c>
      <c r="B2775" s="1172" t="s">
        <v>11296</v>
      </c>
      <c r="C2775" s="652" t="s">
        <v>11297</v>
      </c>
      <c r="D2775" s="632" t="s">
        <v>269</v>
      </c>
      <c r="E2775" s="476" t="s">
        <v>11581</v>
      </c>
      <c r="F2775" s="422" t="s">
        <v>1140</v>
      </c>
      <c r="G2775" s="652" t="s">
        <v>857</v>
      </c>
      <c r="H2775" s="652" t="s">
        <v>11668</v>
      </c>
      <c r="I2775" s="652"/>
      <c r="J2775" s="652"/>
      <c r="K2775" s="632" t="s">
        <v>10</v>
      </c>
      <c r="L2775" s="639">
        <v>1</v>
      </c>
      <c r="M2775" s="639" t="s">
        <v>694</v>
      </c>
      <c r="N2775" s="637">
        <v>1333767.67</v>
      </c>
      <c r="O2775" s="637">
        <v>1333767.67</v>
      </c>
      <c r="P2775" s="647">
        <f t="shared" si="89"/>
        <v>0</v>
      </c>
      <c r="Q2775" s="638">
        <f t="shared" si="90"/>
        <v>0</v>
      </c>
      <c r="R2775" s="476" t="s">
        <v>11596</v>
      </c>
      <c r="S2775" s="422" t="s">
        <v>266</v>
      </c>
      <c r="T2775" s="476" t="s">
        <v>11600</v>
      </c>
      <c r="U2775" s="672"/>
      <c r="V2775" s="672"/>
      <c r="W2775" s="670">
        <v>42460</v>
      </c>
      <c r="X2775" s="670">
        <v>42460</v>
      </c>
      <c r="Y2775" s="632" t="s">
        <v>11669</v>
      </c>
      <c r="Z2775" s="637">
        <v>1333767.67</v>
      </c>
      <c r="AA2775" s="476" t="s">
        <v>11596</v>
      </c>
      <c r="AB2775" s="422" t="s">
        <v>266</v>
      </c>
    </row>
    <row r="2776" spans="1:28" ht="56.25">
      <c r="A2776" s="475" t="s">
        <v>28498</v>
      </c>
      <c r="B2776" s="1172" t="s">
        <v>11212</v>
      </c>
      <c r="C2776" s="652" t="s">
        <v>11213</v>
      </c>
      <c r="D2776" s="632" t="s">
        <v>269</v>
      </c>
      <c r="E2776" s="476" t="s">
        <v>11581</v>
      </c>
      <c r="F2776" s="422" t="s">
        <v>1140</v>
      </c>
      <c r="G2776" s="652" t="s">
        <v>1068</v>
      </c>
      <c r="H2776" s="652" t="s">
        <v>11670</v>
      </c>
      <c r="I2776" s="652"/>
      <c r="J2776" s="652"/>
      <c r="K2776" s="632" t="s">
        <v>10</v>
      </c>
      <c r="L2776" s="639">
        <v>1</v>
      </c>
      <c r="M2776" s="639" t="s">
        <v>694</v>
      </c>
      <c r="N2776" s="637">
        <v>656825.31000000006</v>
      </c>
      <c r="O2776" s="637">
        <v>656825.31000000006</v>
      </c>
      <c r="P2776" s="647">
        <f t="shared" si="89"/>
        <v>0</v>
      </c>
      <c r="Q2776" s="638">
        <f t="shared" si="90"/>
        <v>0</v>
      </c>
      <c r="R2776" s="476" t="s">
        <v>11596</v>
      </c>
      <c r="S2776" s="422" t="s">
        <v>266</v>
      </c>
      <c r="T2776" s="476" t="s">
        <v>11600</v>
      </c>
      <c r="U2776" s="672"/>
      <c r="V2776" s="672"/>
      <c r="W2776" s="670">
        <v>42454</v>
      </c>
      <c r="X2776" s="670">
        <v>42454</v>
      </c>
      <c r="Y2776" s="632" t="s">
        <v>11671</v>
      </c>
      <c r="Z2776" s="637">
        <v>656825.31000000006</v>
      </c>
      <c r="AA2776" s="476" t="s">
        <v>11596</v>
      </c>
      <c r="AB2776" s="422" t="s">
        <v>266</v>
      </c>
    </row>
    <row r="2777" spans="1:28" ht="56.25">
      <c r="A2777" s="475" t="s">
        <v>28499</v>
      </c>
      <c r="B2777" s="1172" t="s">
        <v>11373</v>
      </c>
      <c r="C2777" s="652" t="s">
        <v>11374</v>
      </c>
      <c r="D2777" s="632" t="s">
        <v>269</v>
      </c>
      <c r="E2777" s="476" t="s">
        <v>11581</v>
      </c>
      <c r="F2777" s="422" t="s">
        <v>1140</v>
      </c>
      <c r="G2777" s="652" t="s">
        <v>857</v>
      </c>
      <c r="H2777" s="652" t="s">
        <v>11672</v>
      </c>
      <c r="I2777" s="652"/>
      <c r="J2777" s="652"/>
      <c r="K2777" s="632" t="s">
        <v>10</v>
      </c>
      <c r="L2777" s="639">
        <v>1</v>
      </c>
      <c r="M2777" s="639" t="s">
        <v>694</v>
      </c>
      <c r="N2777" s="637">
        <v>201262.61</v>
      </c>
      <c r="O2777" s="637">
        <v>201262.61</v>
      </c>
      <c r="P2777" s="647">
        <f t="shared" si="89"/>
        <v>0</v>
      </c>
      <c r="Q2777" s="638">
        <f t="shared" si="90"/>
        <v>0</v>
      </c>
      <c r="R2777" s="476" t="s">
        <v>11596</v>
      </c>
      <c r="S2777" s="422" t="s">
        <v>266</v>
      </c>
      <c r="T2777" s="476" t="s">
        <v>11600</v>
      </c>
      <c r="U2777" s="672"/>
      <c r="V2777" s="672"/>
      <c r="W2777" s="670">
        <v>42460</v>
      </c>
      <c r="X2777" s="670">
        <v>42460</v>
      </c>
      <c r="Y2777" s="632" t="s">
        <v>11673</v>
      </c>
      <c r="Z2777" s="637">
        <v>201262.61</v>
      </c>
      <c r="AA2777" s="476" t="s">
        <v>11596</v>
      </c>
      <c r="AB2777" s="422" t="s">
        <v>266</v>
      </c>
    </row>
    <row r="2778" spans="1:28" ht="56.25">
      <c r="A2778" s="475" t="s">
        <v>28500</v>
      </c>
      <c r="B2778" s="1172" t="s">
        <v>11338</v>
      </c>
      <c r="C2778" s="652" t="s">
        <v>11339</v>
      </c>
      <c r="D2778" s="632" t="s">
        <v>269</v>
      </c>
      <c r="E2778" s="476" t="s">
        <v>11581</v>
      </c>
      <c r="F2778" s="422" t="s">
        <v>1140</v>
      </c>
      <c r="G2778" s="652" t="s">
        <v>1239</v>
      </c>
      <c r="H2778" s="652" t="s">
        <v>11674</v>
      </c>
      <c r="I2778" s="652"/>
      <c r="J2778" s="652"/>
      <c r="K2778" s="632" t="s">
        <v>10</v>
      </c>
      <c r="L2778" s="639">
        <v>1</v>
      </c>
      <c r="M2778" s="639" t="s">
        <v>694</v>
      </c>
      <c r="N2778" s="637">
        <v>456212.18</v>
      </c>
      <c r="O2778" s="637">
        <v>456212.18</v>
      </c>
      <c r="P2778" s="647">
        <f t="shared" si="89"/>
        <v>0</v>
      </c>
      <c r="Q2778" s="638">
        <f t="shared" si="90"/>
        <v>0</v>
      </c>
      <c r="R2778" s="476" t="s">
        <v>11596</v>
      </c>
      <c r="S2778" s="422" t="s">
        <v>266</v>
      </c>
      <c r="T2778" s="476" t="s">
        <v>11600</v>
      </c>
      <c r="U2778" s="672"/>
      <c r="V2778" s="672"/>
      <c r="W2778" s="670">
        <v>42466</v>
      </c>
      <c r="X2778" s="670" t="s">
        <v>11562</v>
      </c>
      <c r="Y2778" s="632" t="s">
        <v>11675</v>
      </c>
      <c r="Z2778" s="637">
        <v>456212.18</v>
      </c>
      <c r="AA2778" s="476" t="s">
        <v>11596</v>
      </c>
      <c r="AB2778" s="422" t="s">
        <v>266</v>
      </c>
    </row>
    <row r="2779" spans="1:28" ht="56.25">
      <c r="A2779" s="475" t="s">
        <v>28501</v>
      </c>
      <c r="B2779" s="1172" t="s">
        <v>11364</v>
      </c>
      <c r="C2779" s="652" t="s">
        <v>11365</v>
      </c>
      <c r="D2779" s="632" t="s">
        <v>269</v>
      </c>
      <c r="E2779" s="476" t="s">
        <v>11581</v>
      </c>
      <c r="F2779" s="422" t="s">
        <v>1140</v>
      </c>
      <c r="G2779" s="652" t="s">
        <v>677</v>
      </c>
      <c r="H2779" s="652" t="s">
        <v>11676</v>
      </c>
      <c r="I2779" s="652"/>
      <c r="J2779" s="652"/>
      <c r="K2779" s="632" t="s">
        <v>10</v>
      </c>
      <c r="L2779" s="639">
        <v>1</v>
      </c>
      <c r="M2779" s="639" t="s">
        <v>694</v>
      </c>
      <c r="N2779" s="637">
        <v>1089774.44</v>
      </c>
      <c r="O2779" s="637">
        <v>1089774.44</v>
      </c>
      <c r="P2779" s="647">
        <f t="shared" si="89"/>
        <v>0</v>
      </c>
      <c r="Q2779" s="638">
        <f t="shared" si="90"/>
        <v>0</v>
      </c>
      <c r="R2779" s="476" t="s">
        <v>11596</v>
      </c>
      <c r="S2779" s="422" t="s">
        <v>266</v>
      </c>
      <c r="T2779" s="476" t="s">
        <v>11600</v>
      </c>
      <c r="U2779" s="672"/>
      <c r="V2779" s="672"/>
      <c r="W2779" s="670">
        <v>42461</v>
      </c>
      <c r="X2779" s="670">
        <v>42461</v>
      </c>
      <c r="Y2779" s="632" t="s">
        <v>11677</v>
      </c>
      <c r="Z2779" s="637">
        <v>1089774.44</v>
      </c>
      <c r="AA2779" s="476" t="s">
        <v>11596</v>
      </c>
      <c r="AB2779" s="422" t="s">
        <v>266</v>
      </c>
    </row>
    <row r="2780" spans="1:28" ht="56.25">
      <c r="A2780" s="475" t="s">
        <v>28502</v>
      </c>
      <c r="B2780" s="1172" t="s">
        <v>11279</v>
      </c>
      <c r="C2780" s="652" t="s">
        <v>11280</v>
      </c>
      <c r="D2780" s="632" t="s">
        <v>269</v>
      </c>
      <c r="E2780" s="476" t="s">
        <v>11581</v>
      </c>
      <c r="F2780" s="422" t="s">
        <v>1140</v>
      </c>
      <c r="G2780" s="652" t="s">
        <v>1239</v>
      </c>
      <c r="H2780" s="652" t="s">
        <v>11678</v>
      </c>
      <c r="I2780" s="652"/>
      <c r="J2780" s="652"/>
      <c r="K2780" s="632" t="s">
        <v>10</v>
      </c>
      <c r="L2780" s="639">
        <v>1</v>
      </c>
      <c r="M2780" s="639" t="s">
        <v>694</v>
      </c>
      <c r="N2780" s="637">
        <v>367517.38</v>
      </c>
      <c r="O2780" s="637">
        <v>367517.38</v>
      </c>
      <c r="P2780" s="647">
        <f t="shared" si="89"/>
        <v>0</v>
      </c>
      <c r="Q2780" s="638">
        <f t="shared" si="90"/>
        <v>0</v>
      </c>
      <c r="R2780" s="476" t="s">
        <v>11596</v>
      </c>
      <c r="S2780" s="422" t="s">
        <v>266</v>
      </c>
      <c r="T2780" s="476" t="s">
        <v>11600</v>
      </c>
      <c r="U2780" s="672"/>
      <c r="V2780" s="672"/>
      <c r="W2780" s="670">
        <v>42466</v>
      </c>
      <c r="X2780" s="670">
        <v>42466</v>
      </c>
      <c r="Y2780" s="632" t="s">
        <v>11679</v>
      </c>
      <c r="Z2780" s="637">
        <v>367517.38</v>
      </c>
      <c r="AA2780" s="476" t="s">
        <v>11596</v>
      </c>
      <c r="AB2780" s="422" t="s">
        <v>266</v>
      </c>
    </row>
    <row r="2781" spans="1:28" ht="101.25">
      <c r="A2781" s="475" t="s">
        <v>28503</v>
      </c>
      <c r="B2781" s="1172" t="s">
        <v>4639</v>
      </c>
      <c r="C2781" s="652" t="s">
        <v>6872</v>
      </c>
      <c r="D2781" s="632" t="s">
        <v>269</v>
      </c>
      <c r="E2781" s="476" t="s">
        <v>11581</v>
      </c>
      <c r="F2781" s="422" t="s">
        <v>1140</v>
      </c>
      <c r="G2781" s="652" t="s">
        <v>1021</v>
      </c>
      <c r="H2781" s="652" t="s">
        <v>11680</v>
      </c>
      <c r="I2781" s="652"/>
      <c r="J2781" s="652"/>
      <c r="K2781" s="632" t="s">
        <v>10</v>
      </c>
      <c r="L2781" s="639">
        <v>1</v>
      </c>
      <c r="M2781" s="639" t="s">
        <v>694</v>
      </c>
      <c r="N2781" s="637">
        <v>1669522.95</v>
      </c>
      <c r="O2781" s="637">
        <v>1669522.95</v>
      </c>
      <c r="P2781" s="647">
        <f t="shared" si="89"/>
        <v>0</v>
      </c>
      <c r="Q2781" s="638">
        <f t="shared" si="90"/>
        <v>0</v>
      </c>
      <c r="R2781" s="476" t="s">
        <v>11596</v>
      </c>
      <c r="S2781" s="422" t="s">
        <v>266</v>
      </c>
      <c r="T2781" s="476" t="s">
        <v>11600</v>
      </c>
      <c r="U2781" s="672"/>
      <c r="V2781" s="672"/>
      <c r="W2781" s="670">
        <v>42457</v>
      </c>
      <c r="X2781" s="670">
        <v>42457</v>
      </c>
      <c r="Y2781" s="632" t="s">
        <v>11681</v>
      </c>
      <c r="Z2781" s="637">
        <v>1669522.95</v>
      </c>
      <c r="AA2781" s="476" t="s">
        <v>11596</v>
      </c>
      <c r="AB2781" s="422" t="s">
        <v>266</v>
      </c>
    </row>
    <row r="2782" spans="1:28" ht="45">
      <c r="A2782" s="475" t="s">
        <v>28504</v>
      </c>
      <c r="B2782" s="1172" t="s">
        <v>11312</v>
      </c>
      <c r="C2782" s="652" t="s">
        <v>11313</v>
      </c>
      <c r="D2782" s="632" t="s">
        <v>269</v>
      </c>
      <c r="E2782" s="476" t="s">
        <v>11581</v>
      </c>
      <c r="F2782" s="422" t="s">
        <v>1140</v>
      </c>
      <c r="G2782" s="652" t="s">
        <v>1185</v>
      </c>
      <c r="H2782" s="652" t="s">
        <v>11682</v>
      </c>
      <c r="I2782" s="652"/>
      <c r="J2782" s="652"/>
      <c r="K2782" s="632" t="s">
        <v>10</v>
      </c>
      <c r="L2782" s="639">
        <v>1</v>
      </c>
      <c r="M2782" s="639" t="s">
        <v>694</v>
      </c>
      <c r="N2782" s="637">
        <v>1013174.55</v>
      </c>
      <c r="O2782" s="637">
        <v>1013174.55</v>
      </c>
      <c r="P2782" s="647">
        <f t="shared" si="89"/>
        <v>0</v>
      </c>
      <c r="Q2782" s="638">
        <f t="shared" si="90"/>
        <v>0</v>
      </c>
      <c r="R2782" s="476" t="s">
        <v>274</v>
      </c>
      <c r="S2782" s="422" t="s">
        <v>1165</v>
      </c>
      <c r="T2782" s="476" t="s">
        <v>11592</v>
      </c>
      <c r="U2782" s="672"/>
      <c r="V2782" s="672"/>
      <c r="W2782" s="670">
        <v>42465</v>
      </c>
      <c r="X2782" s="670">
        <v>42465</v>
      </c>
      <c r="Y2782" s="632" t="s">
        <v>11683</v>
      </c>
      <c r="Z2782" s="637">
        <v>1013174.55</v>
      </c>
      <c r="AA2782" s="476" t="s">
        <v>274</v>
      </c>
      <c r="AB2782" s="422" t="s">
        <v>1165</v>
      </c>
    </row>
    <row r="2783" spans="1:28" ht="56.25">
      <c r="A2783" s="475" t="s">
        <v>28505</v>
      </c>
      <c r="B2783" s="1172" t="s">
        <v>11309</v>
      </c>
      <c r="C2783" s="652" t="s">
        <v>11310</v>
      </c>
      <c r="D2783" s="632" t="s">
        <v>269</v>
      </c>
      <c r="E2783" s="476" t="s">
        <v>11581</v>
      </c>
      <c r="F2783" s="422" t="s">
        <v>1140</v>
      </c>
      <c r="G2783" s="652" t="s">
        <v>1239</v>
      </c>
      <c r="H2783" s="652" t="s">
        <v>11684</v>
      </c>
      <c r="I2783" s="652"/>
      <c r="J2783" s="652"/>
      <c r="K2783" s="632" t="s">
        <v>10</v>
      </c>
      <c r="L2783" s="639">
        <v>1</v>
      </c>
      <c r="M2783" s="639" t="s">
        <v>694</v>
      </c>
      <c r="N2783" s="637">
        <v>865840.95</v>
      </c>
      <c r="O2783" s="637">
        <v>865840.95</v>
      </c>
      <c r="P2783" s="647">
        <f t="shared" si="89"/>
        <v>0</v>
      </c>
      <c r="Q2783" s="638">
        <f t="shared" si="90"/>
        <v>0</v>
      </c>
      <c r="R2783" s="476" t="s">
        <v>11596</v>
      </c>
      <c r="S2783" s="422" t="s">
        <v>266</v>
      </c>
      <c r="T2783" s="476" t="s">
        <v>11600</v>
      </c>
      <c r="U2783" s="672"/>
      <c r="V2783" s="672"/>
      <c r="W2783" s="670">
        <v>42466</v>
      </c>
      <c r="X2783" s="670">
        <v>42466</v>
      </c>
      <c r="Y2783" s="632" t="s">
        <v>11685</v>
      </c>
      <c r="Z2783" s="637">
        <v>865840.95</v>
      </c>
      <c r="AA2783" s="476" t="s">
        <v>11596</v>
      </c>
      <c r="AB2783" s="422" t="s">
        <v>266</v>
      </c>
    </row>
    <row r="2784" spans="1:28" ht="56.25">
      <c r="A2784" s="475" t="s">
        <v>28506</v>
      </c>
      <c r="B2784" s="1172" t="s">
        <v>11370</v>
      </c>
      <c r="C2784" s="652" t="s">
        <v>11371</v>
      </c>
      <c r="D2784" s="632" t="s">
        <v>269</v>
      </c>
      <c r="E2784" s="476" t="s">
        <v>11581</v>
      </c>
      <c r="F2784" s="422" t="s">
        <v>1140</v>
      </c>
      <c r="G2784" s="652" t="s">
        <v>1231</v>
      </c>
      <c r="H2784" s="652" t="s">
        <v>11686</v>
      </c>
      <c r="I2784" s="652"/>
      <c r="J2784" s="652"/>
      <c r="K2784" s="632" t="s">
        <v>10</v>
      </c>
      <c r="L2784" s="639">
        <v>1</v>
      </c>
      <c r="M2784" s="639" t="s">
        <v>694</v>
      </c>
      <c r="N2784" s="637">
        <v>526300.17000000004</v>
      </c>
      <c r="O2784" s="637">
        <v>526300.17000000004</v>
      </c>
      <c r="P2784" s="647">
        <f t="shared" si="89"/>
        <v>0</v>
      </c>
      <c r="Q2784" s="638">
        <f t="shared" si="90"/>
        <v>0</v>
      </c>
      <c r="R2784" s="476" t="s">
        <v>11596</v>
      </c>
      <c r="S2784" s="422" t="s">
        <v>266</v>
      </c>
      <c r="T2784" s="476" t="s">
        <v>11600</v>
      </c>
      <c r="U2784" s="672"/>
      <c r="V2784" s="672"/>
      <c r="W2784" s="670">
        <v>42467</v>
      </c>
      <c r="X2784" s="670">
        <v>42467</v>
      </c>
      <c r="Y2784" s="632" t="s">
        <v>11687</v>
      </c>
      <c r="Z2784" s="637">
        <v>526300.17000000004</v>
      </c>
      <c r="AA2784" s="476" t="s">
        <v>11596</v>
      </c>
      <c r="AB2784" s="422" t="s">
        <v>266</v>
      </c>
    </row>
    <row r="2785" spans="1:28" ht="45">
      <c r="A2785" s="475" t="s">
        <v>28507</v>
      </c>
      <c r="B2785" s="1172" t="s">
        <v>11341</v>
      </c>
      <c r="C2785" s="652" t="s">
        <v>11342</v>
      </c>
      <c r="D2785" s="632" t="s">
        <v>269</v>
      </c>
      <c r="E2785" s="476" t="s">
        <v>11581</v>
      </c>
      <c r="F2785" s="422" t="s">
        <v>1140</v>
      </c>
      <c r="G2785" s="652" t="s">
        <v>1185</v>
      </c>
      <c r="H2785" s="652" t="s">
        <v>11688</v>
      </c>
      <c r="I2785" s="652"/>
      <c r="J2785" s="652"/>
      <c r="K2785" s="632" t="s">
        <v>10</v>
      </c>
      <c r="L2785" s="639">
        <v>1</v>
      </c>
      <c r="M2785" s="639" t="s">
        <v>694</v>
      </c>
      <c r="N2785" s="637">
        <v>506133.39</v>
      </c>
      <c r="O2785" s="637">
        <v>506133.39</v>
      </c>
      <c r="P2785" s="647">
        <f t="shared" si="89"/>
        <v>0</v>
      </c>
      <c r="Q2785" s="638">
        <f t="shared" si="90"/>
        <v>0</v>
      </c>
      <c r="R2785" s="476" t="s">
        <v>274</v>
      </c>
      <c r="S2785" s="422" t="s">
        <v>1165</v>
      </c>
      <c r="T2785" s="476" t="s">
        <v>11592</v>
      </c>
      <c r="U2785" s="672"/>
      <c r="V2785" s="672"/>
      <c r="W2785" s="670">
        <v>42465</v>
      </c>
      <c r="X2785" s="670">
        <v>42465</v>
      </c>
      <c r="Y2785" s="632" t="s">
        <v>11689</v>
      </c>
      <c r="Z2785" s="637">
        <v>506133.39</v>
      </c>
      <c r="AA2785" s="476" t="s">
        <v>274</v>
      </c>
      <c r="AB2785" s="422" t="s">
        <v>1165</v>
      </c>
    </row>
    <row r="2786" spans="1:28" ht="56.25">
      <c r="A2786" s="475" t="s">
        <v>28508</v>
      </c>
      <c r="B2786" s="1172" t="s">
        <v>11300</v>
      </c>
      <c r="C2786" s="652" t="s">
        <v>11301</v>
      </c>
      <c r="D2786" s="632" t="s">
        <v>269</v>
      </c>
      <c r="E2786" s="476" t="s">
        <v>11581</v>
      </c>
      <c r="F2786" s="422" t="s">
        <v>1140</v>
      </c>
      <c r="G2786" s="652" t="s">
        <v>1021</v>
      </c>
      <c r="H2786" s="652" t="s">
        <v>11690</v>
      </c>
      <c r="I2786" s="652"/>
      <c r="J2786" s="652"/>
      <c r="K2786" s="632" t="s">
        <v>10</v>
      </c>
      <c r="L2786" s="639">
        <v>1</v>
      </c>
      <c r="M2786" s="639" t="s">
        <v>694</v>
      </c>
      <c r="N2786" s="637">
        <v>1377897.54</v>
      </c>
      <c r="O2786" s="637">
        <v>1377897.54</v>
      </c>
      <c r="P2786" s="647">
        <f t="shared" si="89"/>
        <v>0</v>
      </c>
      <c r="Q2786" s="638">
        <f t="shared" si="90"/>
        <v>0</v>
      </c>
      <c r="R2786" s="476" t="s">
        <v>11596</v>
      </c>
      <c r="S2786" s="422" t="s">
        <v>266</v>
      </c>
      <c r="T2786" s="476" t="s">
        <v>11600</v>
      </c>
      <c r="U2786" s="672"/>
      <c r="V2786" s="672"/>
      <c r="W2786" s="670">
        <v>42457</v>
      </c>
      <c r="X2786" s="670">
        <v>42457</v>
      </c>
      <c r="Y2786" s="632" t="s">
        <v>11691</v>
      </c>
      <c r="Z2786" s="637">
        <v>1377897.54</v>
      </c>
      <c r="AA2786" s="476" t="s">
        <v>11596</v>
      </c>
      <c r="AB2786" s="422" t="s">
        <v>266</v>
      </c>
    </row>
    <row r="2787" spans="1:28" ht="56.25">
      <c r="A2787" s="475" t="s">
        <v>28509</v>
      </c>
      <c r="B2787" s="1172" t="s">
        <v>8291</v>
      </c>
      <c r="C2787" s="652" t="s">
        <v>8292</v>
      </c>
      <c r="D2787" s="632" t="s">
        <v>269</v>
      </c>
      <c r="E2787" s="476" t="s">
        <v>11581</v>
      </c>
      <c r="F2787" s="422" t="s">
        <v>1140</v>
      </c>
      <c r="G2787" s="652" t="s">
        <v>1397</v>
      </c>
      <c r="H2787" s="652" t="s">
        <v>11692</v>
      </c>
      <c r="I2787" s="652"/>
      <c r="J2787" s="652"/>
      <c r="K2787" s="632" t="s">
        <v>10</v>
      </c>
      <c r="L2787" s="639">
        <v>1</v>
      </c>
      <c r="M2787" s="639" t="s">
        <v>694</v>
      </c>
      <c r="N2787" s="637">
        <v>359839.34</v>
      </c>
      <c r="O2787" s="637">
        <v>359839.34</v>
      </c>
      <c r="P2787" s="647">
        <f t="shared" si="89"/>
        <v>0</v>
      </c>
      <c r="Q2787" s="638">
        <f t="shared" si="90"/>
        <v>0</v>
      </c>
      <c r="R2787" s="476" t="s">
        <v>836</v>
      </c>
      <c r="S2787" s="422" t="s">
        <v>837</v>
      </c>
      <c r="T2787" s="476" t="s">
        <v>11628</v>
      </c>
      <c r="U2787" s="672"/>
      <c r="V2787" s="672"/>
      <c r="W2787" s="670">
        <v>42430</v>
      </c>
      <c r="X2787" s="670">
        <v>42430</v>
      </c>
      <c r="Y2787" s="632" t="s">
        <v>11693</v>
      </c>
      <c r="Z2787" s="637">
        <v>359839.34</v>
      </c>
      <c r="AA2787" s="476" t="s">
        <v>836</v>
      </c>
      <c r="AB2787" s="422" t="s">
        <v>837</v>
      </c>
    </row>
    <row r="2788" spans="1:28" ht="56.25">
      <c r="A2788" s="475" t="s">
        <v>28510</v>
      </c>
      <c r="B2788" s="1179" t="s">
        <v>11439</v>
      </c>
      <c r="C2788" s="652" t="s">
        <v>11328</v>
      </c>
      <c r="D2788" s="632" t="s">
        <v>269</v>
      </c>
      <c r="E2788" s="476" t="s">
        <v>11581</v>
      </c>
      <c r="F2788" s="422" t="s">
        <v>1140</v>
      </c>
      <c r="G2788" s="652" t="s">
        <v>1202</v>
      </c>
      <c r="H2788" s="652" t="s">
        <v>11694</v>
      </c>
      <c r="I2788" s="652"/>
      <c r="J2788" s="652"/>
      <c r="K2788" s="632" t="s">
        <v>10</v>
      </c>
      <c r="L2788" s="639">
        <v>1</v>
      </c>
      <c r="M2788" s="639" t="s">
        <v>694</v>
      </c>
      <c r="N2788" s="637">
        <v>974372.91</v>
      </c>
      <c r="O2788" s="637">
        <v>974372.91</v>
      </c>
      <c r="P2788" s="647">
        <f t="shared" si="89"/>
        <v>0</v>
      </c>
      <c r="Q2788" s="638">
        <f t="shared" si="90"/>
        <v>0</v>
      </c>
      <c r="R2788" s="476" t="s">
        <v>11596</v>
      </c>
      <c r="S2788" s="422" t="s">
        <v>266</v>
      </c>
      <c r="T2788" s="476" t="s">
        <v>11600</v>
      </c>
      <c r="U2788" s="672"/>
      <c r="V2788" s="672"/>
      <c r="W2788" s="670">
        <v>42471</v>
      </c>
      <c r="X2788" s="670">
        <v>42471</v>
      </c>
      <c r="Y2788" s="632" t="s">
        <v>11695</v>
      </c>
      <c r="Z2788" s="637">
        <v>974372.91</v>
      </c>
      <c r="AA2788" s="476" t="s">
        <v>11596</v>
      </c>
      <c r="AB2788" s="422" t="s">
        <v>266</v>
      </c>
    </row>
    <row r="2789" spans="1:28" ht="45">
      <c r="A2789" s="475" t="s">
        <v>28511</v>
      </c>
      <c r="B2789" s="1179" t="s">
        <v>11452</v>
      </c>
      <c r="C2789" s="652" t="s">
        <v>11325</v>
      </c>
      <c r="D2789" s="632" t="s">
        <v>269</v>
      </c>
      <c r="E2789" s="476" t="s">
        <v>11581</v>
      </c>
      <c r="F2789" s="422" t="s">
        <v>1140</v>
      </c>
      <c r="G2789" s="652" t="s">
        <v>649</v>
      </c>
      <c r="H2789" s="652" t="s">
        <v>11696</v>
      </c>
      <c r="I2789" s="652"/>
      <c r="J2789" s="652"/>
      <c r="K2789" s="632" t="s">
        <v>10</v>
      </c>
      <c r="L2789" s="639">
        <v>1</v>
      </c>
      <c r="M2789" s="639" t="s">
        <v>694</v>
      </c>
      <c r="N2789" s="637">
        <v>438391.92</v>
      </c>
      <c r="O2789" s="637">
        <v>438391.92</v>
      </c>
      <c r="P2789" s="647">
        <f t="shared" si="89"/>
        <v>0</v>
      </c>
      <c r="Q2789" s="638">
        <f t="shared" si="90"/>
        <v>0</v>
      </c>
      <c r="R2789" s="476" t="s">
        <v>274</v>
      </c>
      <c r="S2789" s="422" t="s">
        <v>1165</v>
      </c>
      <c r="T2789" s="476" t="s">
        <v>11592</v>
      </c>
      <c r="U2789" s="672"/>
      <c r="V2789" s="672"/>
      <c r="W2789" s="670">
        <v>42515</v>
      </c>
      <c r="X2789" s="670">
        <v>42515</v>
      </c>
      <c r="Y2789" s="632" t="s">
        <v>11697</v>
      </c>
      <c r="Z2789" s="637">
        <v>438391.92</v>
      </c>
      <c r="AA2789" s="476" t="s">
        <v>274</v>
      </c>
      <c r="AB2789" s="422" t="s">
        <v>1165</v>
      </c>
    </row>
    <row r="2790" spans="1:28" ht="45">
      <c r="A2790" s="475" t="s">
        <v>28512</v>
      </c>
      <c r="B2790" s="1179" t="s">
        <v>11455</v>
      </c>
      <c r="C2790" s="652" t="s">
        <v>11207</v>
      </c>
      <c r="D2790" s="632" t="s">
        <v>269</v>
      </c>
      <c r="E2790" s="476" t="s">
        <v>11581</v>
      </c>
      <c r="F2790" s="422" t="s">
        <v>1140</v>
      </c>
      <c r="G2790" s="652" t="s">
        <v>1021</v>
      </c>
      <c r="H2790" s="632" t="s">
        <v>11698</v>
      </c>
      <c r="I2790" s="652"/>
      <c r="J2790" s="652"/>
      <c r="K2790" s="632" t="s">
        <v>10</v>
      </c>
      <c r="L2790" s="639">
        <v>1</v>
      </c>
      <c r="M2790" s="639" t="s">
        <v>694</v>
      </c>
      <c r="N2790" s="637">
        <v>834027.39</v>
      </c>
      <c r="O2790" s="637">
        <v>834027.39</v>
      </c>
      <c r="P2790" s="647">
        <f t="shared" si="89"/>
        <v>0</v>
      </c>
      <c r="Q2790" s="638">
        <f t="shared" si="90"/>
        <v>0</v>
      </c>
      <c r="R2790" s="476" t="s">
        <v>274</v>
      </c>
      <c r="S2790" s="422" t="s">
        <v>1165</v>
      </c>
      <c r="T2790" s="476" t="s">
        <v>11592</v>
      </c>
      <c r="U2790" s="672"/>
      <c r="V2790" s="672"/>
      <c r="W2790" s="670" t="s">
        <v>11699</v>
      </c>
      <c r="X2790" s="670" t="s">
        <v>11699</v>
      </c>
      <c r="Y2790" s="632" t="s">
        <v>11700</v>
      </c>
      <c r="Z2790" s="637">
        <v>834027.39</v>
      </c>
      <c r="AA2790" s="476" t="s">
        <v>274</v>
      </c>
      <c r="AB2790" s="422" t="s">
        <v>1165</v>
      </c>
    </row>
    <row r="2791" spans="1:28" ht="45">
      <c r="A2791" s="475" t="s">
        <v>28513</v>
      </c>
      <c r="B2791" s="1179" t="s">
        <v>11461</v>
      </c>
      <c r="C2791" s="652" t="s">
        <v>11348</v>
      </c>
      <c r="D2791" s="632" t="s">
        <v>269</v>
      </c>
      <c r="E2791" s="476" t="s">
        <v>11581</v>
      </c>
      <c r="F2791" s="422" t="s">
        <v>1140</v>
      </c>
      <c r="G2791" s="652" t="s">
        <v>11512</v>
      </c>
      <c r="H2791" s="652" t="s">
        <v>11701</v>
      </c>
      <c r="I2791" s="652"/>
      <c r="J2791" s="652"/>
      <c r="K2791" s="632" t="s">
        <v>10</v>
      </c>
      <c r="L2791" s="639">
        <v>1</v>
      </c>
      <c r="M2791" s="639" t="s">
        <v>694</v>
      </c>
      <c r="N2791" s="637">
        <v>601428.79</v>
      </c>
      <c r="O2791" s="637">
        <v>601428.79</v>
      </c>
      <c r="P2791" s="647">
        <f t="shared" si="89"/>
        <v>0</v>
      </c>
      <c r="Q2791" s="638">
        <f t="shared" si="90"/>
        <v>0</v>
      </c>
      <c r="R2791" s="476" t="s">
        <v>274</v>
      </c>
      <c r="S2791" s="422" t="s">
        <v>1165</v>
      </c>
      <c r="T2791" s="476" t="s">
        <v>11592</v>
      </c>
      <c r="U2791" s="672"/>
      <c r="V2791" s="672"/>
      <c r="W2791" s="670" t="s">
        <v>11512</v>
      </c>
      <c r="X2791" s="670" t="s">
        <v>11512</v>
      </c>
      <c r="Y2791" s="632" t="s">
        <v>11702</v>
      </c>
      <c r="Z2791" s="637">
        <v>601428.79</v>
      </c>
      <c r="AA2791" s="476" t="s">
        <v>274</v>
      </c>
      <c r="AB2791" s="422" t="s">
        <v>1165</v>
      </c>
    </row>
    <row r="2792" spans="1:28" ht="56.25">
      <c r="A2792" s="475" t="s">
        <v>28514</v>
      </c>
      <c r="B2792" s="1179" t="s">
        <v>11464</v>
      </c>
      <c r="C2792" s="652" t="s">
        <v>11376</v>
      </c>
      <c r="D2792" s="632" t="s">
        <v>269</v>
      </c>
      <c r="E2792" s="476" t="s">
        <v>11581</v>
      </c>
      <c r="F2792" s="422" t="s">
        <v>1140</v>
      </c>
      <c r="G2792" s="652" t="s">
        <v>11548</v>
      </c>
      <c r="H2792" s="652" t="s">
        <v>11703</v>
      </c>
      <c r="I2792" s="652"/>
      <c r="J2792" s="652"/>
      <c r="K2792" s="632" t="s">
        <v>10</v>
      </c>
      <c r="L2792" s="639">
        <v>1</v>
      </c>
      <c r="M2792" s="639" t="s">
        <v>694</v>
      </c>
      <c r="N2792" s="637">
        <v>352127.75</v>
      </c>
      <c r="O2792" s="637">
        <v>352127.75</v>
      </c>
      <c r="P2792" s="647">
        <f t="shared" si="89"/>
        <v>0</v>
      </c>
      <c r="Q2792" s="638">
        <f t="shared" si="90"/>
        <v>0</v>
      </c>
      <c r="R2792" s="476" t="s">
        <v>11596</v>
      </c>
      <c r="S2792" s="422" t="s">
        <v>266</v>
      </c>
      <c r="T2792" s="476" t="s">
        <v>11600</v>
      </c>
      <c r="U2792" s="672"/>
      <c r="V2792" s="672"/>
      <c r="W2792" s="670" t="s">
        <v>11548</v>
      </c>
      <c r="X2792" s="670" t="s">
        <v>11548</v>
      </c>
      <c r="Y2792" s="632" t="s">
        <v>11704</v>
      </c>
      <c r="Z2792" s="637">
        <v>352127.75</v>
      </c>
      <c r="AA2792" s="476" t="s">
        <v>11596</v>
      </c>
      <c r="AB2792" s="422" t="s">
        <v>266</v>
      </c>
    </row>
    <row r="2793" spans="1:28" ht="45">
      <c r="A2793" s="475" t="s">
        <v>28515</v>
      </c>
      <c r="B2793" s="1179" t="s">
        <v>11467</v>
      </c>
      <c r="C2793" s="652" t="s">
        <v>11362</v>
      </c>
      <c r="D2793" s="632" t="s">
        <v>269</v>
      </c>
      <c r="E2793" s="476" t="s">
        <v>11581</v>
      </c>
      <c r="F2793" s="422" t="s">
        <v>1140</v>
      </c>
      <c r="G2793" s="652" t="s">
        <v>11705</v>
      </c>
      <c r="H2793" s="652" t="s">
        <v>11706</v>
      </c>
      <c r="I2793" s="652"/>
      <c r="J2793" s="652"/>
      <c r="K2793" s="632" t="s">
        <v>10</v>
      </c>
      <c r="L2793" s="639">
        <v>1</v>
      </c>
      <c r="M2793" s="639" t="s">
        <v>694</v>
      </c>
      <c r="N2793" s="637">
        <v>485886.65</v>
      </c>
      <c r="O2793" s="637">
        <v>485886.65</v>
      </c>
      <c r="P2793" s="647">
        <f t="shared" si="89"/>
        <v>0</v>
      </c>
      <c r="Q2793" s="638">
        <f t="shared" si="90"/>
        <v>0</v>
      </c>
      <c r="R2793" s="476" t="s">
        <v>274</v>
      </c>
      <c r="S2793" s="422" t="s">
        <v>1165</v>
      </c>
      <c r="T2793" s="476" t="s">
        <v>11592</v>
      </c>
      <c r="U2793" s="672"/>
      <c r="V2793" s="672"/>
      <c r="W2793" s="670" t="s">
        <v>11705</v>
      </c>
      <c r="X2793" s="670" t="s">
        <v>11705</v>
      </c>
      <c r="Y2793" s="632" t="s">
        <v>11707</v>
      </c>
      <c r="Z2793" s="637">
        <v>485886.65</v>
      </c>
      <c r="AA2793" s="476" t="s">
        <v>274</v>
      </c>
      <c r="AB2793" s="422" t="s">
        <v>1165</v>
      </c>
    </row>
    <row r="2794" spans="1:28" ht="56.25">
      <c r="A2794" s="475" t="s">
        <v>28516</v>
      </c>
      <c r="B2794" s="1179" t="s">
        <v>11471</v>
      </c>
      <c r="C2794" s="652" t="s">
        <v>11204</v>
      </c>
      <c r="D2794" s="632" t="s">
        <v>269</v>
      </c>
      <c r="E2794" s="476" t="s">
        <v>11581</v>
      </c>
      <c r="F2794" s="422" t="s">
        <v>1140</v>
      </c>
      <c r="G2794" s="652" t="s">
        <v>11708</v>
      </c>
      <c r="H2794" s="652" t="s">
        <v>11709</v>
      </c>
      <c r="I2794" s="652"/>
      <c r="J2794" s="652"/>
      <c r="K2794" s="632" t="s">
        <v>10</v>
      </c>
      <c r="L2794" s="639">
        <v>1</v>
      </c>
      <c r="M2794" s="639" t="s">
        <v>694</v>
      </c>
      <c r="N2794" s="637">
        <v>1162160.17</v>
      </c>
      <c r="O2794" s="637">
        <v>1162160.17</v>
      </c>
      <c r="P2794" s="647">
        <f t="shared" si="89"/>
        <v>0</v>
      </c>
      <c r="Q2794" s="638">
        <f t="shared" si="90"/>
        <v>0</v>
      </c>
      <c r="R2794" s="476" t="s">
        <v>11596</v>
      </c>
      <c r="S2794" s="422" t="s">
        <v>266</v>
      </c>
      <c r="T2794" s="476" t="s">
        <v>11600</v>
      </c>
      <c r="U2794" s="672"/>
      <c r="V2794" s="672"/>
      <c r="W2794" s="670" t="s">
        <v>11708</v>
      </c>
      <c r="X2794" s="670" t="s">
        <v>11708</v>
      </c>
      <c r="Y2794" s="632" t="s">
        <v>11710</v>
      </c>
      <c r="Z2794" s="637">
        <v>1162160.17</v>
      </c>
      <c r="AA2794" s="476" t="s">
        <v>11596</v>
      </c>
      <c r="AB2794" s="422" t="s">
        <v>266</v>
      </c>
    </row>
    <row r="2795" spans="1:28" ht="56.25">
      <c r="A2795" s="475" t="s">
        <v>28517</v>
      </c>
      <c r="B2795" s="1179" t="s">
        <v>11474</v>
      </c>
      <c r="C2795" s="652" t="s">
        <v>11255</v>
      </c>
      <c r="D2795" s="632" t="s">
        <v>269</v>
      </c>
      <c r="E2795" s="476" t="s">
        <v>11581</v>
      </c>
      <c r="F2795" s="422" t="s">
        <v>1140</v>
      </c>
      <c r="G2795" s="652" t="s">
        <v>11708</v>
      </c>
      <c r="H2795" s="652" t="s">
        <v>11711</v>
      </c>
      <c r="I2795" s="652"/>
      <c r="J2795" s="652"/>
      <c r="K2795" s="632" t="s">
        <v>10</v>
      </c>
      <c r="L2795" s="639">
        <v>1</v>
      </c>
      <c r="M2795" s="639" t="s">
        <v>694</v>
      </c>
      <c r="N2795" s="637">
        <v>907179.53</v>
      </c>
      <c r="O2795" s="637">
        <v>907179.53</v>
      </c>
      <c r="P2795" s="647">
        <f t="shared" si="89"/>
        <v>0</v>
      </c>
      <c r="Q2795" s="638">
        <f t="shared" si="90"/>
        <v>0</v>
      </c>
      <c r="R2795" s="476" t="s">
        <v>11596</v>
      </c>
      <c r="S2795" s="422" t="s">
        <v>266</v>
      </c>
      <c r="T2795" s="476" t="s">
        <v>11600</v>
      </c>
      <c r="U2795" s="672"/>
      <c r="V2795" s="672"/>
      <c r="W2795" s="670" t="s">
        <v>11708</v>
      </c>
      <c r="X2795" s="670" t="s">
        <v>11708</v>
      </c>
      <c r="Y2795" s="632" t="s">
        <v>11712</v>
      </c>
      <c r="Z2795" s="637">
        <v>907179.53</v>
      </c>
      <c r="AA2795" s="476" t="s">
        <v>11596</v>
      </c>
      <c r="AB2795" s="422" t="s">
        <v>266</v>
      </c>
    </row>
    <row r="2796" spans="1:28" ht="45">
      <c r="A2796" s="475" t="s">
        <v>28518</v>
      </c>
      <c r="B2796" s="1179" t="s">
        <v>11476</v>
      </c>
      <c r="C2796" s="652" t="s">
        <v>11189</v>
      </c>
      <c r="D2796" s="632" t="s">
        <v>269</v>
      </c>
      <c r="E2796" s="476" t="s">
        <v>11581</v>
      </c>
      <c r="F2796" s="422" t="s">
        <v>1140</v>
      </c>
      <c r="G2796" s="652" t="s">
        <v>11713</v>
      </c>
      <c r="H2796" s="652" t="s">
        <v>11714</v>
      </c>
      <c r="I2796" s="652"/>
      <c r="J2796" s="652"/>
      <c r="K2796" s="632" t="s">
        <v>10</v>
      </c>
      <c r="L2796" s="639">
        <v>1</v>
      </c>
      <c r="M2796" s="639" t="s">
        <v>694</v>
      </c>
      <c r="N2796" s="637">
        <v>329174.06</v>
      </c>
      <c r="O2796" s="637">
        <v>329174.06</v>
      </c>
      <c r="P2796" s="647">
        <f t="shared" si="89"/>
        <v>0</v>
      </c>
      <c r="Q2796" s="638">
        <f t="shared" si="90"/>
        <v>0</v>
      </c>
      <c r="R2796" s="476" t="s">
        <v>274</v>
      </c>
      <c r="S2796" s="422" t="s">
        <v>1165</v>
      </c>
      <c r="T2796" s="476" t="s">
        <v>11592</v>
      </c>
      <c r="U2796" s="672"/>
      <c r="V2796" s="672"/>
      <c r="W2796" s="670" t="s">
        <v>11713</v>
      </c>
      <c r="X2796" s="670" t="s">
        <v>11713</v>
      </c>
      <c r="Y2796" s="632" t="s">
        <v>11715</v>
      </c>
      <c r="Z2796" s="637">
        <v>329174.06</v>
      </c>
      <c r="AA2796" s="476" t="s">
        <v>274</v>
      </c>
      <c r="AB2796" s="422" t="s">
        <v>1165</v>
      </c>
    </row>
    <row r="2797" spans="1:28" ht="45">
      <c r="A2797" s="475" t="s">
        <v>28519</v>
      </c>
      <c r="B2797" s="1179" t="s">
        <v>11482</v>
      </c>
      <c r="C2797" s="652" t="s">
        <v>11356</v>
      </c>
      <c r="D2797" s="632" t="s">
        <v>269</v>
      </c>
      <c r="E2797" s="476" t="s">
        <v>11581</v>
      </c>
      <c r="F2797" s="422" t="s">
        <v>1140</v>
      </c>
      <c r="G2797" s="652" t="s">
        <v>11512</v>
      </c>
      <c r="H2797" s="652" t="s">
        <v>11716</v>
      </c>
      <c r="I2797" s="652"/>
      <c r="J2797" s="652"/>
      <c r="K2797" s="632" t="s">
        <v>10</v>
      </c>
      <c r="L2797" s="639">
        <v>1</v>
      </c>
      <c r="M2797" s="639" t="s">
        <v>694</v>
      </c>
      <c r="N2797" s="637">
        <v>569968.59</v>
      </c>
      <c r="O2797" s="637">
        <v>569968.59</v>
      </c>
      <c r="P2797" s="647">
        <f t="shared" si="89"/>
        <v>0</v>
      </c>
      <c r="Q2797" s="638">
        <f t="shared" si="90"/>
        <v>0</v>
      </c>
      <c r="R2797" s="476" t="s">
        <v>274</v>
      </c>
      <c r="S2797" s="422" t="s">
        <v>1165</v>
      </c>
      <c r="T2797" s="476" t="s">
        <v>11592</v>
      </c>
      <c r="U2797" s="672"/>
      <c r="V2797" s="672"/>
      <c r="W2797" s="670" t="s">
        <v>11512</v>
      </c>
      <c r="X2797" s="670" t="s">
        <v>11512</v>
      </c>
      <c r="Y2797" s="632" t="s">
        <v>11717</v>
      </c>
      <c r="Z2797" s="637">
        <v>569968.59</v>
      </c>
      <c r="AA2797" s="476" t="s">
        <v>274</v>
      </c>
      <c r="AB2797" s="422" t="s">
        <v>1165</v>
      </c>
    </row>
    <row r="2798" spans="1:28" ht="45">
      <c r="A2798" s="475" t="s">
        <v>28520</v>
      </c>
      <c r="B2798" s="1179" t="s">
        <v>11485</v>
      </c>
      <c r="C2798" s="652" t="s">
        <v>11253</v>
      </c>
      <c r="D2798" s="632" t="s">
        <v>269</v>
      </c>
      <c r="E2798" s="476" t="s">
        <v>11581</v>
      </c>
      <c r="F2798" s="422" t="s">
        <v>1140</v>
      </c>
      <c r="G2798" s="652" t="s">
        <v>11713</v>
      </c>
      <c r="H2798" s="652" t="s">
        <v>11718</v>
      </c>
      <c r="I2798" s="652"/>
      <c r="J2798" s="652"/>
      <c r="K2798" s="632" t="s">
        <v>10</v>
      </c>
      <c r="L2798" s="639">
        <v>1</v>
      </c>
      <c r="M2798" s="639" t="s">
        <v>694</v>
      </c>
      <c r="N2798" s="637">
        <v>284917.90000000002</v>
      </c>
      <c r="O2798" s="637">
        <v>284917.90000000002</v>
      </c>
      <c r="P2798" s="647">
        <f t="shared" si="89"/>
        <v>0</v>
      </c>
      <c r="Q2798" s="638">
        <f t="shared" si="90"/>
        <v>0</v>
      </c>
      <c r="R2798" s="476" t="s">
        <v>274</v>
      </c>
      <c r="S2798" s="422" t="s">
        <v>1165</v>
      </c>
      <c r="T2798" s="476" t="s">
        <v>11592</v>
      </c>
      <c r="U2798" s="672"/>
      <c r="V2798" s="672"/>
      <c r="W2798" s="670" t="s">
        <v>11713</v>
      </c>
      <c r="X2798" s="670" t="s">
        <v>11713</v>
      </c>
      <c r="Y2798" s="632" t="s">
        <v>11719</v>
      </c>
      <c r="Z2798" s="637">
        <v>284917.90000000002</v>
      </c>
      <c r="AA2798" s="476" t="s">
        <v>274</v>
      </c>
      <c r="AB2798" s="422" t="s">
        <v>1165</v>
      </c>
    </row>
    <row r="2799" spans="1:28" ht="45">
      <c r="A2799" s="475" t="s">
        <v>28521</v>
      </c>
      <c r="B2799" s="1179" t="s">
        <v>11488</v>
      </c>
      <c r="C2799" s="652" t="s">
        <v>11291</v>
      </c>
      <c r="D2799" s="632" t="s">
        <v>269</v>
      </c>
      <c r="E2799" s="476" t="s">
        <v>11581</v>
      </c>
      <c r="F2799" s="422" t="s">
        <v>1140</v>
      </c>
      <c r="G2799" s="652" t="s">
        <v>1202</v>
      </c>
      <c r="H2799" s="652" t="s">
        <v>11720</v>
      </c>
      <c r="I2799" s="652"/>
      <c r="J2799" s="652"/>
      <c r="K2799" s="632" t="s">
        <v>10</v>
      </c>
      <c r="L2799" s="639">
        <v>1</v>
      </c>
      <c r="M2799" s="639" t="s">
        <v>694</v>
      </c>
      <c r="N2799" s="637">
        <v>279740.21999999997</v>
      </c>
      <c r="O2799" s="637">
        <v>279740.21999999997</v>
      </c>
      <c r="P2799" s="647">
        <f t="shared" si="89"/>
        <v>0</v>
      </c>
      <c r="Q2799" s="638">
        <f t="shared" si="90"/>
        <v>0</v>
      </c>
      <c r="R2799" s="476" t="s">
        <v>274</v>
      </c>
      <c r="S2799" s="422" t="s">
        <v>1165</v>
      </c>
      <c r="T2799" s="476" t="s">
        <v>11592</v>
      </c>
      <c r="U2799" s="672"/>
      <c r="V2799" s="672"/>
      <c r="W2799" s="670">
        <v>42471</v>
      </c>
      <c r="X2799" s="670">
        <v>42471</v>
      </c>
      <c r="Y2799" s="632" t="s">
        <v>11721</v>
      </c>
      <c r="Z2799" s="637">
        <v>279740.21999999997</v>
      </c>
      <c r="AA2799" s="476" t="s">
        <v>274</v>
      </c>
      <c r="AB2799" s="422" t="s">
        <v>1165</v>
      </c>
    </row>
    <row r="2800" spans="1:28" ht="56.25">
      <c r="A2800" s="475" t="s">
        <v>28522</v>
      </c>
      <c r="B2800" s="1179" t="s">
        <v>11491</v>
      </c>
      <c r="C2800" s="652" t="s">
        <v>11272</v>
      </c>
      <c r="D2800" s="632" t="s">
        <v>269</v>
      </c>
      <c r="E2800" s="476" t="s">
        <v>11581</v>
      </c>
      <c r="F2800" s="422" t="s">
        <v>1140</v>
      </c>
      <c r="G2800" s="670">
        <v>42521</v>
      </c>
      <c r="H2800" s="652" t="s">
        <v>11722</v>
      </c>
      <c r="I2800" s="652"/>
      <c r="J2800" s="652"/>
      <c r="K2800" s="632" t="s">
        <v>10</v>
      </c>
      <c r="L2800" s="639">
        <v>1</v>
      </c>
      <c r="M2800" s="639" t="s">
        <v>694</v>
      </c>
      <c r="N2800" s="637">
        <v>1189756.19</v>
      </c>
      <c r="O2800" s="637">
        <v>1189756.19</v>
      </c>
      <c r="P2800" s="647">
        <f t="shared" si="89"/>
        <v>0</v>
      </c>
      <c r="Q2800" s="638">
        <f t="shared" si="90"/>
        <v>0</v>
      </c>
      <c r="R2800" s="476" t="s">
        <v>11596</v>
      </c>
      <c r="S2800" s="422" t="s">
        <v>266</v>
      </c>
      <c r="T2800" s="476" t="s">
        <v>11600</v>
      </c>
      <c r="U2800" s="672"/>
      <c r="V2800" s="672"/>
      <c r="W2800" s="670">
        <v>42521</v>
      </c>
      <c r="X2800" s="670">
        <v>42521</v>
      </c>
      <c r="Y2800" s="632" t="s">
        <v>11723</v>
      </c>
      <c r="Z2800" s="637">
        <v>1189756.19</v>
      </c>
      <c r="AA2800" s="476" t="s">
        <v>274</v>
      </c>
      <c r="AB2800" s="422" t="s">
        <v>266</v>
      </c>
    </row>
    <row r="2801" spans="1:28" ht="56.25">
      <c r="A2801" s="475" t="s">
        <v>28523</v>
      </c>
      <c r="B2801" s="1179" t="s">
        <v>11287</v>
      </c>
      <c r="C2801" s="652" t="s">
        <v>11288</v>
      </c>
      <c r="D2801" s="632" t="s">
        <v>269</v>
      </c>
      <c r="E2801" s="476" t="s">
        <v>11581</v>
      </c>
      <c r="F2801" s="422" t="s">
        <v>1140</v>
      </c>
      <c r="G2801" s="652" t="s">
        <v>693</v>
      </c>
      <c r="H2801" s="652" t="s">
        <v>11724</v>
      </c>
      <c r="I2801" s="652"/>
      <c r="J2801" s="652"/>
      <c r="K2801" s="632" t="s">
        <v>10</v>
      </c>
      <c r="L2801" s="639">
        <v>1</v>
      </c>
      <c r="M2801" s="639" t="s">
        <v>694</v>
      </c>
      <c r="N2801" s="637">
        <v>565328.28</v>
      </c>
      <c r="O2801" s="637">
        <v>565328.28</v>
      </c>
      <c r="P2801" s="647">
        <f t="shared" si="89"/>
        <v>0</v>
      </c>
      <c r="Q2801" s="638">
        <f t="shared" si="90"/>
        <v>0</v>
      </c>
      <c r="R2801" s="476" t="s">
        <v>11596</v>
      </c>
      <c r="S2801" s="422" t="s">
        <v>266</v>
      </c>
      <c r="T2801" s="476" t="s">
        <v>11600</v>
      </c>
      <c r="U2801" s="672"/>
      <c r="V2801" s="672"/>
      <c r="W2801" s="670">
        <v>42458</v>
      </c>
      <c r="X2801" s="670">
        <v>42458</v>
      </c>
      <c r="Y2801" s="632" t="s">
        <v>11725</v>
      </c>
      <c r="Z2801" s="637">
        <v>565328.28</v>
      </c>
      <c r="AA2801" s="476" t="s">
        <v>11596</v>
      </c>
      <c r="AB2801" s="422" t="s">
        <v>266</v>
      </c>
    </row>
    <row r="2802" spans="1:28" ht="45">
      <c r="A2802" s="475" t="s">
        <v>28524</v>
      </c>
      <c r="B2802" s="1179" t="s">
        <v>11504</v>
      </c>
      <c r="C2802" s="652" t="s">
        <v>6920</v>
      </c>
      <c r="D2802" s="632" t="s">
        <v>269</v>
      </c>
      <c r="E2802" s="476" t="s">
        <v>11581</v>
      </c>
      <c r="F2802" s="422" t="s">
        <v>1140</v>
      </c>
      <c r="G2802" s="652" t="s">
        <v>1252</v>
      </c>
      <c r="H2802" s="652" t="s">
        <v>11726</v>
      </c>
      <c r="I2802" s="652"/>
      <c r="J2802" s="652"/>
      <c r="K2802" s="632" t="s">
        <v>10</v>
      </c>
      <c r="L2802" s="639">
        <v>1</v>
      </c>
      <c r="M2802" s="639" t="s">
        <v>694</v>
      </c>
      <c r="N2802" s="672">
        <v>1002173.81</v>
      </c>
      <c r="O2802" s="672">
        <v>1002173.81</v>
      </c>
      <c r="P2802" s="647">
        <f t="shared" si="89"/>
        <v>0</v>
      </c>
      <c r="Q2802" s="638">
        <f t="shared" si="90"/>
        <v>0</v>
      </c>
      <c r="R2802" s="476" t="s">
        <v>274</v>
      </c>
      <c r="S2802" s="422" t="s">
        <v>1165</v>
      </c>
      <c r="T2802" s="476" t="s">
        <v>11592</v>
      </c>
      <c r="U2802" s="672"/>
      <c r="V2802" s="672"/>
      <c r="W2802" s="652" t="s">
        <v>1252</v>
      </c>
      <c r="X2802" s="652" t="s">
        <v>1252</v>
      </c>
      <c r="Y2802" s="632" t="s">
        <v>11727</v>
      </c>
      <c r="Z2802" s="672">
        <v>1002173.81</v>
      </c>
      <c r="AA2802" s="476" t="s">
        <v>274</v>
      </c>
      <c r="AB2802" s="422" t="s">
        <v>1165</v>
      </c>
    </row>
    <row r="2803" spans="1:28" ht="56.25">
      <c r="A2803" s="475" t="s">
        <v>28525</v>
      </c>
      <c r="B2803" s="1179" t="s">
        <v>11504</v>
      </c>
      <c r="C2803" s="652" t="s">
        <v>6920</v>
      </c>
      <c r="D2803" s="632" t="s">
        <v>269</v>
      </c>
      <c r="E2803" s="476" t="s">
        <v>11581</v>
      </c>
      <c r="F2803" s="422" t="s">
        <v>1140</v>
      </c>
      <c r="G2803" s="652" t="s">
        <v>1021</v>
      </c>
      <c r="H2803" s="652" t="s">
        <v>11728</v>
      </c>
      <c r="I2803" s="652"/>
      <c r="J2803" s="652"/>
      <c r="K2803" s="632" t="s">
        <v>10</v>
      </c>
      <c r="L2803" s="639">
        <v>1</v>
      </c>
      <c r="M2803" s="639" t="s">
        <v>694</v>
      </c>
      <c r="N2803" s="637">
        <v>428011.18</v>
      </c>
      <c r="O2803" s="637">
        <v>428011.18</v>
      </c>
      <c r="P2803" s="647">
        <f t="shared" si="89"/>
        <v>0</v>
      </c>
      <c r="Q2803" s="638">
        <f t="shared" si="90"/>
        <v>0</v>
      </c>
      <c r="R2803" s="476" t="s">
        <v>11596</v>
      </c>
      <c r="S2803" s="422" t="s">
        <v>266</v>
      </c>
      <c r="T2803" s="476" t="s">
        <v>11600</v>
      </c>
      <c r="U2803" s="672"/>
      <c r="V2803" s="672"/>
      <c r="W2803" s="670">
        <v>42457</v>
      </c>
      <c r="X2803" s="670">
        <v>42457</v>
      </c>
      <c r="Y2803" s="632" t="s">
        <v>11729</v>
      </c>
      <c r="Z2803" s="637">
        <v>428011.18</v>
      </c>
      <c r="AA2803" s="476" t="s">
        <v>11596</v>
      </c>
      <c r="AB2803" s="422" t="s">
        <v>266</v>
      </c>
    </row>
    <row r="2804" spans="1:28" ht="45">
      <c r="A2804" s="475" t="s">
        <v>28526</v>
      </c>
      <c r="B2804" s="1179" t="s">
        <v>11185</v>
      </c>
      <c r="C2804" s="652" t="s">
        <v>11186</v>
      </c>
      <c r="D2804" s="632" t="s">
        <v>269</v>
      </c>
      <c r="E2804" s="476" t="s">
        <v>11581</v>
      </c>
      <c r="F2804" s="422" t="s">
        <v>1140</v>
      </c>
      <c r="G2804" s="652" t="s">
        <v>693</v>
      </c>
      <c r="H2804" s="652" t="s">
        <v>11730</v>
      </c>
      <c r="I2804" s="652"/>
      <c r="J2804" s="652"/>
      <c r="K2804" s="632" t="s">
        <v>10</v>
      </c>
      <c r="L2804" s="639">
        <v>1</v>
      </c>
      <c r="M2804" s="639" t="s">
        <v>694</v>
      </c>
      <c r="N2804" s="637">
        <v>229602.14</v>
      </c>
      <c r="O2804" s="637">
        <v>229602.14</v>
      </c>
      <c r="P2804" s="647">
        <f t="shared" si="89"/>
        <v>0</v>
      </c>
      <c r="Q2804" s="638">
        <f t="shared" si="90"/>
        <v>0</v>
      </c>
      <c r="R2804" s="476" t="s">
        <v>274</v>
      </c>
      <c r="S2804" s="422" t="s">
        <v>1165</v>
      </c>
      <c r="T2804" s="476" t="s">
        <v>11592</v>
      </c>
      <c r="U2804" s="672"/>
      <c r="V2804" s="672"/>
      <c r="W2804" s="670">
        <v>42458</v>
      </c>
      <c r="X2804" s="670">
        <v>42458</v>
      </c>
      <c r="Y2804" s="632" t="s">
        <v>11731</v>
      </c>
      <c r="Z2804" s="637">
        <v>229602.14</v>
      </c>
      <c r="AA2804" s="476" t="s">
        <v>274</v>
      </c>
      <c r="AB2804" s="422" t="s">
        <v>1165</v>
      </c>
    </row>
    <row r="2805" spans="1:28" ht="45">
      <c r="A2805" s="475" t="s">
        <v>28527</v>
      </c>
      <c r="B2805" s="1179" t="s">
        <v>11238</v>
      </c>
      <c r="C2805" s="652" t="s">
        <v>11239</v>
      </c>
      <c r="D2805" s="632" t="s">
        <v>269</v>
      </c>
      <c r="E2805" s="476" t="s">
        <v>11581</v>
      </c>
      <c r="F2805" s="422" t="s">
        <v>1140</v>
      </c>
      <c r="G2805" s="652" t="s">
        <v>693</v>
      </c>
      <c r="H2805" s="652" t="s">
        <v>11732</v>
      </c>
      <c r="I2805" s="652"/>
      <c r="J2805" s="652"/>
      <c r="K2805" s="632" t="s">
        <v>10</v>
      </c>
      <c r="L2805" s="639">
        <v>1</v>
      </c>
      <c r="M2805" s="639" t="s">
        <v>694</v>
      </c>
      <c r="N2805" s="637">
        <v>472387.5</v>
      </c>
      <c r="O2805" s="637">
        <v>472387.5</v>
      </c>
      <c r="P2805" s="647">
        <f t="shared" si="89"/>
        <v>0</v>
      </c>
      <c r="Q2805" s="638">
        <f t="shared" si="90"/>
        <v>0</v>
      </c>
      <c r="R2805" s="476" t="s">
        <v>274</v>
      </c>
      <c r="S2805" s="422" t="s">
        <v>1165</v>
      </c>
      <c r="T2805" s="476" t="s">
        <v>11592</v>
      </c>
      <c r="U2805" s="672"/>
      <c r="V2805" s="672"/>
      <c r="W2805" s="670">
        <v>42458</v>
      </c>
      <c r="X2805" s="670">
        <v>42458</v>
      </c>
      <c r="Y2805" s="632" t="s">
        <v>11733</v>
      </c>
      <c r="Z2805" s="637">
        <v>472387.5</v>
      </c>
      <c r="AA2805" s="476" t="s">
        <v>274</v>
      </c>
      <c r="AB2805" s="422" t="s">
        <v>1165</v>
      </c>
    </row>
    <row r="2806" spans="1:28" ht="56.25">
      <c r="A2806" s="475" t="s">
        <v>28528</v>
      </c>
      <c r="B2806" s="1179" t="s">
        <v>11511</v>
      </c>
      <c r="C2806" s="652" t="s">
        <v>11345</v>
      </c>
      <c r="D2806" s="632" t="s">
        <v>269</v>
      </c>
      <c r="E2806" s="476" t="s">
        <v>11581</v>
      </c>
      <c r="F2806" s="422" t="s">
        <v>1140</v>
      </c>
      <c r="G2806" s="652" t="s">
        <v>1252</v>
      </c>
      <c r="H2806" s="652" t="s">
        <v>11734</v>
      </c>
      <c r="I2806" s="652"/>
      <c r="J2806" s="652"/>
      <c r="K2806" s="632" t="s">
        <v>10</v>
      </c>
      <c r="L2806" s="639">
        <v>1</v>
      </c>
      <c r="M2806" s="639" t="s">
        <v>694</v>
      </c>
      <c r="N2806" s="637">
        <v>1284365.43</v>
      </c>
      <c r="O2806" s="637">
        <v>1284365.43</v>
      </c>
      <c r="P2806" s="647">
        <f t="shared" si="89"/>
        <v>0</v>
      </c>
      <c r="Q2806" s="638">
        <f t="shared" si="90"/>
        <v>0</v>
      </c>
      <c r="R2806" s="476" t="s">
        <v>11596</v>
      </c>
      <c r="S2806" s="422" t="s">
        <v>266</v>
      </c>
      <c r="T2806" s="476" t="s">
        <v>11600</v>
      </c>
      <c r="U2806" s="672"/>
      <c r="V2806" s="672"/>
      <c r="W2806" s="670">
        <v>42468</v>
      </c>
      <c r="X2806" s="670">
        <v>42468</v>
      </c>
      <c r="Y2806" s="632" t="s">
        <v>11735</v>
      </c>
      <c r="Z2806" s="637">
        <v>1284365.43</v>
      </c>
      <c r="AA2806" s="476" t="s">
        <v>11596</v>
      </c>
      <c r="AB2806" s="422" t="s">
        <v>266</v>
      </c>
    </row>
    <row r="2807" spans="1:28" ht="56.25">
      <c r="A2807" s="475" t="s">
        <v>28529</v>
      </c>
      <c r="B2807" s="1179" t="s">
        <v>11315</v>
      </c>
      <c r="C2807" s="652" t="s">
        <v>11316</v>
      </c>
      <c r="D2807" s="632" t="s">
        <v>269</v>
      </c>
      <c r="E2807" s="476" t="s">
        <v>11581</v>
      </c>
      <c r="F2807" s="422" t="s">
        <v>1140</v>
      </c>
      <c r="G2807" s="652" t="s">
        <v>1239</v>
      </c>
      <c r="H2807" s="652" t="s">
        <v>11736</v>
      </c>
      <c r="I2807" s="652"/>
      <c r="J2807" s="652"/>
      <c r="K2807" s="632" t="s">
        <v>10</v>
      </c>
      <c r="L2807" s="639">
        <v>1</v>
      </c>
      <c r="M2807" s="639" t="s">
        <v>694</v>
      </c>
      <c r="N2807" s="637">
        <v>425858.1</v>
      </c>
      <c r="O2807" s="637">
        <v>425858.1</v>
      </c>
      <c r="P2807" s="647">
        <f t="shared" si="89"/>
        <v>0</v>
      </c>
      <c r="Q2807" s="638">
        <f t="shared" si="90"/>
        <v>0</v>
      </c>
      <c r="R2807" s="476" t="s">
        <v>11596</v>
      </c>
      <c r="S2807" s="422" t="s">
        <v>266</v>
      </c>
      <c r="T2807" s="476" t="s">
        <v>11600</v>
      </c>
      <c r="U2807" s="672"/>
      <c r="V2807" s="672"/>
      <c r="W2807" s="670">
        <v>42466</v>
      </c>
      <c r="X2807" s="670">
        <v>42466</v>
      </c>
      <c r="Y2807" s="632" t="s">
        <v>11737</v>
      </c>
      <c r="Z2807" s="637">
        <v>425858.1</v>
      </c>
      <c r="AA2807" s="476" t="s">
        <v>11596</v>
      </c>
      <c r="AB2807" s="422" t="s">
        <v>266</v>
      </c>
    </row>
    <row r="2808" spans="1:28" ht="56.25">
      <c r="A2808" s="475" t="s">
        <v>28530</v>
      </c>
      <c r="B2808" s="1179" t="s">
        <v>11242</v>
      </c>
      <c r="C2808" s="652" t="s">
        <v>11243</v>
      </c>
      <c r="D2808" s="632" t="s">
        <v>269</v>
      </c>
      <c r="E2808" s="476" t="s">
        <v>11581</v>
      </c>
      <c r="F2808" s="422" t="s">
        <v>1140</v>
      </c>
      <c r="G2808" s="652" t="s">
        <v>1021</v>
      </c>
      <c r="H2808" s="652" t="s">
        <v>11738</v>
      </c>
      <c r="I2808" s="652"/>
      <c r="J2808" s="652"/>
      <c r="K2808" s="632" t="s">
        <v>10</v>
      </c>
      <c r="L2808" s="639">
        <v>1</v>
      </c>
      <c r="M2808" s="639" t="s">
        <v>694</v>
      </c>
      <c r="N2808" s="637">
        <v>631775.57999999996</v>
      </c>
      <c r="O2808" s="637">
        <v>631775.57999999996</v>
      </c>
      <c r="P2808" s="647">
        <f t="shared" si="89"/>
        <v>0</v>
      </c>
      <c r="Q2808" s="638">
        <f t="shared" si="90"/>
        <v>0</v>
      </c>
      <c r="R2808" s="476" t="s">
        <v>11596</v>
      </c>
      <c r="S2808" s="422" t="s">
        <v>266</v>
      </c>
      <c r="T2808" s="476" t="s">
        <v>11600</v>
      </c>
      <c r="U2808" s="672"/>
      <c r="V2808" s="672"/>
      <c r="W2808" s="670">
        <v>42457</v>
      </c>
      <c r="X2808" s="670">
        <v>42457</v>
      </c>
      <c r="Y2808" s="632" t="s">
        <v>11739</v>
      </c>
      <c r="Z2808" s="637">
        <v>631775.57999999996</v>
      </c>
      <c r="AA2808" s="476" t="s">
        <v>11596</v>
      </c>
      <c r="AB2808" s="422" t="s">
        <v>266</v>
      </c>
    </row>
    <row r="2809" spans="1:28" ht="56.25">
      <c r="A2809" s="475" t="s">
        <v>28531</v>
      </c>
      <c r="B2809" s="1179" t="s">
        <v>11268</v>
      </c>
      <c r="C2809" s="652" t="s">
        <v>11269</v>
      </c>
      <c r="D2809" s="632" t="s">
        <v>269</v>
      </c>
      <c r="E2809" s="476" t="s">
        <v>11581</v>
      </c>
      <c r="F2809" s="422" t="s">
        <v>1140</v>
      </c>
      <c r="G2809" s="652" t="s">
        <v>1068</v>
      </c>
      <c r="H2809" s="652" t="s">
        <v>11740</v>
      </c>
      <c r="I2809" s="652"/>
      <c r="J2809" s="652"/>
      <c r="K2809" s="632" t="s">
        <v>10</v>
      </c>
      <c r="L2809" s="639">
        <v>1</v>
      </c>
      <c r="M2809" s="639" t="s">
        <v>694</v>
      </c>
      <c r="N2809" s="637">
        <v>1043571.63</v>
      </c>
      <c r="O2809" s="637">
        <v>1043571.63</v>
      </c>
      <c r="P2809" s="647">
        <f t="shared" si="89"/>
        <v>0</v>
      </c>
      <c r="Q2809" s="638">
        <f t="shared" si="90"/>
        <v>0</v>
      </c>
      <c r="R2809" s="476" t="s">
        <v>11596</v>
      </c>
      <c r="S2809" s="422" t="s">
        <v>266</v>
      </c>
      <c r="T2809" s="476" t="s">
        <v>11600</v>
      </c>
      <c r="U2809" s="672"/>
      <c r="V2809" s="672"/>
      <c r="W2809" s="652" t="s">
        <v>1068</v>
      </c>
      <c r="X2809" s="652" t="s">
        <v>1068</v>
      </c>
      <c r="Y2809" s="632" t="s">
        <v>11525</v>
      </c>
      <c r="Z2809" s="637">
        <v>1043571.63</v>
      </c>
      <c r="AA2809" s="476" t="s">
        <v>11596</v>
      </c>
      <c r="AB2809" s="422" t="s">
        <v>266</v>
      </c>
    </row>
    <row r="2810" spans="1:28" ht="56.25">
      <c r="A2810" s="475" t="s">
        <v>28532</v>
      </c>
      <c r="B2810" s="1179" t="s">
        <v>11529</v>
      </c>
      <c r="C2810" s="652" t="s">
        <v>11236</v>
      </c>
      <c r="D2810" s="632" t="s">
        <v>269</v>
      </c>
      <c r="E2810" s="476" t="s">
        <v>11581</v>
      </c>
      <c r="F2810" s="422" t="s">
        <v>1140</v>
      </c>
      <c r="G2810" s="652" t="s">
        <v>1021</v>
      </c>
      <c r="H2810" s="652" t="s">
        <v>11741</v>
      </c>
      <c r="I2810" s="652"/>
      <c r="J2810" s="652"/>
      <c r="K2810" s="632" t="s">
        <v>10</v>
      </c>
      <c r="L2810" s="639">
        <v>1</v>
      </c>
      <c r="M2810" s="639" t="s">
        <v>694</v>
      </c>
      <c r="N2810" s="637">
        <v>594588.87</v>
      </c>
      <c r="O2810" s="637">
        <v>594588.87</v>
      </c>
      <c r="P2810" s="647">
        <f t="shared" si="89"/>
        <v>0</v>
      </c>
      <c r="Q2810" s="638">
        <f t="shared" si="90"/>
        <v>0</v>
      </c>
      <c r="R2810" s="476" t="s">
        <v>11596</v>
      </c>
      <c r="S2810" s="422" t="s">
        <v>266</v>
      </c>
      <c r="T2810" s="476" t="s">
        <v>11600</v>
      </c>
      <c r="U2810" s="672"/>
      <c r="V2810" s="672"/>
      <c r="W2810" s="670">
        <v>42457</v>
      </c>
      <c r="X2810" s="670">
        <v>42457</v>
      </c>
      <c r="Y2810" s="632" t="s">
        <v>11742</v>
      </c>
      <c r="Z2810" s="637">
        <v>594588.87</v>
      </c>
      <c r="AA2810" s="476" t="s">
        <v>11596</v>
      </c>
      <c r="AB2810" s="422" t="s">
        <v>266</v>
      </c>
    </row>
    <row r="2811" spans="1:28" ht="56.25">
      <c r="A2811" s="475" t="s">
        <v>28533</v>
      </c>
      <c r="B2811" s="1179" t="s">
        <v>11536</v>
      </c>
      <c r="C2811" s="652" t="s">
        <v>11333</v>
      </c>
      <c r="D2811" s="632" t="s">
        <v>269</v>
      </c>
      <c r="E2811" s="476" t="s">
        <v>11581</v>
      </c>
      <c r="F2811" s="422" t="s">
        <v>1140</v>
      </c>
      <c r="G2811" s="652" t="s">
        <v>1021</v>
      </c>
      <c r="H2811" s="652" t="s">
        <v>11743</v>
      </c>
      <c r="I2811" s="652"/>
      <c r="J2811" s="652"/>
      <c r="K2811" s="632" t="s">
        <v>10</v>
      </c>
      <c r="L2811" s="639">
        <v>1</v>
      </c>
      <c r="M2811" s="639" t="s">
        <v>694</v>
      </c>
      <c r="N2811" s="637">
        <v>504109.72</v>
      </c>
      <c r="O2811" s="637">
        <v>504109.72</v>
      </c>
      <c r="P2811" s="647">
        <f t="shared" si="89"/>
        <v>0</v>
      </c>
      <c r="Q2811" s="638">
        <f t="shared" si="90"/>
        <v>0</v>
      </c>
      <c r="R2811" s="476" t="s">
        <v>11596</v>
      </c>
      <c r="S2811" s="422" t="s">
        <v>266</v>
      </c>
      <c r="T2811" s="476" t="s">
        <v>11600</v>
      </c>
      <c r="U2811" s="672"/>
      <c r="V2811" s="672"/>
      <c r="W2811" s="670">
        <v>42457</v>
      </c>
      <c r="X2811" s="670">
        <v>42457</v>
      </c>
      <c r="Y2811" s="632" t="s">
        <v>11744</v>
      </c>
      <c r="Z2811" s="637">
        <v>504109.72</v>
      </c>
      <c r="AA2811" s="476" t="s">
        <v>11596</v>
      </c>
      <c r="AB2811" s="422" t="s">
        <v>266</v>
      </c>
    </row>
    <row r="2812" spans="1:28" ht="45">
      <c r="A2812" s="475" t="s">
        <v>28534</v>
      </c>
      <c r="B2812" s="1179" t="s">
        <v>11231</v>
      </c>
      <c r="C2812" s="652" t="s">
        <v>11232</v>
      </c>
      <c r="D2812" s="632" t="s">
        <v>269</v>
      </c>
      <c r="E2812" s="476" t="s">
        <v>11581</v>
      </c>
      <c r="F2812" s="422" t="s">
        <v>1140</v>
      </c>
      <c r="G2812" s="652" t="s">
        <v>11745</v>
      </c>
      <c r="H2812" s="652" t="s">
        <v>11746</v>
      </c>
      <c r="I2812" s="652"/>
      <c r="J2812" s="652"/>
      <c r="K2812" s="632" t="s">
        <v>10</v>
      </c>
      <c r="L2812" s="639">
        <v>1</v>
      </c>
      <c r="M2812" s="639" t="s">
        <v>694</v>
      </c>
      <c r="N2812" s="637">
        <v>342834.51</v>
      </c>
      <c r="O2812" s="637">
        <v>342834.51</v>
      </c>
      <c r="P2812" s="647">
        <f t="shared" si="89"/>
        <v>0</v>
      </c>
      <c r="Q2812" s="638">
        <f t="shared" si="90"/>
        <v>0</v>
      </c>
      <c r="R2812" s="476" t="s">
        <v>274</v>
      </c>
      <c r="S2812" s="422" t="s">
        <v>1165</v>
      </c>
      <c r="T2812" s="476" t="s">
        <v>11592</v>
      </c>
      <c r="U2812" s="672"/>
      <c r="V2812" s="672"/>
      <c r="W2812" s="670">
        <v>42458</v>
      </c>
      <c r="X2812" s="670">
        <v>42458</v>
      </c>
      <c r="Y2812" s="632" t="s">
        <v>11747</v>
      </c>
      <c r="Z2812" s="637">
        <v>342834.51</v>
      </c>
      <c r="AA2812" s="476" t="s">
        <v>274</v>
      </c>
      <c r="AB2812" s="422" t="s">
        <v>1165</v>
      </c>
    </row>
    <row r="2813" spans="1:28" ht="45">
      <c r="A2813" s="475" t="s">
        <v>28535</v>
      </c>
      <c r="B2813" s="1179" t="s">
        <v>11293</v>
      </c>
      <c r="C2813" s="652" t="s">
        <v>11294</v>
      </c>
      <c r="D2813" s="632" t="s">
        <v>269</v>
      </c>
      <c r="E2813" s="476" t="s">
        <v>11581</v>
      </c>
      <c r="F2813" s="422" t="s">
        <v>1140</v>
      </c>
      <c r="G2813" s="652" t="s">
        <v>693</v>
      </c>
      <c r="H2813" s="652" t="s">
        <v>11748</v>
      </c>
      <c r="I2813" s="652"/>
      <c r="J2813" s="652"/>
      <c r="K2813" s="632" t="s">
        <v>10</v>
      </c>
      <c r="L2813" s="639">
        <v>1</v>
      </c>
      <c r="M2813" s="639" t="s">
        <v>694</v>
      </c>
      <c r="N2813" s="637">
        <v>505974.87</v>
      </c>
      <c r="O2813" s="637">
        <v>505974.87</v>
      </c>
      <c r="P2813" s="647">
        <f t="shared" si="89"/>
        <v>0</v>
      </c>
      <c r="Q2813" s="638">
        <f t="shared" si="90"/>
        <v>0</v>
      </c>
      <c r="R2813" s="476" t="s">
        <v>274</v>
      </c>
      <c r="S2813" s="422" t="s">
        <v>1165</v>
      </c>
      <c r="T2813" s="476" t="s">
        <v>11592</v>
      </c>
      <c r="U2813" s="672"/>
      <c r="V2813" s="672"/>
      <c r="W2813" s="670">
        <v>42458</v>
      </c>
      <c r="X2813" s="670">
        <v>42458</v>
      </c>
      <c r="Y2813" s="632" t="s">
        <v>11749</v>
      </c>
      <c r="Z2813" s="637">
        <v>505974.87</v>
      </c>
      <c r="AA2813" s="476" t="s">
        <v>274</v>
      </c>
      <c r="AB2813" s="422" t="s">
        <v>1165</v>
      </c>
    </row>
    <row r="2814" spans="1:28" ht="45">
      <c r="A2814" s="475" t="s">
        <v>28536</v>
      </c>
      <c r="B2814" s="1179" t="s">
        <v>11303</v>
      </c>
      <c r="C2814" s="652" t="s">
        <v>11304</v>
      </c>
      <c r="D2814" s="632" t="s">
        <v>269</v>
      </c>
      <c r="E2814" s="476" t="s">
        <v>11581</v>
      </c>
      <c r="F2814" s="422" t="s">
        <v>1140</v>
      </c>
      <c r="G2814" s="652" t="s">
        <v>1185</v>
      </c>
      <c r="H2814" s="652" t="s">
        <v>11750</v>
      </c>
      <c r="I2814" s="652"/>
      <c r="J2814" s="652"/>
      <c r="K2814" s="632" t="s">
        <v>10</v>
      </c>
      <c r="L2814" s="639">
        <v>1</v>
      </c>
      <c r="M2814" s="639" t="s">
        <v>694</v>
      </c>
      <c r="N2814" s="637">
        <v>516750.6</v>
      </c>
      <c r="O2814" s="637">
        <v>516750.6</v>
      </c>
      <c r="P2814" s="647">
        <f t="shared" si="89"/>
        <v>0</v>
      </c>
      <c r="Q2814" s="638">
        <f t="shared" si="90"/>
        <v>0</v>
      </c>
      <c r="R2814" s="476" t="s">
        <v>274</v>
      </c>
      <c r="S2814" s="422" t="s">
        <v>1165</v>
      </c>
      <c r="T2814" s="476" t="s">
        <v>11592</v>
      </c>
      <c r="U2814" s="672"/>
      <c r="V2814" s="672"/>
      <c r="W2814" s="670">
        <v>42465</v>
      </c>
      <c r="X2814" s="670">
        <v>42465</v>
      </c>
      <c r="Y2814" s="632" t="s">
        <v>11751</v>
      </c>
      <c r="Z2814" s="637">
        <v>516750.6</v>
      </c>
      <c r="AA2814" s="476" t="s">
        <v>274</v>
      </c>
      <c r="AB2814" s="422" t="s">
        <v>1165</v>
      </c>
    </row>
    <row r="2815" spans="1:28" ht="56.25">
      <c r="A2815" s="475" t="s">
        <v>28537</v>
      </c>
      <c r="B2815" s="1179" t="s">
        <v>11561</v>
      </c>
      <c r="C2815" s="652" t="s">
        <v>11258</v>
      </c>
      <c r="D2815" s="632" t="s">
        <v>269</v>
      </c>
      <c r="E2815" s="476" t="s">
        <v>11581</v>
      </c>
      <c r="F2815" s="422" t="s">
        <v>1140</v>
      </c>
      <c r="G2815" s="652" t="s">
        <v>693</v>
      </c>
      <c r="H2815" s="652" t="s">
        <v>11752</v>
      </c>
      <c r="I2815" s="652"/>
      <c r="J2815" s="652"/>
      <c r="K2815" s="632" t="s">
        <v>10</v>
      </c>
      <c r="L2815" s="639">
        <v>1</v>
      </c>
      <c r="M2815" s="639" t="s">
        <v>694</v>
      </c>
      <c r="N2815" s="637">
        <v>368774.93</v>
      </c>
      <c r="O2815" s="637">
        <v>368774.93</v>
      </c>
      <c r="P2815" s="647">
        <f t="shared" si="89"/>
        <v>0</v>
      </c>
      <c r="Q2815" s="638">
        <f t="shared" si="90"/>
        <v>0</v>
      </c>
      <c r="R2815" s="476" t="s">
        <v>11596</v>
      </c>
      <c r="S2815" s="422" t="s">
        <v>266</v>
      </c>
      <c r="T2815" s="476" t="s">
        <v>11600</v>
      </c>
      <c r="U2815" s="672"/>
      <c r="V2815" s="672"/>
      <c r="W2815" s="670">
        <v>42458</v>
      </c>
      <c r="X2815" s="670">
        <v>42458</v>
      </c>
      <c r="Y2815" s="632" t="s">
        <v>11753</v>
      </c>
      <c r="Z2815" s="637">
        <v>368774.93</v>
      </c>
      <c r="AA2815" s="476" t="s">
        <v>11596</v>
      </c>
      <c r="AB2815" s="422" t="s">
        <v>266</v>
      </c>
    </row>
    <row r="2816" spans="1:28" ht="45">
      <c r="A2816" s="475" t="s">
        <v>28538</v>
      </c>
      <c r="B2816" s="1179" t="s">
        <v>11568</v>
      </c>
      <c r="C2816" s="652" t="s">
        <v>11331</v>
      </c>
      <c r="D2816" s="632" t="s">
        <v>269</v>
      </c>
      <c r="E2816" s="476" t="s">
        <v>11581</v>
      </c>
      <c r="F2816" s="422" t="s">
        <v>1140</v>
      </c>
      <c r="G2816" s="652" t="s">
        <v>1038</v>
      </c>
      <c r="H2816" s="652" t="s">
        <v>11754</v>
      </c>
      <c r="I2816" s="652"/>
      <c r="J2816" s="652"/>
      <c r="K2816" s="632" t="s">
        <v>10</v>
      </c>
      <c r="L2816" s="639">
        <v>1</v>
      </c>
      <c r="M2816" s="639" t="s">
        <v>694</v>
      </c>
      <c r="N2816" s="637">
        <v>383027.16</v>
      </c>
      <c r="O2816" s="637">
        <v>383027.16</v>
      </c>
      <c r="P2816" s="647">
        <f t="shared" si="89"/>
        <v>0</v>
      </c>
      <c r="Q2816" s="638">
        <f t="shared" si="90"/>
        <v>0</v>
      </c>
      <c r="R2816" s="476" t="s">
        <v>274</v>
      </c>
      <c r="S2816" s="422" t="s">
        <v>1165</v>
      </c>
      <c r="T2816" s="476" t="s">
        <v>11592</v>
      </c>
      <c r="U2816" s="672"/>
      <c r="V2816" s="672"/>
      <c r="W2816" s="670">
        <v>42481</v>
      </c>
      <c r="X2816" s="670">
        <v>42481</v>
      </c>
      <c r="Y2816" s="632" t="s">
        <v>11755</v>
      </c>
      <c r="Z2816" s="637">
        <v>383027.16</v>
      </c>
      <c r="AA2816" s="476" t="s">
        <v>274</v>
      </c>
      <c r="AB2816" s="422" t="s">
        <v>1165</v>
      </c>
    </row>
    <row r="2817" spans="1:28" ht="56.25">
      <c r="A2817" s="475" t="s">
        <v>28539</v>
      </c>
      <c r="B2817" s="1179" t="s">
        <v>11249</v>
      </c>
      <c r="C2817" s="652" t="s">
        <v>11250</v>
      </c>
      <c r="D2817" s="632" t="s">
        <v>269</v>
      </c>
      <c r="E2817" s="476" t="s">
        <v>11581</v>
      </c>
      <c r="F2817" s="422" t="s">
        <v>1140</v>
      </c>
      <c r="G2817" s="652" t="s">
        <v>693</v>
      </c>
      <c r="H2817" s="652" t="s">
        <v>11756</v>
      </c>
      <c r="I2817" s="652"/>
      <c r="J2817" s="652"/>
      <c r="K2817" s="632" t="s">
        <v>10</v>
      </c>
      <c r="L2817" s="639">
        <v>1</v>
      </c>
      <c r="M2817" s="639" t="s">
        <v>694</v>
      </c>
      <c r="N2817" s="637">
        <v>516424.01</v>
      </c>
      <c r="O2817" s="637">
        <v>516424.01</v>
      </c>
      <c r="P2817" s="647">
        <f t="shared" si="89"/>
        <v>0</v>
      </c>
      <c r="Q2817" s="638">
        <f t="shared" si="90"/>
        <v>0</v>
      </c>
      <c r="R2817" s="476" t="s">
        <v>11596</v>
      </c>
      <c r="S2817" s="422" t="s">
        <v>266</v>
      </c>
      <c r="T2817" s="476" t="s">
        <v>11600</v>
      </c>
      <c r="U2817" s="672"/>
      <c r="V2817" s="672"/>
      <c r="W2817" s="670">
        <v>42458</v>
      </c>
      <c r="X2817" s="670">
        <v>42458</v>
      </c>
      <c r="Y2817" s="632" t="s">
        <v>11757</v>
      </c>
      <c r="Z2817" s="637">
        <v>516424.01</v>
      </c>
      <c r="AA2817" s="476" t="s">
        <v>11596</v>
      </c>
      <c r="AB2817" s="422" t="s">
        <v>266</v>
      </c>
    </row>
    <row r="2818" spans="1:28" ht="292.5">
      <c r="A2818" s="475" t="s">
        <v>28540</v>
      </c>
      <c r="B2818" s="1179" t="s">
        <v>11496</v>
      </c>
      <c r="C2818" s="652" t="s">
        <v>6899</v>
      </c>
      <c r="D2818" s="632" t="s">
        <v>9702</v>
      </c>
      <c r="E2818" s="476" t="s">
        <v>11758</v>
      </c>
      <c r="F2818" s="422" t="s">
        <v>612</v>
      </c>
      <c r="G2818" s="652" t="s">
        <v>861</v>
      </c>
      <c r="H2818" s="652" t="s">
        <v>11759</v>
      </c>
      <c r="I2818" s="652"/>
      <c r="J2818" s="652"/>
      <c r="K2818" s="632" t="s">
        <v>10</v>
      </c>
      <c r="L2818" s="639">
        <v>1</v>
      </c>
      <c r="M2818" s="639" t="s">
        <v>694</v>
      </c>
      <c r="N2818" s="672">
        <v>38791</v>
      </c>
      <c r="O2818" s="672">
        <v>38791</v>
      </c>
      <c r="P2818" s="647">
        <f t="shared" si="89"/>
        <v>0</v>
      </c>
      <c r="Q2818" s="638">
        <f t="shared" si="90"/>
        <v>0</v>
      </c>
      <c r="R2818" s="476" t="s">
        <v>9736</v>
      </c>
      <c r="S2818" s="422" t="s">
        <v>10343</v>
      </c>
      <c r="T2818" s="476" t="s">
        <v>11760</v>
      </c>
      <c r="U2818" s="672"/>
      <c r="V2818" s="672"/>
      <c r="W2818" s="670">
        <v>42521</v>
      </c>
      <c r="X2818" s="670">
        <v>42521</v>
      </c>
      <c r="Y2818" s="632" t="s">
        <v>11761</v>
      </c>
      <c r="Z2818" s="672">
        <v>38791</v>
      </c>
      <c r="AA2818" s="476" t="s">
        <v>9736</v>
      </c>
      <c r="AB2818" s="422" t="s">
        <v>10343</v>
      </c>
    </row>
    <row r="2819" spans="1:28" ht="292.5">
      <c r="A2819" s="475" t="s">
        <v>28541</v>
      </c>
      <c r="B2819" s="1179" t="s">
        <v>11565</v>
      </c>
      <c r="C2819" s="652" t="s">
        <v>6908</v>
      </c>
      <c r="D2819" s="632" t="s">
        <v>9702</v>
      </c>
      <c r="E2819" s="476" t="s">
        <v>11758</v>
      </c>
      <c r="F2819" s="422" t="s">
        <v>612</v>
      </c>
      <c r="G2819" s="652" t="s">
        <v>861</v>
      </c>
      <c r="H2819" s="652" t="s">
        <v>11762</v>
      </c>
      <c r="I2819" s="652"/>
      <c r="J2819" s="652"/>
      <c r="K2819" s="632" t="s">
        <v>10</v>
      </c>
      <c r="L2819" s="639">
        <v>1</v>
      </c>
      <c r="M2819" s="639" t="s">
        <v>694</v>
      </c>
      <c r="N2819" s="672">
        <v>18738</v>
      </c>
      <c r="O2819" s="672">
        <v>18738</v>
      </c>
      <c r="P2819" s="647">
        <f t="shared" si="89"/>
        <v>0</v>
      </c>
      <c r="Q2819" s="638">
        <f t="shared" si="90"/>
        <v>0</v>
      </c>
      <c r="R2819" s="476" t="s">
        <v>9736</v>
      </c>
      <c r="S2819" s="422" t="s">
        <v>10343</v>
      </c>
      <c r="T2819" s="476" t="s">
        <v>11760</v>
      </c>
      <c r="U2819" s="672"/>
      <c r="V2819" s="672"/>
      <c r="W2819" s="670">
        <v>42521</v>
      </c>
      <c r="X2819" s="670">
        <v>42521</v>
      </c>
      <c r="Y2819" s="632" t="s">
        <v>11763</v>
      </c>
      <c r="Z2819" s="672">
        <v>18738</v>
      </c>
      <c r="AA2819" s="476" t="s">
        <v>9736</v>
      </c>
      <c r="AB2819" s="422" t="s">
        <v>10343</v>
      </c>
    </row>
    <row r="2820" spans="1:28" ht="292.5">
      <c r="A2820" s="475" t="s">
        <v>28542</v>
      </c>
      <c r="B2820" s="1172" t="s">
        <v>4703</v>
      </c>
      <c r="C2820" s="650" t="s">
        <v>6917</v>
      </c>
      <c r="D2820" s="632" t="s">
        <v>9702</v>
      </c>
      <c r="E2820" s="476" t="s">
        <v>11758</v>
      </c>
      <c r="F2820" s="422" t="s">
        <v>612</v>
      </c>
      <c r="G2820" s="652" t="s">
        <v>861</v>
      </c>
      <c r="H2820" s="652" t="s">
        <v>11764</v>
      </c>
      <c r="I2820" s="652"/>
      <c r="J2820" s="652"/>
      <c r="K2820" s="632" t="s">
        <v>10</v>
      </c>
      <c r="L2820" s="639">
        <v>1</v>
      </c>
      <c r="M2820" s="639" t="s">
        <v>694</v>
      </c>
      <c r="N2820" s="672">
        <v>6720</v>
      </c>
      <c r="O2820" s="672">
        <v>6720</v>
      </c>
      <c r="P2820" s="647">
        <f t="shared" si="89"/>
        <v>0</v>
      </c>
      <c r="Q2820" s="638">
        <f t="shared" si="90"/>
        <v>0</v>
      </c>
      <c r="R2820" s="476" t="s">
        <v>9736</v>
      </c>
      <c r="S2820" s="422" t="s">
        <v>10343</v>
      </c>
      <c r="T2820" s="476" t="s">
        <v>11760</v>
      </c>
      <c r="U2820" s="672"/>
      <c r="V2820" s="672"/>
      <c r="W2820" s="670">
        <v>42521</v>
      </c>
      <c r="X2820" s="670">
        <v>42521</v>
      </c>
      <c r="Y2820" s="632" t="s">
        <v>11765</v>
      </c>
      <c r="Z2820" s="672">
        <v>6720</v>
      </c>
      <c r="AA2820" s="476" t="s">
        <v>9736</v>
      </c>
      <c r="AB2820" s="422" t="s">
        <v>10343</v>
      </c>
    </row>
    <row r="2821" spans="1:28" ht="45">
      <c r="A2821" s="475" t="s">
        <v>28543</v>
      </c>
      <c r="B2821" s="1172" t="s">
        <v>11268</v>
      </c>
      <c r="C2821" s="422" t="s">
        <v>11269</v>
      </c>
      <c r="D2821" s="632" t="s">
        <v>268</v>
      </c>
      <c r="E2821" s="476" t="s">
        <v>1832</v>
      </c>
      <c r="F2821" s="422" t="s">
        <v>1443</v>
      </c>
      <c r="G2821" s="652"/>
      <c r="H2821" s="422"/>
      <c r="I2821" s="652"/>
      <c r="J2821" s="652"/>
      <c r="K2821" s="632" t="s">
        <v>10</v>
      </c>
      <c r="L2821" s="639">
        <v>1</v>
      </c>
      <c r="M2821" s="639" t="s">
        <v>694</v>
      </c>
      <c r="N2821" s="633">
        <v>242590.14</v>
      </c>
      <c r="O2821" s="633">
        <v>242590.14</v>
      </c>
      <c r="P2821" s="647">
        <f t="shared" si="89"/>
        <v>0</v>
      </c>
      <c r="Q2821" s="638">
        <f t="shared" si="90"/>
        <v>0</v>
      </c>
      <c r="R2821" s="693" t="s">
        <v>1148</v>
      </c>
      <c r="S2821" s="673" t="s">
        <v>834</v>
      </c>
      <c r="T2821" s="674" t="s">
        <v>11199</v>
      </c>
      <c r="U2821" s="672"/>
      <c r="V2821" s="672"/>
      <c r="W2821" s="670">
        <v>42619</v>
      </c>
      <c r="X2821" s="670">
        <v>42619</v>
      </c>
      <c r="Y2821" s="422" t="s">
        <v>11766</v>
      </c>
      <c r="Z2821" s="633">
        <v>242590.14</v>
      </c>
      <c r="AA2821" s="693" t="s">
        <v>1148</v>
      </c>
      <c r="AB2821" s="673" t="s">
        <v>834</v>
      </c>
    </row>
    <row r="2822" spans="1:28" ht="292.5">
      <c r="A2822" s="475" t="s">
        <v>28544</v>
      </c>
      <c r="B2822" s="1172" t="s">
        <v>4562</v>
      </c>
      <c r="C2822" s="422" t="s">
        <v>6893</v>
      </c>
      <c r="D2822" s="632" t="s">
        <v>9702</v>
      </c>
      <c r="E2822" s="476" t="s">
        <v>11758</v>
      </c>
      <c r="F2822" s="422" t="s">
        <v>612</v>
      </c>
      <c r="G2822" s="652" t="s">
        <v>8210</v>
      </c>
      <c r="H2822" s="422" t="s">
        <v>11767</v>
      </c>
      <c r="I2822" s="652"/>
      <c r="J2822" s="652"/>
      <c r="K2822" s="632" t="s">
        <v>10</v>
      </c>
      <c r="L2822" s="639">
        <v>1</v>
      </c>
      <c r="M2822" s="639" t="s">
        <v>694</v>
      </c>
      <c r="N2822" s="633">
        <v>159344.79</v>
      </c>
      <c r="O2822" s="633">
        <v>159344.79</v>
      </c>
      <c r="P2822" s="647">
        <f t="shared" si="89"/>
        <v>0</v>
      </c>
      <c r="Q2822" s="638">
        <f t="shared" si="90"/>
        <v>0</v>
      </c>
      <c r="R2822" s="693" t="s">
        <v>9710</v>
      </c>
      <c r="S2822" s="673" t="s">
        <v>11017</v>
      </c>
      <c r="T2822" s="674" t="s">
        <v>11768</v>
      </c>
      <c r="U2822" s="672"/>
      <c r="V2822" s="672"/>
      <c r="W2822" s="670">
        <v>42604</v>
      </c>
      <c r="X2822" s="670">
        <v>42604</v>
      </c>
      <c r="Y2822" s="422" t="s">
        <v>11769</v>
      </c>
      <c r="Z2822" s="633">
        <v>159344.79</v>
      </c>
      <c r="AA2822" s="693" t="s">
        <v>9710</v>
      </c>
      <c r="AB2822" s="673" t="s">
        <v>11017</v>
      </c>
    </row>
    <row r="2823" spans="1:28" ht="292.5">
      <c r="A2823" s="475" t="s">
        <v>28545</v>
      </c>
      <c r="B2823" s="1172" t="s">
        <v>4562</v>
      </c>
      <c r="C2823" s="422" t="s">
        <v>6893</v>
      </c>
      <c r="D2823" s="632" t="s">
        <v>9702</v>
      </c>
      <c r="E2823" s="476" t="s">
        <v>11758</v>
      </c>
      <c r="F2823" s="422" t="s">
        <v>612</v>
      </c>
      <c r="G2823" s="652" t="s">
        <v>1785</v>
      </c>
      <c r="H2823" s="422" t="s">
        <v>11770</v>
      </c>
      <c r="I2823" s="652"/>
      <c r="J2823" s="652"/>
      <c r="K2823" s="632" t="s">
        <v>10</v>
      </c>
      <c r="L2823" s="639">
        <v>1</v>
      </c>
      <c r="M2823" s="639" t="s">
        <v>694</v>
      </c>
      <c r="N2823" s="633">
        <v>188940</v>
      </c>
      <c r="O2823" s="633">
        <v>188940</v>
      </c>
      <c r="P2823" s="647">
        <f t="shared" si="89"/>
        <v>0</v>
      </c>
      <c r="Q2823" s="638">
        <f t="shared" si="90"/>
        <v>0</v>
      </c>
      <c r="R2823" s="476" t="s">
        <v>11771</v>
      </c>
      <c r="S2823" s="476">
        <v>7714016753</v>
      </c>
      <c r="T2823" s="476" t="s">
        <v>11772</v>
      </c>
      <c r="U2823" s="672"/>
      <c r="V2823" s="672"/>
      <c r="W2823" s="670">
        <v>42569</v>
      </c>
      <c r="X2823" s="670">
        <v>42569</v>
      </c>
      <c r="Y2823" s="422" t="s">
        <v>11773</v>
      </c>
      <c r="Z2823" s="633">
        <v>188940</v>
      </c>
      <c r="AA2823" s="476" t="s">
        <v>11771</v>
      </c>
      <c r="AB2823" s="476">
        <v>7714016753</v>
      </c>
    </row>
    <row r="2824" spans="1:28" ht="292.5">
      <c r="A2824" s="475" t="s">
        <v>28546</v>
      </c>
      <c r="B2824" s="1172" t="s">
        <v>4562</v>
      </c>
      <c r="C2824" s="422" t="s">
        <v>6893</v>
      </c>
      <c r="D2824" s="632" t="s">
        <v>9702</v>
      </c>
      <c r="E2824" s="476" t="s">
        <v>11758</v>
      </c>
      <c r="F2824" s="422" t="s">
        <v>612</v>
      </c>
      <c r="G2824" s="652" t="s">
        <v>1785</v>
      </c>
      <c r="H2824" s="422" t="s">
        <v>11774</v>
      </c>
      <c r="I2824" s="652"/>
      <c r="J2824" s="652"/>
      <c r="K2824" s="632" t="s">
        <v>10</v>
      </c>
      <c r="L2824" s="639">
        <v>1</v>
      </c>
      <c r="M2824" s="639" t="s">
        <v>694</v>
      </c>
      <c r="N2824" s="633">
        <v>28850</v>
      </c>
      <c r="O2824" s="633">
        <v>28850</v>
      </c>
      <c r="P2824" s="647">
        <f t="shared" si="89"/>
        <v>0</v>
      </c>
      <c r="Q2824" s="638">
        <f t="shared" si="90"/>
        <v>0</v>
      </c>
      <c r="R2824" s="693" t="s">
        <v>11775</v>
      </c>
      <c r="S2824" s="673" t="s">
        <v>11025</v>
      </c>
      <c r="T2824" s="674" t="s">
        <v>11776</v>
      </c>
      <c r="U2824" s="672"/>
      <c r="V2824" s="672"/>
      <c r="W2824" s="670">
        <v>42569</v>
      </c>
      <c r="X2824" s="670">
        <v>42569</v>
      </c>
      <c r="Y2824" s="422" t="s">
        <v>11777</v>
      </c>
      <c r="Z2824" s="633">
        <v>28850</v>
      </c>
      <c r="AA2824" s="693" t="s">
        <v>11775</v>
      </c>
      <c r="AB2824" s="673" t="s">
        <v>11025</v>
      </c>
    </row>
    <row r="2825" spans="1:28" ht="292.5">
      <c r="A2825" s="475" t="s">
        <v>28547</v>
      </c>
      <c r="B2825" s="1179" t="s">
        <v>11778</v>
      </c>
      <c r="C2825" s="422" t="s">
        <v>6860</v>
      </c>
      <c r="D2825" s="632" t="s">
        <v>9702</v>
      </c>
      <c r="E2825" s="476" t="s">
        <v>11758</v>
      </c>
      <c r="F2825" s="422" t="s">
        <v>612</v>
      </c>
      <c r="G2825" s="652" t="s">
        <v>1785</v>
      </c>
      <c r="H2825" s="422" t="s">
        <v>11779</v>
      </c>
      <c r="I2825" s="652"/>
      <c r="J2825" s="652"/>
      <c r="K2825" s="632" t="s">
        <v>10</v>
      </c>
      <c r="L2825" s="639">
        <v>1</v>
      </c>
      <c r="M2825" s="639" t="s">
        <v>694</v>
      </c>
      <c r="N2825" s="633">
        <v>328191.38</v>
      </c>
      <c r="O2825" s="633">
        <v>328191.38</v>
      </c>
      <c r="P2825" s="647">
        <f t="shared" si="89"/>
        <v>0</v>
      </c>
      <c r="Q2825" s="638">
        <f t="shared" si="90"/>
        <v>0</v>
      </c>
      <c r="R2825" s="693" t="s">
        <v>9710</v>
      </c>
      <c r="S2825" s="673" t="s">
        <v>11017</v>
      </c>
      <c r="T2825" s="674" t="s">
        <v>11768</v>
      </c>
      <c r="U2825" s="672"/>
      <c r="V2825" s="672"/>
      <c r="W2825" s="670">
        <v>42592</v>
      </c>
      <c r="X2825" s="670">
        <v>42592</v>
      </c>
      <c r="Y2825" s="422" t="s">
        <v>11780</v>
      </c>
      <c r="Z2825" s="633">
        <v>328191.38</v>
      </c>
      <c r="AA2825" s="693" t="s">
        <v>9710</v>
      </c>
      <c r="AB2825" s="673" t="s">
        <v>11017</v>
      </c>
    </row>
    <row r="2826" spans="1:28" ht="292.5">
      <c r="A2826" s="475" t="s">
        <v>28548</v>
      </c>
      <c r="B2826" s="1179" t="s">
        <v>11778</v>
      </c>
      <c r="C2826" s="422" t="s">
        <v>6860</v>
      </c>
      <c r="D2826" s="632" t="s">
        <v>9702</v>
      </c>
      <c r="E2826" s="476" t="s">
        <v>11758</v>
      </c>
      <c r="F2826" s="422" t="s">
        <v>612</v>
      </c>
      <c r="G2826" s="652" t="s">
        <v>1785</v>
      </c>
      <c r="H2826" s="422" t="s">
        <v>11781</v>
      </c>
      <c r="I2826" s="652"/>
      <c r="J2826" s="652"/>
      <c r="K2826" s="632" t="s">
        <v>10</v>
      </c>
      <c r="L2826" s="639">
        <v>1</v>
      </c>
      <c r="M2826" s="639" t="s">
        <v>694</v>
      </c>
      <c r="N2826" s="633">
        <v>68200</v>
      </c>
      <c r="O2826" s="633">
        <v>68200</v>
      </c>
      <c r="P2826" s="647">
        <f t="shared" si="89"/>
        <v>0</v>
      </c>
      <c r="Q2826" s="638">
        <f t="shared" si="90"/>
        <v>0</v>
      </c>
      <c r="R2826" s="693" t="s">
        <v>11775</v>
      </c>
      <c r="S2826" s="673" t="s">
        <v>11025</v>
      </c>
      <c r="T2826" s="674" t="s">
        <v>11776</v>
      </c>
      <c r="U2826" s="672"/>
      <c r="V2826" s="672"/>
      <c r="W2826" s="670" t="s">
        <v>11020</v>
      </c>
      <c r="X2826" s="670" t="s">
        <v>11020</v>
      </c>
      <c r="Y2826" s="422" t="s">
        <v>11782</v>
      </c>
      <c r="Z2826" s="633">
        <v>68200</v>
      </c>
      <c r="AA2826" s="693" t="s">
        <v>11775</v>
      </c>
      <c r="AB2826" s="673" t="s">
        <v>11025</v>
      </c>
    </row>
    <row r="2827" spans="1:28" ht="292.5">
      <c r="A2827" s="475" t="s">
        <v>28549</v>
      </c>
      <c r="B2827" s="1179" t="s">
        <v>11778</v>
      </c>
      <c r="C2827" s="422" t="s">
        <v>6860</v>
      </c>
      <c r="D2827" s="632" t="s">
        <v>9702</v>
      </c>
      <c r="E2827" s="476" t="s">
        <v>11758</v>
      </c>
      <c r="F2827" s="422" t="s">
        <v>612</v>
      </c>
      <c r="G2827" s="652" t="s">
        <v>1785</v>
      </c>
      <c r="H2827" s="422" t="s">
        <v>11783</v>
      </c>
      <c r="I2827" s="652"/>
      <c r="J2827" s="652"/>
      <c r="K2827" s="632" t="s">
        <v>10</v>
      </c>
      <c r="L2827" s="639">
        <v>1</v>
      </c>
      <c r="M2827" s="639" t="s">
        <v>694</v>
      </c>
      <c r="N2827" s="633">
        <v>33600</v>
      </c>
      <c r="O2827" s="633">
        <v>33600</v>
      </c>
      <c r="P2827" s="647">
        <f t="shared" si="89"/>
        <v>0</v>
      </c>
      <c r="Q2827" s="638">
        <f t="shared" si="90"/>
        <v>0</v>
      </c>
      <c r="R2827" s="476" t="s">
        <v>11771</v>
      </c>
      <c r="S2827" s="476">
        <v>7714016753</v>
      </c>
      <c r="T2827" s="476" t="s">
        <v>11772</v>
      </c>
      <c r="U2827" s="672"/>
      <c r="V2827" s="672"/>
      <c r="W2827" s="670">
        <v>42569</v>
      </c>
      <c r="X2827" s="670">
        <v>42569</v>
      </c>
      <c r="Y2827" s="422" t="s">
        <v>11784</v>
      </c>
      <c r="Z2827" s="633">
        <v>33600</v>
      </c>
      <c r="AA2827" s="476" t="s">
        <v>11771</v>
      </c>
      <c r="AB2827" s="476">
        <v>7714016753</v>
      </c>
    </row>
    <row r="2828" spans="1:28" ht="292.5">
      <c r="A2828" s="475" t="s">
        <v>28550</v>
      </c>
      <c r="B2828" s="1179" t="s">
        <v>11785</v>
      </c>
      <c r="C2828" s="422" t="s">
        <v>6902</v>
      </c>
      <c r="D2828" s="632" t="s">
        <v>9702</v>
      </c>
      <c r="E2828" s="476" t="s">
        <v>11758</v>
      </c>
      <c r="F2828" s="422" t="s">
        <v>612</v>
      </c>
      <c r="G2828" s="652" t="s">
        <v>11035</v>
      </c>
      <c r="H2828" s="422" t="s">
        <v>11786</v>
      </c>
      <c r="I2828" s="652"/>
      <c r="J2828" s="652"/>
      <c r="K2828" s="632" t="s">
        <v>10</v>
      </c>
      <c r="L2828" s="639">
        <v>1</v>
      </c>
      <c r="M2828" s="639" t="s">
        <v>694</v>
      </c>
      <c r="N2828" s="633">
        <v>100580.15</v>
      </c>
      <c r="O2828" s="633">
        <v>100580.15</v>
      </c>
      <c r="P2828" s="647">
        <f t="shared" si="89"/>
        <v>0</v>
      </c>
      <c r="Q2828" s="638">
        <f t="shared" si="90"/>
        <v>0</v>
      </c>
      <c r="R2828" s="693" t="s">
        <v>10424</v>
      </c>
      <c r="S2828" s="673" t="s">
        <v>11072</v>
      </c>
      <c r="T2828" s="674" t="s">
        <v>11787</v>
      </c>
      <c r="U2828" s="672"/>
      <c r="V2828" s="672"/>
      <c r="W2828" s="670">
        <v>42584</v>
      </c>
      <c r="X2828" s="670">
        <v>42584</v>
      </c>
      <c r="Y2828" s="422" t="s">
        <v>11788</v>
      </c>
      <c r="Z2828" s="633">
        <v>100580.15</v>
      </c>
      <c r="AA2828" s="693" t="s">
        <v>10424</v>
      </c>
      <c r="AB2828" s="673" t="s">
        <v>11072</v>
      </c>
    </row>
    <row r="2829" spans="1:28" ht="292.5">
      <c r="A2829" s="475" t="s">
        <v>28551</v>
      </c>
      <c r="B2829" s="1179" t="s">
        <v>11785</v>
      </c>
      <c r="C2829" s="422" t="s">
        <v>6902</v>
      </c>
      <c r="D2829" s="632" t="s">
        <v>9702</v>
      </c>
      <c r="E2829" s="476" t="s">
        <v>11758</v>
      </c>
      <c r="F2829" s="422" t="s">
        <v>612</v>
      </c>
      <c r="G2829" s="652" t="s">
        <v>8210</v>
      </c>
      <c r="H2829" s="422" t="s">
        <v>11789</v>
      </c>
      <c r="I2829" s="652"/>
      <c r="J2829" s="652"/>
      <c r="K2829" s="632" t="s">
        <v>10</v>
      </c>
      <c r="L2829" s="639">
        <v>1</v>
      </c>
      <c r="M2829" s="639" t="s">
        <v>694</v>
      </c>
      <c r="N2829" s="633">
        <v>64247.7</v>
      </c>
      <c r="O2829" s="633">
        <v>64247.7</v>
      </c>
      <c r="P2829" s="647">
        <f t="shared" si="89"/>
        <v>0</v>
      </c>
      <c r="Q2829" s="638">
        <f t="shared" si="90"/>
        <v>0</v>
      </c>
      <c r="R2829" s="693" t="s">
        <v>10353</v>
      </c>
      <c r="S2829" s="673" t="s">
        <v>11017</v>
      </c>
      <c r="T2829" s="674" t="s">
        <v>11768</v>
      </c>
      <c r="U2829" s="672"/>
      <c r="V2829" s="672"/>
      <c r="W2829" s="670">
        <v>42587</v>
      </c>
      <c r="X2829" s="670">
        <v>42587</v>
      </c>
      <c r="Y2829" s="422" t="s">
        <v>11790</v>
      </c>
      <c r="Z2829" s="633">
        <v>64247.7</v>
      </c>
      <c r="AA2829" s="693" t="s">
        <v>10353</v>
      </c>
      <c r="AB2829" s="673" t="s">
        <v>11017</v>
      </c>
    </row>
    <row r="2830" spans="1:28" ht="292.5">
      <c r="A2830" s="475" t="s">
        <v>28552</v>
      </c>
      <c r="B2830" s="1179" t="s">
        <v>11785</v>
      </c>
      <c r="C2830" s="422" t="s">
        <v>6902</v>
      </c>
      <c r="D2830" s="632" t="s">
        <v>9702</v>
      </c>
      <c r="E2830" s="476" t="s">
        <v>11758</v>
      </c>
      <c r="F2830" s="422" t="s">
        <v>612</v>
      </c>
      <c r="G2830" s="652" t="s">
        <v>8210</v>
      </c>
      <c r="H2830" s="422" t="s">
        <v>11791</v>
      </c>
      <c r="I2830" s="652"/>
      <c r="J2830" s="652"/>
      <c r="K2830" s="632" t="s">
        <v>10</v>
      </c>
      <c r="L2830" s="639">
        <v>1</v>
      </c>
      <c r="M2830" s="639" t="s">
        <v>694</v>
      </c>
      <c r="N2830" s="633">
        <v>28480</v>
      </c>
      <c r="O2830" s="633">
        <v>28480</v>
      </c>
      <c r="P2830" s="647">
        <f t="shared" si="89"/>
        <v>0</v>
      </c>
      <c r="Q2830" s="638">
        <f t="shared" si="90"/>
        <v>0</v>
      </c>
      <c r="R2830" s="693" t="s">
        <v>11775</v>
      </c>
      <c r="S2830" s="673" t="s">
        <v>11025</v>
      </c>
      <c r="T2830" s="674" t="s">
        <v>11776</v>
      </c>
      <c r="U2830" s="672"/>
      <c r="V2830" s="672"/>
      <c r="W2830" s="670">
        <v>42569</v>
      </c>
      <c r="X2830" s="670">
        <v>42569</v>
      </c>
      <c r="Y2830" s="422" t="s">
        <v>11792</v>
      </c>
      <c r="Z2830" s="633">
        <v>28480</v>
      </c>
      <c r="AA2830" s="693" t="s">
        <v>11775</v>
      </c>
      <c r="AB2830" s="673" t="s">
        <v>11025</v>
      </c>
    </row>
    <row r="2831" spans="1:28" ht="292.5">
      <c r="A2831" s="475" t="s">
        <v>28553</v>
      </c>
      <c r="B2831" s="1179" t="s">
        <v>11785</v>
      </c>
      <c r="C2831" s="422" t="s">
        <v>6902</v>
      </c>
      <c r="D2831" s="632" t="s">
        <v>9702</v>
      </c>
      <c r="E2831" s="476" t="s">
        <v>11758</v>
      </c>
      <c r="F2831" s="422" t="s">
        <v>612</v>
      </c>
      <c r="G2831" s="652" t="s">
        <v>1785</v>
      </c>
      <c r="H2831" s="422" t="s">
        <v>11793</v>
      </c>
      <c r="I2831" s="652"/>
      <c r="J2831" s="652"/>
      <c r="K2831" s="632" t="s">
        <v>10</v>
      </c>
      <c r="L2831" s="639">
        <v>1</v>
      </c>
      <c r="M2831" s="639" t="s">
        <v>694</v>
      </c>
      <c r="N2831" s="633">
        <v>13776</v>
      </c>
      <c r="O2831" s="633">
        <v>13776</v>
      </c>
      <c r="P2831" s="647">
        <f t="shared" si="89"/>
        <v>0</v>
      </c>
      <c r="Q2831" s="638">
        <f t="shared" si="90"/>
        <v>0</v>
      </c>
      <c r="R2831" s="693" t="s">
        <v>10358</v>
      </c>
      <c r="S2831" s="476">
        <v>7714016753</v>
      </c>
      <c r="T2831" s="476" t="s">
        <v>11772</v>
      </c>
      <c r="U2831" s="672"/>
      <c r="V2831" s="672"/>
      <c r="W2831" s="670">
        <v>42569</v>
      </c>
      <c r="X2831" s="670">
        <v>42569</v>
      </c>
      <c r="Y2831" s="422" t="s">
        <v>11794</v>
      </c>
      <c r="Z2831" s="633">
        <v>13776</v>
      </c>
      <c r="AA2831" s="693" t="s">
        <v>10358</v>
      </c>
      <c r="AB2831" s="476">
        <v>7714016753</v>
      </c>
    </row>
    <row r="2832" spans="1:28" ht="292.5">
      <c r="A2832" s="475" t="s">
        <v>28554</v>
      </c>
      <c r="B2832" s="1179" t="s">
        <v>11795</v>
      </c>
      <c r="C2832" s="422" t="s">
        <v>6911</v>
      </c>
      <c r="D2832" s="632" t="s">
        <v>9702</v>
      </c>
      <c r="E2832" s="476" t="s">
        <v>11758</v>
      </c>
      <c r="F2832" s="422" t="s">
        <v>612</v>
      </c>
      <c r="G2832" s="652" t="s">
        <v>2564</v>
      </c>
      <c r="H2832" s="422" t="s">
        <v>11796</v>
      </c>
      <c r="I2832" s="652"/>
      <c r="J2832" s="652"/>
      <c r="K2832" s="632" t="s">
        <v>10</v>
      </c>
      <c r="L2832" s="639">
        <v>1</v>
      </c>
      <c r="M2832" s="639" t="s">
        <v>694</v>
      </c>
      <c r="N2832" s="633">
        <v>104225</v>
      </c>
      <c r="O2832" s="633">
        <v>104225</v>
      </c>
      <c r="P2832" s="647">
        <f t="shared" si="89"/>
        <v>0</v>
      </c>
      <c r="Q2832" s="638">
        <f t="shared" si="90"/>
        <v>0</v>
      </c>
      <c r="R2832" s="693" t="s">
        <v>10353</v>
      </c>
      <c r="S2832" s="673" t="s">
        <v>11017</v>
      </c>
      <c r="T2832" s="674" t="s">
        <v>11768</v>
      </c>
      <c r="U2832" s="672"/>
      <c r="V2832" s="672"/>
      <c r="W2832" s="670">
        <v>42604</v>
      </c>
      <c r="X2832" s="670">
        <v>42604</v>
      </c>
      <c r="Y2832" s="422" t="s">
        <v>11797</v>
      </c>
      <c r="Z2832" s="633">
        <v>104225</v>
      </c>
      <c r="AA2832" s="693" t="s">
        <v>10353</v>
      </c>
      <c r="AB2832" s="673" t="s">
        <v>11017</v>
      </c>
    </row>
    <row r="2833" spans="1:28" ht="292.5">
      <c r="A2833" s="475" t="s">
        <v>28555</v>
      </c>
      <c r="B2833" s="1179" t="s">
        <v>11795</v>
      </c>
      <c r="C2833" s="422" t="s">
        <v>6911</v>
      </c>
      <c r="D2833" s="632" t="s">
        <v>9702</v>
      </c>
      <c r="E2833" s="476" t="s">
        <v>11758</v>
      </c>
      <c r="F2833" s="422" t="s">
        <v>612</v>
      </c>
      <c r="G2833" s="652" t="s">
        <v>1785</v>
      </c>
      <c r="H2833" s="422" t="s">
        <v>11798</v>
      </c>
      <c r="I2833" s="652"/>
      <c r="J2833" s="652"/>
      <c r="K2833" s="632" t="s">
        <v>10</v>
      </c>
      <c r="L2833" s="639">
        <v>1</v>
      </c>
      <c r="M2833" s="639" t="s">
        <v>694</v>
      </c>
      <c r="N2833" s="633">
        <v>83320</v>
      </c>
      <c r="O2833" s="633">
        <v>83320</v>
      </c>
      <c r="P2833" s="647">
        <f t="shared" si="89"/>
        <v>0</v>
      </c>
      <c r="Q2833" s="638">
        <f t="shared" si="90"/>
        <v>0</v>
      </c>
      <c r="R2833" s="693" t="s">
        <v>10358</v>
      </c>
      <c r="S2833" s="476">
        <v>7714016753</v>
      </c>
      <c r="T2833" s="476" t="s">
        <v>11772</v>
      </c>
      <c r="U2833" s="672"/>
      <c r="V2833" s="672"/>
      <c r="W2833" s="670">
        <v>42569</v>
      </c>
      <c r="X2833" s="670">
        <v>42569</v>
      </c>
      <c r="Y2833" s="422" t="s">
        <v>11799</v>
      </c>
      <c r="Z2833" s="633">
        <v>83320</v>
      </c>
      <c r="AA2833" s="693" t="s">
        <v>10358</v>
      </c>
      <c r="AB2833" s="476">
        <v>7714016753</v>
      </c>
    </row>
    <row r="2834" spans="1:28" ht="292.5">
      <c r="A2834" s="475" t="s">
        <v>28556</v>
      </c>
      <c r="B2834" s="1179" t="s">
        <v>11795</v>
      </c>
      <c r="C2834" s="422" t="s">
        <v>6911</v>
      </c>
      <c r="D2834" s="632" t="s">
        <v>9702</v>
      </c>
      <c r="E2834" s="476" t="s">
        <v>11758</v>
      </c>
      <c r="F2834" s="422" t="s">
        <v>612</v>
      </c>
      <c r="G2834" s="652" t="s">
        <v>1785</v>
      </c>
      <c r="H2834" s="422" t="s">
        <v>11800</v>
      </c>
      <c r="I2834" s="652"/>
      <c r="J2834" s="652"/>
      <c r="K2834" s="632" t="s">
        <v>10</v>
      </c>
      <c r="L2834" s="639">
        <v>1</v>
      </c>
      <c r="M2834" s="639" t="s">
        <v>694</v>
      </c>
      <c r="N2834" s="633">
        <v>27865</v>
      </c>
      <c r="O2834" s="633">
        <v>27865</v>
      </c>
      <c r="P2834" s="647">
        <f t="shared" si="89"/>
        <v>0</v>
      </c>
      <c r="Q2834" s="638">
        <f t="shared" si="90"/>
        <v>0</v>
      </c>
      <c r="R2834" s="693" t="s">
        <v>9710</v>
      </c>
      <c r="S2834" s="673" t="s">
        <v>11017</v>
      </c>
      <c r="T2834" s="674" t="s">
        <v>11018</v>
      </c>
      <c r="U2834" s="672"/>
      <c r="V2834" s="672"/>
      <c r="W2834" s="670">
        <v>42604</v>
      </c>
      <c r="X2834" s="670">
        <v>42604</v>
      </c>
      <c r="Y2834" s="422" t="s">
        <v>11801</v>
      </c>
      <c r="Z2834" s="633">
        <v>27865</v>
      </c>
      <c r="AA2834" s="693" t="s">
        <v>9710</v>
      </c>
      <c r="AB2834" s="673" t="s">
        <v>11017</v>
      </c>
    </row>
    <row r="2835" spans="1:28" ht="292.5">
      <c r="A2835" s="475" t="s">
        <v>28557</v>
      </c>
      <c r="B2835" s="1179" t="s">
        <v>11802</v>
      </c>
      <c r="C2835" s="422" t="s">
        <v>6843</v>
      </c>
      <c r="D2835" s="632" t="s">
        <v>9702</v>
      </c>
      <c r="E2835" s="476" t="s">
        <v>11758</v>
      </c>
      <c r="F2835" s="422" t="s">
        <v>612</v>
      </c>
      <c r="G2835" s="652" t="s">
        <v>8210</v>
      </c>
      <c r="H2835" s="422" t="s">
        <v>11803</v>
      </c>
      <c r="I2835" s="652"/>
      <c r="J2835" s="652"/>
      <c r="K2835" s="632" t="s">
        <v>10</v>
      </c>
      <c r="L2835" s="639">
        <v>1</v>
      </c>
      <c r="M2835" s="639" t="s">
        <v>694</v>
      </c>
      <c r="N2835" s="633">
        <v>54818.5</v>
      </c>
      <c r="O2835" s="633">
        <v>54818.5</v>
      </c>
      <c r="P2835" s="647">
        <f t="shared" ref="P2835:P2898" si="91">N2835-O2835</f>
        <v>0</v>
      </c>
      <c r="Q2835" s="638">
        <f t="shared" ref="Q2835:Q2898" si="92">(100-((O2835/N2835)*100))/100</f>
        <v>0</v>
      </c>
      <c r="R2835" s="693" t="s">
        <v>9710</v>
      </c>
      <c r="S2835" s="673" t="s">
        <v>11017</v>
      </c>
      <c r="T2835" s="674" t="s">
        <v>11018</v>
      </c>
      <c r="U2835" s="672"/>
      <c r="V2835" s="672"/>
      <c r="W2835" s="670">
        <v>42587</v>
      </c>
      <c r="X2835" s="670">
        <v>42587</v>
      </c>
      <c r="Y2835" s="422" t="s">
        <v>11804</v>
      </c>
      <c r="Z2835" s="633">
        <v>54818.5</v>
      </c>
      <c r="AA2835" s="693" t="s">
        <v>9710</v>
      </c>
      <c r="AB2835" s="673" t="s">
        <v>11017</v>
      </c>
    </row>
    <row r="2836" spans="1:28" ht="292.5">
      <c r="A2836" s="475" t="s">
        <v>28558</v>
      </c>
      <c r="B2836" s="1179" t="s">
        <v>11802</v>
      </c>
      <c r="C2836" s="422" t="s">
        <v>6843</v>
      </c>
      <c r="D2836" s="632" t="s">
        <v>9702</v>
      </c>
      <c r="E2836" s="476" t="s">
        <v>11758</v>
      </c>
      <c r="F2836" s="422" t="s">
        <v>612</v>
      </c>
      <c r="G2836" s="652" t="s">
        <v>6241</v>
      </c>
      <c r="H2836" s="422" t="s">
        <v>11805</v>
      </c>
      <c r="I2836" s="652"/>
      <c r="J2836" s="652"/>
      <c r="K2836" s="632" t="s">
        <v>10</v>
      </c>
      <c r="L2836" s="639">
        <v>1</v>
      </c>
      <c r="M2836" s="639" t="s">
        <v>694</v>
      </c>
      <c r="N2836" s="633">
        <v>17375</v>
      </c>
      <c r="O2836" s="633">
        <v>17375</v>
      </c>
      <c r="P2836" s="647">
        <f t="shared" si="91"/>
        <v>0</v>
      </c>
      <c r="Q2836" s="638">
        <f t="shared" si="92"/>
        <v>0</v>
      </c>
      <c r="R2836" s="693" t="s">
        <v>11775</v>
      </c>
      <c r="S2836" s="673" t="s">
        <v>11025</v>
      </c>
      <c r="T2836" s="674" t="s">
        <v>11776</v>
      </c>
      <c r="U2836" s="672"/>
      <c r="V2836" s="672"/>
      <c r="W2836" s="670">
        <v>42571</v>
      </c>
      <c r="X2836" s="670">
        <v>42571</v>
      </c>
      <c r="Y2836" s="422" t="s">
        <v>11806</v>
      </c>
      <c r="Z2836" s="633">
        <v>17375</v>
      </c>
      <c r="AA2836" s="693" t="s">
        <v>11775</v>
      </c>
      <c r="AB2836" s="673" t="s">
        <v>11025</v>
      </c>
    </row>
    <row r="2837" spans="1:28" ht="292.5">
      <c r="A2837" s="475" t="s">
        <v>28559</v>
      </c>
      <c r="B2837" s="1179" t="s">
        <v>11565</v>
      </c>
      <c r="C2837" s="422" t="s">
        <v>6908</v>
      </c>
      <c r="D2837" s="632" t="s">
        <v>9702</v>
      </c>
      <c r="E2837" s="476" t="s">
        <v>11758</v>
      </c>
      <c r="F2837" s="422" t="s">
        <v>612</v>
      </c>
      <c r="G2837" s="652" t="s">
        <v>1785</v>
      </c>
      <c r="H2837" s="422" t="s">
        <v>11807</v>
      </c>
      <c r="I2837" s="652"/>
      <c r="J2837" s="652"/>
      <c r="K2837" s="632" t="s">
        <v>10</v>
      </c>
      <c r="L2837" s="639">
        <v>1</v>
      </c>
      <c r="M2837" s="639" t="s">
        <v>694</v>
      </c>
      <c r="N2837" s="633">
        <v>66148</v>
      </c>
      <c r="O2837" s="633">
        <v>66148</v>
      </c>
      <c r="P2837" s="647">
        <f t="shared" si="91"/>
        <v>0</v>
      </c>
      <c r="Q2837" s="638">
        <f t="shared" si="92"/>
        <v>0</v>
      </c>
      <c r="R2837" s="693" t="s">
        <v>9710</v>
      </c>
      <c r="S2837" s="673" t="s">
        <v>11017</v>
      </c>
      <c r="T2837" s="674" t="s">
        <v>11768</v>
      </c>
      <c r="U2837" s="672"/>
      <c r="V2837" s="672"/>
      <c r="W2837" s="670">
        <v>42569</v>
      </c>
      <c r="X2837" s="670">
        <v>42569</v>
      </c>
      <c r="Y2837" s="422" t="s">
        <v>11808</v>
      </c>
      <c r="Z2837" s="633">
        <v>66148</v>
      </c>
      <c r="AA2837" s="693" t="s">
        <v>9710</v>
      </c>
      <c r="AB2837" s="673" t="s">
        <v>11017</v>
      </c>
    </row>
    <row r="2838" spans="1:28" ht="292.5">
      <c r="A2838" s="475" t="s">
        <v>28560</v>
      </c>
      <c r="B2838" s="1179" t="s">
        <v>11565</v>
      </c>
      <c r="C2838" s="422" t="s">
        <v>6908</v>
      </c>
      <c r="D2838" s="632" t="s">
        <v>9702</v>
      </c>
      <c r="E2838" s="476" t="s">
        <v>11758</v>
      </c>
      <c r="F2838" s="422" t="s">
        <v>612</v>
      </c>
      <c r="G2838" s="652" t="s">
        <v>1785</v>
      </c>
      <c r="H2838" s="422" t="s">
        <v>11809</v>
      </c>
      <c r="I2838" s="652"/>
      <c r="J2838" s="652"/>
      <c r="K2838" s="632" t="s">
        <v>10</v>
      </c>
      <c r="L2838" s="639">
        <v>1</v>
      </c>
      <c r="M2838" s="639" t="s">
        <v>694</v>
      </c>
      <c r="N2838" s="633">
        <v>96204</v>
      </c>
      <c r="O2838" s="633">
        <v>96204</v>
      </c>
      <c r="P2838" s="647">
        <f t="shared" si="91"/>
        <v>0</v>
      </c>
      <c r="Q2838" s="638">
        <f t="shared" si="92"/>
        <v>0</v>
      </c>
      <c r="R2838" s="674" t="s">
        <v>9706</v>
      </c>
      <c r="S2838" s="673" t="s">
        <v>11030</v>
      </c>
      <c r="T2838" s="674" t="s">
        <v>11810</v>
      </c>
      <c r="U2838" s="672"/>
      <c r="V2838" s="672"/>
      <c r="W2838" s="670">
        <v>42569</v>
      </c>
      <c r="X2838" s="670">
        <v>42569</v>
      </c>
      <c r="Y2838" s="422" t="s">
        <v>11811</v>
      </c>
      <c r="Z2838" s="633">
        <v>96204</v>
      </c>
      <c r="AA2838" s="674" t="s">
        <v>9706</v>
      </c>
      <c r="AB2838" s="673" t="s">
        <v>11030</v>
      </c>
    </row>
    <row r="2839" spans="1:28" ht="292.5">
      <c r="A2839" s="475" t="s">
        <v>28561</v>
      </c>
      <c r="B2839" s="1179" t="s">
        <v>11565</v>
      </c>
      <c r="C2839" s="422" t="s">
        <v>6908</v>
      </c>
      <c r="D2839" s="632" t="s">
        <v>9702</v>
      </c>
      <c r="E2839" s="476" t="s">
        <v>11758</v>
      </c>
      <c r="F2839" s="422" t="s">
        <v>612</v>
      </c>
      <c r="G2839" s="652" t="s">
        <v>8210</v>
      </c>
      <c r="H2839" s="422" t="s">
        <v>11812</v>
      </c>
      <c r="I2839" s="652"/>
      <c r="J2839" s="652"/>
      <c r="K2839" s="632" t="s">
        <v>10</v>
      </c>
      <c r="L2839" s="639">
        <v>1</v>
      </c>
      <c r="M2839" s="639" t="s">
        <v>694</v>
      </c>
      <c r="N2839" s="633">
        <v>25070.1</v>
      </c>
      <c r="O2839" s="633">
        <v>25070.1</v>
      </c>
      <c r="P2839" s="647">
        <f t="shared" si="91"/>
        <v>0</v>
      </c>
      <c r="Q2839" s="638">
        <f t="shared" si="92"/>
        <v>0</v>
      </c>
      <c r="R2839" s="674" t="s">
        <v>11813</v>
      </c>
      <c r="S2839" s="673" t="s">
        <v>11054</v>
      </c>
      <c r="T2839" s="674" t="s">
        <v>11814</v>
      </c>
      <c r="U2839" s="672"/>
      <c r="V2839" s="672"/>
      <c r="W2839" s="670">
        <v>42579</v>
      </c>
      <c r="X2839" s="670">
        <v>42579</v>
      </c>
      <c r="Y2839" s="422" t="s">
        <v>11815</v>
      </c>
      <c r="Z2839" s="633">
        <v>25070.1</v>
      </c>
      <c r="AA2839" s="674" t="s">
        <v>11813</v>
      </c>
      <c r="AB2839" s="673" t="s">
        <v>11054</v>
      </c>
    </row>
    <row r="2840" spans="1:28" ht="292.5">
      <c r="A2840" s="475" t="s">
        <v>28562</v>
      </c>
      <c r="B2840" s="1179" t="s">
        <v>11565</v>
      </c>
      <c r="C2840" s="422" t="s">
        <v>6908</v>
      </c>
      <c r="D2840" s="632" t="s">
        <v>9702</v>
      </c>
      <c r="E2840" s="476" t="s">
        <v>11758</v>
      </c>
      <c r="F2840" s="422" t="s">
        <v>612</v>
      </c>
      <c r="G2840" s="652" t="s">
        <v>11816</v>
      </c>
      <c r="H2840" s="422" t="s">
        <v>11817</v>
      </c>
      <c r="I2840" s="652"/>
      <c r="J2840" s="652"/>
      <c r="K2840" s="632" t="s">
        <v>10</v>
      </c>
      <c r="L2840" s="639">
        <v>1</v>
      </c>
      <c r="M2840" s="639" t="s">
        <v>694</v>
      </c>
      <c r="N2840" s="633">
        <v>63844.55</v>
      </c>
      <c r="O2840" s="633">
        <v>63844.55</v>
      </c>
      <c r="P2840" s="647">
        <f t="shared" si="91"/>
        <v>0</v>
      </c>
      <c r="Q2840" s="638">
        <f t="shared" si="92"/>
        <v>0</v>
      </c>
      <c r="R2840" s="693" t="s">
        <v>11818</v>
      </c>
      <c r="S2840" s="673" t="s">
        <v>11072</v>
      </c>
      <c r="T2840" s="674" t="s">
        <v>11819</v>
      </c>
      <c r="U2840" s="672"/>
      <c r="V2840" s="672"/>
      <c r="W2840" s="670">
        <v>42584</v>
      </c>
      <c r="X2840" s="670">
        <v>42584</v>
      </c>
      <c r="Y2840" s="422" t="s">
        <v>11820</v>
      </c>
      <c r="Z2840" s="633">
        <v>63844.55</v>
      </c>
      <c r="AA2840" s="693" t="s">
        <v>11818</v>
      </c>
      <c r="AB2840" s="673" t="s">
        <v>11072</v>
      </c>
    </row>
    <row r="2841" spans="1:28" ht="292.5">
      <c r="A2841" s="475" t="s">
        <v>28563</v>
      </c>
      <c r="B2841" s="1179" t="s">
        <v>11565</v>
      </c>
      <c r="C2841" s="422" t="s">
        <v>6908</v>
      </c>
      <c r="D2841" s="632" t="s">
        <v>9702</v>
      </c>
      <c r="E2841" s="476" t="s">
        <v>11758</v>
      </c>
      <c r="F2841" s="422" t="s">
        <v>612</v>
      </c>
      <c r="G2841" s="652" t="s">
        <v>8210</v>
      </c>
      <c r="H2841" s="422" t="s">
        <v>11821</v>
      </c>
      <c r="I2841" s="652"/>
      <c r="J2841" s="652"/>
      <c r="K2841" s="632" t="s">
        <v>10</v>
      </c>
      <c r="L2841" s="639">
        <v>1</v>
      </c>
      <c r="M2841" s="639" t="s">
        <v>694</v>
      </c>
      <c r="N2841" s="633">
        <v>43007.58</v>
      </c>
      <c r="O2841" s="633">
        <v>43007.58</v>
      </c>
      <c r="P2841" s="647">
        <f t="shared" si="91"/>
        <v>0</v>
      </c>
      <c r="Q2841" s="638">
        <f t="shared" si="92"/>
        <v>0</v>
      </c>
      <c r="R2841" s="693" t="s">
        <v>9710</v>
      </c>
      <c r="S2841" s="673" t="s">
        <v>11017</v>
      </c>
      <c r="T2841" s="674" t="s">
        <v>11018</v>
      </c>
      <c r="U2841" s="672"/>
      <c r="V2841" s="672"/>
      <c r="W2841" s="670">
        <v>42587</v>
      </c>
      <c r="X2841" s="670">
        <v>42587</v>
      </c>
      <c r="Y2841" s="422" t="s">
        <v>11822</v>
      </c>
      <c r="Z2841" s="633">
        <v>43007.58</v>
      </c>
      <c r="AA2841" s="693" t="s">
        <v>9710</v>
      </c>
      <c r="AB2841" s="673" t="s">
        <v>11017</v>
      </c>
    </row>
    <row r="2842" spans="1:28" ht="292.5">
      <c r="A2842" s="475" t="s">
        <v>28564</v>
      </c>
      <c r="B2842" s="1179" t="s">
        <v>11823</v>
      </c>
      <c r="C2842" s="422" t="s">
        <v>6896</v>
      </c>
      <c r="D2842" s="632" t="s">
        <v>9702</v>
      </c>
      <c r="E2842" s="476" t="s">
        <v>11758</v>
      </c>
      <c r="F2842" s="422" t="s">
        <v>612</v>
      </c>
      <c r="G2842" s="652" t="s">
        <v>1785</v>
      </c>
      <c r="H2842" s="422" t="s">
        <v>11824</v>
      </c>
      <c r="I2842" s="652"/>
      <c r="J2842" s="652"/>
      <c r="K2842" s="632" t="s">
        <v>10</v>
      </c>
      <c r="L2842" s="639">
        <v>1</v>
      </c>
      <c r="M2842" s="639" t="s">
        <v>694</v>
      </c>
      <c r="N2842" s="633">
        <v>71570</v>
      </c>
      <c r="O2842" s="633">
        <v>71570</v>
      </c>
      <c r="P2842" s="647">
        <f t="shared" si="91"/>
        <v>0</v>
      </c>
      <c r="Q2842" s="638">
        <f t="shared" si="92"/>
        <v>0</v>
      </c>
      <c r="R2842" s="694" t="s">
        <v>9714</v>
      </c>
      <c r="S2842" s="673" t="s">
        <v>11025</v>
      </c>
      <c r="T2842" s="674" t="s">
        <v>11768</v>
      </c>
      <c r="U2842" s="672"/>
      <c r="V2842" s="672"/>
      <c r="W2842" s="670">
        <v>42569</v>
      </c>
      <c r="X2842" s="670">
        <v>42569</v>
      </c>
      <c r="Y2842" s="422" t="s">
        <v>11825</v>
      </c>
      <c r="Z2842" s="633">
        <v>71570</v>
      </c>
      <c r="AA2842" s="694" t="s">
        <v>9714</v>
      </c>
      <c r="AB2842" s="673" t="s">
        <v>11025</v>
      </c>
    </row>
    <row r="2843" spans="1:28" ht="292.5">
      <c r="A2843" s="475" t="s">
        <v>28565</v>
      </c>
      <c r="B2843" s="1179" t="s">
        <v>11823</v>
      </c>
      <c r="C2843" s="422" t="s">
        <v>6896</v>
      </c>
      <c r="D2843" s="632" t="s">
        <v>9702</v>
      </c>
      <c r="E2843" s="476" t="s">
        <v>11758</v>
      </c>
      <c r="F2843" s="422" t="s">
        <v>612</v>
      </c>
      <c r="G2843" s="652" t="s">
        <v>8210</v>
      </c>
      <c r="H2843" s="422" t="s">
        <v>11826</v>
      </c>
      <c r="I2843" s="652"/>
      <c r="J2843" s="652"/>
      <c r="K2843" s="632" t="s">
        <v>10</v>
      </c>
      <c r="L2843" s="639">
        <v>1</v>
      </c>
      <c r="M2843" s="639" t="s">
        <v>694</v>
      </c>
      <c r="N2843" s="633">
        <v>228346.14</v>
      </c>
      <c r="O2843" s="633">
        <v>228346.14</v>
      </c>
      <c r="P2843" s="647">
        <f t="shared" si="91"/>
        <v>0</v>
      </c>
      <c r="Q2843" s="638">
        <f t="shared" si="92"/>
        <v>0</v>
      </c>
      <c r="R2843" s="693" t="s">
        <v>9710</v>
      </c>
      <c r="S2843" s="673" t="s">
        <v>11017</v>
      </c>
      <c r="T2843" s="674" t="s">
        <v>11018</v>
      </c>
      <c r="U2843" s="672"/>
      <c r="V2843" s="672"/>
      <c r="W2843" s="670">
        <v>42587</v>
      </c>
      <c r="X2843" s="670">
        <v>42587</v>
      </c>
      <c r="Y2843" s="422" t="s">
        <v>11827</v>
      </c>
      <c r="Z2843" s="633">
        <v>228346.14</v>
      </c>
      <c r="AA2843" s="693" t="s">
        <v>9710</v>
      </c>
      <c r="AB2843" s="673" t="s">
        <v>11017</v>
      </c>
    </row>
    <row r="2844" spans="1:28" ht="292.5">
      <c r="A2844" s="475" t="s">
        <v>28566</v>
      </c>
      <c r="B2844" s="1179" t="s">
        <v>11828</v>
      </c>
      <c r="C2844" s="422" t="s">
        <v>6869</v>
      </c>
      <c r="D2844" s="632" t="s">
        <v>9702</v>
      </c>
      <c r="E2844" s="476" t="s">
        <v>11758</v>
      </c>
      <c r="F2844" s="422" t="s">
        <v>612</v>
      </c>
      <c r="G2844" s="652" t="s">
        <v>11829</v>
      </c>
      <c r="H2844" s="422" t="s">
        <v>11830</v>
      </c>
      <c r="I2844" s="652"/>
      <c r="J2844" s="652"/>
      <c r="K2844" s="632" t="s">
        <v>10</v>
      </c>
      <c r="L2844" s="639">
        <v>1</v>
      </c>
      <c r="M2844" s="639" t="s">
        <v>694</v>
      </c>
      <c r="N2844" s="633">
        <v>139208</v>
      </c>
      <c r="O2844" s="633">
        <v>139208</v>
      </c>
      <c r="P2844" s="647">
        <f t="shared" si="91"/>
        <v>0</v>
      </c>
      <c r="Q2844" s="638">
        <f t="shared" si="92"/>
        <v>0</v>
      </c>
      <c r="R2844" s="674" t="s">
        <v>9706</v>
      </c>
      <c r="S2844" s="673" t="s">
        <v>11030</v>
      </c>
      <c r="T2844" s="674" t="s">
        <v>11810</v>
      </c>
      <c r="U2844" s="672"/>
      <c r="V2844" s="672"/>
      <c r="W2844" s="670">
        <v>42569</v>
      </c>
      <c r="X2844" s="670">
        <v>42569</v>
      </c>
      <c r="Y2844" s="422" t="s">
        <v>11831</v>
      </c>
      <c r="Z2844" s="633">
        <v>139208</v>
      </c>
      <c r="AA2844" s="674" t="s">
        <v>9706</v>
      </c>
      <c r="AB2844" s="673" t="s">
        <v>11030</v>
      </c>
    </row>
    <row r="2845" spans="1:28" ht="292.5">
      <c r="A2845" s="475" t="s">
        <v>28567</v>
      </c>
      <c r="B2845" s="1179" t="s">
        <v>11828</v>
      </c>
      <c r="C2845" s="422" t="s">
        <v>6869</v>
      </c>
      <c r="D2845" s="632" t="s">
        <v>9702</v>
      </c>
      <c r="E2845" s="476" t="s">
        <v>11758</v>
      </c>
      <c r="F2845" s="422" t="s">
        <v>612</v>
      </c>
      <c r="G2845" s="652" t="s">
        <v>11829</v>
      </c>
      <c r="H2845" s="422" t="s">
        <v>11832</v>
      </c>
      <c r="I2845" s="652"/>
      <c r="J2845" s="652"/>
      <c r="K2845" s="632" t="s">
        <v>10</v>
      </c>
      <c r="L2845" s="639">
        <v>1</v>
      </c>
      <c r="M2845" s="639" t="s">
        <v>694</v>
      </c>
      <c r="N2845" s="633">
        <v>99380</v>
      </c>
      <c r="O2845" s="633">
        <v>99380</v>
      </c>
      <c r="P2845" s="647">
        <f t="shared" si="91"/>
        <v>0</v>
      </c>
      <c r="Q2845" s="638">
        <f t="shared" si="92"/>
        <v>0</v>
      </c>
      <c r="R2845" s="694" t="s">
        <v>9714</v>
      </c>
      <c r="S2845" s="673" t="s">
        <v>11025</v>
      </c>
      <c r="T2845" s="674" t="s">
        <v>11768</v>
      </c>
      <c r="U2845" s="672"/>
      <c r="V2845" s="672"/>
      <c r="W2845" s="670">
        <v>42569</v>
      </c>
      <c r="X2845" s="670">
        <v>42569</v>
      </c>
      <c r="Y2845" s="422" t="s">
        <v>11833</v>
      </c>
      <c r="Z2845" s="633">
        <v>99380</v>
      </c>
      <c r="AA2845" s="694" t="s">
        <v>9714</v>
      </c>
      <c r="AB2845" s="673" t="s">
        <v>11025</v>
      </c>
    </row>
    <row r="2846" spans="1:28" ht="292.5">
      <c r="A2846" s="475" t="s">
        <v>28568</v>
      </c>
      <c r="B2846" s="1179" t="s">
        <v>11828</v>
      </c>
      <c r="C2846" s="422" t="s">
        <v>6869</v>
      </c>
      <c r="D2846" s="632" t="s">
        <v>9702</v>
      </c>
      <c r="E2846" s="476" t="s">
        <v>11758</v>
      </c>
      <c r="F2846" s="422" t="s">
        <v>612</v>
      </c>
      <c r="G2846" s="652" t="s">
        <v>8210</v>
      </c>
      <c r="H2846" s="422" t="s">
        <v>11834</v>
      </c>
      <c r="I2846" s="652"/>
      <c r="J2846" s="652"/>
      <c r="K2846" s="632" t="s">
        <v>10</v>
      </c>
      <c r="L2846" s="639">
        <v>1</v>
      </c>
      <c r="M2846" s="639" t="s">
        <v>694</v>
      </c>
      <c r="N2846" s="633">
        <v>116607.7</v>
      </c>
      <c r="O2846" s="633">
        <v>116607.7</v>
      </c>
      <c r="P2846" s="647">
        <f t="shared" si="91"/>
        <v>0</v>
      </c>
      <c r="Q2846" s="638">
        <f t="shared" si="92"/>
        <v>0</v>
      </c>
      <c r="R2846" s="693" t="s">
        <v>9710</v>
      </c>
      <c r="S2846" s="673" t="s">
        <v>11017</v>
      </c>
      <c r="T2846" s="674" t="s">
        <v>11018</v>
      </c>
      <c r="U2846" s="672"/>
      <c r="V2846" s="672"/>
      <c r="W2846" s="670">
        <v>42587</v>
      </c>
      <c r="X2846" s="670">
        <v>42587</v>
      </c>
      <c r="Y2846" s="422" t="s">
        <v>11835</v>
      </c>
      <c r="Z2846" s="633">
        <v>116607.7</v>
      </c>
      <c r="AA2846" s="693" t="s">
        <v>9710</v>
      </c>
      <c r="AB2846" s="673" t="s">
        <v>11017</v>
      </c>
    </row>
    <row r="2847" spans="1:28" ht="292.5">
      <c r="A2847" s="475" t="s">
        <v>28569</v>
      </c>
      <c r="B2847" s="1179" t="s">
        <v>11828</v>
      </c>
      <c r="C2847" s="422" t="s">
        <v>6869</v>
      </c>
      <c r="D2847" s="632" t="s">
        <v>9702</v>
      </c>
      <c r="E2847" s="476" t="s">
        <v>11758</v>
      </c>
      <c r="F2847" s="422" t="s">
        <v>612</v>
      </c>
      <c r="G2847" s="652" t="s">
        <v>8210</v>
      </c>
      <c r="H2847" s="422" t="s">
        <v>11836</v>
      </c>
      <c r="I2847" s="652"/>
      <c r="J2847" s="652"/>
      <c r="K2847" s="632" t="s">
        <v>10</v>
      </c>
      <c r="L2847" s="639">
        <v>1</v>
      </c>
      <c r="M2847" s="639" t="s">
        <v>694</v>
      </c>
      <c r="N2847" s="633">
        <v>29660.400000000001</v>
      </c>
      <c r="O2847" s="633">
        <v>29660.400000000001</v>
      </c>
      <c r="P2847" s="647">
        <f t="shared" si="91"/>
        <v>0</v>
      </c>
      <c r="Q2847" s="638">
        <f t="shared" si="92"/>
        <v>0</v>
      </c>
      <c r="R2847" s="674" t="s">
        <v>11813</v>
      </c>
      <c r="S2847" s="673" t="s">
        <v>11054</v>
      </c>
      <c r="T2847" s="674" t="s">
        <v>11814</v>
      </c>
      <c r="U2847" s="672"/>
      <c r="V2847" s="672"/>
      <c r="W2847" s="670">
        <v>42579</v>
      </c>
      <c r="X2847" s="670">
        <v>42579</v>
      </c>
      <c r="Y2847" s="422" t="s">
        <v>11837</v>
      </c>
      <c r="Z2847" s="633">
        <v>29660.400000000001</v>
      </c>
      <c r="AA2847" s="674" t="s">
        <v>11813</v>
      </c>
      <c r="AB2847" s="673" t="s">
        <v>11054</v>
      </c>
    </row>
    <row r="2848" spans="1:28" ht="292.5">
      <c r="A2848" s="475" t="s">
        <v>28570</v>
      </c>
      <c r="B2848" s="1179" t="s">
        <v>11838</v>
      </c>
      <c r="C2848" s="422" t="s">
        <v>6863</v>
      </c>
      <c r="D2848" s="632" t="s">
        <v>9702</v>
      </c>
      <c r="E2848" s="476" t="s">
        <v>11758</v>
      </c>
      <c r="F2848" s="422" t="s">
        <v>612</v>
      </c>
      <c r="G2848" s="652" t="s">
        <v>1785</v>
      </c>
      <c r="H2848" s="422" t="s">
        <v>11839</v>
      </c>
      <c r="I2848" s="652"/>
      <c r="J2848" s="652"/>
      <c r="K2848" s="632" t="s">
        <v>10</v>
      </c>
      <c r="L2848" s="639">
        <v>1</v>
      </c>
      <c r="M2848" s="639" t="s">
        <v>694</v>
      </c>
      <c r="N2848" s="633">
        <v>111300</v>
      </c>
      <c r="O2848" s="633">
        <v>111300</v>
      </c>
      <c r="P2848" s="647">
        <f t="shared" si="91"/>
        <v>0</v>
      </c>
      <c r="Q2848" s="638">
        <f t="shared" si="92"/>
        <v>0</v>
      </c>
      <c r="R2848" s="694" t="s">
        <v>9714</v>
      </c>
      <c r="S2848" s="673" t="s">
        <v>11025</v>
      </c>
      <c r="T2848" s="674" t="s">
        <v>11768</v>
      </c>
      <c r="U2848" s="672"/>
      <c r="V2848" s="672"/>
      <c r="W2848" s="670">
        <v>42569</v>
      </c>
      <c r="X2848" s="670">
        <v>42569</v>
      </c>
      <c r="Y2848" s="422" t="s">
        <v>11840</v>
      </c>
      <c r="Z2848" s="633">
        <v>111300</v>
      </c>
      <c r="AA2848" s="694" t="s">
        <v>9714</v>
      </c>
      <c r="AB2848" s="673" t="s">
        <v>11025</v>
      </c>
    </row>
    <row r="2849" spans="1:28" ht="292.5">
      <c r="A2849" s="475" t="s">
        <v>28571</v>
      </c>
      <c r="B2849" s="1179" t="s">
        <v>11838</v>
      </c>
      <c r="C2849" s="422" t="s">
        <v>6863</v>
      </c>
      <c r="D2849" s="632" t="s">
        <v>9702</v>
      </c>
      <c r="E2849" s="476" t="s">
        <v>11758</v>
      </c>
      <c r="F2849" s="422" t="s">
        <v>612</v>
      </c>
      <c r="G2849" s="652" t="s">
        <v>1785</v>
      </c>
      <c r="H2849" s="422" t="s">
        <v>11841</v>
      </c>
      <c r="I2849" s="652"/>
      <c r="J2849" s="652"/>
      <c r="K2849" s="632" t="s">
        <v>10</v>
      </c>
      <c r="L2849" s="639">
        <v>1</v>
      </c>
      <c r="M2849" s="639" t="s">
        <v>694</v>
      </c>
      <c r="N2849" s="633">
        <v>34650</v>
      </c>
      <c r="O2849" s="633">
        <v>34650</v>
      </c>
      <c r="P2849" s="647">
        <f t="shared" si="91"/>
        <v>0</v>
      </c>
      <c r="Q2849" s="638">
        <f t="shared" si="92"/>
        <v>0</v>
      </c>
      <c r="R2849" s="674" t="s">
        <v>9706</v>
      </c>
      <c r="S2849" s="673" t="s">
        <v>11030</v>
      </c>
      <c r="T2849" s="674" t="s">
        <v>11810</v>
      </c>
      <c r="U2849" s="672"/>
      <c r="V2849" s="672"/>
      <c r="W2849" s="670">
        <v>42569</v>
      </c>
      <c r="X2849" s="670">
        <v>42569</v>
      </c>
      <c r="Y2849" s="422" t="s">
        <v>11842</v>
      </c>
      <c r="Z2849" s="633">
        <v>34650</v>
      </c>
      <c r="AA2849" s="674" t="s">
        <v>9706</v>
      </c>
      <c r="AB2849" s="673" t="s">
        <v>11030</v>
      </c>
    </row>
    <row r="2850" spans="1:28" ht="292.5">
      <c r="A2850" s="475" t="s">
        <v>28572</v>
      </c>
      <c r="B2850" s="1179" t="s">
        <v>11838</v>
      </c>
      <c r="C2850" s="422" t="s">
        <v>6863</v>
      </c>
      <c r="D2850" s="632" t="s">
        <v>9702</v>
      </c>
      <c r="E2850" s="476" t="s">
        <v>11758</v>
      </c>
      <c r="F2850" s="422" t="s">
        <v>612</v>
      </c>
      <c r="G2850" s="652" t="s">
        <v>11816</v>
      </c>
      <c r="H2850" s="422" t="s">
        <v>11843</v>
      </c>
      <c r="I2850" s="652"/>
      <c r="J2850" s="652"/>
      <c r="K2850" s="632" t="s">
        <v>10</v>
      </c>
      <c r="L2850" s="639">
        <v>1</v>
      </c>
      <c r="M2850" s="639" t="s">
        <v>694</v>
      </c>
      <c r="N2850" s="633">
        <v>69141.27</v>
      </c>
      <c r="O2850" s="633">
        <v>69141.27</v>
      </c>
      <c r="P2850" s="647">
        <f t="shared" si="91"/>
        <v>0</v>
      </c>
      <c r="Q2850" s="638">
        <f t="shared" si="92"/>
        <v>0</v>
      </c>
      <c r="R2850" s="693" t="s">
        <v>9710</v>
      </c>
      <c r="S2850" s="673" t="s">
        <v>11017</v>
      </c>
      <c r="T2850" s="674" t="s">
        <v>11018</v>
      </c>
      <c r="U2850" s="672"/>
      <c r="V2850" s="672"/>
      <c r="W2850" s="670">
        <v>42587</v>
      </c>
      <c r="X2850" s="670">
        <v>42587</v>
      </c>
      <c r="Y2850" s="422" t="s">
        <v>11844</v>
      </c>
      <c r="Z2850" s="633">
        <v>69141.27</v>
      </c>
      <c r="AA2850" s="693" t="s">
        <v>9710</v>
      </c>
      <c r="AB2850" s="673" t="s">
        <v>11017</v>
      </c>
    </row>
    <row r="2851" spans="1:28" ht="292.5">
      <c r="A2851" s="475" t="s">
        <v>28573</v>
      </c>
      <c r="B2851" s="1179" t="s">
        <v>11845</v>
      </c>
      <c r="C2851" s="422" t="s">
        <v>6878</v>
      </c>
      <c r="D2851" s="632" t="s">
        <v>9702</v>
      </c>
      <c r="E2851" s="476" t="s">
        <v>11758</v>
      </c>
      <c r="F2851" s="422" t="s">
        <v>612</v>
      </c>
      <c r="G2851" s="652" t="s">
        <v>11829</v>
      </c>
      <c r="H2851" s="422" t="s">
        <v>11846</v>
      </c>
      <c r="I2851" s="652"/>
      <c r="J2851" s="652"/>
      <c r="K2851" s="632" t="s">
        <v>10</v>
      </c>
      <c r="L2851" s="639">
        <v>1</v>
      </c>
      <c r="M2851" s="639" t="s">
        <v>694</v>
      </c>
      <c r="N2851" s="633">
        <v>20700</v>
      </c>
      <c r="O2851" s="633">
        <v>20700</v>
      </c>
      <c r="P2851" s="647">
        <f t="shared" si="91"/>
        <v>0</v>
      </c>
      <c r="Q2851" s="638">
        <f t="shared" si="92"/>
        <v>0</v>
      </c>
      <c r="R2851" s="674" t="s">
        <v>9706</v>
      </c>
      <c r="S2851" s="673" t="s">
        <v>11030</v>
      </c>
      <c r="T2851" s="674" t="s">
        <v>11810</v>
      </c>
      <c r="U2851" s="672"/>
      <c r="V2851" s="672"/>
      <c r="W2851" s="670">
        <v>42569</v>
      </c>
      <c r="X2851" s="670">
        <v>42569</v>
      </c>
      <c r="Y2851" s="422" t="s">
        <v>11847</v>
      </c>
      <c r="Z2851" s="633">
        <v>20700</v>
      </c>
      <c r="AA2851" s="674" t="s">
        <v>9706</v>
      </c>
      <c r="AB2851" s="673" t="s">
        <v>11030</v>
      </c>
    </row>
    <row r="2852" spans="1:28" ht="292.5">
      <c r="A2852" s="475" t="s">
        <v>28574</v>
      </c>
      <c r="B2852" s="1179" t="s">
        <v>11845</v>
      </c>
      <c r="C2852" s="422" t="s">
        <v>6878</v>
      </c>
      <c r="D2852" s="632" t="s">
        <v>9702</v>
      </c>
      <c r="E2852" s="476" t="s">
        <v>11758</v>
      </c>
      <c r="F2852" s="422" t="s">
        <v>612</v>
      </c>
      <c r="G2852" s="652" t="s">
        <v>11829</v>
      </c>
      <c r="H2852" s="422" t="s">
        <v>11848</v>
      </c>
      <c r="I2852" s="652"/>
      <c r="J2852" s="652"/>
      <c r="K2852" s="632" t="s">
        <v>10</v>
      </c>
      <c r="L2852" s="639">
        <v>1</v>
      </c>
      <c r="M2852" s="639" t="s">
        <v>694</v>
      </c>
      <c r="N2852" s="633">
        <v>46556</v>
      </c>
      <c r="O2852" s="633">
        <v>46556</v>
      </c>
      <c r="P2852" s="647">
        <f t="shared" si="91"/>
        <v>0</v>
      </c>
      <c r="Q2852" s="638">
        <f t="shared" si="92"/>
        <v>0</v>
      </c>
      <c r="R2852" s="694" t="s">
        <v>9714</v>
      </c>
      <c r="S2852" s="673" t="s">
        <v>11025</v>
      </c>
      <c r="T2852" s="674" t="s">
        <v>11768</v>
      </c>
      <c r="U2852" s="672"/>
      <c r="V2852" s="672"/>
      <c r="W2852" s="670">
        <v>42569</v>
      </c>
      <c r="X2852" s="670">
        <v>42569</v>
      </c>
      <c r="Y2852" s="422" t="s">
        <v>11849</v>
      </c>
      <c r="Z2852" s="633">
        <v>46556</v>
      </c>
      <c r="AA2852" s="694" t="s">
        <v>9714</v>
      </c>
      <c r="AB2852" s="673" t="s">
        <v>11025</v>
      </c>
    </row>
    <row r="2853" spans="1:28" ht="292.5">
      <c r="A2853" s="475" t="s">
        <v>28575</v>
      </c>
      <c r="B2853" s="1179" t="s">
        <v>11845</v>
      </c>
      <c r="C2853" s="422" t="s">
        <v>6878</v>
      </c>
      <c r="D2853" s="632" t="s">
        <v>9702</v>
      </c>
      <c r="E2853" s="476" t="s">
        <v>11758</v>
      </c>
      <c r="F2853" s="422" t="s">
        <v>612</v>
      </c>
      <c r="G2853" s="695">
        <v>42571</v>
      </c>
      <c r="H2853" s="422" t="s">
        <v>11850</v>
      </c>
      <c r="I2853" s="652"/>
      <c r="J2853" s="652"/>
      <c r="K2853" s="632" t="s">
        <v>10</v>
      </c>
      <c r="L2853" s="639">
        <v>1</v>
      </c>
      <c r="M2853" s="639" t="s">
        <v>694</v>
      </c>
      <c r="N2853" s="633">
        <v>208683.42</v>
      </c>
      <c r="O2853" s="633">
        <v>208683.42</v>
      </c>
      <c r="P2853" s="647">
        <f t="shared" si="91"/>
        <v>0</v>
      </c>
      <c r="Q2853" s="638">
        <f t="shared" si="92"/>
        <v>0</v>
      </c>
      <c r="R2853" s="693" t="s">
        <v>9710</v>
      </c>
      <c r="S2853" s="673" t="s">
        <v>11017</v>
      </c>
      <c r="T2853" s="674" t="s">
        <v>11018</v>
      </c>
      <c r="U2853" s="672"/>
      <c r="V2853" s="672"/>
      <c r="W2853" s="670">
        <v>42587</v>
      </c>
      <c r="X2853" s="670">
        <v>42587</v>
      </c>
      <c r="Y2853" s="422" t="s">
        <v>11851</v>
      </c>
      <c r="Z2853" s="633">
        <v>208683.42</v>
      </c>
      <c r="AA2853" s="693" t="s">
        <v>9710</v>
      </c>
      <c r="AB2853" s="673" t="s">
        <v>11017</v>
      </c>
    </row>
    <row r="2854" spans="1:28" ht="292.5">
      <c r="A2854" s="475" t="s">
        <v>28576</v>
      </c>
      <c r="B2854" s="1172" t="s">
        <v>11852</v>
      </c>
      <c r="C2854" s="422" t="s">
        <v>6854</v>
      </c>
      <c r="D2854" s="632" t="s">
        <v>9702</v>
      </c>
      <c r="E2854" s="476" t="s">
        <v>11758</v>
      </c>
      <c r="F2854" s="422" t="s">
        <v>612</v>
      </c>
      <c r="G2854" s="652" t="s">
        <v>11829</v>
      </c>
      <c r="H2854" s="422" t="s">
        <v>11853</v>
      </c>
      <c r="I2854" s="652"/>
      <c r="J2854" s="652"/>
      <c r="K2854" s="632" t="s">
        <v>10</v>
      </c>
      <c r="L2854" s="639">
        <v>1</v>
      </c>
      <c r="M2854" s="639" t="s">
        <v>694</v>
      </c>
      <c r="N2854" s="633">
        <v>84755</v>
      </c>
      <c r="O2854" s="633">
        <v>84755</v>
      </c>
      <c r="P2854" s="647">
        <f t="shared" si="91"/>
        <v>0</v>
      </c>
      <c r="Q2854" s="638">
        <f t="shared" si="92"/>
        <v>0</v>
      </c>
      <c r="R2854" s="694" t="s">
        <v>9714</v>
      </c>
      <c r="S2854" s="673" t="s">
        <v>11025</v>
      </c>
      <c r="T2854" s="674" t="s">
        <v>11768</v>
      </c>
      <c r="U2854" s="672"/>
      <c r="V2854" s="672"/>
      <c r="W2854" s="670">
        <v>42569</v>
      </c>
      <c r="X2854" s="670">
        <v>42569</v>
      </c>
      <c r="Y2854" s="422" t="s">
        <v>11854</v>
      </c>
      <c r="Z2854" s="633">
        <v>84755</v>
      </c>
      <c r="AA2854" s="694" t="s">
        <v>9714</v>
      </c>
      <c r="AB2854" s="673" t="s">
        <v>11025</v>
      </c>
    </row>
    <row r="2855" spans="1:28" ht="292.5">
      <c r="A2855" s="475" t="s">
        <v>28577</v>
      </c>
      <c r="B2855" s="1172" t="s">
        <v>11852</v>
      </c>
      <c r="C2855" s="422" t="s">
        <v>6854</v>
      </c>
      <c r="D2855" s="632" t="s">
        <v>9702</v>
      </c>
      <c r="E2855" s="476" t="s">
        <v>11758</v>
      </c>
      <c r="F2855" s="422" t="s">
        <v>612</v>
      </c>
      <c r="G2855" s="652" t="s">
        <v>1785</v>
      </c>
      <c r="H2855" s="422" t="s">
        <v>11855</v>
      </c>
      <c r="I2855" s="652"/>
      <c r="J2855" s="652"/>
      <c r="K2855" s="632" t="s">
        <v>10</v>
      </c>
      <c r="L2855" s="639">
        <v>1</v>
      </c>
      <c r="M2855" s="639" t="s">
        <v>694</v>
      </c>
      <c r="N2855" s="633">
        <v>59784</v>
      </c>
      <c r="O2855" s="633">
        <v>59784</v>
      </c>
      <c r="P2855" s="647">
        <f t="shared" si="91"/>
        <v>0</v>
      </c>
      <c r="Q2855" s="638">
        <f t="shared" si="92"/>
        <v>0</v>
      </c>
      <c r="R2855" s="674" t="s">
        <v>9706</v>
      </c>
      <c r="S2855" s="673" t="s">
        <v>11030</v>
      </c>
      <c r="T2855" s="674" t="s">
        <v>11810</v>
      </c>
      <c r="U2855" s="672"/>
      <c r="V2855" s="672"/>
      <c r="W2855" s="670">
        <v>42569</v>
      </c>
      <c r="X2855" s="670">
        <v>42569</v>
      </c>
      <c r="Y2855" s="422" t="s">
        <v>11856</v>
      </c>
      <c r="Z2855" s="633">
        <v>59784</v>
      </c>
      <c r="AA2855" s="674" t="s">
        <v>9706</v>
      </c>
      <c r="AB2855" s="673" t="s">
        <v>11030</v>
      </c>
    </row>
    <row r="2856" spans="1:28" ht="292.5">
      <c r="A2856" s="475" t="s">
        <v>28578</v>
      </c>
      <c r="B2856" s="1172" t="s">
        <v>11852</v>
      </c>
      <c r="C2856" s="422" t="s">
        <v>6854</v>
      </c>
      <c r="D2856" s="632" t="s">
        <v>9702</v>
      </c>
      <c r="E2856" s="476" t="s">
        <v>11758</v>
      </c>
      <c r="F2856" s="422" t="s">
        <v>612</v>
      </c>
      <c r="G2856" s="652" t="s">
        <v>8210</v>
      </c>
      <c r="H2856" s="422" t="s">
        <v>11857</v>
      </c>
      <c r="I2856" s="652"/>
      <c r="J2856" s="652"/>
      <c r="K2856" s="632" t="s">
        <v>10</v>
      </c>
      <c r="L2856" s="639">
        <v>1</v>
      </c>
      <c r="M2856" s="639" t="s">
        <v>694</v>
      </c>
      <c r="N2856" s="633">
        <v>37823.5</v>
      </c>
      <c r="O2856" s="633">
        <v>37823.5</v>
      </c>
      <c r="P2856" s="647">
        <f t="shared" si="91"/>
        <v>0</v>
      </c>
      <c r="Q2856" s="638">
        <f t="shared" si="92"/>
        <v>0</v>
      </c>
      <c r="R2856" s="693" t="s">
        <v>11818</v>
      </c>
      <c r="S2856" s="673" t="s">
        <v>11072</v>
      </c>
      <c r="T2856" s="674" t="s">
        <v>11819</v>
      </c>
      <c r="U2856" s="672"/>
      <c r="V2856" s="672"/>
      <c r="W2856" s="670">
        <v>42584</v>
      </c>
      <c r="X2856" s="670">
        <v>42584</v>
      </c>
      <c r="Y2856" s="422" t="s">
        <v>11858</v>
      </c>
      <c r="Z2856" s="633">
        <v>37823.5</v>
      </c>
      <c r="AA2856" s="693" t="s">
        <v>11818</v>
      </c>
      <c r="AB2856" s="673" t="s">
        <v>11072</v>
      </c>
    </row>
    <row r="2857" spans="1:28" ht="292.5">
      <c r="A2857" s="475" t="s">
        <v>28579</v>
      </c>
      <c r="B2857" s="1172" t="s">
        <v>11852</v>
      </c>
      <c r="C2857" s="422" t="s">
        <v>6854</v>
      </c>
      <c r="D2857" s="632" t="s">
        <v>9702</v>
      </c>
      <c r="E2857" s="476" t="s">
        <v>11758</v>
      </c>
      <c r="F2857" s="422" t="s">
        <v>612</v>
      </c>
      <c r="G2857" s="652" t="s">
        <v>8210</v>
      </c>
      <c r="H2857" s="422" t="s">
        <v>11859</v>
      </c>
      <c r="I2857" s="652"/>
      <c r="J2857" s="652"/>
      <c r="K2857" s="632" t="s">
        <v>10</v>
      </c>
      <c r="L2857" s="639">
        <v>1</v>
      </c>
      <c r="M2857" s="639" t="s">
        <v>694</v>
      </c>
      <c r="N2857" s="633">
        <v>37950</v>
      </c>
      <c r="O2857" s="633">
        <v>37950</v>
      </c>
      <c r="P2857" s="647">
        <f t="shared" si="91"/>
        <v>0</v>
      </c>
      <c r="Q2857" s="638">
        <f t="shared" si="92"/>
        <v>0</v>
      </c>
      <c r="R2857" s="693" t="s">
        <v>9710</v>
      </c>
      <c r="S2857" s="673" t="s">
        <v>11017</v>
      </c>
      <c r="T2857" s="674" t="s">
        <v>11018</v>
      </c>
      <c r="U2857" s="672"/>
      <c r="V2857" s="672"/>
      <c r="W2857" s="670">
        <v>42587</v>
      </c>
      <c r="X2857" s="670">
        <v>42587</v>
      </c>
      <c r="Y2857" s="422"/>
      <c r="Z2857" s="633">
        <v>37950</v>
      </c>
      <c r="AA2857" s="693" t="s">
        <v>9710</v>
      </c>
      <c r="AB2857" s="673" t="s">
        <v>11017</v>
      </c>
    </row>
    <row r="2858" spans="1:28" ht="292.5">
      <c r="A2858" s="475" t="s">
        <v>28580</v>
      </c>
      <c r="B2858" s="1179" t="s">
        <v>11860</v>
      </c>
      <c r="C2858" s="422" t="s">
        <v>6872</v>
      </c>
      <c r="D2858" s="632" t="s">
        <v>9702</v>
      </c>
      <c r="E2858" s="476" t="s">
        <v>11758</v>
      </c>
      <c r="F2858" s="422" t="s">
        <v>612</v>
      </c>
      <c r="G2858" s="652" t="s">
        <v>9753</v>
      </c>
      <c r="H2858" s="422" t="s">
        <v>11861</v>
      </c>
      <c r="I2858" s="652"/>
      <c r="J2858" s="652"/>
      <c r="K2858" s="632" t="s">
        <v>10</v>
      </c>
      <c r="L2858" s="639">
        <v>1</v>
      </c>
      <c r="M2858" s="639" t="s">
        <v>694</v>
      </c>
      <c r="N2858" s="633">
        <v>29232</v>
      </c>
      <c r="O2858" s="633">
        <v>29232</v>
      </c>
      <c r="P2858" s="647">
        <f t="shared" si="91"/>
        <v>0</v>
      </c>
      <c r="Q2858" s="638">
        <f t="shared" si="92"/>
        <v>0</v>
      </c>
      <c r="R2858" s="674" t="s">
        <v>9706</v>
      </c>
      <c r="S2858" s="673" t="s">
        <v>11030</v>
      </c>
      <c r="T2858" s="674" t="s">
        <v>11810</v>
      </c>
      <c r="U2858" s="672"/>
      <c r="V2858" s="672"/>
      <c r="W2858" s="670">
        <v>42569</v>
      </c>
      <c r="X2858" s="670">
        <v>42569</v>
      </c>
      <c r="Y2858" s="422" t="s">
        <v>11862</v>
      </c>
      <c r="Z2858" s="633">
        <v>29232</v>
      </c>
      <c r="AA2858" s="674" t="s">
        <v>9706</v>
      </c>
      <c r="AB2858" s="673" t="s">
        <v>11030</v>
      </c>
    </row>
    <row r="2859" spans="1:28" ht="292.5">
      <c r="A2859" s="475" t="s">
        <v>28581</v>
      </c>
      <c r="B2859" s="1179" t="s">
        <v>11860</v>
      </c>
      <c r="C2859" s="422" t="s">
        <v>6872</v>
      </c>
      <c r="D2859" s="632" t="s">
        <v>9702</v>
      </c>
      <c r="E2859" s="476" t="s">
        <v>11758</v>
      </c>
      <c r="F2859" s="422" t="s">
        <v>612</v>
      </c>
      <c r="G2859" s="652" t="s">
        <v>1785</v>
      </c>
      <c r="H2859" s="422" t="s">
        <v>11863</v>
      </c>
      <c r="I2859" s="652"/>
      <c r="J2859" s="652"/>
      <c r="K2859" s="632" t="s">
        <v>10</v>
      </c>
      <c r="L2859" s="639">
        <v>1</v>
      </c>
      <c r="M2859" s="639" t="s">
        <v>694</v>
      </c>
      <c r="N2859" s="633">
        <v>33271</v>
      </c>
      <c r="O2859" s="633">
        <v>33271</v>
      </c>
      <c r="P2859" s="647">
        <f t="shared" si="91"/>
        <v>0</v>
      </c>
      <c r="Q2859" s="638">
        <f t="shared" si="92"/>
        <v>0</v>
      </c>
      <c r="R2859" s="694" t="s">
        <v>9714</v>
      </c>
      <c r="S2859" s="673" t="s">
        <v>11025</v>
      </c>
      <c r="T2859" s="674" t="s">
        <v>11768</v>
      </c>
      <c r="U2859" s="672"/>
      <c r="V2859" s="672"/>
      <c r="W2859" s="670">
        <v>42569</v>
      </c>
      <c r="X2859" s="670">
        <v>42569</v>
      </c>
      <c r="Y2859" s="422" t="s">
        <v>11864</v>
      </c>
      <c r="Z2859" s="633">
        <v>33271</v>
      </c>
      <c r="AA2859" s="694" t="s">
        <v>9714</v>
      </c>
      <c r="AB2859" s="673" t="s">
        <v>11025</v>
      </c>
    </row>
    <row r="2860" spans="1:28" ht="292.5">
      <c r="A2860" s="475" t="s">
        <v>28582</v>
      </c>
      <c r="B2860" s="1179" t="s">
        <v>11860</v>
      </c>
      <c r="C2860" s="422" t="s">
        <v>6872</v>
      </c>
      <c r="D2860" s="632" t="s">
        <v>9702</v>
      </c>
      <c r="E2860" s="476" t="s">
        <v>11758</v>
      </c>
      <c r="F2860" s="422" t="s">
        <v>612</v>
      </c>
      <c r="G2860" s="652" t="s">
        <v>8210</v>
      </c>
      <c r="H2860" s="422" t="s">
        <v>11865</v>
      </c>
      <c r="I2860" s="652"/>
      <c r="J2860" s="652"/>
      <c r="K2860" s="632" t="s">
        <v>10</v>
      </c>
      <c r="L2860" s="639">
        <v>1</v>
      </c>
      <c r="M2860" s="639" t="s">
        <v>694</v>
      </c>
      <c r="N2860" s="633">
        <v>170474.59</v>
      </c>
      <c r="O2860" s="633">
        <v>170474.59</v>
      </c>
      <c r="P2860" s="647">
        <f t="shared" si="91"/>
        <v>0</v>
      </c>
      <c r="Q2860" s="638">
        <f t="shared" si="92"/>
        <v>0</v>
      </c>
      <c r="R2860" s="693" t="s">
        <v>9710</v>
      </c>
      <c r="S2860" s="673" t="s">
        <v>11017</v>
      </c>
      <c r="T2860" s="674" t="s">
        <v>11018</v>
      </c>
      <c r="U2860" s="672"/>
      <c r="V2860" s="672"/>
      <c r="W2860" s="670">
        <v>42587</v>
      </c>
      <c r="X2860" s="670">
        <v>42587</v>
      </c>
      <c r="Y2860" s="422" t="s">
        <v>11866</v>
      </c>
      <c r="Z2860" s="633">
        <v>170474.59</v>
      </c>
      <c r="AA2860" s="693" t="s">
        <v>9710</v>
      </c>
      <c r="AB2860" s="673" t="s">
        <v>11017</v>
      </c>
    </row>
    <row r="2861" spans="1:28" ht="292.5">
      <c r="A2861" s="475" t="s">
        <v>28583</v>
      </c>
      <c r="B2861" s="1179" t="s">
        <v>11867</v>
      </c>
      <c r="C2861" s="422" t="s">
        <v>6899</v>
      </c>
      <c r="D2861" s="632" t="s">
        <v>9702</v>
      </c>
      <c r="E2861" s="476" t="s">
        <v>11758</v>
      </c>
      <c r="F2861" s="422" t="s">
        <v>612</v>
      </c>
      <c r="G2861" s="652" t="s">
        <v>1785</v>
      </c>
      <c r="H2861" s="422" t="s">
        <v>11868</v>
      </c>
      <c r="I2861" s="652"/>
      <c r="J2861" s="652"/>
      <c r="K2861" s="632" t="s">
        <v>10</v>
      </c>
      <c r="L2861" s="639">
        <v>1</v>
      </c>
      <c r="M2861" s="639" t="s">
        <v>694</v>
      </c>
      <c r="N2861" s="633">
        <v>21901</v>
      </c>
      <c r="O2861" s="633">
        <v>21901</v>
      </c>
      <c r="P2861" s="647">
        <f t="shared" si="91"/>
        <v>0</v>
      </c>
      <c r="Q2861" s="638">
        <f t="shared" si="92"/>
        <v>0</v>
      </c>
      <c r="R2861" s="694" t="s">
        <v>9714</v>
      </c>
      <c r="S2861" s="673" t="s">
        <v>11025</v>
      </c>
      <c r="T2861" s="674" t="s">
        <v>11768</v>
      </c>
      <c r="U2861" s="672"/>
      <c r="V2861" s="672"/>
      <c r="W2861" s="670">
        <v>42569</v>
      </c>
      <c r="X2861" s="670">
        <v>42569</v>
      </c>
      <c r="Y2861" s="422" t="s">
        <v>11869</v>
      </c>
      <c r="Z2861" s="633">
        <v>21901</v>
      </c>
      <c r="AA2861" s="694" t="s">
        <v>9714</v>
      </c>
      <c r="AB2861" s="673" t="s">
        <v>11025</v>
      </c>
    </row>
    <row r="2862" spans="1:28" ht="292.5">
      <c r="A2862" s="475" t="s">
        <v>28584</v>
      </c>
      <c r="B2862" s="1179" t="s">
        <v>11867</v>
      </c>
      <c r="C2862" s="422" t="s">
        <v>6899</v>
      </c>
      <c r="D2862" s="632" t="s">
        <v>9702</v>
      </c>
      <c r="E2862" s="476" t="s">
        <v>11758</v>
      </c>
      <c r="F2862" s="422" t="s">
        <v>612</v>
      </c>
      <c r="G2862" s="652" t="s">
        <v>1785</v>
      </c>
      <c r="H2862" s="422" t="s">
        <v>11870</v>
      </c>
      <c r="I2862" s="652"/>
      <c r="J2862" s="652"/>
      <c r="K2862" s="632" t="s">
        <v>10</v>
      </c>
      <c r="L2862" s="639">
        <v>1</v>
      </c>
      <c r="M2862" s="639" t="s">
        <v>694</v>
      </c>
      <c r="N2862" s="633">
        <v>29294</v>
      </c>
      <c r="O2862" s="633">
        <v>29294</v>
      </c>
      <c r="P2862" s="647">
        <f t="shared" si="91"/>
        <v>0</v>
      </c>
      <c r="Q2862" s="638">
        <f t="shared" si="92"/>
        <v>0</v>
      </c>
      <c r="R2862" s="674" t="s">
        <v>9706</v>
      </c>
      <c r="S2862" s="673" t="s">
        <v>11030</v>
      </c>
      <c r="T2862" s="674" t="s">
        <v>11810</v>
      </c>
      <c r="U2862" s="672"/>
      <c r="V2862" s="672"/>
      <c r="W2862" s="670">
        <v>42569</v>
      </c>
      <c r="X2862" s="670">
        <v>42569</v>
      </c>
      <c r="Y2862" s="422" t="s">
        <v>11871</v>
      </c>
      <c r="Z2862" s="633">
        <v>29294</v>
      </c>
      <c r="AA2862" s="674" t="s">
        <v>9706</v>
      </c>
      <c r="AB2862" s="673" t="s">
        <v>11030</v>
      </c>
    </row>
    <row r="2863" spans="1:28" ht="292.5">
      <c r="A2863" s="475" t="s">
        <v>28585</v>
      </c>
      <c r="B2863" s="1179" t="s">
        <v>11872</v>
      </c>
      <c r="C2863" s="422" t="s">
        <v>6857</v>
      </c>
      <c r="D2863" s="632" t="s">
        <v>9702</v>
      </c>
      <c r="E2863" s="476" t="s">
        <v>11758</v>
      </c>
      <c r="F2863" s="422" t="s">
        <v>612</v>
      </c>
      <c r="G2863" s="652" t="s">
        <v>1785</v>
      </c>
      <c r="H2863" s="422" t="s">
        <v>11873</v>
      </c>
      <c r="I2863" s="652"/>
      <c r="J2863" s="652"/>
      <c r="K2863" s="632" t="s">
        <v>10</v>
      </c>
      <c r="L2863" s="639">
        <v>1</v>
      </c>
      <c r="M2863" s="639" t="s">
        <v>694</v>
      </c>
      <c r="N2863" s="633">
        <v>19932</v>
      </c>
      <c r="O2863" s="633">
        <v>19932</v>
      </c>
      <c r="P2863" s="647">
        <f t="shared" si="91"/>
        <v>0</v>
      </c>
      <c r="Q2863" s="638">
        <f t="shared" si="92"/>
        <v>0</v>
      </c>
      <c r="R2863" s="674" t="s">
        <v>9706</v>
      </c>
      <c r="S2863" s="673" t="s">
        <v>11030</v>
      </c>
      <c r="T2863" s="674" t="s">
        <v>11810</v>
      </c>
      <c r="U2863" s="672"/>
      <c r="V2863" s="672"/>
      <c r="W2863" s="670">
        <v>42569</v>
      </c>
      <c r="X2863" s="670">
        <v>42569</v>
      </c>
      <c r="Y2863" s="422" t="s">
        <v>11874</v>
      </c>
      <c r="Z2863" s="633">
        <v>19932</v>
      </c>
      <c r="AA2863" s="674" t="s">
        <v>9706</v>
      </c>
      <c r="AB2863" s="673" t="s">
        <v>11030</v>
      </c>
    </row>
    <row r="2864" spans="1:28" ht="292.5">
      <c r="A2864" s="475" t="s">
        <v>28586</v>
      </c>
      <c r="B2864" s="1179" t="s">
        <v>11872</v>
      </c>
      <c r="C2864" s="422" t="s">
        <v>6857</v>
      </c>
      <c r="D2864" s="632" t="s">
        <v>9702</v>
      </c>
      <c r="E2864" s="476" t="s">
        <v>11758</v>
      </c>
      <c r="F2864" s="422" t="s">
        <v>612</v>
      </c>
      <c r="G2864" s="652" t="s">
        <v>1785</v>
      </c>
      <c r="H2864" s="422" t="s">
        <v>11875</v>
      </c>
      <c r="I2864" s="652"/>
      <c r="J2864" s="652"/>
      <c r="K2864" s="632" t="s">
        <v>10</v>
      </c>
      <c r="L2864" s="639">
        <v>1</v>
      </c>
      <c r="M2864" s="639" t="s">
        <v>694</v>
      </c>
      <c r="N2864" s="633">
        <v>28290</v>
      </c>
      <c r="O2864" s="633">
        <v>28290</v>
      </c>
      <c r="P2864" s="647">
        <f t="shared" si="91"/>
        <v>0</v>
      </c>
      <c r="Q2864" s="638">
        <f t="shared" si="92"/>
        <v>0</v>
      </c>
      <c r="R2864" s="694" t="s">
        <v>9714</v>
      </c>
      <c r="S2864" s="673" t="s">
        <v>11025</v>
      </c>
      <c r="T2864" s="674" t="s">
        <v>11768</v>
      </c>
      <c r="U2864" s="672"/>
      <c r="V2864" s="672"/>
      <c r="W2864" s="670">
        <v>42569</v>
      </c>
      <c r="X2864" s="670">
        <v>42569</v>
      </c>
      <c r="Y2864" s="422" t="s">
        <v>11876</v>
      </c>
      <c r="Z2864" s="633">
        <v>28290</v>
      </c>
      <c r="AA2864" s="694" t="s">
        <v>9714</v>
      </c>
      <c r="AB2864" s="673" t="s">
        <v>11025</v>
      </c>
    </row>
    <row r="2865" spans="1:28" ht="292.5">
      <c r="A2865" s="475" t="s">
        <v>28587</v>
      </c>
      <c r="B2865" s="1179" t="s">
        <v>11872</v>
      </c>
      <c r="C2865" s="422" t="s">
        <v>6857</v>
      </c>
      <c r="D2865" s="632" t="s">
        <v>9702</v>
      </c>
      <c r="E2865" s="476" t="s">
        <v>11758</v>
      </c>
      <c r="F2865" s="422" t="s">
        <v>612</v>
      </c>
      <c r="G2865" s="652" t="s">
        <v>8210</v>
      </c>
      <c r="H2865" s="422" t="s">
        <v>11877</v>
      </c>
      <c r="I2865" s="652"/>
      <c r="J2865" s="652"/>
      <c r="K2865" s="632" t="s">
        <v>10</v>
      </c>
      <c r="L2865" s="639">
        <v>1</v>
      </c>
      <c r="M2865" s="639" t="s">
        <v>694</v>
      </c>
      <c r="N2865" s="633">
        <v>65892.639999999999</v>
      </c>
      <c r="O2865" s="633">
        <v>65892.639999999999</v>
      </c>
      <c r="P2865" s="647">
        <f t="shared" si="91"/>
        <v>0</v>
      </c>
      <c r="Q2865" s="638">
        <f t="shared" si="92"/>
        <v>0</v>
      </c>
      <c r="R2865" s="693" t="s">
        <v>9710</v>
      </c>
      <c r="S2865" s="673" t="s">
        <v>11017</v>
      </c>
      <c r="T2865" s="674" t="s">
        <v>11018</v>
      </c>
      <c r="U2865" s="672"/>
      <c r="V2865" s="672"/>
      <c r="W2865" s="670">
        <v>42587</v>
      </c>
      <c r="X2865" s="670">
        <v>42587</v>
      </c>
      <c r="Y2865" s="422" t="s">
        <v>11878</v>
      </c>
      <c r="Z2865" s="633">
        <v>65892.639999999999</v>
      </c>
      <c r="AA2865" s="693" t="s">
        <v>9710</v>
      </c>
      <c r="AB2865" s="673" t="s">
        <v>11017</v>
      </c>
    </row>
    <row r="2866" spans="1:28" ht="292.5">
      <c r="A2866" s="475" t="s">
        <v>28588</v>
      </c>
      <c r="B2866" s="1179" t="s">
        <v>11879</v>
      </c>
      <c r="C2866" s="422" t="s">
        <v>6881</v>
      </c>
      <c r="D2866" s="632" t="s">
        <v>9702</v>
      </c>
      <c r="E2866" s="476" t="s">
        <v>11758</v>
      </c>
      <c r="F2866" s="422" t="s">
        <v>612</v>
      </c>
      <c r="G2866" s="652" t="s">
        <v>1785</v>
      </c>
      <c r="H2866" s="422" t="s">
        <v>11880</v>
      </c>
      <c r="I2866" s="652"/>
      <c r="J2866" s="652"/>
      <c r="K2866" s="632" t="s">
        <v>10</v>
      </c>
      <c r="L2866" s="639">
        <v>1</v>
      </c>
      <c r="M2866" s="639" t="s">
        <v>694</v>
      </c>
      <c r="N2866" s="633">
        <v>142524</v>
      </c>
      <c r="O2866" s="633">
        <v>142524</v>
      </c>
      <c r="P2866" s="647">
        <f t="shared" si="91"/>
        <v>0</v>
      </c>
      <c r="Q2866" s="638">
        <f t="shared" si="92"/>
        <v>0</v>
      </c>
      <c r="R2866" s="674" t="s">
        <v>9706</v>
      </c>
      <c r="S2866" s="673" t="s">
        <v>11030</v>
      </c>
      <c r="T2866" s="674" t="s">
        <v>11810</v>
      </c>
      <c r="U2866" s="672"/>
      <c r="V2866" s="672"/>
      <c r="W2866" s="670">
        <v>42592</v>
      </c>
      <c r="X2866" s="670">
        <v>42592</v>
      </c>
      <c r="Y2866" s="422" t="s">
        <v>11881</v>
      </c>
      <c r="Z2866" s="633">
        <v>142524</v>
      </c>
      <c r="AA2866" s="674" t="s">
        <v>9706</v>
      </c>
      <c r="AB2866" s="673" t="s">
        <v>11030</v>
      </c>
    </row>
    <row r="2867" spans="1:28" ht="292.5">
      <c r="A2867" s="475" t="s">
        <v>28589</v>
      </c>
      <c r="B2867" s="1179" t="s">
        <v>11879</v>
      </c>
      <c r="C2867" s="422" t="s">
        <v>6881</v>
      </c>
      <c r="D2867" s="632" t="s">
        <v>9702</v>
      </c>
      <c r="E2867" s="476" t="s">
        <v>11758</v>
      </c>
      <c r="F2867" s="422" t="s">
        <v>612</v>
      </c>
      <c r="G2867" s="652" t="s">
        <v>1785</v>
      </c>
      <c r="H2867" s="422" t="s">
        <v>11882</v>
      </c>
      <c r="I2867" s="652"/>
      <c r="J2867" s="652"/>
      <c r="K2867" s="632" t="s">
        <v>10</v>
      </c>
      <c r="L2867" s="639">
        <v>1</v>
      </c>
      <c r="M2867" s="639" t="s">
        <v>694</v>
      </c>
      <c r="N2867" s="633">
        <v>15212.34</v>
      </c>
      <c r="O2867" s="633">
        <v>15212.34</v>
      </c>
      <c r="P2867" s="647">
        <f t="shared" si="91"/>
        <v>0</v>
      </c>
      <c r="Q2867" s="638">
        <f t="shared" si="92"/>
        <v>0</v>
      </c>
      <c r="R2867" s="693" t="s">
        <v>9710</v>
      </c>
      <c r="S2867" s="674" t="s">
        <v>11018</v>
      </c>
      <c r="T2867" s="673" t="s">
        <v>11017</v>
      </c>
      <c r="U2867" s="672"/>
      <c r="V2867" s="672"/>
      <c r="W2867" s="670">
        <v>42639</v>
      </c>
      <c r="X2867" s="670">
        <v>42639</v>
      </c>
      <c r="Y2867" s="422" t="s">
        <v>11883</v>
      </c>
      <c r="Z2867" s="633">
        <v>15212.34</v>
      </c>
      <c r="AA2867" s="693" t="s">
        <v>9710</v>
      </c>
      <c r="AB2867" s="674" t="s">
        <v>11018</v>
      </c>
    </row>
    <row r="2868" spans="1:28" ht="292.5">
      <c r="A2868" s="475" t="s">
        <v>28590</v>
      </c>
      <c r="B2868" s="1179" t="s">
        <v>11884</v>
      </c>
      <c r="C2868" s="422" t="s">
        <v>6881</v>
      </c>
      <c r="D2868" s="632" t="s">
        <v>9702</v>
      </c>
      <c r="E2868" s="476" t="s">
        <v>11758</v>
      </c>
      <c r="F2868" s="422" t="s">
        <v>612</v>
      </c>
      <c r="G2868" s="652" t="s">
        <v>1785</v>
      </c>
      <c r="H2868" s="422" t="s">
        <v>11885</v>
      </c>
      <c r="I2868" s="652"/>
      <c r="J2868" s="652"/>
      <c r="K2868" s="632" t="s">
        <v>10</v>
      </c>
      <c r="L2868" s="639">
        <v>1</v>
      </c>
      <c r="M2868" s="639" t="s">
        <v>694</v>
      </c>
      <c r="N2868" s="633">
        <v>58726.26</v>
      </c>
      <c r="O2868" s="633">
        <v>58726.26</v>
      </c>
      <c r="P2868" s="647">
        <f t="shared" si="91"/>
        <v>0</v>
      </c>
      <c r="Q2868" s="638">
        <f t="shared" si="92"/>
        <v>0</v>
      </c>
      <c r="R2868" s="693" t="s">
        <v>9710</v>
      </c>
      <c r="S2868" s="674" t="s">
        <v>11018</v>
      </c>
      <c r="T2868" s="673" t="s">
        <v>11017</v>
      </c>
      <c r="U2868" s="672"/>
      <c r="V2868" s="672"/>
      <c r="W2868" s="670">
        <v>42640</v>
      </c>
      <c r="X2868" s="670">
        <v>42640</v>
      </c>
      <c r="Y2868" s="422" t="s">
        <v>11886</v>
      </c>
      <c r="Z2868" s="633">
        <v>58726.26</v>
      </c>
      <c r="AA2868" s="693" t="s">
        <v>9710</v>
      </c>
      <c r="AB2868" s="674" t="s">
        <v>11018</v>
      </c>
    </row>
    <row r="2869" spans="1:28" ht="292.5">
      <c r="A2869" s="475" t="s">
        <v>28591</v>
      </c>
      <c r="B2869" s="1179" t="s">
        <v>11887</v>
      </c>
      <c r="C2869" s="422" t="s">
        <v>6890</v>
      </c>
      <c r="D2869" s="632" t="s">
        <v>9702</v>
      </c>
      <c r="E2869" s="476" t="s">
        <v>11758</v>
      </c>
      <c r="F2869" s="422" t="s">
        <v>612</v>
      </c>
      <c r="G2869" s="652" t="s">
        <v>1785</v>
      </c>
      <c r="H2869" s="422" t="s">
        <v>11888</v>
      </c>
      <c r="I2869" s="652"/>
      <c r="J2869" s="652"/>
      <c r="K2869" s="632" t="s">
        <v>10</v>
      </c>
      <c r="L2869" s="639">
        <v>1</v>
      </c>
      <c r="M2869" s="639" t="s">
        <v>694</v>
      </c>
      <c r="N2869" s="633">
        <v>15750</v>
      </c>
      <c r="O2869" s="633">
        <v>15750</v>
      </c>
      <c r="P2869" s="647">
        <f t="shared" si="91"/>
        <v>0</v>
      </c>
      <c r="Q2869" s="638">
        <f t="shared" si="92"/>
        <v>0</v>
      </c>
      <c r="R2869" s="694" t="s">
        <v>9714</v>
      </c>
      <c r="S2869" s="673" t="s">
        <v>11025</v>
      </c>
      <c r="T2869" s="674" t="s">
        <v>11768</v>
      </c>
      <c r="U2869" s="672"/>
      <c r="V2869" s="672"/>
      <c r="W2869" s="670">
        <v>42569</v>
      </c>
      <c r="X2869" s="670">
        <v>42569</v>
      </c>
      <c r="Y2869" s="422" t="s">
        <v>11883</v>
      </c>
      <c r="Z2869" s="633">
        <v>15750</v>
      </c>
      <c r="AA2869" s="694" t="s">
        <v>9714</v>
      </c>
      <c r="AB2869" s="673" t="s">
        <v>11025</v>
      </c>
    </row>
    <row r="2870" spans="1:28" ht="292.5">
      <c r="A2870" s="475" t="s">
        <v>28592</v>
      </c>
      <c r="B2870" s="1179" t="s">
        <v>11887</v>
      </c>
      <c r="C2870" s="422" t="s">
        <v>6890</v>
      </c>
      <c r="D2870" s="632" t="s">
        <v>9702</v>
      </c>
      <c r="E2870" s="476" t="s">
        <v>11758</v>
      </c>
      <c r="F2870" s="422" t="s">
        <v>612</v>
      </c>
      <c r="G2870" s="652" t="s">
        <v>1785</v>
      </c>
      <c r="H2870" s="422" t="s">
        <v>11889</v>
      </c>
      <c r="I2870" s="652"/>
      <c r="J2870" s="652"/>
      <c r="K2870" s="632" t="s">
        <v>10</v>
      </c>
      <c r="L2870" s="639">
        <v>1</v>
      </c>
      <c r="M2870" s="639" t="s">
        <v>694</v>
      </c>
      <c r="N2870" s="633">
        <v>57380</v>
      </c>
      <c r="O2870" s="633">
        <v>57380</v>
      </c>
      <c r="P2870" s="647">
        <f t="shared" si="91"/>
        <v>0</v>
      </c>
      <c r="Q2870" s="638">
        <f t="shared" si="92"/>
        <v>0</v>
      </c>
      <c r="R2870" s="674" t="s">
        <v>9706</v>
      </c>
      <c r="S2870" s="673" t="s">
        <v>11030</v>
      </c>
      <c r="T2870" s="674" t="s">
        <v>11810</v>
      </c>
      <c r="U2870" s="672"/>
      <c r="V2870" s="672"/>
      <c r="W2870" s="670">
        <v>42569</v>
      </c>
      <c r="X2870" s="670">
        <v>42569</v>
      </c>
      <c r="Y2870" s="422" t="s">
        <v>11881</v>
      </c>
      <c r="Z2870" s="633">
        <v>57380</v>
      </c>
      <c r="AA2870" s="674" t="s">
        <v>9706</v>
      </c>
      <c r="AB2870" s="673" t="s">
        <v>11030</v>
      </c>
    </row>
    <row r="2871" spans="1:28" ht="292.5">
      <c r="A2871" s="475" t="s">
        <v>28593</v>
      </c>
      <c r="B2871" s="1179" t="s">
        <v>11887</v>
      </c>
      <c r="C2871" s="422" t="s">
        <v>6890</v>
      </c>
      <c r="D2871" s="632" t="s">
        <v>9702</v>
      </c>
      <c r="E2871" s="476" t="s">
        <v>11758</v>
      </c>
      <c r="F2871" s="422" t="s">
        <v>612</v>
      </c>
      <c r="G2871" s="652" t="s">
        <v>8210</v>
      </c>
      <c r="H2871" s="422" t="s">
        <v>11890</v>
      </c>
      <c r="I2871" s="652"/>
      <c r="J2871" s="652"/>
      <c r="K2871" s="632" t="s">
        <v>10</v>
      </c>
      <c r="L2871" s="639">
        <v>1</v>
      </c>
      <c r="M2871" s="639" t="s">
        <v>694</v>
      </c>
      <c r="N2871" s="633">
        <v>114250.4</v>
      </c>
      <c r="O2871" s="633">
        <v>114250.4</v>
      </c>
      <c r="P2871" s="647">
        <f t="shared" si="91"/>
        <v>0</v>
      </c>
      <c r="Q2871" s="638">
        <f t="shared" si="92"/>
        <v>0</v>
      </c>
      <c r="R2871" s="693" t="s">
        <v>9710</v>
      </c>
      <c r="S2871" s="673" t="s">
        <v>11017</v>
      </c>
      <c r="T2871" s="674" t="s">
        <v>11018</v>
      </c>
      <c r="U2871" s="672"/>
      <c r="V2871" s="672"/>
      <c r="W2871" s="670">
        <v>42587</v>
      </c>
      <c r="X2871" s="670">
        <v>42587</v>
      </c>
      <c r="Y2871" s="422" t="s">
        <v>11891</v>
      </c>
      <c r="Z2871" s="633">
        <v>114250.4</v>
      </c>
      <c r="AA2871" s="693" t="s">
        <v>9710</v>
      </c>
      <c r="AB2871" s="673" t="s">
        <v>11017</v>
      </c>
    </row>
    <row r="2872" spans="1:28" ht="292.5">
      <c r="A2872" s="475" t="s">
        <v>28594</v>
      </c>
      <c r="B2872" s="1179" t="s">
        <v>11887</v>
      </c>
      <c r="C2872" s="422" t="s">
        <v>6890</v>
      </c>
      <c r="D2872" s="632" t="s">
        <v>9702</v>
      </c>
      <c r="E2872" s="476" t="s">
        <v>11758</v>
      </c>
      <c r="F2872" s="422" t="s">
        <v>612</v>
      </c>
      <c r="G2872" s="652" t="s">
        <v>8210</v>
      </c>
      <c r="H2872" s="422" t="s">
        <v>11892</v>
      </c>
      <c r="I2872" s="652"/>
      <c r="J2872" s="652"/>
      <c r="K2872" s="632" t="s">
        <v>10</v>
      </c>
      <c r="L2872" s="639">
        <v>1</v>
      </c>
      <c r="M2872" s="639" t="s">
        <v>694</v>
      </c>
      <c r="N2872" s="633">
        <v>7062</v>
      </c>
      <c r="O2872" s="633">
        <v>7062</v>
      </c>
      <c r="P2872" s="647">
        <f t="shared" si="91"/>
        <v>0</v>
      </c>
      <c r="Q2872" s="638">
        <f t="shared" si="92"/>
        <v>0</v>
      </c>
      <c r="R2872" s="674" t="s">
        <v>11813</v>
      </c>
      <c r="S2872" s="673" t="s">
        <v>11054</v>
      </c>
      <c r="T2872" s="674" t="s">
        <v>11814</v>
      </c>
      <c r="U2872" s="672"/>
      <c r="V2872" s="672"/>
      <c r="W2872" s="670">
        <v>42579</v>
      </c>
      <c r="X2872" s="670">
        <v>42579</v>
      </c>
      <c r="Y2872" s="422" t="s">
        <v>11893</v>
      </c>
      <c r="Z2872" s="633">
        <v>7062</v>
      </c>
      <c r="AA2872" s="674" t="s">
        <v>11813</v>
      </c>
      <c r="AB2872" s="673" t="s">
        <v>11054</v>
      </c>
    </row>
    <row r="2873" spans="1:28" ht="292.5">
      <c r="A2873" s="475" t="s">
        <v>28595</v>
      </c>
      <c r="B2873" s="1179" t="s">
        <v>11894</v>
      </c>
      <c r="C2873" s="422" t="s">
        <v>6905</v>
      </c>
      <c r="D2873" s="632" t="s">
        <v>9702</v>
      </c>
      <c r="E2873" s="476" t="s">
        <v>11758</v>
      </c>
      <c r="F2873" s="422" t="s">
        <v>612</v>
      </c>
      <c r="G2873" s="652" t="s">
        <v>11829</v>
      </c>
      <c r="H2873" s="422" t="s">
        <v>11895</v>
      </c>
      <c r="I2873" s="652"/>
      <c r="J2873" s="652"/>
      <c r="K2873" s="632" t="s">
        <v>10</v>
      </c>
      <c r="L2873" s="639">
        <v>1</v>
      </c>
      <c r="M2873" s="639" t="s">
        <v>694</v>
      </c>
      <c r="N2873" s="633">
        <v>64410</v>
      </c>
      <c r="O2873" s="633">
        <v>64410</v>
      </c>
      <c r="P2873" s="647">
        <f t="shared" si="91"/>
        <v>0</v>
      </c>
      <c r="Q2873" s="638">
        <f t="shared" si="92"/>
        <v>0</v>
      </c>
      <c r="R2873" s="694" t="s">
        <v>9714</v>
      </c>
      <c r="S2873" s="673" t="s">
        <v>11025</v>
      </c>
      <c r="T2873" s="674" t="s">
        <v>11768</v>
      </c>
      <c r="U2873" s="672"/>
      <c r="V2873" s="672"/>
      <c r="W2873" s="670">
        <v>42569</v>
      </c>
      <c r="X2873" s="670">
        <v>42569</v>
      </c>
      <c r="Y2873" s="422" t="s">
        <v>11896</v>
      </c>
      <c r="Z2873" s="633">
        <v>64410</v>
      </c>
      <c r="AA2873" s="694" t="s">
        <v>9714</v>
      </c>
      <c r="AB2873" s="673" t="s">
        <v>11025</v>
      </c>
    </row>
    <row r="2874" spans="1:28" ht="292.5">
      <c r="A2874" s="475" t="s">
        <v>28596</v>
      </c>
      <c r="B2874" s="1179" t="s">
        <v>11894</v>
      </c>
      <c r="C2874" s="422" t="s">
        <v>6905</v>
      </c>
      <c r="D2874" s="632" t="s">
        <v>9702</v>
      </c>
      <c r="E2874" s="476" t="s">
        <v>11758</v>
      </c>
      <c r="F2874" s="422" t="s">
        <v>612</v>
      </c>
      <c r="G2874" s="652" t="s">
        <v>8210</v>
      </c>
      <c r="H2874" s="422" t="s">
        <v>11897</v>
      </c>
      <c r="I2874" s="652"/>
      <c r="J2874" s="652"/>
      <c r="K2874" s="632" t="s">
        <v>10</v>
      </c>
      <c r="L2874" s="639">
        <v>1</v>
      </c>
      <c r="M2874" s="639" t="s">
        <v>694</v>
      </c>
      <c r="N2874" s="633">
        <v>237528.5</v>
      </c>
      <c r="O2874" s="633">
        <v>237528.5</v>
      </c>
      <c r="P2874" s="647">
        <f t="shared" si="91"/>
        <v>0</v>
      </c>
      <c r="Q2874" s="638">
        <f t="shared" si="92"/>
        <v>0</v>
      </c>
      <c r="R2874" s="693" t="s">
        <v>9710</v>
      </c>
      <c r="S2874" s="673" t="s">
        <v>11017</v>
      </c>
      <c r="T2874" s="674" t="s">
        <v>11018</v>
      </c>
      <c r="U2874" s="672"/>
      <c r="V2874" s="672"/>
      <c r="W2874" s="670">
        <v>42587</v>
      </c>
      <c r="X2874" s="670">
        <v>42587</v>
      </c>
      <c r="Y2874" s="422" t="s">
        <v>11898</v>
      </c>
      <c r="Z2874" s="633">
        <v>237528.5</v>
      </c>
      <c r="AA2874" s="693" t="s">
        <v>9710</v>
      </c>
      <c r="AB2874" s="673" t="s">
        <v>11017</v>
      </c>
    </row>
    <row r="2875" spans="1:28" ht="292.5">
      <c r="A2875" s="475" t="s">
        <v>28597</v>
      </c>
      <c r="B2875" s="1179" t="s">
        <v>11899</v>
      </c>
      <c r="C2875" s="476">
        <v>4217023716</v>
      </c>
      <c r="D2875" s="632" t="s">
        <v>9702</v>
      </c>
      <c r="E2875" s="476" t="s">
        <v>11758</v>
      </c>
      <c r="F2875" s="422" t="s">
        <v>612</v>
      </c>
      <c r="G2875" s="422" t="s">
        <v>1785</v>
      </c>
      <c r="H2875" s="422" t="s">
        <v>11900</v>
      </c>
      <c r="I2875" s="652"/>
      <c r="J2875" s="652"/>
      <c r="K2875" s="632" t="s">
        <v>10</v>
      </c>
      <c r="L2875" s="639">
        <v>1</v>
      </c>
      <c r="M2875" s="639" t="s">
        <v>694</v>
      </c>
      <c r="N2875" s="633">
        <v>48060</v>
      </c>
      <c r="O2875" s="633">
        <v>48060</v>
      </c>
      <c r="P2875" s="647">
        <f t="shared" si="91"/>
        <v>0</v>
      </c>
      <c r="Q2875" s="638">
        <f t="shared" si="92"/>
        <v>0</v>
      </c>
      <c r="R2875" s="694" t="s">
        <v>9714</v>
      </c>
      <c r="S2875" s="673" t="s">
        <v>11025</v>
      </c>
      <c r="T2875" s="674" t="s">
        <v>11768</v>
      </c>
      <c r="U2875" s="672"/>
      <c r="V2875" s="672"/>
      <c r="W2875" s="670">
        <v>42569</v>
      </c>
      <c r="X2875" s="670">
        <v>42569</v>
      </c>
      <c r="Y2875" s="422" t="s">
        <v>11901</v>
      </c>
      <c r="Z2875" s="633">
        <v>48060</v>
      </c>
      <c r="AA2875" s="694" t="s">
        <v>9714</v>
      </c>
      <c r="AB2875" s="673" t="s">
        <v>11025</v>
      </c>
    </row>
    <row r="2876" spans="1:28" ht="292.5">
      <c r="A2876" s="475" t="s">
        <v>28598</v>
      </c>
      <c r="B2876" s="1179" t="s">
        <v>11899</v>
      </c>
      <c r="C2876" s="422" t="s">
        <v>6875</v>
      </c>
      <c r="D2876" s="632" t="s">
        <v>9702</v>
      </c>
      <c r="E2876" s="476" t="s">
        <v>11758</v>
      </c>
      <c r="F2876" s="422" t="s">
        <v>612</v>
      </c>
      <c r="G2876" s="652" t="s">
        <v>8210</v>
      </c>
      <c r="H2876" s="422" t="s">
        <v>11902</v>
      </c>
      <c r="I2876" s="652"/>
      <c r="J2876" s="652"/>
      <c r="K2876" s="632" t="s">
        <v>10</v>
      </c>
      <c r="L2876" s="639">
        <v>1</v>
      </c>
      <c r="M2876" s="639" t="s">
        <v>694</v>
      </c>
      <c r="N2876" s="633">
        <v>118823.65</v>
      </c>
      <c r="O2876" s="633">
        <v>118823.65</v>
      </c>
      <c r="P2876" s="647">
        <f t="shared" si="91"/>
        <v>0</v>
      </c>
      <c r="Q2876" s="638">
        <f t="shared" si="92"/>
        <v>0</v>
      </c>
      <c r="R2876" s="693" t="s">
        <v>9710</v>
      </c>
      <c r="S2876" s="673" t="s">
        <v>11017</v>
      </c>
      <c r="T2876" s="674" t="s">
        <v>11018</v>
      </c>
      <c r="U2876" s="672"/>
      <c r="V2876" s="672"/>
      <c r="W2876" s="670">
        <v>42587</v>
      </c>
      <c r="X2876" s="670">
        <v>42587</v>
      </c>
      <c r="Y2876" s="422" t="s">
        <v>11903</v>
      </c>
      <c r="Z2876" s="633">
        <v>118823.65</v>
      </c>
      <c r="AA2876" s="693" t="s">
        <v>9710</v>
      </c>
      <c r="AB2876" s="673" t="s">
        <v>11017</v>
      </c>
    </row>
    <row r="2877" spans="1:28" ht="292.5">
      <c r="A2877" s="475" t="s">
        <v>28599</v>
      </c>
      <c r="B2877" s="1179" t="s">
        <v>11904</v>
      </c>
      <c r="C2877" s="422" t="s">
        <v>6914</v>
      </c>
      <c r="D2877" s="632" t="s">
        <v>9702</v>
      </c>
      <c r="E2877" s="476" t="s">
        <v>11758</v>
      </c>
      <c r="F2877" s="422" t="s">
        <v>612</v>
      </c>
      <c r="G2877" s="652" t="s">
        <v>8210</v>
      </c>
      <c r="H2877" s="422" t="s">
        <v>11905</v>
      </c>
      <c r="I2877" s="652"/>
      <c r="J2877" s="652"/>
      <c r="K2877" s="632" t="s">
        <v>10</v>
      </c>
      <c r="L2877" s="639">
        <v>1</v>
      </c>
      <c r="M2877" s="639" t="s">
        <v>694</v>
      </c>
      <c r="N2877" s="633">
        <v>42567.8</v>
      </c>
      <c r="O2877" s="633">
        <v>42567.8</v>
      </c>
      <c r="P2877" s="647">
        <f t="shared" si="91"/>
        <v>0</v>
      </c>
      <c r="Q2877" s="638">
        <f t="shared" si="92"/>
        <v>0</v>
      </c>
      <c r="R2877" s="693" t="s">
        <v>9710</v>
      </c>
      <c r="S2877" s="673" t="s">
        <v>11017</v>
      </c>
      <c r="T2877" s="674" t="s">
        <v>11018</v>
      </c>
      <c r="U2877" s="672"/>
      <c r="V2877" s="672"/>
      <c r="W2877" s="670">
        <v>42569</v>
      </c>
      <c r="X2877" s="670">
        <v>42569</v>
      </c>
      <c r="Y2877" s="422" t="s">
        <v>11906</v>
      </c>
      <c r="Z2877" s="633">
        <v>42567.8</v>
      </c>
      <c r="AA2877" s="693" t="s">
        <v>9710</v>
      </c>
      <c r="AB2877" s="673" t="s">
        <v>11017</v>
      </c>
    </row>
    <row r="2878" spans="1:28" ht="292.5">
      <c r="A2878" s="475" t="s">
        <v>28600</v>
      </c>
      <c r="B2878" s="1179" t="s">
        <v>11907</v>
      </c>
      <c r="C2878" s="422" t="s">
        <v>6887</v>
      </c>
      <c r="D2878" s="632" t="s">
        <v>9702</v>
      </c>
      <c r="E2878" s="476" t="s">
        <v>11758</v>
      </c>
      <c r="F2878" s="422" t="s">
        <v>612</v>
      </c>
      <c r="G2878" s="652" t="s">
        <v>11829</v>
      </c>
      <c r="H2878" s="422" t="s">
        <v>11908</v>
      </c>
      <c r="I2878" s="652"/>
      <c r="J2878" s="652"/>
      <c r="K2878" s="632" t="s">
        <v>10</v>
      </c>
      <c r="L2878" s="639">
        <v>1</v>
      </c>
      <c r="M2878" s="639" t="s">
        <v>694</v>
      </c>
      <c r="N2878" s="633">
        <v>65836</v>
      </c>
      <c r="O2878" s="633">
        <v>65836</v>
      </c>
      <c r="P2878" s="647">
        <f t="shared" si="91"/>
        <v>0</v>
      </c>
      <c r="Q2878" s="638">
        <f t="shared" si="92"/>
        <v>0</v>
      </c>
      <c r="R2878" s="694" t="s">
        <v>9714</v>
      </c>
      <c r="S2878" s="673" t="s">
        <v>11025</v>
      </c>
      <c r="T2878" s="674" t="s">
        <v>11768</v>
      </c>
      <c r="U2878" s="672"/>
      <c r="V2878" s="672"/>
      <c r="W2878" s="670">
        <v>42569</v>
      </c>
      <c r="X2878" s="670">
        <v>42569</v>
      </c>
      <c r="Y2878" s="422" t="s">
        <v>11909</v>
      </c>
      <c r="Z2878" s="633">
        <v>65836</v>
      </c>
      <c r="AA2878" s="694" t="s">
        <v>9714</v>
      </c>
      <c r="AB2878" s="673" t="s">
        <v>11025</v>
      </c>
    </row>
    <row r="2879" spans="1:28" ht="292.5">
      <c r="A2879" s="475" t="s">
        <v>28601</v>
      </c>
      <c r="B2879" s="1179" t="s">
        <v>11907</v>
      </c>
      <c r="C2879" s="422" t="s">
        <v>6887</v>
      </c>
      <c r="D2879" s="632" t="s">
        <v>9702</v>
      </c>
      <c r="E2879" s="476" t="s">
        <v>11758</v>
      </c>
      <c r="F2879" s="422" t="s">
        <v>612</v>
      </c>
      <c r="G2879" s="652" t="s">
        <v>8210</v>
      </c>
      <c r="H2879" s="422" t="s">
        <v>11910</v>
      </c>
      <c r="I2879" s="652"/>
      <c r="J2879" s="652"/>
      <c r="K2879" s="632" t="s">
        <v>10</v>
      </c>
      <c r="L2879" s="639">
        <v>1</v>
      </c>
      <c r="M2879" s="639" t="s">
        <v>694</v>
      </c>
      <c r="N2879" s="633">
        <v>22951.5</v>
      </c>
      <c r="O2879" s="633">
        <v>22951.5</v>
      </c>
      <c r="P2879" s="647">
        <f t="shared" si="91"/>
        <v>0</v>
      </c>
      <c r="Q2879" s="638">
        <f t="shared" si="92"/>
        <v>0</v>
      </c>
      <c r="R2879" s="674" t="s">
        <v>11813</v>
      </c>
      <c r="S2879" s="673" t="s">
        <v>11054</v>
      </c>
      <c r="T2879" s="674" t="s">
        <v>11814</v>
      </c>
      <c r="U2879" s="672"/>
      <c r="V2879" s="672"/>
      <c r="W2879" s="670">
        <v>42579</v>
      </c>
      <c r="X2879" s="670">
        <v>42579</v>
      </c>
      <c r="Y2879" s="422" t="s">
        <v>11911</v>
      </c>
      <c r="Z2879" s="633">
        <v>22951.5</v>
      </c>
      <c r="AA2879" s="674" t="s">
        <v>11813</v>
      </c>
      <c r="AB2879" s="673" t="s">
        <v>11054</v>
      </c>
    </row>
    <row r="2880" spans="1:28" ht="292.5">
      <c r="A2880" s="475" t="s">
        <v>28602</v>
      </c>
      <c r="B2880" s="1179" t="s">
        <v>11907</v>
      </c>
      <c r="C2880" s="422" t="s">
        <v>6887</v>
      </c>
      <c r="D2880" s="632" t="s">
        <v>9702</v>
      </c>
      <c r="E2880" s="476" t="s">
        <v>11758</v>
      </c>
      <c r="F2880" s="422" t="s">
        <v>612</v>
      </c>
      <c r="G2880" s="652" t="s">
        <v>8210</v>
      </c>
      <c r="H2880" s="422" t="s">
        <v>11912</v>
      </c>
      <c r="I2880" s="652"/>
      <c r="J2880" s="652"/>
      <c r="K2880" s="632" t="s">
        <v>10</v>
      </c>
      <c r="L2880" s="639">
        <v>1</v>
      </c>
      <c r="M2880" s="639" t="s">
        <v>694</v>
      </c>
      <c r="N2880" s="633">
        <v>37599.870000000003</v>
      </c>
      <c r="O2880" s="633">
        <v>37599.870000000003</v>
      </c>
      <c r="P2880" s="647">
        <f t="shared" si="91"/>
        <v>0</v>
      </c>
      <c r="Q2880" s="638">
        <f t="shared" si="92"/>
        <v>0</v>
      </c>
      <c r="R2880" s="693" t="s">
        <v>9710</v>
      </c>
      <c r="S2880" s="673" t="s">
        <v>11017</v>
      </c>
      <c r="T2880" s="674" t="s">
        <v>11018</v>
      </c>
      <c r="U2880" s="672"/>
      <c r="V2880" s="672"/>
      <c r="W2880" s="670">
        <v>42587</v>
      </c>
      <c r="X2880" s="670">
        <v>42587</v>
      </c>
      <c r="Y2880" s="422" t="s">
        <v>11913</v>
      </c>
      <c r="Z2880" s="633">
        <v>37599.870000000003</v>
      </c>
      <c r="AA2880" s="693" t="s">
        <v>9710</v>
      </c>
      <c r="AB2880" s="673" t="s">
        <v>11017</v>
      </c>
    </row>
    <row r="2881" spans="1:28" ht="292.5">
      <c r="A2881" s="475" t="s">
        <v>28603</v>
      </c>
      <c r="B2881" s="1179" t="s">
        <v>11914</v>
      </c>
      <c r="C2881" s="422" t="s">
        <v>6917</v>
      </c>
      <c r="D2881" s="632" t="s">
        <v>9702</v>
      </c>
      <c r="E2881" s="476" t="s">
        <v>11758</v>
      </c>
      <c r="F2881" s="422" t="s">
        <v>612</v>
      </c>
      <c r="G2881" s="652" t="s">
        <v>1785</v>
      </c>
      <c r="H2881" s="422" t="s">
        <v>11915</v>
      </c>
      <c r="I2881" s="652"/>
      <c r="J2881" s="652"/>
      <c r="K2881" s="632" t="s">
        <v>10</v>
      </c>
      <c r="L2881" s="639">
        <v>1</v>
      </c>
      <c r="M2881" s="639" t="s">
        <v>694</v>
      </c>
      <c r="N2881" s="633">
        <v>21520</v>
      </c>
      <c r="O2881" s="633">
        <v>21520</v>
      </c>
      <c r="P2881" s="647">
        <f t="shared" si="91"/>
        <v>0</v>
      </c>
      <c r="Q2881" s="638">
        <f t="shared" si="92"/>
        <v>0</v>
      </c>
      <c r="R2881" s="694" t="s">
        <v>9714</v>
      </c>
      <c r="S2881" s="673" t="s">
        <v>11025</v>
      </c>
      <c r="T2881" s="674" t="s">
        <v>11768</v>
      </c>
      <c r="U2881" s="672"/>
      <c r="V2881" s="672"/>
      <c r="W2881" s="670">
        <v>42569</v>
      </c>
      <c r="X2881" s="670">
        <v>42569</v>
      </c>
      <c r="Y2881" s="422" t="s">
        <v>11916</v>
      </c>
      <c r="Z2881" s="633">
        <v>21520</v>
      </c>
      <c r="AA2881" s="694" t="s">
        <v>9714</v>
      </c>
      <c r="AB2881" s="673" t="s">
        <v>11025</v>
      </c>
    </row>
    <row r="2882" spans="1:28" ht="292.5">
      <c r="A2882" s="475" t="s">
        <v>28604</v>
      </c>
      <c r="B2882" s="1179" t="s">
        <v>11914</v>
      </c>
      <c r="C2882" s="422" t="s">
        <v>6917</v>
      </c>
      <c r="D2882" s="632" t="s">
        <v>9702</v>
      </c>
      <c r="E2882" s="476" t="s">
        <v>11758</v>
      </c>
      <c r="F2882" s="422" t="s">
        <v>612</v>
      </c>
      <c r="G2882" s="652" t="s">
        <v>8210</v>
      </c>
      <c r="H2882" s="422" t="s">
        <v>11917</v>
      </c>
      <c r="I2882" s="652"/>
      <c r="J2882" s="652"/>
      <c r="K2882" s="632" t="s">
        <v>10</v>
      </c>
      <c r="L2882" s="639">
        <v>1</v>
      </c>
      <c r="M2882" s="639" t="s">
        <v>694</v>
      </c>
      <c r="N2882" s="633">
        <v>68689.5</v>
      </c>
      <c r="O2882" s="633">
        <v>68689.5</v>
      </c>
      <c r="P2882" s="647">
        <f t="shared" si="91"/>
        <v>0</v>
      </c>
      <c r="Q2882" s="638">
        <f t="shared" si="92"/>
        <v>0</v>
      </c>
      <c r="R2882" s="693" t="s">
        <v>11818</v>
      </c>
      <c r="S2882" s="673" t="s">
        <v>11072</v>
      </c>
      <c r="T2882" s="674" t="s">
        <v>11819</v>
      </c>
      <c r="U2882" s="672"/>
      <c r="V2882" s="672"/>
      <c r="W2882" s="670">
        <v>42584</v>
      </c>
      <c r="X2882" s="670">
        <v>42584</v>
      </c>
      <c r="Y2882" s="422" t="s">
        <v>11918</v>
      </c>
      <c r="Z2882" s="633">
        <v>68689.5</v>
      </c>
      <c r="AA2882" s="693" t="s">
        <v>11818</v>
      </c>
      <c r="AB2882" s="673" t="s">
        <v>11072</v>
      </c>
    </row>
    <row r="2883" spans="1:28" ht="292.5">
      <c r="A2883" s="475" t="s">
        <v>28605</v>
      </c>
      <c r="B2883" s="1179" t="s">
        <v>11914</v>
      </c>
      <c r="C2883" s="422" t="s">
        <v>6917</v>
      </c>
      <c r="D2883" s="632" t="s">
        <v>9702</v>
      </c>
      <c r="E2883" s="476" t="s">
        <v>11758</v>
      </c>
      <c r="F2883" s="422" t="s">
        <v>612</v>
      </c>
      <c r="G2883" s="652" t="s">
        <v>8210</v>
      </c>
      <c r="H2883" s="422" t="s">
        <v>11919</v>
      </c>
      <c r="I2883" s="652"/>
      <c r="J2883" s="652"/>
      <c r="K2883" s="632" t="s">
        <v>10</v>
      </c>
      <c r="L2883" s="639">
        <v>1</v>
      </c>
      <c r="M2883" s="639" t="s">
        <v>694</v>
      </c>
      <c r="N2883" s="633">
        <v>28997.1</v>
      </c>
      <c r="O2883" s="633">
        <v>28997.1</v>
      </c>
      <c r="P2883" s="647">
        <f t="shared" si="91"/>
        <v>0</v>
      </c>
      <c r="Q2883" s="638">
        <f t="shared" si="92"/>
        <v>0</v>
      </c>
      <c r="R2883" s="693" t="s">
        <v>9710</v>
      </c>
      <c r="S2883" s="673" t="s">
        <v>11017</v>
      </c>
      <c r="T2883" s="674" t="s">
        <v>11018</v>
      </c>
      <c r="U2883" s="672"/>
      <c r="V2883" s="672"/>
      <c r="W2883" s="670">
        <v>42587</v>
      </c>
      <c r="X2883" s="670">
        <v>42587</v>
      </c>
      <c r="Y2883" s="422" t="s">
        <v>11920</v>
      </c>
      <c r="Z2883" s="633">
        <v>28997.1</v>
      </c>
      <c r="AA2883" s="693" t="s">
        <v>9710</v>
      </c>
      <c r="AB2883" s="673" t="s">
        <v>11017</v>
      </c>
    </row>
    <row r="2884" spans="1:28" ht="292.5">
      <c r="A2884" s="475" t="s">
        <v>28606</v>
      </c>
      <c r="B2884" s="1179" t="s">
        <v>11921</v>
      </c>
      <c r="C2884" s="422" t="s">
        <v>6884</v>
      </c>
      <c r="D2884" s="632" t="s">
        <v>9702</v>
      </c>
      <c r="E2884" s="476" t="s">
        <v>11758</v>
      </c>
      <c r="F2884" s="422" t="s">
        <v>612</v>
      </c>
      <c r="G2884" s="652" t="s">
        <v>1785</v>
      </c>
      <c r="H2884" s="422" t="s">
        <v>11922</v>
      </c>
      <c r="I2884" s="652"/>
      <c r="J2884" s="652"/>
      <c r="K2884" s="632" t="s">
        <v>10</v>
      </c>
      <c r="L2884" s="639">
        <v>1</v>
      </c>
      <c r="M2884" s="639" t="s">
        <v>694</v>
      </c>
      <c r="N2884" s="633">
        <v>8099</v>
      </c>
      <c r="O2884" s="633">
        <v>8099</v>
      </c>
      <c r="P2884" s="647">
        <f t="shared" si="91"/>
        <v>0</v>
      </c>
      <c r="Q2884" s="638">
        <f t="shared" si="92"/>
        <v>0</v>
      </c>
      <c r="R2884" s="694" t="s">
        <v>9714</v>
      </c>
      <c r="S2884" s="673" t="s">
        <v>11025</v>
      </c>
      <c r="T2884" s="674" t="s">
        <v>11768</v>
      </c>
      <c r="U2884" s="672"/>
      <c r="V2884" s="672"/>
      <c r="W2884" s="670">
        <v>42569</v>
      </c>
      <c r="X2884" s="670">
        <v>42569</v>
      </c>
      <c r="Y2884" s="422" t="s">
        <v>11923</v>
      </c>
      <c r="Z2884" s="633">
        <v>8099</v>
      </c>
      <c r="AA2884" s="694" t="s">
        <v>9714</v>
      </c>
      <c r="AB2884" s="673" t="s">
        <v>11025</v>
      </c>
    </row>
    <row r="2885" spans="1:28" ht="292.5">
      <c r="A2885" s="475" t="s">
        <v>28607</v>
      </c>
      <c r="B2885" s="1179" t="s">
        <v>11921</v>
      </c>
      <c r="C2885" s="422" t="s">
        <v>6884</v>
      </c>
      <c r="D2885" s="632" t="s">
        <v>9702</v>
      </c>
      <c r="E2885" s="476" t="s">
        <v>11758</v>
      </c>
      <c r="F2885" s="422" t="s">
        <v>612</v>
      </c>
      <c r="G2885" s="652" t="s">
        <v>1785</v>
      </c>
      <c r="H2885" s="422" t="s">
        <v>11924</v>
      </c>
      <c r="I2885" s="652"/>
      <c r="J2885" s="652"/>
      <c r="K2885" s="632" t="s">
        <v>10</v>
      </c>
      <c r="L2885" s="639">
        <v>1</v>
      </c>
      <c r="M2885" s="639" t="s">
        <v>694</v>
      </c>
      <c r="N2885" s="633">
        <v>41568</v>
      </c>
      <c r="O2885" s="633">
        <v>41568</v>
      </c>
      <c r="P2885" s="647">
        <f t="shared" si="91"/>
        <v>0</v>
      </c>
      <c r="Q2885" s="638">
        <f t="shared" si="92"/>
        <v>0</v>
      </c>
      <c r="R2885" s="674" t="s">
        <v>9706</v>
      </c>
      <c r="S2885" s="673" t="s">
        <v>11030</v>
      </c>
      <c r="T2885" s="674" t="s">
        <v>11810</v>
      </c>
      <c r="U2885" s="672"/>
      <c r="V2885" s="672"/>
      <c r="W2885" s="670">
        <v>42569</v>
      </c>
      <c r="X2885" s="670">
        <v>42569</v>
      </c>
      <c r="Y2885" s="422" t="s">
        <v>11925</v>
      </c>
      <c r="Z2885" s="633">
        <v>41568</v>
      </c>
      <c r="AA2885" s="674" t="s">
        <v>9706</v>
      </c>
      <c r="AB2885" s="673" t="s">
        <v>11030</v>
      </c>
    </row>
    <row r="2886" spans="1:28" ht="292.5">
      <c r="A2886" s="475" t="s">
        <v>28608</v>
      </c>
      <c r="B2886" s="1179" t="s">
        <v>11921</v>
      </c>
      <c r="C2886" s="422" t="s">
        <v>6884</v>
      </c>
      <c r="D2886" s="632" t="s">
        <v>9702</v>
      </c>
      <c r="E2886" s="476" t="s">
        <v>11758</v>
      </c>
      <c r="F2886" s="422" t="s">
        <v>612</v>
      </c>
      <c r="G2886" s="652" t="s">
        <v>8210</v>
      </c>
      <c r="H2886" s="422" t="s">
        <v>11926</v>
      </c>
      <c r="I2886" s="652"/>
      <c r="J2886" s="652"/>
      <c r="K2886" s="632" t="s">
        <v>10</v>
      </c>
      <c r="L2886" s="639">
        <v>1</v>
      </c>
      <c r="M2886" s="639" t="s">
        <v>694</v>
      </c>
      <c r="N2886" s="633">
        <v>13640.22</v>
      </c>
      <c r="O2886" s="633">
        <v>13640.22</v>
      </c>
      <c r="P2886" s="647">
        <f t="shared" si="91"/>
        <v>0</v>
      </c>
      <c r="Q2886" s="638">
        <f t="shared" si="92"/>
        <v>0</v>
      </c>
      <c r="R2886" s="693" t="s">
        <v>9710</v>
      </c>
      <c r="S2886" s="673" t="s">
        <v>11017</v>
      </c>
      <c r="T2886" s="674" t="s">
        <v>11018</v>
      </c>
      <c r="U2886" s="672"/>
      <c r="V2886" s="672"/>
      <c r="W2886" s="670">
        <v>42587</v>
      </c>
      <c r="X2886" s="670">
        <v>42587</v>
      </c>
      <c r="Y2886" s="422" t="s">
        <v>11927</v>
      </c>
      <c r="Z2886" s="633">
        <v>13640.22</v>
      </c>
      <c r="AA2886" s="693" t="s">
        <v>9710</v>
      </c>
      <c r="AB2886" s="673" t="s">
        <v>11017</v>
      </c>
    </row>
    <row r="2887" spans="1:28" ht="292.5">
      <c r="A2887" s="475" t="s">
        <v>28609</v>
      </c>
      <c r="B2887" s="1179" t="s">
        <v>11928</v>
      </c>
      <c r="C2887" s="422" t="s">
        <v>6866</v>
      </c>
      <c r="D2887" s="632" t="s">
        <v>9702</v>
      </c>
      <c r="E2887" s="476" t="s">
        <v>11758</v>
      </c>
      <c r="F2887" s="422" t="s">
        <v>612</v>
      </c>
      <c r="G2887" s="652" t="s">
        <v>9753</v>
      </c>
      <c r="H2887" s="422" t="s">
        <v>11929</v>
      </c>
      <c r="I2887" s="652"/>
      <c r="J2887" s="652"/>
      <c r="K2887" s="632" t="s">
        <v>10</v>
      </c>
      <c r="L2887" s="639">
        <v>1</v>
      </c>
      <c r="M2887" s="639" t="s">
        <v>694</v>
      </c>
      <c r="N2887" s="633">
        <v>54950</v>
      </c>
      <c r="O2887" s="633">
        <v>54950</v>
      </c>
      <c r="P2887" s="647">
        <f t="shared" si="91"/>
        <v>0</v>
      </c>
      <c r="Q2887" s="638">
        <f t="shared" si="92"/>
        <v>0</v>
      </c>
      <c r="R2887" s="674" t="s">
        <v>9706</v>
      </c>
      <c r="S2887" s="673" t="s">
        <v>11030</v>
      </c>
      <c r="T2887" s="674" t="s">
        <v>11810</v>
      </c>
      <c r="U2887" s="672"/>
      <c r="V2887" s="672"/>
      <c r="W2887" s="670">
        <v>42579</v>
      </c>
      <c r="X2887" s="670">
        <v>42579</v>
      </c>
      <c r="Y2887" s="422" t="s">
        <v>11930</v>
      </c>
      <c r="Z2887" s="633">
        <v>54950</v>
      </c>
      <c r="AA2887" s="674" t="s">
        <v>9706</v>
      </c>
      <c r="AB2887" s="673" t="s">
        <v>11030</v>
      </c>
    </row>
    <row r="2888" spans="1:28" ht="292.5">
      <c r="A2888" s="475" t="s">
        <v>28610</v>
      </c>
      <c r="B2888" s="1179" t="s">
        <v>11928</v>
      </c>
      <c r="C2888" s="422" t="s">
        <v>6866</v>
      </c>
      <c r="D2888" s="632" t="s">
        <v>9702</v>
      </c>
      <c r="E2888" s="476" t="s">
        <v>11758</v>
      </c>
      <c r="F2888" s="422" t="s">
        <v>612</v>
      </c>
      <c r="G2888" s="652" t="s">
        <v>8210</v>
      </c>
      <c r="H2888" s="422" t="s">
        <v>11931</v>
      </c>
      <c r="I2888" s="652"/>
      <c r="J2888" s="652"/>
      <c r="K2888" s="632" t="s">
        <v>10</v>
      </c>
      <c r="L2888" s="639">
        <v>1</v>
      </c>
      <c r="M2888" s="639" t="s">
        <v>694</v>
      </c>
      <c r="N2888" s="633">
        <v>24400.86</v>
      </c>
      <c r="O2888" s="633">
        <v>24400.86</v>
      </c>
      <c r="P2888" s="647">
        <f t="shared" si="91"/>
        <v>0</v>
      </c>
      <c r="Q2888" s="638">
        <f t="shared" si="92"/>
        <v>0</v>
      </c>
      <c r="R2888" s="693" t="s">
        <v>9710</v>
      </c>
      <c r="S2888" s="673" t="s">
        <v>11017</v>
      </c>
      <c r="T2888" s="674" t="s">
        <v>11018</v>
      </c>
      <c r="U2888" s="672"/>
      <c r="V2888" s="672"/>
      <c r="W2888" s="670">
        <v>42587</v>
      </c>
      <c r="X2888" s="670">
        <v>42587</v>
      </c>
      <c r="Y2888" s="422" t="s">
        <v>11932</v>
      </c>
      <c r="Z2888" s="633">
        <v>24400.86</v>
      </c>
      <c r="AA2888" s="693" t="s">
        <v>9710</v>
      </c>
      <c r="AB2888" s="673" t="s">
        <v>11017</v>
      </c>
    </row>
    <row r="2889" spans="1:28" ht="292.5">
      <c r="A2889" s="475" t="s">
        <v>28611</v>
      </c>
      <c r="B2889" s="1179" t="s">
        <v>11933</v>
      </c>
      <c r="C2889" s="422" t="s">
        <v>6920</v>
      </c>
      <c r="D2889" s="632" t="s">
        <v>9702</v>
      </c>
      <c r="E2889" s="476" t="s">
        <v>11758</v>
      </c>
      <c r="F2889" s="422" t="s">
        <v>612</v>
      </c>
      <c r="G2889" s="652" t="s">
        <v>1785</v>
      </c>
      <c r="H2889" s="422" t="s">
        <v>11934</v>
      </c>
      <c r="I2889" s="652"/>
      <c r="J2889" s="652"/>
      <c r="K2889" s="632" t="s">
        <v>10</v>
      </c>
      <c r="L2889" s="639">
        <v>1</v>
      </c>
      <c r="M2889" s="639" t="s">
        <v>694</v>
      </c>
      <c r="N2889" s="633">
        <v>106170</v>
      </c>
      <c r="O2889" s="633">
        <v>106170</v>
      </c>
      <c r="P2889" s="647">
        <f t="shared" si="91"/>
        <v>0</v>
      </c>
      <c r="Q2889" s="638">
        <f t="shared" si="92"/>
        <v>0</v>
      </c>
      <c r="R2889" s="674" t="s">
        <v>9706</v>
      </c>
      <c r="S2889" s="673" t="s">
        <v>11030</v>
      </c>
      <c r="T2889" s="674" t="s">
        <v>11810</v>
      </c>
      <c r="U2889" s="672"/>
      <c r="V2889" s="672"/>
      <c r="W2889" s="670">
        <v>42569</v>
      </c>
      <c r="X2889" s="670">
        <v>42569</v>
      </c>
      <c r="Y2889" s="422" t="s">
        <v>11935</v>
      </c>
      <c r="Z2889" s="633">
        <v>106170</v>
      </c>
      <c r="AA2889" s="674" t="s">
        <v>9706</v>
      </c>
      <c r="AB2889" s="673" t="s">
        <v>11030</v>
      </c>
    </row>
    <row r="2890" spans="1:28" ht="292.5">
      <c r="A2890" s="475" t="s">
        <v>28612</v>
      </c>
      <c r="B2890" s="1179" t="s">
        <v>11933</v>
      </c>
      <c r="C2890" s="422" t="s">
        <v>6920</v>
      </c>
      <c r="D2890" s="632" t="s">
        <v>9702</v>
      </c>
      <c r="E2890" s="476" t="s">
        <v>11758</v>
      </c>
      <c r="F2890" s="422" t="s">
        <v>612</v>
      </c>
      <c r="G2890" s="652" t="s">
        <v>8210</v>
      </c>
      <c r="H2890" s="422" t="s">
        <v>11936</v>
      </c>
      <c r="I2890" s="652"/>
      <c r="J2890" s="652"/>
      <c r="K2890" s="632" t="s">
        <v>10</v>
      </c>
      <c r="L2890" s="639">
        <v>1</v>
      </c>
      <c r="M2890" s="639" t="s">
        <v>694</v>
      </c>
      <c r="N2890" s="633">
        <v>158442.13</v>
      </c>
      <c r="O2890" s="633">
        <v>158442.13</v>
      </c>
      <c r="P2890" s="647">
        <f t="shared" si="91"/>
        <v>0</v>
      </c>
      <c r="Q2890" s="638">
        <f t="shared" si="92"/>
        <v>0</v>
      </c>
      <c r="R2890" s="693" t="s">
        <v>9710</v>
      </c>
      <c r="S2890" s="673" t="s">
        <v>11017</v>
      </c>
      <c r="T2890" s="674" t="s">
        <v>11018</v>
      </c>
      <c r="U2890" s="672"/>
      <c r="V2890" s="672"/>
      <c r="W2890" s="670">
        <v>42587</v>
      </c>
      <c r="X2890" s="670">
        <v>42587</v>
      </c>
      <c r="Y2890" s="422" t="s">
        <v>11937</v>
      </c>
      <c r="Z2890" s="633">
        <v>158442.13</v>
      </c>
      <c r="AA2890" s="693" t="s">
        <v>9710</v>
      </c>
      <c r="AB2890" s="673" t="s">
        <v>11017</v>
      </c>
    </row>
    <row r="2891" spans="1:28" ht="292.5">
      <c r="A2891" s="475" t="s">
        <v>28613</v>
      </c>
      <c r="B2891" s="1179" t="s">
        <v>11933</v>
      </c>
      <c r="C2891" s="422" t="s">
        <v>6920</v>
      </c>
      <c r="D2891" s="632" t="s">
        <v>9702</v>
      </c>
      <c r="E2891" s="476" t="s">
        <v>11758</v>
      </c>
      <c r="F2891" s="422" t="s">
        <v>612</v>
      </c>
      <c r="G2891" s="652" t="s">
        <v>1785</v>
      </c>
      <c r="H2891" s="422" t="s">
        <v>11938</v>
      </c>
      <c r="I2891" s="652"/>
      <c r="J2891" s="652"/>
      <c r="K2891" s="632" t="s">
        <v>10</v>
      </c>
      <c r="L2891" s="639">
        <v>1</v>
      </c>
      <c r="M2891" s="639" t="s">
        <v>694</v>
      </c>
      <c r="N2891" s="633">
        <v>36915</v>
      </c>
      <c r="O2891" s="633">
        <v>36915</v>
      </c>
      <c r="P2891" s="647">
        <f t="shared" si="91"/>
        <v>0</v>
      </c>
      <c r="Q2891" s="638">
        <f t="shared" si="92"/>
        <v>0</v>
      </c>
      <c r="R2891" s="694" t="s">
        <v>9714</v>
      </c>
      <c r="S2891" s="673" t="s">
        <v>11025</v>
      </c>
      <c r="T2891" s="674" t="s">
        <v>11768</v>
      </c>
      <c r="U2891" s="672"/>
      <c r="V2891" s="672"/>
      <c r="W2891" s="670">
        <v>42569</v>
      </c>
      <c r="X2891" s="670">
        <v>42569</v>
      </c>
      <c r="Y2891" s="422" t="s">
        <v>11939</v>
      </c>
      <c r="Z2891" s="633">
        <v>36915</v>
      </c>
      <c r="AA2891" s="694" t="s">
        <v>9714</v>
      </c>
      <c r="AB2891" s="673" t="s">
        <v>11025</v>
      </c>
    </row>
    <row r="2892" spans="1:28" ht="180">
      <c r="A2892" s="475" t="s">
        <v>28614</v>
      </c>
      <c r="B2892" s="1172" t="s">
        <v>4681</v>
      </c>
      <c r="C2892" s="652" t="s">
        <v>6875</v>
      </c>
      <c r="D2892" s="632" t="s">
        <v>269</v>
      </c>
      <c r="E2892" s="476" t="s">
        <v>11377</v>
      </c>
      <c r="F2892" s="422" t="s">
        <v>3373</v>
      </c>
      <c r="G2892" s="652" t="s">
        <v>6193</v>
      </c>
      <c r="H2892" s="632" t="s">
        <v>11940</v>
      </c>
      <c r="I2892" s="652"/>
      <c r="J2892" s="652"/>
      <c r="K2892" s="632" t="s">
        <v>10</v>
      </c>
      <c r="L2892" s="639">
        <v>1</v>
      </c>
      <c r="M2892" s="639" t="s">
        <v>694</v>
      </c>
      <c r="N2892" s="633">
        <v>56824.99</v>
      </c>
      <c r="O2892" s="633">
        <v>56824.99</v>
      </c>
      <c r="P2892" s="647">
        <f t="shared" si="91"/>
        <v>0</v>
      </c>
      <c r="Q2892" s="638">
        <f t="shared" si="92"/>
        <v>0</v>
      </c>
      <c r="R2892" s="693" t="s">
        <v>563</v>
      </c>
      <c r="S2892" s="673" t="s">
        <v>1354</v>
      </c>
      <c r="T2892" s="674" t="s">
        <v>11379</v>
      </c>
      <c r="U2892" s="672"/>
      <c r="V2892" s="672"/>
      <c r="W2892" s="670">
        <v>42667</v>
      </c>
      <c r="X2892" s="670">
        <v>42667</v>
      </c>
      <c r="Y2892" s="422" t="s">
        <v>11941</v>
      </c>
      <c r="Z2892" s="633">
        <v>56824.99</v>
      </c>
      <c r="AA2892" s="693" t="s">
        <v>563</v>
      </c>
      <c r="AB2892" s="673" t="s">
        <v>1354</v>
      </c>
    </row>
    <row r="2893" spans="1:28" ht="56.25">
      <c r="A2893" s="475" t="s">
        <v>28615</v>
      </c>
      <c r="B2893" s="1179" t="s">
        <v>11225</v>
      </c>
      <c r="C2893" s="652" t="s">
        <v>11226</v>
      </c>
      <c r="D2893" s="632" t="s">
        <v>269</v>
      </c>
      <c r="E2893" s="476" t="s">
        <v>11377</v>
      </c>
      <c r="F2893" s="422" t="s">
        <v>3381</v>
      </c>
      <c r="G2893" s="422" t="s">
        <v>3392</v>
      </c>
      <c r="H2893" s="632" t="s">
        <v>11942</v>
      </c>
      <c r="I2893" s="652"/>
      <c r="J2893" s="652"/>
      <c r="K2893" s="632" t="s">
        <v>10</v>
      </c>
      <c r="L2893" s="639">
        <v>1</v>
      </c>
      <c r="M2893" s="639" t="s">
        <v>694</v>
      </c>
      <c r="N2893" s="633">
        <v>60145.61</v>
      </c>
      <c r="O2893" s="633">
        <v>60145.61</v>
      </c>
      <c r="P2893" s="647">
        <f t="shared" si="91"/>
        <v>0</v>
      </c>
      <c r="Q2893" s="638">
        <f t="shared" si="92"/>
        <v>0</v>
      </c>
      <c r="R2893" s="693" t="s">
        <v>563</v>
      </c>
      <c r="S2893" s="673" t="s">
        <v>1354</v>
      </c>
      <c r="T2893" s="674" t="s">
        <v>11379</v>
      </c>
      <c r="U2893" s="476"/>
      <c r="V2893" s="476"/>
      <c r="W2893" s="670">
        <v>42682</v>
      </c>
      <c r="X2893" s="670">
        <v>42682</v>
      </c>
      <c r="Y2893" s="422" t="s">
        <v>11943</v>
      </c>
      <c r="Z2893" s="633">
        <v>60145.61</v>
      </c>
      <c r="AA2893" s="693" t="s">
        <v>563</v>
      </c>
      <c r="AB2893" s="673" t="s">
        <v>1354</v>
      </c>
    </row>
    <row r="2894" spans="1:28" ht="56.25">
      <c r="A2894" s="475" t="s">
        <v>28616</v>
      </c>
      <c r="B2894" s="1172" t="s">
        <v>11383</v>
      </c>
      <c r="C2894" s="652" t="s">
        <v>11261</v>
      </c>
      <c r="D2894" s="632" t="s">
        <v>269</v>
      </c>
      <c r="E2894" s="476" t="s">
        <v>11377</v>
      </c>
      <c r="F2894" s="422" t="s">
        <v>4174</v>
      </c>
      <c r="G2894" s="422" t="s">
        <v>3464</v>
      </c>
      <c r="H2894" s="632" t="s">
        <v>11944</v>
      </c>
      <c r="I2894" s="652"/>
      <c r="J2894" s="652"/>
      <c r="K2894" s="632" t="s">
        <v>10</v>
      </c>
      <c r="L2894" s="639">
        <v>1</v>
      </c>
      <c r="M2894" s="639" t="s">
        <v>694</v>
      </c>
      <c r="N2894" s="476">
        <v>39023.71</v>
      </c>
      <c r="O2894" s="476">
        <v>39023.71</v>
      </c>
      <c r="P2894" s="647">
        <f t="shared" si="91"/>
        <v>0</v>
      </c>
      <c r="Q2894" s="638">
        <f t="shared" si="92"/>
        <v>0</v>
      </c>
      <c r="R2894" s="693" t="s">
        <v>563</v>
      </c>
      <c r="S2894" s="673" t="s">
        <v>1354</v>
      </c>
      <c r="T2894" s="674" t="s">
        <v>11379</v>
      </c>
      <c r="U2894" s="672"/>
      <c r="V2894" s="672"/>
      <c r="W2894" s="670">
        <v>42697</v>
      </c>
      <c r="X2894" s="670">
        <v>42697</v>
      </c>
      <c r="Y2894" s="422" t="s">
        <v>11945</v>
      </c>
      <c r="Z2894" s="476">
        <v>39023.71</v>
      </c>
      <c r="AA2894" s="693" t="s">
        <v>563</v>
      </c>
      <c r="AB2894" s="673" t="s">
        <v>1354</v>
      </c>
    </row>
    <row r="2895" spans="1:28" ht="56.25">
      <c r="A2895" s="475" t="s">
        <v>28617</v>
      </c>
      <c r="B2895" s="1172" t="s">
        <v>11364</v>
      </c>
      <c r="C2895" s="652" t="s">
        <v>11365</v>
      </c>
      <c r="D2895" s="632" t="s">
        <v>269</v>
      </c>
      <c r="E2895" s="476" t="s">
        <v>11377</v>
      </c>
      <c r="F2895" s="422" t="s">
        <v>4174</v>
      </c>
      <c r="G2895" s="632" t="s">
        <v>11946</v>
      </c>
      <c r="H2895" s="632" t="s">
        <v>11411</v>
      </c>
      <c r="I2895" s="652"/>
      <c r="J2895" s="652"/>
      <c r="K2895" s="632" t="s">
        <v>10</v>
      </c>
      <c r="L2895" s="639">
        <v>1</v>
      </c>
      <c r="M2895" s="639" t="s">
        <v>694</v>
      </c>
      <c r="N2895" s="633">
        <v>62320.9</v>
      </c>
      <c r="O2895" s="633">
        <v>62320.9</v>
      </c>
      <c r="P2895" s="647">
        <f t="shared" si="91"/>
        <v>0</v>
      </c>
      <c r="Q2895" s="638">
        <f t="shared" si="92"/>
        <v>0</v>
      </c>
      <c r="R2895" s="693" t="s">
        <v>563</v>
      </c>
      <c r="S2895" s="673" t="s">
        <v>1354</v>
      </c>
      <c r="T2895" s="674" t="s">
        <v>11379</v>
      </c>
      <c r="U2895" s="672"/>
      <c r="V2895" s="672"/>
      <c r="W2895" s="670">
        <v>42697</v>
      </c>
      <c r="X2895" s="670">
        <v>42697</v>
      </c>
      <c r="Y2895" s="422" t="s">
        <v>11412</v>
      </c>
      <c r="Z2895" s="633">
        <v>62320.9</v>
      </c>
      <c r="AA2895" s="693" t="s">
        <v>563</v>
      </c>
      <c r="AB2895" s="673" t="s">
        <v>1354</v>
      </c>
    </row>
    <row r="2896" spans="1:28" ht="56.25">
      <c r="A2896" s="475" t="s">
        <v>28618</v>
      </c>
      <c r="B2896" s="1179" t="s">
        <v>11303</v>
      </c>
      <c r="C2896" s="652" t="s">
        <v>11304</v>
      </c>
      <c r="D2896" s="632" t="s">
        <v>269</v>
      </c>
      <c r="E2896" s="476" t="s">
        <v>11377</v>
      </c>
      <c r="F2896" s="422" t="s">
        <v>3432</v>
      </c>
      <c r="G2896" s="422" t="s">
        <v>3692</v>
      </c>
      <c r="H2896" s="632" t="s">
        <v>11557</v>
      </c>
      <c r="I2896" s="652"/>
      <c r="J2896" s="652"/>
      <c r="K2896" s="632" t="s">
        <v>10</v>
      </c>
      <c r="L2896" s="639">
        <v>1</v>
      </c>
      <c r="M2896" s="639" t="s">
        <v>694</v>
      </c>
      <c r="N2896" s="633">
        <v>13387.21</v>
      </c>
      <c r="O2896" s="633">
        <v>13387.21</v>
      </c>
      <c r="P2896" s="647">
        <f t="shared" si="91"/>
        <v>0</v>
      </c>
      <c r="Q2896" s="638">
        <f t="shared" si="92"/>
        <v>0</v>
      </c>
      <c r="R2896" s="693" t="s">
        <v>563</v>
      </c>
      <c r="S2896" s="673" t="s">
        <v>1354</v>
      </c>
      <c r="T2896" s="674" t="s">
        <v>11379</v>
      </c>
      <c r="U2896" s="672"/>
      <c r="V2896" s="672"/>
      <c r="W2896" s="670">
        <v>42702</v>
      </c>
      <c r="X2896" s="670">
        <v>42702</v>
      </c>
      <c r="Y2896" s="422" t="s">
        <v>11947</v>
      </c>
      <c r="Z2896" s="633">
        <v>13387.21</v>
      </c>
      <c r="AA2896" s="693" t="s">
        <v>563</v>
      </c>
      <c r="AB2896" s="673" t="s">
        <v>1354</v>
      </c>
    </row>
    <row r="2897" spans="1:28" ht="56.25">
      <c r="A2897" s="475" t="s">
        <v>28619</v>
      </c>
      <c r="B2897" s="1172" t="s">
        <v>11367</v>
      </c>
      <c r="C2897" s="652" t="s">
        <v>11368</v>
      </c>
      <c r="D2897" s="632" t="s">
        <v>269</v>
      </c>
      <c r="E2897" s="476" t="s">
        <v>11377</v>
      </c>
      <c r="F2897" s="422" t="s">
        <v>3398</v>
      </c>
      <c r="G2897" s="632" t="s">
        <v>11948</v>
      </c>
      <c r="H2897" s="632" t="s">
        <v>11395</v>
      </c>
      <c r="I2897" s="652"/>
      <c r="J2897" s="652"/>
      <c r="K2897" s="632" t="s">
        <v>10</v>
      </c>
      <c r="L2897" s="639">
        <v>1</v>
      </c>
      <c r="M2897" s="639" t="s">
        <v>694</v>
      </c>
      <c r="N2897" s="633">
        <v>18843.490000000002</v>
      </c>
      <c r="O2897" s="633">
        <v>18843.490000000002</v>
      </c>
      <c r="P2897" s="647">
        <f t="shared" si="91"/>
        <v>0</v>
      </c>
      <c r="Q2897" s="638">
        <f t="shared" si="92"/>
        <v>0</v>
      </c>
      <c r="R2897" s="693" t="s">
        <v>563</v>
      </c>
      <c r="S2897" s="673" t="s">
        <v>1354</v>
      </c>
      <c r="T2897" s="674" t="s">
        <v>11379</v>
      </c>
      <c r="U2897" s="476"/>
      <c r="V2897" s="476"/>
      <c r="W2897" s="670">
        <v>42709</v>
      </c>
      <c r="X2897" s="670">
        <v>42709</v>
      </c>
      <c r="Y2897" s="422" t="s">
        <v>11949</v>
      </c>
      <c r="Z2897" s="633">
        <v>18843.490000000002</v>
      </c>
      <c r="AA2897" s="693" t="s">
        <v>563</v>
      </c>
      <c r="AB2897" s="673" t="s">
        <v>1354</v>
      </c>
    </row>
    <row r="2898" spans="1:28" ht="56.25">
      <c r="A2898" s="475" t="s">
        <v>28620</v>
      </c>
      <c r="B2898" s="1179" t="s">
        <v>11452</v>
      </c>
      <c r="C2898" s="652" t="s">
        <v>11325</v>
      </c>
      <c r="D2898" s="632" t="s">
        <v>269</v>
      </c>
      <c r="E2898" s="476" t="s">
        <v>11377</v>
      </c>
      <c r="F2898" s="422" t="s">
        <v>3338</v>
      </c>
      <c r="G2898" s="632" t="s">
        <v>11950</v>
      </c>
      <c r="H2898" s="632" t="s">
        <v>11453</v>
      </c>
      <c r="I2898" s="652"/>
      <c r="J2898" s="652"/>
      <c r="K2898" s="632" t="s">
        <v>10</v>
      </c>
      <c r="L2898" s="639">
        <v>1</v>
      </c>
      <c r="M2898" s="639" t="s">
        <v>694</v>
      </c>
      <c r="N2898" s="633">
        <v>15600</v>
      </c>
      <c r="O2898" s="633">
        <v>15600</v>
      </c>
      <c r="P2898" s="647">
        <f t="shared" si="91"/>
        <v>0</v>
      </c>
      <c r="Q2898" s="638">
        <f t="shared" si="92"/>
        <v>0</v>
      </c>
      <c r="R2898" s="693" t="s">
        <v>563</v>
      </c>
      <c r="S2898" s="673" t="s">
        <v>1354</v>
      </c>
      <c r="T2898" s="674" t="s">
        <v>11379</v>
      </c>
      <c r="U2898" s="672"/>
      <c r="V2898" s="672"/>
      <c r="W2898" s="670">
        <v>42711</v>
      </c>
      <c r="X2898" s="670">
        <v>42711</v>
      </c>
      <c r="Y2898" s="422" t="s">
        <v>11951</v>
      </c>
      <c r="Z2898" s="633">
        <v>15600</v>
      </c>
      <c r="AA2898" s="693" t="s">
        <v>563</v>
      </c>
      <c r="AB2898" s="673" t="s">
        <v>1354</v>
      </c>
    </row>
    <row r="2899" spans="1:28" ht="56.25">
      <c r="A2899" s="475" t="s">
        <v>28621</v>
      </c>
      <c r="B2899" s="1179" t="s">
        <v>11479</v>
      </c>
      <c r="C2899" s="652" t="s">
        <v>11229</v>
      </c>
      <c r="D2899" s="632" t="s">
        <v>269</v>
      </c>
      <c r="E2899" s="476" t="s">
        <v>11377</v>
      </c>
      <c r="F2899" s="422" t="s">
        <v>3459</v>
      </c>
      <c r="G2899" s="632" t="s">
        <v>11948</v>
      </c>
      <c r="H2899" s="632" t="s">
        <v>11480</v>
      </c>
      <c r="I2899" s="652"/>
      <c r="J2899" s="652"/>
      <c r="K2899" s="632" t="s">
        <v>10</v>
      </c>
      <c r="L2899" s="639">
        <v>1</v>
      </c>
      <c r="M2899" s="639" t="s">
        <v>694</v>
      </c>
      <c r="N2899" s="633">
        <v>58484.63</v>
      </c>
      <c r="O2899" s="633">
        <v>58484.63</v>
      </c>
      <c r="P2899" s="647">
        <f t="shared" ref="P2899:P2962" si="93">N2899-O2899</f>
        <v>0</v>
      </c>
      <c r="Q2899" s="638">
        <f t="shared" ref="Q2899:Q2962" si="94">(100-((O2899/N2899)*100))/100</f>
        <v>0</v>
      </c>
      <c r="R2899" s="693" t="s">
        <v>563</v>
      </c>
      <c r="S2899" s="673" t="s">
        <v>1354</v>
      </c>
      <c r="T2899" s="674" t="s">
        <v>11379</v>
      </c>
      <c r="U2899" s="672"/>
      <c r="V2899" s="672"/>
      <c r="W2899" s="670">
        <v>42709</v>
      </c>
      <c r="X2899" s="670">
        <v>42709</v>
      </c>
      <c r="Y2899" s="422" t="s">
        <v>11952</v>
      </c>
      <c r="Z2899" s="633">
        <v>58484.63</v>
      </c>
      <c r="AA2899" s="693" t="s">
        <v>563</v>
      </c>
      <c r="AB2899" s="673" t="s">
        <v>1354</v>
      </c>
    </row>
    <row r="2900" spans="1:28" ht="56.25">
      <c r="A2900" s="475" t="s">
        <v>28622</v>
      </c>
      <c r="B2900" s="1179" t="s">
        <v>11263</v>
      </c>
      <c r="C2900" s="652" t="s">
        <v>11264</v>
      </c>
      <c r="D2900" s="632" t="s">
        <v>269</v>
      </c>
      <c r="E2900" s="476" t="s">
        <v>11377</v>
      </c>
      <c r="F2900" s="422" t="s">
        <v>3338</v>
      </c>
      <c r="G2900" s="632" t="s">
        <v>11953</v>
      </c>
      <c r="H2900" s="632" t="s">
        <v>11450</v>
      </c>
      <c r="I2900" s="652"/>
      <c r="J2900" s="652"/>
      <c r="K2900" s="632" t="s">
        <v>10</v>
      </c>
      <c r="L2900" s="639">
        <v>1</v>
      </c>
      <c r="M2900" s="639" t="s">
        <v>694</v>
      </c>
      <c r="N2900" s="633">
        <v>62762.080000000002</v>
      </c>
      <c r="O2900" s="633">
        <v>62762.080000000002</v>
      </c>
      <c r="P2900" s="647">
        <f t="shared" si="93"/>
        <v>0</v>
      </c>
      <c r="Q2900" s="638">
        <f t="shared" si="94"/>
        <v>0</v>
      </c>
      <c r="R2900" s="693" t="s">
        <v>563</v>
      </c>
      <c r="S2900" s="673" t="s">
        <v>1354</v>
      </c>
      <c r="T2900" s="674" t="s">
        <v>11379</v>
      </c>
      <c r="U2900" s="672"/>
      <c r="V2900" s="672"/>
      <c r="W2900" s="670">
        <v>42711</v>
      </c>
      <c r="X2900" s="670">
        <v>42711</v>
      </c>
      <c r="Y2900" s="422" t="s">
        <v>11954</v>
      </c>
      <c r="Z2900" s="633">
        <v>62762.080000000002</v>
      </c>
      <c r="AA2900" s="693" t="s">
        <v>563</v>
      </c>
      <c r="AB2900" s="673" t="s">
        <v>1354</v>
      </c>
    </row>
    <row r="2901" spans="1:28" ht="56.25">
      <c r="A2901" s="475" t="s">
        <v>28623</v>
      </c>
      <c r="B2901" s="1179" t="s">
        <v>11485</v>
      </c>
      <c r="C2901" s="652" t="s">
        <v>11253</v>
      </c>
      <c r="D2901" s="632" t="s">
        <v>269</v>
      </c>
      <c r="E2901" s="476" t="s">
        <v>11377</v>
      </c>
      <c r="F2901" s="422" t="s">
        <v>10512</v>
      </c>
      <c r="G2901" s="632" t="s">
        <v>4191</v>
      </c>
      <c r="H2901" s="632" t="s">
        <v>11955</v>
      </c>
      <c r="I2901" s="652"/>
      <c r="J2901" s="652"/>
      <c r="K2901" s="632" t="s">
        <v>10</v>
      </c>
      <c r="L2901" s="639">
        <v>1</v>
      </c>
      <c r="M2901" s="639" t="s">
        <v>694</v>
      </c>
      <c r="N2901" s="633">
        <v>41455.53</v>
      </c>
      <c r="O2901" s="633">
        <v>41455.53</v>
      </c>
      <c r="P2901" s="647">
        <f t="shared" si="93"/>
        <v>0</v>
      </c>
      <c r="Q2901" s="638">
        <f t="shared" si="94"/>
        <v>0</v>
      </c>
      <c r="R2901" s="693" t="s">
        <v>563</v>
      </c>
      <c r="S2901" s="673" t="s">
        <v>1354</v>
      </c>
      <c r="T2901" s="674" t="s">
        <v>11379</v>
      </c>
      <c r="U2901" s="476"/>
      <c r="V2901" s="476"/>
      <c r="W2901" s="670">
        <v>42716</v>
      </c>
      <c r="X2901" s="670">
        <v>42716</v>
      </c>
      <c r="Y2901" s="422" t="s">
        <v>11956</v>
      </c>
      <c r="Z2901" s="633">
        <v>41455.53</v>
      </c>
      <c r="AA2901" s="693" t="s">
        <v>563</v>
      </c>
      <c r="AB2901" s="673" t="s">
        <v>1354</v>
      </c>
    </row>
    <row r="2902" spans="1:28" ht="56.25">
      <c r="A2902" s="475" t="s">
        <v>28624</v>
      </c>
      <c r="B2902" s="1179" t="s">
        <v>11455</v>
      </c>
      <c r="C2902" s="652" t="s">
        <v>11207</v>
      </c>
      <c r="D2902" s="632" t="s">
        <v>269</v>
      </c>
      <c r="E2902" s="476" t="s">
        <v>11377</v>
      </c>
      <c r="F2902" s="422" t="s">
        <v>3398</v>
      </c>
      <c r="G2902" s="632" t="s">
        <v>11948</v>
      </c>
      <c r="H2902" s="632" t="s">
        <v>11957</v>
      </c>
      <c r="I2902" s="652"/>
      <c r="J2902" s="652"/>
      <c r="K2902" s="632" t="s">
        <v>10</v>
      </c>
      <c r="L2902" s="639">
        <v>1</v>
      </c>
      <c r="M2902" s="639" t="s">
        <v>694</v>
      </c>
      <c r="N2902" s="637">
        <v>47197.09</v>
      </c>
      <c r="O2902" s="637">
        <v>47197.09</v>
      </c>
      <c r="P2902" s="647">
        <f t="shared" si="93"/>
        <v>0</v>
      </c>
      <c r="Q2902" s="638">
        <f t="shared" si="94"/>
        <v>0</v>
      </c>
      <c r="R2902" s="693" t="s">
        <v>563</v>
      </c>
      <c r="S2902" s="673" t="s">
        <v>1354</v>
      </c>
      <c r="T2902" s="674" t="s">
        <v>11379</v>
      </c>
      <c r="U2902" s="672"/>
      <c r="V2902" s="672"/>
      <c r="W2902" s="670">
        <v>42709</v>
      </c>
      <c r="X2902" s="633">
        <v>42709</v>
      </c>
      <c r="Y2902" s="422" t="s">
        <v>11958</v>
      </c>
      <c r="Z2902" s="637">
        <v>47197.09</v>
      </c>
      <c r="AA2902" s="693" t="s">
        <v>563</v>
      </c>
      <c r="AB2902" s="673" t="s">
        <v>1354</v>
      </c>
    </row>
    <row r="2903" spans="1:28" ht="123.75">
      <c r="A2903" s="475" t="s">
        <v>28625</v>
      </c>
      <c r="B2903" s="1172" t="s">
        <v>4696</v>
      </c>
      <c r="C2903" s="422" t="s">
        <v>6887</v>
      </c>
      <c r="D2903" s="632" t="s">
        <v>268</v>
      </c>
      <c r="E2903" s="476" t="s">
        <v>1832</v>
      </c>
      <c r="F2903" s="422" t="s">
        <v>3406</v>
      </c>
      <c r="G2903" s="652"/>
      <c r="H2903" s="422"/>
      <c r="I2903" s="652"/>
      <c r="J2903" s="652"/>
      <c r="K2903" s="632" t="s">
        <v>10</v>
      </c>
      <c r="L2903" s="639">
        <v>1</v>
      </c>
      <c r="M2903" s="639" t="s">
        <v>694</v>
      </c>
      <c r="N2903" s="640">
        <v>295200</v>
      </c>
      <c r="O2903" s="640">
        <v>295200</v>
      </c>
      <c r="P2903" s="647">
        <f t="shared" si="93"/>
        <v>0</v>
      </c>
      <c r="Q2903" s="638">
        <f t="shared" si="94"/>
        <v>0</v>
      </c>
      <c r="R2903" s="693" t="s">
        <v>1148</v>
      </c>
      <c r="S2903" s="673" t="s">
        <v>834</v>
      </c>
      <c r="T2903" s="674" t="s">
        <v>11199</v>
      </c>
      <c r="U2903" s="672"/>
      <c r="V2903" s="672"/>
      <c r="W2903" s="670">
        <v>42710</v>
      </c>
      <c r="X2903" s="670">
        <v>42710</v>
      </c>
      <c r="Y2903" s="422" t="s">
        <v>11959</v>
      </c>
      <c r="Z2903" s="640">
        <v>295200</v>
      </c>
      <c r="AA2903" s="693" t="s">
        <v>1148</v>
      </c>
      <c r="AB2903" s="673" t="s">
        <v>834</v>
      </c>
    </row>
    <row r="2904" spans="1:28" ht="45">
      <c r="A2904" s="475" t="s">
        <v>28626</v>
      </c>
      <c r="B2904" s="1172" t="s">
        <v>11203</v>
      </c>
      <c r="C2904" s="422" t="s">
        <v>11204</v>
      </c>
      <c r="D2904" s="632" t="s">
        <v>268</v>
      </c>
      <c r="E2904" s="476" t="s">
        <v>1832</v>
      </c>
      <c r="F2904" s="422" t="s">
        <v>3815</v>
      </c>
      <c r="G2904" s="652"/>
      <c r="H2904" s="422"/>
      <c r="I2904" s="652"/>
      <c r="J2904" s="652"/>
      <c r="K2904" s="632" t="s">
        <v>10</v>
      </c>
      <c r="L2904" s="639">
        <v>1</v>
      </c>
      <c r="M2904" s="639" t="s">
        <v>694</v>
      </c>
      <c r="N2904" s="640">
        <v>204666</v>
      </c>
      <c r="O2904" s="640">
        <v>204666</v>
      </c>
      <c r="P2904" s="647">
        <f t="shared" si="93"/>
        <v>0</v>
      </c>
      <c r="Q2904" s="638">
        <f t="shared" si="94"/>
        <v>0</v>
      </c>
      <c r="R2904" s="693" t="s">
        <v>1148</v>
      </c>
      <c r="S2904" s="673" t="s">
        <v>834</v>
      </c>
      <c r="T2904" s="674" t="s">
        <v>11199</v>
      </c>
      <c r="U2904" s="672"/>
      <c r="V2904" s="672"/>
      <c r="W2904" s="670">
        <v>42674</v>
      </c>
      <c r="X2904" s="670">
        <v>42674</v>
      </c>
      <c r="Y2904" s="422" t="s">
        <v>11960</v>
      </c>
      <c r="Z2904" s="640">
        <v>204666</v>
      </c>
      <c r="AA2904" s="693" t="s">
        <v>1148</v>
      </c>
      <c r="AB2904" s="673" t="s">
        <v>834</v>
      </c>
    </row>
    <row r="2905" spans="1:28" ht="45">
      <c r="A2905" s="475" t="s">
        <v>28627</v>
      </c>
      <c r="B2905" s="1172" t="s">
        <v>11209</v>
      </c>
      <c r="C2905" s="422" t="s">
        <v>11210</v>
      </c>
      <c r="D2905" s="632" t="s">
        <v>268</v>
      </c>
      <c r="E2905" s="476" t="s">
        <v>1832</v>
      </c>
      <c r="F2905" s="422" t="s">
        <v>3815</v>
      </c>
      <c r="G2905" s="652"/>
      <c r="H2905" s="422"/>
      <c r="I2905" s="652"/>
      <c r="J2905" s="652"/>
      <c r="K2905" s="632" t="s">
        <v>10</v>
      </c>
      <c r="L2905" s="639">
        <v>1</v>
      </c>
      <c r="M2905" s="639" t="s">
        <v>694</v>
      </c>
      <c r="N2905" s="633">
        <v>61296.4</v>
      </c>
      <c r="O2905" s="633">
        <v>61296.4</v>
      </c>
      <c r="P2905" s="647">
        <f t="shared" si="93"/>
        <v>0</v>
      </c>
      <c r="Q2905" s="638">
        <f t="shared" si="94"/>
        <v>0</v>
      </c>
      <c r="R2905" s="693" t="s">
        <v>1148</v>
      </c>
      <c r="S2905" s="673" t="s">
        <v>834</v>
      </c>
      <c r="T2905" s="674" t="s">
        <v>11199</v>
      </c>
      <c r="U2905" s="476"/>
      <c r="V2905" s="476"/>
      <c r="W2905" s="670">
        <v>42674</v>
      </c>
      <c r="X2905" s="670">
        <v>42674</v>
      </c>
      <c r="Y2905" s="422" t="s">
        <v>11961</v>
      </c>
      <c r="Z2905" s="633">
        <v>61296.4</v>
      </c>
      <c r="AA2905" s="693" t="s">
        <v>1148</v>
      </c>
      <c r="AB2905" s="673" t="s">
        <v>834</v>
      </c>
    </row>
    <row r="2906" spans="1:28" ht="45">
      <c r="A2906" s="475" t="s">
        <v>28628</v>
      </c>
      <c r="B2906" s="1172" t="s">
        <v>11212</v>
      </c>
      <c r="C2906" s="422" t="s">
        <v>11213</v>
      </c>
      <c r="D2906" s="632" t="s">
        <v>268</v>
      </c>
      <c r="E2906" s="476" t="s">
        <v>1832</v>
      </c>
      <c r="F2906" s="422" t="s">
        <v>3692</v>
      </c>
      <c r="G2906" s="652"/>
      <c r="H2906" s="422"/>
      <c r="I2906" s="652"/>
      <c r="J2906" s="652"/>
      <c r="K2906" s="632" t="s">
        <v>10</v>
      </c>
      <c r="L2906" s="639">
        <v>1</v>
      </c>
      <c r="M2906" s="639" t="s">
        <v>694</v>
      </c>
      <c r="N2906" s="633">
        <v>91063.62</v>
      </c>
      <c r="O2906" s="633">
        <v>91063.62</v>
      </c>
      <c r="P2906" s="647">
        <f t="shared" si="93"/>
        <v>0</v>
      </c>
      <c r="Q2906" s="638">
        <f t="shared" si="94"/>
        <v>0</v>
      </c>
      <c r="R2906" s="693" t="s">
        <v>1148</v>
      </c>
      <c r="S2906" s="673" t="s">
        <v>834</v>
      </c>
      <c r="T2906" s="674" t="s">
        <v>11199</v>
      </c>
      <c r="U2906" s="672"/>
      <c r="V2906" s="672"/>
      <c r="W2906" s="670">
        <v>42709</v>
      </c>
      <c r="X2906" s="670">
        <v>42709</v>
      </c>
      <c r="Y2906" s="422" t="s">
        <v>11962</v>
      </c>
      <c r="Z2906" s="633">
        <v>91063.62</v>
      </c>
      <c r="AA2906" s="693" t="s">
        <v>1148</v>
      </c>
      <c r="AB2906" s="673" t="s">
        <v>834</v>
      </c>
    </row>
    <row r="2907" spans="1:28" ht="45">
      <c r="A2907" s="475" t="s">
        <v>28629</v>
      </c>
      <c r="B2907" s="1172" t="s">
        <v>11215</v>
      </c>
      <c r="C2907" s="422" t="s">
        <v>11216</v>
      </c>
      <c r="D2907" s="632" t="s">
        <v>268</v>
      </c>
      <c r="E2907" s="476" t="s">
        <v>1832</v>
      </c>
      <c r="F2907" s="422" t="s">
        <v>3338</v>
      </c>
      <c r="G2907" s="652"/>
      <c r="H2907" s="422"/>
      <c r="I2907" s="652"/>
      <c r="J2907" s="652"/>
      <c r="K2907" s="632" t="s">
        <v>10</v>
      </c>
      <c r="L2907" s="639">
        <v>1</v>
      </c>
      <c r="M2907" s="639" t="s">
        <v>694</v>
      </c>
      <c r="N2907" s="633">
        <v>67064.800000000003</v>
      </c>
      <c r="O2907" s="633">
        <v>67064.800000000003</v>
      </c>
      <c r="P2907" s="647">
        <f t="shared" si="93"/>
        <v>0</v>
      </c>
      <c r="Q2907" s="638">
        <f t="shared" si="94"/>
        <v>0</v>
      </c>
      <c r="R2907" s="693" t="s">
        <v>1148</v>
      </c>
      <c r="S2907" s="673" t="s">
        <v>834</v>
      </c>
      <c r="T2907" s="674" t="s">
        <v>11199</v>
      </c>
      <c r="U2907" s="672"/>
      <c r="V2907" s="672"/>
      <c r="W2907" s="670">
        <v>42702</v>
      </c>
      <c r="X2907" s="670">
        <v>42702</v>
      </c>
      <c r="Y2907" s="422" t="s">
        <v>11963</v>
      </c>
      <c r="Z2907" s="633">
        <v>67064.800000000003</v>
      </c>
      <c r="AA2907" s="693" t="s">
        <v>1148</v>
      </c>
      <c r="AB2907" s="673" t="s">
        <v>834</v>
      </c>
    </row>
    <row r="2908" spans="1:28" ht="123.75">
      <c r="A2908" s="475" t="s">
        <v>28630</v>
      </c>
      <c r="B2908" s="1172" t="s">
        <v>4688</v>
      </c>
      <c r="C2908" s="422" t="s">
        <v>6914</v>
      </c>
      <c r="D2908" s="632" t="s">
        <v>268</v>
      </c>
      <c r="E2908" s="476" t="s">
        <v>1832</v>
      </c>
      <c r="F2908" s="422" t="s">
        <v>3705</v>
      </c>
      <c r="G2908" s="652"/>
      <c r="H2908" s="422"/>
      <c r="I2908" s="652"/>
      <c r="J2908" s="652"/>
      <c r="K2908" s="632" t="s">
        <v>10</v>
      </c>
      <c r="L2908" s="639">
        <v>1</v>
      </c>
      <c r="M2908" s="639" t="s">
        <v>694</v>
      </c>
      <c r="N2908" s="633">
        <v>195078</v>
      </c>
      <c r="O2908" s="633">
        <v>195078</v>
      </c>
      <c r="P2908" s="647">
        <f t="shared" si="93"/>
        <v>0</v>
      </c>
      <c r="Q2908" s="638">
        <f t="shared" si="94"/>
        <v>0</v>
      </c>
      <c r="R2908" s="693" t="s">
        <v>1148</v>
      </c>
      <c r="S2908" s="673" t="s">
        <v>834</v>
      </c>
      <c r="T2908" s="674" t="s">
        <v>11199</v>
      </c>
      <c r="U2908" s="672"/>
      <c r="V2908" s="672"/>
      <c r="W2908" s="670">
        <v>42696</v>
      </c>
      <c r="X2908" s="670">
        <v>42696</v>
      </c>
      <c r="Y2908" s="422" t="s">
        <v>11964</v>
      </c>
      <c r="Z2908" s="633">
        <v>195078</v>
      </c>
      <c r="AA2908" s="693" t="s">
        <v>1148</v>
      </c>
      <c r="AB2908" s="673" t="s">
        <v>834</v>
      </c>
    </row>
    <row r="2909" spans="1:28" ht="45">
      <c r="A2909" s="475" t="s">
        <v>28631</v>
      </c>
      <c r="B2909" s="1172" t="s">
        <v>11219</v>
      </c>
      <c r="C2909" s="422" t="s">
        <v>11220</v>
      </c>
      <c r="D2909" s="632" t="s">
        <v>268</v>
      </c>
      <c r="E2909" s="476" t="s">
        <v>1832</v>
      </c>
      <c r="F2909" s="422" t="s">
        <v>718</v>
      </c>
      <c r="G2909" s="652"/>
      <c r="H2909" s="422"/>
      <c r="I2909" s="652"/>
      <c r="J2909" s="652"/>
      <c r="K2909" s="632" t="s">
        <v>10</v>
      </c>
      <c r="L2909" s="639">
        <v>1</v>
      </c>
      <c r="M2909" s="639" t="s">
        <v>694</v>
      </c>
      <c r="N2909" s="633">
        <v>165205.95000000001</v>
      </c>
      <c r="O2909" s="633">
        <v>165205.95000000001</v>
      </c>
      <c r="P2909" s="647">
        <f t="shared" si="93"/>
        <v>0</v>
      </c>
      <c r="Q2909" s="638">
        <f t="shared" si="94"/>
        <v>0</v>
      </c>
      <c r="R2909" s="693" t="s">
        <v>1148</v>
      </c>
      <c r="S2909" s="673" t="s">
        <v>834</v>
      </c>
      <c r="T2909" s="674" t="s">
        <v>11199</v>
      </c>
      <c r="U2909" s="476"/>
      <c r="V2909" s="476"/>
      <c r="W2909" s="670">
        <v>42646</v>
      </c>
      <c r="X2909" s="670">
        <v>42646</v>
      </c>
      <c r="Y2909" s="422" t="s">
        <v>11965</v>
      </c>
      <c r="Z2909" s="633">
        <v>165205.95000000001</v>
      </c>
      <c r="AA2909" s="693" t="s">
        <v>1148</v>
      </c>
      <c r="AB2909" s="673" t="s">
        <v>834</v>
      </c>
    </row>
    <row r="2910" spans="1:28" ht="180">
      <c r="A2910" s="475" t="s">
        <v>28632</v>
      </c>
      <c r="B2910" s="1172" t="s">
        <v>4681</v>
      </c>
      <c r="C2910" s="422" t="s">
        <v>6875</v>
      </c>
      <c r="D2910" s="632" t="s">
        <v>268</v>
      </c>
      <c r="E2910" s="476" t="s">
        <v>1832</v>
      </c>
      <c r="F2910" s="422" t="s">
        <v>3448</v>
      </c>
      <c r="G2910" s="652"/>
      <c r="H2910" s="422"/>
      <c r="I2910" s="652"/>
      <c r="J2910" s="652"/>
      <c r="K2910" s="632" t="s">
        <v>10</v>
      </c>
      <c r="L2910" s="639">
        <v>1</v>
      </c>
      <c r="M2910" s="639" t="s">
        <v>694</v>
      </c>
      <c r="N2910" s="633">
        <v>293760</v>
      </c>
      <c r="O2910" s="633">
        <v>293760</v>
      </c>
      <c r="P2910" s="647">
        <f t="shared" si="93"/>
        <v>0</v>
      </c>
      <c r="Q2910" s="638">
        <f t="shared" si="94"/>
        <v>0</v>
      </c>
      <c r="R2910" s="693" t="s">
        <v>1148</v>
      </c>
      <c r="S2910" s="673" t="s">
        <v>834</v>
      </c>
      <c r="T2910" s="674" t="s">
        <v>11199</v>
      </c>
      <c r="U2910" s="672"/>
      <c r="V2910" s="672"/>
      <c r="W2910" s="670">
        <v>42683</v>
      </c>
      <c r="X2910" s="670">
        <v>42683</v>
      </c>
      <c r="Y2910" s="422" t="s">
        <v>11966</v>
      </c>
      <c r="Z2910" s="633">
        <v>293760</v>
      </c>
      <c r="AA2910" s="693" t="s">
        <v>1148</v>
      </c>
      <c r="AB2910" s="673" t="s">
        <v>834</v>
      </c>
    </row>
    <row r="2911" spans="1:28" ht="112.5">
      <c r="A2911" s="475" t="s">
        <v>28633</v>
      </c>
      <c r="B2911" s="1172" t="s">
        <v>4562</v>
      </c>
      <c r="C2911" s="422" t="s">
        <v>6893</v>
      </c>
      <c r="D2911" s="632" t="s">
        <v>268</v>
      </c>
      <c r="E2911" s="476" t="s">
        <v>1832</v>
      </c>
      <c r="F2911" s="422" t="s">
        <v>3372</v>
      </c>
      <c r="G2911" s="652"/>
      <c r="H2911" s="422"/>
      <c r="I2911" s="652"/>
      <c r="J2911" s="652"/>
      <c r="K2911" s="632" t="s">
        <v>10</v>
      </c>
      <c r="L2911" s="639">
        <v>1</v>
      </c>
      <c r="M2911" s="639" t="s">
        <v>694</v>
      </c>
      <c r="N2911" s="633">
        <v>239553.9</v>
      </c>
      <c r="O2911" s="633">
        <v>239553.9</v>
      </c>
      <c r="P2911" s="647">
        <f t="shared" si="93"/>
        <v>0</v>
      </c>
      <c r="Q2911" s="638">
        <f t="shared" si="94"/>
        <v>0</v>
      </c>
      <c r="R2911" s="693" t="s">
        <v>1148</v>
      </c>
      <c r="S2911" s="673" t="s">
        <v>834</v>
      </c>
      <c r="T2911" s="674" t="s">
        <v>11199</v>
      </c>
      <c r="U2911" s="672"/>
      <c r="V2911" s="672"/>
      <c r="W2911" s="670">
        <v>42646</v>
      </c>
      <c r="X2911" s="670">
        <v>42646</v>
      </c>
      <c r="Y2911" s="422" t="s">
        <v>11967</v>
      </c>
      <c r="Z2911" s="633">
        <v>239553.9</v>
      </c>
      <c r="AA2911" s="693" t="s">
        <v>1148</v>
      </c>
      <c r="AB2911" s="673" t="s">
        <v>834</v>
      </c>
    </row>
    <row r="2912" spans="1:28" ht="45">
      <c r="A2912" s="475" t="s">
        <v>28634</v>
      </c>
      <c r="B2912" s="1172" t="s">
        <v>11225</v>
      </c>
      <c r="C2912" s="422" t="s">
        <v>11226</v>
      </c>
      <c r="D2912" s="632" t="s">
        <v>268</v>
      </c>
      <c r="E2912" s="476" t="s">
        <v>1832</v>
      </c>
      <c r="F2912" s="422" t="s">
        <v>3398</v>
      </c>
      <c r="G2912" s="652"/>
      <c r="H2912" s="422"/>
      <c r="I2912" s="652"/>
      <c r="J2912" s="652"/>
      <c r="K2912" s="632" t="s">
        <v>10</v>
      </c>
      <c r="L2912" s="639">
        <v>1</v>
      </c>
      <c r="M2912" s="639" t="s">
        <v>694</v>
      </c>
      <c r="N2912" s="633">
        <v>146613.5</v>
      </c>
      <c r="O2912" s="633">
        <v>146613.5</v>
      </c>
      <c r="P2912" s="647">
        <f t="shared" si="93"/>
        <v>0</v>
      </c>
      <c r="Q2912" s="638">
        <f t="shared" si="94"/>
        <v>0</v>
      </c>
      <c r="R2912" s="693" t="s">
        <v>1148</v>
      </c>
      <c r="S2912" s="673" t="s">
        <v>834</v>
      </c>
      <c r="T2912" s="674" t="s">
        <v>11199</v>
      </c>
      <c r="U2912" s="672"/>
      <c r="V2912" s="672"/>
      <c r="W2912" s="670">
        <v>42702</v>
      </c>
      <c r="X2912" s="670">
        <v>42702</v>
      </c>
      <c r="Y2912" s="422" t="s">
        <v>11968</v>
      </c>
      <c r="Z2912" s="633">
        <v>146613.5</v>
      </c>
      <c r="AA2912" s="693" t="s">
        <v>1148</v>
      </c>
      <c r="AB2912" s="673" t="s">
        <v>834</v>
      </c>
    </row>
    <row r="2913" spans="1:28" ht="45">
      <c r="A2913" s="475" t="s">
        <v>28635</v>
      </c>
      <c r="B2913" s="1172" t="s">
        <v>11231</v>
      </c>
      <c r="C2913" s="422" t="s">
        <v>11232</v>
      </c>
      <c r="D2913" s="632" t="s">
        <v>268</v>
      </c>
      <c r="E2913" s="476" t="s">
        <v>1832</v>
      </c>
      <c r="F2913" s="422" t="s">
        <v>3705</v>
      </c>
      <c r="G2913" s="652"/>
      <c r="H2913" s="422"/>
      <c r="I2913" s="652"/>
      <c r="J2913" s="652"/>
      <c r="K2913" s="632" t="s">
        <v>10</v>
      </c>
      <c r="L2913" s="639">
        <v>1</v>
      </c>
      <c r="M2913" s="639" t="s">
        <v>694</v>
      </c>
      <c r="N2913" s="633">
        <v>145646.34</v>
      </c>
      <c r="O2913" s="633">
        <v>145646.34</v>
      </c>
      <c r="P2913" s="647">
        <f t="shared" si="93"/>
        <v>0</v>
      </c>
      <c r="Q2913" s="638">
        <f t="shared" si="94"/>
        <v>0</v>
      </c>
      <c r="R2913" s="693" t="s">
        <v>1148</v>
      </c>
      <c r="S2913" s="673" t="s">
        <v>834</v>
      </c>
      <c r="T2913" s="674" t="s">
        <v>11199</v>
      </c>
      <c r="U2913" s="476"/>
      <c r="V2913" s="476"/>
      <c r="W2913" s="670">
        <v>42696</v>
      </c>
      <c r="X2913" s="670">
        <v>42696</v>
      </c>
      <c r="Y2913" s="422" t="s">
        <v>11969</v>
      </c>
      <c r="Z2913" s="633">
        <v>145646.34</v>
      </c>
      <c r="AA2913" s="693" t="s">
        <v>1148</v>
      </c>
      <c r="AB2913" s="673" t="s">
        <v>834</v>
      </c>
    </row>
    <row r="2914" spans="1:28" ht="45">
      <c r="A2914" s="475" t="s">
        <v>28636</v>
      </c>
      <c r="B2914" s="1172" t="s">
        <v>11188</v>
      </c>
      <c r="C2914" s="422" t="s">
        <v>11189</v>
      </c>
      <c r="D2914" s="632" t="s">
        <v>268</v>
      </c>
      <c r="E2914" s="476" t="s">
        <v>1832</v>
      </c>
      <c r="F2914" s="422" t="s">
        <v>3392</v>
      </c>
      <c r="G2914" s="652"/>
      <c r="H2914" s="422"/>
      <c r="I2914" s="652"/>
      <c r="J2914" s="652"/>
      <c r="K2914" s="632" t="s">
        <v>10</v>
      </c>
      <c r="L2914" s="639">
        <v>1</v>
      </c>
      <c r="M2914" s="639" t="s">
        <v>694</v>
      </c>
      <c r="N2914" s="633">
        <v>60349.95</v>
      </c>
      <c r="O2914" s="633">
        <v>60349.95</v>
      </c>
      <c r="P2914" s="647">
        <f t="shared" si="93"/>
        <v>0</v>
      </c>
      <c r="Q2914" s="638">
        <f t="shared" si="94"/>
        <v>0</v>
      </c>
      <c r="R2914" s="693" t="s">
        <v>1148</v>
      </c>
      <c r="S2914" s="673" t="s">
        <v>834</v>
      </c>
      <c r="T2914" s="674" t="s">
        <v>11199</v>
      </c>
      <c r="U2914" s="672"/>
      <c r="V2914" s="672"/>
      <c r="W2914" s="670">
        <v>42689</v>
      </c>
      <c r="X2914" s="670">
        <v>42689</v>
      </c>
      <c r="Y2914" s="422" t="s">
        <v>11970</v>
      </c>
      <c r="Z2914" s="633">
        <v>60349.95</v>
      </c>
      <c r="AA2914" s="693" t="s">
        <v>1148</v>
      </c>
      <c r="AB2914" s="673" t="s">
        <v>834</v>
      </c>
    </row>
    <row r="2915" spans="1:28" ht="45">
      <c r="A2915" s="475" t="s">
        <v>28637</v>
      </c>
      <c r="B2915" s="1172" t="s">
        <v>11238</v>
      </c>
      <c r="C2915" s="422" t="s">
        <v>11239</v>
      </c>
      <c r="D2915" s="632" t="s">
        <v>268</v>
      </c>
      <c r="E2915" s="476" t="s">
        <v>1832</v>
      </c>
      <c r="F2915" s="422" t="s">
        <v>3398</v>
      </c>
      <c r="G2915" s="652"/>
      <c r="H2915" s="422"/>
      <c r="I2915" s="652"/>
      <c r="J2915" s="652"/>
      <c r="K2915" s="632" t="s">
        <v>10</v>
      </c>
      <c r="L2915" s="639">
        <v>1</v>
      </c>
      <c r="M2915" s="639" t="s">
        <v>694</v>
      </c>
      <c r="N2915" s="633">
        <v>158983</v>
      </c>
      <c r="O2915" s="633">
        <v>158983</v>
      </c>
      <c r="P2915" s="647">
        <f t="shared" si="93"/>
        <v>0</v>
      </c>
      <c r="Q2915" s="638">
        <f t="shared" si="94"/>
        <v>0</v>
      </c>
      <c r="R2915" s="693" t="s">
        <v>1148</v>
      </c>
      <c r="S2915" s="673" t="s">
        <v>834</v>
      </c>
      <c r="T2915" s="674" t="s">
        <v>11199</v>
      </c>
      <c r="U2915" s="672"/>
      <c r="V2915" s="672"/>
      <c r="W2915" s="670">
        <v>42717</v>
      </c>
      <c r="X2915" s="670">
        <v>42717</v>
      </c>
      <c r="Y2915" s="422" t="s">
        <v>11971</v>
      </c>
      <c r="Z2915" s="633">
        <v>158983</v>
      </c>
      <c r="AA2915" s="693" t="s">
        <v>1148</v>
      </c>
      <c r="AB2915" s="673" t="s">
        <v>834</v>
      </c>
    </row>
    <row r="2916" spans="1:28" ht="123.75">
      <c r="A2916" s="475" t="s">
        <v>28638</v>
      </c>
      <c r="B2916" s="1172" t="s">
        <v>6965</v>
      </c>
      <c r="C2916" s="422" t="s">
        <v>6890</v>
      </c>
      <c r="D2916" s="632" t="s">
        <v>268</v>
      </c>
      <c r="E2916" s="476" t="s">
        <v>1832</v>
      </c>
      <c r="F2916" s="422" t="s">
        <v>3459</v>
      </c>
      <c r="G2916" s="652"/>
      <c r="H2916" s="422"/>
      <c r="I2916" s="652"/>
      <c r="J2916" s="652"/>
      <c r="K2916" s="632" t="s">
        <v>10</v>
      </c>
      <c r="L2916" s="639">
        <v>1</v>
      </c>
      <c r="M2916" s="639" t="s">
        <v>694</v>
      </c>
      <c r="N2916" s="633">
        <v>116336</v>
      </c>
      <c r="O2916" s="633">
        <v>116336</v>
      </c>
      <c r="P2916" s="647">
        <f t="shared" si="93"/>
        <v>0</v>
      </c>
      <c r="Q2916" s="638">
        <f t="shared" si="94"/>
        <v>0</v>
      </c>
      <c r="R2916" s="693" t="s">
        <v>1148</v>
      </c>
      <c r="S2916" s="673" t="s">
        <v>834</v>
      </c>
      <c r="T2916" s="674" t="s">
        <v>11199</v>
      </c>
      <c r="U2916" s="672"/>
      <c r="V2916" s="672"/>
      <c r="W2916" s="670">
        <v>42702</v>
      </c>
      <c r="X2916" s="670">
        <v>42702</v>
      </c>
      <c r="Y2916" s="422" t="s">
        <v>11972</v>
      </c>
      <c r="Z2916" s="633">
        <v>116336</v>
      </c>
      <c r="AA2916" s="693" t="s">
        <v>1148</v>
      </c>
      <c r="AB2916" s="673" t="s">
        <v>834</v>
      </c>
    </row>
    <row r="2917" spans="1:28" ht="45">
      <c r="A2917" s="475" t="s">
        <v>28639</v>
      </c>
      <c r="B2917" s="1172" t="s">
        <v>8291</v>
      </c>
      <c r="C2917" s="422" t="s">
        <v>8292</v>
      </c>
      <c r="D2917" s="632" t="s">
        <v>268</v>
      </c>
      <c r="E2917" s="476" t="s">
        <v>1832</v>
      </c>
      <c r="F2917" s="422" t="s">
        <v>4126</v>
      </c>
      <c r="G2917" s="652"/>
      <c r="H2917" s="422"/>
      <c r="I2917" s="652"/>
      <c r="J2917" s="652"/>
      <c r="K2917" s="632" t="s">
        <v>10</v>
      </c>
      <c r="L2917" s="639">
        <v>1</v>
      </c>
      <c r="M2917" s="639" t="s">
        <v>694</v>
      </c>
      <c r="N2917" s="633">
        <v>68135.850000000006</v>
      </c>
      <c r="O2917" s="633">
        <v>68135.850000000006</v>
      </c>
      <c r="P2917" s="647">
        <f t="shared" si="93"/>
        <v>0</v>
      </c>
      <c r="Q2917" s="638">
        <f t="shared" si="94"/>
        <v>0</v>
      </c>
      <c r="R2917" s="693" t="s">
        <v>1148</v>
      </c>
      <c r="S2917" s="673" t="s">
        <v>834</v>
      </c>
      <c r="T2917" s="674" t="s">
        <v>11199</v>
      </c>
      <c r="U2917" s="476"/>
      <c r="V2917" s="476"/>
      <c r="W2917" s="670">
        <v>42654</v>
      </c>
      <c r="X2917" s="670">
        <v>42654</v>
      </c>
      <c r="Y2917" s="422" t="s">
        <v>11973</v>
      </c>
      <c r="Z2917" s="633">
        <v>68135.850000000006</v>
      </c>
      <c r="AA2917" s="693" t="s">
        <v>1148</v>
      </c>
      <c r="AB2917" s="673" t="s">
        <v>834</v>
      </c>
    </row>
    <row r="2918" spans="1:28" ht="45">
      <c r="A2918" s="475" t="s">
        <v>28640</v>
      </c>
      <c r="B2918" s="1172" t="s">
        <v>11252</v>
      </c>
      <c r="C2918" s="422" t="s">
        <v>11253</v>
      </c>
      <c r="D2918" s="632" t="s">
        <v>268</v>
      </c>
      <c r="E2918" s="476" t="s">
        <v>1832</v>
      </c>
      <c r="F2918" s="422" t="s">
        <v>3692</v>
      </c>
      <c r="G2918" s="652"/>
      <c r="H2918" s="422"/>
      <c r="I2918" s="652"/>
      <c r="J2918" s="652"/>
      <c r="K2918" s="632" t="s">
        <v>10</v>
      </c>
      <c r="L2918" s="639">
        <v>1</v>
      </c>
      <c r="M2918" s="639" t="s">
        <v>694</v>
      </c>
      <c r="N2918" s="633">
        <v>66932.95</v>
      </c>
      <c r="O2918" s="633">
        <v>66932.95</v>
      </c>
      <c r="P2918" s="647">
        <f t="shared" si="93"/>
        <v>0</v>
      </c>
      <c r="Q2918" s="638">
        <f t="shared" si="94"/>
        <v>0</v>
      </c>
      <c r="R2918" s="693" t="s">
        <v>1148</v>
      </c>
      <c r="S2918" s="673" t="s">
        <v>834</v>
      </c>
      <c r="T2918" s="674" t="s">
        <v>11199</v>
      </c>
      <c r="U2918" s="672"/>
      <c r="V2918" s="672"/>
      <c r="W2918" s="670">
        <v>42716</v>
      </c>
      <c r="X2918" s="670">
        <v>42716</v>
      </c>
      <c r="Y2918" s="422" t="s">
        <v>11974</v>
      </c>
      <c r="Z2918" s="633">
        <v>66932.95</v>
      </c>
      <c r="AA2918" s="693" t="s">
        <v>1148</v>
      </c>
      <c r="AB2918" s="673" t="s">
        <v>834</v>
      </c>
    </row>
    <row r="2919" spans="1:28" ht="45">
      <c r="A2919" s="475" t="s">
        <v>28641</v>
      </c>
      <c r="B2919" s="1172" t="s">
        <v>11254</v>
      </c>
      <c r="C2919" s="422" t="s">
        <v>11255</v>
      </c>
      <c r="D2919" s="632" t="s">
        <v>268</v>
      </c>
      <c r="E2919" s="476" t="s">
        <v>1832</v>
      </c>
      <c r="F2919" s="422" t="s">
        <v>3815</v>
      </c>
      <c r="G2919" s="652"/>
      <c r="H2919" s="422"/>
      <c r="I2919" s="652"/>
      <c r="J2919" s="652"/>
      <c r="K2919" s="632" t="s">
        <v>10</v>
      </c>
      <c r="L2919" s="639">
        <v>1</v>
      </c>
      <c r="M2919" s="639" t="s">
        <v>694</v>
      </c>
      <c r="N2919" s="633">
        <v>96136.8</v>
      </c>
      <c r="O2919" s="633">
        <v>96136.8</v>
      </c>
      <c r="P2919" s="647">
        <f t="shared" si="93"/>
        <v>0</v>
      </c>
      <c r="Q2919" s="638">
        <f t="shared" si="94"/>
        <v>0</v>
      </c>
      <c r="R2919" s="693" t="s">
        <v>1148</v>
      </c>
      <c r="S2919" s="673" t="s">
        <v>834</v>
      </c>
      <c r="T2919" s="674" t="s">
        <v>11199</v>
      </c>
      <c r="U2919" s="672"/>
      <c r="V2919" s="672"/>
      <c r="W2919" s="670">
        <v>42674</v>
      </c>
      <c r="X2919" s="670">
        <v>42674</v>
      </c>
      <c r="Y2919" s="422" t="s">
        <v>11975</v>
      </c>
      <c r="Z2919" s="633">
        <v>96136.8</v>
      </c>
      <c r="AA2919" s="693" t="s">
        <v>1148</v>
      </c>
      <c r="AB2919" s="673" t="s">
        <v>834</v>
      </c>
    </row>
    <row r="2920" spans="1:28" ht="45">
      <c r="A2920" s="475" t="s">
        <v>28642</v>
      </c>
      <c r="B2920" s="1172" t="s">
        <v>11257</v>
      </c>
      <c r="C2920" s="422" t="s">
        <v>11258</v>
      </c>
      <c r="D2920" s="632" t="s">
        <v>268</v>
      </c>
      <c r="E2920" s="476" t="s">
        <v>1832</v>
      </c>
      <c r="F2920" s="422" t="s">
        <v>3032</v>
      </c>
      <c r="G2920" s="652"/>
      <c r="H2920" s="422"/>
      <c r="I2920" s="652"/>
      <c r="J2920" s="652"/>
      <c r="K2920" s="632" t="s">
        <v>10</v>
      </c>
      <c r="L2920" s="639">
        <v>1</v>
      </c>
      <c r="M2920" s="639" t="s">
        <v>694</v>
      </c>
      <c r="N2920" s="633">
        <v>218522.96</v>
      </c>
      <c r="O2920" s="633">
        <v>218522.96</v>
      </c>
      <c r="P2920" s="647">
        <f t="shared" si="93"/>
        <v>0</v>
      </c>
      <c r="Q2920" s="638">
        <f t="shared" si="94"/>
        <v>0</v>
      </c>
      <c r="R2920" s="693" t="s">
        <v>1148</v>
      </c>
      <c r="S2920" s="673" t="s">
        <v>834</v>
      </c>
      <c r="T2920" s="674" t="s">
        <v>11199</v>
      </c>
      <c r="U2920" s="672"/>
      <c r="V2920" s="672"/>
      <c r="W2920" s="670">
        <v>42657</v>
      </c>
      <c r="X2920" s="670">
        <v>42657</v>
      </c>
      <c r="Y2920" s="422" t="s">
        <v>11976</v>
      </c>
      <c r="Z2920" s="633">
        <v>218522.96</v>
      </c>
      <c r="AA2920" s="693" t="s">
        <v>1148</v>
      </c>
      <c r="AB2920" s="673" t="s">
        <v>834</v>
      </c>
    </row>
    <row r="2921" spans="1:28" ht="45">
      <c r="A2921" s="475" t="s">
        <v>28643</v>
      </c>
      <c r="B2921" s="1172" t="s">
        <v>11260</v>
      </c>
      <c r="C2921" s="422" t="s">
        <v>11261</v>
      </c>
      <c r="D2921" s="632" t="s">
        <v>268</v>
      </c>
      <c r="E2921" s="476" t="s">
        <v>1832</v>
      </c>
      <c r="F2921" s="422" t="s">
        <v>3464</v>
      </c>
      <c r="G2921" s="652"/>
      <c r="H2921" s="422"/>
      <c r="I2921" s="652"/>
      <c r="J2921" s="652"/>
      <c r="K2921" s="632" t="s">
        <v>10</v>
      </c>
      <c r="L2921" s="639">
        <v>1</v>
      </c>
      <c r="M2921" s="639" t="s">
        <v>694</v>
      </c>
      <c r="N2921" s="633">
        <v>68478</v>
      </c>
      <c r="O2921" s="633">
        <v>68478</v>
      </c>
      <c r="P2921" s="647">
        <f t="shared" si="93"/>
        <v>0</v>
      </c>
      <c r="Q2921" s="638">
        <f t="shared" si="94"/>
        <v>0</v>
      </c>
      <c r="R2921" s="693" t="s">
        <v>1148</v>
      </c>
      <c r="S2921" s="673" t="s">
        <v>834</v>
      </c>
      <c r="T2921" s="674" t="s">
        <v>11199</v>
      </c>
      <c r="U2921" s="476"/>
      <c r="V2921" s="476"/>
      <c r="W2921" s="670">
        <v>42703</v>
      </c>
      <c r="X2921" s="670">
        <v>42703</v>
      </c>
      <c r="Y2921" s="422" t="s">
        <v>11977</v>
      </c>
      <c r="Z2921" s="633">
        <v>68478</v>
      </c>
      <c r="AA2921" s="693" t="s">
        <v>1148</v>
      </c>
      <c r="AB2921" s="673" t="s">
        <v>834</v>
      </c>
    </row>
    <row r="2922" spans="1:28" ht="45">
      <c r="A2922" s="475" t="s">
        <v>28644</v>
      </c>
      <c r="B2922" s="1172" t="s">
        <v>11263</v>
      </c>
      <c r="C2922" s="422" t="s">
        <v>11264</v>
      </c>
      <c r="D2922" s="632" t="s">
        <v>268</v>
      </c>
      <c r="E2922" s="476" t="s">
        <v>1832</v>
      </c>
      <c r="F2922" s="422" t="s">
        <v>3323</v>
      </c>
      <c r="G2922" s="652"/>
      <c r="H2922" s="422"/>
      <c r="I2922" s="652"/>
      <c r="J2922" s="652"/>
      <c r="K2922" s="632" t="s">
        <v>10</v>
      </c>
      <c r="L2922" s="639">
        <v>1</v>
      </c>
      <c r="M2922" s="639" t="s">
        <v>694</v>
      </c>
      <c r="N2922" s="633">
        <v>144606</v>
      </c>
      <c r="O2922" s="633">
        <v>144606</v>
      </c>
      <c r="P2922" s="647">
        <f t="shared" si="93"/>
        <v>0</v>
      </c>
      <c r="Q2922" s="638">
        <f t="shared" si="94"/>
        <v>0</v>
      </c>
      <c r="R2922" s="693" t="s">
        <v>1148</v>
      </c>
      <c r="S2922" s="673" t="s">
        <v>834</v>
      </c>
      <c r="T2922" s="674" t="s">
        <v>11199</v>
      </c>
      <c r="U2922" s="672"/>
      <c r="V2922" s="672"/>
      <c r="W2922" s="670">
        <v>42647</v>
      </c>
      <c r="X2922" s="670">
        <v>42647</v>
      </c>
      <c r="Y2922" s="422" t="s">
        <v>11978</v>
      </c>
      <c r="Z2922" s="633">
        <v>144606</v>
      </c>
      <c r="AA2922" s="693" t="s">
        <v>1148</v>
      </c>
      <c r="AB2922" s="673" t="s">
        <v>834</v>
      </c>
    </row>
    <row r="2923" spans="1:28" ht="101.25">
      <c r="A2923" s="475" t="s">
        <v>28645</v>
      </c>
      <c r="B2923" s="1172" t="s">
        <v>4725</v>
      </c>
      <c r="C2923" s="422" t="s">
        <v>6920</v>
      </c>
      <c r="D2923" s="632" t="s">
        <v>268</v>
      </c>
      <c r="E2923" s="476" t="s">
        <v>1832</v>
      </c>
      <c r="F2923" s="422" t="s">
        <v>3464</v>
      </c>
      <c r="G2923" s="652"/>
      <c r="H2923" s="422"/>
      <c r="I2923" s="652"/>
      <c r="J2923" s="652"/>
      <c r="K2923" s="632" t="s">
        <v>10</v>
      </c>
      <c r="L2923" s="639">
        <v>1</v>
      </c>
      <c r="M2923" s="639" t="s">
        <v>694</v>
      </c>
      <c r="N2923" s="633">
        <v>641754</v>
      </c>
      <c r="O2923" s="633">
        <v>641754</v>
      </c>
      <c r="P2923" s="647">
        <f t="shared" si="93"/>
        <v>0</v>
      </c>
      <c r="Q2923" s="638">
        <f t="shared" si="94"/>
        <v>0</v>
      </c>
      <c r="R2923" s="693" t="s">
        <v>1148</v>
      </c>
      <c r="S2923" s="673" t="s">
        <v>834</v>
      </c>
      <c r="T2923" s="674" t="s">
        <v>11199</v>
      </c>
      <c r="U2923" s="672"/>
      <c r="V2923" s="672"/>
      <c r="W2923" s="670">
        <v>42702</v>
      </c>
      <c r="X2923" s="670">
        <v>42702</v>
      </c>
      <c r="Y2923" s="422" t="s">
        <v>11939</v>
      </c>
      <c r="Z2923" s="633">
        <v>641754</v>
      </c>
      <c r="AA2923" s="693" t="s">
        <v>1148</v>
      </c>
      <c r="AB2923" s="673" t="s">
        <v>834</v>
      </c>
    </row>
    <row r="2924" spans="1:28" ht="45">
      <c r="A2924" s="475" t="s">
        <v>28646</v>
      </c>
      <c r="B2924" s="1172" t="s">
        <v>11268</v>
      </c>
      <c r="C2924" s="422" t="s">
        <v>11269</v>
      </c>
      <c r="D2924" s="632" t="s">
        <v>268</v>
      </c>
      <c r="E2924" s="476" t="s">
        <v>1832</v>
      </c>
      <c r="F2924" s="422" t="s">
        <v>1443</v>
      </c>
      <c r="G2924" s="652"/>
      <c r="H2924" s="422"/>
      <c r="I2924" s="652"/>
      <c r="J2924" s="652"/>
      <c r="K2924" s="632" t="s">
        <v>10</v>
      </c>
      <c r="L2924" s="639">
        <v>1</v>
      </c>
      <c r="M2924" s="639" t="s">
        <v>694</v>
      </c>
      <c r="N2924" s="633">
        <v>242590.14</v>
      </c>
      <c r="O2924" s="633">
        <v>242590.14</v>
      </c>
      <c r="P2924" s="647">
        <f t="shared" si="93"/>
        <v>0</v>
      </c>
      <c r="Q2924" s="638">
        <f t="shared" si="94"/>
        <v>0</v>
      </c>
      <c r="R2924" s="693" t="s">
        <v>1148</v>
      </c>
      <c r="S2924" s="673" t="s">
        <v>834</v>
      </c>
      <c r="T2924" s="674" t="s">
        <v>11199</v>
      </c>
      <c r="U2924" s="672"/>
      <c r="V2924" s="672"/>
      <c r="W2924" s="670">
        <v>42619</v>
      </c>
      <c r="X2924" s="670">
        <v>42619</v>
      </c>
      <c r="Y2924" s="422" t="s">
        <v>11766</v>
      </c>
      <c r="Z2924" s="633">
        <v>242590.14</v>
      </c>
      <c r="AA2924" s="693" t="s">
        <v>1148</v>
      </c>
      <c r="AB2924" s="673" t="s">
        <v>834</v>
      </c>
    </row>
    <row r="2925" spans="1:28" ht="45">
      <c r="A2925" s="475" t="s">
        <v>28647</v>
      </c>
      <c r="B2925" s="1172" t="s">
        <v>11271</v>
      </c>
      <c r="C2925" s="422" t="s">
        <v>11272</v>
      </c>
      <c r="D2925" s="632" t="s">
        <v>268</v>
      </c>
      <c r="E2925" s="476" t="s">
        <v>1832</v>
      </c>
      <c r="F2925" s="422"/>
      <c r="G2925" s="652"/>
      <c r="H2925" s="422"/>
      <c r="I2925" s="652"/>
      <c r="J2925" s="652"/>
      <c r="K2925" s="632" t="s">
        <v>10</v>
      </c>
      <c r="L2925" s="639">
        <v>1</v>
      </c>
      <c r="M2925" s="639" t="s">
        <v>694</v>
      </c>
      <c r="N2925" s="633">
        <v>114352.2</v>
      </c>
      <c r="O2925" s="633">
        <v>114352.2</v>
      </c>
      <c r="P2925" s="647">
        <f t="shared" si="93"/>
        <v>0</v>
      </c>
      <c r="Q2925" s="638">
        <f t="shared" si="94"/>
        <v>0</v>
      </c>
      <c r="R2925" s="693" t="s">
        <v>1148</v>
      </c>
      <c r="S2925" s="673" t="s">
        <v>834</v>
      </c>
      <c r="T2925" s="674" t="s">
        <v>11199</v>
      </c>
      <c r="U2925" s="476"/>
      <c r="V2925" s="476"/>
      <c r="W2925" s="670">
        <v>42712</v>
      </c>
      <c r="X2925" s="670">
        <v>42712</v>
      </c>
      <c r="Y2925" s="422" t="s">
        <v>11979</v>
      </c>
      <c r="Z2925" s="633">
        <v>114352.2</v>
      </c>
      <c r="AA2925" s="693" t="s">
        <v>1148</v>
      </c>
      <c r="AB2925" s="673" t="s">
        <v>834</v>
      </c>
    </row>
    <row r="2926" spans="1:28" ht="45">
      <c r="A2926" s="475" t="s">
        <v>28648</v>
      </c>
      <c r="B2926" s="1172" t="s">
        <v>11274</v>
      </c>
      <c r="C2926" s="422" t="s">
        <v>11275</v>
      </c>
      <c r="D2926" s="632" t="s">
        <v>268</v>
      </c>
      <c r="E2926" s="476" t="s">
        <v>1832</v>
      </c>
      <c r="F2926" s="422" t="s">
        <v>3464</v>
      </c>
      <c r="G2926" s="652"/>
      <c r="H2926" s="422"/>
      <c r="I2926" s="652"/>
      <c r="J2926" s="652"/>
      <c r="K2926" s="632" t="s">
        <v>10</v>
      </c>
      <c r="L2926" s="639">
        <v>1</v>
      </c>
      <c r="M2926" s="639" t="s">
        <v>694</v>
      </c>
      <c r="N2926" s="633">
        <v>105353.1</v>
      </c>
      <c r="O2926" s="633">
        <v>105353.1</v>
      </c>
      <c r="P2926" s="647">
        <f t="shared" si="93"/>
        <v>0</v>
      </c>
      <c r="Q2926" s="638">
        <f t="shared" si="94"/>
        <v>0</v>
      </c>
      <c r="R2926" s="693" t="s">
        <v>1148</v>
      </c>
      <c r="S2926" s="673" t="s">
        <v>834</v>
      </c>
      <c r="T2926" s="674" t="s">
        <v>11199</v>
      </c>
      <c r="U2926" s="672"/>
      <c r="V2926" s="672"/>
      <c r="W2926" s="670">
        <v>42703</v>
      </c>
      <c r="X2926" s="670">
        <v>42703</v>
      </c>
      <c r="Y2926" s="422" t="s">
        <v>11980</v>
      </c>
      <c r="Z2926" s="633">
        <v>105353.1</v>
      </c>
      <c r="AA2926" s="693" t="s">
        <v>1148</v>
      </c>
      <c r="AB2926" s="673" t="s">
        <v>834</v>
      </c>
    </row>
    <row r="2927" spans="1:28" ht="123.75">
      <c r="A2927" s="475" t="s">
        <v>28649</v>
      </c>
      <c r="B2927" s="1172" t="s">
        <v>4646</v>
      </c>
      <c r="C2927" s="422" t="s">
        <v>6899</v>
      </c>
      <c r="D2927" s="632" t="s">
        <v>268</v>
      </c>
      <c r="E2927" s="476" t="s">
        <v>1832</v>
      </c>
      <c r="F2927" s="422" t="s">
        <v>3705</v>
      </c>
      <c r="G2927" s="652"/>
      <c r="H2927" s="422"/>
      <c r="I2927" s="652"/>
      <c r="J2927" s="652"/>
      <c r="K2927" s="632" t="s">
        <v>10</v>
      </c>
      <c r="L2927" s="639">
        <v>1</v>
      </c>
      <c r="M2927" s="639" t="s">
        <v>694</v>
      </c>
      <c r="N2927" s="633">
        <v>198432</v>
      </c>
      <c r="O2927" s="633">
        <v>198432</v>
      </c>
      <c r="P2927" s="647">
        <f t="shared" si="93"/>
        <v>0</v>
      </c>
      <c r="Q2927" s="638">
        <f t="shared" si="94"/>
        <v>0</v>
      </c>
      <c r="R2927" s="693" t="s">
        <v>1148</v>
      </c>
      <c r="S2927" s="673" t="s">
        <v>834</v>
      </c>
      <c r="T2927" s="674" t="s">
        <v>11199</v>
      </c>
      <c r="U2927" s="672"/>
      <c r="V2927" s="672"/>
      <c r="W2927" s="670">
        <v>42692</v>
      </c>
      <c r="X2927" s="670">
        <v>42692</v>
      </c>
      <c r="Y2927" s="422" t="s">
        <v>11981</v>
      </c>
      <c r="Z2927" s="633">
        <v>198432</v>
      </c>
      <c r="AA2927" s="693" t="s">
        <v>1148</v>
      </c>
      <c r="AB2927" s="673" t="s">
        <v>834</v>
      </c>
    </row>
    <row r="2928" spans="1:28" ht="45">
      <c r="A2928" s="475" t="s">
        <v>28650</v>
      </c>
      <c r="B2928" s="1172" t="s">
        <v>11287</v>
      </c>
      <c r="C2928" s="652" t="s">
        <v>11288</v>
      </c>
      <c r="D2928" s="632" t="s">
        <v>268</v>
      </c>
      <c r="E2928" s="476" t="s">
        <v>1832</v>
      </c>
      <c r="F2928" s="422" t="s">
        <v>9794</v>
      </c>
      <c r="G2928" s="652"/>
      <c r="H2928" s="422"/>
      <c r="I2928" s="652"/>
      <c r="J2928" s="652"/>
      <c r="K2928" s="632" t="s">
        <v>10</v>
      </c>
      <c r="L2928" s="639">
        <v>1</v>
      </c>
      <c r="M2928" s="639" t="s">
        <v>694</v>
      </c>
      <c r="N2928" s="633">
        <v>823336.5</v>
      </c>
      <c r="O2928" s="633">
        <v>823336.5</v>
      </c>
      <c r="P2928" s="647">
        <f t="shared" si="93"/>
        <v>0</v>
      </c>
      <c r="Q2928" s="638">
        <f t="shared" si="94"/>
        <v>0</v>
      </c>
      <c r="R2928" s="693" t="s">
        <v>1148</v>
      </c>
      <c r="S2928" s="673" t="s">
        <v>834</v>
      </c>
      <c r="T2928" s="674" t="s">
        <v>11199</v>
      </c>
      <c r="U2928" s="672"/>
      <c r="V2928" s="672"/>
      <c r="W2928" s="670">
        <v>42689</v>
      </c>
      <c r="X2928" s="670">
        <v>42689</v>
      </c>
      <c r="Y2928" s="422" t="s">
        <v>11982</v>
      </c>
      <c r="Z2928" s="633">
        <v>823336.5</v>
      </c>
      <c r="AA2928" s="693" t="s">
        <v>1148</v>
      </c>
      <c r="AB2928" s="673" t="s">
        <v>834</v>
      </c>
    </row>
    <row r="2929" spans="1:28" ht="45">
      <c r="A2929" s="475" t="s">
        <v>28651</v>
      </c>
      <c r="B2929" s="1172" t="s">
        <v>11290</v>
      </c>
      <c r="C2929" s="652" t="s">
        <v>11291</v>
      </c>
      <c r="D2929" s="632" t="s">
        <v>268</v>
      </c>
      <c r="E2929" s="476" t="s">
        <v>1832</v>
      </c>
      <c r="F2929" s="422" t="s">
        <v>9794</v>
      </c>
      <c r="G2929" s="652"/>
      <c r="H2929" s="422"/>
      <c r="I2929" s="652"/>
      <c r="J2929" s="652"/>
      <c r="K2929" s="632" t="s">
        <v>10</v>
      </c>
      <c r="L2929" s="639">
        <v>1</v>
      </c>
      <c r="M2929" s="639" t="s">
        <v>694</v>
      </c>
      <c r="N2929" s="633">
        <v>35477.660000000003</v>
      </c>
      <c r="O2929" s="633">
        <v>35477.660000000003</v>
      </c>
      <c r="P2929" s="647">
        <f t="shared" si="93"/>
        <v>0</v>
      </c>
      <c r="Q2929" s="638">
        <f t="shared" si="94"/>
        <v>0</v>
      </c>
      <c r="R2929" s="693" t="s">
        <v>1148</v>
      </c>
      <c r="S2929" s="673" t="s">
        <v>834</v>
      </c>
      <c r="T2929" s="674" t="s">
        <v>11199</v>
      </c>
      <c r="U2929" s="476"/>
      <c r="V2929" s="476"/>
      <c r="W2929" s="670">
        <v>42689</v>
      </c>
      <c r="X2929" s="670">
        <v>42689</v>
      </c>
      <c r="Y2929" s="422" t="s">
        <v>11983</v>
      </c>
      <c r="Z2929" s="633">
        <v>35477.660000000003</v>
      </c>
      <c r="AA2929" s="693" t="s">
        <v>1148</v>
      </c>
      <c r="AB2929" s="673" t="s">
        <v>834</v>
      </c>
    </row>
    <row r="2930" spans="1:28" ht="45">
      <c r="A2930" s="475" t="s">
        <v>28652</v>
      </c>
      <c r="B2930" s="1172" t="s">
        <v>11303</v>
      </c>
      <c r="C2930" s="652" t="s">
        <v>11304</v>
      </c>
      <c r="D2930" s="632" t="s">
        <v>268</v>
      </c>
      <c r="E2930" s="476" t="s">
        <v>1832</v>
      </c>
      <c r="F2930" s="422" t="s">
        <v>3373</v>
      </c>
      <c r="G2930" s="652"/>
      <c r="H2930" s="422"/>
      <c r="I2930" s="652"/>
      <c r="J2930" s="652"/>
      <c r="K2930" s="632" t="s">
        <v>10</v>
      </c>
      <c r="L2930" s="639">
        <v>1</v>
      </c>
      <c r="M2930" s="639" t="s">
        <v>694</v>
      </c>
      <c r="N2930" s="633">
        <v>62546</v>
      </c>
      <c r="O2930" s="633">
        <v>62546</v>
      </c>
      <c r="P2930" s="647">
        <f t="shared" si="93"/>
        <v>0</v>
      </c>
      <c r="Q2930" s="638">
        <f t="shared" si="94"/>
        <v>0</v>
      </c>
      <c r="R2930" s="693" t="s">
        <v>1148</v>
      </c>
      <c r="S2930" s="673" t="s">
        <v>834</v>
      </c>
      <c r="T2930" s="674" t="s">
        <v>11199</v>
      </c>
      <c r="U2930" s="672"/>
      <c r="V2930" s="672"/>
      <c r="W2930" s="670">
        <v>42660</v>
      </c>
      <c r="X2930" s="670">
        <v>42660</v>
      </c>
      <c r="Y2930" s="422" t="s">
        <v>11984</v>
      </c>
      <c r="Z2930" s="633">
        <v>62546</v>
      </c>
      <c r="AA2930" s="693" t="s">
        <v>1148</v>
      </c>
      <c r="AB2930" s="673" t="s">
        <v>834</v>
      </c>
    </row>
    <row r="2931" spans="1:28" ht="45">
      <c r="A2931" s="475" t="s">
        <v>28653</v>
      </c>
      <c r="B2931" s="1172" t="s">
        <v>11315</v>
      </c>
      <c r="C2931" s="652" t="s">
        <v>11316</v>
      </c>
      <c r="D2931" s="632" t="s">
        <v>268</v>
      </c>
      <c r="E2931" s="476" t="s">
        <v>1832</v>
      </c>
      <c r="F2931" s="422" t="s">
        <v>11985</v>
      </c>
      <c r="G2931" s="652"/>
      <c r="H2931" s="422"/>
      <c r="I2931" s="652"/>
      <c r="J2931" s="652"/>
      <c r="K2931" s="632" t="s">
        <v>10</v>
      </c>
      <c r="L2931" s="639">
        <v>1</v>
      </c>
      <c r="M2931" s="639" t="s">
        <v>694</v>
      </c>
      <c r="N2931" s="633">
        <v>123316.83</v>
      </c>
      <c r="O2931" s="633">
        <v>123316.83</v>
      </c>
      <c r="P2931" s="647">
        <f t="shared" si="93"/>
        <v>0</v>
      </c>
      <c r="Q2931" s="638">
        <f t="shared" si="94"/>
        <v>0</v>
      </c>
      <c r="R2931" s="693" t="s">
        <v>1148</v>
      </c>
      <c r="S2931" s="673" t="s">
        <v>834</v>
      </c>
      <c r="T2931" s="674" t="s">
        <v>11199</v>
      </c>
      <c r="U2931" s="672"/>
      <c r="V2931" s="672"/>
      <c r="W2931" s="670">
        <v>42643</v>
      </c>
      <c r="X2931" s="670">
        <v>42643</v>
      </c>
      <c r="Y2931" s="422" t="s">
        <v>11986</v>
      </c>
      <c r="Z2931" s="633">
        <v>123316.83</v>
      </c>
      <c r="AA2931" s="693" t="s">
        <v>1148</v>
      </c>
      <c r="AB2931" s="673" t="s">
        <v>834</v>
      </c>
    </row>
    <row r="2932" spans="1:28" ht="45">
      <c r="A2932" s="475" t="s">
        <v>28654</v>
      </c>
      <c r="B2932" s="1172" t="s">
        <v>11324</v>
      </c>
      <c r="C2932" s="652" t="s">
        <v>11325</v>
      </c>
      <c r="D2932" s="632" t="s">
        <v>268</v>
      </c>
      <c r="E2932" s="476" t="s">
        <v>1832</v>
      </c>
      <c r="F2932" s="422" t="s">
        <v>718</v>
      </c>
      <c r="G2932" s="652"/>
      <c r="H2932" s="422"/>
      <c r="I2932" s="652"/>
      <c r="J2932" s="652"/>
      <c r="K2932" s="632" t="s">
        <v>10</v>
      </c>
      <c r="L2932" s="639">
        <v>1</v>
      </c>
      <c r="M2932" s="639" t="s">
        <v>694</v>
      </c>
      <c r="N2932" s="633">
        <v>66000</v>
      </c>
      <c r="O2932" s="633">
        <v>66000</v>
      </c>
      <c r="P2932" s="647">
        <f t="shared" si="93"/>
        <v>0</v>
      </c>
      <c r="Q2932" s="638">
        <f t="shared" si="94"/>
        <v>0</v>
      </c>
      <c r="R2932" s="693" t="s">
        <v>1148</v>
      </c>
      <c r="S2932" s="673" t="s">
        <v>834</v>
      </c>
      <c r="T2932" s="674" t="s">
        <v>11199</v>
      </c>
      <c r="U2932" s="672"/>
      <c r="V2932" s="672"/>
      <c r="W2932" s="670">
        <v>42646</v>
      </c>
      <c r="X2932" s="670">
        <v>42646</v>
      </c>
      <c r="Y2932" s="422" t="s">
        <v>11987</v>
      </c>
      <c r="Z2932" s="633">
        <v>66000</v>
      </c>
      <c r="AA2932" s="693" t="s">
        <v>1148</v>
      </c>
      <c r="AB2932" s="673" t="s">
        <v>834</v>
      </c>
    </row>
    <row r="2933" spans="1:28" ht="45">
      <c r="A2933" s="475" t="s">
        <v>28655</v>
      </c>
      <c r="B2933" s="1172" t="s">
        <v>11327</v>
      </c>
      <c r="C2933" s="652" t="s">
        <v>11328</v>
      </c>
      <c r="D2933" s="632" t="s">
        <v>268</v>
      </c>
      <c r="E2933" s="476" t="s">
        <v>1832</v>
      </c>
      <c r="F2933" s="422" t="s">
        <v>11130</v>
      </c>
      <c r="G2933" s="652"/>
      <c r="H2933" s="422"/>
      <c r="I2933" s="652"/>
      <c r="J2933" s="652"/>
      <c r="K2933" s="632" t="s">
        <v>10</v>
      </c>
      <c r="L2933" s="639">
        <v>1</v>
      </c>
      <c r="M2933" s="639" t="s">
        <v>694</v>
      </c>
      <c r="N2933" s="633">
        <v>88806</v>
      </c>
      <c r="O2933" s="633">
        <v>88806</v>
      </c>
      <c r="P2933" s="647">
        <f t="shared" si="93"/>
        <v>0</v>
      </c>
      <c r="Q2933" s="638">
        <f t="shared" si="94"/>
        <v>0</v>
      </c>
      <c r="R2933" s="693" t="s">
        <v>1148</v>
      </c>
      <c r="S2933" s="673" t="s">
        <v>834</v>
      </c>
      <c r="T2933" s="674" t="s">
        <v>11199</v>
      </c>
      <c r="U2933" s="476"/>
      <c r="V2933" s="476"/>
      <c r="W2933" s="670">
        <v>42668</v>
      </c>
      <c r="X2933" s="670">
        <v>42668</v>
      </c>
      <c r="Y2933" s="422" t="s">
        <v>11988</v>
      </c>
      <c r="Z2933" s="633">
        <v>88806</v>
      </c>
      <c r="AA2933" s="693" t="s">
        <v>1148</v>
      </c>
      <c r="AB2933" s="673" t="s">
        <v>834</v>
      </c>
    </row>
    <row r="2934" spans="1:28" ht="45">
      <c r="A2934" s="475" t="s">
        <v>28656</v>
      </c>
      <c r="B2934" s="1172" t="s">
        <v>11338</v>
      </c>
      <c r="C2934" s="652" t="s">
        <v>11339</v>
      </c>
      <c r="D2934" s="632" t="s">
        <v>268</v>
      </c>
      <c r="E2934" s="476" t="s">
        <v>1832</v>
      </c>
      <c r="F2934" s="422" t="s">
        <v>3323</v>
      </c>
      <c r="G2934" s="652"/>
      <c r="H2934" s="422"/>
      <c r="I2934" s="652"/>
      <c r="J2934" s="652"/>
      <c r="K2934" s="632" t="s">
        <v>10</v>
      </c>
      <c r="L2934" s="639">
        <v>1</v>
      </c>
      <c r="M2934" s="639" t="s">
        <v>694</v>
      </c>
      <c r="N2934" s="633">
        <v>96333.6</v>
      </c>
      <c r="O2934" s="633">
        <v>96333.6</v>
      </c>
      <c r="P2934" s="647">
        <f t="shared" si="93"/>
        <v>0</v>
      </c>
      <c r="Q2934" s="638">
        <f t="shared" si="94"/>
        <v>0</v>
      </c>
      <c r="R2934" s="693" t="s">
        <v>1148</v>
      </c>
      <c r="S2934" s="673" t="s">
        <v>834</v>
      </c>
      <c r="T2934" s="674" t="s">
        <v>11199</v>
      </c>
      <c r="U2934" s="672"/>
      <c r="V2934" s="672"/>
      <c r="W2934" s="670">
        <v>42668</v>
      </c>
      <c r="X2934" s="670">
        <v>42668</v>
      </c>
      <c r="Y2934" s="422" t="s">
        <v>11989</v>
      </c>
      <c r="Z2934" s="633">
        <v>96333.6</v>
      </c>
      <c r="AA2934" s="693" t="s">
        <v>1148</v>
      </c>
      <c r="AB2934" s="673" t="s">
        <v>834</v>
      </c>
    </row>
    <row r="2935" spans="1:28" ht="45">
      <c r="A2935" s="475" t="s">
        <v>28657</v>
      </c>
      <c r="B2935" s="1172" t="s">
        <v>11347</v>
      </c>
      <c r="C2935" s="652" t="s">
        <v>11348</v>
      </c>
      <c r="D2935" s="632" t="s">
        <v>268</v>
      </c>
      <c r="E2935" s="476" t="s">
        <v>1832</v>
      </c>
      <c r="F2935" s="422" t="s">
        <v>3323</v>
      </c>
      <c r="G2935" s="652"/>
      <c r="H2935" s="422"/>
      <c r="I2935" s="652"/>
      <c r="J2935" s="652"/>
      <c r="K2935" s="632" t="s">
        <v>10</v>
      </c>
      <c r="L2935" s="639">
        <v>1</v>
      </c>
      <c r="M2935" s="639" t="s">
        <v>694</v>
      </c>
      <c r="N2935" s="633">
        <v>166214.39999999999</v>
      </c>
      <c r="O2935" s="633">
        <v>166214.39999999999</v>
      </c>
      <c r="P2935" s="647">
        <f t="shared" si="93"/>
        <v>0</v>
      </c>
      <c r="Q2935" s="638">
        <f t="shared" si="94"/>
        <v>0</v>
      </c>
      <c r="R2935" s="693" t="s">
        <v>1148</v>
      </c>
      <c r="S2935" s="673" t="s">
        <v>834</v>
      </c>
      <c r="T2935" s="674" t="s">
        <v>11199</v>
      </c>
      <c r="U2935" s="672"/>
      <c r="V2935" s="672"/>
      <c r="W2935" s="670">
        <v>42647</v>
      </c>
      <c r="X2935" s="670">
        <v>42647</v>
      </c>
      <c r="Y2935" s="422" t="s">
        <v>11990</v>
      </c>
      <c r="Z2935" s="633">
        <v>166214.39999999999</v>
      </c>
      <c r="AA2935" s="693" t="s">
        <v>1148</v>
      </c>
      <c r="AB2935" s="673" t="s">
        <v>834</v>
      </c>
    </row>
    <row r="2936" spans="1:28" ht="123.75">
      <c r="A2936" s="475" t="s">
        <v>28658</v>
      </c>
      <c r="B2936" s="1172" t="s">
        <v>4597</v>
      </c>
      <c r="C2936" s="652" t="s">
        <v>6908</v>
      </c>
      <c r="D2936" s="632" t="s">
        <v>268</v>
      </c>
      <c r="E2936" s="476" t="s">
        <v>1832</v>
      </c>
      <c r="F2936" s="422" t="s">
        <v>3398</v>
      </c>
      <c r="G2936" s="652"/>
      <c r="H2936" s="422"/>
      <c r="I2936" s="652"/>
      <c r="J2936" s="652"/>
      <c r="K2936" s="632" t="s">
        <v>10</v>
      </c>
      <c r="L2936" s="639">
        <v>1</v>
      </c>
      <c r="M2936" s="639" t="s">
        <v>694</v>
      </c>
      <c r="N2936" s="633">
        <v>279133.92</v>
      </c>
      <c r="O2936" s="633">
        <v>279133.92</v>
      </c>
      <c r="P2936" s="647">
        <f t="shared" si="93"/>
        <v>0</v>
      </c>
      <c r="Q2936" s="638">
        <f t="shared" si="94"/>
        <v>0</v>
      </c>
      <c r="R2936" s="693" t="s">
        <v>1148</v>
      </c>
      <c r="S2936" s="673" t="s">
        <v>834</v>
      </c>
      <c r="T2936" s="674" t="s">
        <v>11199</v>
      </c>
      <c r="U2936" s="672"/>
      <c r="V2936" s="672"/>
      <c r="W2936" s="670">
        <v>42702</v>
      </c>
      <c r="X2936" s="670">
        <v>42702</v>
      </c>
      <c r="Y2936" s="422" t="s">
        <v>11991</v>
      </c>
      <c r="Z2936" s="633">
        <v>279133.92</v>
      </c>
      <c r="AA2936" s="693" t="s">
        <v>1148</v>
      </c>
      <c r="AB2936" s="673" t="s">
        <v>834</v>
      </c>
    </row>
    <row r="2937" spans="1:28" ht="45">
      <c r="A2937" s="475" t="s">
        <v>28659</v>
      </c>
      <c r="B2937" s="1172" t="s">
        <v>11351</v>
      </c>
      <c r="C2937" s="652" t="s">
        <v>11352</v>
      </c>
      <c r="D2937" s="632" t="s">
        <v>268</v>
      </c>
      <c r="E2937" s="476" t="s">
        <v>1832</v>
      </c>
      <c r="F2937" s="422" t="s">
        <v>9794</v>
      </c>
      <c r="G2937" s="652"/>
      <c r="H2937" s="422"/>
      <c r="I2937" s="652"/>
      <c r="J2937" s="652"/>
      <c r="K2937" s="632" t="s">
        <v>10</v>
      </c>
      <c r="L2937" s="639">
        <v>1</v>
      </c>
      <c r="M2937" s="639" t="s">
        <v>694</v>
      </c>
      <c r="N2937" s="633">
        <v>85487.65</v>
      </c>
      <c r="O2937" s="633">
        <v>85487.65</v>
      </c>
      <c r="P2937" s="647">
        <f t="shared" si="93"/>
        <v>0</v>
      </c>
      <c r="Q2937" s="638">
        <f t="shared" si="94"/>
        <v>0</v>
      </c>
      <c r="R2937" s="693" t="s">
        <v>1148</v>
      </c>
      <c r="S2937" s="673" t="s">
        <v>834</v>
      </c>
      <c r="T2937" s="674" t="s">
        <v>11199</v>
      </c>
      <c r="U2937" s="476"/>
      <c r="V2937" s="476"/>
      <c r="W2937" s="670">
        <v>42688</v>
      </c>
      <c r="X2937" s="670">
        <v>42688</v>
      </c>
      <c r="Y2937" s="422" t="s">
        <v>11992</v>
      </c>
      <c r="Z2937" s="633">
        <v>85487.65</v>
      </c>
      <c r="AA2937" s="693" t="s">
        <v>1148</v>
      </c>
      <c r="AB2937" s="673" t="s">
        <v>834</v>
      </c>
    </row>
    <row r="2938" spans="1:28" ht="45">
      <c r="A2938" s="475" t="s">
        <v>28660</v>
      </c>
      <c r="B2938" s="1172" t="s">
        <v>11355</v>
      </c>
      <c r="C2938" s="652" t="s">
        <v>11356</v>
      </c>
      <c r="D2938" s="632" t="s">
        <v>268</v>
      </c>
      <c r="E2938" s="476" t="s">
        <v>1832</v>
      </c>
      <c r="F2938" s="422" t="s">
        <v>3381</v>
      </c>
      <c r="G2938" s="652"/>
      <c r="H2938" s="422"/>
      <c r="I2938" s="652"/>
      <c r="J2938" s="652"/>
      <c r="K2938" s="632" t="s">
        <v>10</v>
      </c>
      <c r="L2938" s="639">
        <v>1</v>
      </c>
      <c r="M2938" s="639" t="s">
        <v>694</v>
      </c>
      <c r="N2938" s="633">
        <v>79784.800000000003</v>
      </c>
      <c r="O2938" s="633">
        <v>79784.800000000003</v>
      </c>
      <c r="P2938" s="647">
        <f t="shared" si="93"/>
        <v>0</v>
      </c>
      <c r="Q2938" s="638">
        <f t="shared" si="94"/>
        <v>0</v>
      </c>
      <c r="R2938" s="693" t="s">
        <v>1148</v>
      </c>
      <c r="S2938" s="673" t="s">
        <v>834</v>
      </c>
      <c r="T2938" s="674" t="s">
        <v>11199</v>
      </c>
      <c r="U2938" s="672"/>
      <c r="V2938" s="672"/>
      <c r="W2938" s="670">
        <v>42671</v>
      </c>
      <c r="X2938" s="670">
        <v>42671</v>
      </c>
      <c r="Y2938" s="422" t="s">
        <v>11993</v>
      </c>
      <c r="Z2938" s="633">
        <v>79784.800000000003</v>
      </c>
      <c r="AA2938" s="693" t="s">
        <v>1148</v>
      </c>
      <c r="AB2938" s="673" t="s">
        <v>834</v>
      </c>
    </row>
    <row r="2939" spans="1:28" ht="45">
      <c r="A2939" s="475" t="s">
        <v>28661</v>
      </c>
      <c r="B2939" s="1172" t="s">
        <v>11364</v>
      </c>
      <c r="C2939" s="652" t="s">
        <v>11365</v>
      </c>
      <c r="D2939" s="632" t="s">
        <v>268</v>
      </c>
      <c r="E2939" s="476" t="s">
        <v>1832</v>
      </c>
      <c r="F2939" s="422" t="s">
        <v>3398</v>
      </c>
      <c r="G2939" s="652"/>
      <c r="H2939" s="422"/>
      <c r="I2939" s="652"/>
      <c r="J2939" s="652"/>
      <c r="K2939" s="632" t="s">
        <v>10</v>
      </c>
      <c r="L2939" s="639">
        <v>1</v>
      </c>
      <c r="M2939" s="639" t="s">
        <v>694</v>
      </c>
      <c r="N2939" s="633">
        <v>153750</v>
      </c>
      <c r="O2939" s="633">
        <v>153750</v>
      </c>
      <c r="P2939" s="647">
        <f t="shared" si="93"/>
        <v>0</v>
      </c>
      <c r="Q2939" s="638">
        <f t="shared" si="94"/>
        <v>0</v>
      </c>
      <c r="R2939" s="693" t="s">
        <v>1148</v>
      </c>
      <c r="S2939" s="673" t="s">
        <v>834</v>
      </c>
      <c r="T2939" s="674" t="s">
        <v>11199</v>
      </c>
      <c r="U2939" s="672"/>
      <c r="V2939" s="672"/>
      <c r="W2939" s="670">
        <v>42702</v>
      </c>
      <c r="X2939" s="670">
        <v>42702</v>
      </c>
      <c r="Y2939" s="422" t="s">
        <v>11994</v>
      </c>
      <c r="Z2939" s="633">
        <v>153750</v>
      </c>
      <c r="AA2939" s="693" t="s">
        <v>1148</v>
      </c>
      <c r="AB2939" s="673" t="s">
        <v>834</v>
      </c>
    </row>
    <row r="2940" spans="1:28" ht="45">
      <c r="A2940" s="475" t="s">
        <v>28662</v>
      </c>
      <c r="B2940" s="1172" t="s">
        <v>11367</v>
      </c>
      <c r="C2940" s="652" t="s">
        <v>11368</v>
      </c>
      <c r="D2940" s="632" t="s">
        <v>268</v>
      </c>
      <c r="E2940" s="476" t="s">
        <v>1832</v>
      </c>
      <c r="F2940" s="422" t="s">
        <v>1276</v>
      </c>
      <c r="G2940" s="652"/>
      <c r="H2940" s="422"/>
      <c r="I2940" s="652"/>
      <c r="J2940" s="652"/>
      <c r="K2940" s="632" t="s">
        <v>10</v>
      </c>
      <c r="L2940" s="639">
        <v>1</v>
      </c>
      <c r="M2940" s="639" t="s">
        <v>694</v>
      </c>
      <c r="N2940" s="633">
        <v>121286.31</v>
      </c>
      <c r="O2940" s="633">
        <v>121286.31</v>
      </c>
      <c r="P2940" s="647">
        <f t="shared" si="93"/>
        <v>0</v>
      </c>
      <c r="Q2940" s="638">
        <f t="shared" si="94"/>
        <v>0</v>
      </c>
      <c r="R2940" s="693" t="s">
        <v>1148</v>
      </c>
      <c r="S2940" s="673" t="s">
        <v>834</v>
      </c>
      <c r="T2940" s="674" t="s">
        <v>11199</v>
      </c>
      <c r="U2940" s="672"/>
      <c r="V2940" s="672"/>
      <c r="W2940" s="670">
        <v>42640</v>
      </c>
      <c r="X2940" s="670">
        <v>42640</v>
      </c>
      <c r="Y2940" s="422" t="s">
        <v>11995</v>
      </c>
      <c r="Z2940" s="633">
        <v>121286.31</v>
      </c>
      <c r="AA2940" s="693" t="s">
        <v>1148</v>
      </c>
      <c r="AB2940" s="673" t="s">
        <v>834</v>
      </c>
    </row>
    <row r="2941" spans="1:28" ht="45">
      <c r="A2941" s="475" t="s">
        <v>28663</v>
      </c>
      <c r="B2941" s="1172" t="s">
        <v>11373</v>
      </c>
      <c r="C2941" s="652" t="s">
        <v>11374</v>
      </c>
      <c r="D2941" s="632" t="s">
        <v>268</v>
      </c>
      <c r="E2941" s="476" t="s">
        <v>1832</v>
      </c>
      <c r="F2941" s="422" t="s">
        <v>3399</v>
      </c>
      <c r="G2941" s="652"/>
      <c r="H2941" s="422"/>
      <c r="I2941" s="652"/>
      <c r="J2941" s="652"/>
      <c r="K2941" s="632" t="s">
        <v>10</v>
      </c>
      <c r="L2941" s="639">
        <v>1</v>
      </c>
      <c r="M2941" s="639" t="s">
        <v>694</v>
      </c>
      <c r="N2941" s="633">
        <v>42000</v>
      </c>
      <c r="O2941" s="633">
        <v>42000</v>
      </c>
      <c r="P2941" s="647">
        <f t="shared" si="93"/>
        <v>0</v>
      </c>
      <c r="Q2941" s="638">
        <f t="shared" si="94"/>
        <v>0</v>
      </c>
      <c r="R2941" s="693" t="s">
        <v>1148</v>
      </c>
      <c r="S2941" s="673" t="s">
        <v>834</v>
      </c>
      <c r="T2941" s="674" t="s">
        <v>11199</v>
      </c>
      <c r="U2941" s="476"/>
      <c r="V2941" s="476"/>
      <c r="W2941" s="670">
        <v>42716</v>
      </c>
      <c r="X2941" s="670">
        <v>42716</v>
      </c>
      <c r="Y2941" s="422" t="s">
        <v>11996</v>
      </c>
      <c r="Z2941" s="633">
        <v>42000</v>
      </c>
      <c r="AA2941" s="693" t="s">
        <v>1148</v>
      </c>
      <c r="AB2941" s="673" t="s">
        <v>834</v>
      </c>
    </row>
    <row r="2942" spans="1:28" ht="56.25">
      <c r="A2942" s="475" t="s">
        <v>28664</v>
      </c>
      <c r="B2942" s="1172" t="s">
        <v>11306</v>
      </c>
      <c r="C2942" s="652" t="s">
        <v>11307</v>
      </c>
      <c r="D2942" s="632" t="s">
        <v>269</v>
      </c>
      <c r="E2942" s="476" t="s">
        <v>11581</v>
      </c>
      <c r="F2942" s="422"/>
      <c r="G2942" s="632" t="s">
        <v>11997</v>
      </c>
      <c r="H2942" s="632" t="s">
        <v>11998</v>
      </c>
      <c r="I2942" s="652"/>
      <c r="J2942" s="652"/>
      <c r="K2942" s="632" t="s">
        <v>10</v>
      </c>
      <c r="L2942" s="639">
        <v>1</v>
      </c>
      <c r="M2942" s="639" t="s">
        <v>694</v>
      </c>
      <c r="N2942" s="637">
        <v>418622.05</v>
      </c>
      <c r="O2942" s="637">
        <v>418622.05</v>
      </c>
      <c r="P2942" s="647">
        <f t="shared" si="93"/>
        <v>0</v>
      </c>
      <c r="Q2942" s="638">
        <f t="shared" si="94"/>
        <v>0</v>
      </c>
      <c r="R2942" s="476" t="s">
        <v>11596</v>
      </c>
      <c r="S2942" s="422" t="s">
        <v>266</v>
      </c>
      <c r="T2942" s="476" t="s">
        <v>11600</v>
      </c>
      <c r="U2942" s="672"/>
      <c r="V2942" s="672"/>
      <c r="W2942" s="670">
        <v>42702</v>
      </c>
      <c r="X2942" s="670">
        <v>42702</v>
      </c>
      <c r="Y2942" s="422" t="s">
        <v>11999</v>
      </c>
      <c r="Z2942" s="637">
        <v>418622.05</v>
      </c>
      <c r="AA2942" s="476" t="s">
        <v>11596</v>
      </c>
      <c r="AB2942" s="422" t="s">
        <v>266</v>
      </c>
    </row>
    <row r="2943" spans="1:28" ht="33.75">
      <c r="A2943" s="475" t="s">
        <v>28665</v>
      </c>
      <c r="B2943" s="1172" t="s">
        <v>11215</v>
      </c>
      <c r="C2943" s="652" t="s">
        <v>11216</v>
      </c>
      <c r="D2943" s="632" t="s">
        <v>269</v>
      </c>
      <c r="E2943" s="476" t="s">
        <v>11581</v>
      </c>
      <c r="F2943" s="422"/>
      <c r="G2943" s="652" t="s">
        <v>4191</v>
      </c>
      <c r="H2943" s="652" t="s">
        <v>12000</v>
      </c>
      <c r="I2943" s="652"/>
      <c r="J2943" s="652"/>
      <c r="K2943" s="632" t="s">
        <v>10</v>
      </c>
      <c r="L2943" s="639">
        <v>1</v>
      </c>
      <c r="M2943" s="639" t="s">
        <v>694</v>
      </c>
      <c r="N2943" s="637">
        <v>528440.39</v>
      </c>
      <c r="O2943" s="637">
        <v>528440.39</v>
      </c>
      <c r="P2943" s="647">
        <f t="shared" si="93"/>
        <v>0</v>
      </c>
      <c r="Q2943" s="638">
        <f t="shared" si="94"/>
        <v>0</v>
      </c>
      <c r="R2943" s="652" t="s">
        <v>11659</v>
      </c>
      <c r="S2943" s="632" t="s">
        <v>11661</v>
      </c>
      <c r="T2943" s="637">
        <v>490171.84</v>
      </c>
      <c r="U2943" s="672"/>
      <c r="V2943" s="672"/>
      <c r="W2943" s="670">
        <v>42716</v>
      </c>
      <c r="X2943" s="670">
        <v>42716</v>
      </c>
      <c r="Y2943" s="422" t="s">
        <v>12001</v>
      </c>
      <c r="Z2943" s="637">
        <v>528440.39</v>
      </c>
      <c r="AA2943" s="476" t="s">
        <v>11596</v>
      </c>
      <c r="AB2943" s="422" t="s">
        <v>266</v>
      </c>
    </row>
    <row r="2944" spans="1:28" ht="56.25">
      <c r="A2944" s="475" t="s">
        <v>28666</v>
      </c>
      <c r="B2944" s="1172" t="s">
        <v>11215</v>
      </c>
      <c r="C2944" s="652" t="s">
        <v>11216</v>
      </c>
      <c r="D2944" s="632" t="s">
        <v>269</v>
      </c>
      <c r="E2944" s="476" t="s">
        <v>11581</v>
      </c>
      <c r="F2944" s="422" t="s">
        <v>3692</v>
      </c>
      <c r="G2944" s="652" t="s">
        <v>3443</v>
      </c>
      <c r="H2944" s="652" t="s">
        <v>12002</v>
      </c>
      <c r="I2944" s="652"/>
      <c r="J2944" s="652"/>
      <c r="K2944" s="632" t="s">
        <v>10</v>
      </c>
      <c r="L2944" s="639">
        <v>1</v>
      </c>
      <c r="M2944" s="639" t="s">
        <v>694</v>
      </c>
      <c r="N2944" s="637">
        <v>528440.39</v>
      </c>
      <c r="O2944" s="637">
        <v>528440.39</v>
      </c>
      <c r="P2944" s="647">
        <f t="shared" si="93"/>
        <v>0</v>
      </c>
      <c r="Q2944" s="638">
        <f t="shared" si="94"/>
        <v>0</v>
      </c>
      <c r="R2944" s="476" t="s">
        <v>11596</v>
      </c>
      <c r="S2944" s="422" t="s">
        <v>266</v>
      </c>
      <c r="T2944" s="476" t="s">
        <v>11600</v>
      </c>
      <c r="U2944" s="672"/>
      <c r="V2944" s="672"/>
      <c r="W2944" s="652" t="s">
        <v>12003</v>
      </c>
      <c r="X2944" s="652" t="s">
        <v>12003</v>
      </c>
      <c r="Y2944" s="632" t="s">
        <v>12001</v>
      </c>
      <c r="Z2944" s="637">
        <v>528440.39</v>
      </c>
      <c r="AA2944" s="476" t="s">
        <v>11596</v>
      </c>
      <c r="AB2944" s="422" t="s">
        <v>266</v>
      </c>
    </row>
    <row r="2945" spans="1:28" ht="56.25">
      <c r="A2945" s="475" t="s">
        <v>28667</v>
      </c>
      <c r="B2945" s="1172" t="s">
        <v>11306</v>
      </c>
      <c r="C2945" s="652" t="s">
        <v>11307</v>
      </c>
      <c r="D2945" s="632" t="s">
        <v>269</v>
      </c>
      <c r="E2945" s="476" t="s">
        <v>11581</v>
      </c>
      <c r="F2945" s="422" t="s">
        <v>3814</v>
      </c>
      <c r="G2945" s="632" t="s">
        <v>12004</v>
      </c>
      <c r="H2945" s="632" t="s">
        <v>12005</v>
      </c>
      <c r="I2945" s="652"/>
      <c r="J2945" s="652"/>
      <c r="K2945" s="632" t="s">
        <v>10</v>
      </c>
      <c r="L2945" s="639">
        <v>1</v>
      </c>
      <c r="M2945" s="639" t="s">
        <v>694</v>
      </c>
      <c r="N2945" s="637">
        <v>418622.05</v>
      </c>
      <c r="O2945" s="637">
        <v>418622.05</v>
      </c>
      <c r="P2945" s="647">
        <f t="shared" si="93"/>
        <v>0</v>
      </c>
      <c r="Q2945" s="638">
        <f t="shared" si="94"/>
        <v>0</v>
      </c>
      <c r="R2945" s="476" t="s">
        <v>11596</v>
      </c>
      <c r="S2945" s="422" t="s">
        <v>266</v>
      </c>
      <c r="T2945" s="476" t="s">
        <v>11600</v>
      </c>
      <c r="U2945" s="476"/>
      <c r="V2945" s="476"/>
      <c r="W2945" s="670">
        <v>42702</v>
      </c>
      <c r="X2945" s="670">
        <v>42702</v>
      </c>
      <c r="Y2945" s="422" t="s">
        <v>12006</v>
      </c>
      <c r="Z2945" s="637">
        <v>418622.05</v>
      </c>
      <c r="AA2945" s="476" t="s">
        <v>11596</v>
      </c>
      <c r="AB2945" s="422" t="s">
        <v>266</v>
      </c>
    </row>
    <row r="2946" spans="1:28" ht="67.5">
      <c r="A2946" s="475" t="s">
        <v>28668</v>
      </c>
      <c r="B2946" s="1177" t="s">
        <v>12007</v>
      </c>
      <c r="C2946" s="636">
        <v>4218012298</v>
      </c>
      <c r="D2946" s="632" t="s">
        <v>265</v>
      </c>
      <c r="E2946" s="636" t="s">
        <v>12008</v>
      </c>
      <c r="F2946" s="634">
        <v>42356</v>
      </c>
      <c r="G2946" s="634">
        <v>42367</v>
      </c>
      <c r="H2946" s="636" t="s">
        <v>12009</v>
      </c>
      <c r="I2946" s="636" t="s">
        <v>541</v>
      </c>
      <c r="J2946" s="636"/>
      <c r="K2946" s="632" t="s">
        <v>10</v>
      </c>
      <c r="L2946" s="639">
        <v>1</v>
      </c>
      <c r="M2946" s="639" t="s">
        <v>694</v>
      </c>
      <c r="N2946" s="662">
        <v>11500</v>
      </c>
      <c r="O2946" s="662">
        <v>11500</v>
      </c>
      <c r="P2946" s="647">
        <f t="shared" si="93"/>
        <v>0</v>
      </c>
      <c r="Q2946" s="638">
        <f t="shared" si="94"/>
        <v>0</v>
      </c>
      <c r="R2946" s="636" t="s">
        <v>6297</v>
      </c>
      <c r="S2946" s="636">
        <v>7707049391</v>
      </c>
      <c r="T2946" s="636" t="s">
        <v>12010</v>
      </c>
      <c r="U2946" s="476"/>
      <c r="V2946" s="476"/>
      <c r="W2946" s="634">
        <v>42380</v>
      </c>
      <c r="X2946" s="634">
        <v>42556</v>
      </c>
      <c r="Y2946" s="636" t="s">
        <v>12011</v>
      </c>
      <c r="Z2946" s="662">
        <v>11500</v>
      </c>
      <c r="AA2946" s="636" t="s">
        <v>6297</v>
      </c>
      <c r="AB2946" s="636">
        <v>7707049391</v>
      </c>
    </row>
    <row r="2947" spans="1:28" ht="78.75">
      <c r="A2947" s="475" t="s">
        <v>28669</v>
      </c>
      <c r="B2947" s="1177" t="s">
        <v>12007</v>
      </c>
      <c r="C2947" s="636">
        <v>4218012298</v>
      </c>
      <c r="D2947" s="632" t="s">
        <v>268</v>
      </c>
      <c r="E2947" s="476" t="s">
        <v>12012</v>
      </c>
      <c r="F2947" s="634">
        <v>42394</v>
      </c>
      <c r="G2947" s="636"/>
      <c r="H2947" s="636"/>
      <c r="I2947" s="636" t="s">
        <v>1367</v>
      </c>
      <c r="J2947" s="636"/>
      <c r="K2947" s="632" t="s">
        <v>10</v>
      </c>
      <c r="L2947" s="639">
        <v>1</v>
      </c>
      <c r="M2947" s="639" t="s">
        <v>694</v>
      </c>
      <c r="N2947" s="662">
        <v>123192.87</v>
      </c>
      <c r="O2947" s="662">
        <v>123192.87</v>
      </c>
      <c r="P2947" s="647">
        <f t="shared" si="93"/>
        <v>0</v>
      </c>
      <c r="Q2947" s="638">
        <f t="shared" si="94"/>
        <v>0</v>
      </c>
      <c r="R2947" s="636" t="s">
        <v>12013</v>
      </c>
      <c r="S2947" s="636">
        <v>4205109214</v>
      </c>
      <c r="T2947" s="636" t="s">
        <v>12014</v>
      </c>
      <c r="U2947" s="476"/>
      <c r="V2947" s="476"/>
      <c r="W2947" s="634">
        <v>42410</v>
      </c>
      <c r="X2947" s="634">
        <v>42410</v>
      </c>
      <c r="Y2947" s="632" t="s">
        <v>12015</v>
      </c>
      <c r="Z2947" s="662">
        <v>123192.87</v>
      </c>
      <c r="AA2947" s="636" t="s">
        <v>12013</v>
      </c>
      <c r="AB2947" s="636">
        <v>4205109214</v>
      </c>
    </row>
    <row r="2948" spans="1:28" ht="78.75">
      <c r="A2948" s="475" t="s">
        <v>28670</v>
      </c>
      <c r="B2948" s="1177" t="s">
        <v>12007</v>
      </c>
      <c r="C2948" s="636">
        <v>4218012298</v>
      </c>
      <c r="D2948" s="632" t="s">
        <v>269</v>
      </c>
      <c r="E2948" s="636" t="s">
        <v>12016</v>
      </c>
      <c r="F2948" s="634">
        <v>42394</v>
      </c>
      <c r="G2948" s="634">
        <v>42408</v>
      </c>
      <c r="H2948" s="636" t="s">
        <v>12017</v>
      </c>
      <c r="I2948" s="636" t="s">
        <v>12018</v>
      </c>
      <c r="J2948" s="636"/>
      <c r="K2948" s="632" t="s">
        <v>10</v>
      </c>
      <c r="L2948" s="639">
        <v>1</v>
      </c>
      <c r="M2948" s="639" t="s">
        <v>694</v>
      </c>
      <c r="N2948" s="662">
        <v>81609.81</v>
      </c>
      <c r="O2948" s="662">
        <v>81609.81</v>
      </c>
      <c r="P2948" s="647">
        <f t="shared" si="93"/>
        <v>0</v>
      </c>
      <c r="Q2948" s="638">
        <f t="shared" si="94"/>
        <v>0</v>
      </c>
      <c r="R2948" s="476" t="s">
        <v>563</v>
      </c>
      <c r="S2948" s="636">
        <v>4217166136</v>
      </c>
      <c r="T2948" s="636" t="s">
        <v>12019</v>
      </c>
      <c r="U2948" s="476"/>
      <c r="V2948" s="476"/>
      <c r="W2948" s="634">
        <v>42415</v>
      </c>
      <c r="X2948" s="634">
        <v>42415</v>
      </c>
      <c r="Y2948" s="632" t="s">
        <v>12015</v>
      </c>
      <c r="Z2948" s="662">
        <v>81609.81</v>
      </c>
      <c r="AA2948" s="476" t="s">
        <v>563</v>
      </c>
      <c r="AB2948" s="636">
        <v>4217166136</v>
      </c>
    </row>
    <row r="2949" spans="1:28" ht="78.75">
      <c r="A2949" s="475" t="s">
        <v>28671</v>
      </c>
      <c r="B2949" s="1177" t="s">
        <v>12007</v>
      </c>
      <c r="C2949" s="636">
        <v>4218012298</v>
      </c>
      <c r="D2949" s="632" t="s">
        <v>269</v>
      </c>
      <c r="E2949" s="636" t="s">
        <v>12020</v>
      </c>
      <c r="F2949" s="634">
        <v>42391</v>
      </c>
      <c r="G2949" s="634">
        <v>42408</v>
      </c>
      <c r="H2949" s="636" t="s">
        <v>12021</v>
      </c>
      <c r="I2949" s="636" t="s">
        <v>12022</v>
      </c>
      <c r="J2949" s="636"/>
      <c r="K2949" s="632" t="s">
        <v>10</v>
      </c>
      <c r="L2949" s="639">
        <v>1</v>
      </c>
      <c r="M2949" s="639" t="s">
        <v>694</v>
      </c>
      <c r="N2949" s="662">
        <v>332993.12</v>
      </c>
      <c r="O2949" s="662">
        <v>332993.12</v>
      </c>
      <c r="P2949" s="647">
        <f t="shared" si="93"/>
        <v>0</v>
      </c>
      <c r="Q2949" s="638">
        <f t="shared" si="94"/>
        <v>0</v>
      </c>
      <c r="R2949" s="476" t="s">
        <v>1593</v>
      </c>
      <c r="S2949" s="636">
        <v>4217146884</v>
      </c>
      <c r="T2949" s="636" t="s">
        <v>12023</v>
      </c>
      <c r="U2949" s="476"/>
      <c r="V2949" s="476"/>
      <c r="W2949" s="634">
        <v>42415</v>
      </c>
      <c r="X2949" s="634">
        <v>42415</v>
      </c>
      <c r="Y2949" s="632" t="s">
        <v>12024</v>
      </c>
      <c r="Z2949" s="662">
        <v>332993.12</v>
      </c>
      <c r="AA2949" s="476" t="s">
        <v>1593</v>
      </c>
      <c r="AB2949" s="636">
        <v>4217146884</v>
      </c>
    </row>
    <row r="2950" spans="1:28" ht="45">
      <c r="A2950" s="475" t="s">
        <v>28672</v>
      </c>
      <c r="B2950" s="531" t="s">
        <v>12025</v>
      </c>
      <c r="C2950" s="636">
        <v>4218020517</v>
      </c>
      <c r="D2950" s="632" t="s">
        <v>268</v>
      </c>
      <c r="E2950" s="476" t="s">
        <v>12012</v>
      </c>
      <c r="F2950" s="634">
        <v>42394</v>
      </c>
      <c r="G2950" s="636"/>
      <c r="H2950" s="636"/>
      <c r="I2950" s="636" t="s">
        <v>1367</v>
      </c>
      <c r="J2950" s="636"/>
      <c r="K2950" s="632" t="s">
        <v>10</v>
      </c>
      <c r="L2950" s="639">
        <v>1</v>
      </c>
      <c r="M2950" s="639" t="s">
        <v>694</v>
      </c>
      <c r="N2950" s="637">
        <v>335043.84999999998</v>
      </c>
      <c r="O2950" s="637">
        <v>335043.84999999998</v>
      </c>
      <c r="P2950" s="647">
        <f t="shared" si="93"/>
        <v>0</v>
      </c>
      <c r="Q2950" s="638">
        <f t="shared" si="94"/>
        <v>0</v>
      </c>
      <c r="R2950" s="636" t="s">
        <v>12013</v>
      </c>
      <c r="S2950" s="636">
        <v>4205109214</v>
      </c>
      <c r="T2950" s="528" t="s">
        <v>12026</v>
      </c>
      <c r="U2950" s="476"/>
      <c r="V2950" s="476"/>
      <c r="W2950" s="634">
        <v>42410</v>
      </c>
      <c r="X2950" s="634">
        <v>42410</v>
      </c>
      <c r="Y2950" s="632" t="s">
        <v>12027</v>
      </c>
      <c r="Z2950" s="637">
        <v>335043.84999999998</v>
      </c>
      <c r="AA2950" s="636" t="s">
        <v>12013</v>
      </c>
      <c r="AB2950" s="636">
        <v>4205109214</v>
      </c>
    </row>
    <row r="2951" spans="1:28" ht="67.5">
      <c r="A2951" s="475" t="s">
        <v>28673</v>
      </c>
      <c r="B2951" s="531" t="s">
        <v>12025</v>
      </c>
      <c r="C2951" s="636">
        <v>4218020517</v>
      </c>
      <c r="D2951" s="632" t="s">
        <v>269</v>
      </c>
      <c r="E2951" s="636" t="s">
        <v>12016</v>
      </c>
      <c r="F2951" s="634">
        <v>42394</v>
      </c>
      <c r="G2951" s="634">
        <v>42408</v>
      </c>
      <c r="H2951" s="636" t="s">
        <v>12028</v>
      </c>
      <c r="I2951" s="636" t="s">
        <v>12018</v>
      </c>
      <c r="J2951" s="636"/>
      <c r="K2951" s="632" t="s">
        <v>10</v>
      </c>
      <c r="L2951" s="639">
        <v>1</v>
      </c>
      <c r="M2951" s="639" t="s">
        <v>694</v>
      </c>
      <c r="N2951" s="637">
        <v>197388.24</v>
      </c>
      <c r="O2951" s="637">
        <v>197388.24</v>
      </c>
      <c r="P2951" s="647">
        <f t="shared" si="93"/>
        <v>0</v>
      </c>
      <c r="Q2951" s="638">
        <f t="shared" si="94"/>
        <v>0</v>
      </c>
      <c r="R2951" s="476" t="s">
        <v>563</v>
      </c>
      <c r="S2951" s="636">
        <v>4217166136</v>
      </c>
      <c r="T2951" s="528" t="s">
        <v>12029</v>
      </c>
      <c r="U2951" s="476"/>
      <c r="V2951" s="476"/>
      <c r="W2951" s="634">
        <v>42417</v>
      </c>
      <c r="X2951" s="634">
        <v>42417</v>
      </c>
      <c r="Y2951" s="632" t="s">
        <v>12030</v>
      </c>
      <c r="Z2951" s="637">
        <v>197388.24</v>
      </c>
      <c r="AA2951" s="476" t="s">
        <v>563</v>
      </c>
      <c r="AB2951" s="636">
        <v>4217166136</v>
      </c>
    </row>
    <row r="2952" spans="1:28" ht="67.5">
      <c r="A2952" s="475" t="s">
        <v>28674</v>
      </c>
      <c r="B2952" s="531" t="s">
        <v>12025</v>
      </c>
      <c r="C2952" s="636">
        <v>4218020517</v>
      </c>
      <c r="D2952" s="632" t="s">
        <v>269</v>
      </c>
      <c r="E2952" s="636" t="s">
        <v>12020</v>
      </c>
      <c r="F2952" s="634">
        <v>42394</v>
      </c>
      <c r="G2952" s="634">
        <v>42408</v>
      </c>
      <c r="H2952" s="636" t="s">
        <v>12031</v>
      </c>
      <c r="I2952" s="636" t="s">
        <v>12022</v>
      </c>
      <c r="J2952" s="636"/>
      <c r="K2952" s="632" t="s">
        <v>10</v>
      </c>
      <c r="L2952" s="639">
        <v>1</v>
      </c>
      <c r="M2952" s="639" t="s">
        <v>694</v>
      </c>
      <c r="N2952" s="637">
        <v>994872.57</v>
      </c>
      <c r="O2952" s="637">
        <v>994872.57</v>
      </c>
      <c r="P2952" s="647">
        <f t="shared" si="93"/>
        <v>0</v>
      </c>
      <c r="Q2952" s="638">
        <f t="shared" si="94"/>
        <v>0</v>
      </c>
      <c r="R2952" s="476" t="s">
        <v>1593</v>
      </c>
      <c r="S2952" s="636">
        <v>4217146884</v>
      </c>
      <c r="T2952" s="528" t="s">
        <v>12032</v>
      </c>
      <c r="U2952" s="476"/>
      <c r="V2952" s="476"/>
      <c r="W2952" s="634">
        <v>42417</v>
      </c>
      <c r="X2952" s="634">
        <v>42417</v>
      </c>
      <c r="Y2952" s="632" t="s">
        <v>12033</v>
      </c>
      <c r="Z2952" s="637">
        <v>994872.57</v>
      </c>
      <c r="AA2952" s="476" t="s">
        <v>1593</v>
      </c>
      <c r="AB2952" s="636">
        <v>4217146884</v>
      </c>
    </row>
    <row r="2953" spans="1:28" ht="67.5">
      <c r="A2953" s="475" t="s">
        <v>28675</v>
      </c>
      <c r="B2953" s="1172" t="s">
        <v>12034</v>
      </c>
      <c r="C2953" s="636">
        <v>4218010685</v>
      </c>
      <c r="D2953" s="632" t="s">
        <v>265</v>
      </c>
      <c r="E2953" s="636" t="s">
        <v>12008</v>
      </c>
      <c r="F2953" s="634">
        <v>42356</v>
      </c>
      <c r="G2953" s="634">
        <v>42367</v>
      </c>
      <c r="H2953" s="636" t="s">
        <v>12035</v>
      </c>
      <c r="I2953" s="636" t="s">
        <v>541</v>
      </c>
      <c r="J2953" s="636"/>
      <c r="K2953" s="632" t="s">
        <v>10</v>
      </c>
      <c r="L2953" s="639">
        <v>1</v>
      </c>
      <c r="M2953" s="639" t="s">
        <v>694</v>
      </c>
      <c r="N2953" s="637">
        <v>10000</v>
      </c>
      <c r="O2953" s="637">
        <v>10000</v>
      </c>
      <c r="P2953" s="647">
        <f t="shared" si="93"/>
        <v>0</v>
      </c>
      <c r="Q2953" s="638">
        <f t="shared" si="94"/>
        <v>0</v>
      </c>
      <c r="R2953" s="636" t="s">
        <v>6297</v>
      </c>
      <c r="S2953" s="636">
        <v>7707049391</v>
      </c>
      <c r="T2953" s="528" t="s">
        <v>12010</v>
      </c>
      <c r="U2953" s="476"/>
      <c r="V2953" s="476"/>
      <c r="W2953" s="634">
        <v>42380</v>
      </c>
      <c r="X2953" s="634">
        <v>42556</v>
      </c>
      <c r="Y2953" s="662" t="s">
        <v>12036</v>
      </c>
      <c r="Z2953" s="637">
        <v>10000</v>
      </c>
      <c r="AA2953" s="636" t="s">
        <v>6297</v>
      </c>
      <c r="AB2953" s="636">
        <v>7707049391</v>
      </c>
    </row>
    <row r="2954" spans="1:28" ht="78.75">
      <c r="A2954" s="475" t="s">
        <v>28676</v>
      </c>
      <c r="B2954" s="1172" t="s">
        <v>12034</v>
      </c>
      <c r="C2954" s="636">
        <v>4218010685</v>
      </c>
      <c r="D2954" s="632" t="s">
        <v>269</v>
      </c>
      <c r="E2954" s="636" t="s">
        <v>12016</v>
      </c>
      <c r="F2954" s="634">
        <v>42394</v>
      </c>
      <c r="G2954" s="634">
        <v>42408</v>
      </c>
      <c r="H2954" s="636" t="s">
        <v>12037</v>
      </c>
      <c r="I2954" s="636" t="s">
        <v>12018</v>
      </c>
      <c r="J2954" s="476"/>
      <c r="K2954" s="632" t="s">
        <v>10</v>
      </c>
      <c r="L2954" s="639">
        <v>1</v>
      </c>
      <c r="M2954" s="639" t="s">
        <v>694</v>
      </c>
      <c r="N2954" s="637">
        <v>179902.43</v>
      </c>
      <c r="O2954" s="637">
        <v>179902.43</v>
      </c>
      <c r="P2954" s="647">
        <f t="shared" si="93"/>
        <v>0</v>
      </c>
      <c r="Q2954" s="638">
        <f t="shared" si="94"/>
        <v>0</v>
      </c>
      <c r="R2954" s="476" t="s">
        <v>563</v>
      </c>
      <c r="S2954" s="636">
        <v>4217166136</v>
      </c>
      <c r="T2954" s="528" t="s">
        <v>12019</v>
      </c>
      <c r="U2954" s="476"/>
      <c r="V2954" s="476"/>
      <c r="W2954" s="634">
        <v>42418</v>
      </c>
      <c r="X2954" s="634">
        <v>42417</v>
      </c>
      <c r="Y2954" s="632" t="s">
        <v>12038</v>
      </c>
      <c r="Z2954" s="637">
        <v>179902.43</v>
      </c>
      <c r="AA2954" s="476" t="s">
        <v>563</v>
      </c>
      <c r="AB2954" s="636">
        <v>4217166136</v>
      </c>
    </row>
    <row r="2955" spans="1:28" ht="78.75">
      <c r="A2955" s="475" t="s">
        <v>28677</v>
      </c>
      <c r="B2955" s="1172" t="s">
        <v>12034</v>
      </c>
      <c r="C2955" s="636">
        <v>4218010685</v>
      </c>
      <c r="D2955" s="632" t="s">
        <v>269</v>
      </c>
      <c r="E2955" s="636" t="s">
        <v>12020</v>
      </c>
      <c r="F2955" s="634">
        <v>42391</v>
      </c>
      <c r="G2955" s="634">
        <v>42408</v>
      </c>
      <c r="H2955" s="636" t="s">
        <v>12039</v>
      </c>
      <c r="I2955" s="636" t="s">
        <v>12022</v>
      </c>
      <c r="J2955" s="636"/>
      <c r="K2955" s="632" t="s">
        <v>10</v>
      </c>
      <c r="L2955" s="639">
        <v>1</v>
      </c>
      <c r="M2955" s="639" t="s">
        <v>694</v>
      </c>
      <c r="N2955" s="637">
        <v>1937682.82</v>
      </c>
      <c r="O2955" s="637">
        <v>1937682.82</v>
      </c>
      <c r="P2955" s="647">
        <f t="shared" si="93"/>
        <v>0</v>
      </c>
      <c r="Q2955" s="638">
        <f t="shared" si="94"/>
        <v>0</v>
      </c>
      <c r="R2955" s="476" t="s">
        <v>1593</v>
      </c>
      <c r="S2955" s="636">
        <v>4217146884</v>
      </c>
      <c r="T2955" s="528" t="s">
        <v>12023</v>
      </c>
      <c r="U2955" s="476"/>
      <c r="V2955" s="476"/>
      <c r="W2955" s="632" t="s">
        <v>539</v>
      </c>
      <c r="X2955" s="632" t="s">
        <v>1027</v>
      </c>
      <c r="Y2955" s="632" t="s">
        <v>12040</v>
      </c>
      <c r="Z2955" s="637">
        <v>1937682.82</v>
      </c>
      <c r="AA2955" s="476" t="s">
        <v>1593</v>
      </c>
      <c r="AB2955" s="636">
        <v>4217146884</v>
      </c>
    </row>
    <row r="2956" spans="1:28" ht="78.75">
      <c r="A2956" s="475" t="s">
        <v>28678</v>
      </c>
      <c r="B2956" s="531" t="s">
        <v>12041</v>
      </c>
      <c r="C2956" s="636">
        <v>4218016704</v>
      </c>
      <c r="D2956" s="632" t="s">
        <v>269</v>
      </c>
      <c r="E2956" s="636" t="s">
        <v>12020</v>
      </c>
      <c r="F2956" s="634">
        <v>42394</v>
      </c>
      <c r="G2956" s="634">
        <v>42408</v>
      </c>
      <c r="H2956" s="632" t="s">
        <v>12042</v>
      </c>
      <c r="I2956" s="636" t="s">
        <v>12022</v>
      </c>
      <c r="J2956" s="636"/>
      <c r="K2956" s="632" t="s">
        <v>10</v>
      </c>
      <c r="L2956" s="639">
        <v>1</v>
      </c>
      <c r="M2956" s="639" t="s">
        <v>694</v>
      </c>
      <c r="N2956" s="637">
        <v>1560789.56</v>
      </c>
      <c r="O2956" s="637">
        <v>1560789.56</v>
      </c>
      <c r="P2956" s="647">
        <f t="shared" si="93"/>
        <v>0</v>
      </c>
      <c r="Q2956" s="638">
        <f t="shared" si="94"/>
        <v>0</v>
      </c>
      <c r="R2956" s="476" t="s">
        <v>1593</v>
      </c>
      <c r="S2956" s="636">
        <v>4217146884</v>
      </c>
      <c r="T2956" s="528" t="s">
        <v>12023</v>
      </c>
      <c r="U2956" s="476"/>
      <c r="V2956" s="476"/>
      <c r="W2956" s="634">
        <v>42416</v>
      </c>
      <c r="X2956" s="632" t="s">
        <v>539</v>
      </c>
      <c r="Y2956" s="632" t="s">
        <v>12043</v>
      </c>
      <c r="Z2956" s="637">
        <v>1560789.56</v>
      </c>
      <c r="AA2956" s="476" t="s">
        <v>1593</v>
      </c>
      <c r="AB2956" s="636">
        <v>4217146884</v>
      </c>
    </row>
    <row r="2957" spans="1:28" ht="67.5">
      <c r="A2957" s="475" t="s">
        <v>28679</v>
      </c>
      <c r="B2957" s="531" t="s">
        <v>12041</v>
      </c>
      <c r="C2957" s="636">
        <v>4218016704</v>
      </c>
      <c r="D2957" s="632" t="s">
        <v>269</v>
      </c>
      <c r="E2957" s="636" t="s">
        <v>12016</v>
      </c>
      <c r="F2957" s="634">
        <v>42394</v>
      </c>
      <c r="G2957" s="634">
        <v>42408</v>
      </c>
      <c r="H2957" s="632" t="s">
        <v>12044</v>
      </c>
      <c r="I2957" s="636" t="s">
        <v>12018</v>
      </c>
      <c r="J2957" s="476"/>
      <c r="K2957" s="632" t="s">
        <v>10</v>
      </c>
      <c r="L2957" s="639">
        <v>1</v>
      </c>
      <c r="M2957" s="639" t="s">
        <v>694</v>
      </c>
      <c r="N2957" s="637">
        <v>130675.37</v>
      </c>
      <c r="O2957" s="637">
        <v>130675.37</v>
      </c>
      <c r="P2957" s="647">
        <f t="shared" si="93"/>
        <v>0</v>
      </c>
      <c r="Q2957" s="638">
        <f t="shared" si="94"/>
        <v>0</v>
      </c>
      <c r="R2957" s="476" t="s">
        <v>563</v>
      </c>
      <c r="S2957" s="636">
        <v>4217166136</v>
      </c>
      <c r="T2957" s="528" t="s">
        <v>12045</v>
      </c>
      <c r="U2957" s="476"/>
      <c r="V2957" s="476"/>
      <c r="W2957" s="634">
        <v>42415</v>
      </c>
      <c r="X2957" s="634">
        <v>42415</v>
      </c>
      <c r="Y2957" s="632" t="s">
        <v>12046</v>
      </c>
      <c r="Z2957" s="637">
        <v>130675.37</v>
      </c>
      <c r="AA2957" s="476" t="s">
        <v>563</v>
      </c>
      <c r="AB2957" s="636">
        <v>4217166136</v>
      </c>
    </row>
    <row r="2958" spans="1:28" ht="78.75">
      <c r="A2958" s="475" t="s">
        <v>28680</v>
      </c>
      <c r="B2958" s="531" t="s">
        <v>12041</v>
      </c>
      <c r="C2958" s="636">
        <v>4218016704</v>
      </c>
      <c r="D2958" s="632" t="s">
        <v>268</v>
      </c>
      <c r="E2958" s="476" t="s">
        <v>12012</v>
      </c>
      <c r="F2958" s="634">
        <v>42394</v>
      </c>
      <c r="G2958" s="636"/>
      <c r="H2958" s="636"/>
      <c r="I2958" s="636" t="s">
        <v>1367</v>
      </c>
      <c r="J2958" s="636"/>
      <c r="K2958" s="632" t="s">
        <v>10</v>
      </c>
      <c r="L2958" s="639">
        <v>1</v>
      </c>
      <c r="M2958" s="639" t="s">
        <v>694</v>
      </c>
      <c r="N2958" s="637">
        <v>506628.57</v>
      </c>
      <c r="O2958" s="637">
        <v>506628.57</v>
      </c>
      <c r="P2958" s="647">
        <f t="shared" si="93"/>
        <v>0</v>
      </c>
      <c r="Q2958" s="638">
        <f t="shared" si="94"/>
        <v>0</v>
      </c>
      <c r="R2958" s="636" t="s">
        <v>12013</v>
      </c>
      <c r="S2958" s="636">
        <v>4205109214</v>
      </c>
      <c r="T2958" s="528" t="s">
        <v>12014</v>
      </c>
      <c r="U2958" s="476"/>
      <c r="V2958" s="476"/>
      <c r="W2958" s="634">
        <v>42408</v>
      </c>
      <c r="X2958" s="632" t="s">
        <v>692</v>
      </c>
      <c r="Y2958" s="632" t="s">
        <v>12047</v>
      </c>
      <c r="Z2958" s="637">
        <v>506628.57</v>
      </c>
      <c r="AA2958" s="636" t="s">
        <v>12013</v>
      </c>
      <c r="AB2958" s="636">
        <v>4205109214</v>
      </c>
    </row>
    <row r="2959" spans="1:28" ht="123.75">
      <c r="A2959" s="475" t="s">
        <v>28681</v>
      </c>
      <c r="B2959" s="531" t="s">
        <v>7307</v>
      </c>
      <c r="C2959" s="636">
        <v>4218020193</v>
      </c>
      <c r="D2959" s="632" t="s">
        <v>265</v>
      </c>
      <c r="E2959" s="636" t="s">
        <v>12008</v>
      </c>
      <c r="F2959" s="634">
        <v>42394</v>
      </c>
      <c r="G2959" s="634">
        <v>42405</v>
      </c>
      <c r="H2959" s="636" t="s">
        <v>12048</v>
      </c>
      <c r="I2959" s="636" t="s">
        <v>541</v>
      </c>
      <c r="J2959" s="636"/>
      <c r="K2959" s="632" t="s">
        <v>10</v>
      </c>
      <c r="L2959" s="639">
        <v>1</v>
      </c>
      <c r="M2959" s="639" t="s">
        <v>694</v>
      </c>
      <c r="N2959" s="637">
        <v>18000</v>
      </c>
      <c r="O2959" s="637">
        <v>18000</v>
      </c>
      <c r="P2959" s="647">
        <f t="shared" si="93"/>
        <v>0</v>
      </c>
      <c r="Q2959" s="638">
        <f t="shared" si="94"/>
        <v>0</v>
      </c>
      <c r="R2959" s="636" t="s">
        <v>6297</v>
      </c>
      <c r="S2959" s="636">
        <v>7707049391</v>
      </c>
      <c r="T2959" s="528" t="s">
        <v>12010</v>
      </c>
      <c r="U2959" s="476"/>
      <c r="V2959" s="476"/>
      <c r="W2959" s="634">
        <v>42384</v>
      </c>
      <c r="X2959" s="634">
        <v>42551</v>
      </c>
      <c r="Y2959" s="476" t="s">
        <v>12049</v>
      </c>
      <c r="Z2959" s="637">
        <v>18000</v>
      </c>
      <c r="AA2959" s="636" t="s">
        <v>6297</v>
      </c>
      <c r="AB2959" s="636">
        <v>7707049391</v>
      </c>
    </row>
    <row r="2960" spans="1:28" ht="101.25">
      <c r="A2960" s="475" t="s">
        <v>28682</v>
      </c>
      <c r="B2960" s="531" t="s">
        <v>7311</v>
      </c>
      <c r="C2960" s="636">
        <v>4218020524</v>
      </c>
      <c r="D2960" s="632" t="s">
        <v>265</v>
      </c>
      <c r="E2960" s="636" t="s">
        <v>12008</v>
      </c>
      <c r="F2960" s="634">
        <v>42356</v>
      </c>
      <c r="G2960" s="634">
        <v>42367</v>
      </c>
      <c r="H2960" s="636" t="s">
        <v>12050</v>
      </c>
      <c r="I2960" s="636" t="s">
        <v>541</v>
      </c>
      <c r="J2960" s="636"/>
      <c r="K2960" s="632" t="s">
        <v>10</v>
      </c>
      <c r="L2960" s="639">
        <v>1</v>
      </c>
      <c r="M2960" s="639" t="s">
        <v>694</v>
      </c>
      <c r="N2960" s="637">
        <v>13000</v>
      </c>
      <c r="O2960" s="637">
        <v>13000</v>
      </c>
      <c r="P2960" s="647">
        <f t="shared" si="93"/>
        <v>0</v>
      </c>
      <c r="Q2960" s="638">
        <f t="shared" si="94"/>
        <v>0</v>
      </c>
      <c r="R2960" s="636" t="s">
        <v>6297</v>
      </c>
      <c r="S2960" s="636">
        <v>7707049391</v>
      </c>
      <c r="T2960" s="528" t="s">
        <v>12010</v>
      </c>
      <c r="U2960" s="476"/>
      <c r="V2960" s="476"/>
      <c r="W2960" s="634">
        <v>42380</v>
      </c>
      <c r="X2960" s="634">
        <v>42556</v>
      </c>
      <c r="Y2960" s="476" t="s">
        <v>12051</v>
      </c>
      <c r="Z2960" s="637">
        <v>13000</v>
      </c>
      <c r="AA2960" s="636" t="s">
        <v>6297</v>
      </c>
      <c r="AB2960" s="636">
        <v>7707049391</v>
      </c>
    </row>
    <row r="2961" spans="1:28" ht="101.25">
      <c r="A2961" s="475" t="s">
        <v>28683</v>
      </c>
      <c r="B2961" s="531" t="s">
        <v>7311</v>
      </c>
      <c r="C2961" s="636">
        <v>4218020524</v>
      </c>
      <c r="D2961" s="632" t="s">
        <v>269</v>
      </c>
      <c r="E2961" s="636" t="s">
        <v>12016</v>
      </c>
      <c r="F2961" s="634">
        <v>42394</v>
      </c>
      <c r="G2961" s="634">
        <v>42416</v>
      </c>
      <c r="H2961" s="636" t="s">
        <v>12052</v>
      </c>
      <c r="I2961" s="636" t="s">
        <v>12018</v>
      </c>
      <c r="J2961" s="636"/>
      <c r="K2961" s="632" t="s">
        <v>10</v>
      </c>
      <c r="L2961" s="639">
        <v>1</v>
      </c>
      <c r="M2961" s="639" t="s">
        <v>694</v>
      </c>
      <c r="N2961" s="637">
        <v>211555.22</v>
      </c>
      <c r="O2961" s="637">
        <v>211555.22</v>
      </c>
      <c r="P2961" s="647">
        <f t="shared" si="93"/>
        <v>0</v>
      </c>
      <c r="Q2961" s="638">
        <f t="shared" si="94"/>
        <v>0</v>
      </c>
      <c r="R2961" s="476" t="s">
        <v>563</v>
      </c>
      <c r="S2961" s="636">
        <v>4217166136</v>
      </c>
      <c r="T2961" s="528" t="s">
        <v>12019</v>
      </c>
      <c r="U2961" s="476"/>
      <c r="V2961" s="476"/>
      <c r="W2961" s="634">
        <v>42416</v>
      </c>
      <c r="X2961" s="634">
        <v>42417</v>
      </c>
      <c r="Y2961" s="632" t="s">
        <v>12053</v>
      </c>
      <c r="Z2961" s="637">
        <v>211555.22</v>
      </c>
      <c r="AA2961" s="476" t="s">
        <v>563</v>
      </c>
      <c r="AB2961" s="636">
        <v>4217166136</v>
      </c>
    </row>
    <row r="2962" spans="1:28" ht="101.25">
      <c r="A2962" s="475" t="s">
        <v>28684</v>
      </c>
      <c r="B2962" s="531" t="s">
        <v>7311</v>
      </c>
      <c r="C2962" s="636">
        <v>4218020524</v>
      </c>
      <c r="D2962" s="632" t="s">
        <v>269</v>
      </c>
      <c r="E2962" s="636" t="s">
        <v>12020</v>
      </c>
      <c r="F2962" s="634">
        <v>42391</v>
      </c>
      <c r="G2962" s="634">
        <v>42408</v>
      </c>
      <c r="H2962" s="636" t="s">
        <v>12054</v>
      </c>
      <c r="I2962" s="636" t="s">
        <v>12022</v>
      </c>
      <c r="J2962" s="636"/>
      <c r="K2962" s="632" t="s">
        <v>10</v>
      </c>
      <c r="L2962" s="639">
        <v>1</v>
      </c>
      <c r="M2962" s="639" t="s">
        <v>694</v>
      </c>
      <c r="N2962" s="637">
        <v>1194966.8799999999</v>
      </c>
      <c r="O2962" s="637">
        <v>1194966.8799999999</v>
      </c>
      <c r="P2962" s="647">
        <f t="shared" si="93"/>
        <v>0</v>
      </c>
      <c r="Q2962" s="638">
        <f t="shared" si="94"/>
        <v>0</v>
      </c>
      <c r="R2962" s="476" t="s">
        <v>1593</v>
      </c>
      <c r="S2962" s="636">
        <v>4217146884</v>
      </c>
      <c r="T2962" s="528" t="s">
        <v>12023</v>
      </c>
      <c r="U2962" s="476"/>
      <c r="V2962" s="476"/>
      <c r="W2962" s="634">
        <v>42416</v>
      </c>
      <c r="X2962" s="634">
        <v>42416</v>
      </c>
      <c r="Y2962" s="632" t="s">
        <v>12055</v>
      </c>
      <c r="Z2962" s="637">
        <v>1194966.8799999999</v>
      </c>
      <c r="AA2962" s="476" t="s">
        <v>1593</v>
      </c>
      <c r="AB2962" s="636">
        <v>4217146884</v>
      </c>
    </row>
    <row r="2963" spans="1:28" ht="67.5">
      <c r="A2963" s="475" t="s">
        <v>28685</v>
      </c>
      <c r="B2963" s="1172" t="s">
        <v>8238</v>
      </c>
      <c r="C2963" s="636">
        <v>4217066420</v>
      </c>
      <c r="D2963" s="632" t="s">
        <v>265</v>
      </c>
      <c r="E2963" s="636" t="s">
        <v>12008</v>
      </c>
      <c r="F2963" s="634">
        <v>42356</v>
      </c>
      <c r="G2963" s="634">
        <v>42367</v>
      </c>
      <c r="H2963" s="636" t="s">
        <v>12056</v>
      </c>
      <c r="I2963" s="636" t="s">
        <v>541</v>
      </c>
      <c r="J2963" s="636"/>
      <c r="K2963" s="632" t="s">
        <v>10</v>
      </c>
      <c r="L2963" s="639">
        <v>1</v>
      </c>
      <c r="M2963" s="639" t="s">
        <v>694</v>
      </c>
      <c r="N2963" s="637">
        <v>16000</v>
      </c>
      <c r="O2963" s="637">
        <v>16000</v>
      </c>
      <c r="P2963" s="647">
        <f t="shared" ref="P2963:P3026" si="95">N2963-O2963</f>
        <v>0</v>
      </c>
      <c r="Q2963" s="638">
        <f t="shared" ref="Q2963:Q3026" si="96">(100-((O2963/N2963)*100))/100</f>
        <v>0</v>
      </c>
      <c r="R2963" s="636" t="s">
        <v>6297</v>
      </c>
      <c r="S2963" s="636">
        <v>7707049391</v>
      </c>
      <c r="T2963" s="528" t="s">
        <v>12010</v>
      </c>
      <c r="U2963" s="476"/>
      <c r="V2963" s="476"/>
      <c r="W2963" s="634">
        <v>42380</v>
      </c>
      <c r="X2963" s="634">
        <v>42556</v>
      </c>
      <c r="Y2963" s="476" t="s">
        <v>12057</v>
      </c>
      <c r="Z2963" s="637">
        <v>16000</v>
      </c>
      <c r="AA2963" s="636" t="s">
        <v>6297</v>
      </c>
      <c r="AB2963" s="636">
        <v>7707049391</v>
      </c>
    </row>
    <row r="2964" spans="1:28" ht="78.75">
      <c r="A2964" s="475" t="s">
        <v>28686</v>
      </c>
      <c r="B2964" s="1172" t="s">
        <v>8238</v>
      </c>
      <c r="C2964" s="636">
        <v>4217066420</v>
      </c>
      <c r="D2964" s="632" t="s">
        <v>269</v>
      </c>
      <c r="E2964" s="636" t="s">
        <v>12016</v>
      </c>
      <c r="F2964" s="634">
        <v>42394</v>
      </c>
      <c r="G2964" s="634">
        <v>42416</v>
      </c>
      <c r="H2964" s="636" t="s">
        <v>12058</v>
      </c>
      <c r="I2964" s="636" t="s">
        <v>12018</v>
      </c>
      <c r="J2964" s="636"/>
      <c r="K2964" s="632" t="s">
        <v>10</v>
      </c>
      <c r="L2964" s="639">
        <v>1</v>
      </c>
      <c r="M2964" s="639" t="s">
        <v>694</v>
      </c>
      <c r="N2964" s="637">
        <v>240963.92</v>
      </c>
      <c r="O2964" s="637">
        <v>240963.92</v>
      </c>
      <c r="P2964" s="647">
        <f t="shared" si="95"/>
        <v>0</v>
      </c>
      <c r="Q2964" s="638">
        <f t="shared" si="96"/>
        <v>0</v>
      </c>
      <c r="R2964" s="476" t="s">
        <v>563</v>
      </c>
      <c r="S2964" s="636">
        <v>4217166136</v>
      </c>
      <c r="T2964" s="528" t="s">
        <v>12019</v>
      </c>
      <c r="U2964" s="476"/>
      <c r="V2964" s="476"/>
      <c r="W2964" s="634">
        <v>42416</v>
      </c>
      <c r="X2964" s="634">
        <v>42416</v>
      </c>
      <c r="Y2964" s="632" t="s">
        <v>12059</v>
      </c>
      <c r="Z2964" s="637">
        <v>240963.92</v>
      </c>
      <c r="AA2964" s="476" t="s">
        <v>563</v>
      </c>
      <c r="AB2964" s="636">
        <v>4217166136</v>
      </c>
    </row>
    <row r="2965" spans="1:28" ht="78.75">
      <c r="A2965" s="475" t="s">
        <v>28687</v>
      </c>
      <c r="B2965" s="1172" t="s">
        <v>8238</v>
      </c>
      <c r="C2965" s="636">
        <v>4217066420</v>
      </c>
      <c r="D2965" s="632" t="s">
        <v>269</v>
      </c>
      <c r="E2965" s="636" t="s">
        <v>12020</v>
      </c>
      <c r="F2965" s="634">
        <v>42391</v>
      </c>
      <c r="G2965" s="634">
        <v>42408</v>
      </c>
      <c r="H2965" s="636" t="s">
        <v>12060</v>
      </c>
      <c r="I2965" s="636" t="s">
        <v>12022</v>
      </c>
      <c r="J2965" s="636"/>
      <c r="K2965" s="632" t="s">
        <v>10</v>
      </c>
      <c r="L2965" s="639">
        <v>1</v>
      </c>
      <c r="M2965" s="639" t="s">
        <v>694</v>
      </c>
      <c r="N2965" s="637">
        <v>1273912</v>
      </c>
      <c r="O2965" s="637">
        <v>1273912</v>
      </c>
      <c r="P2965" s="647">
        <f t="shared" si="95"/>
        <v>0</v>
      </c>
      <c r="Q2965" s="638">
        <f t="shared" si="96"/>
        <v>0</v>
      </c>
      <c r="R2965" s="476" t="s">
        <v>1593</v>
      </c>
      <c r="S2965" s="636">
        <v>4217146884</v>
      </c>
      <c r="T2965" s="528" t="s">
        <v>12023</v>
      </c>
      <c r="U2965" s="476"/>
      <c r="V2965" s="476"/>
      <c r="W2965" s="634">
        <v>42416</v>
      </c>
      <c r="X2965" s="634">
        <v>42416</v>
      </c>
      <c r="Y2965" s="632" t="s">
        <v>12061</v>
      </c>
      <c r="Z2965" s="637">
        <v>1273912</v>
      </c>
      <c r="AA2965" s="476" t="s">
        <v>1593</v>
      </c>
      <c r="AB2965" s="636">
        <v>4217146884</v>
      </c>
    </row>
    <row r="2966" spans="1:28" ht="101.25">
      <c r="A2966" s="475" t="s">
        <v>28688</v>
      </c>
      <c r="B2966" s="531" t="s">
        <v>7350</v>
      </c>
      <c r="C2966" s="636">
        <v>4218103058</v>
      </c>
      <c r="D2966" s="632" t="s">
        <v>265</v>
      </c>
      <c r="E2966" s="636" t="s">
        <v>12008</v>
      </c>
      <c r="F2966" s="634">
        <v>42356</v>
      </c>
      <c r="G2966" s="634">
        <v>42367</v>
      </c>
      <c r="H2966" s="636" t="s">
        <v>12062</v>
      </c>
      <c r="I2966" s="636" t="s">
        <v>541</v>
      </c>
      <c r="J2966" s="636"/>
      <c r="K2966" s="632" t="s">
        <v>10</v>
      </c>
      <c r="L2966" s="639">
        <v>1</v>
      </c>
      <c r="M2966" s="639" t="s">
        <v>694</v>
      </c>
      <c r="N2966" s="637">
        <v>11000</v>
      </c>
      <c r="O2966" s="637">
        <v>11000</v>
      </c>
      <c r="P2966" s="647">
        <f t="shared" si="95"/>
        <v>0</v>
      </c>
      <c r="Q2966" s="638">
        <f t="shared" si="96"/>
        <v>0</v>
      </c>
      <c r="R2966" s="636" t="s">
        <v>6297</v>
      </c>
      <c r="S2966" s="636">
        <v>7707049391</v>
      </c>
      <c r="T2966" s="528" t="s">
        <v>12010</v>
      </c>
      <c r="U2966" s="476"/>
      <c r="V2966" s="476"/>
      <c r="W2966" s="634">
        <v>42380</v>
      </c>
      <c r="X2966" s="634">
        <v>42556</v>
      </c>
      <c r="Y2966" s="476" t="s">
        <v>12063</v>
      </c>
      <c r="Z2966" s="637">
        <v>11000</v>
      </c>
      <c r="AA2966" s="636" t="s">
        <v>6297</v>
      </c>
      <c r="AB2966" s="636">
        <v>7707049391</v>
      </c>
    </row>
    <row r="2967" spans="1:28" ht="101.25">
      <c r="A2967" s="475" t="s">
        <v>28689</v>
      </c>
      <c r="B2967" s="531" t="s">
        <v>7350</v>
      </c>
      <c r="C2967" s="636">
        <v>4218103058</v>
      </c>
      <c r="D2967" s="632" t="s">
        <v>269</v>
      </c>
      <c r="E2967" s="636" t="s">
        <v>12016</v>
      </c>
      <c r="F2967" s="634">
        <v>42394</v>
      </c>
      <c r="G2967" s="634">
        <v>42416</v>
      </c>
      <c r="H2967" s="636" t="s">
        <v>12064</v>
      </c>
      <c r="I2967" s="636" t="s">
        <v>12018</v>
      </c>
      <c r="J2967" s="636"/>
      <c r="K2967" s="632" t="s">
        <v>10</v>
      </c>
      <c r="L2967" s="639">
        <v>1</v>
      </c>
      <c r="M2967" s="639" t="s">
        <v>694</v>
      </c>
      <c r="N2967" s="637">
        <v>113701.74</v>
      </c>
      <c r="O2967" s="637">
        <v>113701.74</v>
      </c>
      <c r="P2967" s="647">
        <f t="shared" si="95"/>
        <v>0</v>
      </c>
      <c r="Q2967" s="638">
        <f t="shared" si="96"/>
        <v>0</v>
      </c>
      <c r="R2967" s="476" t="s">
        <v>563</v>
      </c>
      <c r="S2967" s="636">
        <v>4217166136</v>
      </c>
      <c r="T2967" s="528" t="s">
        <v>12019</v>
      </c>
      <c r="U2967" s="636"/>
      <c r="V2967" s="636"/>
      <c r="W2967" s="634">
        <v>42416</v>
      </c>
      <c r="X2967" s="634">
        <v>42416</v>
      </c>
      <c r="Y2967" s="632" t="s">
        <v>12065</v>
      </c>
      <c r="Z2967" s="637">
        <v>113701.74</v>
      </c>
      <c r="AA2967" s="476" t="s">
        <v>563</v>
      </c>
      <c r="AB2967" s="636">
        <v>4217166136</v>
      </c>
    </row>
    <row r="2968" spans="1:28" ht="101.25">
      <c r="A2968" s="475" t="s">
        <v>28690</v>
      </c>
      <c r="B2968" s="531" t="s">
        <v>7350</v>
      </c>
      <c r="C2968" s="636">
        <v>4218103058</v>
      </c>
      <c r="D2968" s="632" t="s">
        <v>269</v>
      </c>
      <c r="E2968" s="636" t="s">
        <v>12020</v>
      </c>
      <c r="F2968" s="634">
        <v>42391</v>
      </c>
      <c r="G2968" s="634">
        <v>42408</v>
      </c>
      <c r="H2968" s="636" t="s">
        <v>12066</v>
      </c>
      <c r="I2968" s="636" t="s">
        <v>12022</v>
      </c>
      <c r="J2968" s="636"/>
      <c r="K2968" s="632" t="s">
        <v>10</v>
      </c>
      <c r="L2968" s="639">
        <v>1</v>
      </c>
      <c r="M2968" s="639" t="s">
        <v>694</v>
      </c>
      <c r="N2968" s="637">
        <v>620144.85</v>
      </c>
      <c r="O2968" s="637">
        <v>620144.85</v>
      </c>
      <c r="P2968" s="647">
        <f t="shared" si="95"/>
        <v>0</v>
      </c>
      <c r="Q2968" s="638">
        <f t="shared" si="96"/>
        <v>0</v>
      </c>
      <c r="R2968" s="476" t="s">
        <v>1593</v>
      </c>
      <c r="S2968" s="636">
        <v>4217146884</v>
      </c>
      <c r="T2968" s="528" t="s">
        <v>12023</v>
      </c>
      <c r="U2968" s="636"/>
      <c r="V2968" s="636"/>
      <c r="W2968" s="634">
        <v>42416</v>
      </c>
      <c r="X2968" s="634">
        <v>42416</v>
      </c>
      <c r="Y2968" s="632" t="s">
        <v>12067</v>
      </c>
      <c r="Z2968" s="637">
        <v>620144.85</v>
      </c>
      <c r="AA2968" s="476" t="s">
        <v>1593</v>
      </c>
      <c r="AB2968" s="636">
        <v>4217146884</v>
      </c>
    </row>
    <row r="2969" spans="1:28" ht="101.25">
      <c r="A2969" s="475" t="s">
        <v>28691</v>
      </c>
      <c r="B2969" s="531" t="s">
        <v>7352</v>
      </c>
      <c r="C2969" s="636">
        <v>4218008809</v>
      </c>
      <c r="D2969" s="632" t="s">
        <v>265</v>
      </c>
      <c r="E2969" s="636" t="s">
        <v>12008</v>
      </c>
      <c r="F2969" s="634">
        <v>42356</v>
      </c>
      <c r="G2969" s="634">
        <v>42367</v>
      </c>
      <c r="H2969" s="636" t="s">
        <v>12068</v>
      </c>
      <c r="I2969" s="636" t="s">
        <v>541</v>
      </c>
      <c r="J2969" s="636"/>
      <c r="K2969" s="632" t="s">
        <v>10</v>
      </c>
      <c r="L2969" s="639">
        <v>1</v>
      </c>
      <c r="M2969" s="639" t="s">
        <v>694</v>
      </c>
      <c r="N2969" s="637">
        <v>12500</v>
      </c>
      <c r="O2969" s="637">
        <v>12500</v>
      </c>
      <c r="P2969" s="647">
        <f t="shared" si="95"/>
        <v>0</v>
      </c>
      <c r="Q2969" s="638">
        <f t="shared" si="96"/>
        <v>0</v>
      </c>
      <c r="R2969" s="636" t="s">
        <v>6297</v>
      </c>
      <c r="S2969" s="636">
        <v>7707049391</v>
      </c>
      <c r="T2969" s="528" t="s">
        <v>12010</v>
      </c>
      <c r="U2969" s="636"/>
      <c r="V2969" s="636"/>
      <c r="W2969" s="634">
        <v>42380</v>
      </c>
      <c r="X2969" s="634">
        <v>42556</v>
      </c>
      <c r="Y2969" s="476" t="s">
        <v>12069</v>
      </c>
      <c r="Z2969" s="637">
        <v>12500</v>
      </c>
      <c r="AA2969" s="636" t="s">
        <v>6297</v>
      </c>
      <c r="AB2969" s="636">
        <v>7707049391</v>
      </c>
    </row>
    <row r="2970" spans="1:28" ht="101.25">
      <c r="A2970" s="475" t="s">
        <v>28692</v>
      </c>
      <c r="B2970" s="531" t="s">
        <v>7352</v>
      </c>
      <c r="C2970" s="636">
        <v>4218008809</v>
      </c>
      <c r="D2970" s="632" t="s">
        <v>269</v>
      </c>
      <c r="E2970" s="636" t="s">
        <v>12016</v>
      </c>
      <c r="F2970" s="634">
        <v>42394</v>
      </c>
      <c r="G2970" s="634">
        <v>42417</v>
      </c>
      <c r="H2970" s="636" t="s">
        <v>12070</v>
      </c>
      <c r="I2970" s="636" t="s">
        <v>12018</v>
      </c>
      <c r="J2970" s="636"/>
      <c r="K2970" s="632" t="s">
        <v>10</v>
      </c>
      <c r="L2970" s="639">
        <v>1</v>
      </c>
      <c r="M2970" s="639" t="s">
        <v>694</v>
      </c>
      <c r="N2970" s="637">
        <v>134412.01999999999</v>
      </c>
      <c r="O2970" s="637">
        <v>134412.01999999999</v>
      </c>
      <c r="P2970" s="647">
        <f t="shared" si="95"/>
        <v>0</v>
      </c>
      <c r="Q2970" s="638">
        <f t="shared" si="96"/>
        <v>0</v>
      </c>
      <c r="R2970" s="476" t="s">
        <v>563</v>
      </c>
      <c r="S2970" s="636">
        <v>4217166136</v>
      </c>
      <c r="T2970" s="528" t="s">
        <v>12019</v>
      </c>
      <c r="U2970" s="636"/>
      <c r="V2970" s="636"/>
      <c r="W2970" s="634">
        <v>42416</v>
      </c>
      <c r="X2970" s="634">
        <v>42416</v>
      </c>
      <c r="Y2970" s="632" t="s">
        <v>12071</v>
      </c>
      <c r="Z2970" s="637">
        <v>134412.01999999999</v>
      </c>
      <c r="AA2970" s="476" t="s">
        <v>563</v>
      </c>
      <c r="AB2970" s="636">
        <v>4217166136</v>
      </c>
    </row>
    <row r="2971" spans="1:28" ht="101.25">
      <c r="A2971" s="475" t="s">
        <v>28693</v>
      </c>
      <c r="B2971" s="531" t="s">
        <v>7352</v>
      </c>
      <c r="C2971" s="636">
        <v>4218008809</v>
      </c>
      <c r="D2971" s="632" t="s">
        <v>269</v>
      </c>
      <c r="E2971" s="636" t="s">
        <v>12020</v>
      </c>
      <c r="F2971" s="634">
        <v>42391</v>
      </c>
      <c r="G2971" s="634">
        <v>42408</v>
      </c>
      <c r="H2971" s="636" t="s">
        <v>12072</v>
      </c>
      <c r="I2971" s="636" t="s">
        <v>12022</v>
      </c>
      <c r="J2971" s="636"/>
      <c r="K2971" s="632" t="s">
        <v>10</v>
      </c>
      <c r="L2971" s="639">
        <v>1</v>
      </c>
      <c r="M2971" s="639" t="s">
        <v>694</v>
      </c>
      <c r="N2971" s="637">
        <v>833909.65</v>
      </c>
      <c r="O2971" s="637">
        <v>833909.65</v>
      </c>
      <c r="P2971" s="647">
        <f t="shared" si="95"/>
        <v>0</v>
      </c>
      <c r="Q2971" s="638">
        <f t="shared" si="96"/>
        <v>0</v>
      </c>
      <c r="R2971" s="476" t="s">
        <v>1593</v>
      </c>
      <c r="S2971" s="636">
        <v>4217146884</v>
      </c>
      <c r="T2971" s="528" t="s">
        <v>12023</v>
      </c>
      <c r="U2971" s="636"/>
      <c r="V2971" s="636"/>
      <c r="W2971" s="634">
        <v>42416</v>
      </c>
      <c r="X2971" s="634">
        <v>42416</v>
      </c>
      <c r="Y2971" s="632" t="s">
        <v>12073</v>
      </c>
      <c r="Z2971" s="637">
        <v>833909.65</v>
      </c>
      <c r="AA2971" s="476" t="s">
        <v>1593</v>
      </c>
      <c r="AB2971" s="636">
        <v>4217146884</v>
      </c>
    </row>
    <row r="2972" spans="1:28" ht="123.75">
      <c r="A2972" s="475" t="s">
        <v>28694</v>
      </c>
      <c r="B2972" s="531" t="s">
        <v>7369</v>
      </c>
      <c r="C2972" s="636">
        <v>4218016800</v>
      </c>
      <c r="D2972" s="632" t="s">
        <v>265</v>
      </c>
      <c r="E2972" s="636" t="s">
        <v>12008</v>
      </c>
      <c r="F2972" s="634">
        <v>42356</v>
      </c>
      <c r="G2972" s="634">
        <v>42367</v>
      </c>
      <c r="H2972" s="632" t="s">
        <v>12074</v>
      </c>
      <c r="I2972" s="636" t="s">
        <v>541</v>
      </c>
      <c r="J2972" s="636"/>
      <c r="K2972" s="632" t="s">
        <v>10</v>
      </c>
      <c r="L2972" s="639">
        <v>1</v>
      </c>
      <c r="M2972" s="639" t="s">
        <v>694</v>
      </c>
      <c r="N2972" s="637">
        <v>18000</v>
      </c>
      <c r="O2972" s="637">
        <v>18000</v>
      </c>
      <c r="P2972" s="647">
        <f t="shared" si="95"/>
        <v>0</v>
      </c>
      <c r="Q2972" s="638">
        <f t="shared" si="96"/>
        <v>0</v>
      </c>
      <c r="R2972" s="636" t="s">
        <v>6297</v>
      </c>
      <c r="S2972" s="636">
        <v>7707049391</v>
      </c>
      <c r="T2972" s="528" t="s">
        <v>12010</v>
      </c>
      <c r="U2972" s="636"/>
      <c r="V2972" s="636"/>
      <c r="W2972" s="634">
        <v>42380</v>
      </c>
      <c r="X2972" s="634">
        <v>42555</v>
      </c>
      <c r="Y2972" s="476" t="s">
        <v>12075</v>
      </c>
      <c r="Z2972" s="637">
        <v>18000</v>
      </c>
      <c r="AA2972" s="636" t="s">
        <v>6297</v>
      </c>
      <c r="AB2972" s="636">
        <v>7707049391</v>
      </c>
    </row>
    <row r="2973" spans="1:28" ht="123.75">
      <c r="A2973" s="475" t="s">
        <v>28695</v>
      </c>
      <c r="B2973" s="531" t="s">
        <v>7369</v>
      </c>
      <c r="C2973" s="636">
        <v>4218016800</v>
      </c>
      <c r="D2973" s="632" t="s">
        <v>269</v>
      </c>
      <c r="E2973" s="636" t="s">
        <v>12016</v>
      </c>
      <c r="F2973" s="634">
        <v>42394</v>
      </c>
      <c r="G2973" s="634">
        <v>42417</v>
      </c>
      <c r="H2973" s="632" t="s">
        <v>12076</v>
      </c>
      <c r="I2973" s="636" t="s">
        <v>12018</v>
      </c>
      <c r="J2973" s="636"/>
      <c r="K2973" s="632" t="s">
        <v>10</v>
      </c>
      <c r="L2973" s="639">
        <v>1</v>
      </c>
      <c r="M2973" s="639" t="s">
        <v>694</v>
      </c>
      <c r="N2973" s="637">
        <v>79283.62</v>
      </c>
      <c r="O2973" s="637">
        <v>79283.62</v>
      </c>
      <c r="P2973" s="647">
        <f t="shared" si="95"/>
        <v>0</v>
      </c>
      <c r="Q2973" s="638">
        <f t="shared" si="96"/>
        <v>0</v>
      </c>
      <c r="R2973" s="476" t="s">
        <v>563</v>
      </c>
      <c r="S2973" s="636">
        <v>4217166136</v>
      </c>
      <c r="T2973" s="528" t="s">
        <v>12019</v>
      </c>
      <c r="U2973" s="636"/>
      <c r="V2973" s="636"/>
      <c r="W2973" s="634">
        <v>42417</v>
      </c>
      <c r="X2973" s="634">
        <v>42417</v>
      </c>
      <c r="Y2973" s="632" t="s">
        <v>12077</v>
      </c>
      <c r="Z2973" s="637">
        <v>79283.62</v>
      </c>
      <c r="AA2973" s="476" t="s">
        <v>563</v>
      </c>
      <c r="AB2973" s="636">
        <v>4217166136</v>
      </c>
    </row>
    <row r="2974" spans="1:28" ht="123.75">
      <c r="A2974" s="475" t="s">
        <v>28696</v>
      </c>
      <c r="B2974" s="531" t="s">
        <v>7369</v>
      </c>
      <c r="C2974" s="636">
        <v>4218016800</v>
      </c>
      <c r="D2974" s="632" t="s">
        <v>269</v>
      </c>
      <c r="E2974" s="636" t="s">
        <v>12020</v>
      </c>
      <c r="F2974" s="634">
        <v>42391</v>
      </c>
      <c r="G2974" s="634">
        <v>42408</v>
      </c>
      <c r="H2974" s="632" t="s">
        <v>12078</v>
      </c>
      <c r="I2974" s="636" t="s">
        <v>12022</v>
      </c>
      <c r="J2974" s="636"/>
      <c r="K2974" s="632" t="s">
        <v>10</v>
      </c>
      <c r="L2974" s="639">
        <v>1</v>
      </c>
      <c r="M2974" s="639" t="s">
        <v>694</v>
      </c>
      <c r="N2974" s="637">
        <v>1272427.3899999999</v>
      </c>
      <c r="O2974" s="637">
        <v>1272427.3899999999</v>
      </c>
      <c r="P2974" s="647">
        <f t="shared" si="95"/>
        <v>0</v>
      </c>
      <c r="Q2974" s="638">
        <f t="shared" si="96"/>
        <v>0</v>
      </c>
      <c r="R2974" s="476" t="s">
        <v>1593</v>
      </c>
      <c r="S2974" s="636">
        <v>4217146884</v>
      </c>
      <c r="T2974" s="528" t="s">
        <v>12023</v>
      </c>
      <c r="U2974" s="636"/>
      <c r="V2974" s="636"/>
      <c r="W2974" s="634">
        <v>42416</v>
      </c>
      <c r="X2974" s="634">
        <v>42416</v>
      </c>
      <c r="Y2974" s="632" t="s">
        <v>12079</v>
      </c>
      <c r="Z2974" s="637">
        <v>1272427.3899999999</v>
      </c>
      <c r="AA2974" s="476" t="s">
        <v>1593</v>
      </c>
      <c r="AB2974" s="636">
        <v>4217146884</v>
      </c>
    </row>
    <row r="2975" spans="1:28" ht="101.25">
      <c r="A2975" s="475" t="s">
        <v>28697</v>
      </c>
      <c r="B2975" s="531" t="s">
        <v>7332</v>
      </c>
      <c r="C2975" s="636">
        <v>4218020531</v>
      </c>
      <c r="D2975" s="632" t="s">
        <v>265</v>
      </c>
      <c r="E2975" s="636" t="s">
        <v>12008</v>
      </c>
      <c r="F2975" s="634">
        <v>42356</v>
      </c>
      <c r="G2975" s="634">
        <v>42367</v>
      </c>
      <c r="H2975" s="696" t="s">
        <v>12080</v>
      </c>
      <c r="I2975" s="636" t="s">
        <v>541</v>
      </c>
      <c r="J2975" s="636"/>
      <c r="K2975" s="632" t="s">
        <v>10</v>
      </c>
      <c r="L2975" s="639">
        <v>1</v>
      </c>
      <c r="M2975" s="639" t="s">
        <v>694</v>
      </c>
      <c r="N2975" s="637">
        <v>12000</v>
      </c>
      <c r="O2975" s="637">
        <v>12000</v>
      </c>
      <c r="P2975" s="647">
        <f t="shared" si="95"/>
        <v>0</v>
      </c>
      <c r="Q2975" s="638">
        <f t="shared" si="96"/>
        <v>0</v>
      </c>
      <c r="R2975" s="636" t="s">
        <v>6297</v>
      </c>
      <c r="S2975" s="636">
        <v>7707049391</v>
      </c>
      <c r="T2975" s="528" t="s">
        <v>12010</v>
      </c>
      <c r="U2975" s="636"/>
      <c r="V2975" s="636"/>
      <c r="W2975" s="634">
        <v>42380</v>
      </c>
      <c r="X2975" s="634">
        <v>42559</v>
      </c>
      <c r="Y2975" s="476" t="s">
        <v>12081</v>
      </c>
      <c r="Z2975" s="637">
        <v>12000</v>
      </c>
      <c r="AA2975" s="636" t="s">
        <v>6297</v>
      </c>
      <c r="AB2975" s="636">
        <v>7707049391</v>
      </c>
    </row>
    <row r="2976" spans="1:28" ht="101.25">
      <c r="A2976" s="475" t="s">
        <v>28698</v>
      </c>
      <c r="B2976" s="531" t="s">
        <v>7332</v>
      </c>
      <c r="C2976" s="636">
        <v>4218020531</v>
      </c>
      <c r="D2976" s="632" t="s">
        <v>269</v>
      </c>
      <c r="E2976" s="636" t="s">
        <v>12016</v>
      </c>
      <c r="F2976" s="634">
        <v>42394</v>
      </c>
      <c r="G2976" s="634">
        <v>42410</v>
      </c>
      <c r="H2976" s="696" t="s">
        <v>12082</v>
      </c>
      <c r="I2976" s="636" t="s">
        <v>12018</v>
      </c>
      <c r="J2976" s="636"/>
      <c r="K2976" s="632" t="s">
        <v>10</v>
      </c>
      <c r="L2976" s="639">
        <v>1</v>
      </c>
      <c r="M2976" s="639" t="s">
        <v>694</v>
      </c>
      <c r="N2976" s="637">
        <v>250946.78</v>
      </c>
      <c r="O2976" s="637">
        <v>250946.78</v>
      </c>
      <c r="P2976" s="647">
        <f t="shared" si="95"/>
        <v>0</v>
      </c>
      <c r="Q2976" s="638">
        <f t="shared" si="96"/>
        <v>0</v>
      </c>
      <c r="R2976" s="476" t="s">
        <v>563</v>
      </c>
      <c r="S2976" s="636">
        <v>4217166136</v>
      </c>
      <c r="T2976" s="528" t="s">
        <v>12045</v>
      </c>
      <c r="U2976" s="636"/>
      <c r="V2976" s="636"/>
      <c r="W2976" s="634">
        <v>42417</v>
      </c>
      <c r="X2976" s="634">
        <v>42417</v>
      </c>
      <c r="Y2976" s="632" t="s">
        <v>12083</v>
      </c>
      <c r="Z2976" s="637">
        <v>250946.78</v>
      </c>
      <c r="AA2976" s="476" t="s">
        <v>563</v>
      </c>
      <c r="AB2976" s="636">
        <v>4217166136</v>
      </c>
    </row>
    <row r="2977" spans="1:28" ht="101.25">
      <c r="A2977" s="475" t="s">
        <v>28699</v>
      </c>
      <c r="B2977" s="531" t="s">
        <v>7332</v>
      </c>
      <c r="C2977" s="636">
        <v>4218020531</v>
      </c>
      <c r="D2977" s="632" t="s">
        <v>269</v>
      </c>
      <c r="E2977" s="636" t="s">
        <v>12020</v>
      </c>
      <c r="F2977" s="634">
        <v>42394</v>
      </c>
      <c r="G2977" s="634">
        <v>42410</v>
      </c>
      <c r="H2977" s="696" t="s">
        <v>12084</v>
      </c>
      <c r="I2977" s="636" t="s">
        <v>12022</v>
      </c>
      <c r="J2977" s="636"/>
      <c r="K2977" s="632" t="s">
        <v>10</v>
      </c>
      <c r="L2977" s="639">
        <v>1</v>
      </c>
      <c r="M2977" s="639" t="s">
        <v>694</v>
      </c>
      <c r="N2977" s="637">
        <v>984697.33</v>
      </c>
      <c r="O2977" s="637">
        <v>984697.33</v>
      </c>
      <c r="P2977" s="647">
        <f t="shared" si="95"/>
        <v>0</v>
      </c>
      <c r="Q2977" s="638">
        <f t="shared" si="96"/>
        <v>0</v>
      </c>
      <c r="R2977" s="476" t="s">
        <v>1593</v>
      </c>
      <c r="S2977" s="636">
        <v>4217146884</v>
      </c>
      <c r="T2977" s="528" t="s">
        <v>12032</v>
      </c>
      <c r="U2977" s="636"/>
      <c r="V2977" s="636"/>
      <c r="W2977" s="634">
        <v>42417</v>
      </c>
      <c r="X2977" s="634">
        <v>42417</v>
      </c>
      <c r="Y2977" s="632" t="s">
        <v>12085</v>
      </c>
      <c r="Z2977" s="637">
        <v>984697.33</v>
      </c>
      <c r="AA2977" s="476" t="s">
        <v>1593</v>
      </c>
      <c r="AB2977" s="636">
        <v>4217146884</v>
      </c>
    </row>
    <row r="2978" spans="1:28" ht="146.25">
      <c r="A2978" s="475" t="s">
        <v>28700</v>
      </c>
      <c r="B2978" s="531" t="s">
        <v>7372</v>
      </c>
      <c r="C2978" s="636">
        <v>4218019430</v>
      </c>
      <c r="D2978" s="632" t="s">
        <v>269</v>
      </c>
      <c r="E2978" s="636" t="s">
        <v>12020</v>
      </c>
      <c r="F2978" s="634">
        <v>42391</v>
      </c>
      <c r="G2978" s="634">
        <v>42408</v>
      </c>
      <c r="H2978" s="632" t="s">
        <v>12086</v>
      </c>
      <c r="I2978" s="476" t="s">
        <v>12087</v>
      </c>
      <c r="J2978" s="636"/>
      <c r="K2978" s="632" t="s">
        <v>10</v>
      </c>
      <c r="L2978" s="639">
        <v>1</v>
      </c>
      <c r="M2978" s="639" t="s">
        <v>694</v>
      </c>
      <c r="N2978" s="637">
        <v>514043.49</v>
      </c>
      <c r="O2978" s="637">
        <v>514043.49</v>
      </c>
      <c r="P2978" s="647">
        <f t="shared" si="95"/>
        <v>0</v>
      </c>
      <c r="Q2978" s="638">
        <f t="shared" si="96"/>
        <v>0</v>
      </c>
      <c r="R2978" s="476" t="s">
        <v>12088</v>
      </c>
      <c r="S2978" s="636">
        <v>4217146362</v>
      </c>
      <c r="T2978" s="528" t="s">
        <v>12089</v>
      </c>
      <c r="U2978" s="636"/>
      <c r="V2978" s="636"/>
      <c r="W2978" s="634">
        <v>42415</v>
      </c>
      <c r="X2978" s="634">
        <v>42415</v>
      </c>
      <c r="Y2978" s="632" t="s">
        <v>12090</v>
      </c>
      <c r="Z2978" s="637">
        <v>514043.49</v>
      </c>
      <c r="AA2978" s="528" t="s">
        <v>12088</v>
      </c>
      <c r="AB2978" s="636">
        <v>4217146362</v>
      </c>
    </row>
    <row r="2979" spans="1:28" ht="146.25">
      <c r="A2979" s="475" t="s">
        <v>28701</v>
      </c>
      <c r="B2979" s="531" t="s">
        <v>7372</v>
      </c>
      <c r="C2979" s="636">
        <v>4218019430</v>
      </c>
      <c r="D2979" s="632" t="s">
        <v>269</v>
      </c>
      <c r="E2979" s="636" t="s">
        <v>12020</v>
      </c>
      <c r="F2979" s="634">
        <v>42391</v>
      </c>
      <c r="G2979" s="634">
        <v>42408</v>
      </c>
      <c r="H2979" s="632" t="s">
        <v>12091</v>
      </c>
      <c r="I2979" s="636" t="s">
        <v>12022</v>
      </c>
      <c r="J2979" s="636"/>
      <c r="K2979" s="632" t="s">
        <v>10</v>
      </c>
      <c r="L2979" s="639">
        <v>1</v>
      </c>
      <c r="M2979" s="639" t="s">
        <v>694</v>
      </c>
      <c r="N2979" s="637">
        <v>699300.84</v>
      </c>
      <c r="O2979" s="637">
        <v>699300.84</v>
      </c>
      <c r="P2979" s="647">
        <f t="shared" si="95"/>
        <v>0</v>
      </c>
      <c r="Q2979" s="638">
        <f t="shared" si="96"/>
        <v>0</v>
      </c>
      <c r="R2979" s="476" t="s">
        <v>1593</v>
      </c>
      <c r="S2979" s="636">
        <v>4217146884</v>
      </c>
      <c r="T2979" s="528" t="s">
        <v>12092</v>
      </c>
      <c r="U2979" s="636"/>
      <c r="V2979" s="636"/>
      <c r="W2979" s="634">
        <v>42415</v>
      </c>
      <c r="X2979" s="634">
        <v>42415</v>
      </c>
      <c r="Y2979" s="632" t="s">
        <v>12093</v>
      </c>
      <c r="Z2979" s="637">
        <v>699300.84</v>
      </c>
      <c r="AA2979" s="476" t="s">
        <v>1593</v>
      </c>
      <c r="AB2979" s="636">
        <v>4217146884</v>
      </c>
    </row>
    <row r="2980" spans="1:28" ht="146.25">
      <c r="A2980" s="475" t="s">
        <v>28702</v>
      </c>
      <c r="B2980" s="531" t="s">
        <v>7372</v>
      </c>
      <c r="C2980" s="636">
        <v>4218019430</v>
      </c>
      <c r="D2980" s="632" t="s">
        <v>269</v>
      </c>
      <c r="E2980" s="636" t="s">
        <v>12016</v>
      </c>
      <c r="F2980" s="634">
        <v>42391</v>
      </c>
      <c r="G2980" s="634">
        <v>42408</v>
      </c>
      <c r="H2980" s="632" t="s">
        <v>12094</v>
      </c>
      <c r="I2980" s="636" t="s">
        <v>12018</v>
      </c>
      <c r="J2980" s="636"/>
      <c r="K2980" s="632" t="s">
        <v>10</v>
      </c>
      <c r="L2980" s="639">
        <v>1</v>
      </c>
      <c r="M2980" s="639" t="s">
        <v>694</v>
      </c>
      <c r="N2980" s="637">
        <v>47517.03</v>
      </c>
      <c r="O2980" s="637">
        <v>47517.03</v>
      </c>
      <c r="P2980" s="647">
        <f t="shared" si="95"/>
        <v>0</v>
      </c>
      <c r="Q2980" s="638">
        <f t="shared" si="96"/>
        <v>0</v>
      </c>
      <c r="R2980" s="476" t="s">
        <v>563</v>
      </c>
      <c r="S2980" s="636">
        <v>4217166136</v>
      </c>
      <c r="T2980" s="528" t="s">
        <v>12045</v>
      </c>
      <c r="U2980" s="636"/>
      <c r="V2980" s="636"/>
      <c r="W2980" s="634">
        <v>42415</v>
      </c>
      <c r="X2980" s="634">
        <v>42415</v>
      </c>
      <c r="Y2980" s="632" t="s">
        <v>12095</v>
      </c>
      <c r="Z2980" s="637">
        <v>47517.03</v>
      </c>
      <c r="AA2980" s="476" t="s">
        <v>563</v>
      </c>
      <c r="AB2980" s="636">
        <v>4217166136</v>
      </c>
    </row>
    <row r="2981" spans="1:28" ht="146.25">
      <c r="A2981" s="475" t="s">
        <v>28703</v>
      </c>
      <c r="B2981" s="531" t="s">
        <v>7372</v>
      </c>
      <c r="C2981" s="636">
        <v>4218019430</v>
      </c>
      <c r="D2981" s="632" t="s">
        <v>268</v>
      </c>
      <c r="E2981" s="476" t="s">
        <v>12012</v>
      </c>
      <c r="F2981" s="634">
        <v>42392</v>
      </c>
      <c r="G2981" s="476"/>
      <c r="H2981" s="422"/>
      <c r="I2981" s="636" t="s">
        <v>1367</v>
      </c>
      <c r="J2981" s="636"/>
      <c r="K2981" s="632" t="s">
        <v>10</v>
      </c>
      <c r="L2981" s="639">
        <v>1</v>
      </c>
      <c r="M2981" s="639" t="s">
        <v>694</v>
      </c>
      <c r="N2981" s="637">
        <v>257984.27</v>
      </c>
      <c r="O2981" s="637">
        <v>257984.27</v>
      </c>
      <c r="P2981" s="647">
        <f t="shared" si="95"/>
        <v>0</v>
      </c>
      <c r="Q2981" s="638">
        <f t="shared" si="96"/>
        <v>0</v>
      </c>
      <c r="R2981" s="636" t="s">
        <v>12013</v>
      </c>
      <c r="S2981" s="636">
        <v>4205109214</v>
      </c>
      <c r="T2981" s="528" t="s">
        <v>12096</v>
      </c>
      <c r="U2981" s="636"/>
      <c r="V2981" s="636"/>
      <c r="W2981" s="634">
        <v>42408</v>
      </c>
      <c r="X2981" s="634">
        <v>42408</v>
      </c>
      <c r="Y2981" s="632" t="s">
        <v>12097</v>
      </c>
      <c r="Z2981" s="637">
        <v>257984.27</v>
      </c>
      <c r="AA2981" s="636" t="s">
        <v>12013</v>
      </c>
      <c r="AB2981" s="636">
        <v>4205109214</v>
      </c>
    </row>
    <row r="2982" spans="1:28" ht="90">
      <c r="A2982" s="475" t="s">
        <v>28704</v>
      </c>
      <c r="B2982" s="531" t="s">
        <v>7305</v>
      </c>
      <c r="C2982" s="636">
        <v>4218004730</v>
      </c>
      <c r="D2982" s="632" t="s">
        <v>268</v>
      </c>
      <c r="E2982" s="476" t="s">
        <v>12012</v>
      </c>
      <c r="F2982" s="634">
        <v>42394</v>
      </c>
      <c r="G2982" s="476"/>
      <c r="H2982" s="476"/>
      <c r="I2982" s="636" t="s">
        <v>1367</v>
      </c>
      <c r="J2982" s="636"/>
      <c r="K2982" s="632" t="s">
        <v>10</v>
      </c>
      <c r="L2982" s="639">
        <v>1</v>
      </c>
      <c r="M2982" s="639" t="s">
        <v>694</v>
      </c>
      <c r="N2982" s="637">
        <v>487783.54</v>
      </c>
      <c r="O2982" s="637">
        <v>487783.54</v>
      </c>
      <c r="P2982" s="647">
        <f t="shared" si="95"/>
        <v>0</v>
      </c>
      <c r="Q2982" s="638">
        <f t="shared" si="96"/>
        <v>0</v>
      </c>
      <c r="R2982" s="636" t="s">
        <v>12013</v>
      </c>
      <c r="S2982" s="636">
        <v>4205109214</v>
      </c>
      <c r="T2982" s="528" t="s">
        <v>12098</v>
      </c>
      <c r="U2982" s="636"/>
      <c r="V2982" s="636"/>
      <c r="W2982" s="634">
        <v>42408</v>
      </c>
      <c r="X2982" s="634">
        <v>42408</v>
      </c>
      <c r="Y2982" s="696" t="s">
        <v>12099</v>
      </c>
      <c r="Z2982" s="637">
        <v>487783.54</v>
      </c>
      <c r="AA2982" s="636" t="s">
        <v>12013</v>
      </c>
      <c r="AB2982" s="636">
        <v>4205109214</v>
      </c>
    </row>
    <row r="2983" spans="1:28" ht="90">
      <c r="A2983" s="475" t="s">
        <v>28705</v>
      </c>
      <c r="B2983" s="531" t="s">
        <v>7305</v>
      </c>
      <c r="C2983" s="636">
        <v>4218004730</v>
      </c>
      <c r="D2983" s="632" t="s">
        <v>269</v>
      </c>
      <c r="E2983" s="636" t="s">
        <v>12016</v>
      </c>
      <c r="F2983" s="634">
        <v>42394</v>
      </c>
      <c r="G2983" s="634">
        <v>42410</v>
      </c>
      <c r="H2983" s="636" t="s">
        <v>12100</v>
      </c>
      <c r="I2983" s="636" t="s">
        <v>12018</v>
      </c>
      <c r="J2983" s="636"/>
      <c r="K2983" s="632" t="s">
        <v>10</v>
      </c>
      <c r="L2983" s="639">
        <v>1</v>
      </c>
      <c r="M2983" s="639" t="s">
        <v>694</v>
      </c>
      <c r="N2983" s="637">
        <v>74325.63</v>
      </c>
      <c r="O2983" s="637">
        <v>74325.63</v>
      </c>
      <c r="P2983" s="647">
        <f t="shared" si="95"/>
        <v>0</v>
      </c>
      <c r="Q2983" s="638">
        <f t="shared" si="96"/>
        <v>0</v>
      </c>
      <c r="R2983" s="476" t="s">
        <v>563</v>
      </c>
      <c r="S2983" s="636">
        <v>4217166136</v>
      </c>
      <c r="T2983" s="528" t="s">
        <v>12029</v>
      </c>
      <c r="U2983" s="636"/>
      <c r="V2983" s="636"/>
      <c r="W2983" s="634">
        <v>42416</v>
      </c>
      <c r="X2983" s="634">
        <v>42416</v>
      </c>
      <c r="Y2983" s="696" t="s">
        <v>12101</v>
      </c>
      <c r="Z2983" s="637">
        <v>74325.63</v>
      </c>
      <c r="AA2983" s="476" t="s">
        <v>563</v>
      </c>
      <c r="AB2983" s="636">
        <v>4217166136</v>
      </c>
    </row>
    <row r="2984" spans="1:28" ht="123.75">
      <c r="A2984" s="475" t="s">
        <v>28706</v>
      </c>
      <c r="B2984" s="531" t="s">
        <v>7358</v>
      </c>
      <c r="C2984" s="636">
        <v>4218011978</v>
      </c>
      <c r="D2984" s="632" t="s">
        <v>268</v>
      </c>
      <c r="E2984" s="476" t="s">
        <v>12012</v>
      </c>
      <c r="F2984" s="634">
        <v>42394</v>
      </c>
      <c r="G2984" s="476"/>
      <c r="H2984" s="476"/>
      <c r="I2984" s="636" t="s">
        <v>1367</v>
      </c>
      <c r="J2984" s="636"/>
      <c r="K2984" s="632" t="s">
        <v>10</v>
      </c>
      <c r="L2984" s="639">
        <v>1</v>
      </c>
      <c r="M2984" s="639" t="s">
        <v>694</v>
      </c>
      <c r="N2984" s="637">
        <v>721569.72</v>
      </c>
      <c r="O2984" s="637">
        <v>721569.72</v>
      </c>
      <c r="P2984" s="647">
        <f t="shared" si="95"/>
        <v>0</v>
      </c>
      <c r="Q2984" s="638">
        <f t="shared" si="96"/>
        <v>0</v>
      </c>
      <c r="R2984" s="636" t="s">
        <v>12013</v>
      </c>
      <c r="S2984" s="636">
        <v>4205109214</v>
      </c>
      <c r="T2984" s="528" t="s">
        <v>12098</v>
      </c>
      <c r="U2984" s="636"/>
      <c r="V2984" s="636"/>
      <c r="W2984" s="634">
        <v>42408</v>
      </c>
      <c r="X2984" s="634">
        <v>42408</v>
      </c>
      <c r="Y2984" s="632" t="s">
        <v>12102</v>
      </c>
      <c r="Z2984" s="637">
        <v>721569.72</v>
      </c>
      <c r="AA2984" s="636" t="s">
        <v>12013</v>
      </c>
      <c r="AB2984" s="636">
        <v>4205109214</v>
      </c>
    </row>
    <row r="2985" spans="1:28" ht="123.75">
      <c r="A2985" s="475" t="s">
        <v>28707</v>
      </c>
      <c r="B2985" s="531" t="s">
        <v>7358</v>
      </c>
      <c r="C2985" s="636">
        <v>4218011979</v>
      </c>
      <c r="D2985" s="632" t="s">
        <v>265</v>
      </c>
      <c r="E2985" s="636" t="s">
        <v>12008</v>
      </c>
      <c r="F2985" s="634">
        <v>42396</v>
      </c>
      <c r="G2985" s="634">
        <v>42367</v>
      </c>
      <c r="H2985" s="636" t="s">
        <v>12103</v>
      </c>
      <c r="I2985" s="636" t="s">
        <v>541</v>
      </c>
      <c r="J2985" s="636"/>
      <c r="K2985" s="632" t="s">
        <v>10</v>
      </c>
      <c r="L2985" s="639">
        <v>1</v>
      </c>
      <c r="M2985" s="639" t="s">
        <v>694</v>
      </c>
      <c r="N2985" s="662">
        <v>7000</v>
      </c>
      <c r="O2985" s="662">
        <v>7000</v>
      </c>
      <c r="P2985" s="647">
        <f t="shared" si="95"/>
        <v>0</v>
      </c>
      <c r="Q2985" s="638">
        <f t="shared" si="96"/>
        <v>0</v>
      </c>
      <c r="R2985" s="636" t="s">
        <v>6297</v>
      </c>
      <c r="S2985" s="636">
        <v>7707049391</v>
      </c>
      <c r="T2985" s="528" t="s">
        <v>12104</v>
      </c>
      <c r="U2985" s="636"/>
      <c r="V2985" s="636"/>
      <c r="W2985" s="634">
        <v>42384</v>
      </c>
      <c r="X2985" s="634">
        <v>42597</v>
      </c>
      <c r="Y2985" s="636" t="s">
        <v>12105</v>
      </c>
      <c r="Z2985" s="662">
        <v>7000</v>
      </c>
      <c r="AA2985" s="636" t="s">
        <v>6297</v>
      </c>
      <c r="AB2985" s="636">
        <v>7707049391</v>
      </c>
    </row>
    <row r="2986" spans="1:28" ht="123.75">
      <c r="A2986" s="475" t="s">
        <v>28708</v>
      </c>
      <c r="B2986" s="531" t="s">
        <v>7358</v>
      </c>
      <c r="C2986" s="636">
        <v>4218011979</v>
      </c>
      <c r="D2986" s="632" t="s">
        <v>265</v>
      </c>
      <c r="E2986" s="636" t="s">
        <v>12008</v>
      </c>
      <c r="F2986" s="634">
        <v>42396</v>
      </c>
      <c r="G2986" s="634">
        <v>42367</v>
      </c>
      <c r="H2986" s="636" t="s">
        <v>12106</v>
      </c>
      <c r="I2986" s="636" t="s">
        <v>541</v>
      </c>
      <c r="J2986" s="636"/>
      <c r="K2986" s="632" t="s">
        <v>10</v>
      </c>
      <c r="L2986" s="639">
        <v>1</v>
      </c>
      <c r="M2986" s="639" t="s">
        <v>694</v>
      </c>
      <c r="N2986" s="662">
        <v>12000</v>
      </c>
      <c r="O2986" s="662">
        <v>12000</v>
      </c>
      <c r="P2986" s="647">
        <f t="shared" si="95"/>
        <v>0</v>
      </c>
      <c r="Q2986" s="638">
        <f t="shared" si="96"/>
        <v>0</v>
      </c>
      <c r="R2986" s="636" t="s">
        <v>6297</v>
      </c>
      <c r="S2986" s="636">
        <v>7707049391</v>
      </c>
      <c r="T2986" s="528" t="s">
        <v>12104</v>
      </c>
      <c r="U2986" s="636"/>
      <c r="V2986" s="636"/>
      <c r="W2986" s="634">
        <v>42384</v>
      </c>
      <c r="X2986" s="634">
        <v>42556</v>
      </c>
      <c r="Y2986" s="636" t="s">
        <v>12107</v>
      </c>
      <c r="Z2986" s="662">
        <v>12000</v>
      </c>
      <c r="AA2986" s="636" t="s">
        <v>6297</v>
      </c>
      <c r="AB2986" s="636">
        <v>7707049391</v>
      </c>
    </row>
    <row r="2987" spans="1:28" ht="123.75">
      <c r="A2987" s="475" t="s">
        <v>28709</v>
      </c>
      <c r="B2987" s="531" t="s">
        <v>7358</v>
      </c>
      <c r="C2987" s="636">
        <v>4218011979</v>
      </c>
      <c r="D2987" s="632" t="s">
        <v>265</v>
      </c>
      <c r="E2987" s="636" t="s">
        <v>12008</v>
      </c>
      <c r="F2987" s="634">
        <v>42396</v>
      </c>
      <c r="G2987" s="634">
        <v>42367</v>
      </c>
      <c r="H2987" s="636" t="s">
        <v>12108</v>
      </c>
      <c r="I2987" s="636" t="s">
        <v>541</v>
      </c>
      <c r="J2987" s="636"/>
      <c r="K2987" s="632" t="s">
        <v>10</v>
      </c>
      <c r="L2987" s="639">
        <v>1</v>
      </c>
      <c r="M2987" s="639" t="s">
        <v>694</v>
      </c>
      <c r="N2987" s="662">
        <v>15000</v>
      </c>
      <c r="O2987" s="662">
        <v>15000</v>
      </c>
      <c r="P2987" s="647">
        <f t="shared" si="95"/>
        <v>0</v>
      </c>
      <c r="Q2987" s="638">
        <f t="shared" si="96"/>
        <v>0</v>
      </c>
      <c r="R2987" s="636" t="s">
        <v>6297</v>
      </c>
      <c r="S2987" s="636">
        <v>7707049391</v>
      </c>
      <c r="T2987" s="528" t="s">
        <v>12104</v>
      </c>
      <c r="U2987" s="636"/>
      <c r="V2987" s="636"/>
      <c r="W2987" s="634">
        <v>42384</v>
      </c>
      <c r="X2987" s="634">
        <v>42556</v>
      </c>
      <c r="Y2987" s="636" t="s">
        <v>12109</v>
      </c>
      <c r="Z2987" s="662">
        <v>15000</v>
      </c>
      <c r="AA2987" s="636" t="s">
        <v>6297</v>
      </c>
      <c r="AB2987" s="636">
        <v>7707049391</v>
      </c>
    </row>
    <row r="2988" spans="1:28" ht="123.75">
      <c r="A2988" s="475" t="s">
        <v>28710</v>
      </c>
      <c r="B2988" s="531" t="s">
        <v>7358</v>
      </c>
      <c r="C2988" s="636">
        <v>4218011979</v>
      </c>
      <c r="D2988" s="632" t="s">
        <v>269</v>
      </c>
      <c r="E2988" s="636" t="s">
        <v>12016</v>
      </c>
      <c r="F2988" s="634">
        <v>42396</v>
      </c>
      <c r="G2988" s="634">
        <v>42408</v>
      </c>
      <c r="H2988" s="636" t="s">
        <v>12110</v>
      </c>
      <c r="I2988" s="636" t="s">
        <v>12018</v>
      </c>
      <c r="J2988" s="636"/>
      <c r="K2988" s="632" t="s">
        <v>10</v>
      </c>
      <c r="L2988" s="639">
        <v>1</v>
      </c>
      <c r="M2988" s="639" t="s">
        <v>694</v>
      </c>
      <c r="N2988" s="636">
        <v>70564.850000000006</v>
      </c>
      <c r="O2988" s="636">
        <v>70564.850000000006</v>
      </c>
      <c r="P2988" s="647">
        <f t="shared" si="95"/>
        <v>0</v>
      </c>
      <c r="Q2988" s="638">
        <f t="shared" si="96"/>
        <v>0</v>
      </c>
      <c r="R2988" s="476" t="s">
        <v>563</v>
      </c>
      <c r="S2988" s="636">
        <v>4217166136</v>
      </c>
      <c r="T2988" s="528" t="s">
        <v>12045</v>
      </c>
      <c r="U2988" s="636"/>
      <c r="V2988" s="636"/>
      <c r="W2988" s="634">
        <v>42416</v>
      </c>
      <c r="X2988" s="634">
        <v>42416</v>
      </c>
      <c r="Y2988" s="632" t="s">
        <v>12111</v>
      </c>
      <c r="Z2988" s="636">
        <v>70564.850000000006</v>
      </c>
      <c r="AA2988" s="476" t="s">
        <v>563</v>
      </c>
      <c r="AB2988" s="636">
        <v>4217166136</v>
      </c>
    </row>
    <row r="2989" spans="1:28" ht="123.75">
      <c r="A2989" s="475" t="s">
        <v>28711</v>
      </c>
      <c r="B2989" s="531" t="s">
        <v>7358</v>
      </c>
      <c r="C2989" s="636">
        <v>4218011979</v>
      </c>
      <c r="D2989" s="632" t="s">
        <v>269</v>
      </c>
      <c r="E2989" s="636" t="s">
        <v>12020</v>
      </c>
      <c r="F2989" s="634">
        <v>42396</v>
      </c>
      <c r="G2989" s="634">
        <v>42408</v>
      </c>
      <c r="H2989" s="636" t="s">
        <v>12112</v>
      </c>
      <c r="I2989" s="636" t="s">
        <v>12022</v>
      </c>
      <c r="J2989" s="636"/>
      <c r="K2989" s="632" t="s">
        <v>10</v>
      </c>
      <c r="L2989" s="639">
        <v>1</v>
      </c>
      <c r="M2989" s="639" t="s">
        <v>694</v>
      </c>
      <c r="N2989" s="636">
        <v>1511923.16</v>
      </c>
      <c r="O2989" s="636">
        <v>1511923.16</v>
      </c>
      <c r="P2989" s="647">
        <f t="shared" si="95"/>
        <v>0</v>
      </c>
      <c r="Q2989" s="638">
        <f t="shared" si="96"/>
        <v>0</v>
      </c>
      <c r="R2989" s="476" t="s">
        <v>1593</v>
      </c>
      <c r="S2989" s="636">
        <v>4217146884</v>
      </c>
      <c r="T2989" s="528" t="s">
        <v>12032</v>
      </c>
      <c r="U2989" s="636"/>
      <c r="V2989" s="636"/>
      <c r="W2989" s="634">
        <v>42416</v>
      </c>
      <c r="X2989" s="634">
        <v>42416</v>
      </c>
      <c r="Y2989" s="632" t="s">
        <v>12113</v>
      </c>
      <c r="Z2989" s="636">
        <v>1511923.16</v>
      </c>
      <c r="AA2989" s="476" t="s">
        <v>1593</v>
      </c>
      <c r="AB2989" s="636">
        <v>4217146884</v>
      </c>
    </row>
    <row r="2990" spans="1:28" ht="67.5">
      <c r="A2990" s="475" t="s">
        <v>28712</v>
      </c>
      <c r="B2990" s="531" t="s">
        <v>12114</v>
      </c>
      <c r="C2990" s="636">
        <v>4218020563</v>
      </c>
      <c r="D2990" s="632" t="s">
        <v>269</v>
      </c>
      <c r="E2990" s="636" t="s">
        <v>12020</v>
      </c>
      <c r="F2990" s="634">
        <v>42391</v>
      </c>
      <c r="G2990" s="634">
        <v>42408</v>
      </c>
      <c r="H2990" s="632" t="s">
        <v>12115</v>
      </c>
      <c r="I2990" s="636" t="s">
        <v>12022</v>
      </c>
      <c r="J2990" s="636"/>
      <c r="K2990" s="632" t="s">
        <v>10</v>
      </c>
      <c r="L2990" s="639">
        <v>1</v>
      </c>
      <c r="M2990" s="639" t="s">
        <v>694</v>
      </c>
      <c r="N2990" s="637">
        <v>740556.77</v>
      </c>
      <c r="O2990" s="637">
        <v>740556.77</v>
      </c>
      <c r="P2990" s="647">
        <f t="shared" si="95"/>
        <v>0</v>
      </c>
      <c r="Q2990" s="638">
        <f t="shared" si="96"/>
        <v>0</v>
      </c>
      <c r="R2990" s="476" t="s">
        <v>1593</v>
      </c>
      <c r="S2990" s="636">
        <v>4217146884</v>
      </c>
      <c r="T2990" s="528" t="s">
        <v>12092</v>
      </c>
      <c r="U2990" s="636"/>
      <c r="V2990" s="636"/>
      <c r="W2990" s="634">
        <v>42416</v>
      </c>
      <c r="X2990" s="634">
        <v>42416</v>
      </c>
      <c r="Y2990" s="632" t="s">
        <v>12116</v>
      </c>
      <c r="Z2990" s="637">
        <v>740556.77</v>
      </c>
      <c r="AA2990" s="476" t="s">
        <v>1593</v>
      </c>
      <c r="AB2990" s="636">
        <v>4217146884</v>
      </c>
    </row>
    <row r="2991" spans="1:28" ht="67.5">
      <c r="A2991" s="475" t="s">
        <v>28713</v>
      </c>
      <c r="B2991" s="531" t="s">
        <v>12114</v>
      </c>
      <c r="C2991" s="636">
        <v>4218020563</v>
      </c>
      <c r="D2991" s="632" t="s">
        <v>265</v>
      </c>
      <c r="E2991" s="636" t="s">
        <v>12008</v>
      </c>
      <c r="F2991" s="634">
        <v>42394</v>
      </c>
      <c r="G2991" s="634">
        <v>42405</v>
      </c>
      <c r="H2991" s="632" t="s">
        <v>12117</v>
      </c>
      <c r="I2991" s="636" t="s">
        <v>541</v>
      </c>
      <c r="J2991" s="636"/>
      <c r="K2991" s="632" t="s">
        <v>10</v>
      </c>
      <c r="L2991" s="639">
        <v>1</v>
      </c>
      <c r="M2991" s="639" t="s">
        <v>694</v>
      </c>
      <c r="N2991" s="637">
        <v>19000</v>
      </c>
      <c r="O2991" s="637">
        <v>19000</v>
      </c>
      <c r="P2991" s="647">
        <f t="shared" si="95"/>
        <v>0</v>
      </c>
      <c r="Q2991" s="638">
        <f t="shared" si="96"/>
        <v>0</v>
      </c>
      <c r="R2991" s="636" t="s">
        <v>6297</v>
      </c>
      <c r="S2991" s="636">
        <v>7707049391</v>
      </c>
      <c r="T2991" s="528" t="s">
        <v>12010</v>
      </c>
      <c r="U2991" s="636"/>
      <c r="V2991" s="636"/>
      <c r="W2991" s="634">
        <v>42384</v>
      </c>
      <c r="X2991" s="634">
        <v>42549</v>
      </c>
      <c r="Y2991" s="476" t="s">
        <v>12118</v>
      </c>
      <c r="Z2991" s="637">
        <v>19000</v>
      </c>
      <c r="AA2991" s="636" t="s">
        <v>6297</v>
      </c>
      <c r="AB2991" s="636">
        <v>7707049391</v>
      </c>
    </row>
    <row r="2992" spans="1:28" ht="67.5">
      <c r="A2992" s="475" t="s">
        <v>28714</v>
      </c>
      <c r="B2992" s="531" t="s">
        <v>12114</v>
      </c>
      <c r="C2992" s="636">
        <v>4218020563</v>
      </c>
      <c r="D2992" s="632" t="s">
        <v>265</v>
      </c>
      <c r="E2992" s="636" t="s">
        <v>12008</v>
      </c>
      <c r="F2992" s="634">
        <v>42394</v>
      </c>
      <c r="G2992" s="634">
        <v>42405</v>
      </c>
      <c r="H2992" s="632" t="s">
        <v>12119</v>
      </c>
      <c r="I2992" s="636" t="s">
        <v>541</v>
      </c>
      <c r="J2992" s="636"/>
      <c r="K2992" s="632" t="s">
        <v>10</v>
      </c>
      <c r="L2992" s="639">
        <v>1</v>
      </c>
      <c r="M2992" s="639" t="s">
        <v>694</v>
      </c>
      <c r="N2992" s="637">
        <v>5000</v>
      </c>
      <c r="O2992" s="637">
        <v>5000</v>
      </c>
      <c r="P2992" s="647">
        <f t="shared" si="95"/>
        <v>0</v>
      </c>
      <c r="Q2992" s="638">
        <f t="shared" si="96"/>
        <v>0</v>
      </c>
      <c r="R2992" s="636" t="s">
        <v>6297</v>
      </c>
      <c r="S2992" s="636">
        <v>7707049391</v>
      </c>
      <c r="T2992" s="528" t="s">
        <v>12010</v>
      </c>
      <c r="U2992" s="636"/>
      <c r="V2992" s="636"/>
      <c r="W2992" s="634">
        <v>42384</v>
      </c>
      <c r="X2992" s="634">
        <v>42549</v>
      </c>
      <c r="Y2992" s="476" t="s">
        <v>12120</v>
      </c>
      <c r="Z2992" s="637">
        <v>5000</v>
      </c>
      <c r="AA2992" s="636" t="s">
        <v>6297</v>
      </c>
      <c r="AB2992" s="636">
        <v>7707049391</v>
      </c>
    </row>
    <row r="2993" spans="1:28" ht="101.25">
      <c r="A2993" s="475" t="s">
        <v>28715</v>
      </c>
      <c r="B2993" s="531" t="s">
        <v>7336</v>
      </c>
      <c r="C2993" s="636">
        <v>4218020620</v>
      </c>
      <c r="D2993" s="632" t="s">
        <v>268</v>
      </c>
      <c r="E2993" s="476" t="s">
        <v>12012</v>
      </c>
      <c r="F2993" s="634">
        <v>42391</v>
      </c>
      <c r="G2993" s="636"/>
      <c r="H2993" s="636"/>
      <c r="I2993" s="636" t="s">
        <v>1367</v>
      </c>
      <c r="J2993" s="636"/>
      <c r="K2993" s="632" t="s">
        <v>10</v>
      </c>
      <c r="L2993" s="639">
        <v>1</v>
      </c>
      <c r="M2993" s="639" t="s">
        <v>694</v>
      </c>
      <c r="N2993" s="637">
        <v>266222.46999999997</v>
      </c>
      <c r="O2993" s="637">
        <v>266222.46999999997</v>
      </c>
      <c r="P2993" s="647">
        <f t="shared" si="95"/>
        <v>0</v>
      </c>
      <c r="Q2993" s="638">
        <f t="shared" si="96"/>
        <v>0</v>
      </c>
      <c r="R2993" s="636" t="s">
        <v>12013</v>
      </c>
      <c r="S2993" s="636">
        <v>4205109214</v>
      </c>
      <c r="T2993" s="528" t="s">
        <v>12014</v>
      </c>
      <c r="U2993" s="636"/>
      <c r="V2993" s="636"/>
      <c r="W2993" s="634">
        <v>42408</v>
      </c>
      <c r="X2993" s="634">
        <v>42410</v>
      </c>
      <c r="Y2993" s="665" t="s">
        <v>12121</v>
      </c>
      <c r="Z2993" s="637">
        <v>266222.46999999997</v>
      </c>
      <c r="AA2993" s="636" t="s">
        <v>12013</v>
      </c>
      <c r="AB2993" s="636">
        <v>4205109214</v>
      </c>
    </row>
    <row r="2994" spans="1:28" ht="101.25">
      <c r="A2994" s="475" t="s">
        <v>28716</v>
      </c>
      <c r="B2994" s="531" t="s">
        <v>7336</v>
      </c>
      <c r="C2994" s="636">
        <v>4218020620</v>
      </c>
      <c r="D2994" s="632" t="s">
        <v>269</v>
      </c>
      <c r="E2994" s="636" t="s">
        <v>12016</v>
      </c>
      <c r="F2994" s="634">
        <v>42391</v>
      </c>
      <c r="G2994" s="634">
        <v>42408</v>
      </c>
      <c r="H2994" s="636" t="s">
        <v>12122</v>
      </c>
      <c r="I2994" s="636" t="s">
        <v>12018</v>
      </c>
      <c r="J2994" s="697"/>
      <c r="K2994" s="632" t="s">
        <v>10</v>
      </c>
      <c r="L2994" s="639">
        <v>1</v>
      </c>
      <c r="M2994" s="639" t="s">
        <v>694</v>
      </c>
      <c r="N2994" s="662">
        <v>131552.04999999999</v>
      </c>
      <c r="O2994" s="662">
        <v>131552.04999999999</v>
      </c>
      <c r="P2994" s="647">
        <f t="shared" si="95"/>
        <v>0</v>
      </c>
      <c r="Q2994" s="638">
        <f t="shared" si="96"/>
        <v>0</v>
      </c>
      <c r="R2994" s="476" t="s">
        <v>563</v>
      </c>
      <c r="S2994" s="636">
        <v>4217166136</v>
      </c>
      <c r="T2994" s="528" t="s">
        <v>12123</v>
      </c>
      <c r="U2994" s="636"/>
      <c r="V2994" s="636"/>
      <c r="W2994" s="634">
        <v>42415</v>
      </c>
      <c r="X2994" s="634">
        <v>42415</v>
      </c>
      <c r="Y2994" s="632" t="s">
        <v>12124</v>
      </c>
      <c r="Z2994" s="662">
        <v>131552.04999999999</v>
      </c>
      <c r="AA2994" s="476" t="s">
        <v>563</v>
      </c>
      <c r="AB2994" s="636">
        <v>4217166136</v>
      </c>
    </row>
    <row r="2995" spans="1:28" ht="101.25">
      <c r="A2995" s="475" t="s">
        <v>28717</v>
      </c>
      <c r="B2995" s="531" t="s">
        <v>7336</v>
      </c>
      <c r="C2995" s="636">
        <v>4218020620</v>
      </c>
      <c r="D2995" s="632" t="s">
        <v>269</v>
      </c>
      <c r="E2995" s="636" t="s">
        <v>12020</v>
      </c>
      <c r="F2995" s="634">
        <v>42391</v>
      </c>
      <c r="G2995" s="634">
        <v>42408</v>
      </c>
      <c r="H2995" s="636" t="s">
        <v>12125</v>
      </c>
      <c r="I2995" s="636" t="s">
        <v>12022</v>
      </c>
      <c r="J2995" s="697"/>
      <c r="K2995" s="632" t="s">
        <v>10</v>
      </c>
      <c r="L2995" s="639">
        <v>1</v>
      </c>
      <c r="M2995" s="639" t="s">
        <v>694</v>
      </c>
      <c r="N2995" s="662">
        <v>1004498.72</v>
      </c>
      <c r="O2995" s="662">
        <v>1004498.72</v>
      </c>
      <c r="P2995" s="647">
        <f t="shared" si="95"/>
        <v>0</v>
      </c>
      <c r="Q2995" s="638">
        <f t="shared" si="96"/>
        <v>0</v>
      </c>
      <c r="R2995" s="476" t="s">
        <v>1593</v>
      </c>
      <c r="S2995" s="636">
        <v>4217146884</v>
      </c>
      <c r="T2995" s="528" t="s">
        <v>12126</v>
      </c>
      <c r="U2995" s="636"/>
      <c r="V2995" s="636"/>
      <c r="W2995" s="634">
        <v>42416</v>
      </c>
      <c r="X2995" s="634">
        <v>42416</v>
      </c>
      <c r="Y2995" s="632" t="s">
        <v>12127</v>
      </c>
      <c r="Z2995" s="662">
        <v>1004498.72</v>
      </c>
      <c r="AA2995" s="476" t="s">
        <v>1593</v>
      </c>
      <c r="AB2995" s="636">
        <v>4217146884</v>
      </c>
    </row>
    <row r="2996" spans="1:28" ht="101.25">
      <c r="A2996" s="475" t="s">
        <v>28718</v>
      </c>
      <c r="B2996" s="531" t="s">
        <v>7336</v>
      </c>
      <c r="C2996" s="636">
        <v>4218020620</v>
      </c>
      <c r="D2996" s="632" t="s">
        <v>265</v>
      </c>
      <c r="E2996" s="636" t="s">
        <v>12008</v>
      </c>
      <c r="F2996" s="634">
        <v>42394</v>
      </c>
      <c r="G2996" s="634">
        <v>42368</v>
      </c>
      <c r="H2996" s="636" t="s">
        <v>12128</v>
      </c>
      <c r="I2996" s="636" t="s">
        <v>541</v>
      </c>
      <c r="J2996" s="636"/>
      <c r="K2996" s="632" t="s">
        <v>10</v>
      </c>
      <c r="L2996" s="639">
        <v>1</v>
      </c>
      <c r="M2996" s="639" t="s">
        <v>694</v>
      </c>
      <c r="N2996" s="637">
        <v>12000</v>
      </c>
      <c r="O2996" s="637">
        <v>12000</v>
      </c>
      <c r="P2996" s="647">
        <f t="shared" si="95"/>
        <v>0</v>
      </c>
      <c r="Q2996" s="638">
        <f t="shared" si="96"/>
        <v>0</v>
      </c>
      <c r="R2996" s="636" t="s">
        <v>6297</v>
      </c>
      <c r="S2996" s="636">
        <v>7707049391</v>
      </c>
      <c r="T2996" s="528" t="s">
        <v>12010</v>
      </c>
      <c r="U2996" s="636"/>
      <c r="V2996" s="636"/>
      <c r="W2996" s="634">
        <v>42384</v>
      </c>
      <c r="X2996" s="634">
        <v>42559</v>
      </c>
      <c r="Y2996" s="632" t="s">
        <v>12129</v>
      </c>
      <c r="Z2996" s="637">
        <v>12000</v>
      </c>
      <c r="AA2996" s="636" t="s">
        <v>6297</v>
      </c>
      <c r="AB2996" s="636">
        <v>7707049391</v>
      </c>
    </row>
    <row r="2997" spans="1:28" ht="101.25">
      <c r="A2997" s="475" t="s">
        <v>28719</v>
      </c>
      <c r="B2997" s="531" t="s">
        <v>7336</v>
      </c>
      <c r="C2997" s="636">
        <v>4218020620</v>
      </c>
      <c r="D2997" s="632" t="s">
        <v>265</v>
      </c>
      <c r="E2997" s="636" t="s">
        <v>12008</v>
      </c>
      <c r="F2997" s="634">
        <v>42394</v>
      </c>
      <c r="G2997" s="634">
        <v>42368</v>
      </c>
      <c r="H2997" s="636" t="s">
        <v>12130</v>
      </c>
      <c r="I2997" s="636" t="s">
        <v>541</v>
      </c>
      <c r="J2997" s="636"/>
      <c r="K2997" s="632" t="s">
        <v>10</v>
      </c>
      <c r="L2997" s="639">
        <v>1</v>
      </c>
      <c r="M2997" s="639" t="s">
        <v>694</v>
      </c>
      <c r="N2997" s="637">
        <v>12000</v>
      </c>
      <c r="O2997" s="637">
        <v>12000</v>
      </c>
      <c r="P2997" s="647">
        <f t="shared" si="95"/>
        <v>0</v>
      </c>
      <c r="Q2997" s="638">
        <f t="shared" si="96"/>
        <v>0</v>
      </c>
      <c r="R2997" s="636" t="s">
        <v>6297</v>
      </c>
      <c r="S2997" s="636">
        <v>7707049391</v>
      </c>
      <c r="T2997" s="528" t="s">
        <v>12010</v>
      </c>
      <c r="U2997" s="636"/>
      <c r="V2997" s="636"/>
      <c r="W2997" s="634">
        <v>42384</v>
      </c>
      <c r="X2997" s="634">
        <v>42559</v>
      </c>
      <c r="Y2997" s="632" t="s">
        <v>12131</v>
      </c>
      <c r="Z2997" s="637">
        <v>12000</v>
      </c>
      <c r="AA2997" s="636" t="s">
        <v>6297</v>
      </c>
      <c r="AB2997" s="636">
        <v>7707049391</v>
      </c>
    </row>
    <row r="2998" spans="1:28" ht="101.25">
      <c r="A2998" s="475" t="s">
        <v>28720</v>
      </c>
      <c r="B2998" s="531" t="s">
        <v>7334</v>
      </c>
      <c r="C2998" s="636">
        <v>4218020588</v>
      </c>
      <c r="D2998" s="632" t="s">
        <v>268</v>
      </c>
      <c r="E2998" s="476" t="s">
        <v>12012</v>
      </c>
      <c r="F2998" s="634">
        <v>42391</v>
      </c>
      <c r="G2998" s="636"/>
      <c r="H2998" s="665"/>
      <c r="I2998" s="636" t="s">
        <v>1367</v>
      </c>
      <c r="J2998" s="636"/>
      <c r="K2998" s="632" t="s">
        <v>10</v>
      </c>
      <c r="L2998" s="639">
        <v>1</v>
      </c>
      <c r="M2998" s="639" t="s">
        <v>694</v>
      </c>
      <c r="N2998" s="637">
        <v>253831.71</v>
      </c>
      <c r="O2998" s="637">
        <v>253831.71</v>
      </c>
      <c r="P2998" s="647">
        <f t="shared" si="95"/>
        <v>0</v>
      </c>
      <c r="Q2998" s="638">
        <f t="shared" si="96"/>
        <v>0</v>
      </c>
      <c r="R2998" s="636" t="s">
        <v>12013</v>
      </c>
      <c r="S2998" s="636">
        <v>4205109214</v>
      </c>
      <c r="T2998" s="528" t="s">
        <v>12014</v>
      </c>
      <c r="U2998" s="636"/>
      <c r="V2998" s="636"/>
      <c r="W2998" s="634">
        <v>42408</v>
      </c>
      <c r="X2998" s="634">
        <v>42410</v>
      </c>
      <c r="Y2998" s="665" t="s">
        <v>12132</v>
      </c>
      <c r="Z2998" s="637">
        <v>253831.71</v>
      </c>
      <c r="AA2998" s="636" t="s">
        <v>12013</v>
      </c>
      <c r="AB2998" s="636">
        <v>4205109214</v>
      </c>
    </row>
    <row r="2999" spans="1:28" ht="101.25">
      <c r="A2999" s="475" t="s">
        <v>28721</v>
      </c>
      <c r="B2999" s="531" t="s">
        <v>7334</v>
      </c>
      <c r="C2999" s="636">
        <v>4218020588</v>
      </c>
      <c r="D2999" s="632" t="s">
        <v>269</v>
      </c>
      <c r="E2999" s="636" t="s">
        <v>12016</v>
      </c>
      <c r="F2999" s="634">
        <v>42391</v>
      </c>
      <c r="G2999" s="634">
        <v>42408</v>
      </c>
      <c r="H2999" s="636" t="s">
        <v>12133</v>
      </c>
      <c r="I2999" s="636" t="s">
        <v>12018</v>
      </c>
      <c r="J2999" s="697"/>
      <c r="K2999" s="632" t="s">
        <v>10</v>
      </c>
      <c r="L2999" s="639">
        <v>1</v>
      </c>
      <c r="M2999" s="639" t="s">
        <v>694</v>
      </c>
      <c r="N2999" s="662">
        <v>188309.94</v>
      </c>
      <c r="O2999" s="662">
        <v>188309.94</v>
      </c>
      <c r="P2999" s="647">
        <f t="shared" si="95"/>
        <v>0</v>
      </c>
      <c r="Q2999" s="638">
        <f t="shared" si="96"/>
        <v>0</v>
      </c>
      <c r="R2999" s="476" t="s">
        <v>563</v>
      </c>
      <c r="S2999" s="636">
        <v>4217166136</v>
      </c>
      <c r="T2999" s="528" t="s">
        <v>12123</v>
      </c>
      <c r="U2999" s="636"/>
      <c r="V2999" s="636"/>
      <c r="W2999" s="634">
        <v>42415</v>
      </c>
      <c r="X2999" s="634">
        <v>42415</v>
      </c>
      <c r="Y2999" s="635" t="s">
        <v>12134</v>
      </c>
      <c r="Z2999" s="662">
        <v>188309.94</v>
      </c>
      <c r="AA2999" s="476" t="s">
        <v>563</v>
      </c>
      <c r="AB2999" s="636">
        <v>4217166136</v>
      </c>
    </row>
    <row r="3000" spans="1:28" ht="101.25">
      <c r="A3000" s="475" t="s">
        <v>28722</v>
      </c>
      <c r="B3000" s="531" t="s">
        <v>7334</v>
      </c>
      <c r="C3000" s="636">
        <v>4218020588</v>
      </c>
      <c r="D3000" s="632" t="s">
        <v>269</v>
      </c>
      <c r="E3000" s="636" t="s">
        <v>12020</v>
      </c>
      <c r="F3000" s="634">
        <v>42391</v>
      </c>
      <c r="G3000" s="634">
        <v>42408</v>
      </c>
      <c r="H3000" s="636" t="s">
        <v>12135</v>
      </c>
      <c r="I3000" s="636" t="s">
        <v>12022</v>
      </c>
      <c r="J3000" s="697"/>
      <c r="K3000" s="632" t="s">
        <v>10</v>
      </c>
      <c r="L3000" s="639">
        <v>1</v>
      </c>
      <c r="M3000" s="639" t="s">
        <v>694</v>
      </c>
      <c r="N3000" s="662">
        <v>899524.92</v>
      </c>
      <c r="O3000" s="662">
        <v>899524.92</v>
      </c>
      <c r="P3000" s="647">
        <f t="shared" si="95"/>
        <v>0</v>
      </c>
      <c r="Q3000" s="638">
        <f t="shared" si="96"/>
        <v>0</v>
      </c>
      <c r="R3000" s="476" t="s">
        <v>1593</v>
      </c>
      <c r="S3000" s="636">
        <v>4217146884</v>
      </c>
      <c r="T3000" s="528" t="s">
        <v>12126</v>
      </c>
      <c r="U3000" s="636"/>
      <c r="V3000" s="636"/>
      <c r="W3000" s="634">
        <v>42416</v>
      </c>
      <c r="X3000" s="634">
        <v>42416</v>
      </c>
      <c r="Y3000" s="632" t="s">
        <v>12136</v>
      </c>
      <c r="Z3000" s="662">
        <v>899524.92</v>
      </c>
      <c r="AA3000" s="476" t="s">
        <v>1593</v>
      </c>
      <c r="AB3000" s="636">
        <v>4217146884</v>
      </c>
    </row>
    <row r="3001" spans="1:28" ht="101.25">
      <c r="A3001" s="475" t="s">
        <v>28723</v>
      </c>
      <c r="B3001" s="531" t="s">
        <v>7334</v>
      </c>
      <c r="C3001" s="636">
        <v>4218020588</v>
      </c>
      <c r="D3001" s="632" t="s">
        <v>265</v>
      </c>
      <c r="E3001" s="636" t="s">
        <v>12008</v>
      </c>
      <c r="F3001" s="634">
        <v>42394</v>
      </c>
      <c r="G3001" s="634">
        <v>42368</v>
      </c>
      <c r="H3001" s="636" t="s">
        <v>12137</v>
      </c>
      <c r="I3001" s="636" t="s">
        <v>541</v>
      </c>
      <c r="J3001" s="636"/>
      <c r="K3001" s="632" t="s">
        <v>10</v>
      </c>
      <c r="L3001" s="639">
        <v>1</v>
      </c>
      <c r="M3001" s="639" t="s">
        <v>694</v>
      </c>
      <c r="N3001" s="637">
        <v>12000</v>
      </c>
      <c r="O3001" s="637">
        <v>12000</v>
      </c>
      <c r="P3001" s="647">
        <f t="shared" si="95"/>
        <v>0</v>
      </c>
      <c r="Q3001" s="638">
        <f t="shared" si="96"/>
        <v>0</v>
      </c>
      <c r="R3001" s="636" t="s">
        <v>6297</v>
      </c>
      <c r="S3001" s="636">
        <v>7707049391</v>
      </c>
      <c r="T3001" s="528" t="s">
        <v>12010</v>
      </c>
      <c r="U3001" s="636"/>
      <c r="V3001" s="636"/>
      <c r="W3001" s="634">
        <v>42384</v>
      </c>
      <c r="X3001" s="634">
        <v>42559</v>
      </c>
      <c r="Y3001" s="476" t="s">
        <v>12138</v>
      </c>
      <c r="Z3001" s="637">
        <v>12000</v>
      </c>
      <c r="AA3001" s="636" t="s">
        <v>6297</v>
      </c>
      <c r="AB3001" s="636">
        <v>7707049391</v>
      </c>
    </row>
    <row r="3002" spans="1:28" ht="101.25">
      <c r="A3002" s="475" t="s">
        <v>28724</v>
      </c>
      <c r="B3002" s="531" t="s">
        <v>7334</v>
      </c>
      <c r="C3002" s="636">
        <v>4218020588</v>
      </c>
      <c r="D3002" s="632" t="s">
        <v>265</v>
      </c>
      <c r="E3002" s="636" t="s">
        <v>12008</v>
      </c>
      <c r="F3002" s="634">
        <v>42394</v>
      </c>
      <c r="G3002" s="634">
        <v>42368</v>
      </c>
      <c r="H3002" s="636" t="s">
        <v>12139</v>
      </c>
      <c r="I3002" s="636" t="s">
        <v>541</v>
      </c>
      <c r="J3002" s="636"/>
      <c r="K3002" s="632" t="s">
        <v>10</v>
      </c>
      <c r="L3002" s="639">
        <v>1</v>
      </c>
      <c r="M3002" s="639" t="s">
        <v>694</v>
      </c>
      <c r="N3002" s="637">
        <v>10000</v>
      </c>
      <c r="O3002" s="637">
        <v>10000</v>
      </c>
      <c r="P3002" s="647">
        <f t="shared" si="95"/>
        <v>0</v>
      </c>
      <c r="Q3002" s="638">
        <f t="shared" si="96"/>
        <v>0</v>
      </c>
      <c r="R3002" s="636" t="s">
        <v>6297</v>
      </c>
      <c r="S3002" s="636">
        <v>7707049391</v>
      </c>
      <c r="T3002" s="528" t="s">
        <v>12010</v>
      </c>
      <c r="U3002" s="636"/>
      <c r="V3002" s="636"/>
      <c r="W3002" s="634">
        <v>42384</v>
      </c>
      <c r="X3002" s="634">
        <v>42559</v>
      </c>
      <c r="Y3002" s="476" t="s">
        <v>12140</v>
      </c>
      <c r="Z3002" s="637">
        <v>10000</v>
      </c>
      <c r="AA3002" s="636" t="s">
        <v>6297</v>
      </c>
      <c r="AB3002" s="636">
        <v>7707049391</v>
      </c>
    </row>
    <row r="3003" spans="1:28" ht="101.25">
      <c r="A3003" s="475" t="s">
        <v>28725</v>
      </c>
      <c r="B3003" s="531" t="s">
        <v>7342</v>
      </c>
      <c r="C3003" s="636">
        <v>4218102544</v>
      </c>
      <c r="D3003" s="632" t="s">
        <v>268</v>
      </c>
      <c r="E3003" s="476" t="s">
        <v>12012</v>
      </c>
      <c r="F3003" s="634">
        <v>42391</v>
      </c>
      <c r="G3003" s="636"/>
      <c r="H3003" s="636"/>
      <c r="I3003" s="636" t="s">
        <v>1367</v>
      </c>
      <c r="J3003" s="636"/>
      <c r="K3003" s="632" t="s">
        <v>10</v>
      </c>
      <c r="L3003" s="639">
        <v>1</v>
      </c>
      <c r="M3003" s="639" t="s">
        <v>694</v>
      </c>
      <c r="N3003" s="637">
        <v>278515.90999999997</v>
      </c>
      <c r="O3003" s="637">
        <v>278515.90999999997</v>
      </c>
      <c r="P3003" s="647">
        <f t="shared" si="95"/>
        <v>0</v>
      </c>
      <c r="Q3003" s="638">
        <f t="shared" si="96"/>
        <v>0</v>
      </c>
      <c r="R3003" s="636" t="s">
        <v>12013</v>
      </c>
      <c r="S3003" s="636">
        <v>4205109214</v>
      </c>
      <c r="T3003" s="528" t="s">
        <v>12014</v>
      </c>
      <c r="U3003" s="636"/>
      <c r="V3003" s="636"/>
      <c r="W3003" s="634">
        <v>42408</v>
      </c>
      <c r="X3003" s="634">
        <v>42410</v>
      </c>
      <c r="Y3003" s="665" t="s">
        <v>12141</v>
      </c>
      <c r="Z3003" s="637">
        <v>278515.90999999997</v>
      </c>
      <c r="AA3003" s="636" t="s">
        <v>12013</v>
      </c>
      <c r="AB3003" s="636">
        <v>4205109214</v>
      </c>
    </row>
    <row r="3004" spans="1:28" ht="101.25">
      <c r="A3004" s="475" t="s">
        <v>28726</v>
      </c>
      <c r="B3004" s="531" t="s">
        <v>7342</v>
      </c>
      <c r="C3004" s="636">
        <v>4218102544</v>
      </c>
      <c r="D3004" s="632" t="s">
        <v>269</v>
      </c>
      <c r="E3004" s="636" t="s">
        <v>12016</v>
      </c>
      <c r="F3004" s="634">
        <v>42391</v>
      </c>
      <c r="G3004" s="634">
        <v>42408</v>
      </c>
      <c r="H3004" s="636" t="s">
        <v>12142</v>
      </c>
      <c r="I3004" s="636" t="s">
        <v>12018</v>
      </c>
      <c r="J3004" s="636"/>
      <c r="K3004" s="632" t="s">
        <v>10</v>
      </c>
      <c r="L3004" s="639">
        <v>1</v>
      </c>
      <c r="M3004" s="639" t="s">
        <v>694</v>
      </c>
      <c r="N3004" s="662">
        <v>147018.93</v>
      </c>
      <c r="O3004" s="662">
        <v>147018.93</v>
      </c>
      <c r="P3004" s="647">
        <f t="shared" si="95"/>
        <v>0</v>
      </c>
      <c r="Q3004" s="638">
        <f t="shared" si="96"/>
        <v>0</v>
      </c>
      <c r="R3004" s="476" t="s">
        <v>563</v>
      </c>
      <c r="S3004" s="636">
        <v>4217166136</v>
      </c>
      <c r="T3004" s="528" t="s">
        <v>12123</v>
      </c>
      <c r="U3004" s="636"/>
      <c r="V3004" s="636"/>
      <c r="W3004" s="634">
        <v>42415</v>
      </c>
      <c r="X3004" s="634">
        <v>42415</v>
      </c>
      <c r="Y3004" s="665" t="s">
        <v>12143</v>
      </c>
      <c r="Z3004" s="662">
        <v>147018.93</v>
      </c>
      <c r="AA3004" s="476" t="s">
        <v>563</v>
      </c>
      <c r="AB3004" s="636">
        <v>4217166136</v>
      </c>
    </row>
    <row r="3005" spans="1:28" ht="101.25">
      <c r="A3005" s="475" t="s">
        <v>28727</v>
      </c>
      <c r="B3005" s="531" t="s">
        <v>7342</v>
      </c>
      <c r="C3005" s="636">
        <v>4218102544</v>
      </c>
      <c r="D3005" s="632" t="s">
        <v>269</v>
      </c>
      <c r="E3005" s="636" t="s">
        <v>12020</v>
      </c>
      <c r="F3005" s="634">
        <v>42391</v>
      </c>
      <c r="G3005" s="634">
        <v>42408</v>
      </c>
      <c r="H3005" s="636" t="s">
        <v>12144</v>
      </c>
      <c r="I3005" s="636" t="s">
        <v>12022</v>
      </c>
      <c r="J3005" s="636"/>
      <c r="K3005" s="632" t="s">
        <v>10</v>
      </c>
      <c r="L3005" s="639">
        <v>1</v>
      </c>
      <c r="M3005" s="639" t="s">
        <v>694</v>
      </c>
      <c r="N3005" s="662">
        <v>632988.48</v>
      </c>
      <c r="O3005" s="662">
        <v>632988.48</v>
      </c>
      <c r="P3005" s="647">
        <f t="shared" si="95"/>
        <v>0</v>
      </c>
      <c r="Q3005" s="638">
        <f t="shared" si="96"/>
        <v>0</v>
      </c>
      <c r="R3005" s="476" t="s">
        <v>1593</v>
      </c>
      <c r="S3005" s="636">
        <v>4217146884</v>
      </c>
      <c r="T3005" s="528" t="s">
        <v>12126</v>
      </c>
      <c r="U3005" s="636"/>
      <c r="V3005" s="636"/>
      <c r="W3005" s="634">
        <v>42416</v>
      </c>
      <c r="X3005" s="634">
        <v>42416</v>
      </c>
      <c r="Y3005" s="632" t="s">
        <v>12145</v>
      </c>
      <c r="Z3005" s="662">
        <v>632988.48</v>
      </c>
      <c r="AA3005" s="476" t="s">
        <v>1593</v>
      </c>
      <c r="AB3005" s="636">
        <v>4217146884</v>
      </c>
    </row>
    <row r="3006" spans="1:28" ht="101.25">
      <c r="A3006" s="475" t="s">
        <v>28728</v>
      </c>
      <c r="B3006" s="531" t="s">
        <v>7342</v>
      </c>
      <c r="C3006" s="636">
        <v>4218102544</v>
      </c>
      <c r="D3006" s="632" t="s">
        <v>265</v>
      </c>
      <c r="E3006" s="636" t="s">
        <v>12008</v>
      </c>
      <c r="F3006" s="634">
        <v>42394</v>
      </c>
      <c r="G3006" s="634">
        <v>42367</v>
      </c>
      <c r="H3006" s="636" t="s">
        <v>12146</v>
      </c>
      <c r="I3006" s="636" t="s">
        <v>541</v>
      </c>
      <c r="J3006" s="636"/>
      <c r="K3006" s="632" t="s">
        <v>10</v>
      </c>
      <c r="L3006" s="639">
        <v>1</v>
      </c>
      <c r="M3006" s="639" t="s">
        <v>694</v>
      </c>
      <c r="N3006" s="637">
        <v>11000</v>
      </c>
      <c r="O3006" s="637">
        <v>11000</v>
      </c>
      <c r="P3006" s="647">
        <f t="shared" si="95"/>
        <v>0</v>
      </c>
      <c r="Q3006" s="638">
        <f t="shared" si="96"/>
        <v>0</v>
      </c>
      <c r="R3006" s="636" t="s">
        <v>6297</v>
      </c>
      <c r="S3006" s="636">
        <v>7707049391</v>
      </c>
      <c r="T3006" s="528" t="s">
        <v>12010</v>
      </c>
      <c r="U3006" s="636"/>
      <c r="V3006" s="636"/>
      <c r="W3006" s="634">
        <v>42383</v>
      </c>
      <c r="X3006" s="634">
        <v>42559</v>
      </c>
      <c r="Y3006" s="476" t="s">
        <v>12147</v>
      </c>
      <c r="Z3006" s="637">
        <v>11000</v>
      </c>
      <c r="AA3006" s="636" t="s">
        <v>6297</v>
      </c>
      <c r="AB3006" s="636">
        <v>7707049391</v>
      </c>
    </row>
    <row r="3007" spans="1:28" ht="101.25">
      <c r="A3007" s="475" t="s">
        <v>28729</v>
      </c>
      <c r="B3007" s="531" t="s">
        <v>7342</v>
      </c>
      <c r="C3007" s="636">
        <v>4218102544</v>
      </c>
      <c r="D3007" s="632" t="s">
        <v>269</v>
      </c>
      <c r="E3007" s="636" t="s">
        <v>12020</v>
      </c>
      <c r="F3007" s="634">
        <v>42508</v>
      </c>
      <c r="G3007" s="634">
        <v>42528</v>
      </c>
      <c r="H3007" s="636" t="s">
        <v>12148</v>
      </c>
      <c r="I3007" s="636" t="s">
        <v>12022</v>
      </c>
      <c r="J3007" s="636"/>
      <c r="K3007" s="632" t="s">
        <v>10</v>
      </c>
      <c r="L3007" s="639">
        <v>1</v>
      </c>
      <c r="M3007" s="639" t="s">
        <v>694</v>
      </c>
      <c r="N3007" s="637">
        <v>663421.5</v>
      </c>
      <c r="O3007" s="637">
        <v>663421.5</v>
      </c>
      <c r="P3007" s="647">
        <f t="shared" si="95"/>
        <v>0</v>
      </c>
      <c r="Q3007" s="638">
        <f t="shared" si="96"/>
        <v>0</v>
      </c>
      <c r="R3007" s="476" t="s">
        <v>1593</v>
      </c>
      <c r="S3007" s="636">
        <v>4217146884</v>
      </c>
      <c r="T3007" s="528" t="s">
        <v>12126</v>
      </c>
      <c r="U3007" s="636"/>
      <c r="V3007" s="636"/>
      <c r="W3007" s="634">
        <v>42535</v>
      </c>
      <c r="X3007" s="634">
        <v>42535</v>
      </c>
      <c r="Y3007" s="632" t="s">
        <v>12149</v>
      </c>
      <c r="Z3007" s="637">
        <v>663421.5</v>
      </c>
      <c r="AA3007" s="476" t="s">
        <v>1593</v>
      </c>
      <c r="AB3007" s="636">
        <v>4217146884</v>
      </c>
    </row>
    <row r="3008" spans="1:28" ht="101.25">
      <c r="A3008" s="475" t="s">
        <v>28730</v>
      </c>
      <c r="B3008" s="531" t="s">
        <v>7342</v>
      </c>
      <c r="C3008" s="636">
        <v>4218102544</v>
      </c>
      <c r="D3008" s="632" t="s">
        <v>269</v>
      </c>
      <c r="E3008" s="636" t="s">
        <v>12016</v>
      </c>
      <c r="F3008" s="634">
        <v>42394</v>
      </c>
      <c r="G3008" s="634">
        <v>42366</v>
      </c>
      <c r="H3008" s="636" t="s">
        <v>12150</v>
      </c>
      <c r="I3008" s="636" t="s">
        <v>12018</v>
      </c>
      <c r="J3008" s="636"/>
      <c r="K3008" s="632" t="s">
        <v>10</v>
      </c>
      <c r="L3008" s="639">
        <v>1</v>
      </c>
      <c r="M3008" s="639" t="s">
        <v>694</v>
      </c>
      <c r="N3008" s="637">
        <v>31278.16</v>
      </c>
      <c r="O3008" s="637">
        <v>31278.16</v>
      </c>
      <c r="P3008" s="647">
        <f t="shared" si="95"/>
        <v>0</v>
      </c>
      <c r="Q3008" s="638">
        <f t="shared" si="96"/>
        <v>0</v>
      </c>
      <c r="R3008" s="476" t="s">
        <v>563</v>
      </c>
      <c r="S3008" s="636">
        <v>4217166136</v>
      </c>
      <c r="T3008" s="528" t="s">
        <v>12029</v>
      </c>
      <c r="U3008" s="636"/>
      <c r="V3008" s="636"/>
      <c r="W3008" s="634">
        <v>42403</v>
      </c>
      <c r="X3008" s="634">
        <v>42415</v>
      </c>
      <c r="Y3008" s="665" t="s">
        <v>12151</v>
      </c>
      <c r="Z3008" s="637">
        <v>31278.16</v>
      </c>
      <c r="AA3008" s="476" t="s">
        <v>563</v>
      </c>
      <c r="AB3008" s="636">
        <v>4217166136</v>
      </c>
    </row>
    <row r="3009" spans="1:28" ht="101.25">
      <c r="A3009" s="475" t="s">
        <v>28731</v>
      </c>
      <c r="B3009" s="531" t="s">
        <v>7322</v>
      </c>
      <c r="C3009" s="636">
        <v>4253008551</v>
      </c>
      <c r="D3009" s="632" t="s">
        <v>269</v>
      </c>
      <c r="E3009" s="636" t="s">
        <v>12016</v>
      </c>
      <c r="F3009" s="634">
        <v>42391</v>
      </c>
      <c r="G3009" s="634">
        <v>42408</v>
      </c>
      <c r="H3009" s="632" t="s">
        <v>12152</v>
      </c>
      <c r="I3009" s="636" t="s">
        <v>12018</v>
      </c>
      <c r="J3009" s="636"/>
      <c r="K3009" s="632" t="s">
        <v>10</v>
      </c>
      <c r="L3009" s="639">
        <v>1</v>
      </c>
      <c r="M3009" s="639" t="s">
        <v>694</v>
      </c>
      <c r="N3009" s="637">
        <v>55445.86</v>
      </c>
      <c r="O3009" s="637">
        <v>55445.86</v>
      </c>
      <c r="P3009" s="647">
        <f t="shared" si="95"/>
        <v>0</v>
      </c>
      <c r="Q3009" s="638">
        <f t="shared" si="96"/>
        <v>0</v>
      </c>
      <c r="R3009" s="476" t="s">
        <v>563</v>
      </c>
      <c r="S3009" s="636">
        <v>4217166136</v>
      </c>
      <c r="T3009" s="528" t="s">
        <v>12045</v>
      </c>
      <c r="U3009" s="636"/>
      <c r="V3009" s="636"/>
      <c r="W3009" s="634">
        <v>42415</v>
      </c>
      <c r="X3009" s="634">
        <v>42415</v>
      </c>
      <c r="Y3009" s="636" t="s">
        <v>12153</v>
      </c>
      <c r="Z3009" s="637">
        <v>55445.86</v>
      </c>
      <c r="AA3009" s="476" t="s">
        <v>563</v>
      </c>
      <c r="AB3009" s="636">
        <v>4217166136</v>
      </c>
    </row>
    <row r="3010" spans="1:28" ht="101.25">
      <c r="A3010" s="475" t="s">
        <v>28732</v>
      </c>
      <c r="B3010" s="531" t="s">
        <v>7322</v>
      </c>
      <c r="C3010" s="636">
        <v>4253008551</v>
      </c>
      <c r="D3010" s="632" t="s">
        <v>269</v>
      </c>
      <c r="E3010" s="636" t="s">
        <v>12020</v>
      </c>
      <c r="F3010" s="634">
        <v>42391</v>
      </c>
      <c r="G3010" s="634">
        <v>42408</v>
      </c>
      <c r="H3010" s="632" t="s">
        <v>12154</v>
      </c>
      <c r="I3010" s="636" t="s">
        <v>12022</v>
      </c>
      <c r="J3010" s="636"/>
      <c r="K3010" s="632" t="s">
        <v>10</v>
      </c>
      <c r="L3010" s="639">
        <v>1</v>
      </c>
      <c r="M3010" s="639" t="s">
        <v>694</v>
      </c>
      <c r="N3010" s="637">
        <v>416964.28</v>
      </c>
      <c r="O3010" s="637">
        <v>416964.28</v>
      </c>
      <c r="P3010" s="647">
        <f t="shared" si="95"/>
        <v>0</v>
      </c>
      <c r="Q3010" s="638">
        <f t="shared" si="96"/>
        <v>0</v>
      </c>
      <c r="R3010" s="476" t="s">
        <v>1593</v>
      </c>
      <c r="S3010" s="636">
        <v>4217146884</v>
      </c>
      <c r="T3010" s="528" t="s">
        <v>12092</v>
      </c>
      <c r="U3010" s="636"/>
      <c r="V3010" s="636"/>
      <c r="W3010" s="634">
        <v>42416</v>
      </c>
      <c r="X3010" s="634">
        <v>42416</v>
      </c>
      <c r="Y3010" s="636" t="s">
        <v>12155</v>
      </c>
      <c r="Z3010" s="637">
        <v>416964.28</v>
      </c>
      <c r="AA3010" s="476" t="s">
        <v>1593</v>
      </c>
      <c r="AB3010" s="636">
        <v>4217146884</v>
      </c>
    </row>
    <row r="3011" spans="1:28" ht="101.25">
      <c r="A3011" s="475" t="s">
        <v>28733</v>
      </c>
      <c r="B3011" s="531" t="s">
        <v>7322</v>
      </c>
      <c r="C3011" s="636">
        <v>4253008551</v>
      </c>
      <c r="D3011" s="632" t="s">
        <v>265</v>
      </c>
      <c r="E3011" s="636" t="s">
        <v>12008</v>
      </c>
      <c r="F3011" s="634">
        <v>42394</v>
      </c>
      <c r="G3011" s="634">
        <v>42405</v>
      </c>
      <c r="H3011" s="632" t="s">
        <v>12156</v>
      </c>
      <c r="I3011" s="636" t="s">
        <v>541</v>
      </c>
      <c r="J3011" s="636"/>
      <c r="K3011" s="632" t="s">
        <v>10</v>
      </c>
      <c r="L3011" s="639">
        <v>1</v>
      </c>
      <c r="M3011" s="639" t="s">
        <v>694</v>
      </c>
      <c r="N3011" s="637">
        <v>7000</v>
      </c>
      <c r="O3011" s="637">
        <v>7000</v>
      </c>
      <c r="P3011" s="647">
        <f t="shared" si="95"/>
        <v>0</v>
      </c>
      <c r="Q3011" s="638">
        <f t="shared" si="96"/>
        <v>0</v>
      </c>
      <c r="R3011" s="636" t="s">
        <v>6297</v>
      </c>
      <c r="S3011" s="636">
        <v>7707049391</v>
      </c>
      <c r="T3011" s="528" t="s">
        <v>12010</v>
      </c>
      <c r="U3011" s="636"/>
      <c r="V3011" s="636"/>
      <c r="W3011" s="634">
        <v>42384</v>
      </c>
      <c r="X3011" s="634">
        <v>42592</v>
      </c>
      <c r="Y3011" s="476" t="s">
        <v>12157</v>
      </c>
      <c r="Z3011" s="637">
        <v>7000</v>
      </c>
      <c r="AA3011" s="636" t="s">
        <v>6297</v>
      </c>
      <c r="AB3011" s="636">
        <v>7707049391</v>
      </c>
    </row>
    <row r="3012" spans="1:28" ht="123.75">
      <c r="A3012" s="475" t="s">
        <v>28734</v>
      </c>
      <c r="B3012" s="531" t="s">
        <v>7365</v>
      </c>
      <c r="C3012" s="636">
        <v>4218004025</v>
      </c>
      <c r="D3012" s="632" t="s">
        <v>269</v>
      </c>
      <c r="E3012" s="636" t="s">
        <v>12016</v>
      </c>
      <c r="F3012" s="634">
        <v>42391</v>
      </c>
      <c r="G3012" s="634">
        <v>42408</v>
      </c>
      <c r="H3012" s="636" t="s">
        <v>12158</v>
      </c>
      <c r="I3012" s="636" t="s">
        <v>12018</v>
      </c>
      <c r="J3012" s="636"/>
      <c r="K3012" s="632" t="s">
        <v>10</v>
      </c>
      <c r="L3012" s="639">
        <v>1</v>
      </c>
      <c r="M3012" s="639" t="s">
        <v>694</v>
      </c>
      <c r="N3012" s="637">
        <v>170272.3</v>
      </c>
      <c r="O3012" s="637">
        <v>170272.3</v>
      </c>
      <c r="P3012" s="647">
        <f t="shared" si="95"/>
        <v>0</v>
      </c>
      <c r="Q3012" s="638">
        <f t="shared" si="96"/>
        <v>0</v>
      </c>
      <c r="R3012" s="476" t="s">
        <v>563</v>
      </c>
      <c r="S3012" s="636">
        <v>4217166136</v>
      </c>
      <c r="T3012" s="528" t="s">
        <v>12159</v>
      </c>
      <c r="U3012" s="636"/>
      <c r="V3012" s="636"/>
      <c r="W3012" s="634">
        <v>42452</v>
      </c>
      <c r="X3012" s="634">
        <v>42415</v>
      </c>
      <c r="Y3012" s="636" t="s">
        <v>12160</v>
      </c>
      <c r="Z3012" s="637">
        <v>170272.3</v>
      </c>
      <c r="AA3012" s="476" t="s">
        <v>563</v>
      </c>
      <c r="AB3012" s="636">
        <v>4217166136</v>
      </c>
    </row>
    <row r="3013" spans="1:28" ht="123.75">
      <c r="A3013" s="475" t="s">
        <v>28735</v>
      </c>
      <c r="B3013" s="531" t="s">
        <v>7365</v>
      </c>
      <c r="C3013" s="636">
        <v>4218004025</v>
      </c>
      <c r="D3013" s="632" t="s">
        <v>265</v>
      </c>
      <c r="E3013" s="636" t="s">
        <v>12008</v>
      </c>
      <c r="F3013" s="634">
        <v>42394</v>
      </c>
      <c r="G3013" s="634">
        <v>42405</v>
      </c>
      <c r="H3013" s="636" t="s">
        <v>12161</v>
      </c>
      <c r="I3013" s="636" t="s">
        <v>541</v>
      </c>
      <c r="J3013" s="636"/>
      <c r="K3013" s="632" t="s">
        <v>10</v>
      </c>
      <c r="L3013" s="639">
        <v>1</v>
      </c>
      <c r="M3013" s="639" t="s">
        <v>694</v>
      </c>
      <c r="N3013" s="637">
        <v>8000</v>
      </c>
      <c r="O3013" s="637">
        <v>8000</v>
      </c>
      <c r="P3013" s="647">
        <f t="shared" si="95"/>
        <v>0</v>
      </c>
      <c r="Q3013" s="638">
        <f t="shared" si="96"/>
        <v>0</v>
      </c>
      <c r="R3013" s="636" t="s">
        <v>6297</v>
      </c>
      <c r="S3013" s="636">
        <v>7707049391</v>
      </c>
      <c r="T3013" s="528" t="s">
        <v>12010</v>
      </c>
      <c r="U3013" s="636"/>
      <c r="V3013" s="636"/>
      <c r="W3013" s="634">
        <v>42384</v>
      </c>
      <c r="X3013" s="634">
        <v>42550</v>
      </c>
      <c r="Y3013" s="476" t="s">
        <v>12162</v>
      </c>
      <c r="Z3013" s="637">
        <v>8000</v>
      </c>
      <c r="AA3013" s="636" t="s">
        <v>6297</v>
      </c>
      <c r="AB3013" s="636">
        <v>7707049391</v>
      </c>
    </row>
    <row r="3014" spans="1:28" ht="123.75">
      <c r="A3014" s="475" t="s">
        <v>28736</v>
      </c>
      <c r="B3014" s="531" t="s">
        <v>7365</v>
      </c>
      <c r="C3014" s="636">
        <v>4218004025</v>
      </c>
      <c r="D3014" s="632" t="s">
        <v>265</v>
      </c>
      <c r="E3014" s="636" t="s">
        <v>12008</v>
      </c>
      <c r="F3014" s="634">
        <v>42394</v>
      </c>
      <c r="G3014" s="634">
        <v>42405</v>
      </c>
      <c r="H3014" s="636" t="s">
        <v>12161</v>
      </c>
      <c r="I3014" s="636" t="s">
        <v>541</v>
      </c>
      <c r="J3014" s="636"/>
      <c r="K3014" s="632" t="s">
        <v>10</v>
      </c>
      <c r="L3014" s="639">
        <v>1</v>
      </c>
      <c r="M3014" s="639" t="s">
        <v>694</v>
      </c>
      <c r="N3014" s="637">
        <v>6000</v>
      </c>
      <c r="O3014" s="637">
        <v>6000</v>
      </c>
      <c r="P3014" s="647">
        <f t="shared" si="95"/>
        <v>0</v>
      </c>
      <c r="Q3014" s="638">
        <f t="shared" si="96"/>
        <v>0</v>
      </c>
      <c r="R3014" s="636" t="s">
        <v>6297</v>
      </c>
      <c r="S3014" s="636">
        <v>7707049391</v>
      </c>
      <c r="T3014" s="528" t="s">
        <v>12010</v>
      </c>
      <c r="U3014" s="636"/>
      <c r="V3014" s="636"/>
      <c r="W3014" s="634">
        <v>42384</v>
      </c>
      <c r="X3014" s="634">
        <v>42550</v>
      </c>
      <c r="Y3014" s="476" t="s">
        <v>12163</v>
      </c>
      <c r="Z3014" s="637">
        <v>6000</v>
      </c>
      <c r="AA3014" s="636" t="s">
        <v>6297</v>
      </c>
      <c r="AB3014" s="636">
        <v>7707049391</v>
      </c>
    </row>
    <row r="3015" spans="1:28" ht="123.75">
      <c r="A3015" s="475" t="s">
        <v>28737</v>
      </c>
      <c r="B3015" s="531" t="s">
        <v>7365</v>
      </c>
      <c r="C3015" s="636">
        <v>4218004025</v>
      </c>
      <c r="D3015" s="632" t="s">
        <v>265</v>
      </c>
      <c r="E3015" s="636" t="s">
        <v>12008</v>
      </c>
      <c r="F3015" s="634">
        <v>42394</v>
      </c>
      <c r="G3015" s="634">
        <v>42405</v>
      </c>
      <c r="H3015" s="636" t="s">
        <v>12164</v>
      </c>
      <c r="I3015" s="636" t="s">
        <v>541</v>
      </c>
      <c r="J3015" s="636"/>
      <c r="K3015" s="632" t="s">
        <v>10</v>
      </c>
      <c r="L3015" s="639">
        <v>1</v>
      </c>
      <c r="M3015" s="639" t="s">
        <v>694</v>
      </c>
      <c r="N3015" s="637">
        <v>18000</v>
      </c>
      <c r="O3015" s="637">
        <v>18000</v>
      </c>
      <c r="P3015" s="647">
        <f t="shared" si="95"/>
        <v>0</v>
      </c>
      <c r="Q3015" s="638">
        <f t="shared" si="96"/>
        <v>0</v>
      </c>
      <c r="R3015" s="636" t="s">
        <v>6297</v>
      </c>
      <c r="S3015" s="636">
        <v>7707049391</v>
      </c>
      <c r="T3015" s="528" t="s">
        <v>12010</v>
      </c>
      <c r="U3015" s="636"/>
      <c r="V3015" s="636"/>
      <c r="W3015" s="634">
        <v>42384</v>
      </c>
      <c r="X3015" s="634">
        <v>42550</v>
      </c>
      <c r="Y3015" s="476" t="s">
        <v>12165</v>
      </c>
      <c r="Z3015" s="637">
        <v>18000</v>
      </c>
      <c r="AA3015" s="636" t="s">
        <v>6297</v>
      </c>
      <c r="AB3015" s="636">
        <v>7707049391</v>
      </c>
    </row>
    <row r="3016" spans="1:28" ht="101.25">
      <c r="A3016" s="475" t="s">
        <v>28738</v>
      </c>
      <c r="B3016" s="531" t="s">
        <v>7324</v>
      </c>
      <c r="C3016" s="636">
        <v>4218020669</v>
      </c>
      <c r="D3016" s="632" t="s">
        <v>269</v>
      </c>
      <c r="E3016" s="636" t="s">
        <v>12020</v>
      </c>
      <c r="F3016" s="634">
        <v>42394</v>
      </c>
      <c r="G3016" s="634">
        <v>42409</v>
      </c>
      <c r="H3016" s="632" t="s">
        <v>12166</v>
      </c>
      <c r="I3016" s="636" t="s">
        <v>12022</v>
      </c>
      <c r="J3016" s="636"/>
      <c r="K3016" s="632" t="s">
        <v>10</v>
      </c>
      <c r="L3016" s="639">
        <v>1</v>
      </c>
      <c r="M3016" s="639" t="s">
        <v>694</v>
      </c>
      <c r="N3016" s="637">
        <v>443509.33</v>
      </c>
      <c r="O3016" s="637">
        <v>443509.33</v>
      </c>
      <c r="P3016" s="647">
        <f t="shared" si="95"/>
        <v>0</v>
      </c>
      <c r="Q3016" s="638">
        <f t="shared" si="96"/>
        <v>0</v>
      </c>
      <c r="R3016" s="476" t="s">
        <v>1593</v>
      </c>
      <c r="S3016" s="636">
        <v>4217146884</v>
      </c>
      <c r="T3016" s="528" t="s">
        <v>12023</v>
      </c>
      <c r="U3016" s="636"/>
      <c r="V3016" s="636"/>
      <c r="W3016" s="634">
        <v>42416</v>
      </c>
      <c r="X3016" s="634">
        <v>42416</v>
      </c>
      <c r="Y3016" s="632" t="s">
        <v>12167</v>
      </c>
      <c r="Z3016" s="637">
        <v>443509.33</v>
      </c>
      <c r="AA3016" s="476" t="s">
        <v>1593</v>
      </c>
      <c r="AB3016" s="636">
        <v>4217146884</v>
      </c>
    </row>
    <row r="3017" spans="1:28" ht="101.25">
      <c r="A3017" s="475" t="s">
        <v>28739</v>
      </c>
      <c r="B3017" s="531" t="s">
        <v>7324</v>
      </c>
      <c r="C3017" s="665">
        <v>422203901304</v>
      </c>
      <c r="D3017" s="632" t="s">
        <v>269</v>
      </c>
      <c r="E3017" s="636" t="s">
        <v>12016</v>
      </c>
      <c r="F3017" s="634">
        <v>42394</v>
      </c>
      <c r="G3017" s="634">
        <v>42409</v>
      </c>
      <c r="H3017" s="632" t="s">
        <v>12168</v>
      </c>
      <c r="I3017" s="636" t="s">
        <v>12018</v>
      </c>
      <c r="J3017" s="636"/>
      <c r="K3017" s="632" t="s">
        <v>10</v>
      </c>
      <c r="L3017" s="639">
        <v>1</v>
      </c>
      <c r="M3017" s="639" t="s">
        <v>694</v>
      </c>
      <c r="N3017" s="637">
        <v>98849.05</v>
      </c>
      <c r="O3017" s="637">
        <v>98849.05</v>
      </c>
      <c r="P3017" s="647">
        <f t="shared" si="95"/>
        <v>0</v>
      </c>
      <c r="Q3017" s="638">
        <f t="shared" si="96"/>
        <v>0</v>
      </c>
      <c r="R3017" s="476" t="s">
        <v>563</v>
      </c>
      <c r="S3017" s="636">
        <v>4217166136</v>
      </c>
      <c r="T3017" s="528" t="s">
        <v>12045</v>
      </c>
      <c r="U3017" s="636"/>
      <c r="V3017" s="636"/>
      <c r="W3017" s="634">
        <v>42453</v>
      </c>
      <c r="X3017" s="634">
        <v>42453</v>
      </c>
      <c r="Y3017" s="632" t="s">
        <v>12169</v>
      </c>
      <c r="Z3017" s="637">
        <v>98849.05</v>
      </c>
      <c r="AA3017" s="476" t="s">
        <v>563</v>
      </c>
      <c r="AB3017" s="636">
        <v>4217166136</v>
      </c>
    </row>
    <row r="3018" spans="1:28" ht="101.25">
      <c r="A3018" s="475" t="s">
        <v>28740</v>
      </c>
      <c r="B3018" s="531" t="s">
        <v>7324</v>
      </c>
      <c r="C3018" s="665">
        <v>4220391304</v>
      </c>
      <c r="D3018" s="632" t="s">
        <v>268</v>
      </c>
      <c r="E3018" s="476" t="s">
        <v>12012</v>
      </c>
      <c r="F3018" s="634">
        <v>42394</v>
      </c>
      <c r="G3018" s="636"/>
      <c r="H3018" s="636"/>
      <c r="I3018" s="636" t="s">
        <v>1367</v>
      </c>
      <c r="J3018" s="636"/>
      <c r="K3018" s="632" t="s">
        <v>10</v>
      </c>
      <c r="L3018" s="639">
        <v>1</v>
      </c>
      <c r="M3018" s="639" t="s">
        <v>694</v>
      </c>
      <c r="N3018" s="637">
        <v>248888.42</v>
      </c>
      <c r="O3018" s="637">
        <v>248888.42</v>
      </c>
      <c r="P3018" s="647">
        <f t="shared" si="95"/>
        <v>0</v>
      </c>
      <c r="Q3018" s="638">
        <f t="shared" si="96"/>
        <v>0</v>
      </c>
      <c r="R3018" s="636" t="s">
        <v>12013</v>
      </c>
      <c r="S3018" s="636">
        <v>4205109214</v>
      </c>
      <c r="T3018" s="528" t="s">
        <v>12014</v>
      </c>
      <c r="U3018" s="636"/>
      <c r="V3018" s="636"/>
      <c r="W3018" s="634">
        <v>42408</v>
      </c>
      <c r="X3018" s="634">
        <v>42408</v>
      </c>
      <c r="Y3018" s="632" t="s">
        <v>12170</v>
      </c>
      <c r="Z3018" s="637">
        <v>248888.42</v>
      </c>
      <c r="AA3018" s="636" t="s">
        <v>12013</v>
      </c>
      <c r="AB3018" s="636">
        <v>4205109214</v>
      </c>
    </row>
    <row r="3019" spans="1:28" ht="33.75">
      <c r="A3019" s="475" t="s">
        <v>28741</v>
      </c>
      <c r="B3019" s="531" t="s">
        <v>12171</v>
      </c>
      <c r="C3019" s="636">
        <v>4218020612</v>
      </c>
      <c r="D3019" s="632" t="s">
        <v>265</v>
      </c>
      <c r="E3019" s="636" t="s">
        <v>12008</v>
      </c>
      <c r="F3019" s="634">
        <v>42394</v>
      </c>
      <c r="G3019" s="634">
        <v>42408</v>
      </c>
      <c r="H3019" s="636" t="s">
        <v>12172</v>
      </c>
      <c r="I3019" s="636" t="s">
        <v>541</v>
      </c>
      <c r="J3019" s="636"/>
      <c r="K3019" s="632" t="s">
        <v>10</v>
      </c>
      <c r="L3019" s="639">
        <v>1</v>
      </c>
      <c r="M3019" s="639" t="s">
        <v>694</v>
      </c>
      <c r="N3019" s="637">
        <v>7000</v>
      </c>
      <c r="O3019" s="637">
        <v>7000</v>
      </c>
      <c r="P3019" s="647">
        <f t="shared" si="95"/>
        <v>0</v>
      </c>
      <c r="Q3019" s="638">
        <f t="shared" si="96"/>
        <v>0</v>
      </c>
      <c r="R3019" s="636" t="s">
        <v>6297</v>
      </c>
      <c r="S3019" s="636">
        <v>7707049391</v>
      </c>
      <c r="T3019" s="528" t="s">
        <v>12104</v>
      </c>
      <c r="U3019" s="636"/>
      <c r="V3019" s="636"/>
      <c r="W3019" s="634">
        <v>42383</v>
      </c>
      <c r="X3019" s="634">
        <v>42556</v>
      </c>
      <c r="Y3019" s="476" t="s">
        <v>12173</v>
      </c>
      <c r="Z3019" s="637">
        <v>7000</v>
      </c>
      <c r="AA3019" s="636" t="s">
        <v>6297</v>
      </c>
      <c r="AB3019" s="636">
        <v>7707049391</v>
      </c>
    </row>
    <row r="3020" spans="1:28" ht="67.5">
      <c r="A3020" s="475" t="s">
        <v>28742</v>
      </c>
      <c r="B3020" s="531" t="s">
        <v>12171</v>
      </c>
      <c r="C3020" s="636">
        <v>4218020612</v>
      </c>
      <c r="D3020" s="632" t="s">
        <v>269</v>
      </c>
      <c r="E3020" s="636" t="s">
        <v>12016</v>
      </c>
      <c r="F3020" s="634">
        <v>42394</v>
      </c>
      <c r="G3020" s="634">
        <v>42409</v>
      </c>
      <c r="H3020" s="636" t="s">
        <v>12174</v>
      </c>
      <c r="I3020" s="636" t="s">
        <v>12018</v>
      </c>
      <c r="J3020" s="636"/>
      <c r="K3020" s="632" t="s">
        <v>10</v>
      </c>
      <c r="L3020" s="639">
        <v>1</v>
      </c>
      <c r="M3020" s="639" t="s">
        <v>694</v>
      </c>
      <c r="N3020" s="637">
        <v>85535.02</v>
      </c>
      <c r="O3020" s="637">
        <v>85535.02</v>
      </c>
      <c r="P3020" s="647">
        <f t="shared" si="95"/>
        <v>0</v>
      </c>
      <c r="Q3020" s="638">
        <f t="shared" si="96"/>
        <v>0</v>
      </c>
      <c r="R3020" s="476" t="s">
        <v>563</v>
      </c>
      <c r="S3020" s="636">
        <v>4217166136</v>
      </c>
      <c r="T3020" s="528" t="s">
        <v>12045</v>
      </c>
      <c r="U3020" s="636"/>
      <c r="V3020" s="636"/>
      <c r="W3020" s="634">
        <v>42444</v>
      </c>
      <c r="X3020" s="634">
        <v>42444</v>
      </c>
      <c r="Y3020" s="632" t="s">
        <v>12175</v>
      </c>
      <c r="Z3020" s="637">
        <v>85535.02</v>
      </c>
      <c r="AA3020" s="476" t="s">
        <v>563</v>
      </c>
      <c r="AB3020" s="636">
        <v>4217166136</v>
      </c>
    </row>
    <row r="3021" spans="1:28" ht="78.75">
      <c r="A3021" s="475" t="s">
        <v>28743</v>
      </c>
      <c r="B3021" s="531" t="s">
        <v>12171</v>
      </c>
      <c r="C3021" s="636">
        <v>4218020612</v>
      </c>
      <c r="D3021" s="632" t="s">
        <v>268</v>
      </c>
      <c r="E3021" s="476" t="s">
        <v>12012</v>
      </c>
      <c r="F3021" s="634">
        <v>42394</v>
      </c>
      <c r="G3021" s="636"/>
      <c r="H3021" s="636"/>
      <c r="I3021" s="636" t="s">
        <v>1367</v>
      </c>
      <c r="J3021" s="636"/>
      <c r="K3021" s="632" t="s">
        <v>10</v>
      </c>
      <c r="L3021" s="639">
        <v>1</v>
      </c>
      <c r="M3021" s="639" t="s">
        <v>694</v>
      </c>
      <c r="N3021" s="637">
        <v>249839.65</v>
      </c>
      <c r="O3021" s="637">
        <v>249839.65</v>
      </c>
      <c r="P3021" s="647">
        <f t="shared" si="95"/>
        <v>0</v>
      </c>
      <c r="Q3021" s="638">
        <f t="shared" si="96"/>
        <v>0</v>
      </c>
      <c r="R3021" s="636" t="s">
        <v>12013</v>
      </c>
      <c r="S3021" s="636">
        <v>4205109214</v>
      </c>
      <c r="T3021" s="528" t="s">
        <v>12014</v>
      </c>
      <c r="U3021" s="636"/>
      <c r="V3021" s="636"/>
      <c r="W3021" s="634">
        <v>42408</v>
      </c>
      <c r="X3021" s="634">
        <v>42408</v>
      </c>
      <c r="Y3021" s="632" t="s">
        <v>12176</v>
      </c>
      <c r="Z3021" s="637">
        <v>249839.65</v>
      </c>
      <c r="AA3021" s="636" t="s">
        <v>12013</v>
      </c>
      <c r="AB3021" s="636">
        <v>4205109214</v>
      </c>
    </row>
    <row r="3022" spans="1:28" ht="101.25">
      <c r="A3022" s="475" t="s">
        <v>28744</v>
      </c>
      <c r="B3022" s="531" t="s">
        <v>7340</v>
      </c>
      <c r="C3022" s="636">
        <v>4218005332</v>
      </c>
      <c r="D3022" s="632" t="s">
        <v>269</v>
      </c>
      <c r="E3022" s="636" t="s">
        <v>12020</v>
      </c>
      <c r="F3022" s="634">
        <v>42394</v>
      </c>
      <c r="G3022" s="634">
        <v>42409</v>
      </c>
      <c r="H3022" s="632" t="s">
        <v>12177</v>
      </c>
      <c r="I3022" s="636" t="s">
        <v>12022</v>
      </c>
      <c r="J3022" s="636"/>
      <c r="K3022" s="632" t="s">
        <v>10</v>
      </c>
      <c r="L3022" s="639">
        <v>1</v>
      </c>
      <c r="M3022" s="639" t="s">
        <v>694</v>
      </c>
      <c r="N3022" s="637">
        <v>987266.12</v>
      </c>
      <c r="O3022" s="637">
        <v>987266.12</v>
      </c>
      <c r="P3022" s="647">
        <f t="shared" si="95"/>
        <v>0</v>
      </c>
      <c r="Q3022" s="638">
        <f t="shared" si="96"/>
        <v>0</v>
      </c>
      <c r="R3022" s="476" t="s">
        <v>1593</v>
      </c>
      <c r="S3022" s="636">
        <v>4217146884</v>
      </c>
      <c r="T3022" s="528" t="s">
        <v>12023</v>
      </c>
      <c r="U3022" s="636"/>
      <c r="V3022" s="636"/>
      <c r="W3022" s="634">
        <v>42416</v>
      </c>
      <c r="X3022" s="634">
        <v>42416</v>
      </c>
      <c r="Y3022" s="632" t="s">
        <v>12178</v>
      </c>
      <c r="Z3022" s="637">
        <v>987266.12</v>
      </c>
      <c r="AA3022" s="476" t="s">
        <v>1593</v>
      </c>
      <c r="AB3022" s="636">
        <v>4217146884</v>
      </c>
    </row>
    <row r="3023" spans="1:28" ht="101.25">
      <c r="A3023" s="475" t="s">
        <v>28745</v>
      </c>
      <c r="B3023" s="531" t="s">
        <v>7340</v>
      </c>
      <c r="C3023" s="636">
        <v>4218005332</v>
      </c>
      <c r="D3023" s="632" t="s">
        <v>265</v>
      </c>
      <c r="E3023" s="636" t="s">
        <v>12008</v>
      </c>
      <c r="F3023" s="634">
        <v>42394</v>
      </c>
      <c r="G3023" s="634">
        <v>42408</v>
      </c>
      <c r="H3023" s="632" t="s">
        <v>12179</v>
      </c>
      <c r="I3023" s="636" t="s">
        <v>541</v>
      </c>
      <c r="J3023" s="636"/>
      <c r="K3023" s="632" t="s">
        <v>10</v>
      </c>
      <c r="L3023" s="639">
        <v>1</v>
      </c>
      <c r="M3023" s="639" t="s">
        <v>694</v>
      </c>
      <c r="N3023" s="637">
        <v>7000</v>
      </c>
      <c r="O3023" s="637">
        <v>7000</v>
      </c>
      <c r="P3023" s="647">
        <f t="shared" si="95"/>
        <v>0</v>
      </c>
      <c r="Q3023" s="638">
        <f t="shared" si="96"/>
        <v>0</v>
      </c>
      <c r="R3023" s="636" t="s">
        <v>6297</v>
      </c>
      <c r="S3023" s="636">
        <v>7707049391</v>
      </c>
      <c r="T3023" s="528" t="s">
        <v>12104</v>
      </c>
      <c r="U3023" s="636"/>
      <c r="V3023" s="636"/>
      <c r="W3023" s="634">
        <v>42384</v>
      </c>
      <c r="X3023" s="634">
        <v>42557</v>
      </c>
      <c r="Y3023" s="476" t="s">
        <v>12180</v>
      </c>
      <c r="Z3023" s="637">
        <v>7000</v>
      </c>
      <c r="AA3023" s="636" t="s">
        <v>6297</v>
      </c>
      <c r="AB3023" s="636">
        <v>7707049391</v>
      </c>
    </row>
    <row r="3024" spans="1:28" ht="101.25">
      <c r="A3024" s="475" t="s">
        <v>28746</v>
      </c>
      <c r="B3024" s="531" t="s">
        <v>7340</v>
      </c>
      <c r="C3024" s="636">
        <v>4218005332</v>
      </c>
      <c r="D3024" s="632" t="s">
        <v>269</v>
      </c>
      <c r="E3024" s="636" t="s">
        <v>12016</v>
      </c>
      <c r="F3024" s="634">
        <v>42394</v>
      </c>
      <c r="G3024" s="634">
        <v>42409</v>
      </c>
      <c r="H3024" s="632" t="s">
        <v>12181</v>
      </c>
      <c r="I3024" s="636" t="s">
        <v>12018</v>
      </c>
      <c r="J3024" s="636"/>
      <c r="K3024" s="632" t="s">
        <v>10</v>
      </c>
      <c r="L3024" s="639">
        <v>1</v>
      </c>
      <c r="M3024" s="639" t="s">
        <v>694</v>
      </c>
      <c r="N3024" s="637">
        <v>177524.77</v>
      </c>
      <c r="O3024" s="637">
        <v>177524.77</v>
      </c>
      <c r="P3024" s="647">
        <f t="shared" si="95"/>
        <v>0</v>
      </c>
      <c r="Q3024" s="638">
        <f t="shared" si="96"/>
        <v>0</v>
      </c>
      <c r="R3024" s="476" t="s">
        <v>563</v>
      </c>
      <c r="S3024" s="636">
        <v>4217166136</v>
      </c>
      <c r="T3024" s="528" t="s">
        <v>12045</v>
      </c>
      <c r="U3024" s="636"/>
      <c r="V3024" s="636"/>
      <c r="W3024" s="634">
        <v>42415</v>
      </c>
      <c r="X3024" s="634">
        <v>42443</v>
      </c>
      <c r="Y3024" s="632" t="s">
        <v>12182</v>
      </c>
      <c r="Z3024" s="637">
        <v>177524.77</v>
      </c>
      <c r="AA3024" s="476" t="s">
        <v>563</v>
      </c>
      <c r="AB3024" s="636">
        <v>4217166136</v>
      </c>
    </row>
    <row r="3025" spans="1:28" ht="101.25">
      <c r="A3025" s="475" t="s">
        <v>28747</v>
      </c>
      <c r="B3025" s="531" t="s">
        <v>7340</v>
      </c>
      <c r="C3025" s="636">
        <v>4218005332</v>
      </c>
      <c r="D3025" s="632" t="s">
        <v>268</v>
      </c>
      <c r="E3025" s="476" t="s">
        <v>12012</v>
      </c>
      <c r="F3025" s="634">
        <v>42394</v>
      </c>
      <c r="G3025" s="636"/>
      <c r="H3025" s="636"/>
      <c r="I3025" s="636" t="s">
        <v>1367</v>
      </c>
      <c r="J3025" s="636"/>
      <c r="K3025" s="632" t="s">
        <v>10</v>
      </c>
      <c r="L3025" s="639">
        <v>1</v>
      </c>
      <c r="M3025" s="639" t="s">
        <v>694</v>
      </c>
      <c r="N3025" s="637">
        <v>309783.90000000002</v>
      </c>
      <c r="O3025" s="637">
        <v>309783.90000000002</v>
      </c>
      <c r="P3025" s="647">
        <f t="shared" si="95"/>
        <v>0</v>
      </c>
      <c r="Q3025" s="638">
        <f t="shared" si="96"/>
        <v>0</v>
      </c>
      <c r="R3025" s="636" t="s">
        <v>12013</v>
      </c>
      <c r="S3025" s="636">
        <v>4205109214</v>
      </c>
      <c r="T3025" s="528" t="s">
        <v>12014</v>
      </c>
      <c r="U3025" s="636"/>
      <c r="V3025" s="636"/>
      <c r="W3025" s="634">
        <v>42408</v>
      </c>
      <c r="X3025" s="634">
        <v>42410</v>
      </c>
      <c r="Y3025" s="632" t="s">
        <v>12183</v>
      </c>
      <c r="Z3025" s="637">
        <v>309783.90000000002</v>
      </c>
      <c r="AA3025" s="636" t="s">
        <v>12013</v>
      </c>
      <c r="AB3025" s="636">
        <v>4205109214</v>
      </c>
    </row>
    <row r="3026" spans="1:28" ht="101.25">
      <c r="A3026" s="475" t="s">
        <v>28748</v>
      </c>
      <c r="B3026" s="531" t="s">
        <v>7340</v>
      </c>
      <c r="C3026" s="636">
        <v>4218005332</v>
      </c>
      <c r="D3026" s="632" t="s">
        <v>269</v>
      </c>
      <c r="E3026" s="636" t="s">
        <v>12016</v>
      </c>
      <c r="F3026" s="634">
        <v>42394</v>
      </c>
      <c r="G3026" s="634">
        <v>42408</v>
      </c>
      <c r="H3026" s="632" t="s">
        <v>12184</v>
      </c>
      <c r="I3026" s="636" t="s">
        <v>12018</v>
      </c>
      <c r="J3026" s="636"/>
      <c r="K3026" s="632" t="s">
        <v>10</v>
      </c>
      <c r="L3026" s="639">
        <v>1</v>
      </c>
      <c r="M3026" s="639" t="s">
        <v>694</v>
      </c>
      <c r="N3026" s="637">
        <v>56136.26</v>
      </c>
      <c r="O3026" s="637">
        <v>56136.26</v>
      </c>
      <c r="P3026" s="647">
        <f t="shared" si="95"/>
        <v>0</v>
      </c>
      <c r="Q3026" s="638">
        <f t="shared" si="96"/>
        <v>0</v>
      </c>
      <c r="R3026" s="476" t="s">
        <v>563</v>
      </c>
      <c r="S3026" s="636">
        <v>4217166136</v>
      </c>
      <c r="T3026" s="528" t="s">
        <v>12045</v>
      </c>
      <c r="U3026" s="636"/>
      <c r="V3026" s="636"/>
      <c r="W3026" s="634">
        <v>42382</v>
      </c>
      <c r="X3026" s="634">
        <v>42382</v>
      </c>
      <c r="Y3026" s="632" t="s">
        <v>12185</v>
      </c>
      <c r="Z3026" s="637">
        <v>56136.26</v>
      </c>
      <c r="AA3026" s="476" t="s">
        <v>563</v>
      </c>
      <c r="AB3026" s="636">
        <v>4217166136</v>
      </c>
    </row>
    <row r="3027" spans="1:28" ht="101.25">
      <c r="A3027" s="475" t="s">
        <v>28749</v>
      </c>
      <c r="B3027" s="531" t="s">
        <v>7346</v>
      </c>
      <c r="C3027" s="636">
        <v>4218014665</v>
      </c>
      <c r="D3027" s="632" t="s">
        <v>269</v>
      </c>
      <c r="E3027" s="636" t="s">
        <v>12020</v>
      </c>
      <c r="F3027" s="634">
        <v>42394</v>
      </c>
      <c r="G3027" s="634">
        <v>42409</v>
      </c>
      <c r="H3027" s="632" t="s">
        <v>12186</v>
      </c>
      <c r="I3027" s="636" t="s">
        <v>12022</v>
      </c>
      <c r="J3027" s="636"/>
      <c r="K3027" s="632" t="s">
        <v>10</v>
      </c>
      <c r="L3027" s="639">
        <v>1</v>
      </c>
      <c r="M3027" s="639" t="s">
        <v>694</v>
      </c>
      <c r="N3027" s="637">
        <v>966479.53</v>
      </c>
      <c r="O3027" s="637">
        <v>966479.53</v>
      </c>
      <c r="P3027" s="647">
        <f t="shared" ref="P3027:P3090" si="97">N3027-O3027</f>
        <v>0</v>
      </c>
      <c r="Q3027" s="638">
        <f t="shared" ref="Q3027:Q3090" si="98">(100-((O3027/N3027)*100))/100</f>
        <v>0</v>
      </c>
      <c r="R3027" s="476" t="s">
        <v>1593</v>
      </c>
      <c r="S3027" s="636">
        <v>4217146884</v>
      </c>
      <c r="T3027" s="528" t="s">
        <v>12023</v>
      </c>
      <c r="U3027" s="636"/>
      <c r="V3027" s="636"/>
      <c r="W3027" s="634">
        <v>42416</v>
      </c>
      <c r="X3027" s="634">
        <v>42416</v>
      </c>
      <c r="Y3027" s="632" t="s">
        <v>12187</v>
      </c>
      <c r="Z3027" s="637">
        <v>966479.53</v>
      </c>
      <c r="AA3027" s="476" t="s">
        <v>1593</v>
      </c>
      <c r="AB3027" s="636">
        <v>4217146884</v>
      </c>
    </row>
    <row r="3028" spans="1:28" ht="101.25">
      <c r="A3028" s="475" t="s">
        <v>28750</v>
      </c>
      <c r="B3028" s="531" t="s">
        <v>7346</v>
      </c>
      <c r="C3028" s="636">
        <v>4218014665</v>
      </c>
      <c r="D3028" s="632" t="s">
        <v>265</v>
      </c>
      <c r="E3028" s="636" t="s">
        <v>12008</v>
      </c>
      <c r="F3028" s="634">
        <v>42394</v>
      </c>
      <c r="G3028" s="634">
        <v>42408</v>
      </c>
      <c r="H3028" s="632" t="s">
        <v>12188</v>
      </c>
      <c r="I3028" s="636" t="s">
        <v>541</v>
      </c>
      <c r="J3028" s="636"/>
      <c r="K3028" s="632" t="s">
        <v>10</v>
      </c>
      <c r="L3028" s="639">
        <v>1</v>
      </c>
      <c r="M3028" s="639" t="s">
        <v>694</v>
      </c>
      <c r="N3028" s="637">
        <v>8000</v>
      </c>
      <c r="O3028" s="637">
        <v>8000</v>
      </c>
      <c r="P3028" s="647">
        <f t="shared" si="97"/>
        <v>0</v>
      </c>
      <c r="Q3028" s="638">
        <f t="shared" si="98"/>
        <v>0</v>
      </c>
      <c r="R3028" s="636" t="s">
        <v>6297</v>
      </c>
      <c r="S3028" s="636">
        <v>7707049391</v>
      </c>
      <c r="T3028" s="528" t="s">
        <v>12104</v>
      </c>
      <c r="U3028" s="636"/>
      <c r="V3028" s="636"/>
      <c r="W3028" s="634">
        <v>42415</v>
      </c>
      <c r="X3028" s="634">
        <v>42557</v>
      </c>
      <c r="Y3028" s="476" t="s">
        <v>12189</v>
      </c>
      <c r="Z3028" s="637">
        <v>8000</v>
      </c>
      <c r="AA3028" s="636" t="s">
        <v>6297</v>
      </c>
      <c r="AB3028" s="636">
        <v>7707049391</v>
      </c>
    </row>
    <row r="3029" spans="1:28" ht="101.25">
      <c r="A3029" s="475" t="s">
        <v>28751</v>
      </c>
      <c r="B3029" s="531" t="s">
        <v>7346</v>
      </c>
      <c r="C3029" s="636">
        <v>4218014665</v>
      </c>
      <c r="D3029" s="632" t="s">
        <v>265</v>
      </c>
      <c r="E3029" s="636" t="s">
        <v>12008</v>
      </c>
      <c r="F3029" s="634">
        <v>42394</v>
      </c>
      <c r="G3029" s="634">
        <v>42368</v>
      </c>
      <c r="H3029" s="632" t="s">
        <v>12190</v>
      </c>
      <c r="I3029" s="636" t="s">
        <v>541</v>
      </c>
      <c r="J3029" s="636"/>
      <c r="K3029" s="632" t="s">
        <v>10</v>
      </c>
      <c r="L3029" s="639">
        <v>1</v>
      </c>
      <c r="M3029" s="639" t="s">
        <v>694</v>
      </c>
      <c r="N3029" s="637">
        <v>7000</v>
      </c>
      <c r="O3029" s="637">
        <v>7000</v>
      </c>
      <c r="P3029" s="647">
        <f t="shared" si="97"/>
        <v>0</v>
      </c>
      <c r="Q3029" s="638">
        <f t="shared" si="98"/>
        <v>0</v>
      </c>
      <c r="R3029" s="636" t="s">
        <v>6297</v>
      </c>
      <c r="S3029" s="636">
        <v>7707049391</v>
      </c>
      <c r="T3029" s="528" t="s">
        <v>12104</v>
      </c>
      <c r="U3029" s="636"/>
      <c r="V3029" s="636"/>
      <c r="W3029" s="634">
        <v>42384</v>
      </c>
      <c r="X3029" s="634">
        <v>42557</v>
      </c>
      <c r="Y3029" s="476" t="s">
        <v>12191</v>
      </c>
      <c r="Z3029" s="637">
        <v>7000</v>
      </c>
      <c r="AA3029" s="636" t="s">
        <v>6297</v>
      </c>
      <c r="AB3029" s="636">
        <v>7707049391</v>
      </c>
    </row>
    <row r="3030" spans="1:28" ht="101.25">
      <c r="A3030" s="475" t="s">
        <v>28752</v>
      </c>
      <c r="B3030" s="531" t="s">
        <v>7346</v>
      </c>
      <c r="C3030" s="636">
        <v>4218014665</v>
      </c>
      <c r="D3030" s="632" t="s">
        <v>269</v>
      </c>
      <c r="E3030" s="636" t="s">
        <v>12016</v>
      </c>
      <c r="F3030" s="634">
        <v>42394</v>
      </c>
      <c r="G3030" s="634">
        <v>42409</v>
      </c>
      <c r="H3030" s="632" t="s">
        <v>12192</v>
      </c>
      <c r="I3030" s="636" t="s">
        <v>12018</v>
      </c>
      <c r="J3030" s="636"/>
      <c r="K3030" s="632" t="s">
        <v>10</v>
      </c>
      <c r="L3030" s="639">
        <v>1</v>
      </c>
      <c r="M3030" s="639" t="s">
        <v>694</v>
      </c>
      <c r="N3030" s="637">
        <v>289040.33</v>
      </c>
      <c r="O3030" s="637">
        <v>289040.33</v>
      </c>
      <c r="P3030" s="647">
        <f t="shared" si="97"/>
        <v>0</v>
      </c>
      <c r="Q3030" s="638">
        <f t="shared" si="98"/>
        <v>0</v>
      </c>
      <c r="R3030" s="476" t="s">
        <v>563</v>
      </c>
      <c r="S3030" s="636">
        <v>4217166136</v>
      </c>
      <c r="T3030" s="528" t="s">
        <v>12045</v>
      </c>
      <c r="U3030" s="636"/>
      <c r="V3030" s="636"/>
      <c r="W3030" s="634">
        <v>42415</v>
      </c>
      <c r="X3030" s="634">
        <v>42415</v>
      </c>
      <c r="Y3030" s="632" t="s">
        <v>12193</v>
      </c>
      <c r="Z3030" s="637">
        <v>289040.33</v>
      </c>
      <c r="AA3030" s="476" t="s">
        <v>563</v>
      </c>
      <c r="AB3030" s="636">
        <v>4217166136</v>
      </c>
    </row>
    <row r="3031" spans="1:28" ht="101.25">
      <c r="A3031" s="475" t="s">
        <v>28753</v>
      </c>
      <c r="B3031" s="531" t="s">
        <v>7346</v>
      </c>
      <c r="C3031" s="636">
        <v>4218014665</v>
      </c>
      <c r="D3031" s="632" t="s">
        <v>268</v>
      </c>
      <c r="E3031" s="476" t="s">
        <v>12012</v>
      </c>
      <c r="F3031" s="634">
        <v>42394</v>
      </c>
      <c r="G3031" s="636"/>
      <c r="H3031" s="636"/>
      <c r="I3031" s="636" t="s">
        <v>1367</v>
      </c>
      <c r="J3031" s="636"/>
      <c r="K3031" s="632" t="s">
        <v>10</v>
      </c>
      <c r="L3031" s="639">
        <v>1</v>
      </c>
      <c r="M3031" s="639" t="s">
        <v>694</v>
      </c>
      <c r="N3031" s="637">
        <v>215665.34</v>
      </c>
      <c r="O3031" s="637">
        <v>215665.34</v>
      </c>
      <c r="P3031" s="647">
        <f t="shared" si="97"/>
        <v>0</v>
      </c>
      <c r="Q3031" s="638">
        <f t="shared" si="98"/>
        <v>0</v>
      </c>
      <c r="R3031" s="636" t="s">
        <v>12013</v>
      </c>
      <c r="S3031" s="636">
        <v>4205109214</v>
      </c>
      <c r="T3031" s="528" t="s">
        <v>12014</v>
      </c>
      <c r="U3031" s="636"/>
      <c r="V3031" s="636"/>
      <c r="W3031" s="634">
        <v>42408</v>
      </c>
      <c r="X3031" s="634">
        <v>42408</v>
      </c>
      <c r="Y3031" s="632" t="s">
        <v>12194</v>
      </c>
      <c r="Z3031" s="637">
        <v>215665.34</v>
      </c>
      <c r="AA3031" s="636" t="s">
        <v>12013</v>
      </c>
      <c r="AB3031" s="636">
        <v>4205109214</v>
      </c>
    </row>
    <row r="3032" spans="1:28" ht="101.25">
      <c r="A3032" s="475" t="s">
        <v>28754</v>
      </c>
      <c r="B3032" s="531" t="s">
        <v>7348</v>
      </c>
      <c r="C3032" s="636">
        <v>42180170000</v>
      </c>
      <c r="D3032" s="632" t="s">
        <v>269</v>
      </c>
      <c r="E3032" s="636" t="s">
        <v>12020</v>
      </c>
      <c r="F3032" s="634">
        <v>42394</v>
      </c>
      <c r="G3032" s="634">
        <v>42409</v>
      </c>
      <c r="H3032" s="636" t="s">
        <v>12195</v>
      </c>
      <c r="I3032" s="636" t="s">
        <v>12022</v>
      </c>
      <c r="J3032" s="636"/>
      <c r="K3032" s="632" t="s">
        <v>10</v>
      </c>
      <c r="L3032" s="639">
        <v>1</v>
      </c>
      <c r="M3032" s="639" t="s">
        <v>694</v>
      </c>
      <c r="N3032" s="637">
        <v>1100909.42</v>
      </c>
      <c r="O3032" s="637">
        <v>1100909.42</v>
      </c>
      <c r="P3032" s="647">
        <f t="shared" si="97"/>
        <v>0</v>
      </c>
      <c r="Q3032" s="638">
        <f t="shared" si="98"/>
        <v>0</v>
      </c>
      <c r="R3032" s="476" t="s">
        <v>1593</v>
      </c>
      <c r="S3032" s="636">
        <v>4217146884</v>
      </c>
      <c r="T3032" s="528" t="s">
        <v>12023</v>
      </c>
      <c r="U3032" s="636"/>
      <c r="V3032" s="636"/>
      <c r="W3032" s="634">
        <v>42416</v>
      </c>
      <c r="X3032" s="634">
        <v>42416</v>
      </c>
      <c r="Y3032" s="632" t="s">
        <v>12196</v>
      </c>
      <c r="Z3032" s="637">
        <v>1100909.42</v>
      </c>
      <c r="AA3032" s="476" t="s">
        <v>1593</v>
      </c>
      <c r="AB3032" s="636">
        <v>4217146884</v>
      </c>
    </row>
    <row r="3033" spans="1:28" ht="101.25">
      <c r="A3033" s="475" t="s">
        <v>28755</v>
      </c>
      <c r="B3033" s="531" t="s">
        <v>7348</v>
      </c>
      <c r="C3033" s="636">
        <v>4218017000</v>
      </c>
      <c r="D3033" s="632" t="s">
        <v>265</v>
      </c>
      <c r="E3033" s="636" t="s">
        <v>12008</v>
      </c>
      <c r="F3033" s="634">
        <v>42394</v>
      </c>
      <c r="G3033" s="634">
        <v>42408</v>
      </c>
      <c r="H3033" s="636" t="s">
        <v>12197</v>
      </c>
      <c r="I3033" s="636" t="s">
        <v>541</v>
      </c>
      <c r="J3033" s="636"/>
      <c r="K3033" s="632" t="s">
        <v>10</v>
      </c>
      <c r="L3033" s="639">
        <v>1</v>
      </c>
      <c r="M3033" s="639" t="s">
        <v>694</v>
      </c>
      <c r="N3033" s="637">
        <v>5000</v>
      </c>
      <c r="O3033" s="637">
        <v>5000</v>
      </c>
      <c r="P3033" s="647">
        <f t="shared" si="97"/>
        <v>0</v>
      </c>
      <c r="Q3033" s="638">
        <f t="shared" si="98"/>
        <v>0</v>
      </c>
      <c r="R3033" s="636" t="s">
        <v>6297</v>
      </c>
      <c r="S3033" s="636">
        <v>7707049391</v>
      </c>
      <c r="T3033" s="528" t="s">
        <v>12104</v>
      </c>
      <c r="U3033" s="636"/>
      <c r="V3033" s="636"/>
      <c r="W3033" s="634">
        <v>42415</v>
      </c>
      <c r="X3033" s="634">
        <v>42558</v>
      </c>
      <c r="Y3033" s="476" t="s">
        <v>12198</v>
      </c>
      <c r="Z3033" s="637">
        <v>5000</v>
      </c>
      <c r="AA3033" s="636" t="s">
        <v>6297</v>
      </c>
      <c r="AB3033" s="636">
        <v>7707049391</v>
      </c>
    </row>
    <row r="3034" spans="1:28" ht="101.25">
      <c r="A3034" s="475" t="s">
        <v>28756</v>
      </c>
      <c r="B3034" s="531" t="s">
        <v>7348</v>
      </c>
      <c r="C3034" s="636">
        <v>4218017000</v>
      </c>
      <c r="D3034" s="632" t="s">
        <v>265</v>
      </c>
      <c r="E3034" s="636" t="s">
        <v>12008</v>
      </c>
      <c r="F3034" s="634">
        <v>42394</v>
      </c>
      <c r="G3034" s="634">
        <v>42367</v>
      </c>
      <c r="H3034" s="636" t="s">
        <v>12199</v>
      </c>
      <c r="I3034" s="636" t="s">
        <v>541</v>
      </c>
      <c r="J3034" s="636"/>
      <c r="K3034" s="632" t="s">
        <v>10</v>
      </c>
      <c r="L3034" s="639">
        <v>1</v>
      </c>
      <c r="M3034" s="639" t="s">
        <v>694</v>
      </c>
      <c r="N3034" s="637">
        <v>11000</v>
      </c>
      <c r="O3034" s="637">
        <v>11000</v>
      </c>
      <c r="P3034" s="647">
        <f t="shared" si="97"/>
        <v>0</v>
      </c>
      <c r="Q3034" s="638">
        <f t="shared" si="98"/>
        <v>0</v>
      </c>
      <c r="R3034" s="636" t="s">
        <v>6297</v>
      </c>
      <c r="S3034" s="636">
        <v>7707049391</v>
      </c>
      <c r="T3034" s="528" t="s">
        <v>12104</v>
      </c>
      <c r="U3034" s="636"/>
      <c r="V3034" s="636"/>
      <c r="W3034" s="634">
        <v>42383</v>
      </c>
      <c r="X3034" s="634">
        <v>42558</v>
      </c>
      <c r="Y3034" s="476" t="s">
        <v>12200</v>
      </c>
      <c r="Z3034" s="637">
        <v>11000</v>
      </c>
      <c r="AA3034" s="636" t="s">
        <v>6297</v>
      </c>
      <c r="AB3034" s="636">
        <v>7707049391</v>
      </c>
    </row>
    <row r="3035" spans="1:28" ht="101.25">
      <c r="A3035" s="475" t="s">
        <v>28757</v>
      </c>
      <c r="B3035" s="531" t="s">
        <v>7348</v>
      </c>
      <c r="C3035" s="636">
        <v>4218017000</v>
      </c>
      <c r="D3035" s="632" t="s">
        <v>269</v>
      </c>
      <c r="E3035" s="636" t="s">
        <v>12016</v>
      </c>
      <c r="F3035" s="634">
        <v>42394</v>
      </c>
      <c r="G3035" s="634">
        <v>42409</v>
      </c>
      <c r="H3035" s="636" t="s">
        <v>12201</v>
      </c>
      <c r="I3035" s="636" t="s">
        <v>12018</v>
      </c>
      <c r="J3035" s="636"/>
      <c r="K3035" s="632" t="s">
        <v>10</v>
      </c>
      <c r="L3035" s="639">
        <v>1</v>
      </c>
      <c r="M3035" s="639" t="s">
        <v>694</v>
      </c>
      <c r="N3035" s="637">
        <v>172847.86</v>
      </c>
      <c r="O3035" s="637">
        <v>172847.86</v>
      </c>
      <c r="P3035" s="647">
        <f t="shared" si="97"/>
        <v>0</v>
      </c>
      <c r="Q3035" s="638">
        <f t="shared" si="98"/>
        <v>0</v>
      </c>
      <c r="R3035" s="476" t="s">
        <v>563</v>
      </c>
      <c r="S3035" s="636">
        <v>4217166136</v>
      </c>
      <c r="T3035" s="528" t="s">
        <v>12045</v>
      </c>
      <c r="U3035" s="636"/>
      <c r="V3035" s="636"/>
      <c r="W3035" s="634">
        <v>42415</v>
      </c>
      <c r="X3035" s="634">
        <v>42415</v>
      </c>
      <c r="Y3035" s="632" t="s">
        <v>12202</v>
      </c>
      <c r="Z3035" s="637">
        <v>172847.86</v>
      </c>
      <c r="AA3035" s="476" t="s">
        <v>563</v>
      </c>
      <c r="AB3035" s="636">
        <v>4217166136</v>
      </c>
    </row>
    <row r="3036" spans="1:28" ht="101.25">
      <c r="A3036" s="475" t="s">
        <v>28758</v>
      </c>
      <c r="B3036" s="531" t="s">
        <v>7348</v>
      </c>
      <c r="C3036" s="636">
        <v>4218017000</v>
      </c>
      <c r="D3036" s="632" t="s">
        <v>268</v>
      </c>
      <c r="E3036" s="476" t="s">
        <v>12012</v>
      </c>
      <c r="F3036" s="634">
        <v>42394</v>
      </c>
      <c r="G3036" s="636"/>
      <c r="H3036" s="636"/>
      <c r="I3036" s="636" t="s">
        <v>1367</v>
      </c>
      <c r="J3036" s="636"/>
      <c r="K3036" s="632" t="s">
        <v>10</v>
      </c>
      <c r="L3036" s="639">
        <v>1</v>
      </c>
      <c r="M3036" s="639" t="s">
        <v>694</v>
      </c>
      <c r="N3036" s="637">
        <v>274918.57</v>
      </c>
      <c r="O3036" s="637">
        <v>274918.57</v>
      </c>
      <c r="P3036" s="647">
        <f t="shared" si="97"/>
        <v>0</v>
      </c>
      <c r="Q3036" s="638">
        <f t="shared" si="98"/>
        <v>0</v>
      </c>
      <c r="R3036" s="636" t="s">
        <v>12013</v>
      </c>
      <c r="S3036" s="636">
        <v>4205109214</v>
      </c>
      <c r="T3036" s="528" t="s">
        <v>12014</v>
      </c>
      <c r="U3036" s="636"/>
      <c r="V3036" s="636"/>
      <c r="W3036" s="634">
        <v>42408</v>
      </c>
      <c r="X3036" s="634">
        <v>42410</v>
      </c>
      <c r="Y3036" s="632" t="s">
        <v>12203</v>
      </c>
      <c r="Z3036" s="637">
        <v>274918.57</v>
      </c>
      <c r="AA3036" s="636" t="s">
        <v>12013</v>
      </c>
      <c r="AB3036" s="636">
        <v>4205109214</v>
      </c>
    </row>
    <row r="3037" spans="1:28" ht="101.25">
      <c r="A3037" s="475" t="s">
        <v>28759</v>
      </c>
      <c r="B3037" s="531" t="s">
        <v>7354</v>
      </c>
      <c r="C3037" s="636">
        <v>4218016158</v>
      </c>
      <c r="D3037" s="632" t="s">
        <v>269</v>
      </c>
      <c r="E3037" s="636" t="s">
        <v>12020</v>
      </c>
      <c r="F3037" s="634">
        <v>42394</v>
      </c>
      <c r="G3037" s="634">
        <v>42409</v>
      </c>
      <c r="H3037" s="632" t="s">
        <v>12204</v>
      </c>
      <c r="I3037" s="636" t="s">
        <v>12022</v>
      </c>
      <c r="J3037" s="636"/>
      <c r="K3037" s="632" t="s">
        <v>10</v>
      </c>
      <c r="L3037" s="639">
        <v>1</v>
      </c>
      <c r="M3037" s="639" t="s">
        <v>694</v>
      </c>
      <c r="N3037" s="637">
        <v>1301276.43</v>
      </c>
      <c r="O3037" s="637">
        <v>1301276.43</v>
      </c>
      <c r="P3037" s="647">
        <f t="shared" si="97"/>
        <v>0</v>
      </c>
      <c r="Q3037" s="638">
        <f t="shared" si="98"/>
        <v>0</v>
      </c>
      <c r="R3037" s="476" t="s">
        <v>1593</v>
      </c>
      <c r="S3037" s="636">
        <v>4217146884</v>
      </c>
      <c r="T3037" s="528" t="s">
        <v>12023</v>
      </c>
      <c r="U3037" s="636"/>
      <c r="V3037" s="636"/>
      <c r="W3037" s="634">
        <v>42416</v>
      </c>
      <c r="X3037" s="634">
        <v>42416</v>
      </c>
      <c r="Y3037" s="632" t="s">
        <v>12205</v>
      </c>
      <c r="Z3037" s="637">
        <v>1301276.43</v>
      </c>
      <c r="AA3037" s="476" t="s">
        <v>1593</v>
      </c>
      <c r="AB3037" s="636">
        <v>4217146884</v>
      </c>
    </row>
    <row r="3038" spans="1:28" ht="101.25">
      <c r="A3038" s="475" t="s">
        <v>28760</v>
      </c>
      <c r="B3038" s="531" t="s">
        <v>7354</v>
      </c>
      <c r="C3038" s="636">
        <v>4218016158</v>
      </c>
      <c r="D3038" s="632" t="s">
        <v>265</v>
      </c>
      <c r="E3038" s="636" t="s">
        <v>12008</v>
      </c>
      <c r="F3038" s="634">
        <v>42394</v>
      </c>
      <c r="G3038" s="634">
        <v>42368</v>
      </c>
      <c r="H3038" s="632" t="s">
        <v>12206</v>
      </c>
      <c r="I3038" s="636" t="s">
        <v>541</v>
      </c>
      <c r="J3038" s="636"/>
      <c r="K3038" s="632" t="s">
        <v>10</v>
      </c>
      <c r="L3038" s="639">
        <v>1</v>
      </c>
      <c r="M3038" s="639" t="s">
        <v>694</v>
      </c>
      <c r="N3038" s="637">
        <v>21000</v>
      </c>
      <c r="O3038" s="637">
        <v>21000</v>
      </c>
      <c r="P3038" s="647">
        <f t="shared" si="97"/>
        <v>0</v>
      </c>
      <c r="Q3038" s="638">
        <f t="shared" si="98"/>
        <v>0</v>
      </c>
      <c r="R3038" s="636" t="s">
        <v>6297</v>
      </c>
      <c r="S3038" s="636">
        <v>7707049391</v>
      </c>
      <c r="T3038" s="528" t="s">
        <v>12010</v>
      </c>
      <c r="U3038" s="636"/>
      <c r="V3038" s="636"/>
      <c r="W3038" s="634">
        <v>42384</v>
      </c>
      <c r="X3038" s="634">
        <v>42558</v>
      </c>
      <c r="Y3038" s="476" t="s">
        <v>12207</v>
      </c>
      <c r="Z3038" s="637">
        <v>21000</v>
      </c>
      <c r="AA3038" s="636" t="s">
        <v>6297</v>
      </c>
      <c r="AB3038" s="636">
        <v>7707049391</v>
      </c>
    </row>
    <row r="3039" spans="1:28" ht="101.25">
      <c r="A3039" s="475" t="s">
        <v>28761</v>
      </c>
      <c r="B3039" s="531" t="s">
        <v>7354</v>
      </c>
      <c r="C3039" s="636">
        <v>4218016158</v>
      </c>
      <c r="D3039" s="632" t="s">
        <v>265</v>
      </c>
      <c r="E3039" s="636" t="s">
        <v>12008</v>
      </c>
      <c r="F3039" s="634">
        <v>42394</v>
      </c>
      <c r="G3039" s="634">
        <v>42368</v>
      </c>
      <c r="H3039" s="632" t="s">
        <v>12208</v>
      </c>
      <c r="I3039" s="636" t="s">
        <v>541</v>
      </c>
      <c r="J3039" s="636"/>
      <c r="K3039" s="632" t="s">
        <v>10</v>
      </c>
      <c r="L3039" s="639">
        <v>1</v>
      </c>
      <c r="M3039" s="639" t="s">
        <v>694</v>
      </c>
      <c r="N3039" s="637">
        <v>13000</v>
      </c>
      <c r="O3039" s="637">
        <v>13000</v>
      </c>
      <c r="P3039" s="647">
        <f t="shared" si="97"/>
        <v>0</v>
      </c>
      <c r="Q3039" s="638">
        <f t="shared" si="98"/>
        <v>0</v>
      </c>
      <c r="R3039" s="636" t="s">
        <v>6297</v>
      </c>
      <c r="S3039" s="636">
        <v>7707049391</v>
      </c>
      <c r="T3039" s="528" t="s">
        <v>12010</v>
      </c>
      <c r="U3039" s="636"/>
      <c r="V3039" s="636"/>
      <c r="W3039" s="634">
        <v>42384</v>
      </c>
      <c r="X3039" s="634">
        <v>42558</v>
      </c>
      <c r="Y3039" s="476" t="s">
        <v>12209</v>
      </c>
      <c r="Z3039" s="637">
        <v>13000</v>
      </c>
      <c r="AA3039" s="636" t="s">
        <v>6297</v>
      </c>
      <c r="AB3039" s="636">
        <v>7707049391</v>
      </c>
    </row>
    <row r="3040" spans="1:28" ht="101.25">
      <c r="A3040" s="475" t="s">
        <v>28762</v>
      </c>
      <c r="B3040" s="531" t="s">
        <v>7354</v>
      </c>
      <c r="C3040" s="636">
        <v>4218016158</v>
      </c>
      <c r="D3040" s="632" t="s">
        <v>268</v>
      </c>
      <c r="E3040" s="476" t="s">
        <v>12012</v>
      </c>
      <c r="F3040" s="634">
        <v>42394</v>
      </c>
      <c r="G3040" s="636"/>
      <c r="H3040" s="636"/>
      <c r="I3040" s="636" t="s">
        <v>1367</v>
      </c>
      <c r="J3040" s="636"/>
      <c r="K3040" s="632" t="s">
        <v>10</v>
      </c>
      <c r="L3040" s="639">
        <v>1</v>
      </c>
      <c r="M3040" s="639" t="s">
        <v>694</v>
      </c>
      <c r="N3040" s="637">
        <v>397998.9</v>
      </c>
      <c r="O3040" s="637">
        <v>397998.9</v>
      </c>
      <c r="P3040" s="647">
        <f t="shared" si="97"/>
        <v>0</v>
      </c>
      <c r="Q3040" s="638">
        <f t="shared" si="98"/>
        <v>0</v>
      </c>
      <c r="R3040" s="636" t="s">
        <v>12013</v>
      </c>
      <c r="S3040" s="636">
        <v>4205109214</v>
      </c>
      <c r="T3040" s="528" t="s">
        <v>12014</v>
      </c>
      <c r="U3040" s="636"/>
      <c r="V3040" s="636"/>
      <c r="W3040" s="634">
        <v>42408</v>
      </c>
      <c r="X3040" s="634">
        <v>42408</v>
      </c>
      <c r="Y3040" s="632" t="s">
        <v>12210</v>
      </c>
      <c r="Z3040" s="637">
        <v>397998.9</v>
      </c>
      <c r="AA3040" s="636" t="s">
        <v>12013</v>
      </c>
      <c r="AB3040" s="636">
        <v>4205109214</v>
      </c>
    </row>
    <row r="3041" spans="1:28" ht="123.75">
      <c r="A3041" s="475" t="s">
        <v>28763</v>
      </c>
      <c r="B3041" s="531" t="s">
        <v>7367</v>
      </c>
      <c r="C3041" s="636">
        <v>4218017948</v>
      </c>
      <c r="D3041" s="632" t="s">
        <v>269</v>
      </c>
      <c r="E3041" s="636" t="s">
        <v>12020</v>
      </c>
      <c r="F3041" s="634">
        <v>42394</v>
      </c>
      <c r="G3041" s="634">
        <v>42409</v>
      </c>
      <c r="H3041" s="632" t="s">
        <v>12211</v>
      </c>
      <c r="I3041" s="636" t="s">
        <v>12022</v>
      </c>
      <c r="J3041" s="636"/>
      <c r="K3041" s="632" t="s">
        <v>10</v>
      </c>
      <c r="L3041" s="639">
        <v>1</v>
      </c>
      <c r="M3041" s="639" t="s">
        <v>694</v>
      </c>
      <c r="N3041" s="637">
        <v>1489477.4</v>
      </c>
      <c r="O3041" s="637">
        <v>1489477.4</v>
      </c>
      <c r="P3041" s="647">
        <f t="shared" si="97"/>
        <v>0</v>
      </c>
      <c r="Q3041" s="638">
        <f t="shared" si="98"/>
        <v>0</v>
      </c>
      <c r="R3041" s="476" t="s">
        <v>1593</v>
      </c>
      <c r="S3041" s="636">
        <v>4217146884</v>
      </c>
      <c r="T3041" s="528" t="s">
        <v>12023</v>
      </c>
      <c r="U3041" s="636"/>
      <c r="V3041" s="636"/>
      <c r="W3041" s="634">
        <v>42416</v>
      </c>
      <c r="X3041" s="634">
        <v>42416</v>
      </c>
      <c r="Y3041" s="632" t="s">
        <v>12212</v>
      </c>
      <c r="Z3041" s="637">
        <v>1489477.4</v>
      </c>
      <c r="AA3041" s="476" t="s">
        <v>1593</v>
      </c>
      <c r="AB3041" s="636">
        <v>4217146884</v>
      </c>
    </row>
    <row r="3042" spans="1:28" ht="123.75">
      <c r="A3042" s="475" t="s">
        <v>28764</v>
      </c>
      <c r="B3042" s="531" t="s">
        <v>7367</v>
      </c>
      <c r="C3042" s="636">
        <v>4218017948</v>
      </c>
      <c r="D3042" s="632" t="s">
        <v>269</v>
      </c>
      <c r="E3042" s="636" t="s">
        <v>12016</v>
      </c>
      <c r="F3042" s="634">
        <v>42394</v>
      </c>
      <c r="G3042" s="634">
        <v>42409</v>
      </c>
      <c r="H3042" s="632" t="s">
        <v>12213</v>
      </c>
      <c r="I3042" s="636" t="s">
        <v>12018</v>
      </c>
      <c r="J3042" s="636"/>
      <c r="K3042" s="632" t="s">
        <v>10</v>
      </c>
      <c r="L3042" s="639">
        <v>1</v>
      </c>
      <c r="M3042" s="639" t="s">
        <v>694</v>
      </c>
      <c r="N3042" s="637">
        <v>157428.57999999999</v>
      </c>
      <c r="O3042" s="637">
        <v>157428.57999999999</v>
      </c>
      <c r="P3042" s="647">
        <f t="shared" si="97"/>
        <v>0</v>
      </c>
      <c r="Q3042" s="638">
        <f t="shared" si="98"/>
        <v>0</v>
      </c>
      <c r="R3042" s="476" t="s">
        <v>563</v>
      </c>
      <c r="S3042" s="636">
        <v>4217166136</v>
      </c>
      <c r="T3042" s="528" t="s">
        <v>12045</v>
      </c>
      <c r="U3042" s="636"/>
      <c r="V3042" s="636"/>
      <c r="W3042" s="634">
        <v>42415</v>
      </c>
      <c r="X3042" s="634">
        <v>42415</v>
      </c>
      <c r="Y3042" s="632" t="s">
        <v>12214</v>
      </c>
      <c r="Z3042" s="637">
        <v>157428.57999999999</v>
      </c>
      <c r="AA3042" s="476" t="s">
        <v>563</v>
      </c>
      <c r="AB3042" s="636">
        <v>4217166136</v>
      </c>
    </row>
    <row r="3043" spans="1:28" ht="123.75">
      <c r="A3043" s="475" t="s">
        <v>28765</v>
      </c>
      <c r="B3043" s="531" t="s">
        <v>7367</v>
      </c>
      <c r="C3043" s="636">
        <v>4218017948</v>
      </c>
      <c r="D3043" s="632" t="s">
        <v>265</v>
      </c>
      <c r="E3043" s="636" t="s">
        <v>12008</v>
      </c>
      <c r="F3043" s="634">
        <v>42394</v>
      </c>
      <c r="G3043" s="634">
        <v>42367</v>
      </c>
      <c r="H3043" s="632" t="s">
        <v>12215</v>
      </c>
      <c r="I3043" s="636" t="s">
        <v>541</v>
      </c>
      <c r="J3043" s="636"/>
      <c r="K3043" s="632" t="s">
        <v>10</v>
      </c>
      <c r="L3043" s="639">
        <v>1</v>
      </c>
      <c r="M3043" s="639" t="s">
        <v>694</v>
      </c>
      <c r="N3043" s="637">
        <v>18000</v>
      </c>
      <c r="O3043" s="637">
        <v>18000</v>
      </c>
      <c r="P3043" s="647">
        <f t="shared" si="97"/>
        <v>0</v>
      </c>
      <c r="Q3043" s="638">
        <f t="shared" si="98"/>
        <v>0</v>
      </c>
      <c r="R3043" s="636" t="s">
        <v>6297</v>
      </c>
      <c r="S3043" s="636">
        <v>7707049391</v>
      </c>
      <c r="T3043" s="528" t="s">
        <v>12010</v>
      </c>
      <c r="U3043" s="636"/>
      <c r="V3043" s="636"/>
      <c r="W3043" s="634">
        <v>42383</v>
      </c>
      <c r="X3043" s="634">
        <v>42558</v>
      </c>
      <c r="Y3043" s="476" t="s">
        <v>12216</v>
      </c>
      <c r="Z3043" s="637">
        <v>18000</v>
      </c>
      <c r="AA3043" s="636" t="s">
        <v>6297</v>
      </c>
      <c r="AB3043" s="636">
        <v>7707049391</v>
      </c>
    </row>
    <row r="3044" spans="1:28" ht="123.75">
      <c r="A3044" s="475" t="s">
        <v>28766</v>
      </c>
      <c r="B3044" s="531" t="s">
        <v>7367</v>
      </c>
      <c r="C3044" s="636">
        <v>4218017948</v>
      </c>
      <c r="D3044" s="632" t="s">
        <v>265</v>
      </c>
      <c r="E3044" s="636" t="s">
        <v>12008</v>
      </c>
      <c r="F3044" s="634">
        <v>42394</v>
      </c>
      <c r="G3044" s="634">
        <v>42367</v>
      </c>
      <c r="H3044" s="632" t="s">
        <v>12217</v>
      </c>
      <c r="I3044" s="636" t="s">
        <v>541</v>
      </c>
      <c r="J3044" s="636"/>
      <c r="K3044" s="632" t="s">
        <v>10</v>
      </c>
      <c r="L3044" s="639">
        <v>1</v>
      </c>
      <c r="M3044" s="639" t="s">
        <v>694</v>
      </c>
      <c r="N3044" s="637">
        <v>12000</v>
      </c>
      <c r="O3044" s="637">
        <v>12000</v>
      </c>
      <c r="P3044" s="647">
        <f t="shared" si="97"/>
        <v>0</v>
      </c>
      <c r="Q3044" s="638">
        <f t="shared" si="98"/>
        <v>0</v>
      </c>
      <c r="R3044" s="636" t="s">
        <v>6297</v>
      </c>
      <c r="S3044" s="636">
        <v>7707049391</v>
      </c>
      <c r="T3044" s="528" t="s">
        <v>12010</v>
      </c>
      <c r="U3044" s="636"/>
      <c r="V3044" s="636"/>
      <c r="W3044" s="634">
        <v>42383</v>
      </c>
      <c r="X3044" s="634">
        <v>42558</v>
      </c>
      <c r="Y3044" s="476" t="s">
        <v>12218</v>
      </c>
      <c r="Z3044" s="637">
        <v>12000</v>
      </c>
      <c r="AA3044" s="636" t="s">
        <v>6297</v>
      </c>
      <c r="AB3044" s="636">
        <v>7707049391</v>
      </c>
    </row>
    <row r="3045" spans="1:28" ht="123.75">
      <c r="A3045" s="475" t="s">
        <v>28767</v>
      </c>
      <c r="B3045" s="531" t="s">
        <v>7367</v>
      </c>
      <c r="C3045" s="636">
        <v>4218017948</v>
      </c>
      <c r="D3045" s="632" t="s">
        <v>268</v>
      </c>
      <c r="E3045" s="476" t="s">
        <v>12012</v>
      </c>
      <c r="F3045" s="634">
        <v>42394</v>
      </c>
      <c r="G3045" s="636"/>
      <c r="H3045" s="636"/>
      <c r="I3045" s="636" t="s">
        <v>1367</v>
      </c>
      <c r="J3045" s="636"/>
      <c r="K3045" s="632" t="s">
        <v>10</v>
      </c>
      <c r="L3045" s="639">
        <v>1</v>
      </c>
      <c r="M3045" s="639" t="s">
        <v>694</v>
      </c>
      <c r="N3045" s="637">
        <v>429085.93</v>
      </c>
      <c r="O3045" s="637">
        <v>429085.93</v>
      </c>
      <c r="P3045" s="647">
        <f t="shared" si="97"/>
        <v>0</v>
      </c>
      <c r="Q3045" s="638">
        <f t="shared" si="98"/>
        <v>0</v>
      </c>
      <c r="R3045" s="636" t="s">
        <v>12013</v>
      </c>
      <c r="S3045" s="636">
        <v>4205109214</v>
      </c>
      <c r="T3045" s="528" t="s">
        <v>12014</v>
      </c>
      <c r="U3045" s="636"/>
      <c r="V3045" s="636"/>
      <c r="W3045" s="634">
        <v>42408</v>
      </c>
      <c r="X3045" s="634">
        <v>42410</v>
      </c>
      <c r="Y3045" s="632" t="s">
        <v>12219</v>
      </c>
      <c r="Z3045" s="637">
        <v>429085.93</v>
      </c>
      <c r="AA3045" s="636" t="s">
        <v>12013</v>
      </c>
      <c r="AB3045" s="636">
        <v>4205109214</v>
      </c>
    </row>
    <row r="3046" spans="1:28" ht="123.75">
      <c r="A3046" s="475" t="s">
        <v>28768</v>
      </c>
      <c r="B3046" s="531" t="s">
        <v>7367</v>
      </c>
      <c r="C3046" s="636">
        <v>4218017948</v>
      </c>
      <c r="D3046" s="632" t="s">
        <v>268</v>
      </c>
      <c r="E3046" s="476" t="s">
        <v>12012</v>
      </c>
      <c r="F3046" s="634">
        <v>42394</v>
      </c>
      <c r="G3046" s="636"/>
      <c r="H3046" s="636"/>
      <c r="I3046" s="636" t="s">
        <v>1367</v>
      </c>
      <c r="J3046" s="636"/>
      <c r="K3046" s="632" t="s">
        <v>10</v>
      </c>
      <c r="L3046" s="639">
        <v>1</v>
      </c>
      <c r="M3046" s="639" t="s">
        <v>694</v>
      </c>
      <c r="N3046" s="637">
        <v>53985.15</v>
      </c>
      <c r="O3046" s="637">
        <v>53985.15</v>
      </c>
      <c r="P3046" s="647">
        <f t="shared" si="97"/>
        <v>0</v>
      </c>
      <c r="Q3046" s="638">
        <f t="shared" si="98"/>
        <v>0</v>
      </c>
      <c r="R3046" s="636" t="s">
        <v>12013</v>
      </c>
      <c r="S3046" s="636">
        <v>4205109214</v>
      </c>
      <c r="T3046" s="528" t="s">
        <v>12014</v>
      </c>
      <c r="U3046" s="636"/>
      <c r="V3046" s="636"/>
      <c r="W3046" s="634">
        <v>42457</v>
      </c>
      <c r="X3046" s="634">
        <v>42457</v>
      </c>
      <c r="Y3046" s="632" t="s">
        <v>12220</v>
      </c>
      <c r="Z3046" s="637">
        <v>53985.15</v>
      </c>
      <c r="AA3046" s="636" t="s">
        <v>12013</v>
      </c>
      <c r="AB3046" s="636">
        <v>4205109214</v>
      </c>
    </row>
    <row r="3047" spans="1:28" ht="67.5">
      <c r="A3047" s="475" t="s">
        <v>28769</v>
      </c>
      <c r="B3047" s="531" t="s">
        <v>12221</v>
      </c>
      <c r="C3047" s="636">
        <v>4218020891</v>
      </c>
      <c r="D3047" s="632" t="s">
        <v>269</v>
      </c>
      <c r="E3047" s="636" t="s">
        <v>12020</v>
      </c>
      <c r="F3047" s="634">
        <v>42391</v>
      </c>
      <c r="G3047" s="634">
        <v>42408</v>
      </c>
      <c r="H3047" s="636" t="s">
        <v>12222</v>
      </c>
      <c r="I3047" s="636" t="s">
        <v>12022</v>
      </c>
      <c r="J3047" s="636"/>
      <c r="K3047" s="632" t="s">
        <v>10</v>
      </c>
      <c r="L3047" s="639">
        <v>1</v>
      </c>
      <c r="M3047" s="639" t="s">
        <v>694</v>
      </c>
      <c r="N3047" s="637">
        <v>1788498.57</v>
      </c>
      <c r="O3047" s="637">
        <v>1788498.57</v>
      </c>
      <c r="P3047" s="647">
        <f t="shared" si="97"/>
        <v>0</v>
      </c>
      <c r="Q3047" s="638">
        <f t="shared" si="98"/>
        <v>0</v>
      </c>
      <c r="R3047" s="476" t="s">
        <v>1593</v>
      </c>
      <c r="S3047" s="636">
        <v>4217146884</v>
      </c>
      <c r="T3047" s="528" t="s">
        <v>12092</v>
      </c>
      <c r="U3047" s="636"/>
      <c r="V3047" s="636"/>
      <c r="W3047" s="634">
        <v>42416</v>
      </c>
      <c r="X3047" s="634">
        <v>42416</v>
      </c>
      <c r="Y3047" s="632" t="s">
        <v>12223</v>
      </c>
      <c r="Z3047" s="637">
        <v>1788498.57</v>
      </c>
      <c r="AA3047" s="476" t="s">
        <v>1593</v>
      </c>
      <c r="AB3047" s="636">
        <v>4217146884</v>
      </c>
    </row>
    <row r="3048" spans="1:28" ht="67.5">
      <c r="A3048" s="475" t="s">
        <v>28770</v>
      </c>
      <c r="B3048" s="531" t="s">
        <v>12221</v>
      </c>
      <c r="C3048" s="636">
        <v>4218020891</v>
      </c>
      <c r="D3048" s="632" t="s">
        <v>269</v>
      </c>
      <c r="E3048" s="636" t="s">
        <v>12016</v>
      </c>
      <c r="F3048" s="634">
        <v>42394</v>
      </c>
      <c r="G3048" s="634">
        <v>42408</v>
      </c>
      <c r="H3048" s="636" t="s">
        <v>12224</v>
      </c>
      <c r="I3048" s="636" t="s">
        <v>12018</v>
      </c>
      <c r="J3048" s="636"/>
      <c r="K3048" s="632" t="s">
        <v>10</v>
      </c>
      <c r="L3048" s="639">
        <v>1</v>
      </c>
      <c r="M3048" s="639" t="s">
        <v>694</v>
      </c>
      <c r="N3048" s="637">
        <v>149697.64000000001</v>
      </c>
      <c r="O3048" s="637">
        <v>149697.64000000001</v>
      </c>
      <c r="P3048" s="647">
        <f t="shared" si="97"/>
        <v>0</v>
      </c>
      <c r="Q3048" s="638">
        <f t="shared" si="98"/>
        <v>0</v>
      </c>
      <c r="R3048" s="476" t="s">
        <v>563</v>
      </c>
      <c r="S3048" s="636">
        <v>4217166136</v>
      </c>
      <c r="T3048" s="528" t="s">
        <v>12159</v>
      </c>
      <c r="U3048" s="636"/>
      <c r="V3048" s="636"/>
      <c r="W3048" s="634">
        <v>42415</v>
      </c>
      <c r="X3048" s="634">
        <v>42415</v>
      </c>
      <c r="Y3048" s="632" t="s">
        <v>12225</v>
      </c>
      <c r="Z3048" s="637">
        <v>149697.64000000001</v>
      </c>
      <c r="AA3048" s="476" t="s">
        <v>563</v>
      </c>
      <c r="AB3048" s="636">
        <v>4217166136</v>
      </c>
    </row>
    <row r="3049" spans="1:28" ht="67.5">
      <c r="A3049" s="475" t="s">
        <v>28771</v>
      </c>
      <c r="B3049" s="531" t="s">
        <v>12221</v>
      </c>
      <c r="C3049" s="636">
        <v>4218020891</v>
      </c>
      <c r="D3049" s="632" t="s">
        <v>269</v>
      </c>
      <c r="E3049" s="636" t="s">
        <v>12016</v>
      </c>
      <c r="F3049" s="634">
        <v>42394</v>
      </c>
      <c r="G3049" s="634">
        <v>42408</v>
      </c>
      <c r="H3049" s="636" t="s">
        <v>12226</v>
      </c>
      <c r="I3049" s="636" t="s">
        <v>12018</v>
      </c>
      <c r="J3049" s="636"/>
      <c r="K3049" s="632" t="s">
        <v>10</v>
      </c>
      <c r="L3049" s="639">
        <v>1</v>
      </c>
      <c r="M3049" s="639" t="s">
        <v>694</v>
      </c>
      <c r="N3049" s="637">
        <v>22085.32</v>
      </c>
      <c r="O3049" s="637">
        <v>22085.32</v>
      </c>
      <c r="P3049" s="647">
        <f t="shared" si="97"/>
        <v>0</v>
      </c>
      <c r="Q3049" s="638">
        <f t="shared" si="98"/>
        <v>0</v>
      </c>
      <c r="R3049" s="476" t="s">
        <v>563</v>
      </c>
      <c r="S3049" s="636">
        <v>4217166136</v>
      </c>
      <c r="T3049" s="528" t="s">
        <v>12159</v>
      </c>
      <c r="U3049" s="636"/>
      <c r="V3049" s="636"/>
      <c r="W3049" s="634">
        <v>42446</v>
      </c>
      <c r="X3049" s="634">
        <v>42415</v>
      </c>
      <c r="Y3049" s="632" t="s">
        <v>12227</v>
      </c>
      <c r="Z3049" s="637">
        <v>22085.32</v>
      </c>
      <c r="AA3049" s="476" t="s">
        <v>563</v>
      </c>
      <c r="AB3049" s="636">
        <v>4217166136</v>
      </c>
    </row>
    <row r="3050" spans="1:28" ht="67.5">
      <c r="A3050" s="475" t="s">
        <v>28772</v>
      </c>
      <c r="B3050" s="531" t="s">
        <v>12221</v>
      </c>
      <c r="C3050" s="636">
        <v>4218020891</v>
      </c>
      <c r="D3050" s="632" t="s">
        <v>265</v>
      </c>
      <c r="E3050" s="636" t="s">
        <v>12008</v>
      </c>
      <c r="F3050" s="634">
        <v>42394</v>
      </c>
      <c r="G3050" s="634">
        <v>42368</v>
      </c>
      <c r="H3050" s="636" t="s">
        <v>12228</v>
      </c>
      <c r="I3050" s="636" t="s">
        <v>541</v>
      </c>
      <c r="J3050" s="636"/>
      <c r="K3050" s="632" t="s">
        <v>10</v>
      </c>
      <c r="L3050" s="639">
        <v>1</v>
      </c>
      <c r="M3050" s="639" t="s">
        <v>694</v>
      </c>
      <c r="N3050" s="637">
        <v>18000</v>
      </c>
      <c r="O3050" s="637">
        <v>18000</v>
      </c>
      <c r="P3050" s="647">
        <f t="shared" si="97"/>
        <v>0</v>
      </c>
      <c r="Q3050" s="638">
        <f t="shared" si="98"/>
        <v>0</v>
      </c>
      <c r="R3050" s="636" t="s">
        <v>6297</v>
      </c>
      <c r="S3050" s="636">
        <v>7707049391</v>
      </c>
      <c r="T3050" s="528" t="s">
        <v>12010</v>
      </c>
      <c r="U3050" s="636"/>
      <c r="V3050" s="636"/>
      <c r="W3050" s="634">
        <v>42384</v>
      </c>
      <c r="X3050" s="634">
        <v>42550</v>
      </c>
      <c r="Y3050" s="476" t="s">
        <v>12229</v>
      </c>
      <c r="Z3050" s="637">
        <v>18000</v>
      </c>
      <c r="AA3050" s="636" t="s">
        <v>6297</v>
      </c>
      <c r="AB3050" s="636">
        <v>7707049391</v>
      </c>
    </row>
    <row r="3051" spans="1:28" ht="67.5">
      <c r="A3051" s="475" t="s">
        <v>28773</v>
      </c>
      <c r="B3051" s="531" t="s">
        <v>12221</v>
      </c>
      <c r="C3051" s="636">
        <v>4218020891</v>
      </c>
      <c r="D3051" s="632" t="s">
        <v>265</v>
      </c>
      <c r="E3051" s="636" t="s">
        <v>12008</v>
      </c>
      <c r="F3051" s="634">
        <v>42394</v>
      </c>
      <c r="G3051" s="634">
        <v>42368</v>
      </c>
      <c r="H3051" s="636" t="s">
        <v>12230</v>
      </c>
      <c r="I3051" s="636" t="s">
        <v>541</v>
      </c>
      <c r="J3051" s="636"/>
      <c r="K3051" s="632" t="s">
        <v>10</v>
      </c>
      <c r="L3051" s="639">
        <v>1</v>
      </c>
      <c r="M3051" s="639" t="s">
        <v>694</v>
      </c>
      <c r="N3051" s="637">
        <v>12000</v>
      </c>
      <c r="O3051" s="637">
        <v>12000</v>
      </c>
      <c r="P3051" s="647">
        <f t="shared" si="97"/>
        <v>0</v>
      </c>
      <c r="Q3051" s="638">
        <f t="shared" si="98"/>
        <v>0</v>
      </c>
      <c r="R3051" s="636" t="s">
        <v>6297</v>
      </c>
      <c r="S3051" s="636">
        <v>7707049391</v>
      </c>
      <c r="T3051" s="528" t="s">
        <v>12010</v>
      </c>
      <c r="U3051" s="636"/>
      <c r="V3051" s="636"/>
      <c r="W3051" s="634">
        <v>42384</v>
      </c>
      <c r="X3051" s="634">
        <v>42550</v>
      </c>
      <c r="Y3051" s="476" t="s">
        <v>12231</v>
      </c>
      <c r="Z3051" s="637">
        <v>12000</v>
      </c>
      <c r="AA3051" s="636" t="s">
        <v>6297</v>
      </c>
      <c r="AB3051" s="636">
        <v>7707049391</v>
      </c>
    </row>
    <row r="3052" spans="1:28" ht="101.25">
      <c r="A3052" s="475" t="s">
        <v>28774</v>
      </c>
      <c r="B3052" s="531" t="s">
        <v>7320</v>
      </c>
      <c r="C3052" s="636">
        <v>4253009065</v>
      </c>
      <c r="D3052" s="632" t="s">
        <v>269</v>
      </c>
      <c r="E3052" s="636" t="s">
        <v>12016</v>
      </c>
      <c r="F3052" s="634">
        <v>42391</v>
      </c>
      <c r="G3052" s="634">
        <v>42409</v>
      </c>
      <c r="H3052" s="632" t="s">
        <v>12232</v>
      </c>
      <c r="I3052" s="636" t="s">
        <v>12018</v>
      </c>
      <c r="J3052" s="636"/>
      <c r="K3052" s="632" t="s">
        <v>10</v>
      </c>
      <c r="L3052" s="639">
        <v>1</v>
      </c>
      <c r="M3052" s="639" t="s">
        <v>694</v>
      </c>
      <c r="N3052" s="637">
        <v>356206.28</v>
      </c>
      <c r="O3052" s="637">
        <v>356206.28</v>
      </c>
      <c r="P3052" s="647">
        <f t="shared" si="97"/>
        <v>0</v>
      </c>
      <c r="Q3052" s="638">
        <f t="shared" si="98"/>
        <v>0</v>
      </c>
      <c r="R3052" s="476" t="s">
        <v>563</v>
      </c>
      <c r="S3052" s="636">
        <v>4217166136</v>
      </c>
      <c r="T3052" s="528" t="s">
        <v>12045</v>
      </c>
      <c r="U3052" s="636"/>
      <c r="V3052" s="636"/>
      <c r="W3052" s="634">
        <v>42415</v>
      </c>
      <c r="X3052" s="634">
        <v>42415</v>
      </c>
      <c r="Y3052" s="632" t="s">
        <v>12233</v>
      </c>
      <c r="Z3052" s="637">
        <v>356206.28</v>
      </c>
      <c r="AA3052" s="476" t="s">
        <v>563</v>
      </c>
      <c r="AB3052" s="636">
        <v>4217166136</v>
      </c>
    </row>
    <row r="3053" spans="1:28" ht="101.25">
      <c r="A3053" s="475" t="s">
        <v>28775</v>
      </c>
      <c r="B3053" s="531" t="s">
        <v>7320</v>
      </c>
      <c r="C3053" s="636">
        <v>4253009065</v>
      </c>
      <c r="D3053" s="632" t="s">
        <v>269</v>
      </c>
      <c r="E3053" s="636" t="s">
        <v>12020</v>
      </c>
      <c r="F3053" s="634">
        <v>42391</v>
      </c>
      <c r="G3053" s="634">
        <v>42409</v>
      </c>
      <c r="H3053" s="632" t="s">
        <v>12234</v>
      </c>
      <c r="I3053" s="636" t="s">
        <v>12022</v>
      </c>
      <c r="J3053" s="636"/>
      <c r="K3053" s="632" t="s">
        <v>10</v>
      </c>
      <c r="L3053" s="639">
        <v>1</v>
      </c>
      <c r="M3053" s="639" t="s">
        <v>694</v>
      </c>
      <c r="N3053" s="637">
        <v>872808.92</v>
      </c>
      <c r="O3053" s="637">
        <v>872808.92</v>
      </c>
      <c r="P3053" s="647">
        <f t="shared" si="97"/>
        <v>0</v>
      </c>
      <c r="Q3053" s="638">
        <f t="shared" si="98"/>
        <v>0</v>
      </c>
      <c r="R3053" s="476" t="s">
        <v>1593</v>
      </c>
      <c r="S3053" s="636">
        <v>4217146884</v>
      </c>
      <c r="T3053" s="528" t="s">
        <v>12092</v>
      </c>
      <c r="U3053" s="636"/>
      <c r="V3053" s="636"/>
      <c r="W3053" s="634">
        <v>42416</v>
      </c>
      <c r="X3053" s="634">
        <v>42416</v>
      </c>
      <c r="Y3053" s="632" t="s">
        <v>12235</v>
      </c>
      <c r="Z3053" s="637">
        <v>872808.92</v>
      </c>
      <c r="AA3053" s="476" t="s">
        <v>1593</v>
      </c>
      <c r="AB3053" s="636">
        <v>4217146884</v>
      </c>
    </row>
    <row r="3054" spans="1:28" ht="101.25">
      <c r="A3054" s="475" t="s">
        <v>28776</v>
      </c>
      <c r="B3054" s="531" t="s">
        <v>7320</v>
      </c>
      <c r="C3054" s="636">
        <v>4253009065</v>
      </c>
      <c r="D3054" s="632" t="s">
        <v>269</v>
      </c>
      <c r="E3054" s="636" t="s">
        <v>12016</v>
      </c>
      <c r="F3054" s="634">
        <v>42391</v>
      </c>
      <c r="G3054" s="634">
        <v>42451</v>
      </c>
      <c r="H3054" s="632" t="s">
        <v>12236</v>
      </c>
      <c r="I3054" s="636" t="s">
        <v>12018</v>
      </c>
      <c r="J3054" s="636"/>
      <c r="K3054" s="632" t="s">
        <v>10</v>
      </c>
      <c r="L3054" s="639">
        <v>1</v>
      </c>
      <c r="M3054" s="639" t="s">
        <v>694</v>
      </c>
      <c r="N3054" s="637">
        <v>40970.44</v>
      </c>
      <c r="O3054" s="637">
        <v>40970.44</v>
      </c>
      <c r="P3054" s="647">
        <f t="shared" si="97"/>
        <v>0</v>
      </c>
      <c r="Q3054" s="638">
        <f t="shared" si="98"/>
        <v>0</v>
      </c>
      <c r="R3054" s="476" t="s">
        <v>563</v>
      </c>
      <c r="S3054" s="636">
        <v>4217166136</v>
      </c>
      <c r="T3054" s="528" t="s">
        <v>12045</v>
      </c>
      <c r="U3054" s="636"/>
      <c r="V3054" s="636"/>
      <c r="W3054" s="634">
        <v>42457</v>
      </c>
      <c r="X3054" s="634">
        <v>42457</v>
      </c>
      <c r="Y3054" s="632" t="s">
        <v>12237</v>
      </c>
      <c r="Z3054" s="637">
        <v>40970.44</v>
      </c>
      <c r="AA3054" s="476" t="s">
        <v>563</v>
      </c>
      <c r="AB3054" s="636">
        <v>4217166136</v>
      </c>
    </row>
    <row r="3055" spans="1:28" ht="101.25">
      <c r="A3055" s="475" t="s">
        <v>28777</v>
      </c>
      <c r="B3055" s="531" t="s">
        <v>7320</v>
      </c>
      <c r="C3055" s="636">
        <v>4253009065</v>
      </c>
      <c r="D3055" s="632" t="s">
        <v>265</v>
      </c>
      <c r="E3055" s="636" t="s">
        <v>12008</v>
      </c>
      <c r="F3055" s="634">
        <v>42394</v>
      </c>
      <c r="G3055" s="634">
        <v>42368</v>
      </c>
      <c r="H3055" s="632" t="s">
        <v>12238</v>
      </c>
      <c r="I3055" s="636" t="s">
        <v>541</v>
      </c>
      <c r="J3055" s="636"/>
      <c r="K3055" s="632" t="s">
        <v>10</v>
      </c>
      <c r="L3055" s="639">
        <v>1</v>
      </c>
      <c r="M3055" s="639" t="s">
        <v>694</v>
      </c>
      <c r="N3055" s="637">
        <v>18000</v>
      </c>
      <c r="O3055" s="637">
        <v>18000</v>
      </c>
      <c r="P3055" s="647">
        <f t="shared" si="97"/>
        <v>0</v>
      </c>
      <c r="Q3055" s="638">
        <f t="shared" si="98"/>
        <v>0</v>
      </c>
      <c r="R3055" s="636" t="s">
        <v>6297</v>
      </c>
      <c r="S3055" s="636">
        <v>7707049391</v>
      </c>
      <c r="T3055" s="528" t="s">
        <v>12010</v>
      </c>
      <c r="U3055" s="636"/>
      <c r="V3055" s="636"/>
      <c r="W3055" s="634">
        <v>42419</v>
      </c>
      <c r="X3055" s="634">
        <v>42551</v>
      </c>
      <c r="Y3055" s="476" t="s">
        <v>12239</v>
      </c>
      <c r="Z3055" s="637">
        <v>18000</v>
      </c>
      <c r="AA3055" s="636" t="s">
        <v>6297</v>
      </c>
      <c r="AB3055" s="636">
        <v>7707049391</v>
      </c>
    </row>
    <row r="3056" spans="1:28" ht="67.5">
      <c r="A3056" s="475" t="s">
        <v>28778</v>
      </c>
      <c r="B3056" s="531" t="s">
        <v>12240</v>
      </c>
      <c r="C3056" s="636">
        <v>4218006752</v>
      </c>
      <c r="D3056" s="632" t="s">
        <v>269</v>
      </c>
      <c r="E3056" s="636" t="s">
        <v>12016</v>
      </c>
      <c r="F3056" s="634">
        <v>42391</v>
      </c>
      <c r="G3056" s="634">
        <v>42408</v>
      </c>
      <c r="H3056" s="636" t="s">
        <v>12241</v>
      </c>
      <c r="I3056" s="636" t="s">
        <v>12018</v>
      </c>
      <c r="J3056" s="636"/>
      <c r="K3056" s="632" t="s">
        <v>10</v>
      </c>
      <c r="L3056" s="639">
        <v>1</v>
      </c>
      <c r="M3056" s="639" t="s">
        <v>694</v>
      </c>
      <c r="N3056" s="637">
        <v>240323.05</v>
      </c>
      <c r="O3056" s="637">
        <v>240323.05</v>
      </c>
      <c r="P3056" s="647">
        <f t="shared" si="97"/>
        <v>0</v>
      </c>
      <c r="Q3056" s="638">
        <f t="shared" si="98"/>
        <v>0</v>
      </c>
      <c r="R3056" s="476" t="s">
        <v>563</v>
      </c>
      <c r="S3056" s="636">
        <v>4217166136</v>
      </c>
      <c r="T3056" s="528" t="s">
        <v>12045</v>
      </c>
      <c r="U3056" s="636"/>
      <c r="V3056" s="636"/>
      <c r="W3056" s="634">
        <v>42415</v>
      </c>
      <c r="X3056" s="634">
        <v>42415</v>
      </c>
      <c r="Y3056" s="632" t="s">
        <v>12242</v>
      </c>
      <c r="Z3056" s="637">
        <v>240323.05</v>
      </c>
      <c r="AA3056" s="476" t="s">
        <v>563</v>
      </c>
      <c r="AB3056" s="636">
        <v>4217166136</v>
      </c>
    </row>
    <row r="3057" spans="1:28" ht="67.5">
      <c r="A3057" s="475" t="s">
        <v>28779</v>
      </c>
      <c r="B3057" s="531" t="s">
        <v>12240</v>
      </c>
      <c r="C3057" s="636">
        <v>4218006752</v>
      </c>
      <c r="D3057" s="632" t="s">
        <v>269</v>
      </c>
      <c r="E3057" s="636" t="s">
        <v>12020</v>
      </c>
      <c r="F3057" s="634">
        <v>42391</v>
      </c>
      <c r="G3057" s="634">
        <v>42408</v>
      </c>
      <c r="H3057" s="636" t="s">
        <v>12243</v>
      </c>
      <c r="I3057" s="636" t="s">
        <v>12022</v>
      </c>
      <c r="J3057" s="636"/>
      <c r="K3057" s="632" t="s">
        <v>10</v>
      </c>
      <c r="L3057" s="639">
        <v>1</v>
      </c>
      <c r="M3057" s="639" t="s">
        <v>694</v>
      </c>
      <c r="N3057" s="637">
        <v>977855.7</v>
      </c>
      <c r="O3057" s="637">
        <v>977855.7</v>
      </c>
      <c r="P3057" s="647">
        <f t="shared" si="97"/>
        <v>0</v>
      </c>
      <c r="Q3057" s="638">
        <f t="shared" si="98"/>
        <v>0</v>
      </c>
      <c r="R3057" s="476" t="s">
        <v>1593</v>
      </c>
      <c r="S3057" s="636">
        <v>4217146884</v>
      </c>
      <c r="T3057" s="528" t="s">
        <v>12092</v>
      </c>
      <c r="U3057" s="636"/>
      <c r="V3057" s="636"/>
      <c r="W3057" s="634">
        <v>42415</v>
      </c>
      <c r="X3057" s="634">
        <v>42415</v>
      </c>
      <c r="Y3057" s="632" t="s">
        <v>12244</v>
      </c>
      <c r="Z3057" s="637">
        <v>977855.7</v>
      </c>
      <c r="AA3057" s="476" t="s">
        <v>1593</v>
      </c>
      <c r="AB3057" s="636">
        <v>4217146884</v>
      </c>
    </row>
    <row r="3058" spans="1:28" ht="67.5">
      <c r="A3058" s="475" t="s">
        <v>28780</v>
      </c>
      <c r="B3058" s="531" t="s">
        <v>12240</v>
      </c>
      <c r="C3058" s="636">
        <v>4218006752</v>
      </c>
      <c r="D3058" s="632" t="s">
        <v>269</v>
      </c>
      <c r="E3058" s="636" t="s">
        <v>12016</v>
      </c>
      <c r="F3058" s="634">
        <v>42391</v>
      </c>
      <c r="G3058" s="634">
        <v>42408</v>
      </c>
      <c r="H3058" s="636" t="s">
        <v>12245</v>
      </c>
      <c r="I3058" s="636" t="s">
        <v>12018</v>
      </c>
      <c r="J3058" s="636"/>
      <c r="K3058" s="632" t="s">
        <v>10</v>
      </c>
      <c r="L3058" s="639">
        <v>1</v>
      </c>
      <c r="M3058" s="639" t="s">
        <v>694</v>
      </c>
      <c r="N3058" s="637">
        <v>67673.279999999999</v>
      </c>
      <c r="O3058" s="637">
        <v>67673.279999999999</v>
      </c>
      <c r="P3058" s="647">
        <f t="shared" si="97"/>
        <v>0</v>
      </c>
      <c r="Q3058" s="638">
        <f t="shared" si="98"/>
        <v>0</v>
      </c>
      <c r="R3058" s="476" t="s">
        <v>563</v>
      </c>
      <c r="S3058" s="636">
        <v>4217166136</v>
      </c>
      <c r="T3058" s="528" t="s">
        <v>12246</v>
      </c>
      <c r="U3058" s="636"/>
      <c r="V3058" s="636"/>
      <c r="W3058" s="634">
        <v>42454</v>
      </c>
      <c r="X3058" s="634">
        <v>42454</v>
      </c>
      <c r="Y3058" s="632" t="s">
        <v>12247</v>
      </c>
      <c r="Z3058" s="637">
        <v>67673.279999999999</v>
      </c>
      <c r="AA3058" s="476" t="s">
        <v>563</v>
      </c>
      <c r="AB3058" s="636">
        <v>4217166136</v>
      </c>
    </row>
    <row r="3059" spans="1:28" ht="67.5">
      <c r="A3059" s="475" t="s">
        <v>28781</v>
      </c>
      <c r="B3059" s="531" t="s">
        <v>12240</v>
      </c>
      <c r="C3059" s="636">
        <v>4218006752</v>
      </c>
      <c r="D3059" s="632" t="s">
        <v>265</v>
      </c>
      <c r="E3059" s="636" t="s">
        <v>12008</v>
      </c>
      <c r="F3059" s="634">
        <v>42394</v>
      </c>
      <c r="G3059" s="634">
        <v>42368</v>
      </c>
      <c r="H3059" s="636" t="s">
        <v>12248</v>
      </c>
      <c r="I3059" s="636" t="s">
        <v>541</v>
      </c>
      <c r="J3059" s="636"/>
      <c r="K3059" s="632" t="s">
        <v>10</v>
      </c>
      <c r="L3059" s="639">
        <v>1</v>
      </c>
      <c r="M3059" s="639" t="s">
        <v>694</v>
      </c>
      <c r="N3059" s="637">
        <v>25000</v>
      </c>
      <c r="O3059" s="637">
        <v>25000</v>
      </c>
      <c r="P3059" s="647">
        <f t="shared" si="97"/>
        <v>0</v>
      </c>
      <c r="Q3059" s="638">
        <f t="shared" si="98"/>
        <v>0</v>
      </c>
      <c r="R3059" s="636" t="s">
        <v>6297</v>
      </c>
      <c r="S3059" s="636">
        <v>7707049391</v>
      </c>
      <c r="T3059" s="528" t="s">
        <v>12010</v>
      </c>
      <c r="U3059" s="636"/>
      <c r="V3059" s="636"/>
      <c r="W3059" s="634">
        <v>42384</v>
      </c>
      <c r="X3059" s="634">
        <v>42550</v>
      </c>
      <c r="Y3059" s="476" t="s">
        <v>12249</v>
      </c>
      <c r="Z3059" s="637">
        <v>25000</v>
      </c>
      <c r="AA3059" s="636" t="s">
        <v>6297</v>
      </c>
      <c r="AB3059" s="636">
        <v>7707049391</v>
      </c>
    </row>
    <row r="3060" spans="1:28" ht="67.5">
      <c r="A3060" s="475" t="s">
        <v>28782</v>
      </c>
      <c r="B3060" s="531" t="s">
        <v>12240</v>
      </c>
      <c r="C3060" s="636">
        <v>4218006752</v>
      </c>
      <c r="D3060" s="632" t="s">
        <v>265</v>
      </c>
      <c r="E3060" s="636" t="s">
        <v>12008</v>
      </c>
      <c r="F3060" s="634">
        <v>42394</v>
      </c>
      <c r="G3060" s="634">
        <v>42368</v>
      </c>
      <c r="H3060" s="636" t="s">
        <v>12250</v>
      </c>
      <c r="I3060" s="636" t="s">
        <v>541</v>
      </c>
      <c r="J3060" s="636"/>
      <c r="K3060" s="632" t="s">
        <v>10</v>
      </c>
      <c r="L3060" s="639">
        <v>1</v>
      </c>
      <c r="M3060" s="639" t="s">
        <v>694</v>
      </c>
      <c r="N3060" s="637">
        <v>11000</v>
      </c>
      <c r="O3060" s="637">
        <v>11000</v>
      </c>
      <c r="P3060" s="647">
        <f t="shared" si="97"/>
        <v>0</v>
      </c>
      <c r="Q3060" s="638">
        <f t="shared" si="98"/>
        <v>0</v>
      </c>
      <c r="R3060" s="636" t="s">
        <v>6297</v>
      </c>
      <c r="S3060" s="636">
        <v>7707049391</v>
      </c>
      <c r="T3060" s="528" t="s">
        <v>12010</v>
      </c>
      <c r="U3060" s="636"/>
      <c r="V3060" s="636"/>
      <c r="W3060" s="634">
        <v>42384</v>
      </c>
      <c r="X3060" s="634">
        <v>42592</v>
      </c>
      <c r="Y3060" s="476" t="s">
        <v>12251</v>
      </c>
      <c r="Z3060" s="637">
        <v>11000</v>
      </c>
      <c r="AA3060" s="636" t="s">
        <v>6297</v>
      </c>
      <c r="AB3060" s="636">
        <v>7707049391</v>
      </c>
    </row>
    <row r="3061" spans="1:28" ht="101.25">
      <c r="A3061" s="475" t="s">
        <v>28783</v>
      </c>
      <c r="B3061" s="531" t="s">
        <v>7338</v>
      </c>
      <c r="C3061" s="636">
        <v>4218015958</v>
      </c>
      <c r="D3061" s="632" t="s">
        <v>265</v>
      </c>
      <c r="E3061" s="636" t="s">
        <v>12008</v>
      </c>
      <c r="F3061" s="634">
        <v>42394</v>
      </c>
      <c r="G3061" s="634">
        <v>42410</v>
      </c>
      <c r="H3061" s="636" t="s">
        <v>12252</v>
      </c>
      <c r="I3061" s="636" t="s">
        <v>541</v>
      </c>
      <c r="J3061" s="636"/>
      <c r="K3061" s="632" t="s">
        <v>10</v>
      </c>
      <c r="L3061" s="639">
        <v>1</v>
      </c>
      <c r="M3061" s="639" t="s">
        <v>694</v>
      </c>
      <c r="N3061" s="637">
        <v>11000</v>
      </c>
      <c r="O3061" s="637">
        <v>11000</v>
      </c>
      <c r="P3061" s="647">
        <f t="shared" si="97"/>
        <v>0</v>
      </c>
      <c r="Q3061" s="638">
        <f t="shared" si="98"/>
        <v>0</v>
      </c>
      <c r="R3061" s="636" t="s">
        <v>6297</v>
      </c>
      <c r="S3061" s="636">
        <v>7707049391</v>
      </c>
      <c r="T3061" s="528" t="s">
        <v>12104</v>
      </c>
      <c r="U3061" s="636"/>
      <c r="V3061" s="636"/>
      <c r="W3061" s="634">
        <v>42384</v>
      </c>
      <c r="X3061" s="634">
        <v>42556</v>
      </c>
      <c r="Y3061" s="698" t="s">
        <v>12253</v>
      </c>
      <c r="Z3061" s="637">
        <v>11000</v>
      </c>
      <c r="AA3061" s="636" t="s">
        <v>6297</v>
      </c>
      <c r="AB3061" s="636">
        <v>7707049391</v>
      </c>
    </row>
    <row r="3062" spans="1:28" ht="67.5">
      <c r="A3062" s="475" t="s">
        <v>28784</v>
      </c>
      <c r="B3062" s="1172" t="s">
        <v>12254</v>
      </c>
      <c r="C3062" s="636">
        <v>4218025593</v>
      </c>
      <c r="D3062" s="632" t="s">
        <v>269</v>
      </c>
      <c r="E3062" s="636" t="s">
        <v>12020</v>
      </c>
      <c r="F3062" s="634">
        <v>42357</v>
      </c>
      <c r="G3062" s="634">
        <v>42408</v>
      </c>
      <c r="H3062" s="636" t="s">
        <v>12255</v>
      </c>
      <c r="I3062" s="636" t="s">
        <v>12022</v>
      </c>
      <c r="J3062" s="636"/>
      <c r="K3062" s="632" t="s">
        <v>10</v>
      </c>
      <c r="L3062" s="639">
        <v>1</v>
      </c>
      <c r="M3062" s="639" t="s">
        <v>694</v>
      </c>
      <c r="N3062" s="637">
        <v>348659.45</v>
      </c>
      <c r="O3062" s="637">
        <v>348659.45</v>
      </c>
      <c r="P3062" s="647">
        <f t="shared" si="97"/>
        <v>0</v>
      </c>
      <c r="Q3062" s="638">
        <f t="shared" si="98"/>
        <v>0</v>
      </c>
      <c r="R3062" s="476" t="s">
        <v>1593</v>
      </c>
      <c r="S3062" s="636">
        <v>4217146884</v>
      </c>
      <c r="T3062" s="528" t="s">
        <v>12032</v>
      </c>
      <c r="U3062" s="636"/>
      <c r="V3062" s="636"/>
      <c r="W3062" s="634">
        <v>42417</v>
      </c>
      <c r="X3062" s="634">
        <v>42417</v>
      </c>
      <c r="Y3062" s="632" t="s">
        <v>12256</v>
      </c>
      <c r="Z3062" s="637">
        <v>348659.45</v>
      </c>
      <c r="AA3062" s="476" t="s">
        <v>1593</v>
      </c>
      <c r="AB3062" s="636">
        <v>4217146884</v>
      </c>
    </row>
    <row r="3063" spans="1:28" ht="45">
      <c r="A3063" s="475" t="s">
        <v>28785</v>
      </c>
      <c r="B3063" s="1172" t="s">
        <v>12254</v>
      </c>
      <c r="C3063" s="636">
        <v>4218025593</v>
      </c>
      <c r="D3063" s="632" t="s">
        <v>268</v>
      </c>
      <c r="E3063" s="476" t="s">
        <v>12012</v>
      </c>
      <c r="F3063" s="634">
        <v>42357</v>
      </c>
      <c r="G3063" s="636"/>
      <c r="H3063" s="636"/>
      <c r="I3063" s="636" t="s">
        <v>1367</v>
      </c>
      <c r="J3063" s="636"/>
      <c r="K3063" s="632" t="s">
        <v>10</v>
      </c>
      <c r="L3063" s="639">
        <v>1</v>
      </c>
      <c r="M3063" s="639" t="s">
        <v>694</v>
      </c>
      <c r="N3063" s="637">
        <v>158450.45000000001</v>
      </c>
      <c r="O3063" s="637">
        <v>158450.45000000001</v>
      </c>
      <c r="P3063" s="647">
        <f t="shared" si="97"/>
        <v>0</v>
      </c>
      <c r="Q3063" s="638">
        <f t="shared" si="98"/>
        <v>0</v>
      </c>
      <c r="R3063" s="636" t="s">
        <v>12013</v>
      </c>
      <c r="S3063" s="636">
        <v>4205109214</v>
      </c>
      <c r="T3063" s="528" t="s">
        <v>12257</v>
      </c>
      <c r="U3063" s="636"/>
      <c r="V3063" s="636"/>
      <c r="W3063" s="634">
        <v>42408</v>
      </c>
      <c r="X3063" s="634">
        <v>42408</v>
      </c>
      <c r="Y3063" s="632" t="s">
        <v>12258</v>
      </c>
      <c r="Z3063" s="637">
        <v>158450.45000000001</v>
      </c>
      <c r="AA3063" s="636" t="s">
        <v>12013</v>
      </c>
      <c r="AB3063" s="636">
        <v>4205109214</v>
      </c>
    </row>
    <row r="3064" spans="1:28" ht="67.5">
      <c r="A3064" s="475" t="s">
        <v>28786</v>
      </c>
      <c r="B3064" s="1172" t="s">
        <v>12254</v>
      </c>
      <c r="C3064" s="636">
        <v>4218025593</v>
      </c>
      <c r="D3064" s="632" t="s">
        <v>269</v>
      </c>
      <c r="E3064" s="636" t="s">
        <v>12016</v>
      </c>
      <c r="F3064" s="634">
        <v>42395</v>
      </c>
      <c r="G3064" s="634">
        <v>42408</v>
      </c>
      <c r="H3064" s="636" t="s">
        <v>12259</v>
      </c>
      <c r="I3064" s="636" t="s">
        <v>12018</v>
      </c>
      <c r="J3064" s="636"/>
      <c r="K3064" s="632" t="s">
        <v>10</v>
      </c>
      <c r="L3064" s="639">
        <v>1</v>
      </c>
      <c r="M3064" s="639" t="s">
        <v>694</v>
      </c>
      <c r="N3064" s="637">
        <v>66492.25</v>
      </c>
      <c r="O3064" s="637">
        <v>66492.25</v>
      </c>
      <c r="P3064" s="647">
        <f t="shared" si="97"/>
        <v>0</v>
      </c>
      <c r="Q3064" s="638">
        <f t="shared" si="98"/>
        <v>0</v>
      </c>
      <c r="R3064" s="476" t="s">
        <v>563</v>
      </c>
      <c r="S3064" s="636">
        <v>4217166136</v>
      </c>
      <c r="T3064" s="528" t="s">
        <v>12123</v>
      </c>
      <c r="U3064" s="636"/>
      <c r="V3064" s="636"/>
      <c r="W3064" s="634">
        <v>42417</v>
      </c>
      <c r="X3064" s="634">
        <v>42417</v>
      </c>
      <c r="Y3064" s="632" t="s">
        <v>12260</v>
      </c>
      <c r="Z3064" s="637">
        <v>66492.25</v>
      </c>
      <c r="AA3064" s="476" t="s">
        <v>563</v>
      </c>
      <c r="AB3064" s="636">
        <v>4217166136</v>
      </c>
    </row>
    <row r="3065" spans="1:28" ht="101.25">
      <c r="A3065" s="475" t="s">
        <v>28787</v>
      </c>
      <c r="B3065" s="531" t="s">
        <v>7234</v>
      </c>
      <c r="C3065" s="636">
        <v>4218020595</v>
      </c>
      <c r="D3065" s="632" t="s">
        <v>269</v>
      </c>
      <c r="E3065" s="636" t="s">
        <v>12016</v>
      </c>
      <c r="F3065" s="634">
        <v>42394</v>
      </c>
      <c r="G3065" s="634">
        <v>42408</v>
      </c>
      <c r="H3065" s="632" t="s">
        <v>12261</v>
      </c>
      <c r="I3065" s="636" t="s">
        <v>12018</v>
      </c>
      <c r="J3065" s="636"/>
      <c r="K3065" s="632" t="s">
        <v>10</v>
      </c>
      <c r="L3065" s="639">
        <v>1</v>
      </c>
      <c r="M3065" s="639" t="s">
        <v>694</v>
      </c>
      <c r="N3065" s="662">
        <v>124715.05</v>
      </c>
      <c r="O3065" s="662">
        <v>124715.05</v>
      </c>
      <c r="P3065" s="647">
        <f t="shared" si="97"/>
        <v>0</v>
      </c>
      <c r="Q3065" s="638">
        <f t="shared" si="98"/>
        <v>0</v>
      </c>
      <c r="R3065" s="476" t="s">
        <v>563</v>
      </c>
      <c r="S3065" s="636">
        <v>4217166136</v>
      </c>
      <c r="T3065" s="528" t="s">
        <v>12019</v>
      </c>
      <c r="U3065" s="636"/>
      <c r="V3065" s="636"/>
      <c r="W3065" s="634">
        <v>42416</v>
      </c>
      <c r="X3065" s="634">
        <v>42416</v>
      </c>
      <c r="Y3065" s="632" t="s">
        <v>12262</v>
      </c>
      <c r="Z3065" s="662">
        <v>124715.05</v>
      </c>
      <c r="AA3065" s="476" t="s">
        <v>563</v>
      </c>
      <c r="AB3065" s="636">
        <v>4217166136</v>
      </c>
    </row>
    <row r="3066" spans="1:28" ht="101.25">
      <c r="A3066" s="475" t="s">
        <v>28788</v>
      </c>
      <c r="B3066" s="531" t="s">
        <v>7234</v>
      </c>
      <c r="C3066" s="636">
        <v>4218020595</v>
      </c>
      <c r="D3066" s="632" t="s">
        <v>269</v>
      </c>
      <c r="E3066" s="636" t="s">
        <v>12020</v>
      </c>
      <c r="F3066" s="634">
        <v>42391</v>
      </c>
      <c r="G3066" s="634">
        <v>42408</v>
      </c>
      <c r="H3066" s="632" t="s">
        <v>12263</v>
      </c>
      <c r="I3066" s="636" t="s">
        <v>12022</v>
      </c>
      <c r="J3066" s="636"/>
      <c r="K3066" s="632" t="s">
        <v>10</v>
      </c>
      <c r="L3066" s="639">
        <v>1</v>
      </c>
      <c r="M3066" s="639" t="s">
        <v>694</v>
      </c>
      <c r="N3066" s="662">
        <v>688785.62</v>
      </c>
      <c r="O3066" s="662">
        <v>688785.62</v>
      </c>
      <c r="P3066" s="647">
        <f t="shared" si="97"/>
        <v>0</v>
      </c>
      <c r="Q3066" s="638">
        <f t="shared" si="98"/>
        <v>0</v>
      </c>
      <c r="R3066" s="476" t="s">
        <v>1593</v>
      </c>
      <c r="S3066" s="636">
        <v>4217146884</v>
      </c>
      <c r="T3066" s="528" t="s">
        <v>12023</v>
      </c>
      <c r="U3066" s="636"/>
      <c r="V3066" s="636"/>
      <c r="W3066" s="634">
        <v>42416</v>
      </c>
      <c r="X3066" s="634">
        <v>42419</v>
      </c>
      <c r="Y3066" s="632" t="s">
        <v>12264</v>
      </c>
      <c r="Z3066" s="662">
        <v>688785.62</v>
      </c>
      <c r="AA3066" s="476" t="s">
        <v>1593</v>
      </c>
      <c r="AB3066" s="636">
        <v>4217146884</v>
      </c>
    </row>
    <row r="3067" spans="1:28" ht="101.25">
      <c r="A3067" s="475" t="s">
        <v>28789</v>
      </c>
      <c r="B3067" s="531" t="s">
        <v>7234</v>
      </c>
      <c r="C3067" s="636">
        <v>4218020595</v>
      </c>
      <c r="D3067" s="632" t="s">
        <v>265</v>
      </c>
      <c r="E3067" s="636" t="s">
        <v>12008</v>
      </c>
      <c r="F3067" s="634">
        <v>42394</v>
      </c>
      <c r="G3067" s="634">
        <v>42367</v>
      </c>
      <c r="H3067" s="632" t="s">
        <v>12265</v>
      </c>
      <c r="I3067" s="636" t="s">
        <v>541</v>
      </c>
      <c r="J3067" s="636"/>
      <c r="K3067" s="632" t="s">
        <v>10</v>
      </c>
      <c r="L3067" s="639">
        <v>1</v>
      </c>
      <c r="M3067" s="639" t="s">
        <v>694</v>
      </c>
      <c r="N3067" s="662">
        <v>16000</v>
      </c>
      <c r="O3067" s="662">
        <v>16000</v>
      </c>
      <c r="P3067" s="647">
        <f t="shared" si="97"/>
        <v>0</v>
      </c>
      <c r="Q3067" s="638">
        <f t="shared" si="98"/>
        <v>0</v>
      </c>
      <c r="R3067" s="636" t="s">
        <v>6297</v>
      </c>
      <c r="S3067" s="636">
        <v>7707049391</v>
      </c>
      <c r="T3067" s="528" t="s">
        <v>12010</v>
      </c>
      <c r="U3067" s="636"/>
      <c r="V3067" s="636"/>
      <c r="W3067" s="670">
        <v>42380</v>
      </c>
      <c r="X3067" s="634">
        <v>42556</v>
      </c>
      <c r="Y3067" s="476" t="s">
        <v>12266</v>
      </c>
      <c r="Z3067" s="662">
        <v>16000</v>
      </c>
      <c r="AA3067" s="636" t="s">
        <v>6297</v>
      </c>
      <c r="AB3067" s="636">
        <v>7707049391</v>
      </c>
    </row>
    <row r="3068" spans="1:28" ht="101.25">
      <c r="A3068" s="475" t="s">
        <v>28790</v>
      </c>
      <c r="B3068" s="531" t="s">
        <v>7183</v>
      </c>
      <c r="C3068" s="636">
        <v>4218020500</v>
      </c>
      <c r="D3068" s="632" t="s">
        <v>265</v>
      </c>
      <c r="E3068" s="636" t="s">
        <v>12008</v>
      </c>
      <c r="F3068" s="634">
        <v>42355</v>
      </c>
      <c r="G3068" s="634">
        <v>42365</v>
      </c>
      <c r="H3068" s="665" t="s">
        <v>12267</v>
      </c>
      <c r="I3068" s="636" t="s">
        <v>541</v>
      </c>
      <c r="J3068" s="476"/>
      <c r="K3068" s="632" t="s">
        <v>10</v>
      </c>
      <c r="L3068" s="639">
        <v>1</v>
      </c>
      <c r="M3068" s="639" t="s">
        <v>694</v>
      </c>
      <c r="N3068" s="662">
        <v>15000</v>
      </c>
      <c r="O3068" s="662">
        <v>15000</v>
      </c>
      <c r="P3068" s="647">
        <f t="shared" si="97"/>
        <v>0</v>
      </c>
      <c r="Q3068" s="638">
        <f t="shared" si="98"/>
        <v>0</v>
      </c>
      <c r="R3068" s="636" t="s">
        <v>6297</v>
      </c>
      <c r="S3068" s="636">
        <v>7707049391</v>
      </c>
      <c r="T3068" s="528" t="s">
        <v>12010</v>
      </c>
      <c r="U3068" s="636"/>
      <c r="V3068" s="636"/>
      <c r="W3068" s="670">
        <v>42380</v>
      </c>
      <c r="X3068" s="634">
        <v>42549</v>
      </c>
      <c r="Y3068" s="476" t="s">
        <v>12268</v>
      </c>
      <c r="Z3068" s="662">
        <v>15000</v>
      </c>
      <c r="AA3068" s="636" t="s">
        <v>6297</v>
      </c>
      <c r="AB3068" s="636">
        <v>7707049391</v>
      </c>
    </row>
    <row r="3069" spans="1:28" ht="101.25">
      <c r="A3069" s="475" t="s">
        <v>28791</v>
      </c>
      <c r="B3069" s="531" t="s">
        <v>7183</v>
      </c>
      <c r="C3069" s="636">
        <v>4218020500</v>
      </c>
      <c r="D3069" s="632" t="s">
        <v>269</v>
      </c>
      <c r="E3069" s="636" t="s">
        <v>12016</v>
      </c>
      <c r="F3069" s="634">
        <v>42390</v>
      </c>
      <c r="G3069" s="634">
        <v>42408</v>
      </c>
      <c r="H3069" s="665" t="s">
        <v>12269</v>
      </c>
      <c r="I3069" s="636" t="s">
        <v>12018</v>
      </c>
      <c r="J3069" s="636"/>
      <c r="K3069" s="632" t="s">
        <v>10</v>
      </c>
      <c r="L3069" s="639">
        <v>1</v>
      </c>
      <c r="M3069" s="639" t="s">
        <v>694</v>
      </c>
      <c r="N3069" s="662">
        <v>59693.73</v>
      </c>
      <c r="O3069" s="662">
        <v>59693.73</v>
      </c>
      <c r="P3069" s="647">
        <f t="shared" si="97"/>
        <v>0</v>
      </c>
      <c r="Q3069" s="638">
        <f t="shared" si="98"/>
        <v>0</v>
      </c>
      <c r="R3069" s="476" t="s">
        <v>563</v>
      </c>
      <c r="S3069" s="636">
        <v>4217166136</v>
      </c>
      <c r="T3069" s="528" t="s">
        <v>12019</v>
      </c>
      <c r="U3069" s="636"/>
      <c r="V3069" s="636"/>
      <c r="W3069" s="634">
        <v>42417</v>
      </c>
      <c r="X3069" s="634">
        <v>42417</v>
      </c>
      <c r="Y3069" s="636" t="s">
        <v>12270</v>
      </c>
      <c r="Z3069" s="662">
        <v>59693.73</v>
      </c>
      <c r="AA3069" s="476" t="s">
        <v>563</v>
      </c>
      <c r="AB3069" s="636">
        <v>4217166136</v>
      </c>
    </row>
    <row r="3070" spans="1:28" ht="101.25">
      <c r="A3070" s="475" t="s">
        <v>28792</v>
      </c>
      <c r="B3070" s="531" t="s">
        <v>7183</v>
      </c>
      <c r="C3070" s="636">
        <v>4218020500</v>
      </c>
      <c r="D3070" s="632" t="s">
        <v>269</v>
      </c>
      <c r="E3070" s="636" t="s">
        <v>12020</v>
      </c>
      <c r="F3070" s="634">
        <v>42390</v>
      </c>
      <c r="G3070" s="634">
        <v>42408</v>
      </c>
      <c r="H3070" s="665" t="s">
        <v>12271</v>
      </c>
      <c r="I3070" s="636" t="s">
        <v>12022</v>
      </c>
      <c r="J3070" s="636"/>
      <c r="K3070" s="632" t="s">
        <v>10</v>
      </c>
      <c r="L3070" s="639">
        <v>1</v>
      </c>
      <c r="M3070" s="639" t="s">
        <v>694</v>
      </c>
      <c r="N3070" s="662">
        <v>740667.2</v>
      </c>
      <c r="O3070" s="662">
        <v>740667.2</v>
      </c>
      <c r="P3070" s="647">
        <f t="shared" si="97"/>
        <v>0</v>
      </c>
      <c r="Q3070" s="638">
        <f t="shared" si="98"/>
        <v>0</v>
      </c>
      <c r="R3070" s="476" t="s">
        <v>1593</v>
      </c>
      <c r="S3070" s="636">
        <v>4217146884</v>
      </c>
      <c r="T3070" s="528" t="s">
        <v>12023</v>
      </c>
      <c r="U3070" s="636"/>
      <c r="V3070" s="636"/>
      <c r="W3070" s="634">
        <v>42416</v>
      </c>
      <c r="X3070" s="634">
        <v>42416</v>
      </c>
      <c r="Y3070" s="636" t="s">
        <v>12272</v>
      </c>
      <c r="Z3070" s="662">
        <v>740667.2</v>
      </c>
      <c r="AA3070" s="476" t="s">
        <v>1593</v>
      </c>
      <c r="AB3070" s="636">
        <v>4217146884</v>
      </c>
    </row>
    <row r="3071" spans="1:28" ht="101.25">
      <c r="A3071" s="475" t="s">
        <v>28793</v>
      </c>
      <c r="B3071" s="531" t="s">
        <v>7183</v>
      </c>
      <c r="C3071" s="636">
        <v>4218020500</v>
      </c>
      <c r="D3071" s="632" t="s">
        <v>268</v>
      </c>
      <c r="E3071" s="476" t="s">
        <v>12012</v>
      </c>
      <c r="F3071" s="634">
        <v>42390</v>
      </c>
      <c r="G3071" s="634"/>
      <c r="H3071" s="636"/>
      <c r="I3071" s="636" t="s">
        <v>1367</v>
      </c>
      <c r="J3071" s="636"/>
      <c r="K3071" s="632" t="s">
        <v>10</v>
      </c>
      <c r="L3071" s="639">
        <v>1</v>
      </c>
      <c r="M3071" s="639" t="s">
        <v>694</v>
      </c>
      <c r="N3071" s="662">
        <v>188710.04</v>
      </c>
      <c r="O3071" s="662">
        <v>188710.04</v>
      </c>
      <c r="P3071" s="647">
        <f t="shared" si="97"/>
        <v>0</v>
      </c>
      <c r="Q3071" s="638">
        <f t="shared" si="98"/>
        <v>0</v>
      </c>
      <c r="R3071" s="636" t="s">
        <v>12013</v>
      </c>
      <c r="S3071" s="636">
        <v>4205109214</v>
      </c>
      <c r="T3071" s="528" t="s">
        <v>12014</v>
      </c>
      <c r="U3071" s="636"/>
      <c r="V3071" s="636"/>
      <c r="W3071" s="634">
        <v>42408</v>
      </c>
      <c r="X3071" s="634">
        <v>42410</v>
      </c>
      <c r="Y3071" s="636" t="s">
        <v>12273</v>
      </c>
      <c r="Z3071" s="662">
        <v>188710.04</v>
      </c>
      <c r="AA3071" s="636" t="s">
        <v>12013</v>
      </c>
      <c r="AB3071" s="636">
        <v>4205109214</v>
      </c>
    </row>
    <row r="3072" spans="1:28" ht="67.5">
      <c r="A3072" s="475" t="s">
        <v>28794</v>
      </c>
      <c r="B3072" s="531" t="s">
        <v>12274</v>
      </c>
      <c r="C3072" s="636">
        <v>4218020250</v>
      </c>
      <c r="D3072" s="632" t="s">
        <v>265</v>
      </c>
      <c r="E3072" s="636" t="s">
        <v>12008</v>
      </c>
      <c r="F3072" s="634">
        <v>42356</v>
      </c>
      <c r="G3072" s="634">
        <v>42367</v>
      </c>
      <c r="H3072" s="665" t="s">
        <v>12275</v>
      </c>
      <c r="I3072" s="636" t="s">
        <v>541</v>
      </c>
      <c r="J3072" s="636"/>
      <c r="K3072" s="632" t="s">
        <v>10</v>
      </c>
      <c r="L3072" s="639">
        <v>1</v>
      </c>
      <c r="M3072" s="639" t="s">
        <v>694</v>
      </c>
      <c r="N3072" s="662">
        <v>11000</v>
      </c>
      <c r="O3072" s="662">
        <v>11000</v>
      </c>
      <c r="P3072" s="647">
        <f t="shared" si="97"/>
        <v>0</v>
      </c>
      <c r="Q3072" s="638">
        <f t="shared" si="98"/>
        <v>0</v>
      </c>
      <c r="R3072" s="636" t="s">
        <v>6297</v>
      </c>
      <c r="S3072" s="636">
        <v>7707049391</v>
      </c>
      <c r="T3072" s="528" t="s">
        <v>12010</v>
      </c>
      <c r="U3072" s="636"/>
      <c r="V3072" s="636"/>
      <c r="W3072" s="634">
        <v>42380</v>
      </c>
      <c r="X3072" s="634">
        <v>42555</v>
      </c>
      <c r="Y3072" s="636" t="s">
        <v>12276</v>
      </c>
      <c r="Z3072" s="662">
        <v>11000</v>
      </c>
      <c r="AA3072" s="636" t="s">
        <v>6297</v>
      </c>
      <c r="AB3072" s="636">
        <v>7707049391</v>
      </c>
    </row>
    <row r="3073" spans="1:28" ht="78.75">
      <c r="A3073" s="475" t="s">
        <v>28795</v>
      </c>
      <c r="B3073" s="531" t="s">
        <v>12274</v>
      </c>
      <c r="C3073" s="636">
        <v>4218020250</v>
      </c>
      <c r="D3073" s="632" t="s">
        <v>269</v>
      </c>
      <c r="E3073" s="636" t="s">
        <v>12016</v>
      </c>
      <c r="F3073" s="634">
        <v>42029</v>
      </c>
      <c r="G3073" s="634">
        <v>42408</v>
      </c>
      <c r="H3073" s="665" t="s">
        <v>12277</v>
      </c>
      <c r="I3073" s="636" t="s">
        <v>12018</v>
      </c>
      <c r="J3073" s="636"/>
      <c r="K3073" s="632" t="s">
        <v>10</v>
      </c>
      <c r="L3073" s="639">
        <v>1</v>
      </c>
      <c r="M3073" s="639" t="s">
        <v>694</v>
      </c>
      <c r="N3073" s="662">
        <v>109164.68</v>
      </c>
      <c r="O3073" s="662">
        <v>109164.68</v>
      </c>
      <c r="P3073" s="647">
        <f t="shared" si="97"/>
        <v>0</v>
      </c>
      <c r="Q3073" s="638">
        <f t="shared" si="98"/>
        <v>0</v>
      </c>
      <c r="R3073" s="476" t="s">
        <v>563</v>
      </c>
      <c r="S3073" s="636">
        <v>4217166136</v>
      </c>
      <c r="T3073" s="528" t="s">
        <v>12019</v>
      </c>
      <c r="U3073" s="636"/>
      <c r="V3073" s="636"/>
      <c r="W3073" s="634">
        <v>42417</v>
      </c>
      <c r="X3073" s="634">
        <v>42409</v>
      </c>
      <c r="Y3073" s="636" t="s">
        <v>12278</v>
      </c>
      <c r="Z3073" s="662">
        <v>109164.68</v>
      </c>
      <c r="AA3073" s="476" t="s">
        <v>563</v>
      </c>
      <c r="AB3073" s="636">
        <v>4217166136</v>
      </c>
    </row>
    <row r="3074" spans="1:28" ht="78.75">
      <c r="A3074" s="475" t="s">
        <v>28796</v>
      </c>
      <c r="B3074" s="531" t="s">
        <v>12274</v>
      </c>
      <c r="C3074" s="636">
        <v>4218020250</v>
      </c>
      <c r="D3074" s="632" t="s">
        <v>268</v>
      </c>
      <c r="E3074" s="476" t="s">
        <v>12012</v>
      </c>
      <c r="F3074" s="634">
        <v>42390</v>
      </c>
      <c r="G3074" s="636"/>
      <c r="H3074" s="636"/>
      <c r="I3074" s="636" t="s">
        <v>1367</v>
      </c>
      <c r="J3074" s="636"/>
      <c r="K3074" s="632" t="s">
        <v>10</v>
      </c>
      <c r="L3074" s="639">
        <v>1</v>
      </c>
      <c r="M3074" s="639" t="s">
        <v>694</v>
      </c>
      <c r="N3074" s="637">
        <v>136814.53</v>
      </c>
      <c r="O3074" s="637">
        <v>136814.53</v>
      </c>
      <c r="P3074" s="647">
        <f t="shared" si="97"/>
        <v>0</v>
      </c>
      <c r="Q3074" s="638">
        <f t="shared" si="98"/>
        <v>0</v>
      </c>
      <c r="R3074" s="636" t="s">
        <v>12013</v>
      </c>
      <c r="S3074" s="636">
        <v>4205109214</v>
      </c>
      <c r="T3074" s="528" t="s">
        <v>12014</v>
      </c>
      <c r="U3074" s="636"/>
      <c r="V3074" s="636"/>
      <c r="W3074" s="634">
        <v>42408</v>
      </c>
      <c r="X3074" s="634">
        <v>42410</v>
      </c>
      <c r="Y3074" s="636" t="s">
        <v>12279</v>
      </c>
      <c r="Z3074" s="637">
        <v>136814.53</v>
      </c>
      <c r="AA3074" s="636" t="s">
        <v>12013</v>
      </c>
      <c r="AB3074" s="636">
        <v>4205109214</v>
      </c>
    </row>
    <row r="3075" spans="1:28" ht="78.75">
      <c r="A3075" s="475" t="s">
        <v>28797</v>
      </c>
      <c r="B3075" s="531" t="s">
        <v>12274</v>
      </c>
      <c r="C3075" s="636">
        <v>4218020250</v>
      </c>
      <c r="D3075" s="632" t="s">
        <v>269</v>
      </c>
      <c r="E3075" s="636" t="s">
        <v>12020</v>
      </c>
      <c r="F3075" s="634">
        <v>42394</v>
      </c>
      <c r="G3075" s="634">
        <v>42408</v>
      </c>
      <c r="H3075" s="665" t="s">
        <v>12280</v>
      </c>
      <c r="I3075" s="636" t="s">
        <v>12022</v>
      </c>
      <c r="J3075" s="636"/>
      <c r="K3075" s="632" t="s">
        <v>10</v>
      </c>
      <c r="L3075" s="639">
        <v>1</v>
      </c>
      <c r="M3075" s="639" t="s">
        <v>694</v>
      </c>
      <c r="N3075" s="662">
        <v>484312.43</v>
      </c>
      <c r="O3075" s="662">
        <v>484312.43</v>
      </c>
      <c r="P3075" s="647">
        <f t="shared" si="97"/>
        <v>0</v>
      </c>
      <c r="Q3075" s="638">
        <f t="shared" si="98"/>
        <v>0</v>
      </c>
      <c r="R3075" s="476" t="s">
        <v>1593</v>
      </c>
      <c r="S3075" s="636">
        <v>4217146884</v>
      </c>
      <c r="T3075" s="528" t="s">
        <v>12023</v>
      </c>
      <c r="U3075" s="636"/>
      <c r="V3075" s="636"/>
      <c r="W3075" s="634">
        <v>42416</v>
      </c>
      <c r="X3075" s="634">
        <v>42416</v>
      </c>
      <c r="Y3075" s="636" t="s">
        <v>12281</v>
      </c>
      <c r="Z3075" s="662">
        <v>484312.43</v>
      </c>
      <c r="AA3075" s="476" t="s">
        <v>1593</v>
      </c>
      <c r="AB3075" s="636">
        <v>4217146884</v>
      </c>
    </row>
    <row r="3076" spans="1:28" ht="123.75">
      <c r="A3076" s="475" t="s">
        <v>28798</v>
      </c>
      <c r="B3076" s="531" t="s">
        <v>7188</v>
      </c>
      <c r="C3076" s="636">
        <v>4218003085</v>
      </c>
      <c r="D3076" s="632" t="s">
        <v>265</v>
      </c>
      <c r="E3076" s="636" t="s">
        <v>12008</v>
      </c>
      <c r="F3076" s="634">
        <v>42355</v>
      </c>
      <c r="G3076" s="634">
        <v>42367</v>
      </c>
      <c r="H3076" s="636" t="s">
        <v>12282</v>
      </c>
      <c r="I3076" s="636" t="s">
        <v>541</v>
      </c>
      <c r="J3076" s="476"/>
      <c r="K3076" s="632" t="s">
        <v>10</v>
      </c>
      <c r="L3076" s="639">
        <v>1</v>
      </c>
      <c r="M3076" s="639" t="s">
        <v>694</v>
      </c>
      <c r="N3076" s="662">
        <v>10000</v>
      </c>
      <c r="O3076" s="662">
        <v>10000</v>
      </c>
      <c r="P3076" s="647">
        <f t="shared" si="97"/>
        <v>0</v>
      </c>
      <c r="Q3076" s="638">
        <f t="shared" si="98"/>
        <v>0</v>
      </c>
      <c r="R3076" s="636" t="s">
        <v>6297</v>
      </c>
      <c r="S3076" s="636">
        <v>7707049391</v>
      </c>
      <c r="T3076" s="528" t="s">
        <v>12283</v>
      </c>
      <c r="U3076" s="636"/>
      <c r="V3076" s="636"/>
      <c r="W3076" s="670">
        <v>42380</v>
      </c>
      <c r="X3076" s="634">
        <v>42565</v>
      </c>
      <c r="Y3076" s="476" t="s">
        <v>12284</v>
      </c>
      <c r="Z3076" s="662">
        <v>10000</v>
      </c>
      <c r="AA3076" s="636" t="s">
        <v>6297</v>
      </c>
      <c r="AB3076" s="636">
        <v>7707049391</v>
      </c>
    </row>
    <row r="3077" spans="1:28" ht="123.75">
      <c r="A3077" s="475" t="s">
        <v>28799</v>
      </c>
      <c r="B3077" s="531" t="s">
        <v>7188</v>
      </c>
      <c r="C3077" s="636">
        <v>4218003085</v>
      </c>
      <c r="D3077" s="632" t="s">
        <v>269</v>
      </c>
      <c r="E3077" s="636" t="s">
        <v>12016</v>
      </c>
      <c r="F3077" s="634">
        <v>42391</v>
      </c>
      <c r="G3077" s="634">
        <v>42408</v>
      </c>
      <c r="H3077" s="636" t="s">
        <v>12285</v>
      </c>
      <c r="I3077" s="636" t="s">
        <v>12018</v>
      </c>
      <c r="J3077" s="636"/>
      <c r="K3077" s="632" t="s">
        <v>10</v>
      </c>
      <c r="L3077" s="639">
        <v>1</v>
      </c>
      <c r="M3077" s="639" t="s">
        <v>694</v>
      </c>
      <c r="N3077" s="662">
        <v>38262.33</v>
      </c>
      <c r="O3077" s="662">
        <v>38262.33</v>
      </c>
      <c r="P3077" s="647">
        <f t="shared" si="97"/>
        <v>0</v>
      </c>
      <c r="Q3077" s="638">
        <f t="shared" si="98"/>
        <v>0</v>
      </c>
      <c r="R3077" s="476" t="s">
        <v>563</v>
      </c>
      <c r="S3077" s="636">
        <v>4217166136</v>
      </c>
      <c r="T3077" s="528" t="s">
        <v>12019</v>
      </c>
      <c r="U3077" s="636"/>
      <c r="V3077" s="636"/>
      <c r="W3077" s="634">
        <v>42417</v>
      </c>
      <c r="X3077" s="634">
        <v>42417</v>
      </c>
      <c r="Y3077" s="636" t="s">
        <v>12286</v>
      </c>
      <c r="Z3077" s="662">
        <v>38262.33</v>
      </c>
      <c r="AA3077" s="476" t="s">
        <v>563</v>
      </c>
      <c r="AB3077" s="636">
        <v>4217166136</v>
      </c>
    </row>
    <row r="3078" spans="1:28" ht="123.75">
      <c r="A3078" s="475" t="s">
        <v>28800</v>
      </c>
      <c r="B3078" s="531" t="s">
        <v>7188</v>
      </c>
      <c r="C3078" s="636">
        <v>4218003085</v>
      </c>
      <c r="D3078" s="632" t="s">
        <v>269</v>
      </c>
      <c r="E3078" s="636" t="s">
        <v>12020</v>
      </c>
      <c r="F3078" s="634">
        <v>42391</v>
      </c>
      <c r="G3078" s="634">
        <v>42408</v>
      </c>
      <c r="H3078" s="636" t="s">
        <v>12287</v>
      </c>
      <c r="I3078" s="636" t="s">
        <v>12022</v>
      </c>
      <c r="J3078" s="636"/>
      <c r="K3078" s="632" t="s">
        <v>10</v>
      </c>
      <c r="L3078" s="639">
        <v>1</v>
      </c>
      <c r="M3078" s="639" t="s">
        <v>694</v>
      </c>
      <c r="N3078" s="662">
        <v>217840.03</v>
      </c>
      <c r="O3078" s="662">
        <v>217840.03</v>
      </c>
      <c r="P3078" s="647">
        <f t="shared" si="97"/>
        <v>0</v>
      </c>
      <c r="Q3078" s="638">
        <f t="shared" si="98"/>
        <v>0</v>
      </c>
      <c r="R3078" s="476" t="s">
        <v>1593</v>
      </c>
      <c r="S3078" s="636">
        <v>4217146884</v>
      </c>
      <c r="T3078" s="528" t="s">
        <v>12023</v>
      </c>
      <c r="U3078" s="636"/>
      <c r="V3078" s="636"/>
      <c r="W3078" s="634">
        <v>42416</v>
      </c>
      <c r="X3078" s="634">
        <v>42416</v>
      </c>
      <c r="Y3078" s="636" t="s">
        <v>12288</v>
      </c>
      <c r="Z3078" s="662">
        <v>217840.03</v>
      </c>
      <c r="AA3078" s="476" t="s">
        <v>1593</v>
      </c>
      <c r="AB3078" s="636">
        <v>4217146884</v>
      </c>
    </row>
    <row r="3079" spans="1:28" ht="123.75">
      <c r="A3079" s="475" t="s">
        <v>28801</v>
      </c>
      <c r="B3079" s="531" t="s">
        <v>7188</v>
      </c>
      <c r="C3079" s="636">
        <v>4218003085</v>
      </c>
      <c r="D3079" s="632" t="s">
        <v>268</v>
      </c>
      <c r="E3079" s="476" t="s">
        <v>12012</v>
      </c>
      <c r="F3079" s="634">
        <v>42391</v>
      </c>
      <c r="G3079" s="634"/>
      <c r="H3079" s="636"/>
      <c r="I3079" s="636" t="s">
        <v>1367</v>
      </c>
      <c r="J3079" s="636"/>
      <c r="K3079" s="632" t="s">
        <v>10</v>
      </c>
      <c r="L3079" s="639">
        <v>1</v>
      </c>
      <c r="M3079" s="639" t="s">
        <v>694</v>
      </c>
      <c r="N3079" s="662">
        <v>167716.16</v>
      </c>
      <c r="O3079" s="662">
        <v>167716.16</v>
      </c>
      <c r="P3079" s="647">
        <f t="shared" si="97"/>
        <v>0</v>
      </c>
      <c r="Q3079" s="638">
        <f t="shared" si="98"/>
        <v>0</v>
      </c>
      <c r="R3079" s="636" t="s">
        <v>12013</v>
      </c>
      <c r="S3079" s="636">
        <v>4205109214</v>
      </c>
      <c r="T3079" s="528" t="s">
        <v>12014</v>
      </c>
      <c r="U3079" s="636"/>
      <c r="V3079" s="636"/>
      <c r="W3079" s="634">
        <v>42408</v>
      </c>
      <c r="X3079" s="634">
        <v>42410</v>
      </c>
      <c r="Y3079" s="636" t="s">
        <v>12289</v>
      </c>
      <c r="Z3079" s="662">
        <v>167716.16</v>
      </c>
      <c r="AA3079" s="636" t="s">
        <v>12013</v>
      </c>
      <c r="AB3079" s="636">
        <v>4205109214</v>
      </c>
    </row>
    <row r="3080" spans="1:28" ht="101.25">
      <c r="A3080" s="475" t="s">
        <v>28802</v>
      </c>
      <c r="B3080" s="531" t="s">
        <v>7190</v>
      </c>
      <c r="C3080" s="636">
        <v>4253008960</v>
      </c>
      <c r="D3080" s="632" t="s">
        <v>269</v>
      </c>
      <c r="E3080" s="636" t="s">
        <v>12016</v>
      </c>
      <c r="F3080" s="634">
        <v>42394</v>
      </c>
      <c r="G3080" s="634">
        <v>42408</v>
      </c>
      <c r="H3080" s="665" t="s">
        <v>12290</v>
      </c>
      <c r="I3080" s="636" t="s">
        <v>12018</v>
      </c>
      <c r="J3080" s="636"/>
      <c r="K3080" s="632" t="s">
        <v>10</v>
      </c>
      <c r="L3080" s="639">
        <v>1</v>
      </c>
      <c r="M3080" s="639" t="s">
        <v>694</v>
      </c>
      <c r="N3080" s="662">
        <v>60706.69</v>
      </c>
      <c r="O3080" s="662">
        <v>60706.69</v>
      </c>
      <c r="P3080" s="647">
        <f t="shared" si="97"/>
        <v>0</v>
      </c>
      <c r="Q3080" s="638">
        <f t="shared" si="98"/>
        <v>0</v>
      </c>
      <c r="R3080" s="476" t="s">
        <v>563</v>
      </c>
      <c r="S3080" s="636">
        <v>4217166136</v>
      </c>
      <c r="T3080" s="528" t="s">
        <v>12045</v>
      </c>
      <c r="U3080" s="636"/>
      <c r="V3080" s="636"/>
      <c r="W3080" s="634">
        <v>42416</v>
      </c>
      <c r="X3080" s="634">
        <v>42416</v>
      </c>
      <c r="Y3080" s="636" t="s">
        <v>12291</v>
      </c>
      <c r="Z3080" s="662">
        <v>60706.69</v>
      </c>
      <c r="AA3080" s="476" t="s">
        <v>563</v>
      </c>
      <c r="AB3080" s="636">
        <v>4217166136</v>
      </c>
    </row>
    <row r="3081" spans="1:28" ht="101.25">
      <c r="A3081" s="475" t="s">
        <v>28803</v>
      </c>
      <c r="B3081" s="531" t="s">
        <v>7190</v>
      </c>
      <c r="C3081" s="636">
        <v>4253008960</v>
      </c>
      <c r="D3081" s="632" t="s">
        <v>265</v>
      </c>
      <c r="E3081" s="636" t="s">
        <v>12008</v>
      </c>
      <c r="F3081" s="634">
        <v>42394</v>
      </c>
      <c r="G3081" s="634">
        <v>42367</v>
      </c>
      <c r="H3081" s="665" t="s">
        <v>12292</v>
      </c>
      <c r="I3081" s="636" t="s">
        <v>541</v>
      </c>
      <c r="J3081" s="636"/>
      <c r="K3081" s="632" t="s">
        <v>10</v>
      </c>
      <c r="L3081" s="639">
        <v>1</v>
      </c>
      <c r="M3081" s="639" t="s">
        <v>694</v>
      </c>
      <c r="N3081" s="662">
        <v>11500</v>
      </c>
      <c r="O3081" s="662">
        <v>11500</v>
      </c>
      <c r="P3081" s="647">
        <f t="shared" si="97"/>
        <v>0</v>
      </c>
      <c r="Q3081" s="638">
        <f t="shared" si="98"/>
        <v>0</v>
      </c>
      <c r="R3081" s="636" t="s">
        <v>6297</v>
      </c>
      <c r="S3081" s="636">
        <v>7707049391</v>
      </c>
      <c r="T3081" s="528" t="s">
        <v>12104</v>
      </c>
      <c r="U3081" s="636"/>
      <c r="V3081" s="636"/>
      <c r="W3081" s="634">
        <v>42384</v>
      </c>
      <c r="X3081" s="634">
        <v>42556</v>
      </c>
      <c r="Y3081" s="636" t="s">
        <v>12293</v>
      </c>
      <c r="Z3081" s="662">
        <v>11500</v>
      </c>
      <c r="AA3081" s="636" t="s">
        <v>6297</v>
      </c>
      <c r="AB3081" s="636">
        <v>7707049391</v>
      </c>
    </row>
    <row r="3082" spans="1:28" ht="101.25">
      <c r="A3082" s="475" t="s">
        <v>28804</v>
      </c>
      <c r="B3082" s="531" t="s">
        <v>7190</v>
      </c>
      <c r="C3082" s="636">
        <v>4253008960</v>
      </c>
      <c r="D3082" s="632" t="s">
        <v>269</v>
      </c>
      <c r="E3082" s="636" t="s">
        <v>12020</v>
      </c>
      <c r="F3082" s="634">
        <v>42394</v>
      </c>
      <c r="G3082" s="634">
        <v>42408</v>
      </c>
      <c r="H3082" s="665" t="s">
        <v>12294</v>
      </c>
      <c r="I3082" s="636" t="s">
        <v>12022</v>
      </c>
      <c r="J3082" s="636"/>
      <c r="K3082" s="632" t="s">
        <v>10</v>
      </c>
      <c r="L3082" s="639">
        <v>1</v>
      </c>
      <c r="M3082" s="639" t="s">
        <v>694</v>
      </c>
      <c r="N3082" s="662">
        <v>824752.8</v>
      </c>
      <c r="O3082" s="662">
        <v>824752.8</v>
      </c>
      <c r="P3082" s="647">
        <f t="shared" si="97"/>
        <v>0</v>
      </c>
      <c r="Q3082" s="638">
        <f t="shared" si="98"/>
        <v>0</v>
      </c>
      <c r="R3082" s="476" t="s">
        <v>1593</v>
      </c>
      <c r="S3082" s="636">
        <v>4217146884</v>
      </c>
      <c r="T3082" s="528" t="s">
        <v>12032</v>
      </c>
      <c r="U3082" s="636"/>
      <c r="V3082" s="636"/>
      <c r="W3082" s="634">
        <v>42417</v>
      </c>
      <c r="X3082" s="634">
        <v>42417</v>
      </c>
      <c r="Y3082" s="636" t="s">
        <v>12295</v>
      </c>
      <c r="Z3082" s="662">
        <v>824752.8</v>
      </c>
      <c r="AA3082" s="476" t="s">
        <v>1593</v>
      </c>
      <c r="AB3082" s="636">
        <v>4217146884</v>
      </c>
    </row>
    <row r="3083" spans="1:28" ht="101.25">
      <c r="A3083" s="475" t="s">
        <v>28805</v>
      </c>
      <c r="B3083" s="531" t="s">
        <v>7190</v>
      </c>
      <c r="C3083" s="636">
        <v>4253008960</v>
      </c>
      <c r="D3083" s="632" t="s">
        <v>268</v>
      </c>
      <c r="E3083" s="476" t="s">
        <v>12012</v>
      </c>
      <c r="F3083" s="634">
        <v>42394</v>
      </c>
      <c r="G3083" s="636"/>
      <c r="H3083" s="636"/>
      <c r="I3083" s="636" t="s">
        <v>1367</v>
      </c>
      <c r="J3083" s="636"/>
      <c r="K3083" s="632" t="s">
        <v>10</v>
      </c>
      <c r="L3083" s="639">
        <v>1</v>
      </c>
      <c r="M3083" s="639" t="s">
        <v>694</v>
      </c>
      <c r="N3083" s="662">
        <v>150335.62</v>
      </c>
      <c r="O3083" s="662">
        <v>150335.62</v>
      </c>
      <c r="P3083" s="647">
        <f t="shared" si="97"/>
        <v>0</v>
      </c>
      <c r="Q3083" s="638">
        <f t="shared" si="98"/>
        <v>0</v>
      </c>
      <c r="R3083" s="636" t="s">
        <v>12013</v>
      </c>
      <c r="S3083" s="636">
        <v>4205109214</v>
      </c>
      <c r="T3083" s="528" t="s">
        <v>12296</v>
      </c>
      <c r="U3083" s="636"/>
      <c r="V3083" s="636"/>
      <c r="W3083" s="634">
        <v>42408</v>
      </c>
      <c r="X3083" s="634">
        <v>42408</v>
      </c>
      <c r="Y3083" s="636" t="s">
        <v>12297</v>
      </c>
      <c r="Z3083" s="662">
        <v>150335.62</v>
      </c>
      <c r="AA3083" s="636" t="s">
        <v>12013</v>
      </c>
      <c r="AB3083" s="636">
        <v>4205109214</v>
      </c>
    </row>
    <row r="3084" spans="1:28" ht="101.25">
      <c r="A3084" s="475" t="s">
        <v>28806</v>
      </c>
      <c r="B3084" s="531" t="s">
        <v>7192</v>
      </c>
      <c r="C3084" s="636">
        <v>4218020718</v>
      </c>
      <c r="D3084" s="632" t="s">
        <v>265</v>
      </c>
      <c r="E3084" s="636" t="s">
        <v>12008</v>
      </c>
      <c r="F3084" s="634">
        <v>42355</v>
      </c>
      <c r="G3084" s="634">
        <v>42367</v>
      </c>
      <c r="H3084" s="665" t="s">
        <v>12298</v>
      </c>
      <c r="I3084" s="636" t="s">
        <v>541</v>
      </c>
      <c r="J3084" s="476"/>
      <c r="K3084" s="632" t="s">
        <v>10</v>
      </c>
      <c r="L3084" s="639">
        <v>1</v>
      </c>
      <c r="M3084" s="639" t="s">
        <v>694</v>
      </c>
      <c r="N3084" s="662">
        <v>11500</v>
      </c>
      <c r="O3084" s="662">
        <v>11500</v>
      </c>
      <c r="P3084" s="647">
        <f t="shared" si="97"/>
        <v>0</v>
      </c>
      <c r="Q3084" s="638">
        <f t="shared" si="98"/>
        <v>0</v>
      </c>
      <c r="R3084" s="636" t="s">
        <v>6297</v>
      </c>
      <c r="S3084" s="636">
        <v>7707049391</v>
      </c>
      <c r="T3084" s="528" t="s">
        <v>12299</v>
      </c>
      <c r="U3084" s="636"/>
      <c r="V3084" s="636"/>
      <c r="W3084" s="670">
        <v>42380</v>
      </c>
      <c r="X3084" s="634">
        <v>42555</v>
      </c>
      <c r="Y3084" s="476" t="s">
        <v>12300</v>
      </c>
      <c r="Z3084" s="662">
        <v>11500</v>
      </c>
      <c r="AA3084" s="636" t="s">
        <v>6297</v>
      </c>
      <c r="AB3084" s="636">
        <v>7707049391</v>
      </c>
    </row>
    <row r="3085" spans="1:28" ht="101.25">
      <c r="A3085" s="475" t="s">
        <v>28807</v>
      </c>
      <c r="B3085" s="531" t="s">
        <v>7192</v>
      </c>
      <c r="C3085" s="636">
        <v>4218020718</v>
      </c>
      <c r="D3085" s="632" t="s">
        <v>269</v>
      </c>
      <c r="E3085" s="636" t="s">
        <v>12016</v>
      </c>
      <c r="F3085" s="634">
        <v>42394</v>
      </c>
      <c r="G3085" s="634">
        <v>42408</v>
      </c>
      <c r="H3085" s="665" t="s">
        <v>12301</v>
      </c>
      <c r="I3085" s="636" t="s">
        <v>12018</v>
      </c>
      <c r="J3085" s="636"/>
      <c r="K3085" s="632" t="s">
        <v>10</v>
      </c>
      <c r="L3085" s="639">
        <v>1</v>
      </c>
      <c r="M3085" s="639" t="s">
        <v>694</v>
      </c>
      <c r="N3085" s="662">
        <v>58583.06</v>
      </c>
      <c r="O3085" s="662">
        <v>58583.06</v>
      </c>
      <c r="P3085" s="647">
        <f t="shared" si="97"/>
        <v>0</v>
      </c>
      <c r="Q3085" s="638">
        <f t="shared" si="98"/>
        <v>0</v>
      </c>
      <c r="R3085" s="476" t="s">
        <v>563</v>
      </c>
      <c r="S3085" s="636">
        <v>4217166136</v>
      </c>
      <c r="T3085" s="528" t="s">
        <v>12019</v>
      </c>
      <c r="U3085" s="636"/>
      <c r="V3085" s="636"/>
      <c r="W3085" s="634">
        <v>42417</v>
      </c>
      <c r="X3085" s="634">
        <v>42417</v>
      </c>
      <c r="Y3085" s="636" t="s">
        <v>12302</v>
      </c>
      <c r="Z3085" s="662">
        <v>58583.06</v>
      </c>
      <c r="AA3085" s="476" t="s">
        <v>563</v>
      </c>
      <c r="AB3085" s="636">
        <v>4217166136</v>
      </c>
    </row>
    <row r="3086" spans="1:28" ht="101.25">
      <c r="A3086" s="475" t="s">
        <v>28808</v>
      </c>
      <c r="B3086" s="531" t="s">
        <v>7192</v>
      </c>
      <c r="C3086" s="636">
        <v>4218020718</v>
      </c>
      <c r="D3086" s="632" t="s">
        <v>269</v>
      </c>
      <c r="E3086" s="636" t="s">
        <v>12020</v>
      </c>
      <c r="F3086" s="634">
        <v>42394</v>
      </c>
      <c r="G3086" s="634">
        <v>42408</v>
      </c>
      <c r="H3086" s="665" t="s">
        <v>12303</v>
      </c>
      <c r="I3086" s="636" t="s">
        <v>12022</v>
      </c>
      <c r="J3086" s="636"/>
      <c r="K3086" s="632" t="s">
        <v>10</v>
      </c>
      <c r="L3086" s="639">
        <v>1</v>
      </c>
      <c r="M3086" s="639" t="s">
        <v>694</v>
      </c>
      <c r="N3086" s="662">
        <v>533922.98</v>
      </c>
      <c r="O3086" s="662">
        <v>533922.98</v>
      </c>
      <c r="P3086" s="647">
        <f t="shared" si="97"/>
        <v>0</v>
      </c>
      <c r="Q3086" s="638">
        <f t="shared" si="98"/>
        <v>0</v>
      </c>
      <c r="R3086" s="476" t="s">
        <v>1593</v>
      </c>
      <c r="S3086" s="636">
        <v>4217146884</v>
      </c>
      <c r="T3086" s="528" t="s">
        <v>12023</v>
      </c>
      <c r="U3086" s="636"/>
      <c r="V3086" s="636"/>
      <c r="W3086" s="634">
        <v>42416</v>
      </c>
      <c r="X3086" s="634">
        <v>42416</v>
      </c>
      <c r="Y3086" s="636" t="s">
        <v>12304</v>
      </c>
      <c r="Z3086" s="662">
        <v>533922.98</v>
      </c>
      <c r="AA3086" s="476" t="s">
        <v>1593</v>
      </c>
      <c r="AB3086" s="636">
        <v>4217146884</v>
      </c>
    </row>
    <row r="3087" spans="1:28" ht="101.25">
      <c r="A3087" s="475" t="s">
        <v>28809</v>
      </c>
      <c r="B3087" s="531" t="s">
        <v>7192</v>
      </c>
      <c r="C3087" s="636">
        <v>4218020718</v>
      </c>
      <c r="D3087" s="632" t="s">
        <v>268</v>
      </c>
      <c r="E3087" s="476" t="s">
        <v>12012</v>
      </c>
      <c r="F3087" s="634">
        <v>42394</v>
      </c>
      <c r="G3087" s="634"/>
      <c r="H3087" s="636"/>
      <c r="I3087" s="636" t="s">
        <v>1367</v>
      </c>
      <c r="J3087" s="636"/>
      <c r="K3087" s="632" t="s">
        <v>10</v>
      </c>
      <c r="L3087" s="639">
        <v>1</v>
      </c>
      <c r="M3087" s="639" t="s">
        <v>694</v>
      </c>
      <c r="N3087" s="662">
        <v>152701.54</v>
      </c>
      <c r="O3087" s="662">
        <v>152701.54</v>
      </c>
      <c r="P3087" s="647">
        <f t="shared" si="97"/>
        <v>0</v>
      </c>
      <c r="Q3087" s="638">
        <f t="shared" si="98"/>
        <v>0</v>
      </c>
      <c r="R3087" s="636" t="s">
        <v>12013</v>
      </c>
      <c r="S3087" s="636">
        <v>4205109214</v>
      </c>
      <c r="T3087" s="528" t="s">
        <v>12014</v>
      </c>
      <c r="U3087" s="636"/>
      <c r="V3087" s="636"/>
      <c r="W3087" s="634">
        <v>42408</v>
      </c>
      <c r="X3087" s="634">
        <v>42410</v>
      </c>
      <c r="Y3087" s="636" t="s">
        <v>12305</v>
      </c>
      <c r="Z3087" s="662">
        <v>152701.54</v>
      </c>
      <c r="AA3087" s="636" t="s">
        <v>12013</v>
      </c>
      <c r="AB3087" s="636">
        <v>4205109214</v>
      </c>
    </row>
    <row r="3088" spans="1:28" ht="101.25">
      <c r="A3088" s="475" t="s">
        <v>28810</v>
      </c>
      <c r="B3088" s="531" t="s">
        <v>7198</v>
      </c>
      <c r="C3088" s="636">
        <v>4218020719</v>
      </c>
      <c r="D3088" s="632" t="s">
        <v>265</v>
      </c>
      <c r="E3088" s="636" t="s">
        <v>12008</v>
      </c>
      <c r="F3088" s="634">
        <v>42356</v>
      </c>
      <c r="G3088" s="634">
        <v>42367</v>
      </c>
      <c r="H3088" s="632" t="s">
        <v>12306</v>
      </c>
      <c r="I3088" s="636" t="s">
        <v>541</v>
      </c>
      <c r="J3088" s="636"/>
      <c r="K3088" s="632" t="s">
        <v>10</v>
      </c>
      <c r="L3088" s="639">
        <v>1</v>
      </c>
      <c r="M3088" s="639" t="s">
        <v>694</v>
      </c>
      <c r="N3088" s="662">
        <v>15000</v>
      </c>
      <c r="O3088" s="662">
        <v>15000</v>
      </c>
      <c r="P3088" s="647">
        <f t="shared" si="97"/>
        <v>0</v>
      </c>
      <c r="Q3088" s="638">
        <f t="shared" si="98"/>
        <v>0</v>
      </c>
      <c r="R3088" s="636" t="s">
        <v>6297</v>
      </c>
      <c r="S3088" s="636">
        <v>7707049391</v>
      </c>
      <c r="T3088" s="528" t="s">
        <v>12010</v>
      </c>
      <c r="U3088" s="636"/>
      <c r="V3088" s="636"/>
      <c r="W3088" s="670">
        <v>42380</v>
      </c>
      <c r="X3088" s="634">
        <v>42556</v>
      </c>
      <c r="Y3088" s="476" t="s">
        <v>12307</v>
      </c>
      <c r="Z3088" s="662">
        <v>15000</v>
      </c>
      <c r="AA3088" s="636" t="s">
        <v>6297</v>
      </c>
      <c r="AB3088" s="636">
        <v>7707049391</v>
      </c>
    </row>
    <row r="3089" spans="1:28" ht="101.25">
      <c r="A3089" s="475" t="s">
        <v>28811</v>
      </c>
      <c r="B3089" s="531" t="s">
        <v>7198</v>
      </c>
      <c r="C3089" s="636">
        <v>4218008686</v>
      </c>
      <c r="D3089" s="632" t="s">
        <v>269</v>
      </c>
      <c r="E3089" s="636" t="s">
        <v>12016</v>
      </c>
      <c r="F3089" s="634">
        <v>42394</v>
      </c>
      <c r="G3089" s="634">
        <v>42408</v>
      </c>
      <c r="H3089" s="632" t="s">
        <v>12308</v>
      </c>
      <c r="I3089" s="636" t="s">
        <v>12018</v>
      </c>
      <c r="J3089" s="636"/>
      <c r="K3089" s="632" t="s">
        <v>10</v>
      </c>
      <c r="L3089" s="639">
        <v>1</v>
      </c>
      <c r="M3089" s="639" t="s">
        <v>694</v>
      </c>
      <c r="N3089" s="662">
        <v>81038.7</v>
      </c>
      <c r="O3089" s="662">
        <v>81038.7</v>
      </c>
      <c r="P3089" s="647">
        <f t="shared" si="97"/>
        <v>0</v>
      </c>
      <c r="Q3089" s="638">
        <f t="shared" si="98"/>
        <v>0</v>
      </c>
      <c r="R3089" s="476" t="s">
        <v>563</v>
      </c>
      <c r="S3089" s="636">
        <v>4217166136</v>
      </c>
      <c r="T3089" s="528" t="s">
        <v>12019</v>
      </c>
      <c r="U3089" s="636"/>
      <c r="V3089" s="636"/>
      <c r="W3089" s="634">
        <v>42416</v>
      </c>
      <c r="X3089" s="634">
        <v>42416</v>
      </c>
      <c r="Y3089" s="632" t="s">
        <v>12309</v>
      </c>
      <c r="Z3089" s="662">
        <v>81038.7</v>
      </c>
      <c r="AA3089" s="476" t="s">
        <v>563</v>
      </c>
      <c r="AB3089" s="636">
        <v>4217166136</v>
      </c>
    </row>
    <row r="3090" spans="1:28" ht="101.25">
      <c r="A3090" s="475" t="s">
        <v>28812</v>
      </c>
      <c r="B3090" s="531" t="s">
        <v>7198</v>
      </c>
      <c r="C3090" s="636">
        <v>4218008686</v>
      </c>
      <c r="D3090" s="632" t="s">
        <v>269</v>
      </c>
      <c r="E3090" s="636" t="s">
        <v>12020</v>
      </c>
      <c r="F3090" s="634">
        <v>42391</v>
      </c>
      <c r="G3090" s="634">
        <v>42408</v>
      </c>
      <c r="H3090" s="632" t="s">
        <v>12310</v>
      </c>
      <c r="I3090" s="636" t="s">
        <v>12022</v>
      </c>
      <c r="J3090" s="636"/>
      <c r="K3090" s="632" t="s">
        <v>10</v>
      </c>
      <c r="L3090" s="639">
        <v>1</v>
      </c>
      <c r="M3090" s="639" t="s">
        <v>694</v>
      </c>
      <c r="N3090" s="662">
        <v>704087.12</v>
      </c>
      <c r="O3090" s="662">
        <v>704087.12</v>
      </c>
      <c r="P3090" s="647">
        <f t="shared" si="97"/>
        <v>0</v>
      </c>
      <c r="Q3090" s="638">
        <f t="shared" si="98"/>
        <v>0</v>
      </c>
      <c r="R3090" s="476" t="s">
        <v>1593</v>
      </c>
      <c r="S3090" s="636">
        <v>4217146884</v>
      </c>
      <c r="T3090" s="528" t="s">
        <v>12023</v>
      </c>
      <c r="U3090" s="636"/>
      <c r="V3090" s="636"/>
      <c r="W3090" s="634">
        <v>42416</v>
      </c>
      <c r="X3090" s="634">
        <v>42416</v>
      </c>
      <c r="Y3090" s="632" t="s">
        <v>12311</v>
      </c>
      <c r="Z3090" s="662">
        <v>704087.12</v>
      </c>
      <c r="AA3090" s="476" t="s">
        <v>1593</v>
      </c>
      <c r="AB3090" s="636">
        <v>4217146884</v>
      </c>
    </row>
    <row r="3091" spans="1:28" ht="101.25">
      <c r="A3091" s="475" t="s">
        <v>28813</v>
      </c>
      <c r="B3091" s="531" t="s">
        <v>7202</v>
      </c>
      <c r="C3091" s="636">
        <v>4218016285</v>
      </c>
      <c r="D3091" s="632" t="s">
        <v>265</v>
      </c>
      <c r="E3091" s="636" t="s">
        <v>12008</v>
      </c>
      <c r="F3091" s="634">
        <v>42357</v>
      </c>
      <c r="G3091" s="634">
        <v>42366</v>
      </c>
      <c r="H3091" s="632" t="s">
        <v>12312</v>
      </c>
      <c r="I3091" s="636" t="s">
        <v>541</v>
      </c>
      <c r="J3091" s="636"/>
      <c r="K3091" s="632" t="s">
        <v>10</v>
      </c>
      <c r="L3091" s="639">
        <v>1</v>
      </c>
      <c r="M3091" s="639" t="s">
        <v>694</v>
      </c>
      <c r="N3091" s="662">
        <v>14000</v>
      </c>
      <c r="O3091" s="662">
        <v>14000</v>
      </c>
      <c r="P3091" s="647">
        <f t="shared" ref="P3091:P3154" si="99">N3091-O3091</f>
        <v>0</v>
      </c>
      <c r="Q3091" s="638">
        <f t="shared" ref="Q3091:Q3154" si="100">(100-((O3091/N3091)*100))/100</f>
        <v>0</v>
      </c>
      <c r="R3091" s="636" t="s">
        <v>6297</v>
      </c>
      <c r="S3091" s="636">
        <v>7707049391</v>
      </c>
      <c r="T3091" s="528" t="s">
        <v>12313</v>
      </c>
      <c r="U3091" s="636"/>
      <c r="V3091" s="636"/>
      <c r="W3091" s="634">
        <v>42380</v>
      </c>
      <c r="X3091" s="634">
        <v>42556</v>
      </c>
      <c r="Y3091" s="636" t="s">
        <v>12314</v>
      </c>
      <c r="Z3091" s="662">
        <v>14000</v>
      </c>
      <c r="AA3091" s="636" t="s">
        <v>6297</v>
      </c>
      <c r="AB3091" s="636">
        <v>7707049391</v>
      </c>
    </row>
    <row r="3092" spans="1:28" ht="101.25">
      <c r="A3092" s="475" t="s">
        <v>28814</v>
      </c>
      <c r="B3092" s="531" t="s">
        <v>7202</v>
      </c>
      <c r="C3092" s="636">
        <v>4218016285</v>
      </c>
      <c r="D3092" s="632" t="s">
        <v>269</v>
      </c>
      <c r="E3092" s="636" t="s">
        <v>12020</v>
      </c>
      <c r="F3092" s="634">
        <v>42391</v>
      </c>
      <c r="G3092" s="634">
        <v>42409</v>
      </c>
      <c r="H3092" s="632" t="s">
        <v>12315</v>
      </c>
      <c r="I3092" s="636" t="s">
        <v>12022</v>
      </c>
      <c r="J3092" s="636"/>
      <c r="K3092" s="632" t="s">
        <v>10</v>
      </c>
      <c r="L3092" s="639">
        <v>1</v>
      </c>
      <c r="M3092" s="639" t="s">
        <v>694</v>
      </c>
      <c r="N3092" s="662">
        <v>456505.9</v>
      </c>
      <c r="O3092" s="662">
        <v>456505.9</v>
      </c>
      <c r="P3092" s="647">
        <f t="shared" si="99"/>
        <v>0</v>
      </c>
      <c r="Q3092" s="638">
        <f t="shared" si="100"/>
        <v>0</v>
      </c>
      <c r="R3092" s="476" t="s">
        <v>1593</v>
      </c>
      <c r="S3092" s="636">
        <v>4217146884</v>
      </c>
      <c r="T3092" s="528" t="s">
        <v>12126</v>
      </c>
      <c r="U3092" s="636"/>
      <c r="V3092" s="636"/>
      <c r="W3092" s="634">
        <v>42415</v>
      </c>
      <c r="X3092" s="634">
        <v>42416</v>
      </c>
      <c r="Y3092" s="632" t="s">
        <v>12316</v>
      </c>
      <c r="Z3092" s="662">
        <v>456505.9</v>
      </c>
      <c r="AA3092" s="476" t="s">
        <v>1593</v>
      </c>
      <c r="AB3092" s="636">
        <v>4217146884</v>
      </c>
    </row>
    <row r="3093" spans="1:28" ht="101.25">
      <c r="A3093" s="475" t="s">
        <v>28815</v>
      </c>
      <c r="B3093" s="531" t="s">
        <v>7202</v>
      </c>
      <c r="C3093" s="636">
        <v>4218016285</v>
      </c>
      <c r="D3093" s="632" t="s">
        <v>269</v>
      </c>
      <c r="E3093" s="636" t="s">
        <v>12016</v>
      </c>
      <c r="F3093" s="634">
        <v>42391</v>
      </c>
      <c r="G3093" s="634">
        <v>42409</v>
      </c>
      <c r="H3093" s="632" t="s">
        <v>12317</v>
      </c>
      <c r="I3093" s="636" t="s">
        <v>12018</v>
      </c>
      <c r="J3093" s="636"/>
      <c r="K3093" s="632" t="s">
        <v>10</v>
      </c>
      <c r="L3093" s="639">
        <v>1</v>
      </c>
      <c r="M3093" s="639" t="s">
        <v>694</v>
      </c>
      <c r="N3093" s="662">
        <v>67922.13</v>
      </c>
      <c r="O3093" s="662">
        <v>67922.13</v>
      </c>
      <c r="P3093" s="647">
        <f t="shared" si="99"/>
        <v>0</v>
      </c>
      <c r="Q3093" s="638">
        <f t="shared" si="100"/>
        <v>0</v>
      </c>
      <c r="R3093" s="476" t="s">
        <v>563</v>
      </c>
      <c r="S3093" s="636">
        <v>4217166136</v>
      </c>
      <c r="T3093" s="528" t="s">
        <v>12045</v>
      </c>
      <c r="U3093" s="636"/>
      <c r="V3093" s="636"/>
      <c r="W3093" s="634">
        <v>42420</v>
      </c>
      <c r="X3093" s="634">
        <v>42420</v>
      </c>
      <c r="Y3093" s="632" t="s">
        <v>12318</v>
      </c>
      <c r="Z3093" s="662">
        <v>67922.13</v>
      </c>
      <c r="AA3093" s="476" t="s">
        <v>563</v>
      </c>
      <c r="AB3093" s="636">
        <v>4217166136</v>
      </c>
    </row>
    <row r="3094" spans="1:28" ht="101.25">
      <c r="A3094" s="475" t="s">
        <v>28816</v>
      </c>
      <c r="B3094" s="531" t="s">
        <v>7206</v>
      </c>
      <c r="C3094" s="636">
        <v>4218020725</v>
      </c>
      <c r="D3094" s="632" t="s">
        <v>265</v>
      </c>
      <c r="E3094" s="636" t="s">
        <v>12008</v>
      </c>
      <c r="F3094" s="634">
        <v>42394</v>
      </c>
      <c r="G3094" s="634">
        <v>42367</v>
      </c>
      <c r="H3094" s="665" t="s">
        <v>12319</v>
      </c>
      <c r="I3094" s="636" t="s">
        <v>541</v>
      </c>
      <c r="J3094" s="636"/>
      <c r="K3094" s="632" t="s">
        <v>10</v>
      </c>
      <c r="L3094" s="639">
        <v>1</v>
      </c>
      <c r="M3094" s="639" t="s">
        <v>694</v>
      </c>
      <c r="N3094" s="662">
        <v>14000</v>
      </c>
      <c r="O3094" s="662">
        <v>14000</v>
      </c>
      <c r="P3094" s="647">
        <f t="shared" si="99"/>
        <v>0</v>
      </c>
      <c r="Q3094" s="638">
        <f t="shared" si="100"/>
        <v>0</v>
      </c>
      <c r="R3094" s="636" t="s">
        <v>6297</v>
      </c>
      <c r="S3094" s="636">
        <v>7707049391</v>
      </c>
      <c r="T3094" s="528" t="s">
        <v>12010</v>
      </c>
      <c r="U3094" s="636"/>
      <c r="V3094" s="636"/>
      <c r="W3094" s="634">
        <v>42405</v>
      </c>
      <c r="X3094" s="634">
        <v>42555</v>
      </c>
      <c r="Y3094" s="636" t="s">
        <v>12320</v>
      </c>
      <c r="Z3094" s="662">
        <v>14000</v>
      </c>
      <c r="AA3094" s="636" t="s">
        <v>6297</v>
      </c>
      <c r="AB3094" s="636">
        <v>7707049391</v>
      </c>
    </row>
    <row r="3095" spans="1:28" ht="101.25">
      <c r="A3095" s="475" t="s">
        <v>28817</v>
      </c>
      <c r="B3095" s="531" t="s">
        <v>7206</v>
      </c>
      <c r="C3095" s="636">
        <v>4218020725</v>
      </c>
      <c r="D3095" s="632" t="s">
        <v>269</v>
      </c>
      <c r="E3095" s="636" t="s">
        <v>12016</v>
      </c>
      <c r="F3095" s="634">
        <v>42029</v>
      </c>
      <c r="G3095" s="634">
        <v>42408</v>
      </c>
      <c r="H3095" s="665" t="s">
        <v>12321</v>
      </c>
      <c r="I3095" s="636" t="s">
        <v>12018</v>
      </c>
      <c r="J3095" s="636"/>
      <c r="K3095" s="632" t="s">
        <v>10</v>
      </c>
      <c r="L3095" s="639">
        <v>1</v>
      </c>
      <c r="M3095" s="639" t="s">
        <v>694</v>
      </c>
      <c r="N3095" s="662">
        <v>97512.74</v>
      </c>
      <c r="O3095" s="662">
        <v>97512.74</v>
      </c>
      <c r="P3095" s="647">
        <f t="shared" si="99"/>
        <v>0</v>
      </c>
      <c r="Q3095" s="638">
        <f t="shared" si="100"/>
        <v>0</v>
      </c>
      <c r="R3095" s="476" t="s">
        <v>563</v>
      </c>
      <c r="S3095" s="636">
        <v>4217166136</v>
      </c>
      <c r="T3095" s="528" t="s">
        <v>12019</v>
      </c>
      <c r="U3095" s="636"/>
      <c r="V3095" s="636"/>
      <c r="W3095" s="634">
        <v>42431</v>
      </c>
      <c r="X3095" s="634">
        <v>42409</v>
      </c>
      <c r="Y3095" s="636" t="s">
        <v>12322</v>
      </c>
      <c r="Z3095" s="662">
        <v>97512.74</v>
      </c>
      <c r="AA3095" s="476" t="s">
        <v>563</v>
      </c>
      <c r="AB3095" s="636">
        <v>4217166136</v>
      </c>
    </row>
    <row r="3096" spans="1:28" ht="101.25">
      <c r="A3096" s="475" t="s">
        <v>28818</v>
      </c>
      <c r="B3096" s="531" t="s">
        <v>7206</v>
      </c>
      <c r="C3096" s="636">
        <v>4218020725</v>
      </c>
      <c r="D3096" s="632" t="s">
        <v>268</v>
      </c>
      <c r="E3096" s="476" t="s">
        <v>12012</v>
      </c>
      <c r="F3096" s="634">
        <v>42391</v>
      </c>
      <c r="G3096" s="636"/>
      <c r="H3096" s="636"/>
      <c r="I3096" s="636" t="s">
        <v>1367</v>
      </c>
      <c r="J3096" s="636"/>
      <c r="K3096" s="632" t="s">
        <v>10</v>
      </c>
      <c r="L3096" s="639">
        <v>1</v>
      </c>
      <c r="M3096" s="639" t="s">
        <v>694</v>
      </c>
      <c r="N3096" s="637">
        <v>173158.66</v>
      </c>
      <c r="O3096" s="637">
        <v>173158.66</v>
      </c>
      <c r="P3096" s="647">
        <f t="shared" si="99"/>
        <v>0</v>
      </c>
      <c r="Q3096" s="638">
        <f t="shared" si="100"/>
        <v>0</v>
      </c>
      <c r="R3096" s="636" t="s">
        <v>12013</v>
      </c>
      <c r="S3096" s="636">
        <v>4205109214</v>
      </c>
      <c r="T3096" s="528" t="s">
        <v>12014</v>
      </c>
      <c r="U3096" s="636"/>
      <c r="V3096" s="636"/>
      <c r="W3096" s="634">
        <v>42408</v>
      </c>
      <c r="X3096" s="634">
        <v>42408</v>
      </c>
      <c r="Y3096" s="636" t="s">
        <v>12323</v>
      </c>
      <c r="Z3096" s="637">
        <v>173158.66</v>
      </c>
      <c r="AA3096" s="636" t="s">
        <v>12013</v>
      </c>
      <c r="AB3096" s="636">
        <v>4205109214</v>
      </c>
    </row>
    <row r="3097" spans="1:28" ht="101.25">
      <c r="A3097" s="475" t="s">
        <v>28819</v>
      </c>
      <c r="B3097" s="531" t="s">
        <v>7206</v>
      </c>
      <c r="C3097" s="636">
        <v>4218020725</v>
      </c>
      <c r="D3097" s="632" t="s">
        <v>269</v>
      </c>
      <c r="E3097" s="636" t="s">
        <v>12020</v>
      </c>
      <c r="F3097" s="634">
        <v>42394</v>
      </c>
      <c r="G3097" s="634">
        <v>42408</v>
      </c>
      <c r="H3097" s="665" t="s">
        <v>12324</v>
      </c>
      <c r="I3097" s="636" t="s">
        <v>12022</v>
      </c>
      <c r="J3097" s="636"/>
      <c r="K3097" s="632" t="s">
        <v>10</v>
      </c>
      <c r="L3097" s="639">
        <v>1</v>
      </c>
      <c r="M3097" s="639" t="s">
        <v>694</v>
      </c>
      <c r="N3097" s="662">
        <v>621447.5</v>
      </c>
      <c r="O3097" s="662">
        <v>621447.5</v>
      </c>
      <c r="P3097" s="647">
        <f t="shared" si="99"/>
        <v>0</v>
      </c>
      <c r="Q3097" s="638">
        <f t="shared" si="100"/>
        <v>0</v>
      </c>
      <c r="R3097" s="476" t="s">
        <v>1593</v>
      </c>
      <c r="S3097" s="636">
        <v>4217146884</v>
      </c>
      <c r="T3097" s="528" t="s">
        <v>12023</v>
      </c>
      <c r="U3097" s="636"/>
      <c r="V3097" s="636"/>
      <c r="W3097" s="634">
        <v>42416</v>
      </c>
      <c r="X3097" s="634">
        <v>42416</v>
      </c>
      <c r="Y3097" s="632" t="s">
        <v>12325</v>
      </c>
      <c r="Z3097" s="662">
        <v>621447.5</v>
      </c>
      <c r="AA3097" s="476" t="s">
        <v>1593</v>
      </c>
      <c r="AB3097" s="636">
        <v>4217146884</v>
      </c>
    </row>
    <row r="3098" spans="1:28" ht="112.5">
      <c r="A3098" s="475" t="s">
        <v>28820</v>
      </c>
      <c r="B3098" s="531" t="s">
        <v>7238</v>
      </c>
      <c r="C3098" s="636">
        <v>4218018596</v>
      </c>
      <c r="D3098" s="632" t="s">
        <v>265</v>
      </c>
      <c r="E3098" s="636" t="s">
        <v>12008</v>
      </c>
      <c r="F3098" s="634">
        <v>42356</v>
      </c>
      <c r="G3098" s="634">
        <v>42367</v>
      </c>
      <c r="H3098" s="632" t="s">
        <v>12326</v>
      </c>
      <c r="I3098" s="636" t="s">
        <v>541</v>
      </c>
      <c r="J3098" s="636"/>
      <c r="K3098" s="632" t="s">
        <v>10</v>
      </c>
      <c r="L3098" s="639">
        <v>1</v>
      </c>
      <c r="M3098" s="639" t="s">
        <v>694</v>
      </c>
      <c r="N3098" s="662">
        <v>31700</v>
      </c>
      <c r="O3098" s="662">
        <v>31700</v>
      </c>
      <c r="P3098" s="647">
        <f t="shared" si="99"/>
        <v>0</v>
      </c>
      <c r="Q3098" s="638">
        <f t="shared" si="100"/>
        <v>0</v>
      </c>
      <c r="R3098" s="636" t="s">
        <v>6297</v>
      </c>
      <c r="S3098" s="636">
        <v>7707049391</v>
      </c>
      <c r="T3098" s="528" t="s">
        <v>12010</v>
      </c>
      <c r="U3098" s="636"/>
      <c r="V3098" s="636"/>
      <c r="W3098" s="634">
        <v>42380</v>
      </c>
      <c r="X3098" s="634">
        <v>42556</v>
      </c>
      <c r="Y3098" s="636" t="s">
        <v>12327</v>
      </c>
      <c r="Z3098" s="662">
        <v>31700</v>
      </c>
      <c r="AA3098" s="636" t="s">
        <v>6297</v>
      </c>
      <c r="AB3098" s="636">
        <v>7707049391</v>
      </c>
    </row>
    <row r="3099" spans="1:28" ht="67.5">
      <c r="A3099" s="475" t="s">
        <v>28821</v>
      </c>
      <c r="B3099" s="531" t="s">
        <v>12328</v>
      </c>
      <c r="C3099" s="636">
        <v>4218016630</v>
      </c>
      <c r="D3099" s="632" t="s">
        <v>265</v>
      </c>
      <c r="E3099" s="636" t="s">
        <v>12008</v>
      </c>
      <c r="F3099" s="634">
        <v>42357</v>
      </c>
      <c r="G3099" s="634">
        <v>42367</v>
      </c>
      <c r="H3099" s="632" t="s">
        <v>12329</v>
      </c>
      <c r="I3099" s="636" t="s">
        <v>541</v>
      </c>
      <c r="J3099" s="636"/>
      <c r="K3099" s="632" t="s">
        <v>10</v>
      </c>
      <c r="L3099" s="639">
        <v>1</v>
      </c>
      <c r="M3099" s="639" t="s">
        <v>694</v>
      </c>
      <c r="N3099" s="662">
        <v>25000</v>
      </c>
      <c r="O3099" s="662">
        <v>25000</v>
      </c>
      <c r="P3099" s="647">
        <f t="shared" si="99"/>
        <v>0</v>
      </c>
      <c r="Q3099" s="638">
        <f t="shared" si="100"/>
        <v>0</v>
      </c>
      <c r="R3099" s="636" t="s">
        <v>6297</v>
      </c>
      <c r="S3099" s="636">
        <v>7707049391</v>
      </c>
      <c r="T3099" s="528" t="s">
        <v>12313</v>
      </c>
      <c r="U3099" s="636"/>
      <c r="V3099" s="636"/>
      <c r="W3099" s="634">
        <v>42380</v>
      </c>
      <c r="X3099" s="634">
        <v>42556</v>
      </c>
      <c r="Y3099" s="636" t="s">
        <v>12330</v>
      </c>
      <c r="Z3099" s="662">
        <v>25000</v>
      </c>
      <c r="AA3099" s="636" t="s">
        <v>6297</v>
      </c>
      <c r="AB3099" s="636">
        <v>7707049391</v>
      </c>
    </row>
    <row r="3100" spans="1:28" ht="67.5">
      <c r="A3100" s="475" t="s">
        <v>28822</v>
      </c>
      <c r="B3100" s="531" t="s">
        <v>12328</v>
      </c>
      <c r="C3100" s="636">
        <v>4218016630</v>
      </c>
      <c r="D3100" s="632" t="s">
        <v>269</v>
      </c>
      <c r="E3100" s="636" t="s">
        <v>12020</v>
      </c>
      <c r="F3100" s="634">
        <v>42394</v>
      </c>
      <c r="G3100" s="634">
        <v>42409</v>
      </c>
      <c r="H3100" s="632" t="s">
        <v>12331</v>
      </c>
      <c r="I3100" s="636" t="s">
        <v>12022</v>
      </c>
      <c r="J3100" s="636"/>
      <c r="K3100" s="632" t="s">
        <v>10</v>
      </c>
      <c r="L3100" s="639">
        <v>1</v>
      </c>
      <c r="M3100" s="639" t="s">
        <v>694</v>
      </c>
      <c r="N3100" s="662">
        <v>1103638.3600000001</v>
      </c>
      <c r="O3100" s="662">
        <v>1103638.3600000001</v>
      </c>
      <c r="P3100" s="647">
        <f t="shared" si="99"/>
        <v>0</v>
      </c>
      <c r="Q3100" s="638">
        <f t="shared" si="100"/>
        <v>0</v>
      </c>
      <c r="R3100" s="476" t="s">
        <v>1593</v>
      </c>
      <c r="S3100" s="636">
        <v>4217146884</v>
      </c>
      <c r="T3100" s="528" t="s">
        <v>12126</v>
      </c>
      <c r="U3100" s="636"/>
      <c r="V3100" s="636"/>
      <c r="W3100" s="634">
        <v>42415</v>
      </c>
      <c r="X3100" s="634">
        <v>42417</v>
      </c>
      <c r="Y3100" s="632" t="s">
        <v>12332</v>
      </c>
      <c r="Z3100" s="662">
        <v>1103638.3600000001</v>
      </c>
      <c r="AA3100" s="476" t="s">
        <v>1593</v>
      </c>
      <c r="AB3100" s="636">
        <v>4217146884</v>
      </c>
    </row>
    <row r="3101" spans="1:28" ht="67.5">
      <c r="A3101" s="475" t="s">
        <v>28823</v>
      </c>
      <c r="B3101" s="531" t="s">
        <v>12328</v>
      </c>
      <c r="C3101" s="636">
        <v>4218016630</v>
      </c>
      <c r="D3101" s="632" t="s">
        <v>269</v>
      </c>
      <c r="E3101" s="636" t="s">
        <v>12016</v>
      </c>
      <c r="F3101" s="634">
        <v>42394</v>
      </c>
      <c r="G3101" s="634">
        <v>42409</v>
      </c>
      <c r="H3101" s="632" t="s">
        <v>12333</v>
      </c>
      <c r="I3101" s="636" t="s">
        <v>12018</v>
      </c>
      <c r="J3101" s="636"/>
      <c r="K3101" s="632" t="s">
        <v>10</v>
      </c>
      <c r="L3101" s="639">
        <v>1</v>
      </c>
      <c r="M3101" s="639" t="s">
        <v>694</v>
      </c>
      <c r="N3101" s="662">
        <v>201223.38</v>
      </c>
      <c r="O3101" s="662">
        <v>201223.38</v>
      </c>
      <c r="P3101" s="647">
        <f t="shared" si="99"/>
        <v>0</v>
      </c>
      <c r="Q3101" s="638">
        <f t="shared" si="100"/>
        <v>0</v>
      </c>
      <c r="R3101" s="476" t="s">
        <v>563</v>
      </c>
      <c r="S3101" s="636">
        <v>4217166136</v>
      </c>
      <c r="T3101" s="528" t="s">
        <v>12045</v>
      </c>
      <c r="U3101" s="636"/>
      <c r="V3101" s="636"/>
      <c r="W3101" s="634">
        <v>42444</v>
      </c>
      <c r="X3101" s="634">
        <v>42444</v>
      </c>
      <c r="Y3101" s="632" t="s">
        <v>12334</v>
      </c>
      <c r="Z3101" s="662">
        <v>201223.38</v>
      </c>
      <c r="AA3101" s="476" t="s">
        <v>563</v>
      </c>
      <c r="AB3101" s="636">
        <v>4217166136</v>
      </c>
    </row>
    <row r="3102" spans="1:28" ht="78.75">
      <c r="A3102" s="475" t="s">
        <v>28824</v>
      </c>
      <c r="B3102" s="531" t="s">
        <v>12328</v>
      </c>
      <c r="C3102" s="636">
        <v>4218016630</v>
      </c>
      <c r="D3102" s="632" t="s">
        <v>268</v>
      </c>
      <c r="E3102" s="476" t="s">
        <v>12012</v>
      </c>
      <c r="F3102" s="634">
        <v>42394</v>
      </c>
      <c r="G3102" s="636"/>
      <c r="H3102" s="636"/>
      <c r="I3102" s="636" t="s">
        <v>1367</v>
      </c>
      <c r="J3102" s="636"/>
      <c r="K3102" s="632" t="s">
        <v>10</v>
      </c>
      <c r="L3102" s="639">
        <v>1</v>
      </c>
      <c r="M3102" s="639" t="s">
        <v>694</v>
      </c>
      <c r="N3102" s="662">
        <v>652847.27</v>
      </c>
      <c r="O3102" s="662">
        <v>652847.27</v>
      </c>
      <c r="P3102" s="647">
        <f t="shared" si="99"/>
        <v>0</v>
      </c>
      <c r="Q3102" s="638">
        <f t="shared" si="100"/>
        <v>0</v>
      </c>
      <c r="R3102" s="636" t="s">
        <v>12013</v>
      </c>
      <c r="S3102" s="636">
        <v>4205109214</v>
      </c>
      <c r="T3102" s="528" t="s">
        <v>12014</v>
      </c>
      <c r="U3102" s="636"/>
      <c r="V3102" s="636"/>
      <c r="W3102" s="634">
        <v>42405</v>
      </c>
      <c r="X3102" s="634">
        <v>42405</v>
      </c>
      <c r="Y3102" s="632" t="s">
        <v>12335</v>
      </c>
      <c r="Z3102" s="662">
        <v>652847.27</v>
      </c>
      <c r="AA3102" s="636" t="s">
        <v>12013</v>
      </c>
      <c r="AB3102" s="636">
        <v>4205109214</v>
      </c>
    </row>
    <row r="3103" spans="1:28" ht="78.75">
      <c r="A3103" s="475" t="s">
        <v>28825</v>
      </c>
      <c r="B3103" s="531" t="s">
        <v>12336</v>
      </c>
      <c r="C3103" s="636">
        <v>4218016817</v>
      </c>
      <c r="D3103" s="632" t="s">
        <v>268</v>
      </c>
      <c r="E3103" s="476" t="s">
        <v>12012</v>
      </c>
      <c r="F3103" s="634">
        <v>42391</v>
      </c>
      <c r="G3103" s="634"/>
      <c r="H3103" s="636"/>
      <c r="I3103" s="636" t="s">
        <v>1367</v>
      </c>
      <c r="J3103" s="636"/>
      <c r="K3103" s="632" t="s">
        <v>10</v>
      </c>
      <c r="L3103" s="639">
        <v>1</v>
      </c>
      <c r="M3103" s="639" t="s">
        <v>694</v>
      </c>
      <c r="N3103" s="662">
        <v>297713.02</v>
      </c>
      <c r="O3103" s="662">
        <v>297713.02</v>
      </c>
      <c r="P3103" s="647">
        <f t="shared" si="99"/>
        <v>0</v>
      </c>
      <c r="Q3103" s="638">
        <f t="shared" si="100"/>
        <v>0</v>
      </c>
      <c r="R3103" s="636" t="s">
        <v>12013</v>
      </c>
      <c r="S3103" s="636">
        <v>4205109214</v>
      </c>
      <c r="T3103" s="528" t="s">
        <v>12014</v>
      </c>
      <c r="U3103" s="636"/>
      <c r="V3103" s="636"/>
      <c r="W3103" s="634">
        <v>42415</v>
      </c>
      <c r="X3103" s="634">
        <v>42415</v>
      </c>
      <c r="Y3103" s="632" t="s">
        <v>12337</v>
      </c>
      <c r="Z3103" s="662">
        <v>297713.02</v>
      </c>
      <c r="AA3103" s="636" t="s">
        <v>12013</v>
      </c>
      <c r="AB3103" s="636">
        <v>4205109214</v>
      </c>
    </row>
    <row r="3104" spans="1:28" ht="67.5">
      <c r="A3104" s="475" t="s">
        <v>28826</v>
      </c>
      <c r="B3104" s="531" t="s">
        <v>12336</v>
      </c>
      <c r="C3104" s="636">
        <v>4218016817</v>
      </c>
      <c r="D3104" s="632" t="s">
        <v>269</v>
      </c>
      <c r="E3104" s="636" t="s">
        <v>12016</v>
      </c>
      <c r="F3104" s="634">
        <v>42391</v>
      </c>
      <c r="G3104" s="634">
        <v>42410</v>
      </c>
      <c r="H3104" s="632" t="s">
        <v>12338</v>
      </c>
      <c r="I3104" s="636" t="s">
        <v>12018</v>
      </c>
      <c r="J3104" s="636"/>
      <c r="K3104" s="632" t="s">
        <v>10</v>
      </c>
      <c r="L3104" s="639">
        <v>1</v>
      </c>
      <c r="M3104" s="639" t="s">
        <v>694</v>
      </c>
      <c r="N3104" s="662">
        <v>127363.56</v>
      </c>
      <c r="O3104" s="662">
        <v>127363.56</v>
      </c>
      <c r="P3104" s="647">
        <f t="shared" si="99"/>
        <v>0</v>
      </c>
      <c r="Q3104" s="638">
        <f t="shared" si="100"/>
        <v>0</v>
      </c>
      <c r="R3104" s="476" t="s">
        <v>563</v>
      </c>
      <c r="S3104" s="636">
        <v>4217166136</v>
      </c>
      <c r="T3104" s="528" t="s">
        <v>12045</v>
      </c>
      <c r="U3104" s="636"/>
      <c r="V3104" s="636"/>
      <c r="W3104" s="634">
        <v>42415</v>
      </c>
      <c r="X3104" s="634">
        <v>42415</v>
      </c>
      <c r="Y3104" s="632" t="s">
        <v>12339</v>
      </c>
      <c r="Z3104" s="662">
        <v>127363.56</v>
      </c>
      <c r="AA3104" s="476" t="s">
        <v>563</v>
      </c>
      <c r="AB3104" s="636">
        <v>4217166136</v>
      </c>
    </row>
    <row r="3105" spans="1:28" ht="67.5">
      <c r="A3105" s="475" t="s">
        <v>28827</v>
      </c>
      <c r="B3105" s="531" t="s">
        <v>12336</v>
      </c>
      <c r="C3105" s="636">
        <v>4218016817</v>
      </c>
      <c r="D3105" s="632" t="s">
        <v>269</v>
      </c>
      <c r="E3105" s="636" t="s">
        <v>12020</v>
      </c>
      <c r="F3105" s="634">
        <v>42391</v>
      </c>
      <c r="G3105" s="634">
        <v>42410</v>
      </c>
      <c r="H3105" s="632" t="s">
        <v>12340</v>
      </c>
      <c r="I3105" s="636" t="s">
        <v>12022</v>
      </c>
      <c r="J3105" s="636"/>
      <c r="K3105" s="632" t="s">
        <v>10</v>
      </c>
      <c r="L3105" s="639">
        <v>1</v>
      </c>
      <c r="M3105" s="639" t="s">
        <v>694</v>
      </c>
      <c r="N3105" s="662">
        <v>921255.19</v>
      </c>
      <c r="O3105" s="662">
        <v>921255.19</v>
      </c>
      <c r="P3105" s="647">
        <f t="shared" si="99"/>
        <v>0</v>
      </c>
      <c r="Q3105" s="638">
        <f t="shared" si="100"/>
        <v>0</v>
      </c>
      <c r="R3105" s="476" t="s">
        <v>1593</v>
      </c>
      <c r="S3105" s="636">
        <v>4217146884</v>
      </c>
      <c r="T3105" s="528" t="s">
        <v>12126</v>
      </c>
      <c r="U3105" s="636"/>
      <c r="V3105" s="636"/>
      <c r="W3105" s="634">
        <v>42415</v>
      </c>
      <c r="X3105" s="634">
        <v>42415</v>
      </c>
      <c r="Y3105" s="632" t="s">
        <v>12341</v>
      </c>
      <c r="Z3105" s="662">
        <v>921255.19</v>
      </c>
      <c r="AA3105" s="476" t="s">
        <v>1593</v>
      </c>
      <c r="AB3105" s="636">
        <v>4217146884</v>
      </c>
    </row>
    <row r="3106" spans="1:28" ht="67.5">
      <c r="A3106" s="475" t="s">
        <v>28828</v>
      </c>
      <c r="B3106" s="531" t="s">
        <v>12336</v>
      </c>
      <c r="C3106" s="636">
        <v>4218016817</v>
      </c>
      <c r="D3106" s="632" t="s">
        <v>265</v>
      </c>
      <c r="E3106" s="636" t="s">
        <v>12008</v>
      </c>
      <c r="F3106" s="634">
        <v>42357</v>
      </c>
      <c r="G3106" s="634">
        <v>42367</v>
      </c>
      <c r="H3106" s="632" t="s">
        <v>12342</v>
      </c>
      <c r="I3106" s="636" t="s">
        <v>541</v>
      </c>
      <c r="J3106" s="636"/>
      <c r="K3106" s="632" t="s">
        <v>10</v>
      </c>
      <c r="L3106" s="639">
        <v>1</v>
      </c>
      <c r="M3106" s="639" t="s">
        <v>694</v>
      </c>
      <c r="N3106" s="662">
        <v>23000</v>
      </c>
      <c r="O3106" s="662">
        <v>23000</v>
      </c>
      <c r="P3106" s="647">
        <f t="shared" si="99"/>
        <v>0</v>
      </c>
      <c r="Q3106" s="638">
        <f t="shared" si="100"/>
        <v>0</v>
      </c>
      <c r="R3106" s="636" t="s">
        <v>6297</v>
      </c>
      <c r="S3106" s="636">
        <v>7707049391</v>
      </c>
      <c r="T3106" s="528" t="s">
        <v>12313</v>
      </c>
      <c r="U3106" s="636"/>
      <c r="V3106" s="636"/>
      <c r="W3106" s="634">
        <v>42383</v>
      </c>
      <c r="X3106" s="634">
        <v>42559</v>
      </c>
      <c r="Y3106" s="636" t="s">
        <v>12343</v>
      </c>
      <c r="Z3106" s="662">
        <v>23000</v>
      </c>
      <c r="AA3106" s="636" t="s">
        <v>6297</v>
      </c>
      <c r="AB3106" s="636">
        <v>7707049391</v>
      </c>
    </row>
    <row r="3107" spans="1:28" ht="123.75">
      <c r="A3107" s="475" t="s">
        <v>28829</v>
      </c>
      <c r="B3107" s="531" t="s">
        <v>7246</v>
      </c>
      <c r="C3107" s="636">
        <v>4218016831</v>
      </c>
      <c r="D3107" s="632" t="s">
        <v>265</v>
      </c>
      <c r="E3107" s="636" t="s">
        <v>12008</v>
      </c>
      <c r="F3107" s="634">
        <v>42357</v>
      </c>
      <c r="G3107" s="634">
        <v>42366</v>
      </c>
      <c r="H3107" s="636" t="s">
        <v>12344</v>
      </c>
      <c r="I3107" s="636" t="s">
        <v>541</v>
      </c>
      <c r="J3107" s="636"/>
      <c r="K3107" s="632" t="s">
        <v>10</v>
      </c>
      <c r="L3107" s="639">
        <v>1</v>
      </c>
      <c r="M3107" s="639" t="s">
        <v>694</v>
      </c>
      <c r="N3107" s="662">
        <v>19000</v>
      </c>
      <c r="O3107" s="662">
        <v>19000</v>
      </c>
      <c r="P3107" s="647">
        <f t="shared" si="99"/>
        <v>0</v>
      </c>
      <c r="Q3107" s="638">
        <f t="shared" si="100"/>
        <v>0</v>
      </c>
      <c r="R3107" s="636" t="s">
        <v>6297</v>
      </c>
      <c r="S3107" s="636">
        <v>7707049391</v>
      </c>
      <c r="T3107" s="528" t="s">
        <v>12313</v>
      </c>
      <c r="U3107" s="636"/>
      <c r="V3107" s="636"/>
      <c r="W3107" s="634">
        <v>42380</v>
      </c>
      <c r="X3107" s="634">
        <v>42556</v>
      </c>
      <c r="Y3107" s="636" t="s">
        <v>12345</v>
      </c>
      <c r="Z3107" s="662">
        <v>19000</v>
      </c>
      <c r="AA3107" s="636" t="s">
        <v>6297</v>
      </c>
      <c r="AB3107" s="636">
        <v>7707049391</v>
      </c>
    </row>
    <row r="3108" spans="1:28" ht="123.75">
      <c r="A3108" s="475" t="s">
        <v>28830</v>
      </c>
      <c r="B3108" s="531" t="s">
        <v>7246</v>
      </c>
      <c r="C3108" s="636">
        <v>4218016831</v>
      </c>
      <c r="D3108" s="632" t="s">
        <v>269</v>
      </c>
      <c r="E3108" s="636" t="s">
        <v>12020</v>
      </c>
      <c r="F3108" s="634">
        <v>42394</v>
      </c>
      <c r="G3108" s="634">
        <v>42408</v>
      </c>
      <c r="H3108" s="636" t="s">
        <v>12346</v>
      </c>
      <c r="I3108" s="636" t="s">
        <v>12022</v>
      </c>
      <c r="J3108" s="636"/>
      <c r="K3108" s="632" t="s">
        <v>10</v>
      </c>
      <c r="L3108" s="639">
        <v>1</v>
      </c>
      <c r="M3108" s="639" t="s">
        <v>694</v>
      </c>
      <c r="N3108" s="662">
        <v>293486.65999999997</v>
      </c>
      <c r="O3108" s="662">
        <v>293486.65999999997</v>
      </c>
      <c r="P3108" s="647">
        <f t="shared" si="99"/>
        <v>0</v>
      </c>
      <c r="Q3108" s="638">
        <f t="shared" si="100"/>
        <v>0</v>
      </c>
      <c r="R3108" s="476" t="s">
        <v>1593</v>
      </c>
      <c r="S3108" s="636">
        <v>4217146884</v>
      </c>
      <c r="T3108" s="528" t="s">
        <v>12126</v>
      </c>
      <c r="U3108" s="636"/>
      <c r="V3108" s="636"/>
      <c r="W3108" s="634">
        <v>42415</v>
      </c>
      <c r="X3108" s="634">
        <v>42415</v>
      </c>
      <c r="Y3108" s="632" t="s">
        <v>12347</v>
      </c>
      <c r="Z3108" s="662">
        <v>293486.65999999997</v>
      </c>
      <c r="AA3108" s="476" t="s">
        <v>1593</v>
      </c>
      <c r="AB3108" s="636">
        <v>4217146884</v>
      </c>
    </row>
    <row r="3109" spans="1:28" ht="123.75">
      <c r="A3109" s="475" t="s">
        <v>28831</v>
      </c>
      <c r="B3109" s="531" t="s">
        <v>7246</v>
      </c>
      <c r="C3109" s="636">
        <v>4218016831</v>
      </c>
      <c r="D3109" s="632" t="s">
        <v>269</v>
      </c>
      <c r="E3109" s="636" t="s">
        <v>12020</v>
      </c>
      <c r="F3109" s="634">
        <v>42394</v>
      </c>
      <c r="G3109" s="634">
        <v>42409</v>
      </c>
      <c r="H3109" s="636" t="s">
        <v>12348</v>
      </c>
      <c r="I3109" s="636" t="s">
        <v>12022</v>
      </c>
      <c r="J3109" s="636"/>
      <c r="K3109" s="632" t="s">
        <v>10</v>
      </c>
      <c r="L3109" s="639">
        <v>1</v>
      </c>
      <c r="M3109" s="639" t="s">
        <v>694</v>
      </c>
      <c r="N3109" s="662">
        <v>908578.49</v>
      </c>
      <c r="O3109" s="662">
        <v>908578.49</v>
      </c>
      <c r="P3109" s="647">
        <f t="shared" si="99"/>
        <v>0</v>
      </c>
      <c r="Q3109" s="638">
        <f t="shared" si="100"/>
        <v>0</v>
      </c>
      <c r="R3109" s="476" t="s">
        <v>1593</v>
      </c>
      <c r="S3109" s="636">
        <v>4217146884</v>
      </c>
      <c r="T3109" s="528" t="s">
        <v>12126</v>
      </c>
      <c r="U3109" s="636"/>
      <c r="V3109" s="636"/>
      <c r="W3109" s="634">
        <v>42416</v>
      </c>
      <c r="X3109" s="634">
        <v>42416</v>
      </c>
      <c r="Y3109" s="632" t="s">
        <v>12349</v>
      </c>
      <c r="Z3109" s="662">
        <v>908578.49</v>
      </c>
      <c r="AA3109" s="476" t="s">
        <v>1593</v>
      </c>
      <c r="AB3109" s="636">
        <v>4217146884</v>
      </c>
    </row>
    <row r="3110" spans="1:28" ht="123.75">
      <c r="A3110" s="475" t="s">
        <v>28832</v>
      </c>
      <c r="B3110" s="531" t="s">
        <v>7246</v>
      </c>
      <c r="C3110" s="636">
        <v>4218016831</v>
      </c>
      <c r="D3110" s="632" t="s">
        <v>269</v>
      </c>
      <c r="E3110" s="636" t="s">
        <v>12016</v>
      </c>
      <c r="F3110" s="634">
        <v>42394</v>
      </c>
      <c r="G3110" s="634">
        <v>42409</v>
      </c>
      <c r="H3110" s="636" t="s">
        <v>12350</v>
      </c>
      <c r="I3110" s="636" t="s">
        <v>12018</v>
      </c>
      <c r="J3110" s="636"/>
      <c r="K3110" s="632" t="s">
        <v>10</v>
      </c>
      <c r="L3110" s="639">
        <v>1</v>
      </c>
      <c r="M3110" s="639" t="s">
        <v>694</v>
      </c>
      <c r="N3110" s="662">
        <v>118908.57</v>
      </c>
      <c r="O3110" s="662">
        <v>118908.57</v>
      </c>
      <c r="P3110" s="647">
        <f t="shared" si="99"/>
        <v>0</v>
      </c>
      <c r="Q3110" s="638">
        <f t="shared" si="100"/>
        <v>0</v>
      </c>
      <c r="R3110" s="476" t="s">
        <v>563</v>
      </c>
      <c r="S3110" s="636">
        <v>4217166136</v>
      </c>
      <c r="T3110" s="528" t="s">
        <v>12045</v>
      </c>
      <c r="U3110" s="636"/>
      <c r="V3110" s="636"/>
      <c r="W3110" s="634">
        <v>42415</v>
      </c>
      <c r="X3110" s="634">
        <v>42417</v>
      </c>
      <c r="Y3110" s="632" t="s">
        <v>12351</v>
      </c>
      <c r="Z3110" s="662">
        <v>118908.57</v>
      </c>
      <c r="AA3110" s="476" t="s">
        <v>563</v>
      </c>
      <c r="AB3110" s="636">
        <v>4217166136</v>
      </c>
    </row>
    <row r="3111" spans="1:28" ht="123.75">
      <c r="A3111" s="475" t="s">
        <v>28833</v>
      </c>
      <c r="B3111" s="531" t="s">
        <v>7246</v>
      </c>
      <c r="C3111" s="636">
        <v>4218016831</v>
      </c>
      <c r="D3111" s="632" t="s">
        <v>268</v>
      </c>
      <c r="E3111" s="476" t="s">
        <v>12012</v>
      </c>
      <c r="F3111" s="634">
        <v>42394</v>
      </c>
      <c r="G3111" s="636"/>
      <c r="H3111" s="636"/>
      <c r="I3111" s="636" t="s">
        <v>1367</v>
      </c>
      <c r="J3111" s="636"/>
      <c r="K3111" s="632" t="s">
        <v>10</v>
      </c>
      <c r="L3111" s="639">
        <v>1</v>
      </c>
      <c r="M3111" s="639" t="s">
        <v>694</v>
      </c>
      <c r="N3111" s="662">
        <v>361377.02</v>
      </c>
      <c r="O3111" s="662">
        <v>361377.02</v>
      </c>
      <c r="P3111" s="647">
        <f t="shared" si="99"/>
        <v>0</v>
      </c>
      <c r="Q3111" s="638">
        <f t="shared" si="100"/>
        <v>0</v>
      </c>
      <c r="R3111" s="636" t="s">
        <v>12013</v>
      </c>
      <c r="S3111" s="636">
        <v>4205109214</v>
      </c>
      <c r="T3111" s="528" t="s">
        <v>12014</v>
      </c>
      <c r="U3111" s="636"/>
      <c r="V3111" s="636"/>
      <c r="W3111" s="634">
        <v>42405</v>
      </c>
      <c r="X3111" s="634">
        <v>42405</v>
      </c>
      <c r="Y3111" s="632" t="s">
        <v>12352</v>
      </c>
      <c r="Z3111" s="662">
        <v>361377.02</v>
      </c>
      <c r="AA3111" s="636" t="s">
        <v>12013</v>
      </c>
      <c r="AB3111" s="636">
        <v>4205109214</v>
      </c>
    </row>
    <row r="3112" spans="1:28" ht="67.5">
      <c r="A3112" s="475" t="s">
        <v>28834</v>
      </c>
      <c r="B3112" s="531" t="s">
        <v>12353</v>
      </c>
      <c r="C3112" s="636">
        <v>4218011960</v>
      </c>
      <c r="D3112" s="632" t="s">
        <v>265</v>
      </c>
      <c r="E3112" s="636" t="s">
        <v>12008</v>
      </c>
      <c r="F3112" s="634">
        <v>42356</v>
      </c>
      <c r="G3112" s="634">
        <v>42366</v>
      </c>
      <c r="H3112" s="636" t="s">
        <v>12354</v>
      </c>
      <c r="I3112" s="636" t="s">
        <v>541</v>
      </c>
      <c r="J3112" s="476"/>
      <c r="K3112" s="632" t="s">
        <v>10</v>
      </c>
      <c r="L3112" s="639">
        <v>1</v>
      </c>
      <c r="M3112" s="639" t="s">
        <v>694</v>
      </c>
      <c r="N3112" s="662">
        <v>16500</v>
      </c>
      <c r="O3112" s="662">
        <v>16500</v>
      </c>
      <c r="P3112" s="647">
        <f t="shared" si="99"/>
        <v>0</v>
      </c>
      <c r="Q3112" s="638">
        <f t="shared" si="100"/>
        <v>0</v>
      </c>
      <c r="R3112" s="636" t="s">
        <v>6297</v>
      </c>
      <c r="S3112" s="636">
        <v>7707049391</v>
      </c>
      <c r="T3112" s="528" t="s">
        <v>12355</v>
      </c>
      <c r="U3112" s="636"/>
      <c r="V3112" s="636"/>
      <c r="W3112" s="670">
        <v>42380</v>
      </c>
      <c r="X3112" s="634">
        <v>42549</v>
      </c>
      <c r="Y3112" s="476" t="s">
        <v>12356</v>
      </c>
      <c r="Z3112" s="662">
        <v>16500</v>
      </c>
      <c r="AA3112" s="636" t="s">
        <v>6297</v>
      </c>
      <c r="AB3112" s="636">
        <v>7707049391</v>
      </c>
    </row>
    <row r="3113" spans="1:28" ht="78.75">
      <c r="A3113" s="475" t="s">
        <v>28835</v>
      </c>
      <c r="B3113" s="531" t="s">
        <v>12353</v>
      </c>
      <c r="C3113" s="636">
        <v>4218011960</v>
      </c>
      <c r="D3113" s="632" t="s">
        <v>269</v>
      </c>
      <c r="E3113" s="636" t="s">
        <v>12016</v>
      </c>
      <c r="F3113" s="634">
        <v>42025</v>
      </c>
      <c r="G3113" s="634">
        <v>42408</v>
      </c>
      <c r="H3113" s="665" t="s">
        <v>12357</v>
      </c>
      <c r="I3113" s="636" t="s">
        <v>12018</v>
      </c>
      <c r="J3113" s="636"/>
      <c r="K3113" s="632" t="s">
        <v>10</v>
      </c>
      <c r="L3113" s="639">
        <v>1</v>
      </c>
      <c r="M3113" s="639" t="s">
        <v>694</v>
      </c>
      <c r="N3113" s="662">
        <v>165661.79999999999</v>
      </c>
      <c r="O3113" s="662">
        <v>165661.79999999999</v>
      </c>
      <c r="P3113" s="647">
        <f t="shared" si="99"/>
        <v>0</v>
      </c>
      <c r="Q3113" s="638">
        <f t="shared" si="100"/>
        <v>0</v>
      </c>
      <c r="R3113" s="476" t="s">
        <v>563</v>
      </c>
      <c r="S3113" s="636">
        <v>4217166136</v>
      </c>
      <c r="T3113" s="528" t="s">
        <v>12019</v>
      </c>
      <c r="U3113" s="636"/>
      <c r="V3113" s="636"/>
      <c r="W3113" s="634">
        <v>42417</v>
      </c>
      <c r="X3113" s="634">
        <v>42417</v>
      </c>
      <c r="Y3113" s="636" t="s">
        <v>12358</v>
      </c>
      <c r="Z3113" s="662">
        <v>165661.79999999999</v>
      </c>
      <c r="AA3113" s="476" t="s">
        <v>563</v>
      </c>
      <c r="AB3113" s="636">
        <v>4217166136</v>
      </c>
    </row>
    <row r="3114" spans="1:28" ht="78.75">
      <c r="A3114" s="475" t="s">
        <v>28836</v>
      </c>
      <c r="B3114" s="531" t="s">
        <v>12353</v>
      </c>
      <c r="C3114" s="636">
        <v>4218011960</v>
      </c>
      <c r="D3114" s="632" t="s">
        <v>269</v>
      </c>
      <c r="E3114" s="636" t="s">
        <v>12020</v>
      </c>
      <c r="F3114" s="634">
        <v>42025</v>
      </c>
      <c r="G3114" s="634">
        <v>42408</v>
      </c>
      <c r="H3114" s="665" t="s">
        <v>12359</v>
      </c>
      <c r="I3114" s="636" t="s">
        <v>12022</v>
      </c>
      <c r="J3114" s="636"/>
      <c r="K3114" s="632" t="s">
        <v>10</v>
      </c>
      <c r="L3114" s="639">
        <v>1</v>
      </c>
      <c r="M3114" s="639" t="s">
        <v>694</v>
      </c>
      <c r="N3114" s="662">
        <v>920675.19</v>
      </c>
      <c r="O3114" s="662">
        <v>920675.19</v>
      </c>
      <c r="P3114" s="647">
        <f t="shared" si="99"/>
        <v>0</v>
      </c>
      <c r="Q3114" s="638">
        <f t="shared" si="100"/>
        <v>0</v>
      </c>
      <c r="R3114" s="476" t="s">
        <v>1593</v>
      </c>
      <c r="S3114" s="636">
        <v>4217146884</v>
      </c>
      <c r="T3114" s="528" t="s">
        <v>12023</v>
      </c>
      <c r="U3114" s="636"/>
      <c r="V3114" s="636"/>
      <c r="W3114" s="634">
        <v>42416</v>
      </c>
      <c r="X3114" s="634">
        <v>42416</v>
      </c>
      <c r="Y3114" s="636" t="s">
        <v>12360</v>
      </c>
      <c r="Z3114" s="662">
        <v>920675.19</v>
      </c>
      <c r="AA3114" s="476" t="s">
        <v>1593</v>
      </c>
      <c r="AB3114" s="636">
        <v>4217146884</v>
      </c>
    </row>
    <row r="3115" spans="1:28" ht="78.75">
      <c r="A3115" s="475" t="s">
        <v>28837</v>
      </c>
      <c r="B3115" s="531" t="s">
        <v>12353</v>
      </c>
      <c r="C3115" s="636">
        <v>4218011960</v>
      </c>
      <c r="D3115" s="632" t="s">
        <v>268</v>
      </c>
      <c r="E3115" s="476" t="s">
        <v>12012</v>
      </c>
      <c r="F3115" s="634">
        <v>42025</v>
      </c>
      <c r="G3115" s="634"/>
      <c r="H3115" s="636"/>
      <c r="I3115" s="636" t="s">
        <v>1367</v>
      </c>
      <c r="J3115" s="636"/>
      <c r="K3115" s="632" t="s">
        <v>10</v>
      </c>
      <c r="L3115" s="639">
        <v>1</v>
      </c>
      <c r="M3115" s="639" t="s">
        <v>694</v>
      </c>
      <c r="N3115" s="662">
        <v>513697.74</v>
      </c>
      <c r="O3115" s="662">
        <v>513697.74</v>
      </c>
      <c r="P3115" s="647">
        <f t="shared" si="99"/>
        <v>0</v>
      </c>
      <c r="Q3115" s="638">
        <f t="shared" si="100"/>
        <v>0</v>
      </c>
      <c r="R3115" s="636" t="s">
        <v>12013</v>
      </c>
      <c r="S3115" s="636">
        <v>4205109214</v>
      </c>
      <c r="T3115" s="528" t="s">
        <v>12014</v>
      </c>
      <c r="U3115" s="636"/>
      <c r="V3115" s="636"/>
      <c r="W3115" s="634">
        <v>42408</v>
      </c>
      <c r="X3115" s="634">
        <v>42410</v>
      </c>
      <c r="Y3115" s="636" t="s">
        <v>12361</v>
      </c>
      <c r="Z3115" s="662">
        <v>513697.74</v>
      </c>
      <c r="AA3115" s="636" t="s">
        <v>12013</v>
      </c>
      <c r="AB3115" s="636">
        <v>4205109214</v>
      </c>
    </row>
    <row r="3116" spans="1:28" ht="90">
      <c r="A3116" s="475" t="s">
        <v>28838</v>
      </c>
      <c r="B3116" s="531" t="s">
        <v>7250</v>
      </c>
      <c r="C3116" s="636">
        <v>4218017722</v>
      </c>
      <c r="D3116" s="632" t="s">
        <v>269</v>
      </c>
      <c r="E3116" s="636" t="s">
        <v>12016</v>
      </c>
      <c r="F3116" s="634">
        <v>42029</v>
      </c>
      <c r="G3116" s="634">
        <v>42409</v>
      </c>
      <c r="H3116" s="665" t="s">
        <v>12362</v>
      </c>
      <c r="I3116" s="636" t="s">
        <v>12018</v>
      </c>
      <c r="J3116" s="636"/>
      <c r="K3116" s="632" t="s">
        <v>10</v>
      </c>
      <c r="L3116" s="639">
        <v>1</v>
      </c>
      <c r="M3116" s="639" t="s">
        <v>694</v>
      </c>
      <c r="N3116" s="662">
        <v>99451.75</v>
      </c>
      <c r="O3116" s="662">
        <v>99451.75</v>
      </c>
      <c r="P3116" s="647">
        <f t="shared" si="99"/>
        <v>0</v>
      </c>
      <c r="Q3116" s="638">
        <f t="shared" si="100"/>
        <v>0</v>
      </c>
      <c r="R3116" s="476" t="s">
        <v>563</v>
      </c>
      <c r="S3116" s="636">
        <v>4217166136</v>
      </c>
      <c r="T3116" s="528" t="s">
        <v>12019</v>
      </c>
      <c r="U3116" s="636"/>
      <c r="V3116" s="636"/>
      <c r="W3116" s="634">
        <v>42424</v>
      </c>
      <c r="X3116" s="634">
        <v>42409</v>
      </c>
      <c r="Y3116" s="636" t="s">
        <v>12363</v>
      </c>
      <c r="Z3116" s="662">
        <v>99451.75</v>
      </c>
      <c r="AA3116" s="476" t="s">
        <v>563</v>
      </c>
      <c r="AB3116" s="636">
        <v>4217166136</v>
      </c>
    </row>
    <row r="3117" spans="1:28" ht="90">
      <c r="A3117" s="475" t="s">
        <v>28839</v>
      </c>
      <c r="B3117" s="531" t="s">
        <v>7250</v>
      </c>
      <c r="C3117" s="636">
        <v>4218017722</v>
      </c>
      <c r="D3117" s="632" t="s">
        <v>268</v>
      </c>
      <c r="E3117" s="476" t="s">
        <v>12012</v>
      </c>
      <c r="F3117" s="634">
        <v>42025</v>
      </c>
      <c r="G3117" s="636"/>
      <c r="H3117" s="636"/>
      <c r="I3117" s="636" t="s">
        <v>1367</v>
      </c>
      <c r="J3117" s="636"/>
      <c r="K3117" s="632" t="s">
        <v>10</v>
      </c>
      <c r="L3117" s="639">
        <v>1</v>
      </c>
      <c r="M3117" s="639" t="s">
        <v>694</v>
      </c>
      <c r="N3117" s="637">
        <v>601618.84</v>
      </c>
      <c r="O3117" s="637">
        <v>601618.84</v>
      </c>
      <c r="P3117" s="647">
        <f t="shared" si="99"/>
        <v>0</v>
      </c>
      <c r="Q3117" s="638">
        <f t="shared" si="100"/>
        <v>0</v>
      </c>
      <c r="R3117" s="636" t="s">
        <v>12013</v>
      </c>
      <c r="S3117" s="636">
        <v>4205109214</v>
      </c>
      <c r="T3117" s="528" t="s">
        <v>12014</v>
      </c>
      <c r="U3117" s="636"/>
      <c r="V3117" s="636"/>
      <c r="W3117" s="634">
        <v>42408</v>
      </c>
      <c r="X3117" s="634">
        <v>42408</v>
      </c>
      <c r="Y3117" s="636" t="s">
        <v>12364</v>
      </c>
      <c r="Z3117" s="637">
        <v>601618.84</v>
      </c>
      <c r="AA3117" s="636" t="s">
        <v>12013</v>
      </c>
      <c r="AB3117" s="636">
        <v>4205109214</v>
      </c>
    </row>
    <row r="3118" spans="1:28" ht="90">
      <c r="A3118" s="475" t="s">
        <v>28840</v>
      </c>
      <c r="B3118" s="531" t="s">
        <v>7250</v>
      </c>
      <c r="C3118" s="636">
        <v>4218017722</v>
      </c>
      <c r="D3118" s="632" t="s">
        <v>269</v>
      </c>
      <c r="E3118" s="636" t="s">
        <v>12020</v>
      </c>
      <c r="F3118" s="634">
        <v>42394</v>
      </c>
      <c r="G3118" s="634">
        <v>42408</v>
      </c>
      <c r="H3118" s="665" t="s">
        <v>12365</v>
      </c>
      <c r="I3118" s="636" t="s">
        <v>12022</v>
      </c>
      <c r="J3118" s="636"/>
      <c r="K3118" s="632" t="s">
        <v>10</v>
      </c>
      <c r="L3118" s="639">
        <v>1</v>
      </c>
      <c r="M3118" s="639" t="s">
        <v>694</v>
      </c>
      <c r="N3118" s="662">
        <v>1127580.2</v>
      </c>
      <c r="O3118" s="662">
        <v>1127580.2</v>
      </c>
      <c r="P3118" s="647">
        <f t="shared" si="99"/>
        <v>0</v>
      </c>
      <c r="Q3118" s="638">
        <f t="shared" si="100"/>
        <v>0</v>
      </c>
      <c r="R3118" s="476" t="s">
        <v>1593</v>
      </c>
      <c r="S3118" s="636">
        <v>4217146884</v>
      </c>
      <c r="T3118" s="528" t="s">
        <v>12023</v>
      </c>
      <c r="U3118" s="636"/>
      <c r="V3118" s="636"/>
      <c r="W3118" s="634">
        <v>42417</v>
      </c>
      <c r="X3118" s="634">
        <v>42417</v>
      </c>
      <c r="Y3118" s="665" t="s">
        <v>12366</v>
      </c>
      <c r="Z3118" s="662">
        <v>1127580.2</v>
      </c>
      <c r="AA3118" s="476" t="s">
        <v>1593</v>
      </c>
      <c r="AB3118" s="636">
        <v>4217146884</v>
      </c>
    </row>
    <row r="3119" spans="1:28" ht="123.75">
      <c r="A3119" s="475" t="s">
        <v>28841</v>
      </c>
      <c r="B3119" s="531" t="s">
        <v>7252</v>
      </c>
      <c r="C3119" s="636">
        <v>4218018620</v>
      </c>
      <c r="D3119" s="632" t="s">
        <v>268</v>
      </c>
      <c r="E3119" s="476" t="s">
        <v>12012</v>
      </c>
      <c r="F3119" s="634">
        <v>42391</v>
      </c>
      <c r="G3119" s="634"/>
      <c r="H3119" s="636"/>
      <c r="I3119" s="636" t="s">
        <v>1367</v>
      </c>
      <c r="J3119" s="636"/>
      <c r="K3119" s="632" t="s">
        <v>10</v>
      </c>
      <c r="L3119" s="639">
        <v>1</v>
      </c>
      <c r="M3119" s="639" t="s">
        <v>694</v>
      </c>
      <c r="N3119" s="662">
        <v>998677.73</v>
      </c>
      <c r="O3119" s="662">
        <v>998677.73</v>
      </c>
      <c r="P3119" s="647">
        <f t="shared" si="99"/>
        <v>0</v>
      </c>
      <c r="Q3119" s="638">
        <f t="shared" si="100"/>
        <v>0</v>
      </c>
      <c r="R3119" s="636" t="s">
        <v>12013</v>
      </c>
      <c r="S3119" s="636">
        <v>4205109214</v>
      </c>
      <c r="T3119" s="528" t="s">
        <v>12014</v>
      </c>
      <c r="U3119" s="636"/>
      <c r="V3119" s="636"/>
      <c r="W3119" s="634">
        <v>42408</v>
      </c>
      <c r="X3119" s="634">
        <v>42410</v>
      </c>
      <c r="Y3119" s="632" t="s">
        <v>12367</v>
      </c>
      <c r="Z3119" s="662">
        <v>998677.73</v>
      </c>
      <c r="AA3119" s="636" t="s">
        <v>12013</v>
      </c>
      <c r="AB3119" s="636">
        <v>4205109214</v>
      </c>
    </row>
    <row r="3120" spans="1:28" ht="123.75">
      <c r="A3120" s="475" t="s">
        <v>28842</v>
      </c>
      <c r="B3120" s="531" t="s">
        <v>7252</v>
      </c>
      <c r="C3120" s="636">
        <v>4218018620</v>
      </c>
      <c r="D3120" s="632" t="s">
        <v>269</v>
      </c>
      <c r="E3120" s="636" t="s">
        <v>12016</v>
      </c>
      <c r="F3120" s="634">
        <v>42391</v>
      </c>
      <c r="G3120" s="634">
        <v>42410</v>
      </c>
      <c r="H3120" s="632" t="s">
        <v>12368</v>
      </c>
      <c r="I3120" s="636" t="s">
        <v>12018</v>
      </c>
      <c r="J3120" s="636"/>
      <c r="K3120" s="632" t="s">
        <v>10</v>
      </c>
      <c r="L3120" s="639">
        <v>1</v>
      </c>
      <c r="M3120" s="639" t="s">
        <v>694</v>
      </c>
      <c r="N3120" s="662">
        <v>54149.42</v>
      </c>
      <c r="O3120" s="662">
        <v>54149.42</v>
      </c>
      <c r="P3120" s="647">
        <f t="shared" si="99"/>
        <v>0</v>
      </c>
      <c r="Q3120" s="638">
        <f t="shared" si="100"/>
        <v>0</v>
      </c>
      <c r="R3120" s="476" t="s">
        <v>563</v>
      </c>
      <c r="S3120" s="636">
        <v>4217166136</v>
      </c>
      <c r="T3120" s="528" t="s">
        <v>12045</v>
      </c>
      <c r="U3120" s="636"/>
      <c r="V3120" s="636"/>
      <c r="W3120" s="634">
        <v>42415</v>
      </c>
      <c r="X3120" s="634">
        <v>42415</v>
      </c>
      <c r="Y3120" s="632" t="s">
        <v>12369</v>
      </c>
      <c r="Z3120" s="662">
        <v>54149.42</v>
      </c>
      <c r="AA3120" s="476" t="s">
        <v>563</v>
      </c>
      <c r="AB3120" s="636">
        <v>4217166136</v>
      </c>
    </row>
    <row r="3121" spans="1:28" ht="123.75">
      <c r="A3121" s="475" t="s">
        <v>28843</v>
      </c>
      <c r="B3121" s="531" t="s">
        <v>7252</v>
      </c>
      <c r="C3121" s="636">
        <v>4218018620</v>
      </c>
      <c r="D3121" s="632" t="s">
        <v>269</v>
      </c>
      <c r="E3121" s="636" t="s">
        <v>12020</v>
      </c>
      <c r="F3121" s="634">
        <v>42391</v>
      </c>
      <c r="G3121" s="634">
        <v>42410</v>
      </c>
      <c r="H3121" s="632" t="s">
        <v>12370</v>
      </c>
      <c r="I3121" s="636" t="s">
        <v>12022</v>
      </c>
      <c r="J3121" s="636"/>
      <c r="K3121" s="632" t="s">
        <v>10</v>
      </c>
      <c r="L3121" s="639">
        <v>1</v>
      </c>
      <c r="M3121" s="639" t="s">
        <v>694</v>
      </c>
      <c r="N3121" s="662">
        <v>896614.27</v>
      </c>
      <c r="O3121" s="662">
        <v>896614.27</v>
      </c>
      <c r="P3121" s="647">
        <f t="shared" si="99"/>
        <v>0</v>
      </c>
      <c r="Q3121" s="638">
        <f t="shared" si="100"/>
        <v>0</v>
      </c>
      <c r="R3121" s="476" t="s">
        <v>1593</v>
      </c>
      <c r="S3121" s="636">
        <v>4217146884</v>
      </c>
      <c r="T3121" s="528" t="s">
        <v>12126</v>
      </c>
      <c r="U3121" s="636"/>
      <c r="V3121" s="636"/>
      <c r="W3121" s="634">
        <v>42415</v>
      </c>
      <c r="X3121" s="634">
        <v>42415</v>
      </c>
      <c r="Y3121" s="632" t="s">
        <v>12371</v>
      </c>
      <c r="Z3121" s="662">
        <v>896614.27</v>
      </c>
      <c r="AA3121" s="476" t="s">
        <v>1593</v>
      </c>
      <c r="AB3121" s="636">
        <v>4217146884</v>
      </c>
    </row>
    <row r="3122" spans="1:28" ht="123.75">
      <c r="A3122" s="475" t="s">
        <v>28844</v>
      </c>
      <c r="B3122" s="531" t="s">
        <v>7252</v>
      </c>
      <c r="C3122" s="636">
        <v>4218018620</v>
      </c>
      <c r="D3122" s="632" t="s">
        <v>265</v>
      </c>
      <c r="E3122" s="636" t="s">
        <v>12008</v>
      </c>
      <c r="F3122" s="634">
        <v>42357</v>
      </c>
      <c r="G3122" s="634">
        <v>42367</v>
      </c>
      <c r="H3122" s="632" t="s">
        <v>12372</v>
      </c>
      <c r="I3122" s="636" t="s">
        <v>541</v>
      </c>
      <c r="J3122" s="636"/>
      <c r="K3122" s="632" t="s">
        <v>10</v>
      </c>
      <c r="L3122" s="639">
        <v>1</v>
      </c>
      <c r="M3122" s="639" t="s">
        <v>694</v>
      </c>
      <c r="N3122" s="662">
        <v>29000</v>
      </c>
      <c r="O3122" s="662">
        <v>29000</v>
      </c>
      <c r="P3122" s="647">
        <f t="shared" si="99"/>
        <v>0</v>
      </c>
      <c r="Q3122" s="638">
        <f t="shared" si="100"/>
        <v>0</v>
      </c>
      <c r="R3122" s="636" t="s">
        <v>6297</v>
      </c>
      <c r="S3122" s="636">
        <v>7707049391</v>
      </c>
      <c r="T3122" s="528" t="s">
        <v>12313</v>
      </c>
      <c r="U3122" s="636"/>
      <c r="V3122" s="636"/>
      <c r="W3122" s="634">
        <v>42383</v>
      </c>
      <c r="X3122" s="634">
        <v>42559</v>
      </c>
      <c r="Y3122" s="636" t="s">
        <v>12373</v>
      </c>
      <c r="Z3122" s="662">
        <v>29000</v>
      </c>
      <c r="AA3122" s="636" t="s">
        <v>6297</v>
      </c>
      <c r="AB3122" s="636">
        <v>7707049391</v>
      </c>
    </row>
    <row r="3123" spans="1:28" ht="123.75">
      <c r="A3123" s="475" t="s">
        <v>28845</v>
      </c>
      <c r="B3123" s="531" t="s">
        <v>7254</v>
      </c>
      <c r="C3123" s="636">
        <v>4218020059</v>
      </c>
      <c r="D3123" s="632" t="s">
        <v>265</v>
      </c>
      <c r="E3123" s="636" t="s">
        <v>12008</v>
      </c>
      <c r="F3123" s="634">
        <v>42357</v>
      </c>
      <c r="G3123" s="634">
        <v>42367</v>
      </c>
      <c r="H3123" s="636" t="s">
        <v>12374</v>
      </c>
      <c r="I3123" s="636" t="s">
        <v>541</v>
      </c>
      <c r="J3123" s="636"/>
      <c r="K3123" s="632" t="s">
        <v>10</v>
      </c>
      <c r="L3123" s="639">
        <v>1</v>
      </c>
      <c r="M3123" s="639" t="s">
        <v>694</v>
      </c>
      <c r="N3123" s="662">
        <v>40000</v>
      </c>
      <c r="O3123" s="662">
        <v>40000</v>
      </c>
      <c r="P3123" s="647">
        <f t="shared" si="99"/>
        <v>0</v>
      </c>
      <c r="Q3123" s="638">
        <f t="shared" si="100"/>
        <v>0</v>
      </c>
      <c r="R3123" s="636" t="s">
        <v>6297</v>
      </c>
      <c r="S3123" s="636">
        <v>7707049391</v>
      </c>
      <c r="T3123" s="528" t="s">
        <v>12313</v>
      </c>
      <c r="U3123" s="636"/>
      <c r="V3123" s="636"/>
      <c r="W3123" s="634">
        <v>42380</v>
      </c>
      <c r="X3123" s="634">
        <v>42557</v>
      </c>
      <c r="Y3123" s="636" t="s">
        <v>12375</v>
      </c>
      <c r="Z3123" s="662">
        <v>40000</v>
      </c>
      <c r="AA3123" s="636" t="s">
        <v>6297</v>
      </c>
      <c r="AB3123" s="636">
        <v>7707049391</v>
      </c>
    </row>
    <row r="3124" spans="1:28" ht="123.75">
      <c r="A3124" s="475" t="s">
        <v>28846</v>
      </c>
      <c r="B3124" s="531" t="s">
        <v>7254</v>
      </c>
      <c r="C3124" s="636">
        <v>4218020059</v>
      </c>
      <c r="D3124" s="632" t="s">
        <v>269</v>
      </c>
      <c r="E3124" s="636" t="s">
        <v>12016</v>
      </c>
      <c r="F3124" s="634">
        <v>42394</v>
      </c>
      <c r="G3124" s="634">
        <v>42415</v>
      </c>
      <c r="H3124" s="632" t="s">
        <v>12376</v>
      </c>
      <c r="I3124" s="636" t="s">
        <v>12018</v>
      </c>
      <c r="J3124" s="636"/>
      <c r="K3124" s="632" t="s">
        <v>10</v>
      </c>
      <c r="L3124" s="639">
        <v>1</v>
      </c>
      <c r="M3124" s="639" t="s">
        <v>694</v>
      </c>
      <c r="N3124" s="662">
        <v>173088.68</v>
      </c>
      <c r="O3124" s="662">
        <v>173088.68</v>
      </c>
      <c r="P3124" s="647">
        <f t="shared" si="99"/>
        <v>0</v>
      </c>
      <c r="Q3124" s="638">
        <f t="shared" si="100"/>
        <v>0</v>
      </c>
      <c r="R3124" s="476" t="s">
        <v>563</v>
      </c>
      <c r="S3124" s="636">
        <v>4217166136</v>
      </c>
      <c r="T3124" s="528" t="s">
        <v>12045</v>
      </c>
      <c r="U3124" s="636"/>
      <c r="V3124" s="636"/>
      <c r="W3124" s="634">
        <v>42425</v>
      </c>
      <c r="X3124" s="634">
        <v>42425</v>
      </c>
      <c r="Y3124" s="636" t="s">
        <v>12377</v>
      </c>
      <c r="Z3124" s="662">
        <v>173088.68</v>
      </c>
      <c r="AA3124" s="476" t="s">
        <v>563</v>
      </c>
      <c r="AB3124" s="636">
        <v>4217166136</v>
      </c>
    </row>
    <row r="3125" spans="1:28" ht="123.75">
      <c r="A3125" s="475" t="s">
        <v>28847</v>
      </c>
      <c r="B3125" s="531" t="s">
        <v>7254</v>
      </c>
      <c r="C3125" s="636">
        <v>4218020059</v>
      </c>
      <c r="D3125" s="632" t="s">
        <v>269</v>
      </c>
      <c r="E3125" s="636" t="s">
        <v>12020</v>
      </c>
      <c r="F3125" s="634">
        <v>42394</v>
      </c>
      <c r="G3125" s="634">
        <v>42409</v>
      </c>
      <c r="H3125" s="632" t="s">
        <v>12378</v>
      </c>
      <c r="I3125" s="636" t="s">
        <v>12022</v>
      </c>
      <c r="J3125" s="636"/>
      <c r="K3125" s="632" t="s">
        <v>10</v>
      </c>
      <c r="L3125" s="639">
        <v>1</v>
      </c>
      <c r="M3125" s="639" t="s">
        <v>694</v>
      </c>
      <c r="N3125" s="662">
        <v>3598466.26</v>
      </c>
      <c r="O3125" s="662">
        <v>3598466.26</v>
      </c>
      <c r="P3125" s="647">
        <f t="shared" si="99"/>
        <v>0</v>
      </c>
      <c r="Q3125" s="638">
        <f t="shared" si="100"/>
        <v>0</v>
      </c>
      <c r="R3125" s="476" t="s">
        <v>1593</v>
      </c>
      <c r="S3125" s="636">
        <v>4217146884</v>
      </c>
      <c r="T3125" s="528" t="s">
        <v>12126</v>
      </c>
      <c r="U3125" s="636"/>
      <c r="V3125" s="636"/>
      <c r="W3125" s="634">
        <v>42415</v>
      </c>
      <c r="X3125" s="634">
        <v>42417</v>
      </c>
      <c r="Y3125" s="632" t="s">
        <v>12379</v>
      </c>
      <c r="Z3125" s="662">
        <v>3598466.26</v>
      </c>
      <c r="AA3125" s="476" t="s">
        <v>1593</v>
      </c>
      <c r="AB3125" s="636">
        <v>4217146884</v>
      </c>
    </row>
    <row r="3126" spans="1:28" ht="123.75">
      <c r="A3126" s="475" t="s">
        <v>28848</v>
      </c>
      <c r="B3126" s="531" t="s">
        <v>7254</v>
      </c>
      <c r="C3126" s="636">
        <v>4218020059</v>
      </c>
      <c r="D3126" s="632" t="s">
        <v>269</v>
      </c>
      <c r="E3126" s="636" t="s">
        <v>12016</v>
      </c>
      <c r="F3126" s="634">
        <v>42394</v>
      </c>
      <c r="G3126" s="634">
        <v>42409</v>
      </c>
      <c r="H3126" s="632" t="s">
        <v>12380</v>
      </c>
      <c r="I3126" s="636" t="s">
        <v>12018</v>
      </c>
      <c r="J3126" s="636"/>
      <c r="K3126" s="632" t="s">
        <v>10</v>
      </c>
      <c r="L3126" s="639">
        <v>1</v>
      </c>
      <c r="M3126" s="639" t="s">
        <v>694</v>
      </c>
      <c r="N3126" s="662">
        <v>1050576.1599999999</v>
      </c>
      <c r="O3126" s="662">
        <v>1050576.1599999999</v>
      </c>
      <c r="P3126" s="647">
        <f t="shared" si="99"/>
        <v>0</v>
      </c>
      <c r="Q3126" s="638">
        <f t="shared" si="100"/>
        <v>0</v>
      </c>
      <c r="R3126" s="476" t="s">
        <v>563</v>
      </c>
      <c r="S3126" s="636">
        <v>4217166136</v>
      </c>
      <c r="T3126" s="528" t="s">
        <v>12045</v>
      </c>
      <c r="U3126" s="636"/>
      <c r="V3126" s="636"/>
      <c r="W3126" s="634">
        <v>42419</v>
      </c>
      <c r="X3126" s="634">
        <v>42425</v>
      </c>
      <c r="Y3126" s="636" t="s">
        <v>12381</v>
      </c>
      <c r="Z3126" s="662">
        <v>1050576.1599999999</v>
      </c>
      <c r="AA3126" s="476" t="s">
        <v>563</v>
      </c>
      <c r="AB3126" s="636">
        <v>4217166136</v>
      </c>
    </row>
    <row r="3127" spans="1:28" ht="123.75">
      <c r="A3127" s="475" t="s">
        <v>28849</v>
      </c>
      <c r="B3127" s="531" t="s">
        <v>7254</v>
      </c>
      <c r="C3127" s="636">
        <v>4218020059</v>
      </c>
      <c r="D3127" s="632" t="s">
        <v>268</v>
      </c>
      <c r="E3127" s="476" t="s">
        <v>12012</v>
      </c>
      <c r="F3127" s="634">
        <v>42394</v>
      </c>
      <c r="G3127" s="636"/>
      <c r="H3127" s="636"/>
      <c r="I3127" s="636" t="s">
        <v>1367</v>
      </c>
      <c r="J3127" s="636"/>
      <c r="K3127" s="632" t="s">
        <v>10</v>
      </c>
      <c r="L3127" s="639">
        <v>1</v>
      </c>
      <c r="M3127" s="639" t="s">
        <v>694</v>
      </c>
      <c r="N3127" s="662">
        <v>1053825.6200000001</v>
      </c>
      <c r="O3127" s="662">
        <v>1053825.6200000001</v>
      </c>
      <c r="P3127" s="647">
        <f t="shared" si="99"/>
        <v>0</v>
      </c>
      <c r="Q3127" s="638">
        <f t="shared" si="100"/>
        <v>0</v>
      </c>
      <c r="R3127" s="636" t="s">
        <v>12013</v>
      </c>
      <c r="S3127" s="636">
        <v>4205109214</v>
      </c>
      <c r="T3127" s="528" t="s">
        <v>12014</v>
      </c>
      <c r="U3127" s="636"/>
      <c r="V3127" s="636"/>
      <c r="W3127" s="634">
        <v>42405</v>
      </c>
      <c r="X3127" s="634">
        <v>42405</v>
      </c>
      <c r="Y3127" s="636" t="s">
        <v>12382</v>
      </c>
      <c r="Z3127" s="662">
        <v>1053825.6200000001</v>
      </c>
      <c r="AA3127" s="636" t="s">
        <v>12013</v>
      </c>
      <c r="AB3127" s="636">
        <v>4205109214</v>
      </c>
    </row>
    <row r="3128" spans="1:28" ht="123.75">
      <c r="A3128" s="475" t="s">
        <v>28850</v>
      </c>
      <c r="B3128" s="531" t="s">
        <v>7256</v>
      </c>
      <c r="C3128" s="636">
        <v>4218019462</v>
      </c>
      <c r="D3128" s="632" t="s">
        <v>265</v>
      </c>
      <c r="E3128" s="636" t="s">
        <v>12008</v>
      </c>
      <c r="F3128" s="634">
        <v>42356</v>
      </c>
      <c r="G3128" s="636" t="s">
        <v>12383</v>
      </c>
      <c r="H3128" s="636" t="s">
        <v>12384</v>
      </c>
      <c r="I3128" s="476" t="s">
        <v>541</v>
      </c>
      <c r="J3128" s="476"/>
      <c r="K3128" s="632" t="s">
        <v>10</v>
      </c>
      <c r="L3128" s="639">
        <v>1</v>
      </c>
      <c r="M3128" s="639" t="s">
        <v>694</v>
      </c>
      <c r="N3128" s="662">
        <v>15000</v>
      </c>
      <c r="O3128" s="662">
        <v>15000</v>
      </c>
      <c r="P3128" s="647">
        <f t="shared" si="99"/>
        <v>0</v>
      </c>
      <c r="Q3128" s="638">
        <f t="shared" si="100"/>
        <v>0</v>
      </c>
      <c r="R3128" s="636" t="s">
        <v>6297</v>
      </c>
      <c r="S3128" s="636">
        <v>7707049391</v>
      </c>
      <c r="T3128" s="528" t="s">
        <v>12385</v>
      </c>
      <c r="U3128" s="636"/>
      <c r="V3128" s="636"/>
      <c r="W3128" s="670">
        <v>42380</v>
      </c>
      <c r="X3128" s="634">
        <v>42551</v>
      </c>
      <c r="Y3128" s="476" t="s">
        <v>12386</v>
      </c>
      <c r="Z3128" s="662">
        <v>15000</v>
      </c>
      <c r="AA3128" s="636" t="s">
        <v>6297</v>
      </c>
      <c r="AB3128" s="636">
        <v>7707049391</v>
      </c>
    </row>
    <row r="3129" spans="1:28" ht="123.75">
      <c r="A3129" s="475" t="s">
        <v>28851</v>
      </c>
      <c r="B3129" s="531" t="s">
        <v>7256</v>
      </c>
      <c r="C3129" s="636">
        <v>4218019462</v>
      </c>
      <c r="D3129" s="632" t="s">
        <v>269</v>
      </c>
      <c r="E3129" s="636" t="s">
        <v>12016</v>
      </c>
      <c r="F3129" s="634">
        <v>42391</v>
      </c>
      <c r="G3129" s="634">
        <v>42408</v>
      </c>
      <c r="H3129" s="636" t="s">
        <v>12387</v>
      </c>
      <c r="I3129" s="636" t="s">
        <v>12018</v>
      </c>
      <c r="J3129" s="636"/>
      <c r="K3129" s="632" t="s">
        <v>10</v>
      </c>
      <c r="L3129" s="639">
        <v>1</v>
      </c>
      <c r="M3129" s="639" t="s">
        <v>694</v>
      </c>
      <c r="N3129" s="662">
        <v>61942.16</v>
      </c>
      <c r="O3129" s="662">
        <v>61942.16</v>
      </c>
      <c r="P3129" s="647">
        <f t="shared" si="99"/>
        <v>0</v>
      </c>
      <c r="Q3129" s="638">
        <f t="shared" si="100"/>
        <v>0</v>
      </c>
      <c r="R3129" s="476" t="s">
        <v>563</v>
      </c>
      <c r="S3129" s="636">
        <v>4217166136</v>
      </c>
      <c r="T3129" s="528" t="s">
        <v>12019</v>
      </c>
      <c r="U3129" s="636"/>
      <c r="V3129" s="636"/>
      <c r="W3129" s="634">
        <v>42417</v>
      </c>
      <c r="X3129" s="634">
        <v>42417</v>
      </c>
      <c r="Y3129" s="636" t="s">
        <v>12388</v>
      </c>
      <c r="Z3129" s="662">
        <v>61942.16</v>
      </c>
      <c r="AA3129" s="476" t="s">
        <v>563</v>
      </c>
      <c r="AB3129" s="636">
        <v>4217166136</v>
      </c>
    </row>
    <row r="3130" spans="1:28" ht="123.75">
      <c r="A3130" s="475" t="s">
        <v>28852</v>
      </c>
      <c r="B3130" s="531" t="s">
        <v>7256</v>
      </c>
      <c r="C3130" s="636">
        <v>4218019462</v>
      </c>
      <c r="D3130" s="632" t="s">
        <v>269</v>
      </c>
      <c r="E3130" s="636" t="s">
        <v>12020</v>
      </c>
      <c r="F3130" s="634">
        <v>42391</v>
      </c>
      <c r="G3130" s="634">
        <v>42408</v>
      </c>
      <c r="H3130" s="636" t="s">
        <v>12389</v>
      </c>
      <c r="I3130" s="636" t="s">
        <v>12022</v>
      </c>
      <c r="J3130" s="636"/>
      <c r="K3130" s="632" t="s">
        <v>10</v>
      </c>
      <c r="L3130" s="639">
        <v>1</v>
      </c>
      <c r="M3130" s="639" t="s">
        <v>694</v>
      </c>
      <c r="N3130" s="662">
        <v>927735.67</v>
      </c>
      <c r="O3130" s="662">
        <v>927735.67</v>
      </c>
      <c r="P3130" s="647">
        <f t="shared" si="99"/>
        <v>0</v>
      </c>
      <c r="Q3130" s="638">
        <f t="shared" si="100"/>
        <v>0</v>
      </c>
      <c r="R3130" s="528" t="s">
        <v>12390</v>
      </c>
      <c r="S3130" s="636">
        <v>4238015032</v>
      </c>
      <c r="T3130" s="528" t="s">
        <v>12391</v>
      </c>
      <c r="U3130" s="636"/>
      <c r="V3130" s="636"/>
      <c r="W3130" s="634">
        <v>42415</v>
      </c>
      <c r="X3130" s="634">
        <v>42417</v>
      </c>
      <c r="Y3130" s="636" t="s">
        <v>12392</v>
      </c>
      <c r="Z3130" s="662">
        <v>927735.67</v>
      </c>
      <c r="AA3130" s="528" t="s">
        <v>12390</v>
      </c>
      <c r="AB3130" s="636">
        <v>4238015032</v>
      </c>
    </row>
    <row r="3131" spans="1:28" ht="123.75">
      <c r="A3131" s="475" t="s">
        <v>28853</v>
      </c>
      <c r="B3131" s="531" t="s">
        <v>7256</v>
      </c>
      <c r="C3131" s="636">
        <v>4218019462</v>
      </c>
      <c r="D3131" s="632" t="s">
        <v>268</v>
      </c>
      <c r="E3131" s="476" t="s">
        <v>12012</v>
      </c>
      <c r="F3131" s="634">
        <v>42391</v>
      </c>
      <c r="G3131" s="634"/>
      <c r="H3131" s="636"/>
      <c r="I3131" s="636" t="s">
        <v>1367</v>
      </c>
      <c r="J3131" s="636"/>
      <c r="K3131" s="632" t="s">
        <v>10</v>
      </c>
      <c r="L3131" s="639">
        <v>1</v>
      </c>
      <c r="M3131" s="639" t="s">
        <v>694</v>
      </c>
      <c r="N3131" s="662">
        <v>152025.32</v>
      </c>
      <c r="O3131" s="662">
        <v>152025.32</v>
      </c>
      <c r="P3131" s="647">
        <f t="shared" si="99"/>
        <v>0</v>
      </c>
      <c r="Q3131" s="638">
        <f t="shared" si="100"/>
        <v>0</v>
      </c>
      <c r="R3131" s="636" t="s">
        <v>12013</v>
      </c>
      <c r="S3131" s="636">
        <v>4205109214</v>
      </c>
      <c r="T3131" s="528" t="s">
        <v>12014</v>
      </c>
      <c r="U3131" s="636"/>
      <c r="V3131" s="636"/>
      <c r="W3131" s="634">
        <v>42408</v>
      </c>
      <c r="X3131" s="634">
        <v>42410</v>
      </c>
      <c r="Y3131" s="636" t="s">
        <v>12393</v>
      </c>
      <c r="Z3131" s="662">
        <v>152025.32</v>
      </c>
      <c r="AA3131" s="636" t="s">
        <v>12013</v>
      </c>
      <c r="AB3131" s="636">
        <v>4205109214</v>
      </c>
    </row>
    <row r="3132" spans="1:28" ht="123.75">
      <c r="A3132" s="475" t="s">
        <v>28854</v>
      </c>
      <c r="B3132" s="531" t="s">
        <v>7258</v>
      </c>
      <c r="C3132" s="636">
        <v>4218018589</v>
      </c>
      <c r="D3132" s="632" t="s">
        <v>265</v>
      </c>
      <c r="E3132" s="636" t="s">
        <v>12008</v>
      </c>
      <c r="F3132" s="634">
        <v>42356</v>
      </c>
      <c r="G3132" s="634">
        <v>42366</v>
      </c>
      <c r="H3132" s="636" t="s">
        <v>12394</v>
      </c>
      <c r="I3132" s="636" t="s">
        <v>541</v>
      </c>
      <c r="J3132" s="476"/>
      <c r="K3132" s="632" t="s">
        <v>10</v>
      </c>
      <c r="L3132" s="639">
        <v>1</v>
      </c>
      <c r="M3132" s="639" t="s">
        <v>694</v>
      </c>
      <c r="N3132" s="662">
        <v>19000</v>
      </c>
      <c r="O3132" s="662">
        <v>19000</v>
      </c>
      <c r="P3132" s="647">
        <f t="shared" si="99"/>
        <v>0</v>
      </c>
      <c r="Q3132" s="638">
        <f t="shared" si="100"/>
        <v>0</v>
      </c>
      <c r="R3132" s="636" t="s">
        <v>6297</v>
      </c>
      <c r="S3132" s="636">
        <v>7707049391</v>
      </c>
      <c r="T3132" s="528" t="s">
        <v>12395</v>
      </c>
      <c r="U3132" s="636"/>
      <c r="V3132" s="636"/>
      <c r="W3132" s="670">
        <v>42380</v>
      </c>
      <c r="X3132" s="634">
        <v>42551</v>
      </c>
      <c r="Y3132" s="476" t="s">
        <v>12396</v>
      </c>
      <c r="Z3132" s="662">
        <v>19000</v>
      </c>
      <c r="AA3132" s="636" t="s">
        <v>6297</v>
      </c>
      <c r="AB3132" s="636">
        <v>7707049391</v>
      </c>
    </row>
    <row r="3133" spans="1:28" ht="123.75">
      <c r="A3133" s="475" t="s">
        <v>28855</v>
      </c>
      <c r="B3133" s="531" t="s">
        <v>7258</v>
      </c>
      <c r="C3133" s="636">
        <v>4218018589</v>
      </c>
      <c r="D3133" s="632" t="s">
        <v>269</v>
      </c>
      <c r="E3133" s="636" t="s">
        <v>12016</v>
      </c>
      <c r="F3133" s="634">
        <v>42391</v>
      </c>
      <c r="G3133" s="634">
        <v>42408</v>
      </c>
      <c r="H3133" s="636" t="s">
        <v>12397</v>
      </c>
      <c r="I3133" s="636" t="s">
        <v>12018</v>
      </c>
      <c r="J3133" s="636"/>
      <c r="K3133" s="632" t="s">
        <v>10</v>
      </c>
      <c r="L3133" s="639">
        <v>1</v>
      </c>
      <c r="M3133" s="639" t="s">
        <v>694</v>
      </c>
      <c r="N3133" s="662">
        <v>57551.96</v>
      </c>
      <c r="O3133" s="662">
        <v>57551.96</v>
      </c>
      <c r="P3133" s="647">
        <f t="shared" si="99"/>
        <v>0</v>
      </c>
      <c r="Q3133" s="638">
        <f t="shared" si="100"/>
        <v>0</v>
      </c>
      <c r="R3133" s="476" t="s">
        <v>563</v>
      </c>
      <c r="S3133" s="636">
        <v>4217166136</v>
      </c>
      <c r="T3133" s="528" t="s">
        <v>12019</v>
      </c>
      <c r="U3133" s="636"/>
      <c r="V3133" s="636"/>
      <c r="W3133" s="634">
        <v>42417</v>
      </c>
      <c r="X3133" s="634">
        <v>42417</v>
      </c>
      <c r="Y3133" s="636" t="s">
        <v>12398</v>
      </c>
      <c r="Z3133" s="662">
        <v>57551.96</v>
      </c>
      <c r="AA3133" s="476" t="s">
        <v>563</v>
      </c>
      <c r="AB3133" s="636">
        <v>4217166136</v>
      </c>
    </row>
    <row r="3134" spans="1:28" ht="123.75">
      <c r="A3134" s="475" t="s">
        <v>28856</v>
      </c>
      <c r="B3134" s="531" t="s">
        <v>7258</v>
      </c>
      <c r="C3134" s="636">
        <v>4218018589</v>
      </c>
      <c r="D3134" s="632" t="s">
        <v>269</v>
      </c>
      <c r="E3134" s="636" t="s">
        <v>12020</v>
      </c>
      <c r="F3134" s="634">
        <v>42391</v>
      </c>
      <c r="G3134" s="634">
        <v>42408</v>
      </c>
      <c r="H3134" s="636" t="s">
        <v>12399</v>
      </c>
      <c r="I3134" s="636" t="s">
        <v>12022</v>
      </c>
      <c r="J3134" s="636"/>
      <c r="K3134" s="632" t="s">
        <v>10</v>
      </c>
      <c r="L3134" s="639">
        <v>1</v>
      </c>
      <c r="M3134" s="639" t="s">
        <v>694</v>
      </c>
      <c r="N3134" s="662">
        <v>813005.79</v>
      </c>
      <c r="O3134" s="662">
        <v>813005.79</v>
      </c>
      <c r="P3134" s="647">
        <f t="shared" si="99"/>
        <v>0</v>
      </c>
      <c r="Q3134" s="638">
        <f t="shared" si="100"/>
        <v>0</v>
      </c>
      <c r="R3134" s="476" t="s">
        <v>1593</v>
      </c>
      <c r="S3134" s="636">
        <v>4217146884</v>
      </c>
      <c r="T3134" s="528" t="s">
        <v>12023</v>
      </c>
      <c r="U3134" s="636"/>
      <c r="V3134" s="636"/>
      <c r="W3134" s="634">
        <v>42416</v>
      </c>
      <c r="X3134" s="634">
        <v>42416</v>
      </c>
      <c r="Y3134" s="636" t="s">
        <v>12400</v>
      </c>
      <c r="Z3134" s="662">
        <v>813005.79</v>
      </c>
      <c r="AA3134" s="476" t="s">
        <v>1593</v>
      </c>
      <c r="AB3134" s="636">
        <v>4217146884</v>
      </c>
    </row>
    <row r="3135" spans="1:28" ht="123.75">
      <c r="A3135" s="475" t="s">
        <v>28857</v>
      </c>
      <c r="B3135" s="531" t="s">
        <v>7258</v>
      </c>
      <c r="C3135" s="636">
        <v>4218018589</v>
      </c>
      <c r="D3135" s="632" t="s">
        <v>268</v>
      </c>
      <c r="E3135" s="476" t="s">
        <v>12012</v>
      </c>
      <c r="F3135" s="634">
        <v>42391</v>
      </c>
      <c r="G3135" s="634"/>
      <c r="H3135" s="636"/>
      <c r="I3135" s="636" t="s">
        <v>1367</v>
      </c>
      <c r="J3135" s="636"/>
      <c r="K3135" s="632" t="s">
        <v>10</v>
      </c>
      <c r="L3135" s="639">
        <v>1</v>
      </c>
      <c r="M3135" s="639" t="s">
        <v>694</v>
      </c>
      <c r="N3135" s="662">
        <v>432981.39</v>
      </c>
      <c r="O3135" s="662">
        <v>432981.39</v>
      </c>
      <c r="P3135" s="647">
        <f t="shared" si="99"/>
        <v>0</v>
      </c>
      <c r="Q3135" s="638">
        <f t="shared" si="100"/>
        <v>0</v>
      </c>
      <c r="R3135" s="636" t="s">
        <v>12013</v>
      </c>
      <c r="S3135" s="636">
        <v>4205109214</v>
      </c>
      <c r="T3135" s="528" t="s">
        <v>12014</v>
      </c>
      <c r="U3135" s="636"/>
      <c r="V3135" s="636"/>
      <c r="W3135" s="634">
        <v>42408</v>
      </c>
      <c r="X3135" s="634">
        <v>42410</v>
      </c>
      <c r="Y3135" s="636" t="s">
        <v>12401</v>
      </c>
      <c r="Z3135" s="662">
        <v>432981.39</v>
      </c>
      <c r="AA3135" s="636" t="s">
        <v>12013</v>
      </c>
      <c r="AB3135" s="636">
        <v>4205109214</v>
      </c>
    </row>
    <row r="3136" spans="1:28" ht="123.75">
      <c r="A3136" s="475" t="s">
        <v>28858</v>
      </c>
      <c r="B3136" s="531" t="s">
        <v>7260</v>
      </c>
      <c r="C3136" s="636">
        <v>4218020475</v>
      </c>
      <c r="D3136" s="632" t="s">
        <v>268</v>
      </c>
      <c r="E3136" s="476" t="s">
        <v>12012</v>
      </c>
      <c r="F3136" s="634">
        <v>42391</v>
      </c>
      <c r="G3136" s="634"/>
      <c r="H3136" s="636"/>
      <c r="I3136" s="636" t="s">
        <v>1367</v>
      </c>
      <c r="J3136" s="636"/>
      <c r="K3136" s="632" t="s">
        <v>10</v>
      </c>
      <c r="L3136" s="639">
        <v>1</v>
      </c>
      <c r="M3136" s="639" t="s">
        <v>694</v>
      </c>
      <c r="N3136" s="662">
        <v>297713.02</v>
      </c>
      <c r="O3136" s="662">
        <v>297713.02</v>
      </c>
      <c r="P3136" s="647">
        <f t="shared" si="99"/>
        <v>0</v>
      </c>
      <c r="Q3136" s="638">
        <f t="shared" si="100"/>
        <v>0</v>
      </c>
      <c r="R3136" s="636" t="s">
        <v>12013</v>
      </c>
      <c r="S3136" s="636">
        <v>4205109214</v>
      </c>
      <c r="T3136" s="528" t="s">
        <v>12014</v>
      </c>
      <c r="U3136" s="636"/>
      <c r="V3136" s="636"/>
      <c r="W3136" s="634">
        <v>42408</v>
      </c>
      <c r="X3136" s="634">
        <v>42410</v>
      </c>
      <c r="Y3136" s="632" t="s">
        <v>12402</v>
      </c>
      <c r="Z3136" s="662">
        <v>297713.02</v>
      </c>
      <c r="AA3136" s="636" t="s">
        <v>12013</v>
      </c>
      <c r="AB3136" s="636">
        <v>4205109214</v>
      </c>
    </row>
    <row r="3137" spans="1:28" ht="123.75">
      <c r="A3137" s="475" t="s">
        <v>28859</v>
      </c>
      <c r="B3137" s="531" t="s">
        <v>7260</v>
      </c>
      <c r="C3137" s="636">
        <v>4218020475</v>
      </c>
      <c r="D3137" s="632" t="s">
        <v>269</v>
      </c>
      <c r="E3137" s="636" t="s">
        <v>12016</v>
      </c>
      <c r="F3137" s="634">
        <v>42391</v>
      </c>
      <c r="G3137" s="634">
        <v>42410</v>
      </c>
      <c r="H3137" s="632" t="s">
        <v>12403</v>
      </c>
      <c r="I3137" s="636" t="s">
        <v>12018</v>
      </c>
      <c r="J3137" s="636"/>
      <c r="K3137" s="632" t="s">
        <v>10</v>
      </c>
      <c r="L3137" s="639">
        <v>1</v>
      </c>
      <c r="M3137" s="639" t="s">
        <v>694</v>
      </c>
      <c r="N3137" s="662">
        <v>106586.77</v>
      </c>
      <c r="O3137" s="662">
        <v>106586.77</v>
      </c>
      <c r="P3137" s="647">
        <f t="shared" si="99"/>
        <v>0</v>
      </c>
      <c r="Q3137" s="638">
        <f t="shared" si="100"/>
        <v>0</v>
      </c>
      <c r="R3137" s="476" t="s">
        <v>563</v>
      </c>
      <c r="S3137" s="636">
        <v>4217166136</v>
      </c>
      <c r="T3137" s="528" t="s">
        <v>12045</v>
      </c>
      <c r="U3137" s="636"/>
      <c r="V3137" s="636"/>
      <c r="W3137" s="634">
        <v>42415</v>
      </c>
      <c r="X3137" s="634">
        <v>42415</v>
      </c>
      <c r="Y3137" s="632" t="s">
        <v>12404</v>
      </c>
      <c r="Z3137" s="662">
        <v>106586.77</v>
      </c>
      <c r="AA3137" s="476" t="s">
        <v>563</v>
      </c>
      <c r="AB3137" s="636">
        <v>4217166136</v>
      </c>
    </row>
    <row r="3138" spans="1:28" ht="123.75">
      <c r="A3138" s="475" t="s">
        <v>28860</v>
      </c>
      <c r="B3138" s="531" t="s">
        <v>7260</v>
      </c>
      <c r="C3138" s="636">
        <v>4218020475</v>
      </c>
      <c r="D3138" s="632" t="s">
        <v>269</v>
      </c>
      <c r="E3138" s="636" t="s">
        <v>12020</v>
      </c>
      <c r="F3138" s="634">
        <v>42391</v>
      </c>
      <c r="G3138" s="634">
        <v>42410</v>
      </c>
      <c r="H3138" s="632" t="s">
        <v>12405</v>
      </c>
      <c r="I3138" s="636" t="s">
        <v>12022</v>
      </c>
      <c r="J3138" s="636"/>
      <c r="K3138" s="632" t="s">
        <v>10</v>
      </c>
      <c r="L3138" s="639">
        <v>1</v>
      </c>
      <c r="M3138" s="639" t="s">
        <v>694</v>
      </c>
      <c r="N3138" s="662">
        <v>1088450.18</v>
      </c>
      <c r="O3138" s="662">
        <v>1088450.18</v>
      </c>
      <c r="P3138" s="647">
        <f t="shared" si="99"/>
        <v>0</v>
      </c>
      <c r="Q3138" s="638">
        <f t="shared" si="100"/>
        <v>0</v>
      </c>
      <c r="R3138" s="476" t="s">
        <v>1593</v>
      </c>
      <c r="S3138" s="636">
        <v>4217146884</v>
      </c>
      <c r="T3138" s="528" t="s">
        <v>12126</v>
      </c>
      <c r="U3138" s="636"/>
      <c r="V3138" s="636"/>
      <c r="W3138" s="634">
        <v>42415</v>
      </c>
      <c r="X3138" s="634">
        <v>42415</v>
      </c>
      <c r="Y3138" s="632" t="s">
        <v>12406</v>
      </c>
      <c r="Z3138" s="662">
        <v>1088450.18</v>
      </c>
      <c r="AA3138" s="476" t="s">
        <v>1593</v>
      </c>
      <c r="AB3138" s="636">
        <v>4217146884</v>
      </c>
    </row>
    <row r="3139" spans="1:28" ht="123.75">
      <c r="A3139" s="475" t="s">
        <v>28861</v>
      </c>
      <c r="B3139" s="531" t="s">
        <v>7260</v>
      </c>
      <c r="C3139" s="636">
        <v>4218020475</v>
      </c>
      <c r="D3139" s="632" t="s">
        <v>265</v>
      </c>
      <c r="E3139" s="636" t="s">
        <v>12008</v>
      </c>
      <c r="F3139" s="634">
        <v>42357</v>
      </c>
      <c r="G3139" s="634">
        <v>42367</v>
      </c>
      <c r="H3139" s="632" t="s">
        <v>12407</v>
      </c>
      <c r="I3139" s="636" t="s">
        <v>541</v>
      </c>
      <c r="J3139" s="636"/>
      <c r="K3139" s="632" t="s">
        <v>10</v>
      </c>
      <c r="L3139" s="639">
        <v>1</v>
      </c>
      <c r="M3139" s="639" t="s">
        <v>694</v>
      </c>
      <c r="N3139" s="662">
        <v>22000</v>
      </c>
      <c r="O3139" s="662">
        <v>22000</v>
      </c>
      <c r="P3139" s="647">
        <f t="shared" si="99"/>
        <v>0</v>
      </c>
      <c r="Q3139" s="638">
        <f t="shared" si="100"/>
        <v>0</v>
      </c>
      <c r="R3139" s="636" t="s">
        <v>6297</v>
      </c>
      <c r="S3139" s="636">
        <v>7707049391</v>
      </c>
      <c r="T3139" s="528" t="s">
        <v>12313</v>
      </c>
      <c r="U3139" s="636"/>
      <c r="V3139" s="636"/>
      <c r="W3139" s="634">
        <v>42383</v>
      </c>
      <c r="X3139" s="634">
        <v>42559</v>
      </c>
      <c r="Y3139" s="636" t="s">
        <v>12408</v>
      </c>
      <c r="Z3139" s="662">
        <v>22000</v>
      </c>
      <c r="AA3139" s="636" t="s">
        <v>6297</v>
      </c>
      <c r="AB3139" s="636">
        <v>7707049391</v>
      </c>
    </row>
    <row r="3140" spans="1:28" ht="157.5">
      <c r="A3140" s="475" t="s">
        <v>28862</v>
      </c>
      <c r="B3140" s="531" t="s">
        <v>7265</v>
      </c>
      <c r="C3140" s="636">
        <v>4218016359</v>
      </c>
      <c r="D3140" s="632" t="s">
        <v>265</v>
      </c>
      <c r="E3140" s="636" t="s">
        <v>12008</v>
      </c>
      <c r="F3140" s="634">
        <v>42356</v>
      </c>
      <c r="G3140" s="634">
        <v>42366</v>
      </c>
      <c r="H3140" s="665" t="s">
        <v>12409</v>
      </c>
      <c r="I3140" s="636" t="s">
        <v>541</v>
      </c>
      <c r="J3140" s="476"/>
      <c r="K3140" s="632" t="s">
        <v>10</v>
      </c>
      <c r="L3140" s="639">
        <v>1</v>
      </c>
      <c r="M3140" s="639" t="s">
        <v>694</v>
      </c>
      <c r="N3140" s="662">
        <v>15000</v>
      </c>
      <c r="O3140" s="662">
        <v>15000</v>
      </c>
      <c r="P3140" s="647">
        <f t="shared" si="99"/>
        <v>0</v>
      </c>
      <c r="Q3140" s="638">
        <f t="shared" si="100"/>
        <v>0</v>
      </c>
      <c r="R3140" s="636" t="s">
        <v>6297</v>
      </c>
      <c r="S3140" s="636">
        <v>7707049391</v>
      </c>
      <c r="T3140" s="528" t="s">
        <v>12410</v>
      </c>
      <c r="U3140" s="636"/>
      <c r="V3140" s="636"/>
      <c r="W3140" s="670">
        <v>42380</v>
      </c>
      <c r="X3140" s="634">
        <v>42551</v>
      </c>
      <c r="Y3140" s="476" t="s">
        <v>12411</v>
      </c>
      <c r="Z3140" s="662">
        <v>15000</v>
      </c>
      <c r="AA3140" s="636" t="s">
        <v>6297</v>
      </c>
      <c r="AB3140" s="636">
        <v>7707049391</v>
      </c>
    </row>
    <row r="3141" spans="1:28" ht="157.5">
      <c r="A3141" s="475" t="s">
        <v>28863</v>
      </c>
      <c r="B3141" s="531" t="s">
        <v>7265</v>
      </c>
      <c r="C3141" s="636">
        <v>4218016359</v>
      </c>
      <c r="D3141" s="632" t="s">
        <v>269</v>
      </c>
      <c r="E3141" s="636" t="s">
        <v>12020</v>
      </c>
      <c r="F3141" s="634">
        <v>42391</v>
      </c>
      <c r="G3141" s="634">
        <v>42408</v>
      </c>
      <c r="H3141" s="665" t="s">
        <v>12412</v>
      </c>
      <c r="I3141" s="636" t="s">
        <v>12022</v>
      </c>
      <c r="J3141" s="636"/>
      <c r="K3141" s="632" t="s">
        <v>10</v>
      </c>
      <c r="L3141" s="639">
        <v>1</v>
      </c>
      <c r="M3141" s="639" t="s">
        <v>694</v>
      </c>
      <c r="N3141" s="662">
        <v>975703.44</v>
      </c>
      <c r="O3141" s="662">
        <v>975703.44</v>
      </c>
      <c r="P3141" s="647">
        <f t="shared" si="99"/>
        <v>0</v>
      </c>
      <c r="Q3141" s="638">
        <f t="shared" si="100"/>
        <v>0</v>
      </c>
      <c r="R3141" s="476" t="s">
        <v>1593</v>
      </c>
      <c r="S3141" s="636">
        <v>4217146884</v>
      </c>
      <c r="T3141" s="528" t="s">
        <v>12023</v>
      </c>
      <c r="U3141" s="636"/>
      <c r="V3141" s="636"/>
      <c r="W3141" s="634">
        <v>42416</v>
      </c>
      <c r="X3141" s="634">
        <v>42416</v>
      </c>
      <c r="Y3141" s="636" t="s">
        <v>12413</v>
      </c>
      <c r="Z3141" s="662">
        <v>975703.44</v>
      </c>
      <c r="AA3141" s="476" t="s">
        <v>1593</v>
      </c>
      <c r="AB3141" s="636">
        <v>4217146884</v>
      </c>
    </row>
    <row r="3142" spans="1:28" ht="157.5">
      <c r="A3142" s="475" t="s">
        <v>28864</v>
      </c>
      <c r="B3142" s="531" t="s">
        <v>7265</v>
      </c>
      <c r="C3142" s="636">
        <v>4218016359</v>
      </c>
      <c r="D3142" s="632" t="s">
        <v>268</v>
      </c>
      <c r="E3142" s="476" t="s">
        <v>12012</v>
      </c>
      <c r="F3142" s="634">
        <v>42391</v>
      </c>
      <c r="G3142" s="634"/>
      <c r="H3142" s="636"/>
      <c r="I3142" s="636" t="s">
        <v>1367</v>
      </c>
      <c r="J3142" s="636"/>
      <c r="K3142" s="632" t="s">
        <v>10</v>
      </c>
      <c r="L3142" s="639">
        <v>1</v>
      </c>
      <c r="M3142" s="639" t="s">
        <v>694</v>
      </c>
      <c r="N3142" s="662">
        <v>157546.43</v>
      </c>
      <c r="O3142" s="662">
        <v>157546.43</v>
      </c>
      <c r="P3142" s="647">
        <f t="shared" si="99"/>
        <v>0</v>
      </c>
      <c r="Q3142" s="638">
        <f t="shared" si="100"/>
        <v>0</v>
      </c>
      <c r="R3142" s="636" t="s">
        <v>12013</v>
      </c>
      <c r="S3142" s="636">
        <v>4205109214</v>
      </c>
      <c r="T3142" s="528" t="s">
        <v>12014</v>
      </c>
      <c r="U3142" s="636"/>
      <c r="V3142" s="636"/>
      <c r="W3142" s="634">
        <v>42408</v>
      </c>
      <c r="X3142" s="634">
        <v>42410</v>
      </c>
      <c r="Y3142" s="636" t="s">
        <v>12414</v>
      </c>
      <c r="Z3142" s="662">
        <v>157546.43</v>
      </c>
      <c r="AA3142" s="636" t="s">
        <v>12013</v>
      </c>
      <c r="AB3142" s="636">
        <v>4205109214</v>
      </c>
    </row>
    <row r="3143" spans="1:28" ht="157.5">
      <c r="A3143" s="475" t="s">
        <v>28865</v>
      </c>
      <c r="B3143" s="531" t="s">
        <v>7265</v>
      </c>
      <c r="C3143" s="636">
        <v>4218016359</v>
      </c>
      <c r="D3143" s="632" t="s">
        <v>269</v>
      </c>
      <c r="E3143" s="636" t="s">
        <v>12016</v>
      </c>
      <c r="F3143" s="634">
        <v>42356</v>
      </c>
      <c r="G3143" s="634">
        <v>42408</v>
      </c>
      <c r="H3143" s="665" t="s">
        <v>12415</v>
      </c>
      <c r="I3143" s="636" t="s">
        <v>12018</v>
      </c>
      <c r="J3143" s="636"/>
      <c r="K3143" s="632" t="s">
        <v>10</v>
      </c>
      <c r="L3143" s="639">
        <v>1</v>
      </c>
      <c r="M3143" s="639" t="s">
        <v>694</v>
      </c>
      <c r="N3143" s="662">
        <v>236623.24</v>
      </c>
      <c r="O3143" s="662">
        <v>236623.24</v>
      </c>
      <c r="P3143" s="647">
        <f t="shared" si="99"/>
        <v>0</v>
      </c>
      <c r="Q3143" s="638">
        <f t="shared" si="100"/>
        <v>0</v>
      </c>
      <c r="R3143" s="476" t="s">
        <v>563</v>
      </c>
      <c r="S3143" s="636">
        <v>4217166136</v>
      </c>
      <c r="T3143" s="528" t="s">
        <v>12019</v>
      </c>
      <c r="U3143" s="636"/>
      <c r="V3143" s="636"/>
      <c r="W3143" s="634">
        <v>42452</v>
      </c>
      <c r="X3143" s="634">
        <v>42452</v>
      </c>
      <c r="Y3143" s="635" t="s">
        <v>12416</v>
      </c>
      <c r="Z3143" s="662">
        <v>236623.24</v>
      </c>
      <c r="AA3143" s="476" t="s">
        <v>563</v>
      </c>
      <c r="AB3143" s="636">
        <v>4217166136</v>
      </c>
    </row>
    <row r="3144" spans="1:28" ht="67.5">
      <c r="A3144" s="475" t="s">
        <v>28866</v>
      </c>
      <c r="B3144" s="531" t="s">
        <v>5056</v>
      </c>
      <c r="C3144" s="636">
        <v>4218008750</v>
      </c>
      <c r="D3144" s="632" t="s">
        <v>269</v>
      </c>
      <c r="E3144" s="636" t="s">
        <v>12020</v>
      </c>
      <c r="F3144" s="634">
        <v>42394</v>
      </c>
      <c r="G3144" s="634">
        <v>42409</v>
      </c>
      <c r="H3144" s="632" t="s">
        <v>12417</v>
      </c>
      <c r="I3144" s="636" t="s">
        <v>12022</v>
      </c>
      <c r="J3144" s="636"/>
      <c r="K3144" s="632" t="s">
        <v>10</v>
      </c>
      <c r="L3144" s="639">
        <v>1</v>
      </c>
      <c r="M3144" s="639" t="s">
        <v>694</v>
      </c>
      <c r="N3144" s="662">
        <v>699826.19</v>
      </c>
      <c r="O3144" s="662">
        <v>699826.19</v>
      </c>
      <c r="P3144" s="647">
        <f t="shared" si="99"/>
        <v>0</v>
      </c>
      <c r="Q3144" s="638">
        <f t="shared" si="100"/>
        <v>0</v>
      </c>
      <c r="R3144" s="476" t="s">
        <v>1593</v>
      </c>
      <c r="S3144" s="636">
        <v>4217146884</v>
      </c>
      <c r="T3144" s="528" t="s">
        <v>12126</v>
      </c>
      <c r="U3144" s="636"/>
      <c r="V3144" s="636"/>
      <c r="W3144" s="634">
        <v>42429</v>
      </c>
      <c r="X3144" s="634">
        <v>42439</v>
      </c>
      <c r="Y3144" s="632" t="s">
        <v>12418</v>
      </c>
      <c r="Z3144" s="662">
        <v>699826.19</v>
      </c>
      <c r="AA3144" s="476" t="s">
        <v>1593</v>
      </c>
      <c r="AB3144" s="636">
        <v>4217146884</v>
      </c>
    </row>
    <row r="3145" spans="1:28" ht="67.5">
      <c r="A3145" s="475" t="s">
        <v>28867</v>
      </c>
      <c r="B3145" s="531" t="s">
        <v>5056</v>
      </c>
      <c r="C3145" s="636">
        <v>4218008750</v>
      </c>
      <c r="D3145" s="632" t="s">
        <v>269</v>
      </c>
      <c r="E3145" s="636" t="s">
        <v>12016</v>
      </c>
      <c r="F3145" s="634">
        <v>42394</v>
      </c>
      <c r="G3145" s="634">
        <v>42409</v>
      </c>
      <c r="H3145" s="632" t="s">
        <v>12419</v>
      </c>
      <c r="I3145" s="636" t="s">
        <v>12018</v>
      </c>
      <c r="J3145" s="636"/>
      <c r="K3145" s="632" t="s">
        <v>10</v>
      </c>
      <c r="L3145" s="639">
        <v>1</v>
      </c>
      <c r="M3145" s="639" t="s">
        <v>694</v>
      </c>
      <c r="N3145" s="662">
        <v>22780.31</v>
      </c>
      <c r="O3145" s="662">
        <v>22780.31</v>
      </c>
      <c r="P3145" s="647">
        <f t="shared" si="99"/>
        <v>0</v>
      </c>
      <c r="Q3145" s="638">
        <f t="shared" si="100"/>
        <v>0</v>
      </c>
      <c r="R3145" s="476" t="s">
        <v>563</v>
      </c>
      <c r="S3145" s="636">
        <v>4217166136</v>
      </c>
      <c r="T3145" s="528" t="s">
        <v>12045</v>
      </c>
      <c r="U3145" s="636"/>
      <c r="V3145" s="636"/>
      <c r="W3145" s="634">
        <v>42415</v>
      </c>
      <c r="X3145" s="634">
        <v>42417</v>
      </c>
      <c r="Y3145" s="632" t="s">
        <v>12420</v>
      </c>
      <c r="Z3145" s="662">
        <v>22780.31</v>
      </c>
      <c r="AA3145" s="476" t="s">
        <v>563</v>
      </c>
      <c r="AB3145" s="636">
        <v>4217166136</v>
      </c>
    </row>
    <row r="3146" spans="1:28" ht="78.75">
      <c r="A3146" s="475" t="s">
        <v>28868</v>
      </c>
      <c r="B3146" s="531" t="s">
        <v>5056</v>
      </c>
      <c r="C3146" s="636">
        <v>4218008750</v>
      </c>
      <c r="D3146" s="632" t="s">
        <v>268</v>
      </c>
      <c r="E3146" s="476" t="s">
        <v>12012</v>
      </c>
      <c r="F3146" s="634">
        <v>42394</v>
      </c>
      <c r="G3146" s="636"/>
      <c r="H3146" s="636"/>
      <c r="I3146" s="636" t="s">
        <v>1367</v>
      </c>
      <c r="J3146" s="636"/>
      <c r="K3146" s="632" t="s">
        <v>10</v>
      </c>
      <c r="L3146" s="639">
        <v>1</v>
      </c>
      <c r="M3146" s="639" t="s">
        <v>694</v>
      </c>
      <c r="N3146" s="662">
        <v>312694.90999999997</v>
      </c>
      <c r="O3146" s="662">
        <v>312694.90999999997</v>
      </c>
      <c r="P3146" s="647">
        <f t="shared" si="99"/>
        <v>0</v>
      </c>
      <c r="Q3146" s="638">
        <f t="shared" si="100"/>
        <v>0</v>
      </c>
      <c r="R3146" s="636" t="s">
        <v>12013</v>
      </c>
      <c r="S3146" s="636">
        <v>4205109214</v>
      </c>
      <c r="T3146" s="528" t="s">
        <v>12014</v>
      </c>
      <c r="U3146" s="636"/>
      <c r="V3146" s="636"/>
      <c r="W3146" s="634">
        <v>42405</v>
      </c>
      <c r="X3146" s="634">
        <v>42405</v>
      </c>
      <c r="Y3146" s="632" t="s">
        <v>12421</v>
      </c>
      <c r="Z3146" s="662">
        <v>312694.90999999997</v>
      </c>
      <c r="AA3146" s="636" t="s">
        <v>12013</v>
      </c>
      <c r="AB3146" s="636">
        <v>4205109214</v>
      </c>
    </row>
    <row r="3147" spans="1:28" ht="78.75">
      <c r="A3147" s="475" t="s">
        <v>28869</v>
      </c>
      <c r="B3147" s="531" t="s">
        <v>12422</v>
      </c>
      <c r="C3147" s="636">
        <v>4218020468</v>
      </c>
      <c r="D3147" s="632" t="s">
        <v>269</v>
      </c>
      <c r="E3147" s="636" t="s">
        <v>12016</v>
      </c>
      <c r="F3147" s="634">
        <v>42029</v>
      </c>
      <c r="G3147" s="634">
        <v>42409</v>
      </c>
      <c r="H3147" s="665" t="s">
        <v>12423</v>
      </c>
      <c r="I3147" s="636" t="s">
        <v>12018</v>
      </c>
      <c r="J3147" s="636"/>
      <c r="K3147" s="632" t="s">
        <v>10</v>
      </c>
      <c r="L3147" s="639">
        <v>1</v>
      </c>
      <c r="M3147" s="639" t="s">
        <v>694</v>
      </c>
      <c r="N3147" s="662">
        <v>145908.93</v>
      </c>
      <c r="O3147" s="662">
        <v>145908.93</v>
      </c>
      <c r="P3147" s="647">
        <f t="shared" si="99"/>
        <v>0</v>
      </c>
      <c r="Q3147" s="638">
        <f t="shared" si="100"/>
        <v>0</v>
      </c>
      <c r="R3147" s="476" t="s">
        <v>563</v>
      </c>
      <c r="S3147" s="636">
        <v>4217166136</v>
      </c>
      <c r="T3147" s="528" t="s">
        <v>12019</v>
      </c>
      <c r="U3147" s="636"/>
      <c r="V3147" s="636"/>
      <c r="W3147" s="634">
        <v>42418</v>
      </c>
      <c r="X3147" s="634">
        <v>42409</v>
      </c>
      <c r="Y3147" s="636" t="s">
        <v>12364</v>
      </c>
      <c r="Z3147" s="662">
        <v>145908.93</v>
      </c>
      <c r="AA3147" s="476" t="s">
        <v>563</v>
      </c>
      <c r="AB3147" s="636">
        <v>4217166136</v>
      </c>
    </row>
    <row r="3148" spans="1:28" ht="78.75">
      <c r="A3148" s="475" t="s">
        <v>28870</v>
      </c>
      <c r="B3148" s="531" t="s">
        <v>12422</v>
      </c>
      <c r="C3148" s="636">
        <v>4218020468</v>
      </c>
      <c r="D3148" s="632" t="s">
        <v>268</v>
      </c>
      <c r="E3148" s="476" t="s">
        <v>12012</v>
      </c>
      <c r="F3148" s="634">
        <v>42394</v>
      </c>
      <c r="G3148" s="636"/>
      <c r="H3148" s="636"/>
      <c r="I3148" s="636" t="s">
        <v>1367</v>
      </c>
      <c r="J3148" s="636"/>
      <c r="K3148" s="632" t="s">
        <v>10</v>
      </c>
      <c r="L3148" s="639">
        <v>1</v>
      </c>
      <c r="M3148" s="639" t="s">
        <v>694</v>
      </c>
      <c r="N3148" s="637">
        <v>273938.09000000003</v>
      </c>
      <c r="O3148" s="637">
        <v>273938.09000000003</v>
      </c>
      <c r="P3148" s="647">
        <f t="shared" si="99"/>
        <v>0</v>
      </c>
      <c r="Q3148" s="638">
        <f t="shared" si="100"/>
        <v>0</v>
      </c>
      <c r="R3148" s="636" t="s">
        <v>12013</v>
      </c>
      <c r="S3148" s="636">
        <v>4205109214</v>
      </c>
      <c r="T3148" s="528" t="s">
        <v>12014</v>
      </c>
      <c r="U3148" s="636"/>
      <c r="V3148" s="636"/>
      <c r="W3148" s="634">
        <v>42408</v>
      </c>
      <c r="X3148" s="634">
        <v>42408</v>
      </c>
      <c r="Y3148" s="636" t="s">
        <v>12424</v>
      </c>
      <c r="Z3148" s="637">
        <v>273938.09000000003</v>
      </c>
      <c r="AA3148" s="636" t="s">
        <v>12013</v>
      </c>
      <c r="AB3148" s="636">
        <v>4205109214</v>
      </c>
    </row>
    <row r="3149" spans="1:28" ht="78.75">
      <c r="A3149" s="475" t="s">
        <v>28871</v>
      </c>
      <c r="B3149" s="531" t="s">
        <v>12422</v>
      </c>
      <c r="C3149" s="636">
        <v>4218020468</v>
      </c>
      <c r="D3149" s="632" t="s">
        <v>269</v>
      </c>
      <c r="E3149" s="636" t="s">
        <v>12020</v>
      </c>
      <c r="F3149" s="634">
        <v>42394</v>
      </c>
      <c r="G3149" s="634">
        <v>42408</v>
      </c>
      <c r="H3149" s="665" t="s">
        <v>12425</v>
      </c>
      <c r="I3149" s="636" t="s">
        <v>12022</v>
      </c>
      <c r="J3149" s="636"/>
      <c r="K3149" s="632" t="s">
        <v>10</v>
      </c>
      <c r="L3149" s="639">
        <v>1</v>
      </c>
      <c r="M3149" s="639" t="s">
        <v>694</v>
      </c>
      <c r="N3149" s="662">
        <v>1014997.91</v>
      </c>
      <c r="O3149" s="662">
        <v>1014997.91</v>
      </c>
      <c r="P3149" s="647">
        <f t="shared" si="99"/>
        <v>0</v>
      </c>
      <c r="Q3149" s="638">
        <f t="shared" si="100"/>
        <v>0</v>
      </c>
      <c r="R3149" s="476" t="s">
        <v>1593</v>
      </c>
      <c r="S3149" s="636">
        <v>4217146884</v>
      </c>
      <c r="T3149" s="528" t="s">
        <v>12023</v>
      </c>
      <c r="U3149" s="636"/>
      <c r="V3149" s="636"/>
      <c r="W3149" s="634">
        <v>42416</v>
      </c>
      <c r="X3149" s="634">
        <v>42416</v>
      </c>
      <c r="Y3149" s="665" t="s">
        <v>12426</v>
      </c>
      <c r="Z3149" s="662">
        <v>1014997.91</v>
      </c>
      <c r="AA3149" s="476" t="s">
        <v>1593</v>
      </c>
      <c r="AB3149" s="636">
        <v>4217146884</v>
      </c>
    </row>
    <row r="3150" spans="1:28" ht="78.75">
      <c r="A3150" s="475" t="s">
        <v>28872</v>
      </c>
      <c r="B3150" s="531" t="s">
        <v>12427</v>
      </c>
      <c r="C3150" s="636">
        <v>4218020820</v>
      </c>
      <c r="D3150" s="632" t="s">
        <v>268</v>
      </c>
      <c r="E3150" s="476" t="s">
        <v>12012</v>
      </c>
      <c r="F3150" s="634">
        <v>42391</v>
      </c>
      <c r="G3150" s="634"/>
      <c r="H3150" s="636"/>
      <c r="I3150" s="636" t="s">
        <v>1367</v>
      </c>
      <c r="J3150" s="636"/>
      <c r="K3150" s="632" t="s">
        <v>10</v>
      </c>
      <c r="L3150" s="639">
        <v>1</v>
      </c>
      <c r="M3150" s="639" t="s">
        <v>694</v>
      </c>
      <c r="N3150" s="662">
        <v>297713.02</v>
      </c>
      <c r="O3150" s="662">
        <v>297713.02</v>
      </c>
      <c r="P3150" s="647">
        <f t="shared" si="99"/>
        <v>0</v>
      </c>
      <c r="Q3150" s="638">
        <f t="shared" si="100"/>
        <v>0</v>
      </c>
      <c r="R3150" s="636" t="s">
        <v>12013</v>
      </c>
      <c r="S3150" s="636">
        <v>4205109214</v>
      </c>
      <c r="T3150" s="528" t="s">
        <v>12014</v>
      </c>
      <c r="U3150" s="636"/>
      <c r="V3150" s="636"/>
      <c r="W3150" s="634">
        <v>42408</v>
      </c>
      <c r="X3150" s="634">
        <v>42410</v>
      </c>
      <c r="Y3150" s="632" t="s">
        <v>12428</v>
      </c>
      <c r="Z3150" s="662">
        <v>297713.02</v>
      </c>
      <c r="AA3150" s="636" t="s">
        <v>12013</v>
      </c>
      <c r="AB3150" s="636">
        <v>4205109214</v>
      </c>
    </row>
    <row r="3151" spans="1:28" ht="67.5">
      <c r="A3151" s="475" t="s">
        <v>28873</v>
      </c>
      <c r="B3151" s="531" t="s">
        <v>12427</v>
      </c>
      <c r="C3151" s="636">
        <v>4218020820</v>
      </c>
      <c r="D3151" s="632" t="s">
        <v>269</v>
      </c>
      <c r="E3151" s="636" t="s">
        <v>12016</v>
      </c>
      <c r="F3151" s="634">
        <v>42391</v>
      </c>
      <c r="G3151" s="634">
        <v>42410</v>
      </c>
      <c r="H3151" s="636" t="s">
        <v>12429</v>
      </c>
      <c r="I3151" s="636" t="s">
        <v>12018</v>
      </c>
      <c r="J3151" s="636"/>
      <c r="K3151" s="632" t="s">
        <v>10</v>
      </c>
      <c r="L3151" s="639">
        <v>1</v>
      </c>
      <c r="M3151" s="639" t="s">
        <v>694</v>
      </c>
      <c r="N3151" s="662">
        <v>43507.39</v>
      </c>
      <c r="O3151" s="662">
        <v>43507.39</v>
      </c>
      <c r="P3151" s="647">
        <f t="shared" si="99"/>
        <v>0</v>
      </c>
      <c r="Q3151" s="638">
        <f t="shared" si="100"/>
        <v>0</v>
      </c>
      <c r="R3151" s="476" t="s">
        <v>563</v>
      </c>
      <c r="S3151" s="636">
        <v>4217166136</v>
      </c>
      <c r="T3151" s="528" t="s">
        <v>12045</v>
      </c>
      <c r="U3151" s="636"/>
      <c r="V3151" s="636"/>
      <c r="W3151" s="634">
        <v>42415</v>
      </c>
      <c r="X3151" s="634">
        <v>42415</v>
      </c>
      <c r="Y3151" s="632" t="s">
        <v>12430</v>
      </c>
      <c r="Z3151" s="662">
        <v>43507.39</v>
      </c>
      <c r="AA3151" s="476" t="s">
        <v>563</v>
      </c>
      <c r="AB3151" s="636">
        <v>4217166136</v>
      </c>
    </row>
    <row r="3152" spans="1:28" ht="67.5">
      <c r="A3152" s="475" t="s">
        <v>28874</v>
      </c>
      <c r="B3152" s="531" t="s">
        <v>12427</v>
      </c>
      <c r="C3152" s="636">
        <v>4218020820</v>
      </c>
      <c r="D3152" s="632" t="s">
        <v>269</v>
      </c>
      <c r="E3152" s="636" t="s">
        <v>12020</v>
      </c>
      <c r="F3152" s="634">
        <v>42391</v>
      </c>
      <c r="G3152" s="634">
        <v>42410</v>
      </c>
      <c r="H3152" s="636" t="s">
        <v>12431</v>
      </c>
      <c r="I3152" s="636" t="s">
        <v>12022</v>
      </c>
      <c r="J3152" s="636"/>
      <c r="K3152" s="632" t="s">
        <v>10</v>
      </c>
      <c r="L3152" s="639">
        <v>1</v>
      </c>
      <c r="M3152" s="639" t="s">
        <v>694</v>
      </c>
      <c r="N3152" s="662">
        <v>456542.53</v>
      </c>
      <c r="O3152" s="662">
        <v>456542.53</v>
      </c>
      <c r="P3152" s="647">
        <f t="shared" si="99"/>
        <v>0</v>
      </c>
      <c r="Q3152" s="638">
        <f t="shared" si="100"/>
        <v>0</v>
      </c>
      <c r="R3152" s="476" t="s">
        <v>1593</v>
      </c>
      <c r="S3152" s="636">
        <v>4217146884</v>
      </c>
      <c r="T3152" s="528" t="s">
        <v>12126</v>
      </c>
      <c r="U3152" s="636"/>
      <c r="V3152" s="636"/>
      <c r="W3152" s="634">
        <v>42416</v>
      </c>
      <c r="X3152" s="634">
        <v>42416</v>
      </c>
      <c r="Y3152" s="632" t="s">
        <v>12432</v>
      </c>
      <c r="Z3152" s="662">
        <v>456542.53</v>
      </c>
      <c r="AA3152" s="476" t="s">
        <v>1593</v>
      </c>
      <c r="AB3152" s="636">
        <v>4217146884</v>
      </c>
    </row>
    <row r="3153" spans="1:28" ht="67.5">
      <c r="A3153" s="475" t="s">
        <v>28875</v>
      </c>
      <c r="B3153" s="531" t="s">
        <v>12427</v>
      </c>
      <c r="C3153" s="636">
        <v>4218020820</v>
      </c>
      <c r="D3153" s="632" t="s">
        <v>265</v>
      </c>
      <c r="E3153" s="636" t="s">
        <v>12008</v>
      </c>
      <c r="F3153" s="634">
        <v>42356</v>
      </c>
      <c r="G3153" s="634">
        <v>42367</v>
      </c>
      <c r="H3153" s="636" t="s">
        <v>12433</v>
      </c>
      <c r="I3153" s="636" t="s">
        <v>541</v>
      </c>
      <c r="J3153" s="636"/>
      <c r="K3153" s="632" t="s">
        <v>10</v>
      </c>
      <c r="L3153" s="639">
        <v>1</v>
      </c>
      <c r="M3153" s="639" t="s">
        <v>694</v>
      </c>
      <c r="N3153" s="662">
        <v>15000</v>
      </c>
      <c r="O3153" s="662">
        <v>15000</v>
      </c>
      <c r="P3153" s="647">
        <f t="shared" si="99"/>
        <v>0</v>
      </c>
      <c r="Q3153" s="638">
        <f t="shared" si="100"/>
        <v>0</v>
      </c>
      <c r="R3153" s="636" t="s">
        <v>6297</v>
      </c>
      <c r="S3153" s="636">
        <v>7707049391</v>
      </c>
      <c r="T3153" s="528" t="s">
        <v>12313</v>
      </c>
      <c r="U3153" s="636"/>
      <c r="V3153" s="636"/>
      <c r="W3153" s="634">
        <v>42383</v>
      </c>
      <c r="X3153" s="634">
        <v>42559</v>
      </c>
      <c r="Y3153" s="636" t="s">
        <v>12434</v>
      </c>
      <c r="Z3153" s="662">
        <v>15000</v>
      </c>
      <c r="AA3153" s="636" t="s">
        <v>6297</v>
      </c>
      <c r="AB3153" s="636">
        <v>7707049391</v>
      </c>
    </row>
    <row r="3154" spans="1:28" ht="78.75">
      <c r="A3154" s="475" t="s">
        <v>28876</v>
      </c>
      <c r="B3154" s="531" t="s">
        <v>12435</v>
      </c>
      <c r="C3154" s="636">
        <v>4218019053</v>
      </c>
      <c r="D3154" s="632" t="s">
        <v>269</v>
      </c>
      <c r="E3154" s="636" t="s">
        <v>12020</v>
      </c>
      <c r="F3154" s="634">
        <v>42394</v>
      </c>
      <c r="G3154" s="634">
        <v>42416</v>
      </c>
      <c r="H3154" s="632" t="s">
        <v>12436</v>
      </c>
      <c r="I3154" s="636" t="s">
        <v>12022</v>
      </c>
      <c r="J3154" s="636"/>
      <c r="K3154" s="632" t="s">
        <v>10</v>
      </c>
      <c r="L3154" s="639">
        <v>1</v>
      </c>
      <c r="M3154" s="639" t="s">
        <v>694</v>
      </c>
      <c r="N3154" s="662">
        <v>432167.02</v>
      </c>
      <c r="O3154" s="662">
        <v>432167.02</v>
      </c>
      <c r="P3154" s="647">
        <f t="shared" si="99"/>
        <v>0</v>
      </c>
      <c r="Q3154" s="638">
        <f t="shared" si="100"/>
        <v>0</v>
      </c>
      <c r="R3154" s="476" t="s">
        <v>1593</v>
      </c>
      <c r="S3154" s="636">
        <v>4217146884</v>
      </c>
      <c r="T3154" s="528" t="s">
        <v>12023</v>
      </c>
      <c r="U3154" s="636"/>
      <c r="V3154" s="636"/>
      <c r="W3154" s="634">
        <v>42416</v>
      </c>
      <c r="X3154" s="634">
        <v>42416</v>
      </c>
      <c r="Y3154" s="632" t="s">
        <v>12437</v>
      </c>
      <c r="Z3154" s="662">
        <v>432167.02</v>
      </c>
      <c r="AA3154" s="476" t="s">
        <v>1593</v>
      </c>
      <c r="AB3154" s="636">
        <v>4217146884</v>
      </c>
    </row>
    <row r="3155" spans="1:28" ht="56.25">
      <c r="A3155" s="475" t="s">
        <v>28877</v>
      </c>
      <c r="B3155" s="531" t="s">
        <v>12435</v>
      </c>
      <c r="C3155" s="636">
        <v>4218019053</v>
      </c>
      <c r="D3155" s="632" t="s">
        <v>268</v>
      </c>
      <c r="E3155" s="476" t="s">
        <v>12012</v>
      </c>
      <c r="F3155" s="634">
        <v>42394</v>
      </c>
      <c r="G3155" s="636"/>
      <c r="H3155" s="636"/>
      <c r="I3155" s="636" t="s">
        <v>1367</v>
      </c>
      <c r="J3155" s="636"/>
      <c r="K3155" s="632" t="s">
        <v>10</v>
      </c>
      <c r="L3155" s="639">
        <v>1</v>
      </c>
      <c r="M3155" s="639" t="s">
        <v>694</v>
      </c>
      <c r="N3155" s="662">
        <v>35210.22</v>
      </c>
      <c r="O3155" s="662">
        <v>35210.22</v>
      </c>
      <c r="P3155" s="647">
        <f t="shared" ref="P3155:P3218" si="101">N3155-O3155</f>
        <v>0</v>
      </c>
      <c r="Q3155" s="638">
        <f t="shared" ref="Q3155:Q3218" si="102">(100-((O3155/N3155)*100))/100</f>
        <v>0</v>
      </c>
      <c r="R3155" s="636" t="s">
        <v>12013</v>
      </c>
      <c r="S3155" s="636">
        <v>4205109214</v>
      </c>
      <c r="T3155" s="528" t="s">
        <v>12438</v>
      </c>
      <c r="U3155" s="636"/>
      <c r="V3155" s="636"/>
      <c r="W3155" s="634">
        <v>42408</v>
      </c>
      <c r="X3155" s="634">
        <v>42410</v>
      </c>
      <c r="Y3155" s="632" t="s">
        <v>12439</v>
      </c>
      <c r="Z3155" s="662">
        <v>35210.22</v>
      </c>
      <c r="AA3155" s="636" t="s">
        <v>12013</v>
      </c>
      <c r="AB3155" s="636">
        <v>4205109214</v>
      </c>
    </row>
    <row r="3156" spans="1:28" ht="78.75">
      <c r="A3156" s="475" t="s">
        <v>28878</v>
      </c>
      <c r="B3156" s="531" t="s">
        <v>12435</v>
      </c>
      <c r="C3156" s="636">
        <v>4218019053</v>
      </c>
      <c r="D3156" s="632" t="s">
        <v>269</v>
      </c>
      <c r="E3156" s="636" t="s">
        <v>12016</v>
      </c>
      <c r="F3156" s="634">
        <v>42394</v>
      </c>
      <c r="G3156" s="634">
        <v>42409</v>
      </c>
      <c r="H3156" s="632" t="s">
        <v>12440</v>
      </c>
      <c r="I3156" s="636" t="s">
        <v>12018</v>
      </c>
      <c r="J3156" s="636"/>
      <c r="K3156" s="632" t="s">
        <v>10</v>
      </c>
      <c r="L3156" s="639">
        <v>1</v>
      </c>
      <c r="M3156" s="639" t="s">
        <v>694</v>
      </c>
      <c r="N3156" s="662">
        <v>138872.85999999999</v>
      </c>
      <c r="O3156" s="662">
        <v>138872.85999999999</v>
      </c>
      <c r="P3156" s="647">
        <f t="shared" si="101"/>
        <v>0</v>
      </c>
      <c r="Q3156" s="638">
        <f t="shared" si="102"/>
        <v>0</v>
      </c>
      <c r="R3156" s="476" t="s">
        <v>563</v>
      </c>
      <c r="S3156" s="636">
        <v>4217166136</v>
      </c>
      <c r="T3156" s="528" t="s">
        <v>12019</v>
      </c>
      <c r="U3156" s="636"/>
      <c r="V3156" s="636"/>
      <c r="W3156" s="634">
        <v>42418</v>
      </c>
      <c r="X3156" s="634">
        <v>42418</v>
      </c>
      <c r="Y3156" s="632" t="s">
        <v>12441</v>
      </c>
      <c r="Z3156" s="662">
        <v>138872.85999999999</v>
      </c>
      <c r="AA3156" s="476" t="s">
        <v>563</v>
      </c>
      <c r="AB3156" s="636">
        <v>4217166136</v>
      </c>
    </row>
    <row r="3157" spans="1:28" ht="78.75">
      <c r="A3157" s="475" t="s">
        <v>28879</v>
      </c>
      <c r="B3157" s="531" t="s">
        <v>12442</v>
      </c>
      <c r="C3157" s="636">
        <v>4218020740</v>
      </c>
      <c r="D3157" s="632" t="s">
        <v>268</v>
      </c>
      <c r="E3157" s="476" t="s">
        <v>12012</v>
      </c>
      <c r="F3157" s="634">
        <v>42391</v>
      </c>
      <c r="G3157" s="634"/>
      <c r="H3157" s="636"/>
      <c r="I3157" s="636" t="s">
        <v>1367</v>
      </c>
      <c r="J3157" s="636"/>
      <c r="K3157" s="632" t="s">
        <v>10</v>
      </c>
      <c r="L3157" s="639">
        <v>1</v>
      </c>
      <c r="M3157" s="639" t="s">
        <v>694</v>
      </c>
      <c r="N3157" s="662">
        <v>291042.53000000003</v>
      </c>
      <c r="O3157" s="662">
        <v>291042.53000000003</v>
      </c>
      <c r="P3157" s="647">
        <f t="shared" si="101"/>
        <v>0</v>
      </c>
      <c r="Q3157" s="638">
        <f t="shared" si="102"/>
        <v>0</v>
      </c>
      <c r="R3157" s="636" t="s">
        <v>12013</v>
      </c>
      <c r="S3157" s="636">
        <v>4205109214</v>
      </c>
      <c r="T3157" s="528" t="s">
        <v>12014</v>
      </c>
      <c r="U3157" s="636"/>
      <c r="V3157" s="636"/>
      <c r="W3157" s="634">
        <v>42408</v>
      </c>
      <c r="X3157" s="634">
        <v>42410</v>
      </c>
      <c r="Y3157" s="662" t="s">
        <v>12443</v>
      </c>
      <c r="Z3157" s="662">
        <v>291042.53000000003</v>
      </c>
      <c r="AA3157" s="528" t="s">
        <v>12013</v>
      </c>
      <c r="AB3157" s="636">
        <v>4205109214</v>
      </c>
    </row>
    <row r="3158" spans="1:28" ht="101.25">
      <c r="A3158" s="475" t="s">
        <v>28880</v>
      </c>
      <c r="B3158" s="531" t="s">
        <v>7222</v>
      </c>
      <c r="C3158" s="636">
        <v>4218020570</v>
      </c>
      <c r="D3158" s="632" t="s">
        <v>268</v>
      </c>
      <c r="E3158" s="476" t="s">
        <v>12012</v>
      </c>
      <c r="F3158" s="634">
        <v>42391</v>
      </c>
      <c r="G3158" s="634"/>
      <c r="H3158" s="636"/>
      <c r="I3158" s="636" t="s">
        <v>1367</v>
      </c>
      <c r="J3158" s="636"/>
      <c r="K3158" s="632" t="s">
        <v>10</v>
      </c>
      <c r="L3158" s="639">
        <v>1</v>
      </c>
      <c r="M3158" s="639" t="s">
        <v>694</v>
      </c>
      <c r="N3158" s="662">
        <v>128021.98</v>
      </c>
      <c r="O3158" s="662">
        <v>128021.98</v>
      </c>
      <c r="P3158" s="647">
        <f t="shared" si="101"/>
        <v>0</v>
      </c>
      <c r="Q3158" s="638">
        <f t="shared" si="102"/>
        <v>0</v>
      </c>
      <c r="R3158" s="636" t="s">
        <v>12013</v>
      </c>
      <c r="S3158" s="636">
        <v>4205109214</v>
      </c>
      <c r="T3158" s="528" t="s">
        <v>12014</v>
      </c>
      <c r="U3158" s="636"/>
      <c r="V3158" s="636"/>
      <c r="W3158" s="634">
        <v>42408</v>
      </c>
      <c r="X3158" s="634">
        <v>42410</v>
      </c>
      <c r="Y3158" s="636" t="s">
        <v>12444</v>
      </c>
      <c r="Z3158" s="662">
        <v>128021.98</v>
      </c>
      <c r="AA3158" s="528" t="s">
        <v>12013</v>
      </c>
      <c r="AB3158" s="636">
        <v>4205109214</v>
      </c>
    </row>
    <row r="3159" spans="1:28" ht="101.25">
      <c r="A3159" s="475" t="s">
        <v>28881</v>
      </c>
      <c r="B3159" s="531" t="s">
        <v>7230</v>
      </c>
      <c r="C3159" s="636">
        <v>4218020683</v>
      </c>
      <c r="D3159" s="632" t="s">
        <v>268</v>
      </c>
      <c r="E3159" s="476" t="s">
        <v>12012</v>
      </c>
      <c r="F3159" s="634">
        <v>42391</v>
      </c>
      <c r="G3159" s="634"/>
      <c r="H3159" s="636"/>
      <c r="I3159" s="636" t="s">
        <v>1367</v>
      </c>
      <c r="J3159" s="636"/>
      <c r="K3159" s="632" t="s">
        <v>10</v>
      </c>
      <c r="L3159" s="639">
        <v>1</v>
      </c>
      <c r="M3159" s="639" t="s">
        <v>694</v>
      </c>
      <c r="N3159" s="662">
        <v>171691.09</v>
      </c>
      <c r="O3159" s="662">
        <v>171691.09</v>
      </c>
      <c r="P3159" s="647">
        <f t="shared" si="101"/>
        <v>0</v>
      </c>
      <c r="Q3159" s="638">
        <f t="shared" si="102"/>
        <v>0</v>
      </c>
      <c r="R3159" s="636" t="s">
        <v>12013</v>
      </c>
      <c r="S3159" s="636">
        <v>4205109214</v>
      </c>
      <c r="T3159" s="528" t="s">
        <v>12014</v>
      </c>
      <c r="U3159" s="636"/>
      <c r="V3159" s="636"/>
      <c r="W3159" s="634">
        <v>42408</v>
      </c>
      <c r="X3159" s="634">
        <v>42410</v>
      </c>
      <c r="Y3159" s="636" t="s">
        <v>12445</v>
      </c>
      <c r="Z3159" s="662">
        <v>171691.09</v>
      </c>
      <c r="AA3159" s="528" t="s">
        <v>12013</v>
      </c>
      <c r="AB3159" s="636">
        <v>4205109214</v>
      </c>
    </row>
    <row r="3160" spans="1:28" ht="78.75">
      <c r="A3160" s="475" t="s">
        <v>28882</v>
      </c>
      <c r="B3160" s="531" t="s">
        <v>12446</v>
      </c>
      <c r="C3160" s="636">
        <v>4218020764</v>
      </c>
      <c r="D3160" s="632" t="s">
        <v>268</v>
      </c>
      <c r="E3160" s="476" t="s">
        <v>12012</v>
      </c>
      <c r="F3160" s="634">
        <v>42391</v>
      </c>
      <c r="G3160" s="634"/>
      <c r="H3160" s="636"/>
      <c r="I3160" s="636" t="s">
        <v>1367</v>
      </c>
      <c r="J3160" s="636"/>
      <c r="K3160" s="632" t="s">
        <v>10</v>
      </c>
      <c r="L3160" s="639">
        <v>1</v>
      </c>
      <c r="M3160" s="639" t="s">
        <v>694</v>
      </c>
      <c r="N3160" s="662">
        <v>148588.79</v>
      </c>
      <c r="O3160" s="662">
        <v>148588.79</v>
      </c>
      <c r="P3160" s="647">
        <f t="shared" si="101"/>
        <v>0</v>
      </c>
      <c r="Q3160" s="638">
        <f t="shared" si="102"/>
        <v>0</v>
      </c>
      <c r="R3160" s="636" t="s">
        <v>12013</v>
      </c>
      <c r="S3160" s="636">
        <v>4205109214</v>
      </c>
      <c r="T3160" s="528" t="s">
        <v>12014</v>
      </c>
      <c r="U3160" s="636"/>
      <c r="V3160" s="636"/>
      <c r="W3160" s="634">
        <v>42408</v>
      </c>
      <c r="X3160" s="634">
        <v>42410</v>
      </c>
      <c r="Y3160" s="632" t="s">
        <v>12447</v>
      </c>
      <c r="Z3160" s="662">
        <v>148588.79</v>
      </c>
      <c r="AA3160" s="528" t="s">
        <v>12013</v>
      </c>
      <c r="AB3160" s="636">
        <v>4205109214</v>
      </c>
    </row>
    <row r="3161" spans="1:28" ht="78.75">
      <c r="A3161" s="475" t="s">
        <v>28883</v>
      </c>
      <c r="B3161" s="531" t="s">
        <v>12446</v>
      </c>
      <c r="C3161" s="636">
        <v>4218020764</v>
      </c>
      <c r="D3161" s="632" t="s">
        <v>268</v>
      </c>
      <c r="E3161" s="476" t="s">
        <v>12012</v>
      </c>
      <c r="F3161" s="634">
        <v>42429</v>
      </c>
      <c r="G3161" s="636"/>
      <c r="H3161" s="636"/>
      <c r="I3161" s="636" t="s">
        <v>1367</v>
      </c>
      <c r="J3161" s="636"/>
      <c r="K3161" s="632" t="s">
        <v>10</v>
      </c>
      <c r="L3161" s="639">
        <v>1</v>
      </c>
      <c r="M3161" s="639" t="s">
        <v>694</v>
      </c>
      <c r="N3161" s="662">
        <v>33088.44</v>
      </c>
      <c r="O3161" s="662">
        <v>33088.44</v>
      </c>
      <c r="P3161" s="647">
        <f t="shared" si="101"/>
        <v>0</v>
      </c>
      <c r="Q3161" s="638">
        <f t="shared" si="102"/>
        <v>0</v>
      </c>
      <c r="R3161" s="636" t="s">
        <v>12013</v>
      </c>
      <c r="S3161" s="636">
        <v>4205109214</v>
      </c>
      <c r="T3161" s="528" t="s">
        <v>12014</v>
      </c>
      <c r="U3161" s="636"/>
      <c r="V3161" s="636"/>
      <c r="W3161" s="634">
        <v>42440</v>
      </c>
      <c r="X3161" s="634">
        <v>42440</v>
      </c>
      <c r="Y3161" s="636" t="s">
        <v>12448</v>
      </c>
      <c r="Z3161" s="662">
        <v>33088.44</v>
      </c>
      <c r="AA3161" s="528" t="s">
        <v>12013</v>
      </c>
      <c r="AB3161" s="636">
        <v>4205109214</v>
      </c>
    </row>
    <row r="3162" spans="1:28" ht="78.75">
      <c r="A3162" s="475" t="s">
        <v>28884</v>
      </c>
      <c r="B3162" s="531" t="s">
        <v>12449</v>
      </c>
      <c r="C3162" s="636">
        <v>4218005477</v>
      </c>
      <c r="D3162" s="632" t="s">
        <v>268</v>
      </c>
      <c r="E3162" s="476" t="s">
        <v>12012</v>
      </c>
      <c r="F3162" s="634">
        <v>42391</v>
      </c>
      <c r="G3162" s="634"/>
      <c r="H3162" s="636"/>
      <c r="I3162" s="636" t="s">
        <v>1367</v>
      </c>
      <c r="J3162" s="636"/>
      <c r="K3162" s="632" t="s">
        <v>10</v>
      </c>
      <c r="L3162" s="639">
        <v>1</v>
      </c>
      <c r="M3162" s="639" t="s">
        <v>694</v>
      </c>
      <c r="N3162" s="662">
        <v>80677.38</v>
      </c>
      <c r="O3162" s="662">
        <v>80677.38</v>
      </c>
      <c r="P3162" s="647">
        <f t="shared" si="101"/>
        <v>0</v>
      </c>
      <c r="Q3162" s="638">
        <f t="shared" si="102"/>
        <v>0</v>
      </c>
      <c r="R3162" s="636" t="s">
        <v>12013</v>
      </c>
      <c r="S3162" s="636">
        <v>4205109214</v>
      </c>
      <c r="T3162" s="528" t="s">
        <v>12014</v>
      </c>
      <c r="U3162" s="636"/>
      <c r="V3162" s="636"/>
      <c r="W3162" s="634">
        <v>42408</v>
      </c>
      <c r="X3162" s="634">
        <v>42410</v>
      </c>
      <c r="Y3162" s="632" t="s">
        <v>12450</v>
      </c>
      <c r="Z3162" s="662">
        <v>80677.38</v>
      </c>
      <c r="AA3162" s="528" t="s">
        <v>12013</v>
      </c>
      <c r="AB3162" s="636">
        <v>4205109214</v>
      </c>
    </row>
    <row r="3163" spans="1:28" ht="101.25">
      <c r="A3163" s="475" t="s">
        <v>28885</v>
      </c>
      <c r="B3163" s="531" t="s">
        <v>7228</v>
      </c>
      <c r="C3163" s="636">
        <v>4218010678</v>
      </c>
      <c r="D3163" s="632" t="s">
        <v>268</v>
      </c>
      <c r="E3163" s="476" t="s">
        <v>12012</v>
      </c>
      <c r="F3163" s="634">
        <v>42394</v>
      </c>
      <c r="G3163" s="636"/>
      <c r="H3163" s="636"/>
      <c r="I3163" s="636" t="s">
        <v>1367</v>
      </c>
      <c r="J3163" s="636"/>
      <c r="K3163" s="632" t="s">
        <v>10</v>
      </c>
      <c r="L3163" s="639">
        <v>1</v>
      </c>
      <c r="M3163" s="639" t="s">
        <v>694</v>
      </c>
      <c r="N3163" s="662">
        <v>129955.65</v>
      </c>
      <c r="O3163" s="662">
        <v>129955.65</v>
      </c>
      <c r="P3163" s="647">
        <f t="shared" si="101"/>
        <v>0</v>
      </c>
      <c r="Q3163" s="638">
        <f t="shared" si="102"/>
        <v>0</v>
      </c>
      <c r="R3163" s="636" t="s">
        <v>12013</v>
      </c>
      <c r="S3163" s="636">
        <v>4205109214</v>
      </c>
      <c r="T3163" s="528" t="s">
        <v>12451</v>
      </c>
      <c r="U3163" s="636"/>
      <c r="V3163" s="636"/>
      <c r="W3163" s="634">
        <v>42408</v>
      </c>
      <c r="X3163" s="634">
        <v>42408</v>
      </c>
      <c r="Y3163" s="632" t="s">
        <v>12452</v>
      </c>
      <c r="Z3163" s="662">
        <v>129955.65</v>
      </c>
      <c r="AA3163" s="528" t="s">
        <v>12453</v>
      </c>
      <c r="AB3163" s="636">
        <v>4205109214</v>
      </c>
    </row>
    <row r="3164" spans="1:28" ht="45">
      <c r="A3164" s="475" t="s">
        <v>28886</v>
      </c>
      <c r="B3164" s="531" t="s">
        <v>12454</v>
      </c>
      <c r="C3164" s="636">
        <v>4218020771</v>
      </c>
      <c r="D3164" s="632" t="s">
        <v>268</v>
      </c>
      <c r="E3164" s="476" t="s">
        <v>12012</v>
      </c>
      <c r="F3164" s="634">
        <v>42403</v>
      </c>
      <c r="G3164" s="636"/>
      <c r="H3164" s="636"/>
      <c r="I3164" s="636" t="s">
        <v>1367</v>
      </c>
      <c r="J3164" s="636"/>
      <c r="K3164" s="632" t="s">
        <v>10</v>
      </c>
      <c r="L3164" s="639">
        <v>1</v>
      </c>
      <c r="M3164" s="639" t="s">
        <v>694</v>
      </c>
      <c r="N3164" s="662">
        <v>155748.04999999999</v>
      </c>
      <c r="O3164" s="662">
        <v>155748.04999999999</v>
      </c>
      <c r="P3164" s="647">
        <f t="shared" si="101"/>
        <v>0</v>
      </c>
      <c r="Q3164" s="638">
        <f t="shared" si="102"/>
        <v>0</v>
      </c>
      <c r="R3164" s="636" t="s">
        <v>12013</v>
      </c>
      <c r="S3164" s="636">
        <v>4205109214</v>
      </c>
      <c r="T3164" s="528" t="s">
        <v>12296</v>
      </c>
      <c r="U3164" s="636"/>
      <c r="V3164" s="636"/>
      <c r="W3164" s="634">
        <v>42408</v>
      </c>
      <c r="X3164" s="634">
        <v>42408</v>
      </c>
      <c r="Y3164" s="696" t="s">
        <v>12455</v>
      </c>
      <c r="Z3164" s="662">
        <v>155748.04999999999</v>
      </c>
      <c r="AA3164" s="528" t="s">
        <v>12453</v>
      </c>
      <c r="AB3164" s="636">
        <v>4205109214</v>
      </c>
    </row>
    <row r="3165" spans="1:28" ht="45">
      <c r="A3165" s="475" t="s">
        <v>28887</v>
      </c>
      <c r="B3165" s="531" t="s">
        <v>12456</v>
      </c>
      <c r="C3165" s="636">
        <v>4218020651</v>
      </c>
      <c r="D3165" s="632" t="s">
        <v>268</v>
      </c>
      <c r="E3165" s="476" t="s">
        <v>12012</v>
      </c>
      <c r="F3165" s="634">
        <v>42391</v>
      </c>
      <c r="G3165" s="636"/>
      <c r="H3165" s="636"/>
      <c r="I3165" s="636" t="s">
        <v>1367</v>
      </c>
      <c r="J3165" s="636"/>
      <c r="K3165" s="632" t="s">
        <v>10</v>
      </c>
      <c r="L3165" s="639">
        <v>1</v>
      </c>
      <c r="M3165" s="639" t="s">
        <v>694</v>
      </c>
      <c r="N3165" s="662">
        <v>168503.64</v>
      </c>
      <c r="O3165" s="662">
        <v>168503.64</v>
      </c>
      <c r="P3165" s="647">
        <f t="shared" si="101"/>
        <v>0</v>
      </c>
      <c r="Q3165" s="638">
        <f t="shared" si="102"/>
        <v>0</v>
      </c>
      <c r="R3165" s="636" t="s">
        <v>12013</v>
      </c>
      <c r="S3165" s="636">
        <v>4205109214</v>
      </c>
      <c r="T3165" s="528" t="s">
        <v>12451</v>
      </c>
      <c r="U3165" s="636"/>
      <c r="V3165" s="636"/>
      <c r="W3165" s="634">
        <v>42408</v>
      </c>
      <c r="X3165" s="634">
        <v>42408</v>
      </c>
      <c r="Y3165" s="665" t="s">
        <v>12457</v>
      </c>
      <c r="Z3165" s="662">
        <v>168503.64</v>
      </c>
      <c r="AA3165" s="528" t="s">
        <v>12453</v>
      </c>
      <c r="AB3165" s="636">
        <v>4205109214</v>
      </c>
    </row>
    <row r="3166" spans="1:28" ht="45">
      <c r="A3166" s="475" t="s">
        <v>28888</v>
      </c>
      <c r="B3166" s="531" t="s">
        <v>12458</v>
      </c>
      <c r="C3166" s="636">
        <v>4218020838</v>
      </c>
      <c r="D3166" s="632" t="s">
        <v>268</v>
      </c>
      <c r="E3166" s="476" t="s">
        <v>12012</v>
      </c>
      <c r="F3166" s="634">
        <v>42394</v>
      </c>
      <c r="G3166" s="636"/>
      <c r="H3166" s="636"/>
      <c r="I3166" s="636" t="s">
        <v>1367</v>
      </c>
      <c r="J3166" s="636"/>
      <c r="K3166" s="632" t="s">
        <v>10</v>
      </c>
      <c r="L3166" s="639">
        <v>1</v>
      </c>
      <c r="M3166" s="639" t="s">
        <v>694</v>
      </c>
      <c r="N3166" s="662">
        <v>256202.57</v>
      </c>
      <c r="O3166" s="662">
        <v>256202.57</v>
      </c>
      <c r="P3166" s="647">
        <f t="shared" si="101"/>
        <v>0</v>
      </c>
      <c r="Q3166" s="638">
        <f t="shared" si="102"/>
        <v>0</v>
      </c>
      <c r="R3166" s="636" t="s">
        <v>12013</v>
      </c>
      <c r="S3166" s="636">
        <v>4205109214</v>
      </c>
      <c r="T3166" s="528" t="s">
        <v>12296</v>
      </c>
      <c r="U3166" s="636"/>
      <c r="V3166" s="636"/>
      <c r="W3166" s="634">
        <v>42408</v>
      </c>
      <c r="X3166" s="634">
        <v>42590</v>
      </c>
      <c r="Y3166" s="632" t="s">
        <v>12459</v>
      </c>
      <c r="Z3166" s="662">
        <v>256202.57</v>
      </c>
      <c r="AA3166" s="528" t="s">
        <v>12453</v>
      </c>
      <c r="AB3166" s="636">
        <v>4205109214</v>
      </c>
    </row>
    <row r="3167" spans="1:28" ht="78.75">
      <c r="A3167" s="475" t="s">
        <v>28889</v>
      </c>
      <c r="B3167" s="531" t="s">
        <v>4872</v>
      </c>
      <c r="C3167" s="636">
        <v>4218020796</v>
      </c>
      <c r="D3167" s="632" t="s">
        <v>268</v>
      </c>
      <c r="E3167" s="476" t="s">
        <v>12012</v>
      </c>
      <c r="F3167" s="634">
        <v>42394</v>
      </c>
      <c r="G3167" s="636"/>
      <c r="H3167" s="636"/>
      <c r="I3167" s="636" t="s">
        <v>1367</v>
      </c>
      <c r="J3167" s="636"/>
      <c r="K3167" s="632" t="s">
        <v>10</v>
      </c>
      <c r="L3167" s="639">
        <v>1</v>
      </c>
      <c r="M3167" s="639" t="s">
        <v>694</v>
      </c>
      <c r="N3167" s="662">
        <v>145169.01999999999</v>
      </c>
      <c r="O3167" s="662">
        <v>145169.01999999999</v>
      </c>
      <c r="P3167" s="647">
        <f t="shared" si="101"/>
        <v>0</v>
      </c>
      <c r="Q3167" s="638">
        <f t="shared" si="102"/>
        <v>0</v>
      </c>
      <c r="R3167" s="636" t="s">
        <v>12013</v>
      </c>
      <c r="S3167" s="636">
        <v>4205109214</v>
      </c>
      <c r="T3167" s="528" t="s">
        <v>12014</v>
      </c>
      <c r="U3167" s="636"/>
      <c r="V3167" s="636"/>
      <c r="W3167" s="634">
        <v>42405</v>
      </c>
      <c r="X3167" s="634">
        <v>42405</v>
      </c>
      <c r="Y3167" s="632" t="s">
        <v>12460</v>
      </c>
      <c r="Z3167" s="662">
        <v>145169.01999999999</v>
      </c>
      <c r="AA3167" s="528" t="s">
        <v>12013</v>
      </c>
      <c r="AB3167" s="636">
        <v>4205109214</v>
      </c>
    </row>
    <row r="3168" spans="1:28" ht="101.25">
      <c r="A3168" s="475" t="s">
        <v>28890</v>
      </c>
      <c r="B3168" s="531" t="s">
        <v>7224</v>
      </c>
      <c r="C3168" s="636">
        <v>4218020806</v>
      </c>
      <c r="D3168" s="632" t="s">
        <v>268</v>
      </c>
      <c r="E3168" s="476" t="s">
        <v>12012</v>
      </c>
      <c r="F3168" s="634">
        <v>42394</v>
      </c>
      <c r="G3168" s="636"/>
      <c r="H3168" s="636"/>
      <c r="I3168" s="636" t="s">
        <v>1367</v>
      </c>
      <c r="J3168" s="636"/>
      <c r="K3168" s="632" t="s">
        <v>10</v>
      </c>
      <c r="L3168" s="639">
        <v>1</v>
      </c>
      <c r="M3168" s="639" t="s">
        <v>694</v>
      </c>
      <c r="N3168" s="662">
        <v>134294.10999999999</v>
      </c>
      <c r="O3168" s="662">
        <v>134294.10999999999</v>
      </c>
      <c r="P3168" s="647">
        <f t="shared" si="101"/>
        <v>0</v>
      </c>
      <c r="Q3168" s="638">
        <f t="shared" si="102"/>
        <v>0</v>
      </c>
      <c r="R3168" s="636" t="s">
        <v>12013</v>
      </c>
      <c r="S3168" s="636">
        <v>4205109214</v>
      </c>
      <c r="T3168" s="528" t="s">
        <v>12014</v>
      </c>
      <c r="U3168" s="636"/>
      <c r="V3168" s="636"/>
      <c r="W3168" s="634">
        <v>42405</v>
      </c>
      <c r="X3168" s="634">
        <v>42405</v>
      </c>
      <c r="Y3168" s="636" t="s">
        <v>12461</v>
      </c>
      <c r="Z3168" s="662">
        <v>134294.10999999999</v>
      </c>
      <c r="AA3168" s="528" t="s">
        <v>12013</v>
      </c>
      <c r="AB3168" s="636">
        <v>4205109214</v>
      </c>
    </row>
    <row r="3169" spans="1:28" ht="101.25">
      <c r="A3169" s="475" t="s">
        <v>28891</v>
      </c>
      <c r="B3169" s="531" t="s">
        <v>7226</v>
      </c>
      <c r="C3169" s="636">
        <v>4218020732</v>
      </c>
      <c r="D3169" s="632" t="s">
        <v>268</v>
      </c>
      <c r="E3169" s="476" t="s">
        <v>12012</v>
      </c>
      <c r="F3169" s="634">
        <v>42394</v>
      </c>
      <c r="G3169" s="636"/>
      <c r="H3169" s="636"/>
      <c r="I3169" s="636" t="s">
        <v>1367</v>
      </c>
      <c r="J3169" s="636"/>
      <c r="K3169" s="632" t="s">
        <v>10</v>
      </c>
      <c r="L3169" s="639">
        <v>1</v>
      </c>
      <c r="M3169" s="639" t="s">
        <v>694</v>
      </c>
      <c r="N3169" s="662">
        <v>312475.28000000003</v>
      </c>
      <c r="O3169" s="662">
        <v>312475.28000000003</v>
      </c>
      <c r="P3169" s="647">
        <f t="shared" si="101"/>
        <v>0</v>
      </c>
      <c r="Q3169" s="638">
        <f t="shared" si="102"/>
        <v>0</v>
      </c>
      <c r="R3169" s="636" t="s">
        <v>12013</v>
      </c>
      <c r="S3169" s="636">
        <v>4205109214</v>
      </c>
      <c r="T3169" s="528" t="s">
        <v>12014</v>
      </c>
      <c r="U3169" s="636"/>
      <c r="V3169" s="636"/>
      <c r="W3169" s="634">
        <v>42405</v>
      </c>
      <c r="X3169" s="634">
        <v>42405</v>
      </c>
      <c r="Y3169" s="632" t="s">
        <v>12462</v>
      </c>
      <c r="Z3169" s="662">
        <v>312475.28000000003</v>
      </c>
      <c r="AA3169" s="528" t="s">
        <v>12013</v>
      </c>
      <c r="AB3169" s="636">
        <v>4205109214</v>
      </c>
    </row>
    <row r="3170" spans="1:28" ht="101.25">
      <c r="A3170" s="475" t="s">
        <v>28892</v>
      </c>
      <c r="B3170" s="531" t="s">
        <v>7232</v>
      </c>
      <c r="C3170" s="636">
        <v>4218023003</v>
      </c>
      <c r="D3170" s="632" t="s">
        <v>268</v>
      </c>
      <c r="E3170" s="476" t="s">
        <v>12012</v>
      </c>
      <c r="F3170" s="634">
        <v>42394</v>
      </c>
      <c r="G3170" s="636"/>
      <c r="H3170" s="636"/>
      <c r="I3170" s="636" t="s">
        <v>1367</v>
      </c>
      <c r="J3170" s="636"/>
      <c r="K3170" s="632" t="s">
        <v>10</v>
      </c>
      <c r="L3170" s="639">
        <v>1</v>
      </c>
      <c r="M3170" s="639" t="s">
        <v>694</v>
      </c>
      <c r="N3170" s="662">
        <v>183194.7</v>
      </c>
      <c r="O3170" s="662">
        <v>183194.7</v>
      </c>
      <c r="P3170" s="647">
        <f t="shared" si="101"/>
        <v>0</v>
      </c>
      <c r="Q3170" s="638">
        <f t="shared" si="102"/>
        <v>0</v>
      </c>
      <c r="R3170" s="636" t="s">
        <v>12013</v>
      </c>
      <c r="S3170" s="636">
        <v>4205109214</v>
      </c>
      <c r="T3170" s="528" t="s">
        <v>12014</v>
      </c>
      <c r="U3170" s="636"/>
      <c r="V3170" s="636"/>
      <c r="W3170" s="634">
        <v>42408</v>
      </c>
      <c r="X3170" s="634">
        <v>42410</v>
      </c>
      <c r="Y3170" s="636" t="s">
        <v>12463</v>
      </c>
      <c r="Z3170" s="662">
        <v>183194.7</v>
      </c>
      <c r="AA3170" s="528" t="s">
        <v>12013</v>
      </c>
      <c r="AB3170" s="636">
        <v>4205109214</v>
      </c>
    </row>
    <row r="3171" spans="1:28" ht="78.75">
      <c r="A3171" s="475" t="s">
        <v>28893</v>
      </c>
      <c r="B3171" s="531" t="s">
        <v>12464</v>
      </c>
      <c r="C3171" s="636">
        <v>4218005646</v>
      </c>
      <c r="D3171" s="632" t="s">
        <v>268</v>
      </c>
      <c r="E3171" s="476" t="s">
        <v>12012</v>
      </c>
      <c r="F3171" s="634">
        <v>42394</v>
      </c>
      <c r="G3171" s="636"/>
      <c r="H3171" s="636"/>
      <c r="I3171" s="636" t="s">
        <v>1367</v>
      </c>
      <c r="J3171" s="636"/>
      <c r="K3171" s="632" t="s">
        <v>10</v>
      </c>
      <c r="L3171" s="639">
        <v>1</v>
      </c>
      <c r="M3171" s="639" t="s">
        <v>694</v>
      </c>
      <c r="N3171" s="637">
        <v>163973.32999999999</v>
      </c>
      <c r="O3171" s="637">
        <v>163973.32999999999</v>
      </c>
      <c r="P3171" s="647">
        <f t="shared" si="101"/>
        <v>0</v>
      </c>
      <c r="Q3171" s="638">
        <f t="shared" si="102"/>
        <v>0</v>
      </c>
      <c r="R3171" s="636" t="s">
        <v>12013</v>
      </c>
      <c r="S3171" s="636">
        <v>4205109214</v>
      </c>
      <c r="T3171" s="528" t="s">
        <v>12014</v>
      </c>
      <c r="U3171" s="636"/>
      <c r="V3171" s="636"/>
      <c r="W3171" s="634">
        <v>42408</v>
      </c>
      <c r="X3171" s="634">
        <v>42408</v>
      </c>
      <c r="Y3171" s="665" t="s">
        <v>12465</v>
      </c>
      <c r="Z3171" s="637">
        <v>163973.32999999999</v>
      </c>
      <c r="AA3171" s="528" t="s">
        <v>12013</v>
      </c>
      <c r="AB3171" s="636">
        <v>4205109214</v>
      </c>
    </row>
    <row r="3172" spans="1:28" ht="78.75">
      <c r="A3172" s="475" t="s">
        <v>28894</v>
      </c>
      <c r="B3172" s="531" t="s">
        <v>12466</v>
      </c>
      <c r="C3172" s="636">
        <v>4218020676</v>
      </c>
      <c r="D3172" s="632" t="s">
        <v>268</v>
      </c>
      <c r="E3172" s="476" t="s">
        <v>12012</v>
      </c>
      <c r="F3172" s="634">
        <v>42394</v>
      </c>
      <c r="G3172" s="636"/>
      <c r="H3172" s="636"/>
      <c r="I3172" s="636" t="s">
        <v>1367</v>
      </c>
      <c r="J3172" s="636"/>
      <c r="K3172" s="632" t="s">
        <v>10</v>
      </c>
      <c r="L3172" s="639">
        <v>1</v>
      </c>
      <c r="M3172" s="639" t="s">
        <v>694</v>
      </c>
      <c r="N3172" s="637">
        <v>268739.40000000002</v>
      </c>
      <c r="O3172" s="637">
        <v>268739.40000000002</v>
      </c>
      <c r="P3172" s="647">
        <f t="shared" si="101"/>
        <v>0</v>
      </c>
      <c r="Q3172" s="638">
        <f t="shared" si="102"/>
        <v>0</v>
      </c>
      <c r="R3172" s="636" t="s">
        <v>12013</v>
      </c>
      <c r="S3172" s="636">
        <v>4205109214</v>
      </c>
      <c r="T3172" s="528" t="s">
        <v>12014</v>
      </c>
      <c r="U3172" s="636"/>
      <c r="V3172" s="636"/>
      <c r="W3172" s="634">
        <v>42408</v>
      </c>
      <c r="X3172" s="634">
        <v>42408</v>
      </c>
      <c r="Y3172" s="636" t="s">
        <v>12467</v>
      </c>
      <c r="Z3172" s="637">
        <v>268739.40000000002</v>
      </c>
      <c r="AA3172" s="528" t="s">
        <v>12013</v>
      </c>
      <c r="AB3172" s="636">
        <v>4205109214</v>
      </c>
    </row>
    <row r="3173" spans="1:28" ht="78.75">
      <c r="A3173" s="475" t="s">
        <v>28895</v>
      </c>
      <c r="B3173" s="531" t="s">
        <v>12468</v>
      </c>
      <c r="C3173" s="636">
        <v>4218021140</v>
      </c>
      <c r="D3173" s="632" t="s">
        <v>268</v>
      </c>
      <c r="E3173" s="476" t="s">
        <v>12012</v>
      </c>
      <c r="F3173" s="634">
        <v>42394</v>
      </c>
      <c r="G3173" s="636"/>
      <c r="H3173" s="636"/>
      <c r="I3173" s="636" t="s">
        <v>1367</v>
      </c>
      <c r="J3173" s="636"/>
      <c r="K3173" s="632" t="s">
        <v>10</v>
      </c>
      <c r="L3173" s="639">
        <v>1</v>
      </c>
      <c r="M3173" s="639" t="s">
        <v>694</v>
      </c>
      <c r="N3173" s="637">
        <v>130423.66</v>
      </c>
      <c r="O3173" s="637">
        <v>130423.66</v>
      </c>
      <c r="P3173" s="647">
        <f t="shared" si="101"/>
        <v>0</v>
      </c>
      <c r="Q3173" s="638">
        <f t="shared" si="102"/>
        <v>0</v>
      </c>
      <c r="R3173" s="636" t="s">
        <v>12013</v>
      </c>
      <c r="S3173" s="636">
        <v>4205109214</v>
      </c>
      <c r="T3173" s="528" t="s">
        <v>12014</v>
      </c>
      <c r="U3173" s="636"/>
      <c r="V3173" s="636"/>
      <c r="W3173" s="634">
        <v>42408</v>
      </c>
      <c r="X3173" s="634">
        <v>42408</v>
      </c>
      <c r="Y3173" s="665" t="s">
        <v>12469</v>
      </c>
      <c r="Z3173" s="637">
        <v>130423.66</v>
      </c>
      <c r="AA3173" s="528" t="s">
        <v>12013</v>
      </c>
      <c r="AB3173" s="636">
        <v>4205109214</v>
      </c>
    </row>
    <row r="3174" spans="1:28" ht="112.5">
      <c r="A3174" s="475" t="s">
        <v>28896</v>
      </c>
      <c r="B3174" s="531" t="s">
        <v>7238</v>
      </c>
      <c r="C3174" s="636">
        <v>4218018596</v>
      </c>
      <c r="D3174" s="632" t="s">
        <v>268</v>
      </c>
      <c r="E3174" s="476" t="s">
        <v>12012</v>
      </c>
      <c r="F3174" s="634">
        <v>42394</v>
      </c>
      <c r="G3174" s="636"/>
      <c r="H3174" s="636"/>
      <c r="I3174" s="636" t="s">
        <v>1367</v>
      </c>
      <c r="J3174" s="636"/>
      <c r="K3174" s="632" t="s">
        <v>10</v>
      </c>
      <c r="L3174" s="639">
        <v>1</v>
      </c>
      <c r="M3174" s="639" t="s">
        <v>694</v>
      </c>
      <c r="N3174" s="637">
        <v>459383.01</v>
      </c>
      <c r="O3174" s="637">
        <v>459383.01</v>
      </c>
      <c r="P3174" s="647">
        <f t="shared" si="101"/>
        <v>0</v>
      </c>
      <c r="Q3174" s="638">
        <f t="shared" si="102"/>
        <v>0</v>
      </c>
      <c r="R3174" s="636" t="s">
        <v>12013</v>
      </c>
      <c r="S3174" s="636">
        <v>4205109214</v>
      </c>
      <c r="T3174" s="528" t="s">
        <v>12014</v>
      </c>
      <c r="U3174" s="636"/>
      <c r="V3174" s="636"/>
      <c r="W3174" s="634">
        <v>42408</v>
      </c>
      <c r="X3174" s="634">
        <v>42408</v>
      </c>
      <c r="Y3174" s="632" t="s">
        <v>12470</v>
      </c>
      <c r="Z3174" s="637">
        <v>459383.01</v>
      </c>
      <c r="AA3174" s="528" t="s">
        <v>12013</v>
      </c>
      <c r="AB3174" s="636">
        <v>4205109214</v>
      </c>
    </row>
    <row r="3175" spans="1:28" ht="135">
      <c r="A3175" s="475" t="s">
        <v>28897</v>
      </c>
      <c r="B3175" s="531" t="s">
        <v>7240</v>
      </c>
      <c r="C3175" s="636">
        <v>4218019504</v>
      </c>
      <c r="D3175" s="632" t="s">
        <v>268</v>
      </c>
      <c r="E3175" s="476" t="s">
        <v>12012</v>
      </c>
      <c r="F3175" s="634">
        <v>42394</v>
      </c>
      <c r="G3175" s="636"/>
      <c r="H3175" s="636"/>
      <c r="I3175" s="636" t="s">
        <v>1367</v>
      </c>
      <c r="J3175" s="636"/>
      <c r="K3175" s="632" t="s">
        <v>10</v>
      </c>
      <c r="L3175" s="639">
        <v>1</v>
      </c>
      <c r="M3175" s="639" t="s">
        <v>694</v>
      </c>
      <c r="N3175" s="637">
        <v>83342.92</v>
      </c>
      <c r="O3175" s="637">
        <v>83342.92</v>
      </c>
      <c r="P3175" s="647">
        <f t="shared" si="101"/>
        <v>0</v>
      </c>
      <c r="Q3175" s="638">
        <f t="shared" si="102"/>
        <v>0</v>
      </c>
      <c r="R3175" s="636" t="s">
        <v>12013</v>
      </c>
      <c r="S3175" s="636">
        <v>4205109214</v>
      </c>
      <c r="T3175" s="528" t="s">
        <v>12014</v>
      </c>
      <c r="U3175" s="636"/>
      <c r="V3175" s="636"/>
      <c r="W3175" s="634">
        <v>42408</v>
      </c>
      <c r="X3175" s="634">
        <v>42408</v>
      </c>
      <c r="Y3175" s="636" t="s">
        <v>12471</v>
      </c>
      <c r="Z3175" s="637">
        <v>83342.92</v>
      </c>
      <c r="AA3175" s="528" t="s">
        <v>12013</v>
      </c>
      <c r="AB3175" s="636">
        <v>4205109214</v>
      </c>
    </row>
    <row r="3176" spans="1:28" ht="67.5">
      <c r="A3176" s="475" t="s">
        <v>28898</v>
      </c>
      <c r="B3176" s="531" t="s">
        <v>12472</v>
      </c>
      <c r="C3176" s="636">
        <v>4218016729</v>
      </c>
      <c r="D3176" s="632" t="s">
        <v>269</v>
      </c>
      <c r="E3176" s="636" t="s">
        <v>12020</v>
      </c>
      <c r="F3176" s="634">
        <v>42394</v>
      </c>
      <c r="G3176" s="634">
        <v>42415</v>
      </c>
      <c r="H3176" s="632" t="s">
        <v>12473</v>
      </c>
      <c r="I3176" s="636" t="s">
        <v>12022</v>
      </c>
      <c r="J3176" s="636"/>
      <c r="K3176" s="632" t="s">
        <v>10</v>
      </c>
      <c r="L3176" s="639">
        <v>1</v>
      </c>
      <c r="M3176" s="639" t="s">
        <v>694</v>
      </c>
      <c r="N3176" s="662">
        <v>82732.56</v>
      </c>
      <c r="O3176" s="662">
        <v>82732.56</v>
      </c>
      <c r="P3176" s="647">
        <f t="shared" si="101"/>
        <v>0</v>
      </c>
      <c r="Q3176" s="638">
        <f t="shared" si="102"/>
        <v>0</v>
      </c>
      <c r="R3176" s="528" t="s">
        <v>282</v>
      </c>
      <c r="S3176" s="636">
        <v>4205243178</v>
      </c>
      <c r="T3176" s="528" t="s">
        <v>12474</v>
      </c>
      <c r="U3176" s="636"/>
      <c r="V3176" s="636"/>
      <c r="W3176" s="634">
        <v>42415</v>
      </c>
      <c r="X3176" s="634">
        <v>42415</v>
      </c>
      <c r="Y3176" s="632" t="s">
        <v>12475</v>
      </c>
      <c r="Z3176" s="662">
        <v>82732.56</v>
      </c>
      <c r="AA3176" s="528" t="s">
        <v>282</v>
      </c>
      <c r="AB3176" s="636">
        <v>4205243178</v>
      </c>
    </row>
    <row r="3177" spans="1:28" ht="101.25">
      <c r="A3177" s="475" t="s">
        <v>28899</v>
      </c>
      <c r="B3177" s="531" t="s">
        <v>12472</v>
      </c>
      <c r="C3177" s="636">
        <v>4218016729</v>
      </c>
      <c r="D3177" s="632" t="s">
        <v>269</v>
      </c>
      <c r="E3177" s="636" t="s">
        <v>12020</v>
      </c>
      <c r="F3177" s="634">
        <v>42415</v>
      </c>
      <c r="G3177" s="634">
        <v>42430</v>
      </c>
      <c r="H3177" s="632" t="s">
        <v>12476</v>
      </c>
      <c r="I3177" s="636" t="s">
        <v>12022</v>
      </c>
      <c r="J3177" s="636"/>
      <c r="K3177" s="632" t="s">
        <v>10</v>
      </c>
      <c r="L3177" s="639">
        <v>1</v>
      </c>
      <c r="M3177" s="639" t="s">
        <v>694</v>
      </c>
      <c r="N3177" s="662">
        <v>106861.88</v>
      </c>
      <c r="O3177" s="662">
        <v>106861.88</v>
      </c>
      <c r="P3177" s="647">
        <f t="shared" si="101"/>
        <v>0</v>
      </c>
      <c r="Q3177" s="638">
        <f t="shared" si="102"/>
        <v>0</v>
      </c>
      <c r="R3177" s="528" t="s">
        <v>12477</v>
      </c>
      <c r="S3177" s="636">
        <v>4217148426</v>
      </c>
      <c r="T3177" s="476" t="s">
        <v>12478</v>
      </c>
      <c r="U3177" s="636"/>
      <c r="V3177" s="636"/>
      <c r="W3177" s="634">
        <v>42430</v>
      </c>
      <c r="X3177" s="634">
        <v>42430</v>
      </c>
      <c r="Y3177" s="632" t="s">
        <v>12479</v>
      </c>
      <c r="Z3177" s="662">
        <v>106861.88</v>
      </c>
      <c r="AA3177" s="528" t="s">
        <v>12477</v>
      </c>
      <c r="AB3177" s="636">
        <v>4217148426</v>
      </c>
    </row>
    <row r="3178" spans="1:28" ht="67.5">
      <c r="A3178" s="475" t="s">
        <v>28900</v>
      </c>
      <c r="B3178" s="531" t="s">
        <v>12456</v>
      </c>
      <c r="C3178" s="636">
        <v>4218020651</v>
      </c>
      <c r="D3178" s="632" t="s">
        <v>269</v>
      </c>
      <c r="E3178" s="636" t="s">
        <v>12016</v>
      </c>
      <c r="F3178" s="634">
        <v>42395</v>
      </c>
      <c r="G3178" s="634">
        <v>42409</v>
      </c>
      <c r="H3178" s="636" t="s">
        <v>12480</v>
      </c>
      <c r="I3178" s="636" t="s">
        <v>12018</v>
      </c>
      <c r="J3178" s="636"/>
      <c r="K3178" s="632" t="s">
        <v>10</v>
      </c>
      <c r="L3178" s="639">
        <v>1</v>
      </c>
      <c r="M3178" s="639" t="s">
        <v>694</v>
      </c>
      <c r="N3178" s="662">
        <v>70522.460000000006</v>
      </c>
      <c r="O3178" s="662">
        <v>70522.460000000006</v>
      </c>
      <c r="P3178" s="647">
        <f t="shared" si="101"/>
        <v>0</v>
      </c>
      <c r="Q3178" s="638">
        <f t="shared" si="102"/>
        <v>0</v>
      </c>
      <c r="R3178" s="476" t="s">
        <v>563</v>
      </c>
      <c r="S3178" s="636">
        <v>4217166136</v>
      </c>
      <c r="T3178" s="528" t="s">
        <v>12045</v>
      </c>
      <c r="U3178" s="636"/>
      <c r="V3178" s="636"/>
      <c r="W3178" s="634">
        <v>42424</v>
      </c>
      <c r="X3178" s="634">
        <v>42424</v>
      </c>
      <c r="Y3178" s="665" t="s">
        <v>12481</v>
      </c>
      <c r="Z3178" s="662">
        <v>70522.460000000006</v>
      </c>
      <c r="AA3178" s="476" t="s">
        <v>563</v>
      </c>
      <c r="AB3178" s="636">
        <v>4217166136</v>
      </c>
    </row>
    <row r="3179" spans="1:28" ht="78.75">
      <c r="A3179" s="475" t="s">
        <v>28901</v>
      </c>
      <c r="B3179" s="531" t="s">
        <v>12464</v>
      </c>
      <c r="C3179" s="636">
        <v>4218005646</v>
      </c>
      <c r="D3179" s="632" t="s">
        <v>269</v>
      </c>
      <c r="E3179" s="636" t="s">
        <v>12016</v>
      </c>
      <c r="F3179" s="634">
        <v>42029</v>
      </c>
      <c r="G3179" s="634">
        <v>42409</v>
      </c>
      <c r="H3179" s="665" t="s">
        <v>12482</v>
      </c>
      <c r="I3179" s="636" t="s">
        <v>12018</v>
      </c>
      <c r="J3179" s="636"/>
      <c r="K3179" s="632" t="s">
        <v>10</v>
      </c>
      <c r="L3179" s="639">
        <v>1</v>
      </c>
      <c r="M3179" s="639" t="s">
        <v>694</v>
      </c>
      <c r="N3179" s="662">
        <v>94491.08</v>
      </c>
      <c r="O3179" s="662">
        <v>94491.08</v>
      </c>
      <c r="P3179" s="647">
        <f t="shared" si="101"/>
        <v>0</v>
      </c>
      <c r="Q3179" s="638">
        <f t="shared" si="102"/>
        <v>0</v>
      </c>
      <c r="R3179" s="476" t="s">
        <v>563</v>
      </c>
      <c r="S3179" s="636">
        <v>4217166136</v>
      </c>
      <c r="T3179" s="528" t="s">
        <v>12019</v>
      </c>
      <c r="U3179" s="636"/>
      <c r="V3179" s="636"/>
      <c r="W3179" s="634">
        <v>42418</v>
      </c>
      <c r="X3179" s="634">
        <v>42409</v>
      </c>
      <c r="Y3179" s="665" t="s">
        <v>12483</v>
      </c>
      <c r="Z3179" s="662">
        <v>94491.08</v>
      </c>
      <c r="AA3179" s="476" t="s">
        <v>563</v>
      </c>
      <c r="AB3179" s="636">
        <v>4217166136</v>
      </c>
    </row>
    <row r="3180" spans="1:28" ht="78.75">
      <c r="A3180" s="475" t="s">
        <v>28902</v>
      </c>
      <c r="B3180" s="531" t="s">
        <v>12466</v>
      </c>
      <c r="C3180" s="636">
        <v>4218020676</v>
      </c>
      <c r="D3180" s="632" t="s">
        <v>269</v>
      </c>
      <c r="E3180" s="636" t="s">
        <v>12016</v>
      </c>
      <c r="F3180" s="634">
        <v>42029</v>
      </c>
      <c r="G3180" s="634">
        <v>42409</v>
      </c>
      <c r="H3180" s="665" t="s">
        <v>12484</v>
      </c>
      <c r="I3180" s="636" t="s">
        <v>12018</v>
      </c>
      <c r="J3180" s="636"/>
      <c r="K3180" s="632" t="s">
        <v>10</v>
      </c>
      <c r="L3180" s="639">
        <v>1</v>
      </c>
      <c r="M3180" s="639" t="s">
        <v>694</v>
      </c>
      <c r="N3180" s="662">
        <v>154836.99</v>
      </c>
      <c r="O3180" s="662">
        <v>154836.99</v>
      </c>
      <c r="P3180" s="647">
        <f t="shared" si="101"/>
        <v>0</v>
      </c>
      <c r="Q3180" s="638">
        <f t="shared" si="102"/>
        <v>0</v>
      </c>
      <c r="R3180" s="476" t="s">
        <v>563</v>
      </c>
      <c r="S3180" s="636">
        <v>4217166136</v>
      </c>
      <c r="T3180" s="528" t="s">
        <v>12019</v>
      </c>
      <c r="U3180" s="636"/>
      <c r="V3180" s="636"/>
      <c r="W3180" s="634">
        <v>42433</v>
      </c>
      <c r="X3180" s="634">
        <v>42409</v>
      </c>
      <c r="Y3180" s="636" t="s">
        <v>12485</v>
      </c>
      <c r="Z3180" s="662">
        <v>154836.99</v>
      </c>
      <c r="AA3180" s="476" t="s">
        <v>563</v>
      </c>
      <c r="AB3180" s="636">
        <v>4217166136</v>
      </c>
    </row>
    <row r="3181" spans="1:28" ht="78.75">
      <c r="A3181" s="475" t="s">
        <v>28903</v>
      </c>
      <c r="B3181" s="531" t="s">
        <v>12442</v>
      </c>
      <c r="C3181" s="636">
        <v>4218020740</v>
      </c>
      <c r="D3181" s="632" t="s">
        <v>269</v>
      </c>
      <c r="E3181" s="636" t="s">
        <v>12016</v>
      </c>
      <c r="F3181" s="634">
        <v>42391</v>
      </c>
      <c r="G3181" s="634">
        <v>42408</v>
      </c>
      <c r="H3181" s="665" t="s">
        <v>12486</v>
      </c>
      <c r="I3181" s="636" t="s">
        <v>12018</v>
      </c>
      <c r="J3181" s="636"/>
      <c r="K3181" s="632" t="s">
        <v>10</v>
      </c>
      <c r="L3181" s="639">
        <v>1</v>
      </c>
      <c r="M3181" s="639" t="s">
        <v>694</v>
      </c>
      <c r="N3181" s="662">
        <v>152712.66</v>
      </c>
      <c r="O3181" s="662">
        <v>152712.66</v>
      </c>
      <c r="P3181" s="647">
        <f t="shared" si="101"/>
        <v>0</v>
      </c>
      <c r="Q3181" s="638">
        <f t="shared" si="102"/>
        <v>0</v>
      </c>
      <c r="R3181" s="476" t="s">
        <v>563</v>
      </c>
      <c r="S3181" s="636">
        <v>4217166136</v>
      </c>
      <c r="T3181" s="528" t="s">
        <v>12019</v>
      </c>
      <c r="U3181" s="636"/>
      <c r="V3181" s="636"/>
      <c r="W3181" s="634">
        <v>42417</v>
      </c>
      <c r="X3181" s="634">
        <v>42417</v>
      </c>
      <c r="Y3181" s="636" t="s">
        <v>12487</v>
      </c>
      <c r="Z3181" s="662">
        <v>152712.66</v>
      </c>
      <c r="AA3181" s="476" t="s">
        <v>563</v>
      </c>
      <c r="AB3181" s="636">
        <v>4217166136</v>
      </c>
    </row>
    <row r="3182" spans="1:28" ht="67.5">
      <c r="A3182" s="475" t="s">
        <v>28904</v>
      </c>
      <c r="B3182" s="531" t="s">
        <v>4872</v>
      </c>
      <c r="C3182" s="636">
        <v>4218020796</v>
      </c>
      <c r="D3182" s="632" t="s">
        <v>269</v>
      </c>
      <c r="E3182" s="636" t="s">
        <v>12016</v>
      </c>
      <c r="F3182" s="634">
        <v>42394</v>
      </c>
      <c r="G3182" s="634">
        <v>42408</v>
      </c>
      <c r="H3182" s="632" t="s">
        <v>12488</v>
      </c>
      <c r="I3182" s="636" t="s">
        <v>12018</v>
      </c>
      <c r="J3182" s="636"/>
      <c r="K3182" s="632" t="s">
        <v>10</v>
      </c>
      <c r="L3182" s="639">
        <v>1</v>
      </c>
      <c r="M3182" s="639" t="s">
        <v>694</v>
      </c>
      <c r="N3182" s="662">
        <v>14393</v>
      </c>
      <c r="O3182" s="662">
        <v>14393</v>
      </c>
      <c r="P3182" s="647">
        <f t="shared" si="101"/>
        <v>0</v>
      </c>
      <c r="Q3182" s="638">
        <f t="shared" si="102"/>
        <v>0</v>
      </c>
      <c r="R3182" s="476" t="s">
        <v>563</v>
      </c>
      <c r="S3182" s="636">
        <v>4217166136</v>
      </c>
      <c r="T3182" s="528" t="s">
        <v>12123</v>
      </c>
      <c r="U3182" s="636"/>
      <c r="V3182" s="636"/>
      <c r="W3182" s="634">
        <v>42415</v>
      </c>
      <c r="X3182" s="634">
        <v>42415</v>
      </c>
      <c r="Y3182" s="632" t="s">
        <v>12489</v>
      </c>
      <c r="Z3182" s="662">
        <v>14393</v>
      </c>
      <c r="AA3182" s="476" t="s">
        <v>563</v>
      </c>
      <c r="AB3182" s="636">
        <v>4217166136</v>
      </c>
    </row>
    <row r="3183" spans="1:28" ht="67.5">
      <c r="A3183" s="475" t="s">
        <v>28905</v>
      </c>
      <c r="B3183" s="531" t="s">
        <v>4872</v>
      </c>
      <c r="C3183" s="636">
        <v>4218020796</v>
      </c>
      <c r="D3183" s="632" t="s">
        <v>269</v>
      </c>
      <c r="E3183" s="636" t="s">
        <v>12016</v>
      </c>
      <c r="F3183" s="634">
        <v>42394</v>
      </c>
      <c r="G3183" s="634">
        <v>42409</v>
      </c>
      <c r="H3183" s="632" t="s">
        <v>12490</v>
      </c>
      <c r="I3183" s="636" t="s">
        <v>12018</v>
      </c>
      <c r="J3183" s="636"/>
      <c r="K3183" s="632" t="s">
        <v>10</v>
      </c>
      <c r="L3183" s="639">
        <v>1</v>
      </c>
      <c r="M3183" s="639" t="s">
        <v>694</v>
      </c>
      <c r="N3183" s="662">
        <v>77808.210000000006</v>
      </c>
      <c r="O3183" s="662">
        <v>77808.210000000006</v>
      </c>
      <c r="P3183" s="647">
        <f t="shared" si="101"/>
        <v>0</v>
      </c>
      <c r="Q3183" s="638">
        <f t="shared" si="102"/>
        <v>0</v>
      </c>
      <c r="R3183" s="476" t="s">
        <v>563</v>
      </c>
      <c r="S3183" s="636">
        <v>4217166136</v>
      </c>
      <c r="T3183" s="528" t="s">
        <v>12045</v>
      </c>
      <c r="U3183" s="636"/>
      <c r="V3183" s="636"/>
      <c r="W3183" s="634">
        <v>42416</v>
      </c>
      <c r="X3183" s="634">
        <v>42419</v>
      </c>
      <c r="Y3183" s="632" t="s">
        <v>12491</v>
      </c>
      <c r="Z3183" s="662">
        <v>77808.210000000006</v>
      </c>
      <c r="AA3183" s="476" t="s">
        <v>563</v>
      </c>
      <c r="AB3183" s="636">
        <v>4217166136</v>
      </c>
    </row>
    <row r="3184" spans="1:28" ht="67.5">
      <c r="A3184" s="475" t="s">
        <v>28906</v>
      </c>
      <c r="B3184" s="531" t="s">
        <v>12458</v>
      </c>
      <c r="C3184" s="636">
        <v>4218020838</v>
      </c>
      <c r="D3184" s="632" t="s">
        <v>269</v>
      </c>
      <c r="E3184" s="636" t="s">
        <v>12016</v>
      </c>
      <c r="F3184" s="634">
        <v>42394</v>
      </c>
      <c r="G3184" s="634">
        <v>42409</v>
      </c>
      <c r="H3184" s="636" t="s">
        <v>12492</v>
      </c>
      <c r="I3184" s="636" t="s">
        <v>12018</v>
      </c>
      <c r="J3184" s="636"/>
      <c r="K3184" s="632" t="s">
        <v>10</v>
      </c>
      <c r="L3184" s="639">
        <v>1</v>
      </c>
      <c r="M3184" s="639" t="s">
        <v>694</v>
      </c>
      <c r="N3184" s="662">
        <v>120569.24</v>
      </c>
      <c r="O3184" s="662">
        <v>120569.24</v>
      </c>
      <c r="P3184" s="647">
        <f t="shared" si="101"/>
        <v>0</v>
      </c>
      <c r="Q3184" s="638">
        <f t="shared" si="102"/>
        <v>0</v>
      </c>
      <c r="R3184" s="476" t="s">
        <v>563</v>
      </c>
      <c r="S3184" s="636">
        <v>4217166136</v>
      </c>
      <c r="T3184" s="528" t="s">
        <v>12123</v>
      </c>
      <c r="U3184" s="636"/>
      <c r="V3184" s="636"/>
      <c r="W3184" s="634">
        <v>42424</v>
      </c>
      <c r="X3184" s="634">
        <v>42424</v>
      </c>
      <c r="Y3184" s="632" t="s">
        <v>12493</v>
      </c>
      <c r="Z3184" s="662">
        <v>120569.24</v>
      </c>
      <c r="AA3184" s="476" t="s">
        <v>563</v>
      </c>
      <c r="AB3184" s="636">
        <v>4217166136</v>
      </c>
    </row>
    <row r="3185" spans="1:28" ht="101.25">
      <c r="A3185" s="475" t="s">
        <v>28907</v>
      </c>
      <c r="B3185" s="531" t="s">
        <v>7220</v>
      </c>
      <c r="C3185" s="636">
        <v>4218020700</v>
      </c>
      <c r="D3185" s="632" t="s">
        <v>269</v>
      </c>
      <c r="E3185" s="636" t="s">
        <v>12016</v>
      </c>
      <c r="F3185" s="634">
        <v>42391</v>
      </c>
      <c r="G3185" s="634">
        <v>42409</v>
      </c>
      <c r="H3185" s="632" t="s">
        <v>12494</v>
      </c>
      <c r="I3185" s="636" t="s">
        <v>12018</v>
      </c>
      <c r="J3185" s="636"/>
      <c r="K3185" s="632" t="s">
        <v>10</v>
      </c>
      <c r="L3185" s="639">
        <v>1</v>
      </c>
      <c r="M3185" s="639" t="s">
        <v>694</v>
      </c>
      <c r="N3185" s="662">
        <v>102103.05</v>
      </c>
      <c r="O3185" s="662">
        <v>102103.05</v>
      </c>
      <c r="P3185" s="647">
        <f t="shared" si="101"/>
        <v>0</v>
      </c>
      <c r="Q3185" s="638">
        <f t="shared" si="102"/>
        <v>0</v>
      </c>
      <c r="R3185" s="476" t="s">
        <v>563</v>
      </c>
      <c r="S3185" s="636">
        <v>4217166136</v>
      </c>
      <c r="T3185" s="528" t="s">
        <v>12045</v>
      </c>
      <c r="U3185" s="636"/>
      <c r="V3185" s="636"/>
      <c r="W3185" s="634">
        <v>42420</v>
      </c>
      <c r="X3185" s="634">
        <v>42420</v>
      </c>
      <c r="Y3185" s="632" t="s">
        <v>12495</v>
      </c>
      <c r="Z3185" s="662">
        <v>102103.05</v>
      </c>
      <c r="AA3185" s="476" t="s">
        <v>563</v>
      </c>
      <c r="AB3185" s="636">
        <v>4217166136</v>
      </c>
    </row>
    <row r="3186" spans="1:28" ht="101.25">
      <c r="A3186" s="475" t="s">
        <v>28908</v>
      </c>
      <c r="B3186" s="531" t="s">
        <v>7222</v>
      </c>
      <c r="C3186" s="636">
        <v>4218020570</v>
      </c>
      <c r="D3186" s="632" t="s">
        <v>269</v>
      </c>
      <c r="E3186" s="636" t="s">
        <v>12016</v>
      </c>
      <c r="F3186" s="634">
        <v>42391</v>
      </c>
      <c r="G3186" s="634">
        <v>42408</v>
      </c>
      <c r="H3186" s="665" t="s">
        <v>12496</v>
      </c>
      <c r="I3186" s="636" t="s">
        <v>12018</v>
      </c>
      <c r="J3186" s="636"/>
      <c r="K3186" s="632" t="s">
        <v>10</v>
      </c>
      <c r="L3186" s="639">
        <v>1</v>
      </c>
      <c r="M3186" s="639" t="s">
        <v>694</v>
      </c>
      <c r="N3186" s="662">
        <v>43426.22</v>
      </c>
      <c r="O3186" s="662">
        <v>43426.22</v>
      </c>
      <c r="P3186" s="647">
        <f t="shared" si="101"/>
        <v>0</v>
      </c>
      <c r="Q3186" s="638">
        <f t="shared" si="102"/>
        <v>0</v>
      </c>
      <c r="R3186" s="476" t="s">
        <v>563</v>
      </c>
      <c r="S3186" s="636">
        <v>4217166136</v>
      </c>
      <c r="T3186" s="528" t="s">
        <v>12019</v>
      </c>
      <c r="U3186" s="636"/>
      <c r="V3186" s="636"/>
      <c r="W3186" s="634">
        <v>42417</v>
      </c>
      <c r="X3186" s="634">
        <v>42417</v>
      </c>
      <c r="Y3186" s="636" t="s">
        <v>12497</v>
      </c>
      <c r="Z3186" s="662">
        <v>43426.22</v>
      </c>
      <c r="AA3186" s="476" t="s">
        <v>563</v>
      </c>
      <c r="AB3186" s="636">
        <v>4217166136</v>
      </c>
    </row>
    <row r="3187" spans="1:28" ht="101.25">
      <c r="A3187" s="475" t="s">
        <v>28909</v>
      </c>
      <c r="B3187" s="531" t="s">
        <v>7230</v>
      </c>
      <c r="C3187" s="636">
        <v>4218020683</v>
      </c>
      <c r="D3187" s="632" t="s">
        <v>269</v>
      </c>
      <c r="E3187" s="636" t="s">
        <v>12016</v>
      </c>
      <c r="F3187" s="634">
        <v>42391</v>
      </c>
      <c r="G3187" s="634">
        <v>42408</v>
      </c>
      <c r="H3187" s="665" t="s">
        <v>12498</v>
      </c>
      <c r="I3187" s="636" t="s">
        <v>12018</v>
      </c>
      <c r="J3187" s="636"/>
      <c r="K3187" s="632" t="s">
        <v>10</v>
      </c>
      <c r="L3187" s="639">
        <v>1</v>
      </c>
      <c r="M3187" s="639" t="s">
        <v>694</v>
      </c>
      <c r="N3187" s="662">
        <v>62928.03</v>
      </c>
      <c r="O3187" s="662">
        <v>62928.03</v>
      </c>
      <c r="P3187" s="647">
        <f t="shared" si="101"/>
        <v>0</v>
      </c>
      <c r="Q3187" s="638">
        <f t="shared" si="102"/>
        <v>0</v>
      </c>
      <c r="R3187" s="476" t="s">
        <v>563</v>
      </c>
      <c r="S3187" s="636">
        <v>4217166136</v>
      </c>
      <c r="T3187" s="528" t="s">
        <v>12019</v>
      </c>
      <c r="U3187" s="636"/>
      <c r="V3187" s="636"/>
      <c r="W3187" s="634">
        <v>42417</v>
      </c>
      <c r="X3187" s="634">
        <v>42417</v>
      </c>
      <c r="Y3187" s="636" t="s">
        <v>12499</v>
      </c>
      <c r="Z3187" s="662">
        <v>62928.03</v>
      </c>
      <c r="AA3187" s="476" t="s">
        <v>563</v>
      </c>
      <c r="AB3187" s="636">
        <v>4217166136</v>
      </c>
    </row>
    <row r="3188" spans="1:28" ht="101.25">
      <c r="A3188" s="475" t="s">
        <v>28910</v>
      </c>
      <c r="B3188" s="531" t="s">
        <v>7228</v>
      </c>
      <c r="C3188" s="636">
        <v>4218010678</v>
      </c>
      <c r="D3188" s="632" t="s">
        <v>269</v>
      </c>
      <c r="E3188" s="636" t="s">
        <v>12016</v>
      </c>
      <c r="F3188" s="634">
        <v>42394</v>
      </c>
      <c r="G3188" s="634">
        <v>42410</v>
      </c>
      <c r="H3188" s="632" t="s">
        <v>12500</v>
      </c>
      <c r="I3188" s="636" t="s">
        <v>12018</v>
      </c>
      <c r="J3188" s="636"/>
      <c r="K3188" s="632" t="s">
        <v>10</v>
      </c>
      <c r="L3188" s="639">
        <v>1</v>
      </c>
      <c r="M3188" s="639" t="s">
        <v>694</v>
      </c>
      <c r="N3188" s="662">
        <v>64951.48</v>
      </c>
      <c r="O3188" s="662">
        <v>64951.48</v>
      </c>
      <c r="P3188" s="647">
        <f t="shared" si="101"/>
        <v>0</v>
      </c>
      <c r="Q3188" s="638">
        <f t="shared" si="102"/>
        <v>0</v>
      </c>
      <c r="R3188" s="476" t="s">
        <v>563</v>
      </c>
      <c r="S3188" s="636">
        <v>4217166136</v>
      </c>
      <c r="T3188" s="528" t="s">
        <v>12045</v>
      </c>
      <c r="U3188" s="636"/>
      <c r="V3188" s="636"/>
      <c r="W3188" s="634">
        <v>42416</v>
      </c>
      <c r="X3188" s="634">
        <v>42416</v>
      </c>
      <c r="Y3188" s="632" t="s">
        <v>12501</v>
      </c>
      <c r="Z3188" s="662">
        <v>64951.48</v>
      </c>
      <c r="AA3188" s="476" t="s">
        <v>563</v>
      </c>
      <c r="AB3188" s="636">
        <v>4217166136</v>
      </c>
    </row>
    <row r="3189" spans="1:28" ht="101.25">
      <c r="A3189" s="475" t="s">
        <v>28911</v>
      </c>
      <c r="B3189" s="531" t="s">
        <v>7224</v>
      </c>
      <c r="C3189" s="636">
        <v>4218020806</v>
      </c>
      <c r="D3189" s="632" t="s">
        <v>269</v>
      </c>
      <c r="E3189" s="636" t="s">
        <v>12016</v>
      </c>
      <c r="F3189" s="634">
        <v>42394</v>
      </c>
      <c r="G3189" s="634">
        <v>42409</v>
      </c>
      <c r="H3189" s="632" t="s">
        <v>12502</v>
      </c>
      <c r="I3189" s="636" t="s">
        <v>12018</v>
      </c>
      <c r="J3189" s="636"/>
      <c r="K3189" s="632" t="s">
        <v>10</v>
      </c>
      <c r="L3189" s="639">
        <v>1</v>
      </c>
      <c r="M3189" s="639" t="s">
        <v>694</v>
      </c>
      <c r="N3189" s="662">
        <v>64227.51</v>
      </c>
      <c r="O3189" s="662">
        <v>64227.51</v>
      </c>
      <c r="P3189" s="647">
        <f t="shared" si="101"/>
        <v>0</v>
      </c>
      <c r="Q3189" s="638">
        <f t="shared" si="102"/>
        <v>0</v>
      </c>
      <c r="R3189" s="476" t="s">
        <v>563</v>
      </c>
      <c r="S3189" s="636">
        <v>4217166136</v>
      </c>
      <c r="T3189" s="528" t="s">
        <v>12045</v>
      </c>
      <c r="U3189" s="636"/>
      <c r="V3189" s="636"/>
      <c r="W3189" s="634">
        <v>42415</v>
      </c>
      <c r="X3189" s="634">
        <v>42419</v>
      </c>
      <c r="Y3189" s="632" t="s">
        <v>12503</v>
      </c>
      <c r="Z3189" s="662">
        <v>64227.51</v>
      </c>
      <c r="AA3189" s="476" t="s">
        <v>563</v>
      </c>
      <c r="AB3189" s="636">
        <v>4217166136</v>
      </c>
    </row>
    <row r="3190" spans="1:28" ht="101.25">
      <c r="A3190" s="475" t="s">
        <v>28912</v>
      </c>
      <c r="B3190" s="531" t="s">
        <v>7226</v>
      </c>
      <c r="C3190" s="636">
        <v>4218020732</v>
      </c>
      <c r="D3190" s="632" t="s">
        <v>269</v>
      </c>
      <c r="E3190" s="636" t="s">
        <v>12016</v>
      </c>
      <c r="F3190" s="634">
        <v>42394</v>
      </c>
      <c r="G3190" s="634">
        <v>42409</v>
      </c>
      <c r="H3190" s="632" t="s">
        <v>12504</v>
      </c>
      <c r="I3190" s="636" t="s">
        <v>12018</v>
      </c>
      <c r="J3190" s="636"/>
      <c r="K3190" s="632" t="s">
        <v>10</v>
      </c>
      <c r="L3190" s="639">
        <v>1</v>
      </c>
      <c r="M3190" s="639" t="s">
        <v>694</v>
      </c>
      <c r="N3190" s="662">
        <v>149673.91</v>
      </c>
      <c r="O3190" s="662">
        <v>149673.91</v>
      </c>
      <c r="P3190" s="647">
        <f t="shared" si="101"/>
        <v>0</v>
      </c>
      <c r="Q3190" s="638">
        <f t="shared" si="102"/>
        <v>0</v>
      </c>
      <c r="R3190" s="476" t="s">
        <v>563</v>
      </c>
      <c r="S3190" s="636">
        <v>4217166136</v>
      </c>
      <c r="T3190" s="528" t="s">
        <v>12045</v>
      </c>
      <c r="U3190" s="636"/>
      <c r="V3190" s="636"/>
      <c r="W3190" s="634">
        <v>42415</v>
      </c>
      <c r="X3190" s="634">
        <v>42418</v>
      </c>
      <c r="Y3190" s="632" t="s">
        <v>12505</v>
      </c>
      <c r="Z3190" s="662">
        <v>149673.91</v>
      </c>
      <c r="AA3190" s="476" t="s">
        <v>563</v>
      </c>
      <c r="AB3190" s="636">
        <v>4217166136</v>
      </c>
    </row>
    <row r="3191" spans="1:28" ht="101.25">
      <c r="A3191" s="475" t="s">
        <v>28913</v>
      </c>
      <c r="B3191" s="531" t="s">
        <v>7236</v>
      </c>
      <c r="C3191" s="636">
        <v>4218012322</v>
      </c>
      <c r="D3191" s="632" t="s">
        <v>269</v>
      </c>
      <c r="E3191" s="636" t="s">
        <v>12016</v>
      </c>
      <c r="F3191" s="634">
        <v>42394</v>
      </c>
      <c r="G3191" s="634">
        <v>42408</v>
      </c>
      <c r="H3191" s="632" t="s">
        <v>12506</v>
      </c>
      <c r="I3191" s="636" t="s">
        <v>12018</v>
      </c>
      <c r="J3191" s="636"/>
      <c r="K3191" s="632" t="s">
        <v>10</v>
      </c>
      <c r="L3191" s="639">
        <v>1</v>
      </c>
      <c r="M3191" s="639" t="s">
        <v>694</v>
      </c>
      <c r="N3191" s="662">
        <v>61217.51</v>
      </c>
      <c r="O3191" s="662">
        <v>61217.51</v>
      </c>
      <c r="P3191" s="647">
        <f t="shared" si="101"/>
        <v>0</v>
      </c>
      <c r="Q3191" s="638">
        <f t="shared" si="102"/>
        <v>0</v>
      </c>
      <c r="R3191" s="476" t="s">
        <v>563</v>
      </c>
      <c r="S3191" s="636">
        <v>4217166136</v>
      </c>
      <c r="T3191" s="528" t="s">
        <v>12019</v>
      </c>
      <c r="U3191" s="636"/>
      <c r="V3191" s="636"/>
      <c r="W3191" s="634">
        <v>42415</v>
      </c>
      <c r="X3191" s="634">
        <v>42415</v>
      </c>
      <c r="Y3191" s="632" t="s">
        <v>12507</v>
      </c>
      <c r="Z3191" s="662">
        <v>61217.51</v>
      </c>
      <c r="AA3191" s="476" t="s">
        <v>563</v>
      </c>
      <c r="AB3191" s="636">
        <v>4217166136</v>
      </c>
    </row>
    <row r="3192" spans="1:28" ht="101.25">
      <c r="A3192" s="475" t="s">
        <v>28914</v>
      </c>
      <c r="B3192" s="531" t="s">
        <v>7232</v>
      </c>
      <c r="C3192" s="636">
        <v>4218023003</v>
      </c>
      <c r="D3192" s="632" t="s">
        <v>269</v>
      </c>
      <c r="E3192" s="636" t="s">
        <v>12016</v>
      </c>
      <c r="F3192" s="634">
        <v>42394</v>
      </c>
      <c r="G3192" s="634">
        <v>42409</v>
      </c>
      <c r="H3192" s="636" t="s">
        <v>12508</v>
      </c>
      <c r="I3192" s="636" t="s">
        <v>12018</v>
      </c>
      <c r="J3192" s="636"/>
      <c r="K3192" s="632" t="s">
        <v>10</v>
      </c>
      <c r="L3192" s="639">
        <v>1</v>
      </c>
      <c r="M3192" s="639" t="s">
        <v>694</v>
      </c>
      <c r="N3192" s="662">
        <v>50500.67</v>
      </c>
      <c r="O3192" s="662">
        <v>50500.67</v>
      </c>
      <c r="P3192" s="647">
        <f t="shared" si="101"/>
        <v>0</v>
      </c>
      <c r="Q3192" s="638">
        <f t="shared" si="102"/>
        <v>0</v>
      </c>
      <c r="R3192" s="476" t="s">
        <v>563</v>
      </c>
      <c r="S3192" s="636">
        <v>4217166136</v>
      </c>
      <c r="T3192" s="528" t="s">
        <v>12045</v>
      </c>
      <c r="U3192" s="636"/>
      <c r="V3192" s="636"/>
      <c r="W3192" s="634">
        <v>42424</v>
      </c>
      <c r="X3192" s="634">
        <v>42424</v>
      </c>
      <c r="Y3192" s="636" t="s">
        <v>12509</v>
      </c>
      <c r="Z3192" s="662">
        <v>50500.67</v>
      </c>
      <c r="AA3192" s="476" t="s">
        <v>563</v>
      </c>
      <c r="AB3192" s="636">
        <v>4217166136</v>
      </c>
    </row>
    <row r="3193" spans="1:28" ht="67.5">
      <c r="A3193" s="475" t="s">
        <v>28915</v>
      </c>
      <c r="B3193" s="531" t="s">
        <v>12454</v>
      </c>
      <c r="C3193" s="636">
        <v>4218020771</v>
      </c>
      <c r="D3193" s="632" t="s">
        <v>269</v>
      </c>
      <c r="E3193" s="636" t="s">
        <v>12016</v>
      </c>
      <c r="F3193" s="634">
        <v>42403</v>
      </c>
      <c r="G3193" s="634">
        <v>42410</v>
      </c>
      <c r="H3193" s="636" t="s">
        <v>12508</v>
      </c>
      <c r="I3193" s="636" t="s">
        <v>12018</v>
      </c>
      <c r="J3193" s="636"/>
      <c r="K3193" s="632" t="s">
        <v>10</v>
      </c>
      <c r="L3193" s="639">
        <v>1</v>
      </c>
      <c r="M3193" s="639" t="s">
        <v>694</v>
      </c>
      <c r="N3193" s="662">
        <v>59258.66</v>
      </c>
      <c r="O3193" s="662">
        <v>59258.66</v>
      </c>
      <c r="P3193" s="647">
        <f t="shared" si="101"/>
        <v>0</v>
      </c>
      <c r="Q3193" s="638">
        <f t="shared" si="102"/>
        <v>0</v>
      </c>
      <c r="R3193" s="476" t="s">
        <v>563</v>
      </c>
      <c r="S3193" s="636">
        <v>4217166136</v>
      </c>
      <c r="T3193" s="528" t="s">
        <v>12123</v>
      </c>
      <c r="U3193" s="636"/>
      <c r="V3193" s="636"/>
      <c r="W3193" s="634">
        <v>42422</v>
      </c>
      <c r="X3193" s="634">
        <v>42422</v>
      </c>
      <c r="Y3193" s="696" t="s">
        <v>12510</v>
      </c>
      <c r="Z3193" s="662">
        <v>59258.66</v>
      </c>
      <c r="AA3193" s="476" t="s">
        <v>563</v>
      </c>
      <c r="AB3193" s="636">
        <v>4217166136</v>
      </c>
    </row>
    <row r="3194" spans="1:28" ht="112.5">
      <c r="A3194" s="475" t="s">
        <v>28916</v>
      </c>
      <c r="B3194" s="531" t="s">
        <v>7238</v>
      </c>
      <c r="C3194" s="636">
        <v>4218018596</v>
      </c>
      <c r="D3194" s="632" t="s">
        <v>269</v>
      </c>
      <c r="E3194" s="636" t="s">
        <v>12016</v>
      </c>
      <c r="F3194" s="634">
        <v>42396</v>
      </c>
      <c r="G3194" s="634">
        <v>42409</v>
      </c>
      <c r="H3194" s="632" t="s">
        <v>12511</v>
      </c>
      <c r="I3194" s="636" t="s">
        <v>12018</v>
      </c>
      <c r="J3194" s="636"/>
      <c r="K3194" s="632" t="s">
        <v>10</v>
      </c>
      <c r="L3194" s="639">
        <v>1</v>
      </c>
      <c r="M3194" s="639" t="s">
        <v>694</v>
      </c>
      <c r="N3194" s="662">
        <v>120878.82</v>
      </c>
      <c r="O3194" s="662">
        <v>120878.82</v>
      </c>
      <c r="P3194" s="647">
        <f t="shared" si="101"/>
        <v>0</v>
      </c>
      <c r="Q3194" s="638">
        <f t="shared" si="102"/>
        <v>0</v>
      </c>
      <c r="R3194" s="476" t="s">
        <v>563</v>
      </c>
      <c r="S3194" s="636">
        <v>4217166136</v>
      </c>
      <c r="T3194" s="528" t="s">
        <v>12045</v>
      </c>
      <c r="U3194" s="636"/>
      <c r="V3194" s="636"/>
      <c r="W3194" s="634">
        <v>42433</v>
      </c>
      <c r="X3194" s="634">
        <v>42433</v>
      </c>
      <c r="Y3194" s="632" t="s">
        <v>12512</v>
      </c>
      <c r="Z3194" s="662">
        <v>120878.82</v>
      </c>
      <c r="AA3194" s="476" t="s">
        <v>563</v>
      </c>
      <c r="AB3194" s="636">
        <v>4217166136</v>
      </c>
    </row>
    <row r="3195" spans="1:28" ht="67.5">
      <c r="A3195" s="475" t="s">
        <v>28917</v>
      </c>
      <c r="B3195" s="531" t="s">
        <v>12449</v>
      </c>
      <c r="C3195" s="636">
        <v>4218005477</v>
      </c>
      <c r="D3195" s="632" t="s">
        <v>269</v>
      </c>
      <c r="E3195" s="636" t="s">
        <v>12016</v>
      </c>
      <c r="F3195" s="634">
        <v>42391</v>
      </c>
      <c r="G3195" s="634">
        <v>42410</v>
      </c>
      <c r="H3195" s="632" t="s">
        <v>12513</v>
      </c>
      <c r="I3195" s="636" t="s">
        <v>12018</v>
      </c>
      <c r="J3195" s="636"/>
      <c r="K3195" s="632" t="s">
        <v>10</v>
      </c>
      <c r="L3195" s="639">
        <v>1</v>
      </c>
      <c r="M3195" s="639" t="s">
        <v>694</v>
      </c>
      <c r="N3195" s="662">
        <v>95966.67</v>
      </c>
      <c r="O3195" s="662">
        <v>95966.67</v>
      </c>
      <c r="P3195" s="647">
        <f t="shared" si="101"/>
        <v>0</v>
      </c>
      <c r="Q3195" s="638">
        <f t="shared" si="102"/>
        <v>0</v>
      </c>
      <c r="R3195" s="476" t="s">
        <v>563</v>
      </c>
      <c r="S3195" s="636">
        <v>4217166136</v>
      </c>
      <c r="T3195" s="528" t="s">
        <v>12045</v>
      </c>
      <c r="U3195" s="636"/>
      <c r="V3195" s="636"/>
      <c r="W3195" s="634">
        <v>42415</v>
      </c>
      <c r="X3195" s="634">
        <v>42415</v>
      </c>
      <c r="Y3195" s="632" t="s">
        <v>12514</v>
      </c>
      <c r="Z3195" s="662">
        <v>95966.67</v>
      </c>
      <c r="AA3195" s="476" t="s">
        <v>563</v>
      </c>
      <c r="AB3195" s="636">
        <v>4217166136</v>
      </c>
    </row>
    <row r="3196" spans="1:28" ht="135">
      <c r="A3196" s="475" t="s">
        <v>28918</v>
      </c>
      <c r="B3196" s="531" t="s">
        <v>7240</v>
      </c>
      <c r="C3196" s="636">
        <v>4218019504</v>
      </c>
      <c r="D3196" s="632" t="s">
        <v>269</v>
      </c>
      <c r="E3196" s="636" t="s">
        <v>12016</v>
      </c>
      <c r="F3196" s="634">
        <v>42029</v>
      </c>
      <c r="G3196" s="634">
        <v>42410</v>
      </c>
      <c r="H3196" s="665" t="s">
        <v>12515</v>
      </c>
      <c r="I3196" s="636" t="s">
        <v>12018</v>
      </c>
      <c r="J3196" s="636"/>
      <c r="K3196" s="632" t="s">
        <v>10</v>
      </c>
      <c r="L3196" s="639">
        <v>1</v>
      </c>
      <c r="M3196" s="639" t="s">
        <v>694</v>
      </c>
      <c r="N3196" s="662">
        <v>14840.49</v>
      </c>
      <c r="O3196" s="662">
        <v>14840.49</v>
      </c>
      <c r="P3196" s="647">
        <f t="shared" si="101"/>
        <v>0</v>
      </c>
      <c r="Q3196" s="638">
        <f t="shared" si="102"/>
        <v>0</v>
      </c>
      <c r="R3196" s="476" t="s">
        <v>563</v>
      </c>
      <c r="S3196" s="636">
        <v>4217166136</v>
      </c>
      <c r="T3196" s="528" t="s">
        <v>12019</v>
      </c>
      <c r="U3196" s="636"/>
      <c r="V3196" s="636"/>
      <c r="W3196" s="634">
        <v>42433</v>
      </c>
      <c r="X3196" s="634">
        <v>42409</v>
      </c>
      <c r="Y3196" s="636" t="s">
        <v>12516</v>
      </c>
      <c r="Z3196" s="662">
        <v>14840.49</v>
      </c>
      <c r="AA3196" s="476" t="s">
        <v>563</v>
      </c>
      <c r="AB3196" s="636">
        <v>4217166136</v>
      </c>
    </row>
    <row r="3197" spans="1:28" ht="67.5">
      <c r="A3197" s="475" t="s">
        <v>28919</v>
      </c>
      <c r="B3197" s="531" t="s">
        <v>12446</v>
      </c>
      <c r="C3197" s="636">
        <v>421801001</v>
      </c>
      <c r="D3197" s="632" t="s">
        <v>269</v>
      </c>
      <c r="E3197" s="636" t="s">
        <v>12016</v>
      </c>
      <c r="F3197" s="634">
        <v>42391</v>
      </c>
      <c r="G3197" s="634">
        <v>42410</v>
      </c>
      <c r="H3197" s="632" t="s">
        <v>12517</v>
      </c>
      <c r="I3197" s="636" t="s">
        <v>12018</v>
      </c>
      <c r="J3197" s="636"/>
      <c r="K3197" s="632" t="s">
        <v>10</v>
      </c>
      <c r="L3197" s="639">
        <v>1</v>
      </c>
      <c r="M3197" s="639" t="s">
        <v>694</v>
      </c>
      <c r="N3197" s="662">
        <v>49755.79</v>
      </c>
      <c r="O3197" s="662">
        <v>49755.79</v>
      </c>
      <c r="P3197" s="647">
        <f t="shared" si="101"/>
        <v>0</v>
      </c>
      <c r="Q3197" s="638">
        <f t="shared" si="102"/>
        <v>0</v>
      </c>
      <c r="R3197" s="476" t="s">
        <v>563</v>
      </c>
      <c r="S3197" s="636">
        <v>4217166136</v>
      </c>
      <c r="T3197" s="528" t="s">
        <v>12045</v>
      </c>
      <c r="U3197" s="636"/>
      <c r="V3197" s="636"/>
      <c r="W3197" s="634">
        <v>42444</v>
      </c>
      <c r="X3197" s="634">
        <v>42444</v>
      </c>
      <c r="Y3197" s="632" t="s">
        <v>12518</v>
      </c>
      <c r="Z3197" s="662">
        <v>49755.79</v>
      </c>
      <c r="AA3197" s="476" t="s">
        <v>563</v>
      </c>
      <c r="AB3197" s="636">
        <v>4217166136</v>
      </c>
    </row>
    <row r="3198" spans="1:28" ht="78.75">
      <c r="A3198" s="475" t="s">
        <v>28920</v>
      </c>
      <c r="B3198" s="531" t="s">
        <v>12472</v>
      </c>
      <c r="C3198" s="636">
        <v>4218016729</v>
      </c>
      <c r="D3198" s="632" t="s">
        <v>269</v>
      </c>
      <c r="E3198" s="636" t="s">
        <v>12016</v>
      </c>
      <c r="F3198" s="634">
        <v>42394</v>
      </c>
      <c r="G3198" s="634">
        <v>42415</v>
      </c>
      <c r="H3198" s="632" t="s">
        <v>12519</v>
      </c>
      <c r="I3198" s="636" t="s">
        <v>12018</v>
      </c>
      <c r="J3198" s="636"/>
      <c r="K3198" s="632" t="s">
        <v>10</v>
      </c>
      <c r="L3198" s="639">
        <v>1</v>
      </c>
      <c r="M3198" s="639" t="s">
        <v>694</v>
      </c>
      <c r="N3198" s="662">
        <v>24803.79</v>
      </c>
      <c r="O3198" s="662">
        <v>24803.79</v>
      </c>
      <c r="P3198" s="647">
        <f t="shared" si="101"/>
        <v>0</v>
      </c>
      <c r="Q3198" s="638">
        <f t="shared" si="102"/>
        <v>0</v>
      </c>
      <c r="R3198" s="476" t="s">
        <v>563</v>
      </c>
      <c r="S3198" s="636">
        <v>4217166136</v>
      </c>
      <c r="T3198" s="528" t="s">
        <v>12019</v>
      </c>
      <c r="U3198" s="636"/>
      <c r="V3198" s="636"/>
      <c r="W3198" s="634">
        <v>42415</v>
      </c>
      <c r="X3198" s="634">
        <v>42415</v>
      </c>
      <c r="Y3198" s="632" t="s">
        <v>12520</v>
      </c>
      <c r="Z3198" s="662">
        <v>24803.79</v>
      </c>
      <c r="AA3198" s="476" t="s">
        <v>563</v>
      </c>
      <c r="AB3198" s="636">
        <v>4217166136</v>
      </c>
    </row>
    <row r="3199" spans="1:28" ht="78.75">
      <c r="A3199" s="475" t="s">
        <v>28921</v>
      </c>
      <c r="B3199" s="531" t="s">
        <v>12442</v>
      </c>
      <c r="C3199" s="636">
        <v>4218020740</v>
      </c>
      <c r="D3199" s="632" t="s">
        <v>269</v>
      </c>
      <c r="E3199" s="636" t="s">
        <v>12020</v>
      </c>
      <c r="F3199" s="634">
        <v>42391</v>
      </c>
      <c r="G3199" s="634">
        <v>42408</v>
      </c>
      <c r="H3199" s="665" t="s">
        <v>12521</v>
      </c>
      <c r="I3199" s="636" t="s">
        <v>12022</v>
      </c>
      <c r="J3199" s="636"/>
      <c r="K3199" s="632" t="s">
        <v>10</v>
      </c>
      <c r="L3199" s="639">
        <v>1</v>
      </c>
      <c r="M3199" s="639" t="s">
        <v>694</v>
      </c>
      <c r="N3199" s="662">
        <v>480282.28</v>
      </c>
      <c r="O3199" s="662">
        <v>480282.28</v>
      </c>
      <c r="P3199" s="647">
        <f t="shared" si="101"/>
        <v>0</v>
      </c>
      <c r="Q3199" s="638">
        <f t="shared" si="102"/>
        <v>0</v>
      </c>
      <c r="R3199" s="476" t="s">
        <v>1593</v>
      </c>
      <c r="S3199" s="636">
        <v>4217146884</v>
      </c>
      <c r="T3199" s="528" t="s">
        <v>12023</v>
      </c>
      <c r="U3199" s="636"/>
      <c r="V3199" s="636"/>
      <c r="W3199" s="634">
        <v>42416</v>
      </c>
      <c r="X3199" s="634">
        <v>42416</v>
      </c>
      <c r="Y3199" s="636" t="s">
        <v>12522</v>
      </c>
      <c r="Z3199" s="662">
        <v>480282.28</v>
      </c>
      <c r="AA3199" s="476" t="s">
        <v>1593</v>
      </c>
      <c r="AB3199" s="636">
        <v>4217146884</v>
      </c>
    </row>
    <row r="3200" spans="1:28" ht="101.25">
      <c r="A3200" s="475" t="s">
        <v>28922</v>
      </c>
      <c r="B3200" s="531" t="s">
        <v>7222</v>
      </c>
      <c r="C3200" s="636">
        <v>4218020570</v>
      </c>
      <c r="D3200" s="632" t="s">
        <v>269</v>
      </c>
      <c r="E3200" s="636" t="s">
        <v>12020</v>
      </c>
      <c r="F3200" s="634">
        <v>42391</v>
      </c>
      <c r="G3200" s="634">
        <v>42408</v>
      </c>
      <c r="H3200" s="665" t="s">
        <v>12523</v>
      </c>
      <c r="I3200" s="636" t="s">
        <v>12022</v>
      </c>
      <c r="J3200" s="636"/>
      <c r="K3200" s="632" t="s">
        <v>10</v>
      </c>
      <c r="L3200" s="639">
        <v>1</v>
      </c>
      <c r="M3200" s="639" t="s">
        <v>694</v>
      </c>
      <c r="N3200" s="662">
        <v>394940.05</v>
      </c>
      <c r="O3200" s="662">
        <v>394940.05</v>
      </c>
      <c r="P3200" s="647">
        <f t="shared" si="101"/>
        <v>0</v>
      </c>
      <c r="Q3200" s="638">
        <f t="shared" si="102"/>
        <v>0</v>
      </c>
      <c r="R3200" s="476" t="s">
        <v>1593</v>
      </c>
      <c r="S3200" s="636">
        <v>4217146884</v>
      </c>
      <c r="T3200" s="528" t="s">
        <v>12023</v>
      </c>
      <c r="U3200" s="636"/>
      <c r="V3200" s="636"/>
      <c r="W3200" s="634">
        <v>42416</v>
      </c>
      <c r="X3200" s="634">
        <v>42416</v>
      </c>
      <c r="Y3200" s="636" t="s">
        <v>12524</v>
      </c>
      <c r="Z3200" s="662">
        <v>394940.05</v>
      </c>
      <c r="AA3200" s="476" t="s">
        <v>1593</v>
      </c>
      <c r="AB3200" s="636">
        <v>4217146884</v>
      </c>
    </row>
    <row r="3201" spans="1:28" ht="101.25">
      <c r="A3201" s="475" t="s">
        <v>28923</v>
      </c>
      <c r="B3201" s="531" t="s">
        <v>7230</v>
      </c>
      <c r="C3201" s="636">
        <v>4218020683</v>
      </c>
      <c r="D3201" s="632" t="s">
        <v>269</v>
      </c>
      <c r="E3201" s="636" t="s">
        <v>12020</v>
      </c>
      <c r="F3201" s="634">
        <v>42391</v>
      </c>
      <c r="G3201" s="634">
        <v>42408</v>
      </c>
      <c r="H3201" s="665" t="s">
        <v>12525</v>
      </c>
      <c r="I3201" s="636" t="s">
        <v>12022</v>
      </c>
      <c r="J3201" s="636"/>
      <c r="K3201" s="632" t="s">
        <v>10</v>
      </c>
      <c r="L3201" s="639">
        <v>1</v>
      </c>
      <c r="M3201" s="639" t="s">
        <v>694</v>
      </c>
      <c r="N3201" s="662">
        <v>482988.7</v>
      </c>
      <c r="O3201" s="662">
        <v>482988.7</v>
      </c>
      <c r="P3201" s="647">
        <f t="shared" si="101"/>
        <v>0</v>
      </c>
      <c r="Q3201" s="638">
        <f t="shared" si="102"/>
        <v>0</v>
      </c>
      <c r="R3201" s="476" t="s">
        <v>1593</v>
      </c>
      <c r="S3201" s="636">
        <v>4217146884</v>
      </c>
      <c r="T3201" s="528" t="s">
        <v>12023</v>
      </c>
      <c r="U3201" s="636"/>
      <c r="V3201" s="636"/>
      <c r="W3201" s="634">
        <v>42416</v>
      </c>
      <c r="X3201" s="634">
        <v>42416</v>
      </c>
      <c r="Y3201" s="636" t="s">
        <v>12526</v>
      </c>
      <c r="Z3201" s="662">
        <v>482988.7</v>
      </c>
      <c r="AA3201" s="476" t="s">
        <v>1593</v>
      </c>
      <c r="AB3201" s="636">
        <v>4217146884</v>
      </c>
    </row>
    <row r="3202" spans="1:28" ht="101.25">
      <c r="A3202" s="475" t="s">
        <v>28924</v>
      </c>
      <c r="B3202" s="531" t="s">
        <v>7236</v>
      </c>
      <c r="C3202" s="636">
        <v>4218012322</v>
      </c>
      <c r="D3202" s="632" t="s">
        <v>269</v>
      </c>
      <c r="E3202" s="636" t="s">
        <v>12020</v>
      </c>
      <c r="F3202" s="634">
        <v>42391</v>
      </c>
      <c r="G3202" s="634">
        <v>42408</v>
      </c>
      <c r="H3202" s="632" t="s">
        <v>12527</v>
      </c>
      <c r="I3202" s="636" t="s">
        <v>12022</v>
      </c>
      <c r="J3202" s="636"/>
      <c r="K3202" s="632" t="s">
        <v>10</v>
      </c>
      <c r="L3202" s="639">
        <v>1</v>
      </c>
      <c r="M3202" s="639" t="s">
        <v>694</v>
      </c>
      <c r="N3202" s="662">
        <v>383395.74</v>
      </c>
      <c r="O3202" s="662">
        <v>383395.74</v>
      </c>
      <c r="P3202" s="647">
        <f t="shared" si="101"/>
        <v>0</v>
      </c>
      <c r="Q3202" s="638">
        <f t="shared" si="102"/>
        <v>0</v>
      </c>
      <c r="R3202" s="476" t="s">
        <v>1593</v>
      </c>
      <c r="S3202" s="636">
        <v>4217146884</v>
      </c>
      <c r="T3202" s="528" t="s">
        <v>12023</v>
      </c>
      <c r="U3202" s="636"/>
      <c r="V3202" s="636"/>
      <c r="W3202" s="634">
        <v>42416</v>
      </c>
      <c r="X3202" s="634">
        <v>42416</v>
      </c>
      <c r="Y3202" s="632" t="s">
        <v>12528</v>
      </c>
      <c r="Z3202" s="662">
        <v>383395.74</v>
      </c>
      <c r="AA3202" s="476" t="s">
        <v>1593</v>
      </c>
      <c r="AB3202" s="636">
        <v>4217146884</v>
      </c>
    </row>
    <row r="3203" spans="1:28" ht="78.75">
      <c r="A3203" s="475" t="s">
        <v>28925</v>
      </c>
      <c r="B3203" s="531" t="s">
        <v>12472</v>
      </c>
      <c r="C3203" s="636">
        <v>4218016729</v>
      </c>
      <c r="D3203" s="632" t="s">
        <v>269</v>
      </c>
      <c r="E3203" s="636" t="s">
        <v>12020</v>
      </c>
      <c r="F3203" s="634">
        <v>42394</v>
      </c>
      <c r="G3203" s="634">
        <v>42415</v>
      </c>
      <c r="H3203" s="632" t="s">
        <v>12529</v>
      </c>
      <c r="I3203" s="636" t="s">
        <v>12022</v>
      </c>
      <c r="J3203" s="636"/>
      <c r="K3203" s="632" t="s">
        <v>10</v>
      </c>
      <c r="L3203" s="639">
        <v>1</v>
      </c>
      <c r="M3203" s="639" t="s">
        <v>694</v>
      </c>
      <c r="N3203" s="662">
        <v>251278.07999999999</v>
      </c>
      <c r="O3203" s="662">
        <v>251278.07999999999</v>
      </c>
      <c r="P3203" s="647">
        <f t="shared" si="101"/>
        <v>0</v>
      </c>
      <c r="Q3203" s="638">
        <f t="shared" si="102"/>
        <v>0</v>
      </c>
      <c r="R3203" s="476" t="s">
        <v>1593</v>
      </c>
      <c r="S3203" s="636">
        <v>4217146884</v>
      </c>
      <c r="T3203" s="528" t="s">
        <v>12023</v>
      </c>
      <c r="U3203" s="636"/>
      <c r="V3203" s="636"/>
      <c r="W3203" s="634">
        <v>42415</v>
      </c>
      <c r="X3203" s="634">
        <v>42415</v>
      </c>
      <c r="Y3203" s="632" t="s">
        <v>12530</v>
      </c>
      <c r="Z3203" s="662">
        <v>251278.07999999999</v>
      </c>
      <c r="AA3203" s="476" t="s">
        <v>1593</v>
      </c>
      <c r="AB3203" s="636">
        <v>4217146884</v>
      </c>
    </row>
    <row r="3204" spans="1:28" ht="78.75">
      <c r="A3204" s="475" t="s">
        <v>28926</v>
      </c>
      <c r="B3204" s="531" t="s">
        <v>4872</v>
      </c>
      <c r="C3204" s="636">
        <v>4218020796</v>
      </c>
      <c r="D3204" s="632" t="s">
        <v>269</v>
      </c>
      <c r="E3204" s="636" t="s">
        <v>12020</v>
      </c>
      <c r="F3204" s="634">
        <v>42394</v>
      </c>
      <c r="G3204" s="634">
        <v>42408</v>
      </c>
      <c r="H3204" s="632" t="s">
        <v>12531</v>
      </c>
      <c r="I3204" s="636" t="s">
        <v>12022</v>
      </c>
      <c r="J3204" s="636"/>
      <c r="K3204" s="632" t="s">
        <v>10</v>
      </c>
      <c r="L3204" s="639">
        <v>1</v>
      </c>
      <c r="M3204" s="639" t="s">
        <v>694</v>
      </c>
      <c r="N3204" s="662">
        <v>140925.04999999999</v>
      </c>
      <c r="O3204" s="662">
        <v>140925.04999999999</v>
      </c>
      <c r="P3204" s="647">
        <f t="shared" si="101"/>
        <v>0</v>
      </c>
      <c r="Q3204" s="638">
        <f t="shared" si="102"/>
        <v>0</v>
      </c>
      <c r="R3204" s="476" t="s">
        <v>1593</v>
      </c>
      <c r="S3204" s="636">
        <v>4217146884</v>
      </c>
      <c r="T3204" s="528" t="s">
        <v>12023</v>
      </c>
      <c r="U3204" s="636"/>
      <c r="V3204" s="636"/>
      <c r="W3204" s="634">
        <v>42415</v>
      </c>
      <c r="X3204" s="634">
        <v>42415</v>
      </c>
      <c r="Y3204" s="632" t="s">
        <v>12532</v>
      </c>
      <c r="Z3204" s="662">
        <v>140925.04999999999</v>
      </c>
      <c r="AA3204" s="476" t="s">
        <v>1593</v>
      </c>
      <c r="AB3204" s="636">
        <v>4217146884</v>
      </c>
    </row>
    <row r="3205" spans="1:28" ht="56.25">
      <c r="A3205" s="475" t="s">
        <v>28927</v>
      </c>
      <c r="B3205" s="531" t="s">
        <v>12454</v>
      </c>
      <c r="C3205" s="636">
        <v>4218020771</v>
      </c>
      <c r="D3205" s="632" t="s">
        <v>269</v>
      </c>
      <c r="E3205" s="636" t="s">
        <v>12533</v>
      </c>
      <c r="F3205" s="634">
        <v>42403</v>
      </c>
      <c r="G3205" s="634">
        <v>42414</v>
      </c>
      <c r="H3205" s="636" t="s">
        <v>12534</v>
      </c>
      <c r="I3205" s="636" t="s">
        <v>2294</v>
      </c>
      <c r="J3205" s="636"/>
      <c r="K3205" s="632" t="s">
        <v>10</v>
      </c>
      <c r="L3205" s="639">
        <v>1</v>
      </c>
      <c r="M3205" s="639" t="s">
        <v>694</v>
      </c>
      <c r="N3205" s="662">
        <v>499639.42</v>
      </c>
      <c r="O3205" s="662">
        <v>499639.42</v>
      </c>
      <c r="P3205" s="647">
        <f t="shared" si="101"/>
        <v>0</v>
      </c>
      <c r="Q3205" s="638">
        <f t="shared" si="102"/>
        <v>0</v>
      </c>
      <c r="R3205" s="476" t="s">
        <v>1593</v>
      </c>
      <c r="S3205" s="636">
        <v>4217146884</v>
      </c>
      <c r="T3205" s="528" t="s">
        <v>12126</v>
      </c>
      <c r="U3205" s="636"/>
      <c r="V3205" s="636"/>
      <c r="W3205" s="634">
        <v>42422</v>
      </c>
      <c r="X3205" s="634">
        <v>42422</v>
      </c>
      <c r="Y3205" s="696" t="s">
        <v>12535</v>
      </c>
      <c r="Z3205" s="662">
        <v>499639.42</v>
      </c>
      <c r="AA3205" s="476" t="s">
        <v>1593</v>
      </c>
      <c r="AB3205" s="636">
        <v>4217146884</v>
      </c>
    </row>
    <row r="3206" spans="1:28" ht="45">
      <c r="A3206" s="475" t="s">
        <v>28928</v>
      </c>
      <c r="B3206" s="531" t="s">
        <v>12456</v>
      </c>
      <c r="C3206" s="636">
        <v>4218020651</v>
      </c>
      <c r="D3206" s="632" t="s">
        <v>269</v>
      </c>
      <c r="E3206" s="636" t="s">
        <v>12533</v>
      </c>
      <c r="F3206" s="634">
        <v>42395</v>
      </c>
      <c r="G3206" s="634">
        <v>42417</v>
      </c>
      <c r="H3206" s="636" t="s">
        <v>12536</v>
      </c>
      <c r="I3206" s="636" t="s">
        <v>2294</v>
      </c>
      <c r="J3206" s="636"/>
      <c r="K3206" s="632" t="s">
        <v>10</v>
      </c>
      <c r="L3206" s="639">
        <v>1</v>
      </c>
      <c r="M3206" s="639" t="s">
        <v>694</v>
      </c>
      <c r="N3206" s="662">
        <v>494128.19</v>
      </c>
      <c r="O3206" s="662">
        <v>494128.19</v>
      </c>
      <c r="P3206" s="647">
        <f t="shared" si="101"/>
        <v>0</v>
      </c>
      <c r="Q3206" s="638">
        <f t="shared" si="102"/>
        <v>0</v>
      </c>
      <c r="R3206" s="476" t="s">
        <v>1593</v>
      </c>
      <c r="S3206" s="636">
        <v>4217146884</v>
      </c>
      <c r="T3206" s="528" t="s">
        <v>12032</v>
      </c>
      <c r="U3206" s="636"/>
      <c r="V3206" s="636"/>
      <c r="W3206" s="634">
        <v>42424</v>
      </c>
      <c r="X3206" s="634">
        <v>42424</v>
      </c>
      <c r="Y3206" s="665" t="s">
        <v>12537</v>
      </c>
      <c r="Z3206" s="662">
        <v>494128.19</v>
      </c>
      <c r="AA3206" s="476" t="s">
        <v>1593</v>
      </c>
      <c r="AB3206" s="636">
        <v>4217146884</v>
      </c>
    </row>
    <row r="3207" spans="1:28" ht="56.25">
      <c r="A3207" s="475" t="s">
        <v>28929</v>
      </c>
      <c r="B3207" s="531" t="s">
        <v>12458</v>
      </c>
      <c r="C3207" s="636">
        <v>4218020838</v>
      </c>
      <c r="D3207" s="632" t="s">
        <v>269</v>
      </c>
      <c r="E3207" s="636" t="s">
        <v>12533</v>
      </c>
      <c r="F3207" s="634">
        <v>42394</v>
      </c>
      <c r="G3207" s="634">
        <v>42417</v>
      </c>
      <c r="H3207" s="636" t="s">
        <v>12538</v>
      </c>
      <c r="I3207" s="636" t="s">
        <v>2294</v>
      </c>
      <c r="J3207" s="636"/>
      <c r="K3207" s="632" t="s">
        <v>10</v>
      </c>
      <c r="L3207" s="639">
        <v>1</v>
      </c>
      <c r="M3207" s="639" t="s">
        <v>694</v>
      </c>
      <c r="N3207" s="662">
        <v>902509.55</v>
      </c>
      <c r="O3207" s="662">
        <v>902509.55</v>
      </c>
      <c r="P3207" s="647">
        <f t="shared" si="101"/>
        <v>0</v>
      </c>
      <c r="Q3207" s="638">
        <f t="shared" si="102"/>
        <v>0</v>
      </c>
      <c r="R3207" s="476" t="s">
        <v>1593</v>
      </c>
      <c r="S3207" s="636">
        <v>4217146884</v>
      </c>
      <c r="T3207" s="528" t="s">
        <v>12126</v>
      </c>
      <c r="U3207" s="636"/>
      <c r="V3207" s="636"/>
      <c r="W3207" s="634">
        <v>42424</v>
      </c>
      <c r="X3207" s="634">
        <v>42424</v>
      </c>
      <c r="Y3207" s="632" t="s">
        <v>12539</v>
      </c>
      <c r="Z3207" s="662">
        <v>902509.55</v>
      </c>
      <c r="AA3207" s="476" t="s">
        <v>1593</v>
      </c>
      <c r="AB3207" s="636">
        <v>4217146884</v>
      </c>
    </row>
    <row r="3208" spans="1:28" ht="101.25">
      <c r="A3208" s="475" t="s">
        <v>28930</v>
      </c>
      <c r="B3208" s="531" t="s">
        <v>7228</v>
      </c>
      <c r="C3208" s="636">
        <v>4218010678</v>
      </c>
      <c r="D3208" s="632" t="s">
        <v>269</v>
      </c>
      <c r="E3208" s="636" t="s">
        <v>12533</v>
      </c>
      <c r="F3208" s="634">
        <v>42394</v>
      </c>
      <c r="G3208" s="634">
        <v>42410</v>
      </c>
      <c r="H3208" s="632" t="s">
        <v>12540</v>
      </c>
      <c r="I3208" s="636" t="s">
        <v>10951</v>
      </c>
      <c r="J3208" s="636"/>
      <c r="K3208" s="632" t="s">
        <v>10</v>
      </c>
      <c r="L3208" s="639">
        <v>1</v>
      </c>
      <c r="M3208" s="639" t="s">
        <v>694</v>
      </c>
      <c r="N3208" s="662">
        <v>468803.32</v>
      </c>
      <c r="O3208" s="662">
        <v>468803.32</v>
      </c>
      <c r="P3208" s="647">
        <f t="shared" si="101"/>
        <v>0</v>
      </c>
      <c r="Q3208" s="638">
        <f t="shared" si="102"/>
        <v>0</v>
      </c>
      <c r="R3208" s="476" t="s">
        <v>1593</v>
      </c>
      <c r="S3208" s="636">
        <v>4217146884</v>
      </c>
      <c r="T3208" s="528" t="s">
        <v>12126</v>
      </c>
      <c r="U3208" s="636"/>
      <c r="V3208" s="636"/>
      <c r="W3208" s="634">
        <v>42416</v>
      </c>
      <c r="X3208" s="634">
        <v>42416</v>
      </c>
      <c r="Y3208" s="632" t="s">
        <v>12541</v>
      </c>
      <c r="Z3208" s="662">
        <v>468803.32</v>
      </c>
      <c r="AA3208" s="476" t="s">
        <v>1593</v>
      </c>
      <c r="AB3208" s="636">
        <v>4217146884</v>
      </c>
    </row>
    <row r="3209" spans="1:28" ht="56.25">
      <c r="A3209" s="475" t="s">
        <v>28931</v>
      </c>
      <c r="B3209" s="531" t="s">
        <v>12446</v>
      </c>
      <c r="C3209" s="636">
        <v>421801001</v>
      </c>
      <c r="D3209" s="632" t="s">
        <v>269</v>
      </c>
      <c r="E3209" s="636" t="s">
        <v>12533</v>
      </c>
      <c r="F3209" s="634">
        <v>42391</v>
      </c>
      <c r="G3209" s="634">
        <v>42410</v>
      </c>
      <c r="H3209" s="632" t="s">
        <v>12542</v>
      </c>
      <c r="I3209" s="636" t="s">
        <v>2294</v>
      </c>
      <c r="J3209" s="636"/>
      <c r="K3209" s="632" t="s">
        <v>10</v>
      </c>
      <c r="L3209" s="639">
        <v>1</v>
      </c>
      <c r="M3209" s="639" t="s">
        <v>694</v>
      </c>
      <c r="N3209" s="662">
        <v>438715.25</v>
      </c>
      <c r="O3209" s="662">
        <v>438715.25</v>
      </c>
      <c r="P3209" s="647">
        <f t="shared" si="101"/>
        <v>0</v>
      </c>
      <c r="Q3209" s="638">
        <f t="shared" si="102"/>
        <v>0</v>
      </c>
      <c r="R3209" s="476" t="s">
        <v>1593</v>
      </c>
      <c r="S3209" s="636">
        <v>4217146884</v>
      </c>
      <c r="T3209" s="528" t="s">
        <v>12126</v>
      </c>
      <c r="U3209" s="636"/>
      <c r="V3209" s="636"/>
      <c r="W3209" s="634">
        <v>42416</v>
      </c>
      <c r="X3209" s="634">
        <v>42416</v>
      </c>
      <c r="Y3209" s="632" t="s">
        <v>12543</v>
      </c>
      <c r="Z3209" s="662">
        <v>438715.25</v>
      </c>
      <c r="AA3209" s="476" t="s">
        <v>1593</v>
      </c>
      <c r="AB3209" s="636">
        <v>4217146884</v>
      </c>
    </row>
    <row r="3210" spans="1:28" ht="56.25">
      <c r="A3210" s="475" t="s">
        <v>28932</v>
      </c>
      <c r="B3210" s="531" t="s">
        <v>12449</v>
      </c>
      <c r="C3210" s="636">
        <v>4218005477</v>
      </c>
      <c r="D3210" s="632" t="s">
        <v>269</v>
      </c>
      <c r="E3210" s="636" t="s">
        <v>12533</v>
      </c>
      <c r="F3210" s="634">
        <v>42391</v>
      </c>
      <c r="G3210" s="634">
        <v>42410</v>
      </c>
      <c r="H3210" s="632" t="s">
        <v>12544</v>
      </c>
      <c r="I3210" s="636" t="s">
        <v>2294</v>
      </c>
      <c r="J3210" s="636"/>
      <c r="K3210" s="632" t="s">
        <v>10</v>
      </c>
      <c r="L3210" s="639">
        <v>1</v>
      </c>
      <c r="M3210" s="639" t="s">
        <v>694</v>
      </c>
      <c r="N3210" s="662">
        <v>409505.98</v>
      </c>
      <c r="O3210" s="662">
        <v>409505.98</v>
      </c>
      <c r="P3210" s="647">
        <f t="shared" si="101"/>
        <v>0</v>
      </c>
      <c r="Q3210" s="638">
        <f t="shared" si="102"/>
        <v>0</v>
      </c>
      <c r="R3210" s="476" t="s">
        <v>1593</v>
      </c>
      <c r="S3210" s="636">
        <v>4217146884</v>
      </c>
      <c r="T3210" s="528" t="s">
        <v>12126</v>
      </c>
      <c r="U3210" s="636"/>
      <c r="V3210" s="636"/>
      <c r="W3210" s="634">
        <v>42416</v>
      </c>
      <c r="X3210" s="634">
        <v>42416</v>
      </c>
      <c r="Y3210" s="632" t="s">
        <v>12545</v>
      </c>
      <c r="Z3210" s="662">
        <v>409505.98</v>
      </c>
      <c r="AA3210" s="476" t="s">
        <v>1593</v>
      </c>
      <c r="AB3210" s="636">
        <v>4217146884</v>
      </c>
    </row>
    <row r="3211" spans="1:28" ht="56.25">
      <c r="A3211" s="475" t="s">
        <v>28933</v>
      </c>
      <c r="B3211" s="531" t="s">
        <v>4872</v>
      </c>
      <c r="C3211" s="636">
        <v>4218020796</v>
      </c>
      <c r="D3211" s="632" t="s">
        <v>269</v>
      </c>
      <c r="E3211" s="636" t="s">
        <v>12533</v>
      </c>
      <c r="F3211" s="634">
        <v>42394</v>
      </c>
      <c r="G3211" s="634">
        <v>42409</v>
      </c>
      <c r="H3211" s="632" t="s">
        <v>12546</v>
      </c>
      <c r="I3211" s="636" t="s">
        <v>2294</v>
      </c>
      <c r="J3211" s="636"/>
      <c r="K3211" s="632" t="s">
        <v>10</v>
      </c>
      <c r="L3211" s="639">
        <v>1</v>
      </c>
      <c r="M3211" s="639" t="s">
        <v>694</v>
      </c>
      <c r="N3211" s="662">
        <v>637936.35</v>
      </c>
      <c r="O3211" s="662">
        <v>637936.35</v>
      </c>
      <c r="P3211" s="647">
        <f t="shared" si="101"/>
        <v>0</v>
      </c>
      <c r="Q3211" s="638">
        <f t="shared" si="102"/>
        <v>0</v>
      </c>
      <c r="R3211" s="476" t="s">
        <v>1593</v>
      </c>
      <c r="S3211" s="636">
        <v>4217146884</v>
      </c>
      <c r="T3211" s="528" t="s">
        <v>12126</v>
      </c>
      <c r="U3211" s="636"/>
      <c r="V3211" s="636"/>
      <c r="W3211" s="634">
        <v>42416</v>
      </c>
      <c r="X3211" s="634">
        <v>42416</v>
      </c>
      <c r="Y3211" s="632" t="s">
        <v>12547</v>
      </c>
      <c r="Z3211" s="662">
        <v>637936.35</v>
      </c>
      <c r="AA3211" s="476" t="s">
        <v>1593</v>
      </c>
      <c r="AB3211" s="636">
        <v>4217146884</v>
      </c>
    </row>
    <row r="3212" spans="1:28" ht="101.25">
      <c r="A3212" s="475" t="s">
        <v>28934</v>
      </c>
      <c r="B3212" s="531" t="s">
        <v>7220</v>
      </c>
      <c r="C3212" s="636">
        <v>4218020700</v>
      </c>
      <c r="D3212" s="632" t="s">
        <v>269</v>
      </c>
      <c r="E3212" s="636" t="s">
        <v>12533</v>
      </c>
      <c r="F3212" s="634">
        <v>42391</v>
      </c>
      <c r="G3212" s="634">
        <v>42409</v>
      </c>
      <c r="H3212" s="632" t="s">
        <v>12548</v>
      </c>
      <c r="I3212" s="636" t="s">
        <v>2294</v>
      </c>
      <c r="J3212" s="636"/>
      <c r="K3212" s="632" t="s">
        <v>10</v>
      </c>
      <c r="L3212" s="639">
        <v>1</v>
      </c>
      <c r="M3212" s="639" t="s">
        <v>694</v>
      </c>
      <c r="N3212" s="662">
        <v>376930.97</v>
      </c>
      <c r="O3212" s="662">
        <v>376930.97</v>
      </c>
      <c r="P3212" s="647">
        <f t="shared" si="101"/>
        <v>0</v>
      </c>
      <c r="Q3212" s="638">
        <f t="shared" si="102"/>
        <v>0</v>
      </c>
      <c r="R3212" s="476" t="s">
        <v>1593</v>
      </c>
      <c r="S3212" s="636">
        <v>4217146884</v>
      </c>
      <c r="T3212" s="528" t="s">
        <v>12126</v>
      </c>
      <c r="U3212" s="636"/>
      <c r="V3212" s="636"/>
      <c r="W3212" s="634">
        <v>42415</v>
      </c>
      <c r="X3212" s="634">
        <v>42416</v>
      </c>
      <c r="Y3212" s="632" t="s">
        <v>12549</v>
      </c>
      <c r="Z3212" s="662">
        <v>376930.97</v>
      </c>
      <c r="AA3212" s="476" t="s">
        <v>1593</v>
      </c>
      <c r="AB3212" s="636">
        <v>4217146884</v>
      </c>
    </row>
    <row r="3213" spans="1:28" ht="101.25">
      <c r="A3213" s="475" t="s">
        <v>28935</v>
      </c>
      <c r="B3213" s="531" t="s">
        <v>7224</v>
      </c>
      <c r="C3213" s="636">
        <v>4218020806</v>
      </c>
      <c r="D3213" s="632" t="s">
        <v>269</v>
      </c>
      <c r="E3213" s="636" t="s">
        <v>12533</v>
      </c>
      <c r="F3213" s="634">
        <v>42394</v>
      </c>
      <c r="G3213" s="634">
        <v>42409</v>
      </c>
      <c r="H3213" s="632" t="s">
        <v>12550</v>
      </c>
      <c r="I3213" s="636" t="s">
        <v>2294</v>
      </c>
      <c r="J3213" s="636"/>
      <c r="K3213" s="632" t="s">
        <v>10</v>
      </c>
      <c r="L3213" s="639">
        <v>1</v>
      </c>
      <c r="M3213" s="639" t="s">
        <v>694</v>
      </c>
      <c r="N3213" s="662">
        <v>388054.26</v>
      </c>
      <c r="O3213" s="662">
        <v>388054.26</v>
      </c>
      <c r="P3213" s="647">
        <f t="shared" si="101"/>
        <v>0</v>
      </c>
      <c r="Q3213" s="638">
        <f t="shared" si="102"/>
        <v>0</v>
      </c>
      <c r="R3213" s="476" t="s">
        <v>1593</v>
      </c>
      <c r="S3213" s="636">
        <v>4217146884</v>
      </c>
      <c r="T3213" s="528" t="s">
        <v>12126</v>
      </c>
      <c r="U3213" s="636"/>
      <c r="V3213" s="636"/>
      <c r="W3213" s="634">
        <v>42415</v>
      </c>
      <c r="X3213" s="634">
        <v>42416</v>
      </c>
      <c r="Y3213" s="632" t="s">
        <v>12551</v>
      </c>
      <c r="Z3213" s="662">
        <v>388054.26</v>
      </c>
      <c r="AA3213" s="476" t="s">
        <v>1593</v>
      </c>
      <c r="AB3213" s="636">
        <v>4217146884</v>
      </c>
    </row>
    <row r="3214" spans="1:28" ht="101.25">
      <c r="A3214" s="475" t="s">
        <v>28936</v>
      </c>
      <c r="B3214" s="531" t="s">
        <v>7226</v>
      </c>
      <c r="C3214" s="636">
        <v>4218020732</v>
      </c>
      <c r="D3214" s="632" t="s">
        <v>269</v>
      </c>
      <c r="E3214" s="636" t="s">
        <v>12533</v>
      </c>
      <c r="F3214" s="634">
        <v>42394</v>
      </c>
      <c r="G3214" s="634">
        <v>42409</v>
      </c>
      <c r="H3214" s="632" t="s">
        <v>12552</v>
      </c>
      <c r="I3214" s="636" t="s">
        <v>2294</v>
      </c>
      <c r="J3214" s="636"/>
      <c r="K3214" s="632" t="s">
        <v>10</v>
      </c>
      <c r="L3214" s="639">
        <v>1</v>
      </c>
      <c r="M3214" s="639" t="s">
        <v>694</v>
      </c>
      <c r="N3214" s="662">
        <v>886008.45</v>
      </c>
      <c r="O3214" s="662">
        <v>886008.45</v>
      </c>
      <c r="P3214" s="647">
        <f t="shared" si="101"/>
        <v>0</v>
      </c>
      <c r="Q3214" s="638">
        <f t="shared" si="102"/>
        <v>0</v>
      </c>
      <c r="R3214" s="476" t="s">
        <v>1593</v>
      </c>
      <c r="S3214" s="636">
        <v>4217146884</v>
      </c>
      <c r="T3214" s="528" t="s">
        <v>12126</v>
      </c>
      <c r="U3214" s="636"/>
      <c r="V3214" s="636"/>
      <c r="W3214" s="634">
        <v>42415</v>
      </c>
      <c r="X3214" s="634">
        <v>42417</v>
      </c>
      <c r="Y3214" s="632" t="s">
        <v>12553</v>
      </c>
      <c r="Z3214" s="662">
        <v>886008.45</v>
      </c>
      <c r="AA3214" s="476" t="s">
        <v>1593</v>
      </c>
      <c r="AB3214" s="636">
        <v>4217146884</v>
      </c>
    </row>
    <row r="3215" spans="1:28" ht="101.25">
      <c r="A3215" s="475" t="s">
        <v>28937</v>
      </c>
      <c r="B3215" s="531" t="s">
        <v>7232</v>
      </c>
      <c r="C3215" s="636">
        <v>4218023003</v>
      </c>
      <c r="D3215" s="632" t="s">
        <v>269</v>
      </c>
      <c r="E3215" s="636" t="s">
        <v>12020</v>
      </c>
      <c r="F3215" s="634">
        <v>42394</v>
      </c>
      <c r="G3215" s="634">
        <v>42409</v>
      </c>
      <c r="H3215" s="636" t="s">
        <v>12534</v>
      </c>
      <c r="I3215" s="636" t="s">
        <v>12022</v>
      </c>
      <c r="J3215" s="636"/>
      <c r="K3215" s="632" t="s">
        <v>10</v>
      </c>
      <c r="L3215" s="639">
        <v>1</v>
      </c>
      <c r="M3215" s="639" t="s">
        <v>694</v>
      </c>
      <c r="N3215" s="662">
        <v>464360.99</v>
      </c>
      <c r="O3215" s="662">
        <v>464360.99</v>
      </c>
      <c r="P3215" s="647">
        <f t="shared" si="101"/>
        <v>0</v>
      </c>
      <c r="Q3215" s="638">
        <f t="shared" si="102"/>
        <v>0</v>
      </c>
      <c r="R3215" s="476" t="s">
        <v>1593</v>
      </c>
      <c r="S3215" s="636">
        <v>4217146884</v>
      </c>
      <c r="T3215" s="528" t="s">
        <v>12023</v>
      </c>
      <c r="U3215" s="636"/>
      <c r="V3215" s="636"/>
      <c r="W3215" s="634">
        <v>42424</v>
      </c>
      <c r="X3215" s="634">
        <v>42424</v>
      </c>
      <c r="Y3215" s="636" t="s">
        <v>12554</v>
      </c>
      <c r="Z3215" s="662">
        <v>464360.99</v>
      </c>
      <c r="AA3215" s="476" t="s">
        <v>1593</v>
      </c>
      <c r="AB3215" s="636">
        <v>4217146884</v>
      </c>
    </row>
    <row r="3216" spans="1:28" ht="78.75">
      <c r="A3216" s="475" t="s">
        <v>28938</v>
      </c>
      <c r="B3216" s="531" t="s">
        <v>12464</v>
      </c>
      <c r="C3216" s="636">
        <v>4218005646</v>
      </c>
      <c r="D3216" s="632" t="s">
        <v>269</v>
      </c>
      <c r="E3216" s="636" t="s">
        <v>12020</v>
      </c>
      <c r="F3216" s="634">
        <v>42394</v>
      </c>
      <c r="G3216" s="634">
        <v>42408</v>
      </c>
      <c r="H3216" s="665" t="s">
        <v>12555</v>
      </c>
      <c r="I3216" s="636" t="s">
        <v>12022</v>
      </c>
      <c r="J3216" s="636"/>
      <c r="K3216" s="632" t="s">
        <v>10</v>
      </c>
      <c r="L3216" s="639">
        <v>1</v>
      </c>
      <c r="M3216" s="639" t="s">
        <v>694</v>
      </c>
      <c r="N3216" s="662">
        <v>468058.37</v>
      </c>
      <c r="O3216" s="662">
        <v>468058.37</v>
      </c>
      <c r="P3216" s="647">
        <f t="shared" si="101"/>
        <v>0</v>
      </c>
      <c r="Q3216" s="638">
        <f t="shared" si="102"/>
        <v>0</v>
      </c>
      <c r="R3216" s="476" t="s">
        <v>1593</v>
      </c>
      <c r="S3216" s="636">
        <v>4217146884</v>
      </c>
      <c r="T3216" s="528" t="s">
        <v>12023</v>
      </c>
      <c r="U3216" s="636"/>
      <c r="V3216" s="636"/>
      <c r="W3216" s="634">
        <v>42416</v>
      </c>
      <c r="X3216" s="634">
        <v>42416</v>
      </c>
      <c r="Y3216" s="665" t="s">
        <v>12556</v>
      </c>
      <c r="Z3216" s="662">
        <v>468058.37</v>
      </c>
      <c r="AA3216" s="476" t="s">
        <v>1593</v>
      </c>
      <c r="AB3216" s="636">
        <v>4217146884</v>
      </c>
    </row>
    <row r="3217" spans="1:28" ht="78.75">
      <c r="A3217" s="475" t="s">
        <v>28939</v>
      </c>
      <c r="B3217" s="531" t="s">
        <v>12466</v>
      </c>
      <c r="C3217" s="636">
        <v>4218020676</v>
      </c>
      <c r="D3217" s="632" t="s">
        <v>269</v>
      </c>
      <c r="E3217" s="636" t="s">
        <v>12020</v>
      </c>
      <c r="F3217" s="634">
        <v>42394</v>
      </c>
      <c r="G3217" s="634">
        <v>42408</v>
      </c>
      <c r="H3217" s="665" t="s">
        <v>12557</v>
      </c>
      <c r="I3217" s="636" t="s">
        <v>12022</v>
      </c>
      <c r="J3217" s="636"/>
      <c r="K3217" s="632" t="s">
        <v>10</v>
      </c>
      <c r="L3217" s="639">
        <v>1</v>
      </c>
      <c r="M3217" s="639" t="s">
        <v>694</v>
      </c>
      <c r="N3217" s="662">
        <v>607972.78</v>
      </c>
      <c r="O3217" s="662">
        <v>607972.78</v>
      </c>
      <c r="P3217" s="647">
        <f t="shared" si="101"/>
        <v>0</v>
      </c>
      <c r="Q3217" s="638">
        <f t="shared" si="102"/>
        <v>0</v>
      </c>
      <c r="R3217" s="476" t="s">
        <v>1593</v>
      </c>
      <c r="S3217" s="636">
        <v>4217146884</v>
      </c>
      <c r="T3217" s="528" t="s">
        <v>12023</v>
      </c>
      <c r="U3217" s="636"/>
      <c r="V3217" s="636"/>
      <c r="W3217" s="634">
        <v>42416</v>
      </c>
      <c r="X3217" s="634">
        <v>42416</v>
      </c>
      <c r="Y3217" s="636" t="s">
        <v>12558</v>
      </c>
      <c r="Z3217" s="662">
        <v>607972.78</v>
      </c>
      <c r="AA3217" s="476" t="s">
        <v>1593</v>
      </c>
      <c r="AB3217" s="636">
        <v>4217146884</v>
      </c>
    </row>
    <row r="3218" spans="1:28" ht="78.75">
      <c r="A3218" s="475" t="s">
        <v>28940</v>
      </c>
      <c r="B3218" s="531" t="s">
        <v>12468</v>
      </c>
      <c r="C3218" s="636">
        <v>4218021140</v>
      </c>
      <c r="D3218" s="632" t="s">
        <v>269</v>
      </c>
      <c r="E3218" s="636" t="s">
        <v>12020</v>
      </c>
      <c r="F3218" s="634">
        <v>42394</v>
      </c>
      <c r="G3218" s="634">
        <v>42408</v>
      </c>
      <c r="H3218" s="636" t="s">
        <v>12559</v>
      </c>
      <c r="I3218" s="636" t="s">
        <v>12022</v>
      </c>
      <c r="J3218" s="636"/>
      <c r="K3218" s="632" t="s">
        <v>10</v>
      </c>
      <c r="L3218" s="639">
        <v>1</v>
      </c>
      <c r="M3218" s="639" t="s">
        <v>694</v>
      </c>
      <c r="N3218" s="662">
        <v>261569.55</v>
      </c>
      <c r="O3218" s="662">
        <v>261569.55</v>
      </c>
      <c r="P3218" s="647">
        <f t="shared" si="101"/>
        <v>0</v>
      </c>
      <c r="Q3218" s="638">
        <f t="shared" si="102"/>
        <v>0</v>
      </c>
      <c r="R3218" s="476" t="s">
        <v>1593</v>
      </c>
      <c r="S3218" s="636">
        <v>4217146884</v>
      </c>
      <c r="T3218" s="528" t="s">
        <v>12023</v>
      </c>
      <c r="U3218" s="636"/>
      <c r="V3218" s="636"/>
      <c r="W3218" s="634">
        <v>42416</v>
      </c>
      <c r="X3218" s="634">
        <v>42416</v>
      </c>
      <c r="Y3218" s="665" t="s">
        <v>12560</v>
      </c>
      <c r="Z3218" s="662">
        <v>261569.55</v>
      </c>
      <c r="AA3218" s="476" t="s">
        <v>1593</v>
      </c>
      <c r="AB3218" s="636">
        <v>4217146884</v>
      </c>
    </row>
    <row r="3219" spans="1:28" ht="112.5">
      <c r="A3219" s="475" t="s">
        <v>28941</v>
      </c>
      <c r="B3219" s="531" t="s">
        <v>7238</v>
      </c>
      <c r="C3219" s="636">
        <v>4218018596</v>
      </c>
      <c r="D3219" s="632" t="s">
        <v>269</v>
      </c>
      <c r="E3219" s="636" t="s">
        <v>12020</v>
      </c>
      <c r="F3219" s="634">
        <v>42394</v>
      </c>
      <c r="G3219" s="634">
        <v>42408</v>
      </c>
      <c r="H3219" s="632" t="s">
        <v>12561</v>
      </c>
      <c r="I3219" s="636" t="s">
        <v>12022</v>
      </c>
      <c r="J3219" s="636"/>
      <c r="K3219" s="632" t="s">
        <v>10</v>
      </c>
      <c r="L3219" s="639">
        <v>1</v>
      </c>
      <c r="M3219" s="639" t="s">
        <v>694</v>
      </c>
      <c r="N3219" s="662">
        <v>986400.72</v>
      </c>
      <c r="O3219" s="662">
        <v>986400.72</v>
      </c>
      <c r="P3219" s="647">
        <f t="shared" ref="P3219:P3282" si="103">N3219-O3219</f>
        <v>0</v>
      </c>
      <c r="Q3219" s="638">
        <f t="shared" ref="Q3219:Q3282" si="104">(100-((O3219/N3219)*100))/100</f>
        <v>0</v>
      </c>
      <c r="R3219" s="476" t="s">
        <v>1593</v>
      </c>
      <c r="S3219" s="636">
        <v>4217146884</v>
      </c>
      <c r="T3219" s="528" t="s">
        <v>12023</v>
      </c>
      <c r="U3219" s="636"/>
      <c r="V3219" s="636"/>
      <c r="W3219" s="634">
        <v>42424</v>
      </c>
      <c r="X3219" s="634">
        <v>42424</v>
      </c>
      <c r="Y3219" s="665" t="s">
        <v>12562</v>
      </c>
      <c r="Z3219" s="662">
        <v>986400.72</v>
      </c>
      <c r="AA3219" s="476" t="s">
        <v>1593</v>
      </c>
      <c r="AB3219" s="636">
        <v>4217146884</v>
      </c>
    </row>
    <row r="3220" spans="1:28" ht="123.75">
      <c r="A3220" s="475" t="s">
        <v>28942</v>
      </c>
      <c r="B3220" s="531" t="s">
        <v>7307</v>
      </c>
      <c r="C3220" s="636">
        <v>4218020193</v>
      </c>
      <c r="D3220" s="632" t="s">
        <v>269</v>
      </c>
      <c r="E3220" s="636" t="s">
        <v>12016</v>
      </c>
      <c r="F3220" s="634">
        <v>42394</v>
      </c>
      <c r="G3220" s="634">
        <v>42410</v>
      </c>
      <c r="H3220" s="636" t="s">
        <v>12563</v>
      </c>
      <c r="I3220" s="636" t="s">
        <v>12018</v>
      </c>
      <c r="J3220" s="636"/>
      <c r="K3220" s="632" t="s">
        <v>10</v>
      </c>
      <c r="L3220" s="639">
        <v>1</v>
      </c>
      <c r="M3220" s="639" t="s">
        <v>694</v>
      </c>
      <c r="N3220" s="637">
        <v>188403.35</v>
      </c>
      <c r="O3220" s="637">
        <v>188403.35</v>
      </c>
      <c r="P3220" s="647">
        <f t="shared" si="103"/>
        <v>0</v>
      </c>
      <c r="Q3220" s="638">
        <f t="shared" si="104"/>
        <v>0</v>
      </c>
      <c r="R3220" s="476" t="s">
        <v>563</v>
      </c>
      <c r="S3220" s="636">
        <v>4217166136</v>
      </c>
      <c r="T3220" s="528" t="s">
        <v>12159</v>
      </c>
      <c r="U3220" s="636"/>
      <c r="V3220" s="636"/>
      <c r="W3220" s="634">
        <v>42424</v>
      </c>
      <c r="X3220" s="634">
        <v>42424</v>
      </c>
      <c r="Y3220" s="632" t="s">
        <v>12564</v>
      </c>
      <c r="Z3220" s="637">
        <v>188403.35</v>
      </c>
      <c r="AA3220" s="476" t="s">
        <v>563</v>
      </c>
      <c r="AB3220" s="636">
        <v>4217166136</v>
      </c>
    </row>
    <row r="3221" spans="1:28" ht="123.75">
      <c r="A3221" s="475" t="s">
        <v>28943</v>
      </c>
      <c r="B3221" s="531" t="s">
        <v>7307</v>
      </c>
      <c r="C3221" s="636">
        <v>4218020193</v>
      </c>
      <c r="D3221" s="632" t="s">
        <v>269</v>
      </c>
      <c r="E3221" s="636" t="s">
        <v>12020</v>
      </c>
      <c r="F3221" s="634">
        <v>42391</v>
      </c>
      <c r="G3221" s="634">
        <v>42410</v>
      </c>
      <c r="H3221" s="636" t="s">
        <v>12565</v>
      </c>
      <c r="I3221" s="636" t="s">
        <v>12018</v>
      </c>
      <c r="J3221" s="636"/>
      <c r="K3221" s="632" t="s">
        <v>10</v>
      </c>
      <c r="L3221" s="639">
        <v>1</v>
      </c>
      <c r="M3221" s="639" t="s">
        <v>694</v>
      </c>
      <c r="N3221" s="637">
        <v>2426114.5</v>
      </c>
      <c r="O3221" s="637">
        <v>2426114.5</v>
      </c>
      <c r="P3221" s="647">
        <f t="shared" si="103"/>
        <v>0</v>
      </c>
      <c r="Q3221" s="638">
        <f t="shared" si="104"/>
        <v>0</v>
      </c>
      <c r="R3221" s="476" t="s">
        <v>1593</v>
      </c>
      <c r="S3221" s="636">
        <v>4217146884</v>
      </c>
      <c r="T3221" s="528" t="s">
        <v>12092</v>
      </c>
      <c r="U3221" s="636"/>
      <c r="V3221" s="636"/>
      <c r="W3221" s="634">
        <v>42416</v>
      </c>
      <c r="X3221" s="634">
        <v>42416</v>
      </c>
      <c r="Y3221" s="632" t="s">
        <v>12566</v>
      </c>
      <c r="Z3221" s="637">
        <v>2426114.5</v>
      </c>
      <c r="AA3221" s="476" t="s">
        <v>1593</v>
      </c>
      <c r="AB3221" s="636">
        <v>4217146884</v>
      </c>
    </row>
    <row r="3222" spans="1:28" ht="78.75">
      <c r="A3222" s="475" t="s">
        <v>28944</v>
      </c>
      <c r="B3222" s="531" t="s">
        <v>12171</v>
      </c>
      <c r="C3222" s="636">
        <v>4218020612</v>
      </c>
      <c r="D3222" s="632" t="s">
        <v>269</v>
      </c>
      <c r="E3222" s="636" t="s">
        <v>12020</v>
      </c>
      <c r="F3222" s="634">
        <v>42394</v>
      </c>
      <c r="G3222" s="634">
        <v>42409</v>
      </c>
      <c r="H3222" s="636" t="s">
        <v>12567</v>
      </c>
      <c r="I3222" s="636" t="s">
        <v>12022</v>
      </c>
      <c r="J3222" s="636"/>
      <c r="K3222" s="632" t="s">
        <v>10</v>
      </c>
      <c r="L3222" s="639">
        <v>1</v>
      </c>
      <c r="M3222" s="639" t="s">
        <v>694</v>
      </c>
      <c r="N3222" s="637">
        <v>463311.82</v>
      </c>
      <c r="O3222" s="637">
        <v>463311.82</v>
      </c>
      <c r="P3222" s="647">
        <f t="shared" si="103"/>
        <v>0</v>
      </c>
      <c r="Q3222" s="638">
        <f t="shared" si="104"/>
        <v>0</v>
      </c>
      <c r="R3222" s="476" t="s">
        <v>1593</v>
      </c>
      <c r="S3222" s="636">
        <v>4217146884</v>
      </c>
      <c r="T3222" s="528" t="s">
        <v>12023</v>
      </c>
      <c r="U3222" s="636"/>
      <c r="V3222" s="636"/>
      <c r="W3222" s="634">
        <v>42416</v>
      </c>
      <c r="X3222" s="634">
        <v>42461</v>
      </c>
      <c r="Y3222" s="632" t="s">
        <v>12568</v>
      </c>
      <c r="Z3222" s="637">
        <v>463311.82</v>
      </c>
      <c r="AA3222" s="476" t="s">
        <v>1593</v>
      </c>
      <c r="AB3222" s="636">
        <v>4217146884</v>
      </c>
    </row>
    <row r="3223" spans="1:28" ht="90">
      <c r="A3223" s="475" t="s">
        <v>28945</v>
      </c>
      <c r="B3223" s="531" t="s">
        <v>7305</v>
      </c>
      <c r="C3223" s="636">
        <v>4218004730</v>
      </c>
      <c r="D3223" s="632" t="s">
        <v>269</v>
      </c>
      <c r="E3223" s="636" t="s">
        <v>12020</v>
      </c>
      <c r="F3223" s="634">
        <v>42394</v>
      </c>
      <c r="G3223" s="634">
        <v>42409</v>
      </c>
      <c r="H3223" s="636" t="s">
        <v>12569</v>
      </c>
      <c r="I3223" s="676" t="s">
        <v>10951</v>
      </c>
      <c r="J3223" s="636"/>
      <c r="K3223" s="632" t="s">
        <v>10</v>
      </c>
      <c r="L3223" s="639">
        <v>1</v>
      </c>
      <c r="M3223" s="639" t="s">
        <v>694</v>
      </c>
      <c r="N3223" s="637">
        <v>1189150.8700000001</v>
      </c>
      <c r="O3223" s="637">
        <v>1189150.8700000001</v>
      </c>
      <c r="P3223" s="647">
        <f t="shared" si="103"/>
        <v>0</v>
      </c>
      <c r="Q3223" s="638">
        <f t="shared" si="104"/>
        <v>0</v>
      </c>
      <c r="R3223" s="476" t="s">
        <v>1593</v>
      </c>
      <c r="S3223" s="636">
        <v>4217146884</v>
      </c>
      <c r="T3223" s="528" t="s">
        <v>12032</v>
      </c>
      <c r="U3223" s="636"/>
      <c r="V3223" s="636"/>
      <c r="W3223" s="634">
        <v>42416</v>
      </c>
      <c r="X3223" s="634">
        <v>42416</v>
      </c>
      <c r="Y3223" s="632" t="s">
        <v>12570</v>
      </c>
      <c r="Z3223" s="637">
        <v>1189150.8700000001</v>
      </c>
      <c r="AA3223" s="476" t="s">
        <v>1593</v>
      </c>
      <c r="AB3223" s="636">
        <v>4217146884</v>
      </c>
    </row>
    <row r="3224" spans="1:28" ht="101.25">
      <c r="A3224" s="475" t="s">
        <v>28946</v>
      </c>
      <c r="B3224" s="531" t="s">
        <v>7220</v>
      </c>
      <c r="C3224" s="636">
        <v>4218020700</v>
      </c>
      <c r="D3224" s="632" t="s">
        <v>268</v>
      </c>
      <c r="E3224" s="476" t="s">
        <v>12012</v>
      </c>
      <c r="F3224" s="634">
        <v>42391</v>
      </c>
      <c r="G3224" s="636"/>
      <c r="H3224" s="636"/>
      <c r="I3224" s="636" t="s">
        <v>1367</v>
      </c>
      <c r="J3224" s="636"/>
      <c r="K3224" s="632" t="s">
        <v>10</v>
      </c>
      <c r="L3224" s="639">
        <v>1</v>
      </c>
      <c r="M3224" s="639" t="s">
        <v>694</v>
      </c>
      <c r="N3224" s="662">
        <v>82075.460000000006</v>
      </c>
      <c r="O3224" s="662">
        <v>82075.460000000006</v>
      </c>
      <c r="P3224" s="647">
        <f t="shared" si="103"/>
        <v>0</v>
      </c>
      <c r="Q3224" s="638">
        <f t="shared" si="104"/>
        <v>0</v>
      </c>
      <c r="R3224" s="636" t="s">
        <v>12013</v>
      </c>
      <c r="S3224" s="636">
        <v>4205109214</v>
      </c>
      <c r="T3224" s="636" t="s">
        <v>12014</v>
      </c>
      <c r="U3224" s="636"/>
      <c r="V3224" s="636"/>
      <c r="W3224" s="634">
        <v>42408</v>
      </c>
      <c r="X3224" s="634">
        <v>42408</v>
      </c>
      <c r="Y3224" s="632" t="s">
        <v>12571</v>
      </c>
      <c r="Z3224" s="662">
        <v>82075.460000000006</v>
      </c>
      <c r="AA3224" s="636" t="s">
        <v>12013</v>
      </c>
      <c r="AB3224" s="636">
        <v>4205109214</v>
      </c>
    </row>
    <row r="3225" spans="1:28" ht="78.75">
      <c r="A3225" s="475" t="s">
        <v>28947</v>
      </c>
      <c r="B3225" s="531" t="s">
        <v>12114</v>
      </c>
      <c r="C3225" s="636">
        <v>4218020563</v>
      </c>
      <c r="D3225" s="632" t="s">
        <v>268</v>
      </c>
      <c r="E3225" s="476" t="s">
        <v>12012</v>
      </c>
      <c r="F3225" s="634">
        <v>42394</v>
      </c>
      <c r="G3225" s="636"/>
      <c r="H3225" s="636"/>
      <c r="I3225" s="636" t="s">
        <v>1367</v>
      </c>
      <c r="J3225" s="636"/>
      <c r="K3225" s="632" t="s">
        <v>10</v>
      </c>
      <c r="L3225" s="639">
        <v>1</v>
      </c>
      <c r="M3225" s="639" t="s">
        <v>694</v>
      </c>
      <c r="N3225" s="637">
        <v>263338.08</v>
      </c>
      <c r="O3225" s="637">
        <v>263338.08</v>
      </c>
      <c r="P3225" s="647">
        <f t="shared" si="103"/>
        <v>0</v>
      </c>
      <c r="Q3225" s="638">
        <f t="shared" si="104"/>
        <v>0</v>
      </c>
      <c r="R3225" s="636" t="s">
        <v>12013</v>
      </c>
      <c r="S3225" s="636">
        <v>4205109214</v>
      </c>
      <c r="T3225" s="528" t="s">
        <v>12014</v>
      </c>
      <c r="U3225" s="636"/>
      <c r="V3225" s="636"/>
      <c r="W3225" s="634">
        <v>42408</v>
      </c>
      <c r="X3225" s="634">
        <v>42408</v>
      </c>
      <c r="Y3225" s="632" t="s">
        <v>12572</v>
      </c>
      <c r="Z3225" s="637">
        <v>263338.08</v>
      </c>
      <c r="AA3225" s="528" t="s">
        <v>12013</v>
      </c>
      <c r="AB3225" s="636">
        <v>4205109214</v>
      </c>
    </row>
    <row r="3226" spans="1:28" ht="73.5">
      <c r="A3226" s="475" t="s">
        <v>28948</v>
      </c>
      <c r="B3226" s="1180" t="s">
        <v>5286</v>
      </c>
      <c r="C3226" s="652" t="s">
        <v>12573</v>
      </c>
      <c r="D3226" s="632" t="s">
        <v>269</v>
      </c>
      <c r="E3226" s="652" t="s">
        <v>12574</v>
      </c>
      <c r="F3226" s="652" t="s">
        <v>842</v>
      </c>
      <c r="G3226" s="652" t="s">
        <v>10875</v>
      </c>
      <c r="H3226" s="652" t="s">
        <v>12575</v>
      </c>
      <c r="I3226" s="652" t="s">
        <v>12576</v>
      </c>
      <c r="J3226" s="689"/>
      <c r="K3226" s="632" t="s">
        <v>10</v>
      </c>
      <c r="L3226" s="639">
        <v>1</v>
      </c>
      <c r="M3226" s="639" t="s">
        <v>694</v>
      </c>
      <c r="N3226" s="672">
        <v>3419309.91</v>
      </c>
      <c r="O3226" s="672">
        <v>3419309.91</v>
      </c>
      <c r="P3226" s="647">
        <f t="shared" si="103"/>
        <v>0</v>
      </c>
      <c r="Q3226" s="638">
        <f t="shared" si="104"/>
        <v>0</v>
      </c>
      <c r="R3226" s="672" t="s">
        <v>12577</v>
      </c>
      <c r="S3226" s="652" t="s">
        <v>846</v>
      </c>
      <c r="T3226" s="672" t="s">
        <v>12578</v>
      </c>
      <c r="U3226" s="636"/>
      <c r="V3226" s="636"/>
      <c r="W3226" s="652" t="s">
        <v>1377</v>
      </c>
      <c r="X3226" s="652" t="s">
        <v>1224</v>
      </c>
      <c r="Y3226" s="652" t="s">
        <v>12579</v>
      </c>
      <c r="Z3226" s="672">
        <v>3419309.91</v>
      </c>
      <c r="AA3226" s="672" t="s">
        <v>12577</v>
      </c>
      <c r="AB3226" s="652" t="s">
        <v>846</v>
      </c>
    </row>
    <row r="3227" spans="1:28" ht="56.25">
      <c r="A3227" s="475" t="s">
        <v>28949</v>
      </c>
      <c r="B3227" s="1180" t="s">
        <v>5286</v>
      </c>
      <c r="C3227" s="652" t="s">
        <v>12573</v>
      </c>
      <c r="D3227" s="632" t="s">
        <v>269</v>
      </c>
      <c r="E3227" s="632" t="s">
        <v>12580</v>
      </c>
      <c r="F3227" s="632" t="s">
        <v>832</v>
      </c>
      <c r="G3227" s="632" t="s">
        <v>641</v>
      </c>
      <c r="H3227" s="632" t="s">
        <v>12575</v>
      </c>
      <c r="I3227" s="632" t="s">
        <v>12581</v>
      </c>
      <c r="J3227" s="635"/>
      <c r="K3227" s="632" t="s">
        <v>10</v>
      </c>
      <c r="L3227" s="639">
        <v>1</v>
      </c>
      <c r="M3227" s="639" t="s">
        <v>694</v>
      </c>
      <c r="N3227" s="637">
        <v>1754120.16</v>
      </c>
      <c r="O3227" s="637">
        <v>1754120.16</v>
      </c>
      <c r="P3227" s="647">
        <f t="shared" si="103"/>
        <v>0</v>
      </c>
      <c r="Q3227" s="638">
        <f t="shared" si="104"/>
        <v>0</v>
      </c>
      <c r="R3227" s="632" t="s">
        <v>563</v>
      </c>
      <c r="S3227" s="632" t="s">
        <v>1354</v>
      </c>
      <c r="T3227" s="632" t="s">
        <v>3786</v>
      </c>
      <c r="U3227" s="636"/>
      <c r="V3227" s="636"/>
      <c r="W3227" s="632" t="s">
        <v>603</v>
      </c>
      <c r="X3227" s="632" t="s">
        <v>603</v>
      </c>
      <c r="Y3227" s="652" t="s">
        <v>12582</v>
      </c>
      <c r="Z3227" s="637">
        <v>1754120.16</v>
      </c>
      <c r="AA3227" s="632" t="s">
        <v>563</v>
      </c>
      <c r="AB3227" s="632" t="s">
        <v>1354</v>
      </c>
    </row>
    <row r="3228" spans="1:28" ht="78.75">
      <c r="A3228" s="475" t="s">
        <v>28950</v>
      </c>
      <c r="B3228" s="531" t="s">
        <v>12442</v>
      </c>
      <c r="C3228" s="636">
        <v>4218020740</v>
      </c>
      <c r="D3228" s="632" t="s">
        <v>269</v>
      </c>
      <c r="E3228" s="528" t="s">
        <v>12583</v>
      </c>
      <c r="F3228" s="634">
        <v>42552</v>
      </c>
      <c r="G3228" s="634">
        <v>42563</v>
      </c>
      <c r="H3228" s="476" t="s">
        <v>12584</v>
      </c>
      <c r="I3228" s="476" t="s">
        <v>12585</v>
      </c>
      <c r="J3228" s="636"/>
      <c r="K3228" s="632" t="s">
        <v>10</v>
      </c>
      <c r="L3228" s="639">
        <v>1</v>
      </c>
      <c r="M3228" s="639" t="s">
        <v>694</v>
      </c>
      <c r="N3228" s="662">
        <v>431929.36</v>
      </c>
      <c r="O3228" s="662">
        <v>431929.36</v>
      </c>
      <c r="P3228" s="647">
        <f t="shared" si="103"/>
        <v>0</v>
      </c>
      <c r="Q3228" s="638">
        <f t="shared" si="104"/>
        <v>0</v>
      </c>
      <c r="R3228" s="476" t="s">
        <v>1593</v>
      </c>
      <c r="S3228" s="636">
        <v>4217146884</v>
      </c>
      <c r="T3228" s="528" t="s">
        <v>12586</v>
      </c>
      <c r="U3228" s="636"/>
      <c r="V3228" s="636"/>
      <c r="W3228" s="634">
        <v>42571</v>
      </c>
      <c r="X3228" s="634">
        <v>42571</v>
      </c>
      <c r="Y3228" s="476" t="s">
        <v>12587</v>
      </c>
      <c r="Z3228" s="662">
        <v>431929.36</v>
      </c>
      <c r="AA3228" s="476" t="s">
        <v>1593</v>
      </c>
      <c r="AB3228" s="636">
        <v>4217146884</v>
      </c>
    </row>
    <row r="3229" spans="1:28" ht="45">
      <c r="A3229" s="475" t="s">
        <v>28951</v>
      </c>
      <c r="B3229" s="531" t="s">
        <v>12588</v>
      </c>
      <c r="C3229" s="636">
        <v>4218020595</v>
      </c>
      <c r="D3229" s="632" t="s">
        <v>269</v>
      </c>
      <c r="E3229" s="636" t="s">
        <v>12589</v>
      </c>
      <c r="F3229" s="634">
        <v>42601</v>
      </c>
      <c r="G3229" s="634">
        <v>42609</v>
      </c>
      <c r="H3229" s="636" t="s">
        <v>12590</v>
      </c>
      <c r="I3229" s="476" t="s">
        <v>12585</v>
      </c>
      <c r="J3229" s="636"/>
      <c r="K3229" s="632" t="s">
        <v>10</v>
      </c>
      <c r="L3229" s="639">
        <v>1</v>
      </c>
      <c r="M3229" s="639" t="s">
        <v>694</v>
      </c>
      <c r="N3229" s="662">
        <v>390090.31</v>
      </c>
      <c r="O3229" s="662">
        <v>390090.31</v>
      </c>
      <c r="P3229" s="647">
        <f t="shared" si="103"/>
        <v>0</v>
      </c>
      <c r="Q3229" s="638">
        <f t="shared" si="104"/>
        <v>0</v>
      </c>
      <c r="R3229" s="476" t="s">
        <v>1593</v>
      </c>
      <c r="S3229" s="659">
        <v>4217146884</v>
      </c>
      <c r="T3229" s="528" t="s">
        <v>12032</v>
      </c>
      <c r="U3229" s="636"/>
      <c r="V3229" s="636"/>
      <c r="W3229" s="634">
        <v>42619</v>
      </c>
      <c r="X3229" s="634">
        <v>42619</v>
      </c>
      <c r="Y3229" s="636" t="s">
        <v>12591</v>
      </c>
      <c r="Z3229" s="662">
        <v>390090.31</v>
      </c>
      <c r="AA3229" s="476" t="s">
        <v>1593</v>
      </c>
      <c r="AB3229" s="659">
        <v>4217146884</v>
      </c>
    </row>
    <row r="3230" spans="1:28" ht="78.75">
      <c r="A3230" s="475" t="s">
        <v>28952</v>
      </c>
      <c r="B3230" s="531" t="s">
        <v>12592</v>
      </c>
      <c r="C3230" s="636">
        <v>4218008750</v>
      </c>
      <c r="D3230" s="632" t="s">
        <v>830</v>
      </c>
      <c r="E3230" s="528" t="s">
        <v>12593</v>
      </c>
      <c r="F3230" s="634">
        <v>42357</v>
      </c>
      <c r="G3230" s="636"/>
      <c r="H3230" s="636"/>
      <c r="I3230" s="636"/>
      <c r="J3230" s="636"/>
      <c r="K3230" s="632" t="s">
        <v>10</v>
      </c>
      <c r="L3230" s="639">
        <v>1</v>
      </c>
      <c r="M3230" s="639" t="s">
        <v>694</v>
      </c>
      <c r="N3230" s="662">
        <v>27102.240000000002</v>
      </c>
      <c r="O3230" s="662">
        <v>27102.240000000002</v>
      </c>
      <c r="P3230" s="647">
        <f t="shared" si="103"/>
        <v>0</v>
      </c>
      <c r="Q3230" s="638">
        <f t="shared" si="104"/>
        <v>0</v>
      </c>
      <c r="R3230" s="476" t="s">
        <v>12594</v>
      </c>
      <c r="S3230" s="636">
        <v>4253026984</v>
      </c>
      <c r="T3230" s="528" t="s">
        <v>12595</v>
      </c>
      <c r="U3230" s="636"/>
      <c r="V3230" s="636"/>
      <c r="W3230" s="634">
        <v>42369</v>
      </c>
      <c r="X3230" s="636"/>
      <c r="Y3230" s="636"/>
      <c r="Z3230" s="662">
        <v>27102.240000000002</v>
      </c>
      <c r="AA3230" s="476" t="s">
        <v>12594</v>
      </c>
      <c r="AB3230" s="636">
        <v>4253026984</v>
      </c>
    </row>
    <row r="3231" spans="1:28" ht="78.75">
      <c r="A3231" s="475" t="s">
        <v>28953</v>
      </c>
      <c r="B3231" s="531" t="s">
        <v>12592</v>
      </c>
      <c r="C3231" s="636">
        <v>4218008750</v>
      </c>
      <c r="D3231" s="632" t="s">
        <v>830</v>
      </c>
      <c r="E3231" s="528" t="s">
        <v>12593</v>
      </c>
      <c r="F3231" s="634">
        <v>42357</v>
      </c>
      <c r="G3231" s="636"/>
      <c r="H3231" s="636"/>
      <c r="I3231" s="636"/>
      <c r="J3231" s="636"/>
      <c r="K3231" s="632" t="s">
        <v>10</v>
      </c>
      <c r="L3231" s="639">
        <v>1</v>
      </c>
      <c r="M3231" s="639" t="s">
        <v>694</v>
      </c>
      <c r="N3231" s="662">
        <v>67844.759999999995</v>
      </c>
      <c r="O3231" s="662">
        <v>67844.759999999995</v>
      </c>
      <c r="P3231" s="647">
        <f t="shared" si="103"/>
        <v>0</v>
      </c>
      <c r="Q3231" s="638">
        <f t="shared" si="104"/>
        <v>0</v>
      </c>
      <c r="R3231" s="476" t="s">
        <v>12596</v>
      </c>
      <c r="S3231" s="636">
        <v>4217169218</v>
      </c>
      <c r="T3231" s="528" t="s">
        <v>12597</v>
      </c>
      <c r="U3231" s="636"/>
      <c r="V3231" s="636"/>
      <c r="W3231" s="634">
        <v>42369</v>
      </c>
      <c r="X3231" s="636"/>
      <c r="Y3231" s="636"/>
      <c r="Z3231" s="662">
        <v>67844.759999999995</v>
      </c>
      <c r="AA3231" s="476" t="s">
        <v>12596</v>
      </c>
      <c r="AB3231" s="636">
        <v>4217169218</v>
      </c>
    </row>
    <row r="3232" spans="1:28" ht="45">
      <c r="A3232" s="475" t="s">
        <v>28954</v>
      </c>
      <c r="B3232" s="531" t="s">
        <v>12435</v>
      </c>
      <c r="C3232" s="636">
        <v>4218019053</v>
      </c>
      <c r="D3232" s="632" t="s">
        <v>830</v>
      </c>
      <c r="E3232" s="528" t="s">
        <v>12598</v>
      </c>
      <c r="F3232" s="634">
        <v>42356</v>
      </c>
      <c r="G3232" s="636"/>
      <c r="H3232" s="636"/>
      <c r="I3232" s="636"/>
      <c r="J3232" s="636"/>
      <c r="K3232" s="632" t="s">
        <v>10</v>
      </c>
      <c r="L3232" s="639">
        <v>1</v>
      </c>
      <c r="M3232" s="639" t="s">
        <v>694</v>
      </c>
      <c r="N3232" s="662">
        <v>71634.36</v>
      </c>
      <c r="O3232" s="662">
        <v>71634.36</v>
      </c>
      <c r="P3232" s="647">
        <f t="shared" si="103"/>
        <v>0</v>
      </c>
      <c r="Q3232" s="638">
        <f t="shared" si="104"/>
        <v>0</v>
      </c>
      <c r="R3232" s="476" t="s">
        <v>12599</v>
      </c>
      <c r="S3232" s="636">
        <v>4218005371</v>
      </c>
      <c r="T3232" s="528" t="s">
        <v>12600</v>
      </c>
      <c r="U3232" s="636"/>
      <c r="V3232" s="636"/>
      <c r="W3232" s="634">
        <v>42370</v>
      </c>
      <c r="X3232" s="636"/>
      <c r="Y3232" s="636"/>
      <c r="Z3232" s="662">
        <v>71634.36</v>
      </c>
      <c r="AA3232" s="476" t="s">
        <v>12599</v>
      </c>
      <c r="AB3232" s="636">
        <v>4218005371</v>
      </c>
    </row>
    <row r="3233" spans="1:28" ht="56.25">
      <c r="A3233" s="475" t="s">
        <v>28955</v>
      </c>
      <c r="B3233" s="531" t="s">
        <v>12601</v>
      </c>
      <c r="C3233" s="636">
        <v>4218014418</v>
      </c>
      <c r="D3233" s="632" t="s">
        <v>830</v>
      </c>
      <c r="E3233" s="528" t="s">
        <v>12593</v>
      </c>
      <c r="F3233" s="634">
        <v>42555</v>
      </c>
      <c r="G3233" s="636"/>
      <c r="H3233" s="476"/>
      <c r="I3233" s="476"/>
      <c r="J3233" s="636"/>
      <c r="K3233" s="632" t="s">
        <v>10</v>
      </c>
      <c r="L3233" s="639">
        <v>1</v>
      </c>
      <c r="M3233" s="639" t="s">
        <v>694</v>
      </c>
      <c r="N3233" s="662">
        <v>17814.599999999999</v>
      </c>
      <c r="O3233" s="662">
        <v>17814.599999999999</v>
      </c>
      <c r="P3233" s="647">
        <f t="shared" si="103"/>
        <v>0</v>
      </c>
      <c r="Q3233" s="638">
        <f t="shared" si="104"/>
        <v>0</v>
      </c>
      <c r="R3233" s="476" t="s">
        <v>12602</v>
      </c>
      <c r="S3233" s="636">
        <v>4218003889</v>
      </c>
      <c r="T3233" s="528" t="s">
        <v>12603</v>
      </c>
      <c r="U3233" s="636"/>
      <c r="V3233" s="636"/>
      <c r="W3233" s="634">
        <v>42566</v>
      </c>
      <c r="X3233" s="636"/>
      <c r="Y3233" s="476"/>
      <c r="Z3233" s="662">
        <v>17814.599999999999</v>
      </c>
      <c r="AA3233" s="476" t="s">
        <v>12602</v>
      </c>
      <c r="AB3233" s="636">
        <v>4218003889</v>
      </c>
    </row>
    <row r="3234" spans="1:28" ht="56.25">
      <c r="A3234" s="475" t="s">
        <v>28956</v>
      </c>
      <c r="B3234" s="531" t="s">
        <v>12604</v>
      </c>
      <c r="C3234" s="636">
        <v>4218016359</v>
      </c>
      <c r="D3234" s="632" t="s">
        <v>830</v>
      </c>
      <c r="E3234" s="528" t="s">
        <v>12593</v>
      </c>
      <c r="F3234" s="634">
        <v>42564</v>
      </c>
      <c r="G3234" s="636"/>
      <c r="H3234" s="476"/>
      <c r="I3234" s="476"/>
      <c r="J3234" s="636"/>
      <c r="K3234" s="632" t="s">
        <v>10</v>
      </c>
      <c r="L3234" s="639">
        <v>1</v>
      </c>
      <c r="M3234" s="639" t="s">
        <v>694</v>
      </c>
      <c r="N3234" s="662">
        <v>18687.3</v>
      </c>
      <c r="O3234" s="662">
        <v>18687.3</v>
      </c>
      <c r="P3234" s="647">
        <f t="shared" si="103"/>
        <v>0</v>
      </c>
      <c r="Q3234" s="638">
        <f t="shared" si="104"/>
        <v>0</v>
      </c>
      <c r="R3234" s="476" t="s">
        <v>12605</v>
      </c>
      <c r="S3234" s="636">
        <v>4218003920</v>
      </c>
      <c r="T3234" s="528" t="s">
        <v>12606</v>
      </c>
      <c r="U3234" s="636"/>
      <c r="V3234" s="636"/>
      <c r="W3234" s="634">
        <v>42576</v>
      </c>
      <c r="X3234" s="636"/>
      <c r="Y3234" s="476"/>
      <c r="Z3234" s="662">
        <v>18687.3</v>
      </c>
      <c r="AA3234" s="476" t="s">
        <v>12605</v>
      </c>
      <c r="AB3234" s="636">
        <v>4218003920</v>
      </c>
    </row>
    <row r="3235" spans="1:28" ht="45">
      <c r="A3235" s="475" t="s">
        <v>28957</v>
      </c>
      <c r="B3235" s="531" t="s">
        <v>12435</v>
      </c>
      <c r="C3235" s="636">
        <v>4218019053</v>
      </c>
      <c r="D3235" s="632" t="s">
        <v>830</v>
      </c>
      <c r="E3235" s="528" t="s">
        <v>12607</v>
      </c>
      <c r="F3235" s="634">
        <v>42356</v>
      </c>
      <c r="G3235" s="634"/>
      <c r="H3235" s="636"/>
      <c r="I3235" s="636"/>
      <c r="J3235" s="636"/>
      <c r="K3235" s="632" t="s">
        <v>10</v>
      </c>
      <c r="L3235" s="639">
        <v>1</v>
      </c>
      <c r="M3235" s="639" t="s">
        <v>694</v>
      </c>
      <c r="N3235" s="662">
        <v>5600</v>
      </c>
      <c r="O3235" s="662">
        <v>5600</v>
      </c>
      <c r="P3235" s="647">
        <f t="shared" si="103"/>
        <v>0</v>
      </c>
      <c r="Q3235" s="638">
        <f t="shared" si="104"/>
        <v>0</v>
      </c>
      <c r="R3235" s="476" t="s">
        <v>12608</v>
      </c>
      <c r="S3235" s="636">
        <v>4218005371</v>
      </c>
      <c r="T3235" s="528" t="s">
        <v>12600</v>
      </c>
      <c r="U3235" s="636"/>
      <c r="V3235" s="636"/>
      <c r="W3235" s="634">
        <v>42578</v>
      </c>
      <c r="X3235" s="636"/>
      <c r="Y3235" s="636"/>
      <c r="Z3235" s="662">
        <v>5600</v>
      </c>
      <c r="AA3235" s="476" t="s">
        <v>12608</v>
      </c>
      <c r="AB3235" s="636">
        <v>4218005371</v>
      </c>
    </row>
    <row r="3236" spans="1:28" ht="67.5">
      <c r="A3236" s="475" t="s">
        <v>28958</v>
      </c>
      <c r="B3236" s="531" t="s">
        <v>4977</v>
      </c>
      <c r="C3236" s="636">
        <v>4218016831</v>
      </c>
      <c r="D3236" s="632" t="s">
        <v>830</v>
      </c>
      <c r="E3236" s="528" t="s">
        <v>12609</v>
      </c>
      <c r="F3236" s="634">
        <v>42357</v>
      </c>
      <c r="G3236" s="636"/>
      <c r="H3236" s="476"/>
      <c r="I3236" s="476"/>
      <c r="J3236" s="636"/>
      <c r="K3236" s="632" t="s">
        <v>10</v>
      </c>
      <c r="L3236" s="639">
        <v>1</v>
      </c>
      <c r="M3236" s="639" t="s">
        <v>694</v>
      </c>
      <c r="N3236" s="662">
        <v>53107.92</v>
      </c>
      <c r="O3236" s="662">
        <v>53107.92</v>
      </c>
      <c r="P3236" s="647">
        <f t="shared" si="103"/>
        <v>0</v>
      </c>
      <c r="Q3236" s="638">
        <f t="shared" si="104"/>
        <v>0</v>
      </c>
      <c r="R3236" s="476" t="s">
        <v>12610</v>
      </c>
      <c r="S3236" s="632" t="s">
        <v>12611</v>
      </c>
      <c r="T3236" s="528" t="s">
        <v>12612</v>
      </c>
      <c r="U3236" s="636"/>
      <c r="V3236" s="636"/>
      <c r="W3236" s="634">
        <v>42369</v>
      </c>
      <c r="X3236" s="636"/>
      <c r="Y3236" s="476"/>
      <c r="Z3236" s="662">
        <v>53107.92</v>
      </c>
      <c r="AA3236" s="476" t="s">
        <v>12610</v>
      </c>
      <c r="AB3236" s="632" t="s">
        <v>12611</v>
      </c>
    </row>
    <row r="3237" spans="1:28" ht="45">
      <c r="A3237" s="475" t="s">
        <v>28959</v>
      </c>
      <c r="B3237" s="531" t="s">
        <v>12472</v>
      </c>
      <c r="C3237" s="636">
        <v>4218016729</v>
      </c>
      <c r="D3237" s="632" t="s">
        <v>830</v>
      </c>
      <c r="E3237" s="528" t="s">
        <v>12613</v>
      </c>
      <c r="F3237" s="634">
        <v>42356</v>
      </c>
      <c r="G3237" s="634"/>
      <c r="H3237" s="476"/>
      <c r="I3237" s="476"/>
      <c r="J3237" s="636"/>
      <c r="K3237" s="632" t="s">
        <v>10</v>
      </c>
      <c r="L3237" s="639">
        <v>1</v>
      </c>
      <c r="M3237" s="639" t="s">
        <v>694</v>
      </c>
      <c r="N3237" s="662">
        <v>131076.29</v>
      </c>
      <c r="O3237" s="662">
        <v>131076.29</v>
      </c>
      <c r="P3237" s="647">
        <f t="shared" si="103"/>
        <v>0</v>
      </c>
      <c r="Q3237" s="638">
        <f t="shared" si="104"/>
        <v>0</v>
      </c>
      <c r="R3237" s="476" t="s">
        <v>12614</v>
      </c>
      <c r="S3237" s="636">
        <v>4217145640</v>
      </c>
      <c r="T3237" s="528" t="s">
        <v>12615</v>
      </c>
      <c r="U3237" s="636"/>
      <c r="V3237" s="636"/>
      <c r="W3237" s="634">
        <v>42370</v>
      </c>
      <c r="X3237" s="636"/>
      <c r="Y3237" s="476"/>
      <c r="Z3237" s="662">
        <v>131076.29</v>
      </c>
      <c r="AA3237" s="476" t="s">
        <v>12616</v>
      </c>
      <c r="AB3237" s="636">
        <v>4217145640</v>
      </c>
    </row>
    <row r="3238" spans="1:28" ht="78.75">
      <c r="A3238" s="475" t="s">
        <v>28960</v>
      </c>
      <c r="B3238" s="531" t="s">
        <v>5015</v>
      </c>
      <c r="C3238" s="636">
        <v>4218019462</v>
      </c>
      <c r="D3238" s="632" t="s">
        <v>268</v>
      </c>
      <c r="E3238" s="528" t="s">
        <v>1832</v>
      </c>
      <c r="F3238" s="634">
        <v>42517</v>
      </c>
      <c r="G3238" s="634"/>
      <c r="H3238" s="422"/>
      <c r="I3238" s="636" t="s">
        <v>1367</v>
      </c>
      <c r="J3238" s="476"/>
      <c r="K3238" s="632" t="s">
        <v>10</v>
      </c>
      <c r="L3238" s="639">
        <v>1</v>
      </c>
      <c r="M3238" s="639" t="s">
        <v>694</v>
      </c>
      <c r="N3238" s="662">
        <v>194748.29</v>
      </c>
      <c r="O3238" s="662">
        <v>194748.29</v>
      </c>
      <c r="P3238" s="647">
        <f t="shared" si="103"/>
        <v>0</v>
      </c>
      <c r="Q3238" s="638">
        <f t="shared" si="104"/>
        <v>0</v>
      </c>
      <c r="R3238" s="476" t="s">
        <v>12013</v>
      </c>
      <c r="S3238" s="636">
        <v>4205109214</v>
      </c>
      <c r="T3238" s="528" t="s">
        <v>12617</v>
      </c>
      <c r="U3238" s="636"/>
      <c r="V3238" s="636"/>
      <c r="W3238" s="634">
        <v>42557</v>
      </c>
      <c r="X3238" s="634">
        <v>42557</v>
      </c>
      <c r="Y3238" s="636" t="s">
        <v>12618</v>
      </c>
      <c r="Z3238" s="662">
        <v>194748.29</v>
      </c>
      <c r="AA3238" s="476" t="s">
        <v>12013</v>
      </c>
      <c r="AB3238" s="636">
        <v>4205109214</v>
      </c>
    </row>
    <row r="3239" spans="1:28" ht="45">
      <c r="A3239" s="475" t="s">
        <v>28961</v>
      </c>
      <c r="B3239" s="531" t="s">
        <v>12454</v>
      </c>
      <c r="C3239" s="636">
        <v>4218020771</v>
      </c>
      <c r="D3239" s="632" t="s">
        <v>268</v>
      </c>
      <c r="E3239" s="528" t="s">
        <v>12619</v>
      </c>
      <c r="F3239" s="634">
        <v>42566</v>
      </c>
      <c r="G3239" s="634">
        <v>42578</v>
      </c>
      <c r="H3239" s="476"/>
      <c r="I3239" s="636" t="s">
        <v>1367</v>
      </c>
      <c r="J3239" s="636"/>
      <c r="K3239" s="632" t="s">
        <v>10</v>
      </c>
      <c r="L3239" s="639">
        <v>1</v>
      </c>
      <c r="M3239" s="639" t="s">
        <v>694</v>
      </c>
      <c r="N3239" s="662">
        <v>163167.37</v>
      </c>
      <c r="O3239" s="662">
        <v>163167.37</v>
      </c>
      <c r="P3239" s="647">
        <f t="shared" si="103"/>
        <v>0</v>
      </c>
      <c r="Q3239" s="638">
        <f t="shared" si="104"/>
        <v>0</v>
      </c>
      <c r="R3239" s="476" t="s">
        <v>12013</v>
      </c>
      <c r="S3239" s="636">
        <v>4205109214</v>
      </c>
      <c r="T3239" s="528" t="s">
        <v>12620</v>
      </c>
      <c r="U3239" s="636"/>
      <c r="V3239" s="636"/>
      <c r="W3239" s="634">
        <v>42578</v>
      </c>
      <c r="X3239" s="634">
        <v>42578</v>
      </c>
      <c r="Y3239" s="476" t="s">
        <v>12621</v>
      </c>
      <c r="Z3239" s="662">
        <v>163167.37</v>
      </c>
      <c r="AA3239" s="476" t="s">
        <v>12013</v>
      </c>
      <c r="AB3239" s="636">
        <v>4205109214</v>
      </c>
    </row>
    <row r="3240" spans="1:28" ht="45">
      <c r="A3240" s="475" t="s">
        <v>28962</v>
      </c>
      <c r="B3240" s="531" t="s">
        <v>12472</v>
      </c>
      <c r="C3240" s="636">
        <v>4218016729</v>
      </c>
      <c r="D3240" s="632" t="s">
        <v>268</v>
      </c>
      <c r="E3240" s="528" t="s">
        <v>12622</v>
      </c>
      <c r="F3240" s="634">
        <v>42569</v>
      </c>
      <c r="G3240" s="634"/>
      <c r="H3240" s="476"/>
      <c r="I3240" s="636" t="s">
        <v>1367</v>
      </c>
      <c r="J3240" s="636"/>
      <c r="K3240" s="632" t="s">
        <v>10</v>
      </c>
      <c r="L3240" s="639">
        <v>1</v>
      </c>
      <c r="M3240" s="639" t="s">
        <v>694</v>
      </c>
      <c r="N3240" s="662">
        <v>111370.14</v>
      </c>
      <c r="O3240" s="662">
        <v>111370.14</v>
      </c>
      <c r="P3240" s="647">
        <f t="shared" si="103"/>
        <v>0</v>
      </c>
      <c r="Q3240" s="638">
        <f t="shared" si="104"/>
        <v>0</v>
      </c>
      <c r="R3240" s="476" t="s">
        <v>12013</v>
      </c>
      <c r="S3240" s="636">
        <v>4205109214</v>
      </c>
      <c r="T3240" s="528" t="s">
        <v>12623</v>
      </c>
      <c r="U3240" s="636"/>
      <c r="V3240" s="636"/>
      <c r="W3240" s="634">
        <v>42580</v>
      </c>
      <c r="X3240" s="634">
        <v>42580</v>
      </c>
      <c r="Y3240" s="476" t="s">
        <v>12624</v>
      </c>
      <c r="Z3240" s="662">
        <v>111370.14</v>
      </c>
      <c r="AA3240" s="476" t="s">
        <v>12013</v>
      </c>
      <c r="AB3240" s="636">
        <v>4205109214</v>
      </c>
    </row>
    <row r="3241" spans="1:28" ht="45">
      <c r="A3241" s="475" t="s">
        <v>28963</v>
      </c>
      <c r="B3241" s="531" t="s">
        <v>12435</v>
      </c>
      <c r="C3241" s="636">
        <v>4218019053</v>
      </c>
      <c r="D3241" s="632" t="s">
        <v>268</v>
      </c>
      <c r="E3241" s="528" t="s">
        <v>12625</v>
      </c>
      <c r="F3241" s="634">
        <v>42598</v>
      </c>
      <c r="G3241" s="636"/>
      <c r="H3241" s="476"/>
      <c r="I3241" s="636" t="s">
        <v>1367</v>
      </c>
      <c r="J3241" s="636"/>
      <c r="K3241" s="632" t="s">
        <v>10</v>
      </c>
      <c r="L3241" s="639">
        <v>1</v>
      </c>
      <c r="M3241" s="639" t="s">
        <v>694</v>
      </c>
      <c r="N3241" s="662">
        <v>30836.87</v>
      </c>
      <c r="O3241" s="662">
        <v>30836.87</v>
      </c>
      <c r="P3241" s="647">
        <f t="shared" si="103"/>
        <v>0</v>
      </c>
      <c r="Q3241" s="638">
        <f t="shared" si="104"/>
        <v>0</v>
      </c>
      <c r="R3241" s="476" t="s">
        <v>12013</v>
      </c>
      <c r="S3241" s="636">
        <v>4205109214</v>
      </c>
      <c r="T3241" s="528" t="s">
        <v>12626</v>
      </c>
      <c r="U3241" s="636"/>
      <c r="V3241" s="636"/>
      <c r="W3241" s="634">
        <v>42622</v>
      </c>
      <c r="X3241" s="634">
        <v>42625</v>
      </c>
      <c r="Y3241" s="476" t="s">
        <v>12627</v>
      </c>
      <c r="Z3241" s="662">
        <v>30836.87</v>
      </c>
      <c r="AA3241" s="476" t="s">
        <v>12013</v>
      </c>
      <c r="AB3241" s="636">
        <v>4205109214</v>
      </c>
    </row>
    <row r="3242" spans="1:28" ht="45">
      <c r="A3242" s="475" t="s">
        <v>28964</v>
      </c>
      <c r="B3242" s="531" t="s">
        <v>12628</v>
      </c>
      <c r="C3242" s="528">
        <v>4218103058</v>
      </c>
      <c r="D3242" s="632" t="s">
        <v>269</v>
      </c>
      <c r="E3242" s="528" t="s">
        <v>12629</v>
      </c>
      <c r="F3242" s="670">
        <v>42536</v>
      </c>
      <c r="G3242" s="634">
        <v>42548</v>
      </c>
      <c r="H3242" s="632" t="s">
        <v>12630</v>
      </c>
      <c r="I3242" s="636" t="s">
        <v>10951</v>
      </c>
      <c r="J3242" s="636"/>
      <c r="K3242" s="632" t="s">
        <v>10</v>
      </c>
      <c r="L3242" s="639">
        <v>1</v>
      </c>
      <c r="M3242" s="639" t="s">
        <v>694</v>
      </c>
      <c r="N3242" s="662">
        <v>503639.94</v>
      </c>
      <c r="O3242" s="662">
        <v>503639.94</v>
      </c>
      <c r="P3242" s="647">
        <f t="shared" si="103"/>
        <v>0</v>
      </c>
      <c r="Q3242" s="638">
        <f t="shared" si="104"/>
        <v>0</v>
      </c>
      <c r="R3242" s="528" t="s">
        <v>12631</v>
      </c>
      <c r="S3242" s="632" t="s">
        <v>846</v>
      </c>
      <c r="T3242" s="528" t="s">
        <v>12032</v>
      </c>
      <c r="U3242" s="636"/>
      <c r="V3242" s="636"/>
      <c r="W3242" s="634">
        <v>42555</v>
      </c>
      <c r="X3242" s="634">
        <v>42555</v>
      </c>
      <c r="Y3242" s="632" t="s">
        <v>12632</v>
      </c>
      <c r="Z3242" s="662">
        <v>503639.94</v>
      </c>
      <c r="AA3242" s="528" t="s">
        <v>12631</v>
      </c>
      <c r="AB3242" s="632" t="s">
        <v>846</v>
      </c>
    </row>
    <row r="3243" spans="1:28" ht="45">
      <c r="A3243" s="475" t="s">
        <v>28965</v>
      </c>
      <c r="B3243" s="531" t="s">
        <v>5195</v>
      </c>
      <c r="C3243" s="528">
        <v>4218008809</v>
      </c>
      <c r="D3243" s="632" t="s">
        <v>269</v>
      </c>
      <c r="E3243" s="528" t="s">
        <v>12633</v>
      </c>
      <c r="F3243" s="670">
        <v>42606</v>
      </c>
      <c r="G3243" s="634">
        <v>42618</v>
      </c>
      <c r="H3243" s="636" t="s">
        <v>12634</v>
      </c>
      <c r="I3243" s="636" t="s">
        <v>10951</v>
      </c>
      <c r="J3243" s="636"/>
      <c r="K3243" s="632" t="s">
        <v>10</v>
      </c>
      <c r="L3243" s="639">
        <v>1</v>
      </c>
      <c r="M3243" s="639" t="s">
        <v>694</v>
      </c>
      <c r="N3243" s="662">
        <v>107248.05</v>
      </c>
      <c r="O3243" s="662">
        <v>107248.05</v>
      </c>
      <c r="P3243" s="647">
        <f t="shared" si="103"/>
        <v>0</v>
      </c>
      <c r="Q3243" s="638">
        <f t="shared" si="104"/>
        <v>0</v>
      </c>
      <c r="R3243" s="528" t="s">
        <v>563</v>
      </c>
      <c r="S3243" s="636">
        <v>4217166136</v>
      </c>
      <c r="T3243" s="528" t="s">
        <v>12045</v>
      </c>
      <c r="U3243" s="636"/>
      <c r="V3243" s="636"/>
      <c r="W3243" s="634">
        <v>42632</v>
      </c>
      <c r="X3243" s="634">
        <v>42632</v>
      </c>
      <c r="Y3243" s="636" t="s">
        <v>12635</v>
      </c>
      <c r="Z3243" s="662">
        <v>107248.05</v>
      </c>
      <c r="AA3243" s="528" t="s">
        <v>563</v>
      </c>
      <c r="AB3243" s="636">
        <v>4217166136</v>
      </c>
    </row>
    <row r="3244" spans="1:28" ht="56.25">
      <c r="A3244" s="475" t="s">
        <v>28966</v>
      </c>
      <c r="B3244" s="531" t="s">
        <v>12636</v>
      </c>
      <c r="C3244" s="528">
        <v>4253008551</v>
      </c>
      <c r="D3244" s="632" t="s">
        <v>830</v>
      </c>
      <c r="E3244" s="528" t="s">
        <v>12637</v>
      </c>
      <c r="F3244" s="670">
        <v>42394</v>
      </c>
      <c r="G3244" s="634"/>
      <c r="H3244" s="636"/>
      <c r="I3244" s="636"/>
      <c r="J3244" s="636"/>
      <c r="K3244" s="632" t="s">
        <v>10</v>
      </c>
      <c r="L3244" s="639">
        <v>1</v>
      </c>
      <c r="M3244" s="639" t="s">
        <v>694</v>
      </c>
      <c r="N3244" s="637">
        <v>244920</v>
      </c>
      <c r="O3244" s="637">
        <v>244920</v>
      </c>
      <c r="P3244" s="647">
        <f t="shared" si="103"/>
        <v>0</v>
      </c>
      <c r="Q3244" s="638">
        <f t="shared" si="104"/>
        <v>0</v>
      </c>
      <c r="R3244" s="476" t="s">
        <v>12638</v>
      </c>
      <c r="S3244" s="636">
        <v>4218005212</v>
      </c>
      <c r="T3244" s="528" t="s">
        <v>12639</v>
      </c>
      <c r="U3244" s="636"/>
      <c r="V3244" s="636"/>
      <c r="W3244" s="634">
        <v>42370</v>
      </c>
      <c r="X3244" s="636"/>
      <c r="Y3244" s="636"/>
      <c r="Z3244" s="637">
        <v>244920</v>
      </c>
      <c r="AA3244" s="476" t="s">
        <v>12638</v>
      </c>
      <c r="AB3244" s="636">
        <v>4218005212</v>
      </c>
    </row>
    <row r="3245" spans="1:28" ht="67.5">
      <c r="A3245" s="475" t="s">
        <v>28967</v>
      </c>
      <c r="B3245" s="531" t="s">
        <v>12442</v>
      </c>
      <c r="C3245" s="636">
        <v>4218020740</v>
      </c>
      <c r="D3245" s="632" t="s">
        <v>265</v>
      </c>
      <c r="E3245" s="636" t="s">
        <v>12008</v>
      </c>
      <c r="F3245" s="670">
        <v>42356</v>
      </c>
      <c r="G3245" s="670">
        <v>42367</v>
      </c>
      <c r="H3245" s="476" t="s">
        <v>12640</v>
      </c>
      <c r="I3245" s="636" t="s">
        <v>541</v>
      </c>
      <c r="J3245" s="636"/>
      <c r="K3245" s="632" t="s">
        <v>10</v>
      </c>
      <c r="L3245" s="639">
        <v>1</v>
      </c>
      <c r="M3245" s="639" t="s">
        <v>694</v>
      </c>
      <c r="N3245" s="662">
        <v>15000</v>
      </c>
      <c r="O3245" s="662">
        <v>15000</v>
      </c>
      <c r="P3245" s="647">
        <f t="shared" si="103"/>
        <v>0</v>
      </c>
      <c r="Q3245" s="638">
        <f t="shared" si="104"/>
        <v>0</v>
      </c>
      <c r="R3245" s="636" t="s">
        <v>6297</v>
      </c>
      <c r="S3245" s="636">
        <v>7707049391</v>
      </c>
      <c r="T3245" s="528" t="s">
        <v>12313</v>
      </c>
      <c r="U3245" s="636"/>
      <c r="V3245" s="636"/>
      <c r="W3245" s="670">
        <v>42380</v>
      </c>
      <c r="X3245" s="634">
        <v>42550</v>
      </c>
      <c r="Y3245" s="476" t="s">
        <v>12641</v>
      </c>
      <c r="Z3245" s="662">
        <v>15000</v>
      </c>
      <c r="AA3245" s="636" t="s">
        <v>6297</v>
      </c>
      <c r="AB3245" s="636">
        <v>7707049391</v>
      </c>
    </row>
    <row r="3246" spans="1:28" ht="67.5">
      <c r="A3246" s="475" t="s">
        <v>28968</v>
      </c>
      <c r="B3246" s="531" t="s">
        <v>12642</v>
      </c>
      <c r="C3246" s="636">
        <v>4218020570</v>
      </c>
      <c r="D3246" s="632" t="s">
        <v>265</v>
      </c>
      <c r="E3246" s="636" t="s">
        <v>12008</v>
      </c>
      <c r="F3246" s="670">
        <v>42355</v>
      </c>
      <c r="G3246" s="670">
        <v>42732</v>
      </c>
      <c r="H3246" s="476" t="s">
        <v>12643</v>
      </c>
      <c r="I3246" s="636" t="s">
        <v>541</v>
      </c>
      <c r="J3246" s="636"/>
      <c r="K3246" s="632" t="s">
        <v>10</v>
      </c>
      <c r="L3246" s="639">
        <v>1</v>
      </c>
      <c r="M3246" s="639" t="s">
        <v>694</v>
      </c>
      <c r="N3246" s="662">
        <v>14000</v>
      </c>
      <c r="O3246" s="662">
        <v>14000</v>
      </c>
      <c r="P3246" s="647">
        <f t="shared" si="103"/>
        <v>0</v>
      </c>
      <c r="Q3246" s="638">
        <f t="shared" si="104"/>
        <v>0</v>
      </c>
      <c r="R3246" s="636" t="s">
        <v>6297</v>
      </c>
      <c r="S3246" s="636">
        <v>7707049391</v>
      </c>
      <c r="T3246" s="528" t="s">
        <v>12313</v>
      </c>
      <c r="U3246" s="636"/>
      <c r="V3246" s="636"/>
      <c r="W3246" s="670">
        <v>42380</v>
      </c>
      <c r="X3246" s="634">
        <v>42551</v>
      </c>
      <c r="Y3246" s="476" t="s">
        <v>12644</v>
      </c>
      <c r="Z3246" s="662">
        <v>14000</v>
      </c>
      <c r="AA3246" s="636" t="s">
        <v>6297</v>
      </c>
      <c r="AB3246" s="636">
        <v>7707049391</v>
      </c>
    </row>
    <row r="3247" spans="1:28" ht="67.5">
      <c r="A3247" s="475" t="s">
        <v>28969</v>
      </c>
      <c r="B3247" s="531" t="s">
        <v>4920</v>
      </c>
      <c r="C3247" s="636">
        <v>4218020683</v>
      </c>
      <c r="D3247" s="632" t="s">
        <v>265</v>
      </c>
      <c r="E3247" s="636" t="s">
        <v>12008</v>
      </c>
      <c r="F3247" s="670">
        <v>42356</v>
      </c>
      <c r="G3247" s="670">
        <v>42367</v>
      </c>
      <c r="H3247" s="476" t="s">
        <v>12645</v>
      </c>
      <c r="I3247" s="636" t="s">
        <v>541</v>
      </c>
      <c r="J3247" s="636"/>
      <c r="K3247" s="632" t="s">
        <v>10</v>
      </c>
      <c r="L3247" s="639">
        <v>1</v>
      </c>
      <c r="M3247" s="639" t="s">
        <v>694</v>
      </c>
      <c r="N3247" s="662">
        <v>14000</v>
      </c>
      <c r="O3247" s="662">
        <v>14000</v>
      </c>
      <c r="P3247" s="647">
        <f t="shared" si="103"/>
        <v>0</v>
      </c>
      <c r="Q3247" s="638">
        <f t="shared" si="104"/>
        <v>0</v>
      </c>
      <c r="R3247" s="636" t="s">
        <v>6297</v>
      </c>
      <c r="S3247" s="636">
        <v>7707049391</v>
      </c>
      <c r="T3247" s="528" t="s">
        <v>12313</v>
      </c>
      <c r="U3247" s="636"/>
      <c r="V3247" s="636"/>
      <c r="W3247" s="670">
        <v>42380</v>
      </c>
      <c r="X3247" s="634">
        <v>42551</v>
      </c>
      <c r="Y3247" s="476" t="s">
        <v>12646</v>
      </c>
      <c r="Z3247" s="662">
        <v>14000</v>
      </c>
      <c r="AA3247" s="636" t="s">
        <v>6297</v>
      </c>
      <c r="AB3247" s="636">
        <v>7707049391</v>
      </c>
    </row>
    <row r="3248" spans="1:28" ht="67.5">
      <c r="A3248" s="475" t="s">
        <v>28970</v>
      </c>
      <c r="B3248" s="531" t="s">
        <v>12456</v>
      </c>
      <c r="C3248" s="636">
        <v>4218020651</v>
      </c>
      <c r="D3248" s="632" t="s">
        <v>265</v>
      </c>
      <c r="E3248" s="636" t="s">
        <v>12008</v>
      </c>
      <c r="F3248" s="634">
        <v>42395</v>
      </c>
      <c r="G3248" s="634">
        <v>42368</v>
      </c>
      <c r="H3248" s="636" t="s">
        <v>12647</v>
      </c>
      <c r="I3248" s="636" t="s">
        <v>541</v>
      </c>
      <c r="J3248" s="636"/>
      <c r="K3248" s="632" t="s">
        <v>10</v>
      </c>
      <c r="L3248" s="639">
        <v>1</v>
      </c>
      <c r="M3248" s="639" t="s">
        <v>694</v>
      </c>
      <c r="N3248" s="662">
        <v>14000</v>
      </c>
      <c r="O3248" s="662">
        <v>14000</v>
      </c>
      <c r="P3248" s="647">
        <f t="shared" si="103"/>
        <v>0</v>
      </c>
      <c r="Q3248" s="638">
        <f t="shared" si="104"/>
        <v>0</v>
      </c>
      <c r="R3248" s="636" t="s">
        <v>6297</v>
      </c>
      <c r="S3248" s="636">
        <v>7707049391</v>
      </c>
      <c r="T3248" s="528" t="s">
        <v>12313</v>
      </c>
      <c r="U3248" s="636"/>
      <c r="V3248" s="636"/>
      <c r="W3248" s="634">
        <v>42384</v>
      </c>
      <c r="X3248" s="634">
        <v>42550</v>
      </c>
      <c r="Y3248" s="665" t="s">
        <v>12648</v>
      </c>
      <c r="Z3248" s="662">
        <v>14000</v>
      </c>
      <c r="AA3248" s="636" t="s">
        <v>6297</v>
      </c>
      <c r="AB3248" s="636">
        <v>7707049391</v>
      </c>
    </row>
    <row r="3249" spans="1:28" ht="67.5">
      <c r="A3249" s="475" t="s">
        <v>28971</v>
      </c>
      <c r="B3249" s="531" t="s">
        <v>4872</v>
      </c>
      <c r="C3249" s="636">
        <v>4218020796</v>
      </c>
      <c r="D3249" s="632" t="s">
        <v>265</v>
      </c>
      <c r="E3249" s="636" t="s">
        <v>12008</v>
      </c>
      <c r="F3249" s="634">
        <v>42357</v>
      </c>
      <c r="G3249" s="634">
        <v>42367</v>
      </c>
      <c r="H3249" s="636" t="s">
        <v>12649</v>
      </c>
      <c r="I3249" s="636" t="s">
        <v>541</v>
      </c>
      <c r="J3249" s="636"/>
      <c r="K3249" s="632" t="s">
        <v>10</v>
      </c>
      <c r="L3249" s="639">
        <v>1</v>
      </c>
      <c r="M3249" s="639" t="s">
        <v>694</v>
      </c>
      <c r="N3249" s="662">
        <v>14000</v>
      </c>
      <c r="O3249" s="662">
        <v>14000</v>
      </c>
      <c r="P3249" s="647">
        <f t="shared" si="103"/>
        <v>0</v>
      </c>
      <c r="Q3249" s="638">
        <f t="shared" si="104"/>
        <v>0</v>
      </c>
      <c r="R3249" s="636" t="s">
        <v>6297</v>
      </c>
      <c r="S3249" s="636">
        <v>7707049391</v>
      </c>
      <c r="T3249" s="528" t="s">
        <v>12313</v>
      </c>
      <c r="U3249" s="636"/>
      <c r="V3249" s="636"/>
      <c r="W3249" s="634">
        <v>42380</v>
      </c>
      <c r="X3249" s="634">
        <v>42556</v>
      </c>
      <c r="Y3249" s="636" t="s">
        <v>12650</v>
      </c>
      <c r="Z3249" s="662">
        <v>14000</v>
      </c>
      <c r="AA3249" s="636" t="s">
        <v>6297</v>
      </c>
      <c r="AB3249" s="636">
        <v>7707049391</v>
      </c>
    </row>
    <row r="3250" spans="1:28" ht="67.5">
      <c r="A3250" s="475" t="s">
        <v>28972</v>
      </c>
      <c r="B3250" s="531" t="s">
        <v>12651</v>
      </c>
      <c r="C3250" s="636">
        <v>4218020700</v>
      </c>
      <c r="D3250" s="632" t="s">
        <v>265</v>
      </c>
      <c r="E3250" s="636" t="s">
        <v>12008</v>
      </c>
      <c r="F3250" s="634">
        <v>42357</v>
      </c>
      <c r="G3250" s="634">
        <v>42366</v>
      </c>
      <c r="H3250" s="636" t="s">
        <v>12652</v>
      </c>
      <c r="I3250" s="636" t="s">
        <v>541</v>
      </c>
      <c r="J3250" s="636"/>
      <c r="K3250" s="632" t="s">
        <v>10</v>
      </c>
      <c r="L3250" s="639">
        <v>1</v>
      </c>
      <c r="M3250" s="639" t="s">
        <v>694</v>
      </c>
      <c r="N3250" s="662">
        <v>14000</v>
      </c>
      <c r="O3250" s="662">
        <v>14000</v>
      </c>
      <c r="P3250" s="647">
        <f t="shared" si="103"/>
        <v>0</v>
      </c>
      <c r="Q3250" s="638">
        <f t="shared" si="104"/>
        <v>0</v>
      </c>
      <c r="R3250" s="636" t="s">
        <v>6297</v>
      </c>
      <c r="S3250" s="636">
        <v>7707049391</v>
      </c>
      <c r="T3250" s="528" t="s">
        <v>12313</v>
      </c>
      <c r="U3250" s="636"/>
      <c r="V3250" s="636"/>
      <c r="W3250" s="634">
        <v>42380</v>
      </c>
      <c r="X3250" s="634">
        <v>42556</v>
      </c>
      <c r="Y3250" s="636" t="s">
        <v>12653</v>
      </c>
      <c r="Z3250" s="662">
        <v>14000</v>
      </c>
      <c r="AA3250" s="636" t="s">
        <v>6297</v>
      </c>
      <c r="AB3250" s="636">
        <v>7707049391</v>
      </c>
    </row>
    <row r="3251" spans="1:28" ht="67.5">
      <c r="A3251" s="475" t="s">
        <v>28973</v>
      </c>
      <c r="B3251" s="531" t="s">
        <v>12654</v>
      </c>
      <c r="C3251" s="636">
        <v>4218020806</v>
      </c>
      <c r="D3251" s="632" t="s">
        <v>265</v>
      </c>
      <c r="E3251" s="636" t="s">
        <v>12008</v>
      </c>
      <c r="F3251" s="634">
        <v>42357</v>
      </c>
      <c r="G3251" s="634">
        <v>42366</v>
      </c>
      <c r="H3251" s="636" t="s">
        <v>12655</v>
      </c>
      <c r="I3251" s="636" t="s">
        <v>541</v>
      </c>
      <c r="J3251" s="636"/>
      <c r="K3251" s="632" t="s">
        <v>10</v>
      </c>
      <c r="L3251" s="639">
        <v>1</v>
      </c>
      <c r="M3251" s="639" t="s">
        <v>694</v>
      </c>
      <c r="N3251" s="662">
        <v>14000</v>
      </c>
      <c r="O3251" s="662">
        <v>14000</v>
      </c>
      <c r="P3251" s="647">
        <f t="shared" si="103"/>
        <v>0</v>
      </c>
      <c r="Q3251" s="638">
        <f t="shared" si="104"/>
        <v>0</v>
      </c>
      <c r="R3251" s="636" t="s">
        <v>6297</v>
      </c>
      <c r="S3251" s="636">
        <v>7707049391</v>
      </c>
      <c r="T3251" s="528" t="s">
        <v>12313</v>
      </c>
      <c r="U3251" s="636"/>
      <c r="V3251" s="636"/>
      <c r="W3251" s="634">
        <v>42380</v>
      </c>
      <c r="X3251" s="634">
        <v>42556</v>
      </c>
      <c r="Y3251" s="636" t="s">
        <v>12656</v>
      </c>
      <c r="Z3251" s="662">
        <v>14000</v>
      </c>
      <c r="AA3251" s="636" t="s">
        <v>6297</v>
      </c>
      <c r="AB3251" s="636">
        <v>7707049391</v>
      </c>
    </row>
    <row r="3252" spans="1:28" ht="67.5">
      <c r="A3252" s="475" t="s">
        <v>28974</v>
      </c>
      <c r="B3252" s="531" t="s">
        <v>4908</v>
      </c>
      <c r="C3252" s="636">
        <v>4218020732</v>
      </c>
      <c r="D3252" s="632" t="s">
        <v>265</v>
      </c>
      <c r="E3252" s="636" t="s">
        <v>12008</v>
      </c>
      <c r="F3252" s="634">
        <v>42357</v>
      </c>
      <c r="G3252" s="634">
        <v>42368</v>
      </c>
      <c r="H3252" s="636" t="s">
        <v>12657</v>
      </c>
      <c r="I3252" s="636" t="s">
        <v>541</v>
      </c>
      <c r="J3252" s="636"/>
      <c r="K3252" s="632" t="s">
        <v>10</v>
      </c>
      <c r="L3252" s="639">
        <v>1</v>
      </c>
      <c r="M3252" s="639" t="s">
        <v>694</v>
      </c>
      <c r="N3252" s="662">
        <v>14000</v>
      </c>
      <c r="O3252" s="662">
        <v>14000</v>
      </c>
      <c r="P3252" s="647">
        <f t="shared" si="103"/>
        <v>0</v>
      </c>
      <c r="Q3252" s="638">
        <f t="shared" si="104"/>
        <v>0</v>
      </c>
      <c r="R3252" s="636" t="s">
        <v>6297</v>
      </c>
      <c r="S3252" s="636">
        <v>7707049391</v>
      </c>
      <c r="T3252" s="528" t="s">
        <v>12313</v>
      </c>
      <c r="U3252" s="636"/>
      <c r="V3252" s="636"/>
      <c r="W3252" s="634">
        <v>42380</v>
      </c>
      <c r="X3252" s="634">
        <v>42556</v>
      </c>
      <c r="Y3252" s="636" t="s">
        <v>12658</v>
      </c>
      <c r="Z3252" s="662">
        <v>14000</v>
      </c>
      <c r="AA3252" s="636" t="s">
        <v>6297</v>
      </c>
      <c r="AB3252" s="636">
        <v>7707049391</v>
      </c>
    </row>
    <row r="3253" spans="1:28" ht="67.5">
      <c r="A3253" s="475" t="s">
        <v>28975</v>
      </c>
      <c r="B3253" s="531" t="s">
        <v>4914</v>
      </c>
      <c r="C3253" s="636">
        <v>4218010678</v>
      </c>
      <c r="D3253" s="632" t="s">
        <v>265</v>
      </c>
      <c r="E3253" s="636" t="s">
        <v>12008</v>
      </c>
      <c r="F3253" s="634">
        <v>42394</v>
      </c>
      <c r="G3253" s="634">
        <v>42368</v>
      </c>
      <c r="H3253" s="636" t="s">
        <v>12659</v>
      </c>
      <c r="I3253" s="636" t="s">
        <v>541</v>
      </c>
      <c r="J3253" s="636"/>
      <c r="K3253" s="632" t="s">
        <v>10</v>
      </c>
      <c r="L3253" s="639">
        <v>1</v>
      </c>
      <c r="M3253" s="639" t="s">
        <v>694</v>
      </c>
      <c r="N3253" s="662">
        <v>15000</v>
      </c>
      <c r="O3253" s="662">
        <v>15000</v>
      </c>
      <c r="P3253" s="647">
        <f t="shared" si="103"/>
        <v>0</v>
      </c>
      <c r="Q3253" s="638">
        <f t="shared" si="104"/>
        <v>0</v>
      </c>
      <c r="R3253" s="636" t="s">
        <v>6297</v>
      </c>
      <c r="S3253" s="636">
        <v>7707049391</v>
      </c>
      <c r="T3253" s="528" t="s">
        <v>12313</v>
      </c>
      <c r="U3253" s="636"/>
      <c r="V3253" s="636"/>
      <c r="W3253" s="634">
        <v>42384</v>
      </c>
      <c r="X3253" s="634">
        <v>42556</v>
      </c>
      <c r="Y3253" s="636" t="s">
        <v>12660</v>
      </c>
      <c r="Z3253" s="662">
        <v>15000</v>
      </c>
      <c r="AA3253" s="636" t="s">
        <v>6297</v>
      </c>
      <c r="AB3253" s="636">
        <v>7707049391</v>
      </c>
    </row>
    <row r="3254" spans="1:28" ht="67.5">
      <c r="A3254" s="475" t="s">
        <v>28976</v>
      </c>
      <c r="B3254" s="531" t="s">
        <v>12422</v>
      </c>
      <c r="C3254" s="636">
        <v>4218020468</v>
      </c>
      <c r="D3254" s="632" t="s">
        <v>265</v>
      </c>
      <c r="E3254" s="636" t="s">
        <v>12008</v>
      </c>
      <c r="F3254" s="634">
        <v>42357</v>
      </c>
      <c r="G3254" s="634">
        <v>42555</v>
      </c>
      <c r="H3254" s="636" t="s">
        <v>12661</v>
      </c>
      <c r="I3254" s="636" t="s">
        <v>541</v>
      </c>
      <c r="J3254" s="636"/>
      <c r="K3254" s="632" t="s">
        <v>10</v>
      </c>
      <c r="L3254" s="639">
        <v>1</v>
      </c>
      <c r="M3254" s="639" t="s">
        <v>694</v>
      </c>
      <c r="N3254" s="662">
        <v>19500</v>
      </c>
      <c r="O3254" s="662">
        <v>19500</v>
      </c>
      <c r="P3254" s="647">
        <f t="shared" si="103"/>
        <v>0</v>
      </c>
      <c r="Q3254" s="638">
        <f t="shared" si="104"/>
        <v>0</v>
      </c>
      <c r="R3254" s="636" t="s">
        <v>6297</v>
      </c>
      <c r="S3254" s="636">
        <v>7707049391</v>
      </c>
      <c r="T3254" s="528" t="s">
        <v>12313</v>
      </c>
      <c r="U3254" s="636"/>
      <c r="V3254" s="636"/>
      <c r="W3254" s="634">
        <v>42380</v>
      </c>
      <c r="X3254" s="634">
        <v>42566</v>
      </c>
      <c r="Y3254" s="636" t="s">
        <v>12662</v>
      </c>
      <c r="Z3254" s="662">
        <v>19500</v>
      </c>
      <c r="AA3254" s="636" t="s">
        <v>6297</v>
      </c>
      <c r="AB3254" s="636">
        <v>7707049391</v>
      </c>
    </row>
    <row r="3255" spans="1:28" ht="67.5">
      <c r="A3255" s="475" t="s">
        <v>28977</v>
      </c>
      <c r="B3255" s="531" t="s">
        <v>12458</v>
      </c>
      <c r="C3255" s="636">
        <v>4218020838</v>
      </c>
      <c r="D3255" s="632" t="s">
        <v>265</v>
      </c>
      <c r="E3255" s="636" t="s">
        <v>12008</v>
      </c>
      <c r="F3255" s="634">
        <v>42394</v>
      </c>
      <c r="G3255" s="634">
        <v>42368</v>
      </c>
      <c r="H3255" s="636" t="s">
        <v>12663</v>
      </c>
      <c r="I3255" s="636" t="s">
        <v>541</v>
      </c>
      <c r="J3255" s="636"/>
      <c r="K3255" s="632" t="s">
        <v>10</v>
      </c>
      <c r="L3255" s="639">
        <v>1</v>
      </c>
      <c r="M3255" s="639" t="s">
        <v>694</v>
      </c>
      <c r="N3255" s="662">
        <v>19000</v>
      </c>
      <c r="O3255" s="662">
        <v>19000</v>
      </c>
      <c r="P3255" s="647">
        <f t="shared" si="103"/>
        <v>0</v>
      </c>
      <c r="Q3255" s="638">
        <f t="shared" si="104"/>
        <v>0</v>
      </c>
      <c r="R3255" s="636" t="s">
        <v>6297</v>
      </c>
      <c r="S3255" s="636">
        <v>7707049391</v>
      </c>
      <c r="T3255" s="528" t="s">
        <v>12313</v>
      </c>
      <c r="U3255" s="636"/>
      <c r="V3255" s="636"/>
      <c r="W3255" s="634">
        <v>42384</v>
      </c>
      <c r="X3255" s="634">
        <v>42555</v>
      </c>
      <c r="Y3255" s="636" t="s">
        <v>12664</v>
      </c>
      <c r="Z3255" s="662">
        <v>19000</v>
      </c>
      <c r="AA3255" s="636" t="s">
        <v>6297</v>
      </c>
      <c r="AB3255" s="636">
        <v>7707049391</v>
      </c>
    </row>
    <row r="3256" spans="1:28" ht="67.5">
      <c r="A3256" s="475" t="s">
        <v>28978</v>
      </c>
      <c r="B3256" s="531" t="s">
        <v>12435</v>
      </c>
      <c r="C3256" s="476">
        <v>4218019053</v>
      </c>
      <c r="D3256" s="632" t="s">
        <v>265</v>
      </c>
      <c r="E3256" s="636" t="s">
        <v>12008</v>
      </c>
      <c r="F3256" s="634">
        <v>42394</v>
      </c>
      <c r="G3256" s="634">
        <v>42408</v>
      </c>
      <c r="H3256" s="636" t="s">
        <v>12665</v>
      </c>
      <c r="I3256" s="636" t="s">
        <v>541</v>
      </c>
      <c r="J3256" s="636"/>
      <c r="K3256" s="632" t="s">
        <v>10</v>
      </c>
      <c r="L3256" s="639">
        <v>1</v>
      </c>
      <c r="M3256" s="639" t="s">
        <v>694</v>
      </c>
      <c r="N3256" s="662">
        <v>14000</v>
      </c>
      <c r="O3256" s="662">
        <v>14000</v>
      </c>
      <c r="P3256" s="647">
        <f t="shared" si="103"/>
        <v>0</v>
      </c>
      <c r="Q3256" s="638">
        <f t="shared" si="104"/>
        <v>0</v>
      </c>
      <c r="R3256" s="636" t="s">
        <v>6297</v>
      </c>
      <c r="S3256" s="636">
        <v>7707049391</v>
      </c>
      <c r="T3256" s="528" t="s">
        <v>12313</v>
      </c>
      <c r="U3256" s="636"/>
      <c r="V3256" s="636"/>
      <c r="W3256" s="634">
        <v>42050</v>
      </c>
      <c r="X3256" s="634">
        <v>42556</v>
      </c>
      <c r="Y3256" s="636" t="s">
        <v>12666</v>
      </c>
      <c r="Z3256" s="662">
        <v>14000</v>
      </c>
      <c r="AA3256" s="636" t="s">
        <v>6297</v>
      </c>
      <c r="AB3256" s="636">
        <v>7707049391</v>
      </c>
    </row>
    <row r="3257" spans="1:28" ht="67.5">
      <c r="A3257" s="475" t="s">
        <v>28979</v>
      </c>
      <c r="B3257" s="531" t="s">
        <v>12667</v>
      </c>
      <c r="C3257" s="636">
        <v>4218019504</v>
      </c>
      <c r="D3257" s="632" t="s">
        <v>265</v>
      </c>
      <c r="E3257" s="636" t="s">
        <v>12008</v>
      </c>
      <c r="F3257" s="634">
        <v>42356</v>
      </c>
      <c r="G3257" s="634">
        <v>42368</v>
      </c>
      <c r="H3257" s="636" t="s">
        <v>12668</v>
      </c>
      <c r="I3257" s="636" t="s">
        <v>541</v>
      </c>
      <c r="J3257" s="636"/>
      <c r="K3257" s="632" t="s">
        <v>10</v>
      </c>
      <c r="L3257" s="639">
        <v>1</v>
      </c>
      <c r="M3257" s="639" t="s">
        <v>694</v>
      </c>
      <c r="N3257" s="662">
        <v>24000</v>
      </c>
      <c r="O3257" s="662">
        <v>24000</v>
      </c>
      <c r="P3257" s="647">
        <f t="shared" si="103"/>
        <v>0</v>
      </c>
      <c r="Q3257" s="638">
        <f t="shared" si="104"/>
        <v>0</v>
      </c>
      <c r="R3257" s="636" t="s">
        <v>6297</v>
      </c>
      <c r="S3257" s="636">
        <v>7707049391</v>
      </c>
      <c r="T3257" s="528" t="s">
        <v>12313</v>
      </c>
      <c r="U3257" s="636"/>
      <c r="V3257" s="636"/>
      <c r="W3257" s="634">
        <v>42380</v>
      </c>
      <c r="X3257" s="634">
        <v>42556</v>
      </c>
      <c r="Y3257" s="476" t="s">
        <v>12669</v>
      </c>
      <c r="Z3257" s="662">
        <v>24000</v>
      </c>
      <c r="AA3257" s="636" t="s">
        <v>6297</v>
      </c>
      <c r="AB3257" s="636">
        <v>7707049391</v>
      </c>
    </row>
    <row r="3258" spans="1:28" ht="67.5">
      <c r="A3258" s="475" t="s">
        <v>28980</v>
      </c>
      <c r="B3258" s="531" t="s">
        <v>12464</v>
      </c>
      <c r="C3258" s="636">
        <v>4218005646</v>
      </c>
      <c r="D3258" s="632" t="s">
        <v>265</v>
      </c>
      <c r="E3258" s="636" t="s">
        <v>12008</v>
      </c>
      <c r="F3258" s="634">
        <v>42356</v>
      </c>
      <c r="G3258" s="634">
        <v>42368</v>
      </c>
      <c r="H3258" s="636" t="s">
        <v>12670</v>
      </c>
      <c r="I3258" s="636" t="s">
        <v>541</v>
      </c>
      <c r="J3258" s="636"/>
      <c r="K3258" s="632" t="s">
        <v>10</v>
      </c>
      <c r="L3258" s="639">
        <v>1</v>
      </c>
      <c r="M3258" s="639" t="s">
        <v>694</v>
      </c>
      <c r="N3258" s="662">
        <v>14000</v>
      </c>
      <c r="O3258" s="662">
        <v>14000</v>
      </c>
      <c r="P3258" s="647">
        <f t="shared" si="103"/>
        <v>0</v>
      </c>
      <c r="Q3258" s="638">
        <f t="shared" si="104"/>
        <v>0</v>
      </c>
      <c r="R3258" s="636" t="s">
        <v>6297</v>
      </c>
      <c r="S3258" s="636">
        <v>7707049391</v>
      </c>
      <c r="T3258" s="528" t="s">
        <v>12313</v>
      </c>
      <c r="U3258" s="636"/>
      <c r="V3258" s="636"/>
      <c r="W3258" s="634">
        <v>42015</v>
      </c>
      <c r="X3258" s="634">
        <v>42555</v>
      </c>
      <c r="Y3258" s="476" t="s">
        <v>12671</v>
      </c>
      <c r="Z3258" s="662">
        <v>14000</v>
      </c>
      <c r="AA3258" s="636" t="s">
        <v>6297</v>
      </c>
      <c r="AB3258" s="636">
        <v>7707049391</v>
      </c>
    </row>
    <row r="3259" spans="1:28" ht="67.5">
      <c r="A3259" s="475" t="s">
        <v>28981</v>
      </c>
      <c r="B3259" s="531" t="s">
        <v>12468</v>
      </c>
      <c r="C3259" s="636">
        <v>4218021140</v>
      </c>
      <c r="D3259" s="632" t="s">
        <v>265</v>
      </c>
      <c r="E3259" s="636" t="s">
        <v>12008</v>
      </c>
      <c r="F3259" s="634">
        <v>42356</v>
      </c>
      <c r="G3259" s="634">
        <v>42368</v>
      </c>
      <c r="H3259" s="636" t="s">
        <v>12672</v>
      </c>
      <c r="I3259" s="636" t="s">
        <v>541</v>
      </c>
      <c r="J3259" s="636"/>
      <c r="K3259" s="632" t="s">
        <v>10</v>
      </c>
      <c r="L3259" s="639">
        <v>1</v>
      </c>
      <c r="M3259" s="639" t="s">
        <v>694</v>
      </c>
      <c r="N3259" s="662">
        <v>14000</v>
      </c>
      <c r="O3259" s="662">
        <v>14000</v>
      </c>
      <c r="P3259" s="647">
        <f t="shared" si="103"/>
        <v>0</v>
      </c>
      <c r="Q3259" s="638">
        <f t="shared" si="104"/>
        <v>0</v>
      </c>
      <c r="R3259" s="636" t="s">
        <v>6297</v>
      </c>
      <c r="S3259" s="636">
        <v>7707049391</v>
      </c>
      <c r="T3259" s="528" t="s">
        <v>12313</v>
      </c>
      <c r="U3259" s="636"/>
      <c r="V3259" s="636"/>
      <c r="W3259" s="634">
        <v>42380</v>
      </c>
      <c r="X3259" s="634">
        <v>42555</v>
      </c>
      <c r="Y3259" s="636" t="s">
        <v>12673</v>
      </c>
      <c r="Z3259" s="662">
        <v>14000</v>
      </c>
      <c r="AA3259" s="636" t="s">
        <v>6297</v>
      </c>
      <c r="AB3259" s="636">
        <v>7707049391</v>
      </c>
    </row>
    <row r="3260" spans="1:28" ht="67.5">
      <c r="A3260" s="475" t="s">
        <v>28982</v>
      </c>
      <c r="B3260" s="531" t="s">
        <v>12446</v>
      </c>
      <c r="C3260" s="636">
        <v>4218020764</v>
      </c>
      <c r="D3260" s="632" t="s">
        <v>265</v>
      </c>
      <c r="E3260" s="636" t="s">
        <v>12008</v>
      </c>
      <c r="F3260" s="634">
        <v>42356</v>
      </c>
      <c r="G3260" s="634">
        <v>42367</v>
      </c>
      <c r="H3260" s="632" t="s">
        <v>12674</v>
      </c>
      <c r="I3260" s="636" t="s">
        <v>541</v>
      </c>
      <c r="J3260" s="636"/>
      <c r="K3260" s="632" t="s">
        <v>10</v>
      </c>
      <c r="L3260" s="639">
        <v>1</v>
      </c>
      <c r="M3260" s="639" t="s">
        <v>694</v>
      </c>
      <c r="N3260" s="662">
        <v>14000</v>
      </c>
      <c r="O3260" s="662">
        <v>14000</v>
      </c>
      <c r="P3260" s="647">
        <f t="shared" si="103"/>
        <v>0</v>
      </c>
      <c r="Q3260" s="638">
        <f t="shared" si="104"/>
        <v>0</v>
      </c>
      <c r="R3260" s="636" t="s">
        <v>6297</v>
      </c>
      <c r="S3260" s="636">
        <v>7707049391</v>
      </c>
      <c r="T3260" s="528" t="s">
        <v>12313</v>
      </c>
      <c r="U3260" s="636"/>
      <c r="V3260" s="636"/>
      <c r="W3260" s="634">
        <v>42383</v>
      </c>
      <c r="X3260" s="634">
        <v>42559</v>
      </c>
      <c r="Y3260" s="632" t="s">
        <v>12675</v>
      </c>
      <c r="Z3260" s="662">
        <v>14000</v>
      </c>
      <c r="AA3260" s="636" t="s">
        <v>6297</v>
      </c>
      <c r="AB3260" s="636">
        <v>7707049391</v>
      </c>
    </row>
    <row r="3261" spans="1:28" ht="67.5">
      <c r="A3261" s="475" t="s">
        <v>28983</v>
      </c>
      <c r="B3261" s="531" t="s">
        <v>12449</v>
      </c>
      <c r="C3261" s="636">
        <v>4218005477</v>
      </c>
      <c r="D3261" s="632" t="s">
        <v>265</v>
      </c>
      <c r="E3261" s="636" t="s">
        <v>12008</v>
      </c>
      <c r="F3261" s="634">
        <v>42356</v>
      </c>
      <c r="G3261" s="634">
        <v>42367</v>
      </c>
      <c r="H3261" s="632" t="s">
        <v>12676</v>
      </c>
      <c r="I3261" s="636" t="s">
        <v>541</v>
      </c>
      <c r="J3261" s="636"/>
      <c r="K3261" s="632" t="s">
        <v>10</v>
      </c>
      <c r="L3261" s="639">
        <v>1</v>
      </c>
      <c r="M3261" s="639" t="s">
        <v>694</v>
      </c>
      <c r="N3261" s="662">
        <v>14000</v>
      </c>
      <c r="O3261" s="662">
        <v>14000</v>
      </c>
      <c r="P3261" s="647">
        <f t="shared" si="103"/>
        <v>0</v>
      </c>
      <c r="Q3261" s="638">
        <f t="shared" si="104"/>
        <v>0</v>
      </c>
      <c r="R3261" s="636" t="s">
        <v>6297</v>
      </c>
      <c r="S3261" s="636">
        <v>7707049391</v>
      </c>
      <c r="T3261" s="528" t="s">
        <v>12313</v>
      </c>
      <c r="U3261" s="636"/>
      <c r="V3261" s="636"/>
      <c r="W3261" s="634">
        <v>42383</v>
      </c>
      <c r="X3261" s="634">
        <v>42559</v>
      </c>
      <c r="Y3261" s="632" t="s">
        <v>12677</v>
      </c>
      <c r="Z3261" s="662">
        <v>14000</v>
      </c>
      <c r="AA3261" s="636" t="s">
        <v>6297</v>
      </c>
      <c r="AB3261" s="636">
        <v>7707049391</v>
      </c>
    </row>
    <row r="3262" spans="1:28" ht="67.5">
      <c r="A3262" s="475" t="s">
        <v>28984</v>
      </c>
      <c r="B3262" s="531" t="s">
        <v>12466</v>
      </c>
      <c r="C3262" s="636">
        <v>4218020676</v>
      </c>
      <c r="D3262" s="632" t="s">
        <v>265</v>
      </c>
      <c r="E3262" s="636" t="s">
        <v>12008</v>
      </c>
      <c r="F3262" s="634">
        <v>42356</v>
      </c>
      <c r="G3262" s="634">
        <v>42368</v>
      </c>
      <c r="H3262" s="636" t="s">
        <v>12678</v>
      </c>
      <c r="I3262" s="636" t="s">
        <v>541</v>
      </c>
      <c r="J3262" s="636"/>
      <c r="K3262" s="632" t="s">
        <v>10</v>
      </c>
      <c r="L3262" s="639">
        <v>1</v>
      </c>
      <c r="M3262" s="639" t="s">
        <v>694</v>
      </c>
      <c r="N3262" s="662">
        <v>14000</v>
      </c>
      <c r="O3262" s="662">
        <v>14000</v>
      </c>
      <c r="P3262" s="647">
        <f t="shared" si="103"/>
        <v>0</v>
      </c>
      <c r="Q3262" s="638">
        <f t="shared" si="104"/>
        <v>0</v>
      </c>
      <c r="R3262" s="636" t="s">
        <v>6297</v>
      </c>
      <c r="S3262" s="636">
        <v>7707049391</v>
      </c>
      <c r="T3262" s="528" t="s">
        <v>12313</v>
      </c>
      <c r="U3262" s="636"/>
      <c r="V3262" s="636"/>
      <c r="W3262" s="634">
        <v>42380</v>
      </c>
      <c r="X3262" s="634">
        <v>42555</v>
      </c>
      <c r="Y3262" s="636" t="s">
        <v>12679</v>
      </c>
      <c r="Z3262" s="662">
        <v>14000</v>
      </c>
      <c r="AA3262" s="636" t="s">
        <v>6297</v>
      </c>
      <c r="AB3262" s="636">
        <v>7707049391</v>
      </c>
    </row>
    <row r="3263" spans="1:28" ht="67.5">
      <c r="A3263" s="475" t="s">
        <v>28985</v>
      </c>
      <c r="B3263" s="531" t="s">
        <v>12680</v>
      </c>
      <c r="C3263" s="636">
        <v>4218018596</v>
      </c>
      <c r="D3263" s="632" t="s">
        <v>265</v>
      </c>
      <c r="E3263" s="636" t="s">
        <v>12008</v>
      </c>
      <c r="F3263" s="634">
        <v>42356</v>
      </c>
      <c r="G3263" s="634">
        <v>42368</v>
      </c>
      <c r="H3263" s="636" t="s">
        <v>12681</v>
      </c>
      <c r="I3263" s="636" t="s">
        <v>541</v>
      </c>
      <c r="J3263" s="636"/>
      <c r="K3263" s="632" t="s">
        <v>10</v>
      </c>
      <c r="L3263" s="639">
        <v>1</v>
      </c>
      <c r="M3263" s="639" t="s">
        <v>694</v>
      </c>
      <c r="N3263" s="662">
        <v>19088</v>
      </c>
      <c r="O3263" s="662">
        <v>19088</v>
      </c>
      <c r="P3263" s="647">
        <f t="shared" si="103"/>
        <v>0</v>
      </c>
      <c r="Q3263" s="638">
        <f t="shared" si="104"/>
        <v>0</v>
      </c>
      <c r="R3263" s="636" t="s">
        <v>6297</v>
      </c>
      <c r="S3263" s="636">
        <v>7707049391</v>
      </c>
      <c r="T3263" s="528" t="s">
        <v>12313</v>
      </c>
      <c r="U3263" s="636"/>
      <c r="V3263" s="636"/>
      <c r="W3263" s="634">
        <v>42380</v>
      </c>
      <c r="X3263" s="634">
        <v>42556</v>
      </c>
      <c r="Y3263" s="636" t="s">
        <v>12682</v>
      </c>
      <c r="Z3263" s="662">
        <v>19088</v>
      </c>
      <c r="AA3263" s="636" t="s">
        <v>6297</v>
      </c>
      <c r="AB3263" s="636">
        <v>7707049391</v>
      </c>
    </row>
    <row r="3264" spans="1:28" ht="67.5">
      <c r="A3264" s="475" t="s">
        <v>28986</v>
      </c>
      <c r="B3264" s="1172" t="s">
        <v>12683</v>
      </c>
      <c r="C3264" s="476">
        <v>4218017722</v>
      </c>
      <c r="D3264" s="632" t="s">
        <v>265</v>
      </c>
      <c r="E3264" s="636" t="s">
        <v>12008</v>
      </c>
      <c r="F3264" s="670">
        <v>42356</v>
      </c>
      <c r="G3264" s="670">
        <v>42368</v>
      </c>
      <c r="H3264" s="476" t="s">
        <v>12684</v>
      </c>
      <c r="I3264" s="636" t="s">
        <v>541</v>
      </c>
      <c r="J3264" s="636"/>
      <c r="K3264" s="632" t="s">
        <v>10</v>
      </c>
      <c r="L3264" s="639">
        <v>1</v>
      </c>
      <c r="M3264" s="639" t="s">
        <v>694</v>
      </c>
      <c r="N3264" s="640">
        <v>50000</v>
      </c>
      <c r="O3264" s="640">
        <v>50000</v>
      </c>
      <c r="P3264" s="647">
        <f t="shared" si="103"/>
        <v>0</v>
      </c>
      <c r="Q3264" s="638">
        <f t="shared" si="104"/>
        <v>0</v>
      </c>
      <c r="R3264" s="636" t="s">
        <v>6297</v>
      </c>
      <c r="S3264" s="636">
        <v>7707049391</v>
      </c>
      <c r="T3264" s="528" t="s">
        <v>12313</v>
      </c>
      <c r="U3264" s="636"/>
      <c r="V3264" s="636"/>
      <c r="W3264" s="670">
        <v>42369</v>
      </c>
      <c r="X3264" s="634">
        <v>42556</v>
      </c>
      <c r="Y3264" s="476" t="s">
        <v>12685</v>
      </c>
      <c r="Z3264" s="640">
        <v>50000</v>
      </c>
      <c r="AA3264" s="636" t="s">
        <v>6297</v>
      </c>
      <c r="AB3264" s="636">
        <v>7707049391</v>
      </c>
    </row>
    <row r="3265" spans="1:28" ht="67.5">
      <c r="A3265" s="475" t="s">
        <v>28987</v>
      </c>
      <c r="B3265" s="531" t="s">
        <v>12472</v>
      </c>
      <c r="C3265" s="476">
        <v>4218016729</v>
      </c>
      <c r="D3265" s="632" t="s">
        <v>265</v>
      </c>
      <c r="E3265" s="636" t="s">
        <v>12008</v>
      </c>
      <c r="F3265" s="670">
        <v>42356</v>
      </c>
      <c r="G3265" s="634">
        <v>42366</v>
      </c>
      <c r="H3265" s="636" t="s">
        <v>12686</v>
      </c>
      <c r="I3265" s="636" t="s">
        <v>541</v>
      </c>
      <c r="J3265" s="636"/>
      <c r="K3265" s="632" t="s">
        <v>10</v>
      </c>
      <c r="L3265" s="639">
        <v>1</v>
      </c>
      <c r="M3265" s="639" t="s">
        <v>694</v>
      </c>
      <c r="N3265" s="662">
        <v>14500</v>
      </c>
      <c r="O3265" s="662">
        <v>14500</v>
      </c>
      <c r="P3265" s="647">
        <f t="shared" si="103"/>
        <v>0</v>
      </c>
      <c r="Q3265" s="638">
        <f t="shared" si="104"/>
        <v>0</v>
      </c>
      <c r="R3265" s="636" t="s">
        <v>6297</v>
      </c>
      <c r="S3265" s="636">
        <v>7707049391</v>
      </c>
      <c r="T3265" s="528" t="s">
        <v>12687</v>
      </c>
      <c r="U3265" s="636"/>
      <c r="V3265" s="636"/>
      <c r="W3265" s="670">
        <v>42380</v>
      </c>
      <c r="X3265" s="634">
        <v>42555</v>
      </c>
      <c r="Y3265" s="476" t="s">
        <v>12688</v>
      </c>
      <c r="Z3265" s="662">
        <v>14500</v>
      </c>
      <c r="AA3265" s="636" t="s">
        <v>6297</v>
      </c>
      <c r="AB3265" s="636">
        <v>7707049391</v>
      </c>
    </row>
    <row r="3266" spans="1:28" ht="67.5">
      <c r="A3266" s="475" t="s">
        <v>28988</v>
      </c>
      <c r="B3266" s="531" t="s">
        <v>12689</v>
      </c>
      <c r="C3266" s="636">
        <v>4218020669</v>
      </c>
      <c r="D3266" s="632" t="s">
        <v>265</v>
      </c>
      <c r="E3266" s="636" t="s">
        <v>12008</v>
      </c>
      <c r="F3266" s="634">
        <v>42356</v>
      </c>
      <c r="G3266" s="670">
        <v>42368</v>
      </c>
      <c r="H3266" s="422" t="s">
        <v>12690</v>
      </c>
      <c r="I3266" s="636" t="s">
        <v>541</v>
      </c>
      <c r="J3266" s="636"/>
      <c r="K3266" s="632" t="s">
        <v>10</v>
      </c>
      <c r="L3266" s="639">
        <v>1</v>
      </c>
      <c r="M3266" s="639" t="s">
        <v>694</v>
      </c>
      <c r="N3266" s="637">
        <v>5000</v>
      </c>
      <c r="O3266" s="637">
        <v>5000</v>
      </c>
      <c r="P3266" s="647">
        <f t="shared" si="103"/>
        <v>0</v>
      </c>
      <c r="Q3266" s="638">
        <f t="shared" si="104"/>
        <v>0</v>
      </c>
      <c r="R3266" s="636" t="s">
        <v>6297</v>
      </c>
      <c r="S3266" s="636">
        <v>7707049391</v>
      </c>
      <c r="T3266" s="528" t="s">
        <v>12691</v>
      </c>
      <c r="U3266" s="636"/>
      <c r="V3266" s="636"/>
      <c r="W3266" s="634">
        <v>42019</v>
      </c>
      <c r="X3266" s="634">
        <v>42556</v>
      </c>
      <c r="Y3266" s="422" t="s">
        <v>12692</v>
      </c>
      <c r="Z3266" s="637">
        <v>5000</v>
      </c>
      <c r="AA3266" s="636" t="s">
        <v>6297</v>
      </c>
      <c r="AB3266" s="636">
        <v>7707049391</v>
      </c>
    </row>
    <row r="3267" spans="1:28" ht="67.5">
      <c r="A3267" s="475" t="s">
        <v>28989</v>
      </c>
      <c r="B3267" s="531" t="s">
        <v>12025</v>
      </c>
      <c r="C3267" s="636">
        <v>4218020517</v>
      </c>
      <c r="D3267" s="632" t="s">
        <v>265</v>
      </c>
      <c r="E3267" s="636" t="s">
        <v>12008</v>
      </c>
      <c r="F3267" s="634">
        <v>42394</v>
      </c>
      <c r="G3267" s="634">
        <v>42368</v>
      </c>
      <c r="H3267" s="632" t="s">
        <v>12693</v>
      </c>
      <c r="I3267" s="636" t="s">
        <v>541</v>
      </c>
      <c r="J3267" s="636"/>
      <c r="K3267" s="632" t="s">
        <v>10</v>
      </c>
      <c r="L3267" s="639">
        <v>1</v>
      </c>
      <c r="M3267" s="639" t="s">
        <v>694</v>
      </c>
      <c r="N3267" s="637">
        <v>12000</v>
      </c>
      <c r="O3267" s="637">
        <v>12000</v>
      </c>
      <c r="P3267" s="647">
        <f t="shared" si="103"/>
        <v>0</v>
      </c>
      <c r="Q3267" s="638">
        <f t="shared" si="104"/>
        <v>0</v>
      </c>
      <c r="R3267" s="636" t="s">
        <v>6297</v>
      </c>
      <c r="S3267" s="636">
        <v>7707049391</v>
      </c>
      <c r="T3267" s="528" t="s">
        <v>12694</v>
      </c>
      <c r="U3267" s="636"/>
      <c r="V3267" s="636"/>
      <c r="W3267" s="634">
        <v>42384</v>
      </c>
      <c r="X3267" s="634">
        <v>42556</v>
      </c>
      <c r="Y3267" s="632" t="s">
        <v>12695</v>
      </c>
      <c r="Z3267" s="637">
        <v>12000</v>
      </c>
      <c r="AA3267" s="636" t="s">
        <v>6297</v>
      </c>
      <c r="AB3267" s="636">
        <v>7707049391</v>
      </c>
    </row>
    <row r="3268" spans="1:28" ht="67.5">
      <c r="A3268" s="475" t="s">
        <v>28990</v>
      </c>
      <c r="B3268" s="531" t="s">
        <v>12254</v>
      </c>
      <c r="C3268" s="636">
        <v>4218025593</v>
      </c>
      <c r="D3268" s="632" t="s">
        <v>265</v>
      </c>
      <c r="E3268" s="636" t="s">
        <v>12008</v>
      </c>
      <c r="F3268" s="634">
        <v>42357</v>
      </c>
      <c r="G3268" s="634">
        <v>42368</v>
      </c>
      <c r="H3268" s="659" t="s">
        <v>12696</v>
      </c>
      <c r="I3268" s="636" t="s">
        <v>541</v>
      </c>
      <c r="J3268" s="636"/>
      <c r="K3268" s="632" t="s">
        <v>10</v>
      </c>
      <c r="L3268" s="639">
        <v>1</v>
      </c>
      <c r="M3268" s="639" t="s">
        <v>694</v>
      </c>
      <c r="N3268" s="637">
        <v>10000</v>
      </c>
      <c r="O3268" s="637">
        <v>10000</v>
      </c>
      <c r="P3268" s="647">
        <f t="shared" si="103"/>
        <v>0</v>
      </c>
      <c r="Q3268" s="638">
        <f t="shared" si="104"/>
        <v>0</v>
      </c>
      <c r="R3268" s="636" t="s">
        <v>6297</v>
      </c>
      <c r="S3268" s="636">
        <v>7707049391</v>
      </c>
      <c r="T3268" s="528" t="s">
        <v>12697</v>
      </c>
      <c r="U3268" s="636"/>
      <c r="V3268" s="636"/>
      <c r="W3268" s="634">
        <v>42369</v>
      </c>
      <c r="X3268" s="634">
        <v>42556</v>
      </c>
      <c r="Y3268" s="699" t="s">
        <v>12698</v>
      </c>
      <c r="Z3268" s="637">
        <v>10000</v>
      </c>
      <c r="AA3268" s="636" t="s">
        <v>6297</v>
      </c>
      <c r="AB3268" s="636">
        <v>7707049391</v>
      </c>
    </row>
    <row r="3269" spans="1:28" ht="67.5">
      <c r="A3269" s="475" t="s">
        <v>28991</v>
      </c>
      <c r="B3269" s="531" t="s">
        <v>12699</v>
      </c>
      <c r="C3269" s="476">
        <v>4218012322</v>
      </c>
      <c r="D3269" s="632" t="s">
        <v>265</v>
      </c>
      <c r="E3269" s="636" t="s">
        <v>12008</v>
      </c>
      <c r="F3269" s="670">
        <v>42356</v>
      </c>
      <c r="G3269" s="634">
        <v>42366</v>
      </c>
      <c r="H3269" s="636" t="s">
        <v>12700</v>
      </c>
      <c r="I3269" s="636"/>
      <c r="J3269" s="636"/>
      <c r="K3269" s="632" t="s">
        <v>10</v>
      </c>
      <c r="L3269" s="639">
        <v>1</v>
      </c>
      <c r="M3269" s="639" t="s">
        <v>694</v>
      </c>
      <c r="N3269" s="662">
        <v>11500</v>
      </c>
      <c r="O3269" s="662">
        <v>11500</v>
      </c>
      <c r="P3269" s="647">
        <f t="shared" si="103"/>
        <v>0</v>
      </c>
      <c r="Q3269" s="638">
        <f t="shared" si="104"/>
        <v>0</v>
      </c>
      <c r="R3269" s="636" t="s">
        <v>6297</v>
      </c>
      <c r="S3269" s="636">
        <v>7707049391</v>
      </c>
      <c r="T3269" s="528" t="s">
        <v>12701</v>
      </c>
      <c r="U3269" s="636"/>
      <c r="V3269" s="636"/>
      <c r="W3269" s="670">
        <v>42380</v>
      </c>
      <c r="X3269" s="634">
        <v>42556</v>
      </c>
      <c r="Y3269" s="476" t="s">
        <v>12702</v>
      </c>
      <c r="Z3269" s="662">
        <v>11500</v>
      </c>
      <c r="AA3269" s="636" t="s">
        <v>6297</v>
      </c>
      <c r="AB3269" s="636">
        <v>7707049391</v>
      </c>
    </row>
    <row r="3270" spans="1:28" ht="67.5">
      <c r="A3270" s="475" t="s">
        <v>28992</v>
      </c>
      <c r="B3270" s="531" t="s">
        <v>12254</v>
      </c>
      <c r="C3270" s="636">
        <v>4218025593</v>
      </c>
      <c r="D3270" s="632" t="s">
        <v>265</v>
      </c>
      <c r="E3270" s="636" t="s">
        <v>12008</v>
      </c>
      <c r="F3270" s="634">
        <v>42357</v>
      </c>
      <c r="G3270" s="634">
        <v>42368</v>
      </c>
      <c r="H3270" s="659" t="s">
        <v>12703</v>
      </c>
      <c r="I3270" s="636" t="s">
        <v>541</v>
      </c>
      <c r="J3270" s="632"/>
      <c r="K3270" s="632" t="s">
        <v>10</v>
      </c>
      <c r="L3270" s="639">
        <v>1</v>
      </c>
      <c r="M3270" s="639" t="s">
        <v>694</v>
      </c>
      <c r="N3270" s="637">
        <v>9000</v>
      </c>
      <c r="O3270" s="637">
        <v>9000</v>
      </c>
      <c r="P3270" s="647">
        <f t="shared" si="103"/>
        <v>0</v>
      </c>
      <c r="Q3270" s="638">
        <f t="shared" si="104"/>
        <v>0</v>
      </c>
      <c r="R3270" s="636" t="s">
        <v>6297</v>
      </c>
      <c r="S3270" s="636">
        <v>7707049391</v>
      </c>
      <c r="T3270" s="528" t="s">
        <v>12704</v>
      </c>
      <c r="U3270" s="636"/>
      <c r="V3270" s="636"/>
      <c r="W3270" s="634">
        <v>42369</v>
      </c>
      <c r="X3270" s="634">
        <v>42556</v>
      </c>
      <c r="Y3270" s="476" t="s">
        <v>12705</v>
      </c>
      <c r="Z3270" s="637">
        <v>9000</v>
      </c>
      <c r="AA3270" s="636" t="s">
        <v>6297</v>
      </c>
      <c r="AB3270" s="636">
        <v>7707049391</v>
      </c>
    </row>
    <row r="3271" spans="1:28" ht="56.25">
      <c r="A3271" s="475" t="s">
        <v>28993</v>
      </c>
      <c r="B3271" s="531" t="s">
        <v>12706</v>
      </c>
      <c r="C3271" s="528">
        <v>4218004730</v>
      </c>
      <c r="D3271" s="632" t="s">
        <v>9702</v>
      </c>
      <c r="E3271" s="632" t="s">
        <v>12707</v>
      </c>
      <c r="F3271" s="634">
        <v>42530</v>
      </c>
      <c r="G3271" s="634">
        <v>42530</v>
      </c>
      <c r="H3271" s="700" t="s">
        <v>12708</v>
      </c>
      <c r="I3271" s="701" t="s">
        <v>9705</v>
      </c>
      <c r="J3271" s="632"/>
      <c r="K3271" s="632" t="s">
        <v>10</v>
      </c>
      <c r="L3271" s="639">
        <v>1</v>
      </c>
      <c r="M3271" s="639" t="s">
        <v>694</v>
      </c>
      <c r="N3271" s="637">
        <v>30300</v>
      </c>
      <c r="O3271" s="637">
        <v>30300</v>
      </c>
      <c r="P3271" s="647">
        <f t="shared" si="103"/>
        <v>0</v>
      </c>
      <c r="Q3271" s="638">
        <f t="shared" si="104"/>
        <v>0</v>
      </c>
      <c r="R3271" s="476" t="s">
        <v>9736</v>
      </c>
      <c r="S3271" s="636">
        <v>7729656731</v>
      </c>
      <c r="T3271" s="528" t="s">
        <v>12709</v>
      </c>
      <c r="U3271" s="636"/>
      <c r="V3271" s="636"/>
      <c r="W3271" s="634">
        <v>42548</v>
      </c>
      <c r="X3271" s="670">
        <v>42548</v>
      </c>
      <c r="Y3271" s="700" t="s">
        <v>12710</v>
      </c>
      <c r="Z3271" s="637">
        <v>30300</v>
      </c>
      <c r="AA3271" s="476" t="s">
        <v>9736</v>
      </c>
      <c r="AB3271" s="636">
        <v>7729656731</v>
      </c>
    </row>
    <row r="3272" spans="1:28" ht="56.25">
      <c r="A3272" s="475" t="s">
        <v>28994</v>
      </c>
      <c r="B3272" s="531" t="s">
        <v>12706</v>
      </c>
      <c r="C3272" s="528">
        <v>4218004730</v>
      </c>
      <c r="D3272" s="632" t="s">
        <v>9702</v>
      </c>
      <c r="E3272" s="632" t="s">
        <v>12707</v>
      </c>
      <c r="F3272" s="634">
        <v>42517</v>
      </c>
      <c r="G3272" s="634">
        <v>42517</v>
      </c>
      <c r="H3272" s="700" t="s">
        <v>12711</v>
      </c>
      <c r="I3272" s="702" t="s">
        <v>9705</v>
      </c>
      <c r="J3272" s="632"/>
      <c r="K3272" s="632" t="s">
        <v>10</v>
      </c>
      <c r="L3272" s="639">
        <v>1</v>
      </c>
      <c r="M3272" s="639" t="s">
        <v>694</v>
      </c>
      <c r="N3272" s="637">
        <v>81975</v>
      </c>
      <c r="O3272" s="637">
        <v>81975</v>
      </c>
      <c r="P3272" s="647">
        <f t="shared" si="103"/>
        <v>0</v>
      </c>
      <c r="Q3272" s="638">
        <f t="shared" si="104"/>
        <v>0</v>
      </c>
      <c r="R3272" s="476" t="s">
        <v>11024</v>
      </c>
      <c r="S3272" s="636">
        <v>7725048330</v>
      </c>
      <c r="T3272" s="528" t="s">
        <v>12712</v>
      </c>
      <c r="U3272" s="636"/>
      <c r="V3272" s="636"/>
      <c r="W3272" s="634">
        <v>42558</v>
      </c>
      <c r="X3272" s="670">
        <v>42558</v>
      </c>
      <c r="Y3272" s="700" t="s">
        <v>12713</v>
      </c>
      <c r="Z3272" s="637">
        <v>81975</v>
      </c>
      <c r="AA3272" s="476" t="s">
        <v>11024</v>
      </c>
      <c r="AB3272" s="636">
        <v>7725048330</v>
      </c>
    </row>
    <row r="3273" spans="1:28" ht="56.25">
      <c r="A3273" s="475" t="s">
        <v>28995</v>
      </c>
      <c r="B3273" s="531" t="s">
        <v>12714</v>
      </c>
      <c r="C3273" s="528">
        <v>4218011978</v>
      </c>
      <c r="D3273" s="632" t="s">
        <v>9702</v>
      </c>
      <c r="E3273" s="632" t="s">
        <v>12707</v>
      </c>
      <c r="F3273" s="634">
        <v>42517</v>
      </c>
      <c r="G3273" s="634">
        <v>42517</v>
      </c>
      <c r="H3273" s="636" t="s">
        <v>12715</v>
      </c>
      <c r="I3273" s="636" t="s">
        <v>9705</v>
      </c>
      <c r="J3273" s="632"/>
      <c r="K3273" s="632" t="s">
        <v>10</v>
      </c>
      <c r="L3273" s="639">
        <v>1</v>
      </c>
      <c r="M3273" s="639" t="s">
        <v>694</v>
      </c>
      <c r="N3273" s="637">
        <v>62630</v>
      </c>
      <c r="O3273" s="637">
        <v>62630</v>
      </c>
      <c r="P3273" s="647">
        <f t="shared" si="103"/>
        <v>0</v>
      </c>
      <c r="Q3273" s="638">
        <f t="shared" si="104"/>
        <v>0</v>
      </c>
      <c r="R3273" s="476" t="s">
        <v>11024</v>
      </c>
      <c r="S3273" s="636">
        <v>7725048330</v>
      </c>
      <c r="T3273" s="528" t="s">
        <v>12712</v>
      </c>
      <c r="U3273" s="636"/>
      <c r="V3273" s="636"/>
      <c r="W3273" s="634">
        <v>42558</v>
      </c>
      <c r="X3273" s="670">
        <v>42558</v>
      </c>
      <c r="Y3273" s="636" t="s">
        <v>12716</v>
      </c>
      <c r="Z3273" s="637">
        <v>62630</v>
      </c>
      <c r="AA3273" s="528" t="s">
        <v>12712</v>
      </c>
      <c r="AB3273" s="636">
        <v>7725048330</v>
      </c>
    </row>
    <row r="3274" spans="1:28" ht="56.25">
      <c r="A3274" s="475" t="s">
        <v>28996</v>
      </c>
      <c r="B3274" s="531" t="s">
        <v>12717</v>
      </c>
      <c r="C3274" s="528">
        <v>4218020563</v>
      </c>
      <c r="D3274" s="632" t="s">
        <v>9702</v>
      </c>
      <c r="E3274" s="632" t="s">
        <v>12707</v>
      </c>
      <c r="F3274" s="634">
        <v>42515</v>
      </c>
      <c r="G3274" s="634">
        <v>42515</v>
      </c>
      <c r="H3274" s="632" t="s">
        <v>12718</v>
      </c>
      <c r="I3274" s="701" t="s">
        <v>9705</v>
      </c>
      <c r="J3274" s="632"/>
      <c r="K3274" s="632" t="s">
        <v>10</v>
      </c>
      <c r="L3274" s="639">
        <v>1</v>
      </c>
      <c r="M3274" s="639" t="s">
        <v>694</v>
      </c>
      <c r="N3274" s="637">
        <v>27846</v>
      </c>
      <c r="O3274" s="637">
        <v>27846</v>
      </c>
      <c r="P3274" s="647">
        <f t="shared" si="103"/>
        <v>0</v>
      </c>
      <c r="Q3274" s="638">
        <f t="shared" si="104"/>
        <v>0</v>
      </c>
      <c r="R3274" s="476" t="s">
        <v>9736</v>
      </c>
      <c r="S3274" s="636">
        <v>7729656731</v>
      </c>
      <c r="T3274" s="528" t="s">
        <v>12709</v>
      </c>
      <c r="U3274" s="636"/>
      <c r="V3274" s="636"/>
      <c r="W3274" s="634">
        <v>42550</v>
      </c>
      <c r="X3274" s="670">
        <v>42550</v>
      </c>
      <c r="Y3274" s="632" t="s">
        <v>12719</v>
      </c>
      <c r="Z3274" s="637">
        <v>27846</v>
      </c>
      <c r="AA3274" s="476" t="s">
        <v>9736</v>
      </c>
      <c r="AB3274" s="636">
        <v>7729656731</v>
      </c>
    </row>
    <row r="3275" spans="1:28" ht="56.25">
      <c r="A3275" s="475" t="s">
        <v>28997</v>
      </c>
      <c r="B3275" s="531" t="s">
        <v>5265</v>
      </c>
      <c r="C3275" s="528">
        <v>4218017948</v>
      </c>
      <c r="D3275" s="632" t="s">
        <v>9702</v>
      </c>
      <c r="E3275" s="632" t="s">
        <v>12707</v>
      </c>
      <c r="F3275" s="670">
        <v>42517</v>
      </c>
      <c r="G3275" s="634">
        <v>42551</v>
      </c>
      <c r="H3275" s="636" t="s">
        <v>12720</v>
      </c>
      <c r="I3275" s="701" t="s">
        <v>9705</v>
      </c>
      <c r="J3275" s="632"/>
      <c r="K3275" s="632" t="s">
        <v>10</v>
      </c>
      <c r="L3275" s="639">
        <v>1</v>
      </c>
      <c r="M3275" s="639" t="s">
        <v>694</v>
      </c>
      <c r="N3275" s="662">
        <v>66969</v>
      </c>
      <c r="O3275" s="662">
        <v>66969</v>
      </c>
      <c r="P3275" s="647">
        <f t="shared" si="103"/>
        <v>0</v>
      </c>
      <c r="Q3275" s="638">
        <f t="shared" si="104"/>
        <v>0</v>
      </c>
      <c r="R3275" s="476" t="s">
        <v>11024</v>
      </c>
      <c r="S3275" s="636">
        <v>7725048330</v>
      </c>
      <c r="T3275" s="528" t="s">
        <v>12712</v>
      </c>
      <c r="U3275" s="636"/>
      <c r="V3275" s="636"/>
      <c r="W3275" s="634">
        <v>42557</v>
      </c>
      <c r="X3275" s="670">
        <v>42557</v>
      </c>
      <c r="Y3275" s="636" t="s">
        <v>12721</v>
      </c>
      <c r="Z3275" s="662">
        <v>66969</v>
      </c>
      <c r="AA3275" s="476" t="s">
        <v>11024</v>
      </c>
      <c r="AB3275" s="636">
        <v>7725048330</v>
      </c>
    </row>
    <row r="3276" spans="1:28" ht="56.25">
      <c r="A3276" s="475" t="s">
        <v>28998</v>
      </c>
      <c r="B3276" s="531" t="s">
        <v>12722</v>
      </c>
      <c r="C3276" s="528">
        <v>4218016800</v>
      </c>
      <c r="D3276" s="632" t="s">
        <v>9702</v>
      </c>
      <c r="E3276" s="632" t="s">
        <v>12707</v>
      </c>
      <c r="F3276" s="703">
        <v>42517</v>
      </c>
      <c r="G3276" s="670">
        <v>42552</v>
      </c>
      <c r="H3276" s="632" t="s">
        <v>12723</v>
      </c>
      <c r="I3276" s="701" t="s">
        <v>9705</v>
      </c>
      <c r="J3276" s="632"/>
      <c r="K3276" s="632" t="s">
        <v>10</v>
      </c>
      <c r="L3276" s="639">
        <v>1</v>
      </c>
      <c r="M3276" s="639" t="s">
        <v>694</v>
      </c>
      <c r="N3276" s="637">
        <v>67440</v>
      </c>
      <c r="O3276" s="637">
        <v>67440</v>
      </c>
      <c r="P3276" s="647">
        <f t="shared" si="103"/>
        <v>0</v>
      </c>
      <c r="Q3276" s="638">
        <f t="shared" si="104"/>
        <v>0</v>
      </c>
      <c r="R3276" s="476" t="s">
        <v>11024</v>
      </c>
      <c r="S3276" s="636">
        <v>7725048330</v>
      </c>
      <c r="T3276" s="528" t="s">
        <v>12712</v>
      </c>
      <c r="U3276" s="636"/>
      <c r="V3276" s="636"/>
      <c r="W3276" s="704">
        <v>42558</v>
      </c>
      <c r="X3276" s="670">
        <v>42558</v>
      </c>
      <c r="Y3276" s="632" t="s">
        <v>12724</v>
      </c>
      <c r="Z3276" s="637">
        <v>67440</v>
      </c>
      <c r="AA3276" s="476" t="s">
        <v>11024</v>
      </c>
      <c r="AB3276" s="636">
        <v>7725048330</v>
      </c>
    </row>
    <row r="3277" spans="1:28" ht="56.25">
      <c r="A3277" s="475" t="s">
        <v>28999</v>
      </c>
      <c r="B3277" s="531" t="s">
        <v>5251</v>
      </c>
      <c r="C3277" s="528">
        <v>4218010685</v>
      </c>
      <c r="D3277" s="632" t="s">
        <v>9702</v>
      </c>
      <c r="E3277" s="632" t="s">
        <v>12707</v>
      </c>
      <c r="F3277" s="670">
        <v>42516</v>
      </c>
      <c r="G3277" s="634">
        <v>42552</v>
      </c>
      <c r="H3277" s="636" t="s">
        <v>12725</v>
      </c>
      <c r="I3277" s="701" t="s">
        <v>9705</v>
      </c>
      <c r="J3277" s="632"/>
      <c r="K3277" s="632" t="s">
        <v>10</v>
      </c>
      <c r="L3277" s="639">
        <v>1</v>
      </c>
      <c r="M3277" s="639" t="s">
        <v>694</v>
      </c>
      <c r="N3277" s="662">
        <v>24208</v>
      </c>
      <c r="O3277" s="662">
        <v>24208</v>
      </c>
      <c r="P3277" s="647">
        <f t="shared" si="103"/>
        <v>0</v>
      </c>
      <c r="Q3277" s="638">
        <f t="shared" si="104"/>
        <v>0</v>
      </c>
      <c r="R3277" s="476" t="s">
        <v>11024</v>
      </c>
      <c r="S3277" s="636">
        <v>7725048330</v>
      </c>
      <c r="T3277" s="528" t="s">
        <v>12712</v>
      </c>
      <c r="U3277" s="636"/>
      <c r="V3277" s="636"/>
      <c r="W3277" s="634">
        <v>42558</v>
      </c>
      <c r="X3277" s="670">
        <v>42558</v>
      </c>
      <c r="Y3277" s="659">
        <v>3.4218010685159997E+18</v>
      </c>
      <c r="Z3277" s="662">
        <v>24208</v>
      </c>
      <c r="AA3277" s="476" t="s">
        <v>11024</v>
      </c>
      <c r="AB3277" s="636">
        <v>7725048330</v>
      </c>
    </row>
    <row r="3278" spans="1:28" ht="56.25">
      <c r="A3278" s="475" t="s">
        <v>29000</v>
      </c>
      <c r="B3278" s="531" t="s">
        <v>12717</v>
      </c>
      <c r="C3278" s="528">
        <v>4218020563</v>
      </c>
      <c r="D3278" s="632" t="s">
        <v>9702</v>
      </c>
      <c r="E3278" s="632" t="s">
        <v>12707</v>
      </c>
      <c r="F3278" s="670">
        <v>42517</v>
      </c>
      <c r="G3278" s="634">
        <v>42555</v>
      </c>
      <c r="H3278" s="632" t="s">
        <v>12726</v>
      </c>
      <c r="I3278" s="701" t="s">
        <v>9705</v>
      </c>
      <c r="J3278" s="632"/>
      <c r="K3278" s="632" t="s">
        <v>10</v>
      </c>
      <c r="L3278" s="639">
        <v>1</v>
      </c>
      <c r="M3278" s="639" t="s">
        <v>694</v>
      </c>
      <c r="N3278" s="662">
        <v>10680</v>
      </c>
      <c r="O3278" s="662">
        <v>10680</v>
      </c>
      <c r="P3278" s="647">
        <f t="shared" si="103"/>
        <v>0</v>
      </c>
      <c r="Q3278" s="638">
        <f t="shared" si="104"/>
        <v>0</v>
      </c>
      <c r="R3278" s="476" t="s">
        <v>11024</v>
      </c>
      <c r="S3278" s="636">
        <v>7725048330</v>
      </c>
      <c r="T3278" s="528" t="s">
        <v>12712</v>
      </c>
      <c r="U3278" s="636"/>
      <c r="V3278" s="636"/>
      <c r="W3278" s="634">
        <v>42562</v>
      </c>
      <c r="X3278" s="670">
        <v>42562</v>
      </c>
      <c r="Y3278" s="665" t="s">
        <v>12727</v>
      </c>
      <c r="Z3278" s="662">
        <v>10680</v>
      </c>
      <c r="AA3278" s="476" t="s">
        <v>11024</v>
      </c>
      <c r="AB3278" s="636">
        <v>7725048330</v>
      </c>
    </row>
    <row r="3279" spans="1:28" ht="56.25">
      <c r="A3279" s="475" t="s">
        <v>29001</v>
      </c>
      <c r="B3279" s="531" t="s">
        <v>12728</v>
      </c>
      <c r="C3279" s="528">
        <v>4218004025</v>
      </c>
      <c r="D3279" s="632" t="s">
        <v>9702</v>
      </c>
      <c r="E3279" s="632" t="s">
        <v>12707</v>
      </c>
      <c r="F3279" s="670">
        <v>42520</v>
      </c>
      <c r="G3279" s="634">
        <v>42555</v>
      </c>
      <c r="H3279" s="632" t="s">
        <v>12729</v>
      </c>
      <c r="I3279" s="701" t="s">
        <v>9705</v>
      </c>
      <c r="J3279" s="636"/>
      <c r="K3279" s="632" t="s">
        <v>10</v>
      </c>
      <c r="L3279" s="639">
        <v>1</v>
      </c>
      <c r="M3279" s="639" t="s">
        <v>694</v>
      </c>
      <c r="N3279" s="662">
        <v>36015</v>
      </c>
      <c r="O3279" s="662">
        <v>36015</v>
      </c>
      <c r="P3279" s="647">
        <f t="shared" si="103"/>
        <v>0</v>
      </c>
      <c r="Q3279" s="638">
        <f t="shared" si="104"/>
        <v>0</v>
      </c>
      <c r="R3279" s="476" t="s">
        <v>11024</v>
      </c>
      <c r="S3279" s="636">
        <v>7725048330</v>
      </c>
      <c r="T3279" s="528" t="s">
        <v>12712</v>
      </c>
      <c r="U3279" s="636"/>
      <c r="V3279" s="636"/>
      <c r="W3279" s="634">
        <v>42562</v>
      </c>
      <c r="X3279" s="670">
        <v>42562</v>
      </c>
      <c r="Y3279" s="665">
        <v>3.4218004025159997E+18</v>
      </c>
      <c r="Z3279" s="662">
        <v>36015</v>
      </c>
      <c r="AA3279" s="476" t="s">
        <v>11024</v>
      </c>
      <c r="AB3279" s="636">
        <v>7725048330</v>
      </c>
    </row>
    <row r="3280" spans="1:28" ht="56.25">
      <c r="A3280" s="475" t="s">
        <v>29002</v>
      </c>
      <c r="B3280" s="531" t="s">
        <v>12730</v>
      </c>
      <c r="C3280" s="528">
        <v>4218020193</v>
      </c>
      <c r="D3280" s="632" t="s">
        <v>9702</v>
      </c>
      <c r="E3280" s="632" t="s">
        <v>12707</v>
      </c>
      <c r="F3280" s="670">
        <v>42548</v>
      </c>
      <c r="G3280" s="634">
        <v>42555</v>
      </c>
      <c r="H3280" s="632" t="s">
        <v>12726</v>
      </c>
      <c r="I3280" s="701" t="s">
        <v>9705</v>
      </c>
      <c r="J3280" s="636"/>
      <c r="K3280" s="632" t="s">
        <v>10</v>
      </c>
      <c r="L3280" s="639">
        <v>1</v>
      </c>
      <c r="M3280" s="639" t="s">
        <v>694</v>
      </c>
      <c r="N3280" s="662">
        <v>71879</v>
      </c>
      <c r="O3280" s="662">
        <v>71879</v>
      </c>
      <c r="P3280" s="647">
        <f t="shared" si="103"/>
        <v>0</v>
      </c>
      <c r="Q3280" s="638">
        <f t="shared" si="104"/>
        <v>0</v>
      </c>
      <c r="R3280" s="476" t="s">
        <v>11024</v>
      </c>
      <c r="S3280" s="636">
        <v>7725048330</v>
      </c>
      <c r="T3280" s="528" t="s">
        <v>12712</v>
      </c>
      <c r="U3280" s="636"/>
      <c r="V3280" s="636"/>
      <c r="W3280" s="634">
        <v>42557</v>
      </c>
      <c r="X3280" s="670">
        <v>42557</v>
      </c>
      <c r="Y3280" s="665">
        <v>3.4218020891160003E+18</v>
      </c>
      <c r="Z3280" s="662">
        <v>71879</v>
      </c>
      <c r="AA3280" s="476" t="s">
        <v>11024</v>
      </c>
      <c r="AB3280" s="636">
        <v>7725048330</v>
      </c>
    </row>
    <row r="3281" spans="1:28" ht="56.25">
      <c r="A3281" s="475" t="s">
        <v>29003</v>
      </c>
      <c r="B3281" s="531" t="s">
        <v>12714</v>
      </c>
      <c r="C3281" s="528">
        <v>4218011978</v>
      </c>
      <c r="D3281" s="632" t="s">
        <v>9702</v>
      </c>
      <c r="E3281" s="632" t="s">
        <v>12707</v>
      </c>
      <c r="F3281" s="634">
        <v>42537</v>
      </c>
      <c r="G3281" s="634">
        <v>42559</v>
      </c>
      <c r="H3281" s="636" t="s">
        <v>12731</v>
      </c>
      <c r="I3281" s="636" t="s">
        <v>9705</v>
      </c>
      <c r="J3281" s="636"/>
      <c r="K3281" s="632" t="s">
        <v>10</v>
      </c>
      <c r="L3281" s="639">
        <v>1</v>
      </c>
      <c r="M3281" s="639" t="s">
        <v>694</v>
      </c>
      <c r="N3281" s="637">
        <v>189470</v>
      </c>
      <c r="O3281" s="637">
        <v>189470</v>
      </c>
      <c r="P3281" s="647">
        <f t="shared" si="103"/>
        <v>0</v>
      </c>
      <c r="Q3281" s="638">
        <f t="shared" si="104"/>
        <v>0</v>
      </c>
      <c r="R3281" s="476" t="s">
        <v>12732</v>
      </c>
      <c r="S3281" s="636">
        <v>7714016753</v>
      </c>
      <c r="T3281" s="528" t="s">
        <v>12733</v>
      </c>
      <c r="U3281" s="636"/>
      <c r="V3281" s="636"/>
      <c r="W3281" s="634">
        <v>42565</v>
      </c>
      <c r="X3281" s="670">
        <v>42565</v>
      </c>
      <c r="Y3281" s="636" t="s">
        <v>12734</v>
      </c>
      <c r="Z3281" s="637">
        <v>189470</v>
      </c>
      <c r="AA3281" s="476" t="s">
        <v>12732</v>
      </c>
      <c r="AB3281" s="636">
        <v>7714016753</v>
      </c>
    </row>
    <row r="3282" spans="1:28" ht="56.25">
      <c r="A3282" s="475" t="s">
        <v>29004</v>
      </c>
      <c r="B3282" s="531" t="s">
        <v>12706</v>
      </c>
      <c r="C3282" s="528">
        <v>4218004730</v>
      </c>
      <c r="D3282" s="632" t="s">
        <v>9702</v>
      </c>
      <c r="E3282" s="632" t="s">
        <v>12707</v>
      </c>
      <c r="F3282" s="704">
        <v>42536</v>
      </c>
      <c r="G3282" s="705">
        <v>42558</v>
      </c>
      <c r="H3282" s="700" t="s">
        <v>12735</v>
      </c>
      <c r="I3282" s="701" t="s">
        <v>9705</v>
      </c>
      <c r="J3282" s="700"/>
      <c r="K3282" s="632" t="s">
        <v>10</v>
      </c>
      <c r="L3282" s="639">
        <v>1</v>
      </c>
      <c r="M3282" s="639" t="s">
        <v>694</v>
      </c>
      <c r="N3282" s="637">
        <v>43530</v>
      </c>
      <c r="O3282" s="637">
        <v>43530</v>
      </c>
      <c r="P3282" s="647">
        <f t="shared" si="103"/>
        <v>0</v>
      </c>
      <c r="Q3282" s="638">
        <f t="shared" si="104"/>
        <v>0</v>
      </c>
      <c r="R3282" s="528" t="s">
        <v>12732</v>
      </c>
      <c r="S3282" s="632" t="s">
        <v>11030</v>
      </c>
      <c r="T3282" s="528" t="s">
        <v>12733</v>
      </c>
      <c r="U3282" s="636"/>
      <c r="V3282" s="636"/>
      <c r="W3282" s="704">
        <v>42565</v>
      </c>
      <c r="X3282" s="705">
        <v>42565</v>
      </c>
      <c r="Y3282" s="700" t="s">
        <v>12736</v>
      </c>
      <c r="Z3282" s="637">
        <v>43530</v>
      </c>
      <c r="AA3282" s="528" t="s">
        <v>12732</v>
      </c>
      <c r="AB3282" s="632" t="s">
        <v>11030</v>
      </c>
    </row>
    <row r="3283" spans="1:28" ht="56.25">
      <c r="A3283" s="475" t="s">
        <v>29005</v>
      </c>
      <c r="B3283" s="531" t="s">
        <v>12737</v>
      </c>
      <c r="C3283" s="528">
        <v>4218016704</v>
      </c>
      <c r="D3283" s="632" t="s">
        <v>9702</v>
      </c>
      <c r="E3283" s="632" t="s">
        <v>12707</v>
      </c>
      <c r="F3283" s="634">
        <v>42535</v>
      </c>
      <c r="G3283" s="670">
        <v>42562</v>
      </c>
      <c r="H3283" s="636" t="s">
        <v>12738</v>
      </c>
      <c r="I3283" s="700" t="s">
        <v>9705</v>
      </c>
      <c r="J3283" s="636"/>
      <c r="K3283" s="632" t="s">
        <v>10</v>
      </c>
      <c r="L3283" s="639">
        <v>1</v>
      </c>
      <c r="M3283" s="639" t="s">
        <v>694</v>
      </c>
      <c r="N3283" s="637">
        <v>48798</v>
      </c>
      <c r="O3283" s="637">
        <v>48798</v>
      </c>
      <c r="P3283" s="647">
        <f t="shared" ref="P3283:P3346" si="105">N3283-O3283</f>
        <v>0</v>
      </c>
      <c r="Q3283" s="638">
        <f t="shared" ref="Q3283:Q3346" si="106">(100-((O3283/N3283)*100))/100</f>
        <v>0</v>
      </c>
      <c r="R3283" s="476" t="s">
        <v>12739</v>
      </c>
      <c r="S3283" s="636">
        <v>7714016753</v>
      </c>
      <c r="T3283" s="528" t="s">
        <v>12740</v>
      </c>
      <c r="U3283" s="636"/>
      <c r="V3283" s="636"/>
      <c r="W3283" s="634">
        <v>42569</v>
      </c>
      <c r="X3283" s="670">
        <v>42570</v>
      </c>
      <c r="Y3283" s="636" t="s">
        <v>12741</v>
      </c>
      <c r="Z3283" s="637">
        <v>48798</v>
      </c>
      <c r="AA3283" s="476" t="s">
        <v>12732</v>
      </c>
      <c r="AB3283" s="636">
        <v>7714016753</v>
      </c>
    </row>
    <row r="3284" spans="1:28" ht="56.25">
      <c r="A3284" s="475" t="s">
        <v>29006</v>
      </c>
      <c r="B3284" s="531" t="s">
        <v>12730</v>
      </c>
      <c r="C3284" s="528">
        <v>4218020193</v>
      </c>
      <c r="D3284" s="632" t="s">
        <v>9702</v>
      </c>
      <c r="E3284" s="632" t="s">
        <v>12707</v>
      </c>
      <c r="F3284" s="704">
        <v>42517</v>
      </c>
      <c r="G3284" s="705">
        <v>42563</v>
      </c>
      <c r="H3284" s="706" t="s">
        <v>12742</v>
      </c>
      <c r="I3284" s="701" t="s">
        <v>9705</v>
      </c>
      <c r="J3284" s="700"/>
      <c r="K3284" s="632" t="s">
        <v>10</v>
      </c>
      <c r="L3284" s="639">
        <v>1</v>
      </c>
      <c r="M3284" s="639" t="s">
        <v>694</v>
      </c>
      <c r="N3284" s="637">
        <v>173678</v>
      </c>
      <c r="O3284" s="637">
        <v>173678</v>
      </c>
      <c r="P3284" s="647">
        <f t="shared" si="105"/>
        <v>0</v>
      </c>
      <c r="Q3284" s="638">
        <f t="shared" si="106"/>
        <v>0</v>
      </c>
      <c r="R3284" s="528" t="s">
        <v>12732</v>
      </c>
      <c r="S3284" s="632" t="s">
        <v>11030</v>
      </c>
      <c r="T3284" s="528" t="s">
        <v>12740</v>
      </c>
      <c r="U3284" s="636"/>
      <c r="V3284" s="636"/>
      <c r="W3284" s="704">
        <v>42569</v>
      </c>
      <c r="X3284" s="705">
        <v>42569</v>
      </c>
      <c r="Y3284" s="706">
        <v>3.4218020193159997E+18</v>
      </c>
      <c r="Z3284" s="637">
        <v>173678</v>
      </c>
      <c r="AA3284" s="528" t="s">
        <v>12732</v>
      </c>
      <c r="AB3284" s="632" t="s">
        <v>11030</v>
      </c>
    </row>
    <row r="3285" spans="1:28" ht="56.25">
      <c r="A3285" s="475" t="s">
        <v>29007</v>
      </c>
      <c r="B3285" s="531" t="s">
        <v>12737</v>
      </c>
      <c r="C3285" s="528">
        <v>4218016704</v>
      </c>
      <c r="D3285" s="632" t="s">
        <v>9702</v>
      </c>
      <c r="E3285" s="632" t="s">
        <v>12707</v>
      </c>
      <c r="F3285" s="670">
        <v>42555</v>
      </c>
      <c r="G3285" s="634">
        <v>42566</v>
      </c>
      <c r="H3285" s="636" t="s">
        <v>12743</v>
      </c>
      <c r="I3285" s="700" t="s">
        <v>9705</v>
      </c>
      <c r="J3285" s="636"/>
      <c r="K3285" s="632" t="s">
        <v>10</v>
      </c>
      <c r="L3285" s="639">
        <v>1</v>
      </c>
      <c r="M3285" s="639" t="s">
        <v>694</v>
      </c>
      <c r="N3285" s="662">
        <v>34246</v>
      </c>
      <c r="O3285" s="662">
        <v>34246</v>
      </c>
      <c r="P3285" s="647">
        <f t="shared" si="105"/>
        <v>0</v>
      </c>
      <c r="Q3285" s="638">
        <f t="shared" si="106"/>
        <v>0</v>
      </c>
      <c r="R3285" s="476" t="s">
        <v>11024</v>
      </c>
      <c r="S3285" s="636">
        <v>7725048330</v>
      </c>
      <c r="T3285" s="528" t="s">
        <v>12712</v>
      </c>
      <c r="U3285" s="636"/>
      <c r="V3285" s="636"/>
      <c r="W3285" s="634">
        <v>42572</v>
      </c>
      <c r="X3285" s="670">
        <v>42572</v>
      </c>
      <c r="Y3285" s="636" t="s">
        <v>12744</v>
      </c>
      <c r="Z3285" s="662">
        <v>34246</v>
      </c>
      <c r="AA3285" s="476" t="s">
        <v>11024</v>
      </c>
      <c r="AB3285" s="636">
        <v>7725048330</v>
      </c>
    </row>
    <row r="3286" spans="1:28" ht="56.25">
      <c r="A3286" s="475" t="s">
        <v>29008</v>
      </c>
      <c r="B3286" s="531" t="s">
        <v>5265</v>
      </c>
      <c r="C3286" s="528">
        <v>4218017948</v>
      </c>
      <c r="D3286" s="632" t="s">
        <v>9702</v>
      </c>
      <c r="E3286" s="632" t="s">
        <v>12707</v>
      </c>
      <c r="F3286" s="670">
        <v>42555</v>
      </c>
      <c r="G3286" s="634">
        <v>42566</v>
      </c>
      <c r="H3286" s="636" t="s">
        <v>12745</v>
      </c>
      <c r="I3286" s="701" t="s">
        <v>9705</v>
      </c>
      <c r="J3286" s="636"/>
      <c r="K3286" s="632" t="s">
        <v>10</v>
      </c>
      <c r="L3286" s="639">
        <v>1</v>
      </c>
      <c r="M3286" s="639" t="s">
        <v>694</v>
      </c>
      <c r="N3286" s="662">
        <v>6240</v>
      </c>
      <c r="O3286" s="662">
        <v>6240</v>
      </c>
      <c r="P3286" s="647">
        <f t="shared" si="105"/>
        <v>0</v>
      </c>
      <c r="Q3286" s="638">
        <f t="shared" si="106"/>
        <v>0</v>
      </c>
      <c r="R3286" s="476" t="s">
        <v>12739</v>
      </c>
      <c r="S3286" s="636">
        <v>7714016753</v>
      </c>
      <c r="T3286" s="528" t="s">
        <v>12740</v>
      </c>
      <c r="U3286" s="636"/>
      <c r="V3286" s="636"/>
      <c r="W3286" s="634">
        <v>42572</v>
      </c>
      <c r="X3286" s="634">
        <v>42572</v>
      </c>
      <c r="Y3286" s="636" t="s">
        <v>12746</v>
      </c>
      <c r="Z3286" s="662">
        <v>6240</v>
      </c>
      <c r="AA3286" s="476" t="s">
        <v>12739</v>
      </c>
      <c r="AB3286" s="636">
        <v>7714016753</v>
      </c>
    </row>
    <row r="3287" spans="1:28" ht="56.25">
      <c r="A3287" s="475" t="s">
        <v>29009</v>
      </c>
      <c r="B3287" s="531" t="s">
        <v>12728</v>
      </c>
      <c r="C3287" s="528">
        <v>4218004025</v>
      </c>
      <c r="D3287" s="632" t="s">
        <v>9702</v>
      </c>
      <c r="E3287" s="632" t="s">
        <v>12707</v>
      </c>
      <c r="F3287" s="634">
        <v>42555</v>
      </c>
      <c r="G3287" s="634">
        <v>42555</v>
      </c>
      <c r="H3287" s="665" t="s">
        <v>12747</v>
      </c>
      <c r="I3287" s="701" t="s">
        <v>9705</v>
      </c>
      <c r="J3287" s="636"/>
      <c r="K3287" s="632" t="s">
        <v>10</v>
      </c>
      <c r="L3287" s="639">
        <v>1</v>
      </c>
      <c r="M3287" s="639" t="s">
        <v>694</v>
      </c>
      <c r="N3287" s="637">
        <v>44354</v>
      </c>
      <c r="O3287" s="637">
        <v>44354</v>
      </c>
      <c r="P3287" s="647">
        <f t="shared" si="105"/>
        <v>0</v>
      </c>
      <c r="Q3287" s="638">
        <f t="shared" si="106"/>
        <v>0</v>
      </c>
      <c r="R3287" s="476" t="s">
        <v>12732</v>
      </c>
      <c r="S3287" s="636">
        <v>7714016753</v>
      </c>
      <c r="T3287" s="528" t="s">
        <v>12733</v>
      </c>
      <c r="U3287" s="636"/>
      <c r="V3287" s="636"/>
      <c r="W3287" s="634">
        <v>42576</v>
      </c>
      <c r="X3287" s="634">
        <v>42607</v>
      </c>
      <c r="Y3287" s="665" t="s">
        <v>12748</v>
      </c>
      <c r="Z3287" s="637">
        <v>44354</v>
      </c>
      <c r="AA3287" s="476" t="s">
        <v>12732</v>
      </c>
      <c r="AB3287" s="636">
        <v>7714016753</v>
      </c>
    </row>
    <row r="3288" spans="1:28" ht="56.25">
      <c r="A3288" s="475" t="s">
        <v>29010</v>
      </c>
      <c r="B3288" s="531" t="s">
        <v>12717</v>
      </c>
      <c r="C3288" s="528">
        <v>4218020563</v>
      </c>
      <c r="D3288" s="632" t="s">
        <v>9702</v>
      </c>
      <c r="E3288" s="632" t="s">
        <v>12707</v>
      </c>
      <c r="F3288" s="634">
        <v>42555</v>
      </c>
      <c r="G3288" s="634">
        <v>42555</v>
      </c>
      <c r="H3288" s="636" t="s">
        <v>12749</v>
      </c>
      <c r="I3288" s="701" t="s">
        <v>9705</v>
      </c>
      <c r="J3288" s="636"/>
      <c r="K3288" s="632" t="s">
        <v>10</v>
      </c>
      <c r="L3288" s="639">
        <v>1</v>
      </c>
      <c r="M3288" s="639" t="s">
        <v>694</v>
      </c>
      <c r="N3288" s="637">
        <v>15800</v>
      </c>
      <c r="O3288" s="637">
        <v>15800</v>
      </c>
      <c r="P3288" s="647">
        <f t="shared" si="105"/>
        <v>0</v>
      </c>
      <c r="Q3288" s="638">
        <f t="shared" si="106"/>
        <v>0</v>
      </c>
      <c r="R3288" s="476" t="s">
        <v>12732</v>
      </c>
      <c r="S3288" s="636">
        <v>7714016753</v>
      </c>
      <c r="T3288" s="528" t="s">
        <v>12733</v>
      </c>
      <c r="U3288" s="636"/>
      <c r="V3288" s="636"/>
      <c r="W3288" s="634">
        <v>42576</v>
      </c>
      <c r="X3288" s="636" t="s">
        <v>12750</v>
      </c>
      <c r="Y3288" s="665" t="s">
        <v>12751</v>
      </c>
      <c r="Z3288" s="637">
        <v>15800</v>
      </c>
      <c r="AA3288" s="476" t="s">
        <v>12732</v>
      </c>
      <c r="AB3288" s="636">
        <v>7714016753</v>
      </c>
    </row>
    <row r="3289" spans="1:28" ht="67.5">
      <c r="A3289" s="475" t="s">
        <v>29011</v>
      </c>
      <c r="B3289" s="531" t="s">
        <v>5265</v>
      </c>
      <c r="C3289" s="528">
        <v>4218017948</v>
      </c>
      <c r="D3289" s="632" t="s">
        <v>9702</v>
      </c>
      <c r="E3289" s="632" t="s">
        <v>12707</v>
      </c>
      <c r="F3289" s="670">
        <v>42555</v>
      </c>
      <c r="G3289" s="634">
        <v>42566</v>
      </c>
      <c r="H3289" s="636" t="s">
        <v>12752</v>
      </c>
      <c r="I3289" s="701" t="s">
        <v>9705</v>
      </c>
      <c r="J3289" s="636"/>
      <c r="K3289" s="632" t="s">
        <v>10</v>
      </c>
      <c r="L3289" s="639">
        <v>1</v>
      </c>
      <c r="M3289" s="639" t="s">
        <v>694</v>
      </c>
      <c r="N3289" s="637">
        <v>84962</v>
      </c>
      <c r="O3289" s="637">
        <v>84962</v>
      </c>
      <c r="P3289" s="647">
        <f t="shared" si="105"/>
        <v>0</v>
      </c>
      <c r="Q3289" s="638">
        <f t="shared" si="106"/>
        <v>0</v>
      </c>
      <c r="R3289" s="636" t="s">
        <v>10424</v>
      </c>
      <c r="S3289" s="632" t="s">
        <v>11072</v>
      </c>
      <c r="T3289" s="636" t="s">
        <v>12753</v>
      </c>
      <c r="U3289" s="636"/>
      <c r="V3289" s="636"/>
      <c r="W3289" s="634">
        <v>42576</v>
      </c>
      <c r="X3289" s="634">
        <v>42576</v>
      </c>
      <c r="Y3289" s="636" t="s">
        <v>12754</v>
      </c>
      <c r="Z3289" s="637">
        <v>84962</v>
      </c>
      <c r="AA3289" s="636" t="s">
        <v>10424</v>
      </c>
      <c r="AB3289" s="632" t="s">
        <v>11072</v>
      </c>
    </row>
    <row r="3290" spans="1:28" ht="56.25">
      <c r="A3290" s="475" t="s">
        <v>29012</v>
      </c>
      <c r="B3290" s="531" t="s">
        <v>5265</v>
      </c>
      <c r="C3290" s="528">
        <v>4218017948</v>
      </c>
      <c r="D3290" s="632" t="s">
        <v>9702</v>
      </c>
      <c r="E3290" s="632" t="s">
        <v>12707</v>
      </c>
      <c r="F3290" s="634">
        <v>42537</v>
      </c>
      <c r="G3290" s="670">
        <v>42562</v>
      </c>
      <c r="H3290" s="636" t="s">
        <v>12755</v>
      </c>
      <c r="I3290" s="701" t="s">
        <v>9705</v>
      </c>
      <c r="J3290" s="636"/>
      <c r="K3290" s="632" t="s">
        <v>10</v>
      </c>
      <c r="L3290" s="639">
        <v>1</v>
      </c>
      <c r="M3290" s="639" t="s">
        <v>694</v>
      </c>
      <c r="N3290" s="637">
        <v>30366.6</v>
      </c>
      <c r="O3290" s="637">
        <v>30366.6</v>
      </c>
      <c r="P3290" s="647">
        <f t="shared" si="105"/>
        <v>0</v>
      </c>
      <c r="Q3290" s="638">
        <f t="shared" si="106"/>
        <v>0</v>
      </c>
      <c r="R3290" s="476" t="s">
        <v>12756</v>
      </c>
      <c r="S3290" s="636">
        <v>7714335823</v>
      </c>
      <c r="T3290" s="528" t="s">
        <v>12757</v>
      </c>
      <c r="U3290" s="636"/>
      <c r="V3290" s="636"/>
      <c r="W3290" s="634">
        <v>42579</v>
      </c>
      <c r="X3290" s="634">
        <v>42579</v>
      </c>
      <c r="Y3290" s="636" t="s">
        <v>12758</v>
      </c>
      <c r="Z3290" s="637">
        <v>30366.6</v>
      </c>
      <c r="AA3290" s="476" t="s">
        <v>12756</v>
      </c>
      <c r="AB3290" s="636">
        <v>7714335823</v>
      </c>
    </row>
    <row r="3291" spans="1:28" ht="56.25">
      <c r="A3291" s="475" t="s">
        <v>29013</v>
      </c>
      <c r="B3291" s="531" t="s">
        <v>12706</v>
      </c>
      <c r="C3291" s="528">
        <v>4218004730</v>
      </c>
      <c r="D3291" s="632" t="s">
        <v>9702</v>
      </c>
      <c r="E3291" s="632" t="s">
        <v>12707</v>
      </c>
      <c r="F3291" s="634">
        <v>42537</v>
      </c>
      <c r="G3291" s="634">
        <v>42537</v>
      </c>
      <c r="H3291" s="700" t="s">
        <v>12759</v>
      </c>
      <c r="I3291" s="701" t="s">
        <v>9705</v>
      </c>
      <c r="J3291" s="636"/>
      <c r="K3291" s="632" t="s">
        <v>10</v>
      </c>
      <c r="L3291" s="639">
        <v>1</v>
      </c>
      <c r="M3291" s="639" t="s">
        <v>694</v>
      </c>
      <c r="N3291" s="637">
        <v>24717</v>
      </c>
      <c r="O3291" s="637">
        <v>24717</v>
      </c>
      <c r="P3291" s="647">
        <f t="shared" si="105"/>
        <v>0</v>
      </c>
      <c r="Q3291" s="638">
        <f t="shared" si="106"/>
        <v>0</v>
      </c>
      <c r="R3291" s="476" t="s">
        <v>12756</v>
      </c>
      <c r="S3291" s="636">
        <v>7714335823</v>
      </c>
      <c r="T3291" s="528" t="s">
        <v>12757</v>
      </c>
      <c r="U3291" s="636"/>
      <c r="V3291" s="636"/>
      <c r="W3291" s="634">
        <v>42579</v>
      </c>
      <c r="X3291" s="634">
        <v>42584</v>
      </c>
      <c r="Y3291" s="700" t="s">
        <v>12760</v>
      </c>
      <c r="Z3291" s="637">
        <v>24717</v>
      </c>
      <c r="AA3291" s="476" t="s">
        <v>12756</v>
      </c>
      <c r="AB3291" s="636">
        <v>7714335823</v>
      </c>
    </row>
    <row r="3292" spans="1:28" ht="56.25">
      <c r="A3292" s="475" t="s">
        <v>29014</v>
      </c>
      <c r="B3292" s="531" t="s">
        <v>12730</v>
      </c>
      <c r="C3292" s="528">
        <v>11</v>
      </c>
      <c r="D3292" s="632" t="s">
        <v>9702</v>
      </c>
      <c r="E3292" s="632" t="s">
        <v>12707</v>
      </c>
      <c r="F3292" s="634">
        <v>42536</v>
      </c>
      <c r="G3292" s="634">
        <v>42536</v>
      </c>
      <c r="H3292" s="665" t="s">
        <v>12761</v>
      </c>
      <c r="I3292" s="701" t="s">
        <v>9705</v>
      </c>
      <c r="J3292" s="636"/>
      <c r="K3292" s="632" t="s">
        <v>10</v>
      </c>
      <c r="L3292" s="639">
        <v>1</v>
      </c>
      <c r="M3292" s="639" t="s">
        <v>694</v>
      </c>
      <c r="N3292" s="637">
        <v>11299.2</v>
      </c>
      <c r="O3292" s="637">
        <v>11299.2</v>
      </c>
      <c r="P3292" s="647">
        <f t="shared" si="105"/>
        <v>0</v>
      </c>
      <c r="Q3292" s="638">
        <f t="shared" si="106"/>
        <v>0</v>
      </c>
      <c r="R3292" s="476" t="s">
        <v>12756</v>
      </c>
      <c r="S3292" s="636">
        <v>7714335823</v>
      </c>
      <c r="T3292" s="528" t="s">
        <v>12757</v>
      </c>
      <c r="U3292" s="636"/>
      <c r="V3292" s="636"/>
      <c r="W3292" s="634">
        <v>42584</v>
      </c>
      <c r="X3292" s="670">
        <v>42584</v>
      </c>
      <c r="Y3292" s="706">
        <v>3.4118020193159997E+18</v>
      </c>
      <c r="Z3292" s="637">
        <v>11299.2</v>
      </c>
      <c r="AA3292" s="476" t="s">
        <v>12756</v>
      </c>
      <c r="AB3292" s="636">
        <v>7714335823</v>
      </c>
    </row>
    <row r="3293" spans="1:28" ht="67.5">
      <c r="A3293" s="475" t="s">
        <v>29015</v>
      </c>
      <c r="B3293" s="531" t="s">
        <v>5251</v>
      </c>
      <c r="C3293" s="528">
        <v>4218010685</v>
      </c>
      <c r="D3293" s="632" t="s">
        <v>9702</v>
      </c>
      <c r="E3293" s="632" t="s">
        <v>12707</v>
      </c>
      <c r="F3293" s="634">
        <v>42521</v>
      </c>
      <c r="G3293" s="670">
        <v>42521</v>
      </c>
      <c r="H3293" s="636" t="s">
        <v>12762</v>
      </c>
      <c r="I3293" s="701" t="s">
        <v>9705</v>
      </c>
      <c r="J3293" s="636"/>
      <c r="K3293" s="632" t="s">
        <v>10</v>
      </c>
      <c r="L3293" s="639">
        <v>1</v>
      </c>
      <c r="M3293" s="639" t="s">
        <v>694</v>
      </c>
      <c r="N3293" s="637">
        <v>179313.75</v>
      </c>
      <c r="O3293" s="637">
        <v>179313.75</v>
      </c>
      <c r="P3293" s="647">
        <f t="shared" si="105"/>
        <v>0</v>
      </c>
      <c r="Q3293" s="638">
        <f t="shared" si="106"/>
        <v>0</v>
      </c>
      <c r="R3293" s="476" t="s">
        <v>10424</v>
      </c>
      <c r="S3293" s="632" t="s">
        <v>11072</v>
      </c>
      <c r="T3293" s="528" t="s">
        <v>12763</v>
      </c>
      <c r="U3293" s="636"/>
      <c r="V3293" s="636"/>
      <c r="W3293" s="634">
        <v>42576</v>
      </c>
      <c r="X3293" s="670">
        <v>42585</v>
      </c>
      <c r="Y3293" s="659" t="s">
        <v>12764</v>
      </c>
      <c r="Z3293" s="637">
        <v>179313.75</v>
      </c>
      <c r="AA3293" s="476" t="s">
        <v>10424</v>
      </c>
      <c r="AB3293" s="632" t="s">
        <v>11072</v>
      </c>
    </row>
    <row r="3294" spans="1:28" ht="56.25">
      <c r="A3294" s="475" t="s">
        <v>29016</v>
      </c>
      <c r="B3294" s="531" t="s">
        <v>12730</v>
      </c>
      <c r="C3294" s="528">
        <v>4218020193</v>
      </c>
      <c r="D3294" s="632" t="s">
        <v>9702</v>
      </c>
      <c r="E3294" s="632" t="s">
        <v>12707</v>
      </c>
      <c r="F3294" s="670">
        <v>42555</v>
      </c>
      <c r="G3294" s="634">
        <v>42555</v>
      </c>
      <c r="H3294" s="665" t="s">
        <v>12765</v>
      </c>
      <c r="I3294" s="700" t="s">
        <v>9705</v>
      </c>
      <c r="J3294" s="636"/>
      <c r="K3294" s="632" t="s">
        <v>10</v>
      </c>
      <c r="L3294" s="639">
        <v>1</v>
      </c>
      <c r="M3294" s="639" t="s">
        <v>694</v>
      </c>
      <c r="N3294" s="662">
        <v>47088.91</v>
      </c>
      <c r="O3294" s="662">
        <v>47088.91</v>
      </c>
      <c r="P3294" s="647">
        <f t="shared" si="105"/>
        <v>0</v>
      </c>
      <c r="Q3294" s="638">
        <f t="shared" si="106"/>
        <v>0</v>
      </c>
      <c r="R3294" s="528" t="s">
        <v>12766</v>
      </c>
      <c r="S3294" s="636">
        <v>7715995942</v>
      </c>
      <c r="T3294" s="528" t="s">
        <v>12767</v>
      </c>
      <c r="U3294" s="636"/>
      <c r="V3294" s="636"/>
      <c r="W3294" s="634">
        <v>42597</v>
      </c>
      <c r="X3294" s="670">
        <v>42597</v>
      </c>
      <c r="Y3294" s="659" t="s">
        <v>12768</v>
      </c>
      <c r="Z3294" s="662">
        <v>47088.91</v>
      </c>
      <c r="AA3294" s="528" t="s">
        <v>12766</v>
      </c>
      <c r="AB3294" s="636">
        <v>7715995942</v>
      </c>
    </row>
    <row r="3295" spans="1:28" ht="56.25">
      <c r="A3295" s="475" t="s">
        <v>29017</v>
      </c>
      <c r="B3295" s="531" t="s">
        <v>12728</v>
      </c>
      <c r="C3295" s="528">
        <v>4218004025</v>
      </c>
      <c r="D3295" s="632" t="s">
        <v>9702</v>
      </c>
      <c r="E3295" s="632" t="s">
        <v>12707</v>
      </c>
      <c r="F3295" s="670">
        <v>42555</v>
      </c>
      <c r="G3295" s="634">
        <v>42555</v>
      </c>
      <c r="H3295" s="665" t="s">
        <v>12769</v>
      </c>
      <c r="I3295" s="700" t="s">
        <v>9705</v>
      </c>
      <c r="J3295" s="636"/>
      <c r="K3295" s="632" t="s">
        <v>10</v>
      </c>
      <c r="L3295" s="639">
        <v>1</v>
      </c>
      <c r="M3295" s="639" t="s">
        <v>694</v>
      </c>
      <c r="N3295" s="637">
        <v>278845.38</v>
      </c>
      <c r="O3295" s="637">
        <v>278845.38</v>
      </c>
      <c r="P3295" s="647">
        <f t="shared" si="105"/>
        <v>0</v>
      </c>
      <c r="Q3295" s="638">
        <f t="shared" si="106"/>
        <v>0</v>
      </c>
      <c r="R3295" s="528" t="s">
        <v>12766</v>
      </c>
      <c r="S3295" s="636">
        <v>7715995942</v>
      </c>
      <c r="T3295" s="528" t="s">
        <v>12767</v>
      </c>
      <c r="U3295" s="636"/>
      <c r="V3295" s="636"/>
      <c r="W3295" s="634">
        <v>42597</v>
      </c>
      <c r="X3295" s="670">
        <v>42597</v>
      </c>
      <c r="Y3295" s="659" t="s">
        <v>12770</v>
      </c>
      <c r="Z3295" s="637">
        <v>278845.38</v>
      </c>
      <c r="AA3295" s="528" t="s">
        <v>12766</v>
      </c>
      <c r="AB3295" s="636">
        <v>7715995942</v>
      </c>
    </row>
    <row r="3296" spans="1:28" ht="56.25">
      <c r="A3296" s="475" t="s">
        <v>29018</v>
      </c>
      <c r="B3296" s="531" t="s">
        <v>12717</v>
      </c>
      <c r="C3296" s="528">
        <v>4218020563</v>
      </c>
      <c r="D3296" s="632" t="s">
        <v>9702</v>
      </c>
      <c r="E3296" s="632" t="s">
        <v>12707</v>
      </c>
      <c r="F3296" s="670">
        <v>42555</v>
      </c>
      <c r="G3296" s="634">
        <v>42555</v>
      </c>
      <c r="H3296" s="636" t="s">
        <v>12771</v>
      </c>
      <c r="I3296" s="700" t="s">
        <v>9705</v>
      </c>
      <c r="J3296" s="636"/>
      <c r="K3296" s="632" t="s">
        <v>10</v>
      </c>
      <c r="L3296" s="639">
        <v>1</v>
      </c>
      <c r="M3296" s="639" t="s">
        <v>694</v>
      </c>
      <c r="N3296" s="662">
        <v>266210.34000000003</v>
      </c>
      <c r="O3296" s="662">
        <v>266210.34000000003</v>
      </c>
      <c r="P3296" s="647">
        <f t="shared" si="105"/>
        <v>0</v>
      </c>
      <c r="Q3296" s="638">
        <f t="shared" si="106"/>
        <v>0</v>
      </c>
      <c r="R3296" s="528" t="s">
        <v>12766</v>
      </c>
      <c r="S3296" s="636">
        <v>7715995942</v>
      </c>
      <c r="T3296" s="528" t="s">
        <v>12767</v>
      </c>
      <c r="U3296" s="636"/>
      <c r="V3296" s="636"/>
      <c r="W3296" s="634">
        <v>42597</v>
      </c>
      <c r="X3296" s="670">
        <v>42597</v>
      </c>
      <c r="Y3296" s="659" t="s">
        <v>12772</v>
      </c>
      <c r="Z3296" s="662">
        <v>266210.34000000003</v>
      </c>
      <c r="AA3296" s="528" t="s">
        <v>12766</v>
      </c>
      <c r="AB3296" s="636">
        <v>7715995942</v>
      </c>
    </row>
    <row r="3297" spans="1:28" ht="56.25">
      <c r="A3297" s="475" t="s">
        <v>29019</v>
      </c>
      <c r="B3297" s="531" t="s">
        <v>12706</v>
      </c>
      <c r="C3297" s="528">
        <v>4218004730</v>
      </c>
      <c r="D3297" s="632" t="s">
        <v>9702</v>
      </c>
      <c r="E3297" s="632" t="s">
        <v>12707</v>
      </c>
      <c r="F3297" s="670">
        <v>42570</v>
      </c>
      <c r="G3297" s="634">
        <v>42570</v>
      </c>
      <c r="H3297" s="636" t="s">
        <v>12773</v>
      </c>
      <c r="I3297" s="700" t="s">
        <v>9705</v>
      </c>
      <c r="J3297" s="636"/>
      <c r="K3297" s="632" t="s">
        <v>10</v>
      </c>
      <c r="L3297" s="639">
        <v>1</v>
      </c>
      <c r="M3297" s="639" t="s">
        <v>694</v>
      </c>
      <c r="N3297" s="662">
        <v>157354.23000000001</v>
      </c>
      <c r="O3297" s="662">
        <v>157354.23000000001</v>
      </c>
      <c r="P3297" s="647">
        <f t="shared" si="105"/>
        <v>0</v>
      </c>
      <c r="Q3297" s="638">
        <f t="shared" si="106"/>
        <v>0</v>
      </c>
      <c r="R3297" s="476" t="s">
        <v>9710</v>
      </c>
      <c r="S3297" s="636">
        <v>7715995942</v>
      </c>
      <c r="T3297" s="528" t="s">
        <v>12774</v>
      </c>
      <c r="U3297" s="636"/>
      <c r="V3297" s="636"/>
      <c r="W3297" s="634">
        <v>42576</v>
      </c>
      <c r="X3297" s="670">
        <v>42597</v>
      </c>
      <c r="Y3297" s="659" t="s">
        <v>12775</v>
      </c>
      <c r="Z3297" s="662">
        <v>157354.23000000001</v>
      </c>
      <c r="AA3297" s="476" t="s">
        <v>9710</v>
      </c>
      <c r="AB3297" s="636">
        <v>7715995942</v>
      </c>
    </row>
    <row r="3298" spans="1:28" ht="56.25">
      <c r="A3298" s="475" t="s">
        <v>29020</v>
      </c>
      <c r="B3298" s="531" t="s">
        <v>12714</v>
      </c>
      <c r="C3298" s="528">
        <v>4218011978</v>
      </c>
      <c r="D3298" s="632" t="s">
        <v>9702</v>
      </c>
      <c r="E3298" s="632" t="s">
        <v>12707</v>
      </c>
      <c r="F3298" s="670">
        <v>42573</v>
      </c>
      <c r="G3298" s="634">
        <v>42573</v>
      </c>
      <c r="H3298" s="636" t="s">
        <v>12776</v>
      </c>
      <c r="I3298" s="700" t="s">
        <v>9705</v>
      </c>
      <c r="J3298" s="636"/>
      <c r="K3298" s="632" t="s">
        <v>10</v>
      </c>
      <c r="L3298" s="639">
        <v>1</v>
      </c>
      <c r="M3298" s="639" t="s">
        <v>694</v>
      </c>
      <c r="N3298" s="637">
        <v>71366.899999999994</v>
      </c>
      <c r="O3298" s="637">
        <v>71366.899999999994</v>
      </c>
      <c r="P3298" s="647">
        <f t="shared" si="105"/>
        <v>0</v>
      </c>
      <c r="Q3298" s="638">
        <f t="shared" si="106"/>
        <v>0</v>
      </c>
      <c r="R3298" s="476" t="s">
        <v>9710</v>
      </c>
      <c r="S3298" s="636">
        <v>7715995942</v>
      </c>
      <c r="T3298" s="528" t="s">
        <v>12774</v>
      </c>
      <c r="U3298" s="636"/>
      <c r="V3298" s="636"/>
      <c r="W3298" s="634">
        <v>42213</v>
      </c>
      <c r="X3298" s="670">
        <v>42597</v>
      </c>
      <c r="Y3298" s="659" t="s">
        <v>12777</v>
      </c>
      <c r="Z3298" s="637">
        <v>71366.899999999994</v>
      </c>
      <c r="AA3298" s="476" t="s">
        <v>9710</v>
      </c>
      <c r="AB3298" s="636">
        <v>7715995942</v>
      </c>
    </row>
    <row r="3299" spans="1:28" ht="56.25">
      <c r="A3299" s="475" t="s">
        <v>29021</v>
      </c>
      <c r="B3299" s="531" t="s">
        <v>5251</v>
      </c>
      <c r="C3299" s="528">
        <v>4218010685</v>
      </c>
      <c r="D3299" s="632" t="s">
        <v>9702</v>
      </c>
      <c r="E3299" s="632" t="s">
        <v>12707</v>
      </c>
      <c r="F3299" s="670">
        <v>42555</v>
      </c>
      <c r="G3299" s="634">
        <v>42555</v>
      </c>
      <c r="H3299" s="636" t="s">
        <v>12778</v>
      </c>
      <c r="I3299" s="700" t="s">
        <v>9705</v>
      </c>
      <c r="J3299" s="636"/>
      <c r="K3299" s="632" t="s">
        <v>10</v>
      </c>
      <c r="L3299" s="639">
        <v>1</v>
      </c>
      <c r="M3299" s="639" t="s">
        <v>694</v>
      </c>
      <c r="N3299" s="637">
        <v>36215.85</v>
      </c>
      <c r="O3299" s="637">
        <v>36215.85</v>
      </c>
      <c r="P3299" s="647">
        <f t="shared" si="105"/>
        <v>0</v>
      </c>
      <c r="Q3299" s="638">
        <f t="shared" si="106"/>
        <v>0</v>
      </c>
      <c r="R3299" s="476" t="s">
        <v>9710</v>
      </c>
      <c r="S3299" s="636">
        <v>7715995942</v>
      </c>
      <c r="T3299" s="528" t="s">
        <v>12774</v>
      </c>
      <c r="U3299" s="636"/>
      <c r="V3299" s="636"/>
      <c r="W3299" s="634">
        <v>42597</v>
      </c>
      <c r="X3299" s="670">
        <v>42597</v>
      </c>
      <c r="Y3299" s="636" t="s">
        <v>12779</v>
      </c>
      <c r="Z3299" s="637">
        <v>36215.85</v>
      </c>
      <c r="AA3299" s="476" t="s">
        <v>9710</v>
      </c>
      <c r="AB3299" s="636">
        <v>7715995942</v>
      </c>
    </row>
    <row r="3300" spans="1:28" ht="56.25">
      <c r="A3300" s="475" t="s">
        <v>29022</v>
      </c>
      <c r="B3300" s="531" t="s">
        <v>12737</v>
      </c>
      <c r="C3300" s="528">
        <v>4218016704</v>
      </c>
      <c r="D3300" s="632" t="s">
        <v>9702</v>
      </c>
      <c r="E3300" s="632" t="s">
        <v>12707</v>
      </c>
      <c r="F3300" s="670">
        <v>42555</v>
      </c>
      <c r="G3300" s="634">
        <v>42566</v>
      </c>
      <c r="H3300" s="636" t="s">
        <v>12780</v>
      </c>
      <c r="I3300" s="700" t="s">
        <v>9705</v>
      </c>
      <c r="J3300" s="636"/>
      <c r="K3300" s="632" t="s">
        <v>10</v>
      </c>
      <c r="L3300" s="639">
        <v>1</v>
      </c>
      <c r="M3300" s="639" t="s">
        <v>694</v>
      </c>
      <c r="N3300" s="637">
        <v>304194.55</v>
      </c>
      <c r="O3300" s="637">
        <v>304194.55</v>
      </c>
      <c r="P3300" s="647">
        <f t="shared" si="105"/>
        <v>0</v>
      </c>
      <c r="Q3300" s="638">
        <f t="shared" si="106"/>
        <v>0</v>
      </c>
      <c r="R3300" s="476" t="s">
        <v>9710</v>
      </c>
      <c r="S3300" s="636">
        <v>7715995942</v>
      </c>
      <c r="T3300" s="528" t="s">
        <v>12774</v>
      </c>
      <c r="U3300" s="636"/>
      <c r="V3300" s="636"/>
      <c r="W3300" s="634">
        <v>42576</v>
      </c>
      <c r="X3300" s="670">
        <v>42597</v>
      </c>
      <c r="Y3300" s="659" t="s">
        <v>12781</v>
      </c>
      <c r="Z3300" s="637">
        <v>304194.55</v>
      </c>
      <c r="AA3300" s="476" t="s">
        <v>9710</v>
      </c>
      <c r="AB3300" s="636">
        <v>7715995942</v>
      </c>
    </row>
    <row r="3301" spans="1:28" ht="56.25">
      <c r="A3301" s="475" t="s">
        <v>29023</v>
      </c>
      <c r="B3301" s="531" t="s">
        <v>5265</v>
      </c>
      <c r="C3301" s="528">
        <v>4218017948</v>
      </c>
      <c r="D3301" s="632" t="s">
        <v>9702</v>
      </c>
      <c r="E3301" s="632" t="s">
        <v>12707</v>
      </c>
      <c r="F3301" s="670">
        <v>42555</v>
      </c>
      <c r="G3301" s="634">
        <v>42555</v>
      </c>
      <c r="H3301" s="636" t="s">
        <v>12782</v>
      </c>
      <c r="I3301" s="700" t="s">
        <v>9705</v>
      </c>
      <c r="J3301" s="636"/>
      <c r="K3301" s="632" t="s">
        <v>10</v>
      </c>
      <c r="L3301" s="639">
        <v>1</v>
      </c>
      <c r="M3301" s="639" t="s">
        <v>694</v>
      </c>
      <c r="N3301" s="637">
        <v>111104.51</v>
      </c>
      <c r="O3301" s="637">
        <v>111104.51</v>
      </c>
      <c r="P3301" s="647">
        <f t="shared" si="105"/>
        <v>0</v>
      </c>
      <c r="Q3301" s="638">
        <f t="shared" si="106"/>
        <v>0</v>
      </c>
      <c r="R3301" s="476" t="s">
        <v>9710</v>
      </c>
      <c r="S3301" s="636">
        <v>7715995942</v>
      </c>
      <c r="T3301" s="528" t="s">
        <v>12774</v>
      </c>
      <c r="U3301" s="636"/>
      <c r="V3301" s="636"/>
      <c r="W3301" s="634">
        <v>42576</v>
      </c>
      <c r="X3301" s="670">
        <v>42597</v>
      </c>
      <c r="Y3301" s="659" t="s">
        <v>12783</v>
      </c>
      <c r="Z3301" s="637">
        <v>111104.51</v>
      </c>
      <c r="AA3301" s="476" t="s">
        <v>9710</v>
      </c>
      <c r="AB3301" s="636">
        <v>7715995942</v>
      </c>
    </row>
    <row r="3302" spans="1:28" ht="56.25">
      <c r="A3302" s="475" t="s">
        <v>29024</v>
      </c>
      <c r="B3302" s="531" t="s">
        <v>12722</v>
      </c>
      <c r="C3302" s="528">
        <v>4218016800</v>
      </c>
      <c r="D3302" s="632" t="s">
        <v>9702</v>
      </c>
      <c r="E3302" s="632" t="s">
        <v>12707</v>
      </c>
      <c r="F3302" s="670">
        <v>42555</v>
      </c>
      <c r="G3302" s="634">
        <v>42555</v>
      </c>
      <c r="H3302" s="636" t="s">
        <v>12784</v>
      </c>
      <c r="I3302" s="700" t="s">
        <v>9705</v>
      </c>
      <c r="J3302" s="636"/>
      <c r="K3302" s="632" t="s">
        <v>10</v>
      </c>
      <c r="L3302" s="639">
        <v>1</v>
      </c>
      <c r="M3302" s="639" t="s">
        <v>694</v>
      </c>
      <c r="N3302" s="637">
        <v>263819.71000000002</v>
      </c>
      <c r="O3302" s="637">
        <v>263819.71000000002</v>
      </c>
      <c r="P3302" s="647">
        <f t="shared" si="105"/>
        <v>0</v>
      </c>
      <c r="Q3302" s="638">
        <f t="shared" si="106"/>
        <v>0</v>
      </c>
      <c r="R3302" s="476" t="s">
        <v>9710</v>
      </c>
      <c r="S3302" s="636">
        <v>7715995942</v>
      </c>
      <c r="T3302" s="528" t="s">
        <v>12774</v>
      </c>
      <c r="U3302" s="636"/>
      <c r="V3302" s="636"/>
      <c r="W3302" s="634">
        <v>42601</v>
      </c>
      <c r="X3302" s="670">
        <v>42558</v>
      </c>
      <c r="Y3302" s="636" t="s">
        <v>12785</v>
      </c>
      <c r="Z3302" s="637">
        <v>263819.71000000002</v>
      </c>
      <c r="AA3302" s="476" t="s">
        <v>9710</v>
      </c>
      <c r="AB3302" s="636">
        <v>7715995942</v>
      </c>
    </row>
    <row r="3303" spans="1:28" ht="56.25">
      <c r="A3303" s="475" t="s">
        <v>29025</v>
      </c>
      <c r="B3303" s="531" t="s">
        <v>12786</v>
      </c>
      <c r="C3303" s="636">
        <v>4218016817</v>
      </c>
      <c r="D3303" s="632" t="s">
        <v>9702</v>
      </c>
      <c r="E3303" s="632" t="s">
        <v>12707</v>
      </c>
      <c r="F3303" s="634">
        <v>42517</v>
      </c>
      <c r="G3303" s="634">
        <v>42517</v>
      </c>
      <c r="H3303" s="665" t="s">
        <v>12787</v>
      </c>
      <c r="I3303" s="701" t="s">
        <v>9705</v>
      </c>
      <c r="J3303" s="632"/>
      <c r="K3303" s="632" t="s">
        <v>10</v>
      </c>
      <c r="L3303" s="639">
        <v>1</v>
      </c>
      <c r="M3303" s="639" t="s">
        <v>694</v>
      </c>
      <c r="N3303" s="662">
        <v>6780</v>
      </c>
      <c r="O3303" s="662">
        <v>6780</v>
      </c>
      <c r="P3303" s="647">
        <f t="shared" si="105"/>
        <v>0</v>
      </c>
      <c r="Q3303" s="638">
        <f t="shared" si="106"/>
        <v>0</v>
      </c>
      <c r="R3303" s="476" t="s">
        <v>11024</v>
      </c>
      <c r="S3303" s="636">
        <v>7725048330</v>
      </c>
      <c r="T3303" s="528" t="s">
        <v>12712</v>
      </c>
      <c r="U3303" s="636"/>
      <c r="V3303" s="636"/>
      <c r="W3303" s="634">
        <v>42557</v>
      </c>
      <c r="X3303" s="634">
        <v>42551</v>
      </c>
      <c r="Y3303" s="636" t="s">
        <v>12788</v>
      </c>
      <c r="Z3303" s="662">
        <v>6780</v>
      </c>
      <c r="AA3303" s="528" t="s">
        <v>11024</v>
      </c>
      <c r="AB3303" s="636">
        <v>7725048330</v>
      </c>
    </row>
    <row r="3304" spans="1:28" ht="67.5">
      <c r="A3304" s="475" t="s">
        <v>29026</v>
      </c>
      <c r="B3304" s="531" t="s">
        <v>12789</v>
      </c>
      <c r="C3304" s="636">
        <v>4218020475</v>
      </c>
      <c r="D3304" s="632" t="s">
        <v>9702</v>
      </c>
      <c r="E3304" s="632" t="s">
        <v>12707</v>
      </c>
      <c r="F3304" s="634">
        <v>42517</v>
      </c>
      <c r="G3304" s="634">
        <v>42517</v>
      </c>
      <c r="H3304" s="665" t="s">
        <v>12790</v>
      </c>
      <c r="I3304" s="701" t="s">
        <v>9705</v>
      </c>
      <c r="J3304" s="632"/>
      <c r="K3304" s="632" t="s">
        <v>10</v>
      </c>
      <c r="L3304" s="639">
        <v>1</v>
      </c>
      <c r="M3304" s="639" t="s">
        <v>694</v>
      </c>
      <c r="N3304" s="662">
        <v>18604</v>
      </c>
      <c r="O3304" s="662">
        <v>18604</v>
      </c>
      <c r="P3304" s="647">
        <f t="shared" si="105"/>
        <v>0</v>
      </c>
      <c r="Q3304" s="638">
        <f t="shared" si="106"/>
        <v>0</v>
      </c>
      <c r="R3304" s="476" t="s">
        <v>11024</v>
      </c>
      <c r="S3304" s="636">
        <v>7725048330</v>
      </c>
      <c r="T3304" s="528" t="s">
        <v>12712</v>
      </c>
      <c r="U3304" s="636"/>
      <c r="V3304" s="636"/>
      <c r="W3304" s="634">
        <v>42557</v>
      </c>
      <c r="X3304" s="634">
        <v>42551</v>
      </c>
      <c r="Y3304" s="636" t="s">
        <v>12791</v>
      </c>
      <c r="Z3304" s="662">
        <v>18604</v>
      </c>
      <c r="AA3304" s="528" t="s">
        <v>11024</v>
      </c>
      <c r="AB3304" s="636">
        <v>7725048330</v>
      </c>
    </row>
    <row r="3305" spans="1:28" ht="67.5">
      <c r="A3305" s="475" t="s">
        <v>29027</v>
      </c>
      <c r="B3305" s="531" t="s">
        <v>5021</v>
      </c>
      <c r="C3305" s="636">
        <v>4218018589</v>
      </c>
      <c r="D3305" s="632" t="s">
        <v>9702</v>
      </c>
      <c r="E3305" s="632" t="s">
        <v>12707</v>
      </c>
      <c r="F3305" s="634">
        <v>42517</v>
      </c>
      <c r="G3305" s="634">
        <v>42552</v>
      </c>
      <c r="H3305" s="636" t="s">
        <v>12792</v>
      </c>
      <c r="I3305" s="701" t="s">
        <v>9705</v>
      </c>
      <c r="J3305" s="632"/>
      <c r="K3305" s="632" t="s">
        <v>10</v>
      </c>
      <c r="L3305" s="639">
        <v>1</v>
      </c>
      <c r="M3305" s="639" t="s">
        <v>694</v>
      </c>
      <c r="N3305" s="662">
        <v>41615</v>
      </c>
      <c r="O3305" s="662">
        <v>41615</v>
      </c>
      <c r="P3305" s="647">
        <f t="shared" si="105"/>
        <v>0</v>
      </c>
      <c r="Q3305" s="638">
        <f t="shared" si="106"/>
        <v>0</v>
      </c>
      <c r="R3305" s="476" t="s">
        <v>11024</v>
      </c>
      <c r="S3305" s="636">
        <v>7725048330</v>
      </c>
      <c r="T3305" s="528" t="s">
        <v>12712</v>
      </c>
      <c r="U3305" s="636"/>
      <c r="V3305" s="636"/>
      <c r="W3305" s="634">
        <v>42558</v>
      </c>
      <c r="X3305" s="634">
        <v>42558</v>
      </c>
      <c r="Y3305" s="636" t="s">
        <v>12793</v>
      </c>
      <c r="Z3305" s="662">
        <v>41615</v>
      </c>
      <c r="AA3305" s="476" t="s">
        <v>11024</v>
      </c>
      <c r="AB3305" s="636">
        <v>7725048330</v>
      </c>
    </row>
    <row r="3306" spans="1:28" ht="56.25">
      <c r="A3306" s="475" t="s">
        <v>29028</v>
      </c>
      <c r="B3306" s="531" t="s">
        <v>12680</v>
      </c>
      <c r="C3306" s="636">
        <v>4218018596</v>
      </c>
      <c r="D3306" s="632" t="s">
        <v>9702</v>
      </c>
      <c r="E3306" s="632" t="s">
        <v>12707</v>
      </c>
      <c r="F3306" s="634">
        <v>42517</v>
      </c>
      <c r="G3306" s="634">
        <v>42552</v>
      </c>
      <c r="H3306" s="659" t="s">
        <v>12794</v>
      </c>
      <c r="I3306" s="701" t="s">
        <v>9705</v>
      </c>
      <c r="J3306" s="632"/>
      <c r="K3306" s="632" t="s">
        <v>10</v>
      </c>
      <c r="L3306" s="639">
        <v>1</v>
      </c>
      <c r="M3306" s="639" t="s">
        <v>694</v>
      </c>
      <c r="N3306" s="663">
        <v>25606</v>
      </c>
      <c r="O3306" s="663">
        <v>25606</v>
      </c>
      <c r="P3306" s="647">
        <f t="shared" si="105"/>
        <v>0</v>
      </c>
      <c r="Q3306" s="638">
        <f t="shared" si="106"/>
        <v>0</v>
      </c>
      <c r="R3306" s="476" t="s">
        <v>11024</v>
      </c>
      <c r="S3306" s="636">
        <v>7725048330</v>
      </c>
      <c r="T3306" s="528" t="s">
        <v>12712</v>
      </c>
      <c r="U3306" s="636"/>
      <c r="V3306" s="636"/>
      <c r="W3306" s="634">
        <v>42558</v>
      </c>
      <c r="X3306" s="634">
        <v>42558</v>
      </c>
      <c r="Y3306" s="636" t="s">
        <v>12795</v>
      </c>
      <c r="Z3306" s="663">
        <v>25606</v>
      </c>
      <c r="AA3306" s="476" t="s">
        <v>11024</v>
      </c>
      <c r="AB3306" s="636">
        <v>7725048330</v>
      </c>
    </row>
    <row r="3307" spans="1:28" ht="56.25">
      <c r="A3307" s="475" t="s">
        <v>29029</v>
      </c>
      <c r="B3307" s="531" t="s">
        <v>12683</v>
      </c>
      <c r="C3307" s="636">
        <v>4218017722</v>
      </c>
      <c r="D3307" s="632" t="s">
        <v>9702</v>
      </c>
      <c r="E3307" s="632" t="s">
        <v>12707</v>
      </c>
      <c r="F3307" s="634">
        <v>42517</v>
      </c>
      <c r="G3307" s="634">
        <v>42552</v>
      </c>
      <c r="H3307" s="659" t="s">
        <v>12796</v>
      </c>
      <c r="I3307" s="701" t="s">
        <v>9705</v>
      </c>
      <c r="J3307" s="632"/>
      <c r="K3307" s="632" t="s">
        <v>10</v>
      </c>
      <c r="L3307" s="639">
        <v>1</v>
      </c>
      <c r="M3307" s="639" t="s">
        <v>694</v>
      </c>
      <c r="N3307" s="663">
        <v>53546</v>
      </c>
      <c r="O3307" s="663">
        <v>53546</v>
      </c>
      <c r="P3307" s="647">
        <f t="shared" si="105"/>
        <v>0</v>
      </c>
      <c r="Q3307" s="638">
        <f t="shared" si="106"/>
        <v>0</v>
      </c>
      <c r="R3307" s="476" t="s">
        <v>11024</v>
      </c>
      <c r="S3307" s="636">
        <v>7725048330</v>
      </c>
      <c r="T3307" s="528" t="s">
        <v>12712</v>
      </c>
      <c r="U3307" s="636"/>
      <c r="V3307" s="636"/>
      <c r="W3307" s="634">
        <v>42558</v>
      </c>
      <c r="X3307" s="634">
        <v>42558</v>
      </c>
      <c r="Y3307" s="636" t="s">
        <v>12797</v>
      </c>
      <c r="Z3307" s="663">
        <v>53546</v>
      </c>
      <c r="AA3307" s="476" t="s">
        <v>11024</v>
      </c>
      <c r="AB3307" s="636">
        <v>7725048330</v>
      </c>
    </row>
    <row r="3308" spans="1:28" ht="67.5">
      <c r="A3308" s="475" t="s">
        <v>29030</v>
      </c>
      <c r="B3308" s="531" t="s">
        <v>4963</v>
      </c>
      <c r="C3308" s="636">
        <v>4218016630</v>
      </c>
      <c r="D3308" s="632" t="s">
        <v>9702</v>
      </c>
      <c r="E3308" s="632" t="s">
        <v>12707</v>
      </c>
      <c r="F3308" s="634">
        <v>42517</v>
      </c>
      <c r="G3308" s="634">
        <v>42552</v>
      </c>
      <c r="H3308" s="659" t="s">
        <v>12798</v>
      </c>
      <c r="I3308" s="701" t="s">
        <v>9705</v>
      </c>
      <c r="J3308" s="632"/>
      <c r="K3308" s="632" t="s">
        <v>10</v>
      </c>
      <c r="L3308" s="639">
        <v>1</v>
      </c>
      <c r="M3308" s="639" t="s">
        <v>694</v>
      </c>
      <c r="N3308" s="663">
        <v>97900</v>
      </c>
      <c r="O3308" s="663">
        <v>97900</v>
      </c>
      <c r="P3308" s="647">
        <f t="shared" si="105"/>
        <v>0</v>
      </c>
      <c r="Q3308" s="638">
        <f t="shared" si="106"/>
        <v>0</v>
      </c>
      <c r="R3308" s="476" t="s">
        <v>11024</v>
      </c>
      <c r="S3308" s="636">
        <v>7725048330</v>
      </c>
      <c r="T3308" s="528" t="s">
        <v>12712</v>
      </c>
      <c r="U3308" s="636"/>
      <c r="V3308" s="636"/>
      <c r="W3308" s="634">
        <v>42558</v>
      </c>
      <c r="X3308" s="634">
        <v>42558</v>
      </c>
      <c r="Y3308" s="636" t="s">
        <v>12799</v>
      </c>
      <c r="Z3308" s="663">
        <v>97900</v>
      </c>
      <c r="AA3308" s="476" t="s">
        <v>11024</v>
      </c>
      <c r="AB3308" s="636">
        <v>7725048330</v>
      </c>
    </row>
    <row r="3309" spans="1:28" ht="67.5">
      <c r="A3309" s="475" t="s">
        <v>29031</v>
      </c>
      <c r="B3309" s="531" t="s">
        <v>4977</v>
      </c>
      <c r="C3309" s="636">
        <v>4218016831</v>
      </c>
      <c r="D3309" s="632" t="s">
        <v>9702</v>
      </c>
      <c r="E3309" s="632" t="s">
        <v>12707</v>
      </c>
      <c r="F3309" s="634">
        <v>42517</v>
      </c>
      <c r="G3309" s="634">
        <v>42552</v>
      </c>
      <c r="H3309" s="659" t="s">
        <v>12800</v>
      </c>
      <c r="I3309" s="701" t="s">
        <v>9705</v>
      </c>
      <c r="J3309" s="632"/>
      <c r="K3309" s="632" t="s">
        <v>10</v>
      </c>
      <c r="L3309" s="639">
        <v>1</v>
      </c>
      <c r="M3309" s="639" t="s">
        <v>694</v>
      </c>
      <c r="N3309" s="663">
        <v>114534</v>
      </c>
      <c r="O3309" s="663">
        <v>114534</v>
      </c>
      <c r="P3309" s="647">
        <f t="shared" si="105"/>
        <v>0</v>
      </c>
      <c r="Q3309" s="638">
        <f t="shared" si="106"/>
        <v>0</v>
      </c>
      <c r="R3309" s="476" t="s">
        <v>11024</v>
      </c>
      <c r="S3309" s="636">
        <v>7725048330</v>
      </c>
      <c r="T3309" s="528" t="s">
        <v>12712</v>
      </c>
      <c r="U3309" s="636"/>
      <c r="V3309" s="636"/>
      <c r="W3309" s="634">
        <v>42558</v>
      </c>
      <c r="X3309" s="634">
        <v>42558</v>
      </c>
      <c r="Y3309" s="636" t="s">
        <v>12801</v>
      </c>
      <c r="Z3309" s="663">
        <v>114534</v>
      </c>
      <c r="AA3309" s="476" t="s">
        <v>11024</v>
      </c>
      <c r="AB3309" s="636">
        <v>7725048330</v>
      </c>
    </row>
    <row r="3310" spans="1:28" ht="67.5">
      <c r="A3310" s="475" t="s">
        <v>29032</v>
      </c>
      <c r="B3310" s="531" t="s">
        <v>5021</v>
      </c>
      <c r="C3310" s="636">
        <v>4218018589</v>
      </c>
      <c r="D3310" s="632" t="s">
        <v>9702</v>
      </c>
      <c r="E3310" s="632" t="s">
        <v>12707</v>
      </c>
      <c r="F3310" s="634">
        <v>42535</v>
      </c>
      <c r="G3310" s="634">
        <v>42558</v>
      </c>
      <c r="H3310" s="636" t="s">
        <v>12802</v>
      </c>
      <c r="I3310" s="701" t="s">
        <v>9705</v>
      </c>
      <c r="J3310" s="632"/>
      <c r="K3310" s="632" t="s">
        <v>10</v>
      </c>
      <c r="L3310" s="639">
        <v>1</v>
      </c>
      <c r="M3310" s="639" t="s">
        <v>694</v>
      </c>
      <c r="N3310" s="662">
        <v>80992</v>
      </c>
      <c r="O3310" s="662">
        <v>80992</v>
      </c>
      <c r="P3310" s="647">
        <f t="shared" si="105"/>
        <v>0</v>
      </c>
      <c r="Q3310" s="638">
        <f t="shared" si="106"/>
        <v>0</v>
      </c>
      <c r="R3310" s="476" t="s">
        <v>12732</v>
      </c>
      <c r="S3310" s="636">
        <v>7714016753</v>
      </c>
      <c r="T3310" s="528" t="s">
        <v>12733</v>
      </c>
      <c r="U3310" s="636"/>
      <c r="V3310" s="636"/>
      <c r="W3310" s="634">
        <v>42564</v>
      </c>
      <c r="X3310" s="634">
        <v>42564</v>
      </c>
      <c r="Y3310" s="636" t="s">
        <v>12803</v>
      </c>
      <c r="Z3310" s="662">
        <v>80992</v>
      </c>
      <c r="AA3310" s="476" t="s">
        <v>12732</v>
      </c>
      <c r="AB3310" s="636">
        <v>7714016753</v>
      </c>
    </row>
    <row r="3311" spans="1:28" ht="56.25">
      <c r="A3311" s="475" t="s">
        <v>29033</v>
      </c>
      <c r="B3311" s="531" t="s">
        <v>12804</v>
      </c>
      <c r="C3311" s="636">
        <v>4218011960</v>
      </c>
      <c r="D3311" s="632" t="s">
        <v>9702</v>
      </c>
      <c r="E3311" s="632" t="s">
        <v>12707</v>
      </c>
      <c r="F3311" s="634">
        <v>42535</v>
      </c>
      <c r="G3311" s="634">
        <v>42558</v>
      </c>
      <c r="H3311" s="636" t="s">
        <v>12805</v>
      </c>
      <c r="I3311" s="701" t="s">
        <v>9705</v>
      </c>
      <c r="J3311" s="632"/>
      <c r="K3311" s="632" t="s">
        <v>10</v>
      </c>
      <c r="L3311" s="639">
        <v>1</v>
      </c>
      <c r="M3311" s="639" t="s">
        <v>694</v>
      </c>
      <c r="N3311" s="662">
        <v>93400</v>
      </c>
      <c r="O3311" s="662">
        <v>93400</v>
      </c>
      <c r="P3311" s="647">
        <f t="shared" si="105"/>
        <v>0</v>
      </c>
      <c r="Q3311" s="638">
        <f t="shared" si="106"/>
        <v>0</v>
      </c>
      <c r="R3311" s="476" t="s">
        <v>12732</v>
      </c>
      <c r="S3311" s="636">
        <v>7714016753</v>
      </c>
      <c r="T3311" s="528" t="s">
        <v>12733</v>
      </c>
      <c r="U3311" s="636"/>
      <c r="V3311" s="636"/>
      <c r="W3311" s="634">
        <v>42564</v>
      </c>
      <c r="X3311" s="634">
        <v>42564</v>
      </c>
      <c r="Y3311" s="636" t="s">
        <v>12806</v>
      </c>
      <c r="Z3311" s="662">
        <v>93400</v>
      </c>
      <c r="AA3311" s="476" t="s">
        <v>12732</v>
      </c>
      <c r="AB3311" s="636">
        <v>7714016753</v>
      </c>
    </row>
    <row r="3312" spans="1:28" ht="56.25">
      <c r="A3312" s="475" t="s">
        <v>29034</v>
      </c>
      <c r="B3312" s="531" t="s">
        <v>12683</v>
      </c>
      <c r="C3312" s="636">
        <v>4218017722</v>
      </c>
      <c r="D3312" s="632" t="s">
        <v>9702</v>
      </c>
      <c r="E3312" s="632" t="s">
        <v>12707</v>
      </c>
      <c r="F3312" s="634">
        <v>42536</v>
      </c>
      <c r="G3312" s="634">
        <v>42558</v>
      </c>
      <c r="H3312" s="636" t="s">
        <v>12807</v>
      </c>
      <c r="I3312" s="701" t="s">
        <v>9705</v>
      </c>
      <c r="J3312" s="632"/>
      <c r="K3312" s="632" t="s">
        <v>10</v>
      </c>
      <c r="L3312" s="639">
        <v>1</v>
      </c>
      <c r="M3312" s="639" t="s">
        <v>694</v>
      </c>
      <c r="N3312" s="662">
        <v>174966</v>
      </c>
      <c r="O3312" s="662">
        <v>174966</v>
      </c>
      <c r="P3312" s="647">
        <f t="shared" si="105"/>
        <v>0</v>
      </c>
      <c r="Q3312" s="638">
        <f t="shared" si="106"/>
        <v>0</v>
      </c>
      <c r="R3312" s="476" t="s">
        <v>12732</v>
      </c>
      <c r="S3312" s="636">
        <v>7714016753</v>
      </c>
      <c r="T3312" s="528" t="s">
        <v>12733</v>
      </c>
      <c r="U3312" s="636"/>
      <c r="V3312" s="636"/>
      <c r="W3312" s="634">
        <v>42564</v>
      </c>
      <c r="X3312" s="670">
        <v>42564</v>
      </c>
      <c r="Y3312" s="636" t="s">
        <v>12808</v>
      </c>
      <c r="Z3312" s="662">
        <v>174966</v>
      </c>
      <c r="AA3312" s="476" t="s">
        <v>12732</v>
      </c>
      <c r="AB3312" s="636">
        <v>7714016753</v>
      </c>
    </row>
    <row r="3313" spans="1:28" ht="67.5">
      <c r="A3313" s="475" t="s">
        <v>29035</v>
      </c>
      <c r="B3313" s="531" t="s">
        <v>12789</v>
      </c>
      <c r="C3313" s="636">
        <v>4218020475</v>
      </c>
      <c r="D3313" s="632" t="s">
        <v>9702</v>
      </c>
      <c r="E3313" s="632" t="s">
        <v>12707</v>
      </c>
      <c r="F3313" s="634">
        <v>42535</v>
      </c>
      <c r="G3313" s="634">
        <v>42558</v>
      </c>
      <c r="H3313" s="636" t="s">
        <v>12809</v>
      </c>
      <c r="I3313" s="701" t="s">
        <v>9705</v>
      </c>
      <c r="J3313" s="632"/>
      <c r="K3313" s="632" t="s">
        <v>10</v>
      </c>
      <c r="L3313" s="639">
        <v>1</v>
      </c>
      <c r="M3313" s="639" t="s">
        <v>694</v>
      </c>
      <c r="N3313" s="662">
        <v>5652</v>
      </c>
      <c r="O3313" s="662">
        <v>5652</v>
      </c>
      <c r="P3313" s="647">
        <f t="shared" si="105"/>
        <v>0</v>
      </c>
      <c r="Q3313" s="638">
        <f t="shared" si="106"/>
        <v>0</v>
      </c>
      <c r="R3313" s="476" t="s">
        <v>12732</v>
      </c>
      <c r="S3313" s="636">
        <v>7714016753</v>
      </c>
      <c r="T3313" s="528" t="s">
        <v>12733</v>
      </c>
      <c r="U3313" s="636"/>
      <c r="V3313" s="636"/>
      <c r="W3313" s="634">
        <v>42569</v>
      </c>
      <c r="X3313" s="634">
        <v>42569</v>
      </c>
      <c r="Y3313" s="636" t="s">
        <v>12810</v>
      </c>
      <c r="Z3313" s="662">
        <v>5652</v>
      </c>
      <c r="AA3313" s="476" t="s">
        <v>12732</v>
      </c>
      <c r="AB3313" s="636">
        <v>7714016753</v>
      </c>
    </row>
    <row r="3314" spans="1:28" ht="56.25">
      <c r="A3314" s="475" t="s">
        <v>29036</v>
      </c>
      <c r="B3314" s="531" t="s">
        <v>12786</v>
      </c>
      <c r="C3314" s="636">
        <v>4218016817</v>
      </c>
      <c r="D3314" s="632" t="s">
        <v>9702</v>
      </c>
      <c r="E3314" s="632" t="s">
        <v>12707</v>
      </c>
      <c r="F3314" s="634">
        <v>42535</v>
      </c>
      <c r="G3314" s="634">
        <v>42558</v>
      </c>
      <c r="H3314" s="636" t="s">
        <v>12811</v>
      </c>
      <c r="I3314" s="701" t="s">
        <v>9705</v>
      </c>
      <c r="J3314" s="632"/>
      <c r="K3314" s="632" t="s">
        <v>10</v>
      </c>
      <c r="L3314" s="639">
        <v>1</v>
      </c>
      <c r="M3314" s="639" t="s">
        <v>694</v>
      </c>
      <c r="N3314" s="662">
        <v>99850</v>
      </c>
      <c r="O3314" s="662">
        <v>99850</v>
      </c>
      <c r="P3314" s="647">
        <f t="shared" si="105"/>
        <v>0</v>
      </c>
      <c r="Q3314" s="638">
        <f t="shared" si="106"/>
        <v>0</v>
      </c>
      <c r="R3314" s="476" t="s">
        <v>12732</v>
      </c>
      <c r="S3314" s="636">
        <v>7714016753</v>
      </c>
      <c r="T3314" s="528" t="s">
        <v>12733</v>
      </c>
      <c r="U3314" s="636"/>
      <c r="V3314" s="636"/>
      <c r="W3314" s="634">
        <v>42569</v>
      </c>
      <c r="X3314" s="634">
        <v>42569</v>
      </c>
      <c r="Y3314" s="636" t="s">
        <v>12812</v>
      </c>
      <c r="Z3314" s="662">
        <v>99850</v>
      </c>
      <c r="AA3314" s="476" t="s">
        <v>12732</v>
      </c>
      <c r="AB3314" s="636">
        <v>7714016753</v>
      </c>
    </row>
    <row r="3315" spans="1:28" ht="56.25">
      <c r="A3315" s="475" t="s">
        <v>29037</v>
      </c>
      <c r="B3315" s="531" t="s">
        <v>12680</v>
      </c>
      <c r="C3315" s="636">
        <v>4218018596</v>
      </c>
      <c r="D3315" s="632" t="s">
        <v>9702</v>
      </c>
      <c r="E3315" s="632" t="s">
        <v>12707</v>
      </c>
      <c r="F3315" s="634">
        <v>42535</v>
      </c>
      <c r="G3315" s="634">
        <v>42558</v>
      </c>
      <c r="H3315" s="636" t="s">
        <v>12813</v>
      </c>
      <c r="I3315" s="701" t="s">
        <v>9705</v>
      </c>
      <c r="J3315" s="632"/>
      <c r="K3315" s="632" t="s">
        <v>10</v>
      </c>
      <c r="L3315" s="639">
        <v>1</v>
      </c>
      <c r="M3315" s="639" t="s">
        <v>694</v>
      </c>
      <c r="N3315" s="662">
        <v>188744</v>
      </c>
      <c r="O3315" s="662">
        <v>188744</v>
      </c>
      <c r="P3315" s="647">
        <f t="shared" si="105"/>
        <v>0</v>
      </c>
      <c r="Q3315" s="638">
        <f t="shared" si="106"/>
        <v>0</v>
      </c>
      <c r="R3315" s="476" t="s">
        <v>12732</v>
      </c>
      <c r="S3315" s="636">
        <v>7714016753</v>
      </c>
      <c r="T3315" s="528" t="s">
        <v>12733</v>
      </c>
      <c r="U3315" s="636"/>
      <c r="V3315" s="636"/>
      <c r="W3315" s="634">
        <v>42569</v>
      </c>
      <c r="X3315" s="634">
        <v>42569</v>
      </c>
      <c r="Y3315" s="636" t="s">
        <v>12814</v>
      </c>
      <c r="Z3315" s="662">
        <v>188744</v>
      </c>
      <c r="AA3315" s="476" t="s">
        <v>12732</v>
      </c>
      <c r="AB3315" s="636">
        <v>7714016753</v>
      </c>
    </row>
    <row r="3316" spans="1:28" ht="67.5">
      <c r="A3316" s="475" t="s">
        <v>29038</v>
      </c>
      <c r="B3316" s="531" t="s">
        <v>5000</v>
      </c>
      <c r="C3316" s="636">
        <v>4218018620</v>
      </c>
      <c r="D3316" s="632" t="s">
        <v>9702</v>
      </c>
      <c r="E3316" s="632" t="s">
        <v>12707</v>
      </c>
      <c r="F3316" s="634">
        <v>42555</v>
      </c>
      <c r="G3316" s="634">
        <v>42566</v>
      </c>
      <c r="H3316" s="665" t="s">
        <v>12815</v>
      </c>
      <c r="I3316" s="701" t="s">
        <v>9705</v>
      </c>
      <c r="J3316" s="632"/>
      <c r="K3316" s="632" t="s">
        <v>10</v>
      </c>
      <c r="L3316" s="639">
        <v>1</v>
      </c>
      <c r="M3316" s="639" t="s">
        <v>694</v>
      </c>
      <c r="N3316" s="662">
        <v>88370</v>
      </c>
      <c r="O3316" s="662">
        <v>88370</v>
      </c>
      <c r="P3316" s="647">
        <f t="shared" si="105"/>
        <v>0</v>
      </c>
      <c r="Q3316" s="638">
        <f t="shared" si="106"/>
        <v>0</v>
      </c>
      <c r="R3316" s="476" t="s">
        <v>11024</v>
      </c>
      <c r="S3316" s="636">
        <v>7725048330</v>
      </c>
      <c r="T3316" s="528" t="s">
        <v>12712</v>
      </c>
      <c r="U3316" s="636"/>
      <c r="V3316" s="636"/>
      <c r="W3316" s="634">
        <v>42572</v>
      </c>
      <c r="X3316" s="634">
        <v>42572</v>
      </c>
      <c r="Y3316" s="636" t="s">
        <v>12816</v>
      </c>
      <c r="Z3316" s="662">
        <v>88370</v>
      </c>
      <c r="AA3316" s="528" t="s">
        <v>11024</v>
      </c>
      <c r="AB3316" s="636">
        <v>7725048330</v>
      </c>
    </row>
    <row r="3317" spans="1:28" ht="67.5">
      <c r="A3317" s="475" t="s">
        <v>29039</v>
      </c>
      <c r="B3317" s="531" t="s">
        <v>4977</v>
      </c>
      <c r="C3317" s="636">
        <v>4218016831</v>
      </c>
      <c r="D3317" s="632" t="s">
        <v>9702</v>
      </c>
      <c r="E3317" s="632" t="s">
        <v>12707</v>
      </c>
      <c r="F3317" s="634">
        <v>42555</v>
      </c>
      <c r="G3317" s="634">
        <v>42566</v>
      </c>
      <c r="H3317" s="636" t="s">
        <v>12817</v>
      </c>
      <c r="I3317" s="701" t="s">
        <v>9705</v>
      </c>
      <c r="J3317" s="632"/>
      <c r="K3317" s="632" t="s">
        <v>10</v>
      </c>
      <c r="L3317" s="639">
        <v>1</v>
      </c>
      <c r="M3317" s="639" t="s">
        <v>694</v>
      </c>
      <c r="N3317" s="662">
        <v>59880</v>
      </c>
      <c r="O3317" s="662">
        <v>59880</v>
      </c>
      <c r="P3317" s="647">
        <f t="shared" si="105"/>
        <v>0</v>
      </c>
      <c r="Q3317" s="638">
        <f t="shared" si="106"/>
        <v>0</v>
      </c>
      <c r="R3317" s="476" t="s">
        <v>12732</v>
      </c>
      <c r="S3317" s="636">
        <v>7714016753</v>
      </c>
      <c r="T3317" s="528" t="s">
        <v>12818</v>
      </c>
      <c r="U3317" s="636"/>
      <c r="V3317" s="636"/>
      <c r="W3317" s="634">
        <v>42572</v>
      </c>
      <c r="X3317" s="670">
        <v>42572</v>
      </c>
      <c r="Y3317" s="659" t="s">
        <v>12819</v>
      </c>
      <c r="Z3317" s="662">
        <v>59880</v>
      </c>
      <c r="AA3317" s="476" t="s">
        <v>12732</v>
      </c>
      <c r="AB3317" s="636">
        <v>7714016753</v>
      </c>
    </row>
    <row r="3318" spans="1:28" ht="56.25">
      <c r="A3318" s="475" t="s">
        <v>29040</v>
      </c>
      <c r="B3318" s="531" t="s">
        <v>12804</v>
      </c>
      <c r="C3318" s="636">
        <v>4218011960</v>
      </c>
      <c r="D3318" s="632" t="s">
        <v>9702</v>
      </c>
      <c r="E3318" s="632" t="s">
        <v>12707</v>
      </c>
      <c r="F3318" s="634">
        <v>42513</v>
      </c>
      <c r="G3318" s="634">
        <v>42566</v>
      </c>
      <c r="H3318" s="636" t="s">
        <v>12820</v>
      </c>
      <c r="I3318" s="701" t="s">
        <v>9705</v>
      </c>
      <c r="J3318" s="632"/>
      <c r="K3318" s="632" t="s">
        <v>10</v>
      </c>
      <c r="L3318" s="639">
        <v>1</v>
      </c>
      <c r="M3318" s="639" t="s">
        <v>694</v>
      </c>
      <c r="N3318" s="662">
        <v>64260</v>
      </c>
      <c r="O3318" s="662">
        <v>64260</v>
      </c>
      <c r="P3318" s="647">
        <f t="shared" si="105"/>
        <v>0</v>
      </c>
      <c r="Q3318" s="638">
        <f t="shared" si="106"/>
        <v>0</v>
      </c>
      <c r="R3318" s="476" t="s">
        <v>11024</v>
      </c>
      <c r="S3318" s="636">
        <v>7725048330</v>
      </c>
      <c r="T3318" s="528" t="s">
        <v>12712</v>
      </c>
      <c r="U3318" s="636"/>
      <c r="V3318" s="636"/>
      <c r="W3318" s="634">
        <v>42572</v>
      </c>
      <c r="X3318" s="670">
        <v>42576</v>
      </c>
      <c r="Y3318" s="636" t="s">
        <v>12821</v>
      </c>
      <c r="Z3318" s="662">
        <v>64260</v>
      </c>
      <c r="AA3318" s="476" t="s">
        <v>11024</v>
      </c>
      <c r="AB3318" s="636">
        <v>7725048330</v>
      </c>
    </row>
    <row r="3319" spans="1:28" ht="67.5">
      <c r="A3319" s="475" t="s">
        <v>29041</v>
      </c>
      <c r="B3319" s="531" t="s">
        <v>5015</v>
      </c>
      <c r="C3319" s="636">
        <v>4218019462</v>
      </c>
      <c r="D3319" s="632" t="s">
        <v>9702</v>
      </c>
      <c r="E3319" s="632" t="s">
        <v>12707</v>
      </c>
      <c r="F3319" s="634">
        <v>42515</v>
      </c>
      <c r="G3319" s="634">
        <v>42566</v>
      </c>
      <c r="H3319" s="636" t="s">
        <v>12822</v>
      </c>
      <c r="I3319" s="701" t="s">
        <v>9705</v>
      </c>
      <c r="J3319" s="632"/>
      <c r="K3319" s="632" t="s">
        <v>10</v>
      </c>
      <c r="L3319" s="639">
        <v>1</v>
      </c>
      <c r="M3319" s="639" t="s">
        <v>694</v>
      </c>
      <c r="N3319" s="662">
        <v>38101.800000000003</v>
      </c>
      <c r="O3319" s="662">
        <v>38101.800000000003</v>
      </c>
      <c r="P3319" s="647">
        <f t="shared" si="105"/>
        <v>0</v>
      </c>
      <c r="Q3319" s="638">
        <f t="shared" si="106"/>
        <v>0</v>
      </c>
      <c r="R3319" s="476" t="s">
        <v>10424</v>
      </c>
      <c r="S3319" s="636">
        <v>7706254433</v>
      </c>
      <c r="T3319" s="528" t="s">
        <v>12753</v>
      </c>
      <c r="U3319" s="636"/>
      <c r="V3319" s="636"/>
      <c r="W3319" s="634">
        <v>42576</v>
      </c>
      <c r="X3319" s="670">
        <v>42576</v>
      </c>
      <c r="Y3319" s="636" t="s">
        <v>12823</v>
      </c>
      <c r="Z3319" s="662">
        <v>38101.800000000003</v>
      </c>
      <c r="AA3319" s="476" t="s">
        <v>10424</v>
      </c>
      <c r="AB3319" s="636">
        <v>7706254433</v>
      </c>
    </row>
    <row r="3320" spans="1:28" ht="67.5">
      <c r="A3320" s="475" t="s">
        <v>29042</v>
      </c>
      <c r="B3320" s="531" t="s">
        <v>12786</v>
      </c>
      <c r="C3320" s="636">
        <v>4218016817</v>
      </c>
      <c r="D3320" s="632" t="s">
        <v>9702</v>
      </c>
      <c r="E3320" s="632" t="s">
        <v>12707</v>
      </c>
      <c r="F3320" s="634">
        <v>42555</v>
      </c>
      <c r="G3320" s="634">
        <v>42566</v>
      </c>
      <c r="H3320" s="636" t="s">
        <v>12824</v>
      </c>
      <c r="I3320" s="701" t="s">
        <v>9705</v>
      </c>
      <c r="J3320" s="632"/>
      <c r="K3320" s="632" t="s">
        <v>10</v>
      </c>
      <c r="L3320" s="639">
        <v>1</v>
      </c>
      <c r="M3320" s="639" t="s">
        <v>694</v>
      </c>
      <c r="N3320" s="662">
        <v>55907.25</v>
      </c>
      <c r="O3320" s="662">
        <v>55907.25</v>
      </c>
      <c r="P3320" s="647">
        <f t="shared" si="105"/>
        <v>0</v>
      </c>
      <c r="Q3320" s="638">
        <f t="shared" si="106"/>
        <v>0</v>
      </c>
      <c r="R3320" s="476" t="s">
        <v>10424</v>
      </c>
      <c r="S3320" s="636">
        <v>7706254433</v>
      </c>
      <c r="T3320" s="528" t="s">
        <v>12753</v>
      </c>
      <c r="U3320" s="636"/>
      <c r="V3320" s="636"/>
      <c r="W3320" s="634">
        <v>42576</v>
      </c>
      <c r="X3320" s="670">
        <v>42576</v>
      </c>
      <c r="Y3320" s="636" t="s">
        <v>12825</v>
      </c>
      <c r="Z3320" s="662">
        <v>55907.25</v>
      </c>
      <c r="AA3320" s="476" t="s">
        <v>10424</v>
      </c>
      <c r="AB3320" s="636">
        <v>7706254433</v>
      </c>
    </row>
    <row r="3321" spans="1:28" ht="67.5">
      <c r="A3321" s="475" t="s">
        <v>29043</v>
      </c>
      <c r="B3321" s="531" t="s">
        <v>5007</v>
      </c>
      <c r="C3321" s="636">
        <v>4218020059</v>
      </c>
      <c r="D3321" s="632" t="s">
        <v>9702</v>
      </c>
      <c r="E3321" s="632" t="s">
        <v>12707</v>
      </c>
      <c r="F3321" s="634">
        <v>42556</v>
      </c>
      <c r="G3321" s="634">
        <v>42566</v>
      </c>
      <c r="H3321" s="636" t="s">
        <v>12826</v>
      </c>
      <c r="I3321" s="701" t="s">
        <v>9705</v>
      </c>
      <c r="J3321" s="632"/>
      <c r="K3321" s="632" t="s">
        <v>10</v>
      </c>
      <c r="L3321" s="639">
        <v>1</v>
      </c>
      <c r="M3321" s="639" t="s">
        <v>694</v>
      </c>
      <c r="N3321" s="662">
        <v>67280</v>
      </c>
      <c r="O3321" s="662">
        <v>67280</v>
      </c>
      <c r="P3321" s="647">
        <f t="shared" si="105"/>
        <v>0</v>
      </c>
      <c r="Q3321" s="638">
        <f t="shared" si="106"/>
        <v>0</v>
      </c>
      <c r="R3321" s="476" t="s">
        <v>11024</v>
      </c>
      <c r="S3321" s="636">
        <v>7725048330</v>
      </c>
      <c r="T3321" s="528" t="s">
        <v>12712</v>
      </c>
      <c r="U3321" s="636"/>
      <c r="V3321" s="636"/>
      <c r="W3321" s="634">
        <v>42576</v>
      </c>
      <c r="X3321" s="670">
        <v>42576</v>
      </c>
      <c r="Y3321" s="636" t="s">
        <v>12827</v>
      </c>
      <c r="Z3321" s="662">
        <v>67280</v>
      </c>
      <c r="AA3321" s="476" t="s">
        <v>11024</v>
      </c>
      <c r="AB3321" s="636">
        <v>7725048330</v>
      </c>
    </row>
    <row r="3322" spans="1:28" ht="56.25">
      <c r="A3322" s="475" t="s">
        <v>29044</v>
      </c>
      <c r="B3322" s="531" t="s">
        <v>12683</v>
      </c>
      <c r="C3322" s="636">
        <v>4218017722</v>
      </c>
      <c r="D3322" s="632" t="s">
        <v>9702</v>
      </c>
      <c r="E3322" s="632" t="s">
        <v>12707</v>
      </c>
      <c r="F3322" s="634">
        <v>42544</v>
      </c>
      <c r="G3322" s="634">
        <v>42537</v>
      </c>
      <c r="H3322" s="636" t="s">
        <v>12828</v>
      </c>
      <c r="I3322" s="701" t="s">
        <v>9705</v>
      </c>
      <c r="J3322" s="632"/>
      <c r="K3322" s="632" t="s">
        <v>10</v>
      </c>
      <c r="L3322" s="639">
        <v>1</v>
      </c>
      <c r="M3322" s="639" t="s">
        <v>694</v>
      </c>
      <c r="N3322" s="662">
        <v>1412.4</v>
      </c>
      <c r="O3322" s="662">
        <v>1412.4</v>
      </c>
      <c r="P3322" s="647">
        <f t="shared" si="105"/>
        <v>0</v>
      </c>
      <c r="Q3322" s="638">
        <f t="shared" si="106"/>
        <v>0</v>
      </c>
      <c r="R3322" s="476" t="s">
        <v>12756</v>
      </c>
      <c r="S3322" s="636">
        <v>7714335823</v>
      </c>
      <c r="T3322" s="528" t="s">
        <v>12757</v>
      </c>
      <c r="U3322" s="636"/>
      <c r="V3322" s="636"/>
      <c r="W3322" s="634">
        <v>42564</v>
      </c>
      <c r="X3322" s="634">
        <v>42583</v>
      </c>
      <c r="Y3322" s="636" t="s">
        <v>12829</v>
      </c>
      <c r="Z3322" s="662">
        <v>1412.4</v>
      </c>
      <c r="AA3322" s="528" t="s">
        <v>12756</v>
      </c>
      <c r="AB3322" s="636">
        <v>7714335823</v>
      </c>
    </row>
    <row r="3323" spans="1:28" ht="45">
      <c r="A3323" s="475" t="s">
        <v>29045</v>
      </c>
      <c r="B3323" s="531" t="s">
        <v>12683</v>
      </c>
      <c r="C3323" s="636">
        <v>4218017722</v>
      </c>
      <c r="D3323" s="632" t="s">
        <v>9702</v>
      </c>
      <c r="E3323" s="632" t="s">
        <v>12707</v>
      </c>
      <c r="F3323" s="634">
        <v>42523</v>
      </c>
      <c r="G3323" s="634">
        <v>42558</v>
      </c>
      <c r="H3323" s="636" t="s">
        <v>12830</v>
      </c>
      <c r="I3323" s="701" t="s">
        <v>9705</v>
      </c>
      <c r="J3323" s="632"/>
      <c r="K3323" s="632" t="s">
        <v>10</v>
      </c>
      <c r="L3323" s="639">
        <v>1</v>
      </c>
      <c r="M3323" s="639" t="s">
        <v>694</v>
      </c>
      <c r="N3323" s="662">
        <v>1548</v>
      </c>
      <c r="O3323" s="662">
        <v>1548</v>
      </c>
      <c r="P3323" s="647">
        <f t="shared" si="105"/>
        <v>0</v>
      </c>
      <c r="Q3323" s="638">
        <f t="shared" si="106"/>
        <v>0</v>
      </c>
      <c r="R3323" s="476" t="s">
        <v>11061</v>
      </c>
      <c r="S3323" s="636">
        <v>5001028833</v>
      </c>
      <c r="T3323" s="528" t="s">
        <v>12831</v>
      </c>
      <c r="U3323" s="636"/>
      <c r="V3323" s="636"/>
      <c r="W3323" s="634">
        <v>42564</v>
      </c>
      <c r="X3323" s="634">
        <v>42590</v>
      </c>
      <c r="Y3323" s="636" t="s">
        <v>12832</v>
      </c>
      <c r="Z3323" s="662">
        <v>1548</v>
      </c>
      <c r="AA3323" s="476" t="s">
        <v>11061</v>
      </c>
      <c r="AB3323" s="636">
        <v>5001028833</v>
      </c>
    </row>
    <row r="3324" spans="1:28" ht="56.25">
      <c r="A3324" s="475" t="s">
        <v>29046</v>
      </c>
      <c r="B3324" s="531" t="s">
        <v>12804</v>
      </c>
      <c r="C3324" s="636">
        <v>4218011960</v>
      </c>
      <c r="D3324" s="632" t="s">
        <v>9702</v>
      </c>
      <c r="E3324" s="632" t="s">
        <v>12707</v>
      </c>
      <c r="F3324" s="634">
        <v>42513</v>
      </c>
      <c r="G3324" s="634">
        <v>42566</v>
      </c>
      <c r="H3324" s="636" t="s">
        <v>12833</v>
      </c>
      <c r="I3324" s="701" t="s">
        <v>9705</v>
      </c>
      <c r="J3324" s="632"/>
      <c r="K3324" s="632" t="s">
        <v>10</v>
      </c>
      <c r="L3324" s="639">
        <v>1</v>
      </c>
      <c r="M3324" s="639" t="s">
        <v>694</v>
      </c>
      <c r="N3324" s="662">
        <v>131285.76999999999</v>
      </c>
      <c r="O3324" s="662">
        <v>131285.76999999999</v>
      </c>
      <c r="P3324" s="647">
        <f t="shared" si="105"/>
        <v>0</v>
      </c>
      <c r="Q3324" s="638">
        <f t="shared" si="106"/>
        <v>0</v>
      </c>
      <c r="R3324" s="476" t="s">
        <v>12834</v>
      </c>
      <c r="S3324" s="632" t="s">
        <v>11017</v>
      </c>
      <c r="T3324" s="528" t="s">
        <v>11018</v>
      </c>
      <c r="U3324" s="636"/>
      <c r="V3324" s="636"/>
      <c r="W3324" s="634">
        <v>42597</v>
      </c>
      <c r="X3324" s="634">
        <v>42597</v>
      </c>
      <c r="Y3324" s="636" t="s">
        <v>12835</v>
      </c>
      <c r="Z3324" s="662">
        <v>131285.76999999999</v>
      </c>
      <c r="AA3324" s="476" t="s">
        <v>12834</v>
      </c>
      <c r="AB3324" s="632" t="s">
        <v>11017</v>
      </c>
    </row>
    <row r="3325" spans="1:28" ht="56.25">
      <c r="A3325" s="475" t="s">
        <v>29047</v>
      </c>
      <c r="B3325" s="531" t="s">
        <v>12786</v>
      </c>
      <c r="C3325" s="636">
        <v>4218016817</v>
      </c>
      <c r="D3325" s="632" t="s">
        <v>9702</v>
      </c>
      <c r="E3325" s="632" t="s">
        <v>12707</v>
      </c>
      <c r="F3325" s="634">
        <v>42555</v>
      </c>
      <c r="G3325" s="634">
        <v>42566</v>
      </c>
      <c r="H3325" s="636" t="s">
        <v>12836</v>
      </c>
      <c r="I3325" s="701" t="s">
        <v>9705</v>
      </c>
      <c r="J3325" s="632"/>
      <c r="K3325" s="632" t="s">
        <v>10</v>
      </c>
      <c r="L3325" s="639">
        <v>1</v>
      </c>
      <c r="M3325" s="639" t="s">
        <v>694</v>
      </c>
      <c r="N3325" s="662">
        <v>22215.71</v>
      </c>
      <c r="O3325" s="662">
        <v>22215.71</v>
      </c>
      <c r="P3325" s="647">
        <f t="shared" si="105"/>
        <v>0</v>
      </c>
      <c r="Q3325" s="638">
        <f t="shared" si="106"/>
        <v>0</v>
      </c>
      <c r="R3325" s="476" t="s">
        <v>12834</v>
      </c>
      <c r="S3325" s="632" t="s">
        <v>11017</v>
      </c>
      <c r="T3325" s="528" t="s">
        <v>11018</v>
      </c>
      <c r="U3325" s="636"/>
      <c r="V3325" s="636"/>
      <c r="W3325" s="634">
        <v>42597</v>
      </c>
      <c r="X3325" s="634">
        <v>42597</v>
      </c>
      <c r="Y3325" s="636" t="s">
        <v>12837</v>
      </c>
      <c r="Z3325" s="662">
        <v>22215.71</v>
      </c>
      <c r="AA3325" s="476" t="s">
        <v>12834</v>
      </c>
      <c r="AB3325" s="632" t="s">
        <v>11017</v>
      </c>
    </row>
    <row r="3326" spans="1:28" ht="56.25">
      <c r="A3326" s="475" t="s">
        <v>29048</v>
      </c>
      <c r="B3326" s="531" t="s">
        <v>12683</v>
      </c>
      <c r="C3326" s="636">
        <v>4218017722</v>
      </c>
      <c r="D3326" s="632" t="s">
        <v>9702</v>
      </c>
      <c r="E3326" s="632" t="s">
        <v>12707</v>
      </c>
      <c r="F3326" s="634">
        <v>42555</v>
      </c>
      <c r="G3326" s="634">
        <v>42566</v>
      </c>
      <c r="H3326" s="636" t="s">
        <v>12838</v>
      </c>
      <c r="I3326" s="701" t="s">
        <v>9705</v>
      </c>
      <c r="J3326" s="632"/>
      <c r="K3326" s="632" t="s">
        <v>10</v>
      </c>
      <c r="L3326" s="639">
        <v>1</v>
      </c>
      <c r="M3326" s="639" t="s">
        <v>694</v>
      </c>
      <c r="N3326" s="662">
        <v>15694.47</v>
      </c>
      <c r="O3326" s="662">
        <v>15694.47</v>
      </c>
      <c r="P3326" s="647">
        <f t="shared" si="105"/>
        <v>0</v>
      </c>
      <c r="Q3326" s="638">
        <f t="shared" si="106"/>
        <v>0</v>
      </c>
      <c r="R3326" s="476" t="s">
        <v>12834</v>
      </c>
      <c r="S3326" s="632" t="s">
        <v>11017</v>
      </c>
      <c r="T3326" s="528" t="s">
        <v>11018</v>
      </c>
      <c r="U3326" s="636"/>
      <c r="V3326" s="636"/>
      <c r="W3326" s="634">
        <v>42597</v>
      </c>
      <c r="X3326" s="634">
        <v>42597</v>
      </c>
      <c r="Y3326" s="636" t="s">
        <v>12839</v>
      </c>
      <c r="Z3326" s="662">
        <v>15694.47</v>
      </c>
      <c r="AA3326" s="476" t="s">
        <v>12834</v>
      </c>
      <c r="AB3326" s="632" t="s">
        <v>11017</v>
      </c>
    </row>
    <row r="3327" spans="1:28" ht="67.5">
      <c r="A3327" s="475" t="s">
        <v>29049</v>
      </c>
      <c r="B3327" s="531" t="s">
        <v>5015</v>
      </c>
      <c r="C3327" s="636">
        <v>4218019462</v>
      </c>
      <c r="D3327" s="632" t="s">
        <v>9702</v>
      </c>
      <c r="E3327" s="632" t="s">
        <v>12707</v>
      </c>
      <c r="F3327" s="634">
        <v>42515</v>
      </c>
      <c r="G3327" s="634">
        <v>42566</v>
      </c>
      <c r="H3327" s="636" t="s">
        <v>12840</v>
      </c>
      <c r="I3327" s="701" t="s">
        <v>9705</v>
      </c>
      <c r="J3327" s="632"/>
      <c r="K3327" s="632" t="s">
        <v>10</v>
      </c>
      <c r="L3327" s="639">
        <v>1</v>
      </c>
      <c r="M3327" s="639" t="s">
        <v>694</v>
      </c>
      <c r="N3327" s="662">
        <v>29678</v>
      </c>
      <c r="O3327" s="662">
        <v>29678</v>
      </c>
      <c r="P3327" s="647">
        <f t="shared" si="105"/>
        <v>0</v>
      </c>
      <c r="Q3327" s="638">
        <f t="shared" si="106"/>
        <v>0</v>
      </c>
      <c r="R3327" s="476" t="s">
        <v>12834</v>
      </c>
      <c r="S3327" s="632" t="s">
        <v>11017</v>
      </c>
      <c r="T3327" s="528" t="s">
        <v>11018</v>
      </c>
      <c r="U3327" s="636"/>
      <c r="V3327" s="636"/>
      <c r="W3327" s="634">
        <v>42597</v>
      </c>
      <c r="X3327" s="634">
        <v>42597</v>
      </c>
      <c r="Y3327" s="636" t="s">
        <v>12841</v>
      </c>
      <c r="Z3327" s="662">
        <v>29678</v>
      </c>
      <c r="AA3327" s="476" t="s">
        <v>12834</v>
      </c>
      <c r="AB3327" s="632" t="s">
        <v>11017</v>
      </c>
    </row>
    <row r="3328" spans="1:28" ht="67.5">
      <c r="A3328" s="475" t="s">
        <v>29050</v>
      </c>
      <c r="B3328" s="531" t="s">
        <v>5021</v>
      </c>
      <c r="C3328" s="636">
        <v>4218018589</v>
      </c>
      <c r="D3328" s="632" t="s">
        <v>9702</v>
      </c>
      <c r="E3328" s="632" t="s">
        <v>12707</v>
      </c>
      <c r="F3328" s="634">
        <v>42515</v>
      </c>
      <c r="G3328" s="634">
        <v>42566</v>
      </c>
      <c r="H3328" s="636" t="s">
        <v>12842</v>
      </c>
      <c r="I3328" s="701" t="s">
        <v>9705</v>
      </c>
      <c r="J3328" s="632"/>
      <c r="K3328" s="632" t="s">
        <v>10</v>
      </c>
      <c r="L3328" s="639">
        <v>1</v>
      </c>
      <c r="M3328" s="639" t="s">
        <v>694</v>
      </c>
      <c r="N3328" s="662">
        <v>196534.36</v>
      </c>
      <c r="O3328" s="662">
        <v>196534.36</v>
      </c>
      <c r="P3328" s="647">
        <f t="shared" si="105"/>
        <v>0</v>
      </c>
      <c r="Q3328" s="638">
        <f t="shared" si="106"/>
        <v>0</v>
      </c>
      <c r="R3328" s="476" t="s">
        <v>12834</v>
      </c>
      <c r="S3328" s="632" t="s">
        <v>11017</v>
      </c>
      <c r="T3328" s="528" t="s">
        <v>11018</v>
      </c>
      <c r="U3328" s="636"/>
      <c r="V3328" s="636"/>
      <c r="W3328" s="634">
        <v>42597</v>
      </c>
      <c r="X3328" s="634">
        <v>42597</v>
      </c>
      <c r="Y3328" s="636" t="s">
        <v>12843</v>
      </c>
      <c r="Z3328" s="662">
        <v>196534.36</v>
      </c>
      <c r="AA3328" s="476" t="s">
        <v>12834</v>
      </c>
      <c r="AB3328" s="632" t="s">
        <v>11017</v>
      </c>
    </row>
    <row r="3329" spans="1:28" ht="56.25">
      <c r="A3329" s="475" t="s">
        <v>29051</v>
      </c>
      <c r="B3329" s="531" t="s">
        <v>12680</v>
      </c>
      <c r="C3329" s="636">
        <v>4218018596</v>
      </c>
      <c r="D3329" s="632" t="s">
        <v>9702</v>
      </c>
      <c r="E3329" s="632" t="s">
        <v>12707</v>
      </c>
      <c r="F3329" s="634">
        <v>42556</v>
      </c>
      <c r="G3329" s="634">
        <v>42570</v>
      </c>
      <c r="H3329" s="636" t="s">
        <v>12844</v>
      </c>
      <c r="I3329" s="701" t="s">
        <v>9705</v>
      </c>
      <c r="J3329" s="632"/>
      <c r="K3329" s="632" t="s">
        <v>10</v>
      </c>
      <c r="L3329" s="639">
        <v>1</v>
      </c>
      <c r="M3329" s="639" t="s">
        <v>694</v>
      </c>
      <c r="N3329" s="662">
        <v>59512.86</v>
      </c>
      <c r="O3329" s="662">
        <v>59512.86</v>
      </c>
      <c r="P3329" s="647">
        <f t="shared" si="105"/>
        <v>0</v>
      </c>
      <c r="Q3329" s="638">
        <f t="shared" si="106"/>
        <v>0</v>
      </c>
      <c r="R3329" s="476" t="s">
        <v>12834</v>
      </c>
      <c r="S3329" s="632" t="s">
        <v>11017</v>
      </c>
      <c r="T3329" s="528" t="s">
        <v>11018</v>
      </c>
      <c r="U3329" s="636"/>
      <c r="V3329" s="636"/>
      <c r="W3329" s="634">
        <v>42597</v>
      </c>
      <c r="X3329" s="634">
        <v>42597</v>
      </c>
      <c r="Y3329" s="636" t="s">
        <v>12845</v>
      </c>
      <c r="Z3329" s="662">
        <v>59512.86</v>
      </c>
      <c r="AA3329" s="476" t="s">
        <v>12834</v>
      </c>
      <c r="AB3329" s="632" t="s">
        <v>11017</v>
      </c>
    </row>
    <row r="3330" spans="1:28" ht="67.5">
      <c r="A3330" s="475" t="s">
        <v>29052</v>
      </c>
      <c r="B3330" s="531" t="s">
        <v>12789</v>
      </c>
      <c r="C3330" s="636">
        <v>4218020475</v>
      </c>
      <c r="D3330" s="632" t="s">
        <v>9702</v>
      </c>
      <c r="E3330" s="632" t="s">
        <v>12707</v>
      </c>
      <c r="F3330" s="634">
        <v>42555</v>
      </c>
      <c r="G3330" s="634">
        <v>42566</v>
      </c>
      <c r="H3330" s="636" t="s">
        <v>12846</v>
      </c>
      <c r="I3330" s="701" t="s">
        <v>9705</v>
      </c>
      <c r="J3330" s="632"/>
      <c r="K3330" s="632" t="s">
        <v>10</v>
      </c>
      <c r="L3330" s="639">
        <v>1</v>
      </c>
      <c r="M3330" s="639" t="s">
        <v>694</v>
      </c>
      <c r="N3330" s="662">
        <v>245445.42</v>
      </c>
      <c r="O3330" s="662">
        <v>245445.42</v>
      </c>
      <c r="P3330" s="647">
        <f t="shared" si="105"/>
        <v>0</v>
      </c>
      <c r="Q3330" s="638">
        <f t="shared" si="106"/>
        <v>0</v>
      </c>
      <c r="R3330" s="476" t="s">
        <v>12834</v>
      </c>
      <c r="S3330" s="632" t="s">
        <v>11017</v>
      </c>
      <c r="T3330" s="528" t="s">
        <v>11018</v>
      </c>
      <c r="U3330" s="636"/>
      <c r="V3330" s="636"/>
      <c r="W3330" s="634">
        <v>42576</v>
      </c>
      <c r="X3330" s="634">
        <v>42597</v>
      </c>
      <c r="Y3330" s="636" t="s">
        <v>12847</v>
      </c>
      <c r="Z3330" s="662">
        <v>245445.42</v>
      </c>
      <c r="AA3330" s="476" t="s">
        <v>12834</v>
      </c>
      <c r="AB3330" s="632" t="s">
        <v>11017</v>
      </c>
    </row>
    <row r="3331" spans="1:28" ht="67.5">
      <c r="A3331" s="475" t="s">
        <v>29053</v>
      </c>
      <c r="B3331" s="531" t="s">
        <v>5000</v>
      </c>
      <c r="C3331" s="636">
        <v>4218018620</v>
      </c>
      <c r="D3331" s="632" t="s">
        <v>9702</v>
      </c>
      <c r="E3331" s="632" t="s">
        <v>12707</v>
      </c>
      <c r="F3331" s="634">
        <v>42555</v>
      </c>
      <c r="G3331" s="634">
        <v>42566</v>
      </c>
      <c r="H3331" s="636" t="s">
        <v>12848</v>
      </c>
      <c r="I3331" s="701" t="s">
        <v>9705</v>
      </c>
      <c r="J3331" s="632"/>
      <c r="K3331" s="632" t="s">
        <v>10</v>
      </c>
      <c r="L3331" s="639">
        <v>1</v>
      </c>
      <c r="M3331" s="639" t="s">
        <v>694</v>
      </c>
      <c r="N3331" s="662">
        <v>311119.82</v>
      </c>
      <c r="O3331" s="662">
        <v>311119.82</v>
      </c>
      <c r="P3331" s="647">
        <f t="shared" si="105"/>
        <v>0</v>
      </c>
      <c r="Q3331" s="638">
        <f t="shared" si="106"/>
        <v>0</v>
      </c>
      <c r="R3331" s="476" t="s">
        <v>12834</v>
      </c>
      <c r="S3331" s="632" t="s">
        <v>11017</v>
      </c>
      <c r="T3331" s="528" t="s">
        <v>11018</v>
      </c>
      <c r="U3331" s="636"/>
      <c r="V3331" s="636"/>
      <c r="W3331" s="634">
        <v>42576</v>
      </c>
      <c r="X3331" s="634">
        <v>42597</v>
      </c>
      <c r="Y3331" s="636" t="s">
        <v>12849</v>
      </c>
      <c r="Z3331" s="662">
        <v>311119.82</v>
      </c>
      <c r="AA3331" s="476" t="s">
        <v>12834</v>
      </c>
      <c r="AB3331" s="632" t="s">
        <v>11017</v>
      </c>
    </row>
    <row r="3332" spans="1:28" ht="67.5">
      <c r="A3332" s="475" t="s">
        <v>29054</v>
      </c>
      <c r="B3332" s="531" t="s">
        <v>4963</v>
      </c>
      <c r="C3332" s="636">
        <v>4218016630</v>
      </c>
      <c r="D3332" s="632" t="s">
        <v>9702</v>
      </c>
      <c r="E3332" s="632" t="s">
        <v>12707</v>
      </c>
      <c r="F3332" s="634">
        <v>42555</v>
      </c>
      <c r="G3332" s="634">
        <v>42566</v>
      </c>
      <c r="H3332" s="636" t="s">
        <v>12850</v>
      </c>
      <c r="I3332" s="701" t="s">
        <v>9705</v>
      </c>
      <c r="J3332" s="632"/>
      <c r="K3332" s="632" t="s">
        <v>10</v>
      </c>
      <c r="L3332" s="639">
        <v>1</v>
      </c>
      <c r="M3332" s="639" t="s">
        <v>694</v>
      </c>
      <c r="N3332" s="662">
        <v>178678.17</v>
      </c>
      <c r="O3332" s="662">
        <v>178678.17</v>
      </c>
      <c r="P3332" s="647">
        <f t="shared" si="105"/>
        <v>0</v>
      </c>
      <c r="Q3332" s="638">
        <f t="shared" si="106"/>
        <v>0</v>
      </c>
      <c r="R3332" s="476" t="s">
        <v>12834</v>
      </c>
      <c r="S3332" s="632" t="s">
        <v>11017</v>
      </c>
      <c r="T3332" s="528" t="s">
        <v>11018</v>
      </c>
      <c r="U3332" s="636"/>
      <c r="V3332" s="636"/>
      <c r="W3332" s="634">
        <v>42598</v>
      </c>
      <c r="X3332" s="634">
        <v>42598</v>
      </c>
      <c r="Y3332" s="636" t="s">
        <v>12851</v>
      </c>
      <c r="Z3332" s="662">
        <v>178678.17</v>
      </c>
      <c r="AA3332" s="476" t="s">
        <v>12834</v>
      </c>
      <c r="AB3332" s="632" t="s">
        <v>11017</v>
      </c>
    </row>
    <row r="3333" spans="1:28" ht="67.5">
      <c r="A3333" s="475" t="s">
        <v>29055</v>
      </c>
      <c r="B3333" s="531" t="s">
        <v>4977</v>
      </c>
      <c r="C3333" s="636">
        <v>4218016831</v>
      </c>
      <c r="D3333" s="632" t="s">
        <v>9702</v>
      </c>
      <c r="E3333" s="632" t="s">
        <v>12707</v>
      </c>
      <c r="F3333" s="634">
        <v>42555</v>
      </c>
      <c r="G3333" s="634">
        <v>42566</v>
      </c>
      <c r="H3333" s="636" t="s">
        <v>12852</v>
      </c>
      <c r="I3333" s="701" t="s">
        <v>9705</v>
      </c>
      <c r="J3333" s="632"/>
      <c r="K3333" s="632" t="s">
        <v>10</v>
      </c>
      <c r="L3333" s="639">
        <v>1</v>
      </c>
      <c r="M3333" s="639" t="s">
        <v>694</v>
      </c>
      <c r="N3333" s="662">
        <v>151888.22</v>
      </c>
      <c r="O3333" s="662">
        <v>151888.22</v>
      </c>
      <c r="P3333" s="647">
        <f t="shared" si="105"/>
        <v>0</v>
      </c>
      <c r="Q3333" s="638">
        <f t="shared" si="106"/>
        <v>0</v>
      </c>
      <c r="R3333" s="476" t="s">
        <v>12834</v>
      </c>
      <c r="S3333" s="632" t="s">
        <v>11017</v>
      </c>
      <c r="T3333" s="528" t="s">
        <v>11018</v>
      </c>
      <c r="U3333" s="636"/>
      <c r="V3333" s="636"/>
      <c r="W3333" s="634">
        <v>42598</v>
      </c>
      <c r="X3333" s="634">
        <v>42598</v>
      </c>
      <c r="Y3333" s="636" t="s">
        <v>12853</v>
      </c>
      <c r="Z3333" s="662">
        <v>151888.22</v>
      </c>
      <c r="AA3333" s="476" t="s">
        <v>12834</v>
      </c>
      <c r="AB3333" s="632" t="s">
        <v>11017</v>
      </c>
    </row>
    <row r="3334" spans="1:28" ht="67.5">
      <c r="A3334" s="475" t="s">
        <v>29056</v>
      </c>
      <c r="B3334" s="531" t="s">
        <v>5007</v>
      </c>
      <c r="C3334" s="636">
        <v>4218020059</v>
      </c>
      <c r="D3334" s="632" t="s">
        <v>9702</v>
      </c>
      <c r="E3334" s="632" t="s">
        <v>12707</v>
      </c>
      <c r="F3334" s="634">
        <v>42556</v>
      </c>
      <c r="G3334" s="634">
        <v>42569</v>
      </c>
      <c r="H3334" s="636" t="s">
        <v>12854</v>
      </c>
      <c r="I3334" s="701" t="s">
        <v>9705</v>
      </c>
      <c r="J3334" s="632"/>
      <c r="K3334" s="632" t="s">
        <v>10</v>
      </c>
      <c r="L3334" s="639">
        <v>1</v>
      </c>
      <c r="M3334" s="639" t="s">
        <v>694</v>
      </c>
      <c r="N3334" s="662">
        <v>332392.5</v>
      </c>
      <c r="O3334" s="662">
        <v>332392.5</v>
      </c>
      <c r="P3334" s="647">
        <f t="shared" si="105"/>
        <v>0</v>
      </c>
      <c r="Q3334" s="638">
        <f t="shared" si="106"/>
        <v>0</v>
      </c>
      <c r="R3334" s="476" t="s">
        <v>12834</v>
      </c>
      <c r="S3334" s="632" t="s">
        <v>11017</v>
      </c>
      <c r="T3334" s="528" t="s">
        <v>11018</v>
      </c>
      <c r="U3334" s="636"/>
      <c r="V3334" s="636"/>
      <c r="W3334" s="634">
        <v>42598</v>
      </c>
      <c r="X3334" s="634">
        <v>42598</v>
      </c>
      <c r="Y3334" s="636" t="s">
        <v>12855</v>
      </c>
      <c r="Z3334" s="662">
        <v>332392.5</v>
      </c>
      <c r="AA3334" s="476" t="s">
        <v>12834</v>
      </c>
      <c r="AB3334" s="632" t="s">
        <v>11017</v>
      </c>
    </row>
    <row r="3335" spans="1:28" ht="56.25">
      <c r="A3335" s="475" t="s">
        <v>29057</v>
      </c>
      <c r="B3335" s="1180" t="s">
        <v>5286</v>
      </c>
      <c r="C3335" s="652" t="s">
        <v>12573</v>
      </c>
      <c r="D3335" s="632" t="s">
        <v>9702</v>
      </c>
      <c r="E3335" s="632" t="s">
        <v>12707</v>
      </c>
      <c r="F3335" s="632" t="s">
        <v>1282</v>
      </c>
      <c r="G3335" s="632" t="s">
        <v>1305</v>
      </c>
      <c r="H3335" s="632" t="s">
        <v>12856</v>
      </c>
      <c r="I3335" s="701" t="s">
        <v>9705</v>
      </c>
      <c r="J3335" s="632"/>
      <c r="K3335" s="632" t="s">
        <v>10</v>
      </c>
      <c r="L3335" s="639">
        <v>1</v>
      </c>
      <c r="M3335" s="639" t="s">
        <v>694</v>
      </c>
      <c r="N3335" s="637">
        <v>17350</v>
      </c>
      <c r="O3335" s="637">
        <v>17350</v>
      </c>
      <c r="P3335" s="647">
        <f t="shared" si="105"/>
        <v>0</v>
      </c>
      <c r="Q3335" s="638">
        <f t="shared" si="106"/>
        <v>0</v>
      </c>
      <c r="R3335" s="632" t="s">
        <v>9736</v>
      </c>
      <c r="S3335" s="632" t="s">
        <v>10343</v>
      </c>
      <c r="T3335" s="632" t="s">
        <v>12857</v>
      </c>
      <c r="U3335" s="636"/>
      <c r="V3335" s="636"/>
      <c r="W3335" s="632" t="s">
        <v>1423</v>
      </c>
      <c r="X3335" s="632" t="s">
        <v>1681</v>
      </c>
      <c r="Y3335" s="632" t="s">
        <v>12858</v>
      </c>
      <c r="Z3335" s="637">
        <v>17350</v>
      </c>
      <c r="AA3335" s="632" t="s">
        <v>9736</v>
      </c>
      <c r="AB3335" s="632" t="s">
        <v>10343</v>
      </c>
    </row>
    <row r="3336" spans="1:28" ht="56.25">
      <c r="A3336" s="475" t="s">
        <v>29058</v>
      </c>
      <c r="B3336" s="1180" t="s">
        <v>5286</v>
      </c>
      <c r="C3336" s="652" t="s">
        <v>12573</v>
      </c>
      <c r="D3336" s="632" t="s">
        <v>9702</v>
      </c>
      <c r="E3336" s="632" t="s">
        <v>12707</v>
      </c>
      <c r="F3336" s="632" t="s">
        <v>1408</v>
      </c>
      <c r="G3336" s="632" t="s">
        <v>9753</v>
      </c>
      <c r="H3336" s="632" t="s">
        <v>12859</v>
      </c>
      <c r="I3336" s="701" t="s">
        <v>9705</v>
      </c>
      <c r="J3336" s="632"/>
      <c r="K3336" s="632" t="s">
        <v>10</v>
      </c>
      <c r="L3336" s="639">
        <v>1</v>
      </c>
      <c r="M3336" s="639" t="s">
        <v>694</v>
      </c>
      <c r="N3336" s="637">
        <v>19468</v>
      </c>
      <c r="O3336" s="637">
        <v>19468</v>
      </c>
      <c r="P3336" s="647">
        <f t="shared" si="105"/>
        <v>0</v>
      </c>
      <c r="Q3336" s="638">
        <f t="shared" si="106"/>
        <v>0</v>
      </c>
      <c r="R3336" s="632" t="s">
        <v>12860</v>
      </c>
      <c r="S3336" s="632" t="s">
        <v>12861</v>
      </c>
      <c r="T3336" s="632" t="s">
        <v>12862</v>
      </c>
      <c r="U3336" s="636"/>
      <c r="V3336" s="636"/>
      <c r="W3336" s="632" t="s">
        <v>2506</v>
      </c>
      <c r="X3336" s="632" t="s">
        <v>2188</v>
      </c>
      <c r="Y3336" s="632" t="s">
        <v>12863</v>
      </c>
      <c r="Z3336" s="637">
        <v>19468</v>
      </c>
      <c r="AA3336" s="632" t="s">
        <v>12860</v>
      </c>
      <c r="AB3336" s="632" t="s">
        <v>12861</v>
      </c>
    </row>
    <row r="3337" spans="1:28" ht="56.25">
      <c r="A3337" s="475" t="s">
        <v>29059</v>
      </c>
      <c r="B3337" s="1180" t="s">
        <v>5286</v>
      </c>
      <c r="C3337" s="652" t="s">
        <v>12573</v>
      </c>
      <c r="D3337" s="632" t="s">
        <v>9702</v>
      </c>
      <c r="E3337" s="632" t="s">
        <v>12707</v>
      </c>
      <c r="F3337" s="632" t="s">
        <v>2490</v>
      </c>
      <c r="G3337" s="632" t="s">
        <v>9699</v>
      </c>
      <c r="H3337" s="632" t="s">
        <v>12864</v>
      </c>
      <c r="I3337" s="701" t="s">
        <v>9705</v>
      </c>
      <c r="J3337" s="632"/>
      <c r="K3337" s="632" t="s">
        <v>10</v>
      </c>
      <c r="L3337" s="639">
        <v>1</v>
      </c>
      <c r="M3337" s="639" t="s">
        <v>694</v>
      </c>
      <c r="N3337" s="637">
        <v>76960</v>
      </c>
      <c r="O3337" s="637">
        <v>76960</v>
      </c>
      <c r="P3337" s="647">
        <f t="shared" si="105"/>
        <v>0</v>
      </c>
      <c r="Q3337" s="638">
        <f t="shared" si="106"/>
        <v>0</v>
      </c>
      <c r="R3337" s="632" t="s">
        <v>11024</v>
      </c>
      <c r="S3337" s="632" t="s">
        <v>11025</v>
      </c>
      <c r="T3337" s="632" t="s">
        <v>12865</v>
      </c>
      <c r="U3337" s="636"/>
      <c r="V3337" s="636"/>
      <c r="W3337" s="632" t="s">
        <v>2506</v>
      </c>
      <c r="X3337" s="632" t="s">
        <v>2188</v>
      </c>
      <c r="Y3337" s="632" t="s">
        <v>12866</v>
      </c>
      <c r="Z3337" s="637">
        <v>76960</v>
      </c>
      <c r="AA3337" s="632" t="s">
        <v>11024</v>
      </c>
      <c r="AB3337" s="632" t="s">
        <v>11025</v>
      </c>
    </row>
    <row r="3338" spans="1:28" ht="56.25">
      <c r="A3338" s="475" t="s">
        <v>29060</v>
      </c>
      <c r="B3338" s="1180" t="s">
        <v>5286</v>
      </c>
      <c r="C3338" s="652" t="s">
        <v>12573</v>
      </c>
      <c r="D3338" s="632" t="s">
        <v>9702</v>
      </c>
      <c r="E3338" s="632" t="s">
        <v>12707</v>
      </c>
      <c r="F3338" s="632" t="s">
        <v>867</v>
      </c>
      <c r="G3338" s="632" t="s">
        <v>9753</v>
      </c>
      <c r="H3338" s="632" t="s">
        <v>12867</v>
      </c>
      <c r="I3338" s="701" t="s">
        <v>9705</v>
      </c>
      <c r="J3338" s="632"/>
      <c r="K3338" s="632" t="s">
        <v>10</v>
      </c>
      <c r="L3338" s="639">
        <v>1</v>
      </c>
      <c r="M3338" s="639" t="s">
        <v>694</v>
      </c>
      <c r="N3338" s="637">
        <v>63445.8</v>
      </c>
      <c r="O3338" s="637">
        <v>63445.8</v>
      </c>
      <c r="P3338" s="647">
        <f t="shared" si="105"/>
        <v>0</v>
      </c>
      <c r="Q3338" s="638">
        <f t="shared" si="106"/>
        <v>0</v>
      </c>
      <c r="R3338" s="632" t="s">
        <v>12868</v>
      </c>
      <c r="S3338" s="632" t="s">
        <v>11017</v>
      </c>
      <c r="T3338" s="632" t="s">
        <v>12869</v>
      </c>
      <c r="U3338" s="636"/>
      <c r="V3338" s="636"/>
      <c r="W3338" s="632" t="s">
        <v>2506</v>
      </c>
      <c r="X3338" s="632" t="s">
        <v>2188</v>
      </c>
      <c r="Y3338" s="632" t="s">
        <v>12870</v>
      </c>
      <c r="Z3338" s="637">
        <v>63445.8</v>
      </c>
      <c r="AA3338" s="632" t="s">
        <v>12868</v>
      </c>
      <c r="AB3338" s="632" t="s">
        <v>11017</v>
      </c>
    </row>
    <row r="3339" spans="1:28" ht="67.5">
      <c r="A3339" s="475" t="s">
        <v>29061</v>
      </c>
      <c r="B3339" s="531" t="s">
        <v>12274</v>
      </c>
      <c r="C3339" s="636">
        <v>4218020250</v>
      </c>
      <c r="D3339" s="632" t="s">
        <v>269</v>
      </c>
      <c r="E3339" s="636" t="s">
        <v>12871</v>
      </c>
      <c r="F3339" s="634">
        <v>42647</v>
      </c>
      <c r="G3339" s="634">
        <v>42660</v>
      </c>
      <c r="H3339" s="636" t="s">
        <v>12872</v>
      </c>
      <c r="I3339" s="636" t="s">
        <v>12873</v>
      </c>
      <c r="J3339" s="636"/>
      <c r="K3339" s="632" t="s">
        <v>10</v>
      </c>
      <c r="L3339" s="639">
        <v>1</v>
      </c>
      <c r="M3339" s="639" t="s">
        <v>694</v>
      </c>
      <c r="N3339" s="662">
        <v>235290.03</v>
      </c>
      <c r="O3339" s="662">
        <v>235290.03</v>
      </c>
      <c r="P3339" s="647">
        <f t="shared" si="105"/>
        <v>0</v>
      </c>
      <c r="Q3339" s="638">
        <f t="shared" si="106"/>
        <v>0</v>
      </c>
      <c r="R3339" s="528" t="s">
        <v>1593</v>
      </c>
      <c r="S3339" s="636">
        <v>4217146884</v>
      </c>
      <c r="T3339" s="528" t="s">
        <v>12874</v>
      </c>
      <c r="U3339" s="636"/>
      <c r="V3339" s="636"/>
      <c r="W3339" s="634">
        <v>42667</v>
      </c>
      <c r="X3339" s="634">
        <v>42667</v>
      </c>
      <c r="Y3339" s="636" t="s">
        <v>12875</v>
      </c>
      <c r="Z3339" s="662">
        <v>235290.03</v>
      </c>
      <c r="AA3339" s="528" t="s">
        <v>1593</v>
      </c>
      <c r="AB3339" s="636">
        <v>4217146884</v>
      </c>
    </row>
    <row r="3340" spans="1:28" ht="78.75">
      <c r="A3340" s="475" t="s">
        <v>29062</v>
      </c>
      <c r="B3340" s="531" t="s">
        <v>12876</v>
      </c>
      <c r="C3340" s="636">
        <v>4218016359</v>
      </c>
      <c r="D3340" s="632" t="s">
        <v>269</v>
      </c>
      <c r="E3340" s="636" t="s">
        <v>12871</v>
      </c>
      <c r="F3340" s="634">
        <v>42648</v>
      </c>
      <c r="G3340" s="634">
        <v>42660</v>
      </c>
      <c r="H3340" s="636" t="s">
        <v>12877</v>
      </c>
      <c r="I3340" s="636" t="s">
        <v>12873</v>
      </c>
      <c r="J3340" s="636"/>
      <c r="K3340" s="632" t="s">
        <v>10</v>
      </c>
      <c r="L3340" s="639">
        <v>1</v>
      </c>
      <c r="M3340" s="639" t="s">
        <v>694</v>
      </c>
      <c r="N3340" s="662">
        <v>964157</v>
      </c>
      <c r="O3340" s="662">
        <v>964157</v>
      </c>
      <c r="P3340" s="647">
        <f t="shared" si="105"/>
        <v>0</v>
      </c>
      <c r="Q3340" s="638">
        <f t="shared" si="106"/>
        <v>0</v>
      </c>
      <c r="R3340" s="528" t="s">
        <v>1593</v>
      </c>
      <c r="S3340" s="659">
        <v>4217146884</v>
      </c>
      <c r="T3340" s="528" t="s">
        <v>12023</v>
      </c>
      <c r="U3340" s="636"/>
      <c r="V3340" s="636"/>
      <c r="W3340" s="634">
        <v>42667</v>
      </c>
      <c r="X3340" s="634">
        <v>42667</v>
      </c>
      <c r="Y3340" s="636" t="s">
        <v>12878</v>
      </c>
      <c r="Z3340" s="662">
        <v>964157</v>
      </c>
      <c r="AA3340" s="528" t="s">
        <v>1593</v>
      </c>
      <c r="AB3340" s="659">
        <v>4217146884</v>
      </c>
    </row>
    <row r="3341" spans="1:28" ht="78.75">
      <c r="A3341" s="475" t="s">
        <v>29063</v>
      </c>
      <c r="B3341" s="531" t="s">
        <v>12468</v>
      </c>
      <c r="C3341" s="636">
        <v>4218021140</v>
      </c>
      <c r="D3341" s="632" t="s">
        <v>269</v>
      </c>
      <c r="E3341" s="636" t="s">
        <v>12871</v>
      </c>
      <c r="F3341" s="634">
        <v>42654</v>
      </c>
      <c r="G3341" s="634">
        <v>42667</v>
      </c>
      <c r="H3341" s="636" t="s">
        <v>12879</v>
      </c>
      <c r="I3341" s="636" t="s">
        <v>12873</v>
      </c>
      <c r="J3341" s="636"/>
      <c r="K3341" s="632" t="s">
        <v>10</v>
      </c>
      <c r="L3341" s="639">
        <v>1</v>
      </c>
      <c r="M3341" s="639" t="s">
        <v>694</v>
      </c>
      <c r="N3341" s="662">
        <v>142315.1</v>
      </c>
      <c r="O3341" s="662">
        <v>142315.1</v>
      </c>
      <c r="P3341" s="647">
        <f t="shared" si="105"/>
        <v>0</v>
      </c>
      <c r="Q3341" s="638">
        <f t="shared" si="106"/>
        <v>0</v>
      </c>
      <c r="R3341" s="528" t="s">
        <v>1593</v>
      </c>
      <c r="S3341" s="659">
        <v>4217146884</v>
      </c>
      <c r="T3341" s="528" t="s">
        <v>12023</v>
      </c>
      <c r="U3341" s="636"/>
      <c r="V3341" s="636"/>
      <c r="W3341" s="634">
        <v>42676</v>
      </c>
      <c r="X3341" s="670">
        <v>42676</v>
      </c>
      <c r="Y3341" s="476" t="s">
        <v>12880</v>
      </c>
      <c r="Z3341" s="662">
        <v>142315.1</v>
      </c>
      <c r="AA3341" s="528" t="s">
        <v>1593</v>
      </c>
      <c r="AB3341" s="659">
        <v>4217146884</v>
      </c>
    </row>
    <row r="3342" spans="1:28" ht="78.75">
      <c r="A3342" s="475" t="s">
        <v>29064</v>
      </c>
      <c r="B3342" s="531" t="s">
        <v>4985</v>
      </c>
      <c r="C3342" s="636">
        <v>4218011960</v>
      </c>
      <c r="D3342" s="632" t="s">
        <v>269</v>
      </c>
      <c r="E3342" s="636" t="s">
        <v>12871</v>
      </c>
      <c r="F3342" s="634">
        <v>42663</v>
      </c>
      <c r="G3342" s="634">
        <v>42674</v>
      </c>
      <c r="H3342" s="636" t="s">
        <v>12881</v>
      </c>
      <c r="I3342" s="636" t="s">
        <v>12882</v>
      </c>
      <c r="J3342" s="636"/>
      <c r="K3342" s="632" t="s">
        <v>10</v>
      </c>
      <c r="L3342" s="639">
        <v>1</v>
      </c>
      <c r="M3342" s="639" t="s">
        <v>694</v>
      </c>
      <c r="N3342" s="662">
        <v>518302.63</v>
      </c>
      <c r="O3342" s="662">
        <v>518302.63</v>
      </c>
      <c r="P3342" s="647">
        <f t="shared" si="105"/>
        <v>0</v>
      </c>
      <c r="Q3342" s="638">
        <f t="shared" si="106"/>
        <v>0</v>
      </c>
      <c r="R3342" s="528" t="s">
        <v>1593</v>
      </c>
      <c r="S3342" s="659">
        <v>4217146884</v>
      </c>
      <c r="T3342" s="528" t="s">
        <v>12023</v>
      </c>
      <c r="U3342" s="636"/>
      <c r="V3342" s="636"/>
      <c r="W3342" s="634">
        <v>42683</v>
      </c>
      <c r="X3342" s="670">
        <v>42683</v>
      </c>
      <c r="Y3342" s="476" t="s">
        <v>12883</v>
      </c>
      <c r="Z3342" s="662">
        <v>518302.63</v>
      </c>
      <c r="AA3342" s="528" t="s">
        <v>1593</v>
      </c>
      <c r="AB3342" s="659">
        <v>4217146884</v>
      </c>
    </row>
    <row r="3343" spans="1:28" ht="78.75">
      <c r="A3343" s="475" t="s">
        <v>29065</v>
      </c>
      <c r="B3343" s="531" t="s">
        <v>12466</v>
      </c>
      <c r="C3343" s="636">
        <v>4218020676</v>
      </c>
      <c r="D3343" s="632" t="s">
        <v>269</v>
      </c>
      <c r="E3343" s="636" t="s">
        <v>12871</v>
      </c>
      <c r="F3343" s="634">
        <v>42668</v>
      </c>
      <c r="G3343" s="634">
        <v>42681</v>
      </c>
      <c r="H3343" s="636" t="s">
        <v>12884</v>
      </c>
      <c r="I3343" s="636" t="s">
        <v>12873</v>
      </c>
      <c r="J3343" s="636"/>
      <c r="K3343" s="632" t="s">
        <v>10</v>
      </c>
      <c r="L3343" s="639">
        <v>1</v>
      </c>
      <c r="M3343" s="639" t="s">
        <v>694</v>
      </c>
      <c r="N3343" s="662">
        <v>304344.7</v>
      </c>
      <c r="O3343" s="662">
        <v>304344.7</v>
      </c>
      <c r="P3343" s="647">
        <f t="shared" si="105"/>
        <v>0</v>
      </c>
      <c r="Q3343" s="638">
        <f t="shared" si="106"/>
        <v>0</v>
      </c>
      <c r="R3343" s="528" t="s">
        <v>1593</v>
      </c>
      <c r="S3343" s="659">
        <v>4217146884</v>
      </c>
      <c r="T3343" s="528" t="s">
        <v>12023</v>
      </c>
      <c r="U3343" s="636"/>
      <c r="V3343" s="636"/>
      <c r="W3343" s="634">
        <v>42689</v>
      </c>
      <c r="X3343" s="670">
        <v>42689</v>
      </c>
      <c r="Y3343" s="476" t="s">
        <v>12885</v>
      </c>
      <c r="Z3343" s="662">
        <v>304344.7</v>
      </c>
      <c r="AA3343" s="528" t="s">
        <v>1593</v>
      </c>
      <c r="AB3343" s="659">
        <v>4217146884</v>
      </c>
    </row>
    <row r="3344" spans="1:28" ht="45">
      <c r="A3344" s="475" t="s">
        <v>29066</v>
      </c>
      <c r="B3344" s="531" t="s">
        <v>12466</v>
      </c>
      <c r="C3344" s="636">
        <v>4218020676</v>
      </c>
      <c r="D3344" s="632" t="s">
        <v>269</v>
      </c>
      <c r="E3344" s="636" t="s">
        <v>12886</v>
      </c>
      <c r="F3344" s="634">
        <v>42671</v>
      </c>
      <c r="G3344" s="634">
        <v>42682</v>
      </c>
      <c r="H3344" s="636" t="s">
        <v>12887</v>
      </c>
      <c r="I3344" s="636" t="s">
        <v>12018</v>
      </c>
      <c r="J3344" s="636"/>
      <c r="K3344" s="632" t="s">
        <v>10</v>
      </c>
      <c r="L3344" s="639">
        <v>1</v>
      </c>
      <c r="M3344" s="639" t="s">
        <v>694</v>
      </c>
      <c r="N3344" s="662">
        <v>111830.2</v>
      </c>
      <c r="O3344" s="662">
        <v>111830.2</v>
      </c>
      <c r="P3344" s="647">
        <f t="shared" si="105"/>
        <v>0</v>
      </c>
      <c r="Q3344" s="638">
        <f t="shared" si="106"/>
        <v>0</v>
      </c>
      <c r="R3344" s="528" t="s">
        <v>563</v>
      </c>
      <c r="S3344" s="636">
        <v>4217166136</v>
      </c>
      <c r="T3344" s="528" t="s">
        <v>12045</v>
      </c>
      <c r="U3344" s="636"/>
      <c r="V3344" s="636"/>
      <c r="W3344" s="634">
        <v>42689</v>
      </c>
      <c r="X3344" s="670">
        <v>42689</v>
      </c>
      <c r="Y3344" s="476" t="s">
        <v>12888</v>
      </c>
      <c r="Z3344" s="662">
        <v>111830.2</v>
      </c>
      <c r="AA3344" s="528" t="s">
        <v>563</v>
      </c>
      <c r="AB3344" s="636">
        <v>4217166136</v>
      </c>
    </row>
    <row r="3345" spans="1:28" ht="78.75">
      <c r="A3345" s="475" t="s">
        <v>29067</v>
      </c>
      <c r="B3345" s="531" t="s">
        <v>12889</v>
      </c>
      <c r="C3345" s="636">
        <v>4218003085</v>
      </c>
      <c r="D3345" s="632" t="s">
        <v>269</v>
      </c>
      <c r="E3345" s="636" t="s">
        <v>12871</v>
      </c>
      <c r="F3345" s="634">
        <v>42671</v>
      </c>
      <c r="G3345" s="634">
        <v>42682</v>
      </c>
      <c r="H3345" s="636" t="s">
        <v>12890</v>
      </c>
      <c r="I3345" s="636" t="s">
        <v>12891</v>
      </c>
      <c r="J3345" s="636"/>
      <c r="K3345" s="632" t="s">
        <v>10</v>
      </c>
      <c r="L3345" s="639">
        <v>1</v>
      </c>
      <c r="M3345" s="639" t="s">
        <v>694</v>
      </c>
      <c r="N3345" s="662">
        <v>126725.48</v>
      </c>
      <c r="O3345" s="662">
        <v>126725.48</v>
      </c>
      <c r="P3345" s="647">
        <f t="shared" si="105"/>
        <v>0</v>
      </c>
      <c r="Q3345" s="638">
        <f t="shared" si="106"/>
        <v>0</v>
      </c>
      <c r="R3345" s="528" t="s">
        <v>1593</v>
      </c>
      <c r="S3345" s="659">
        <v>4217146884</v>
      </c>
      <c r="T3345" s="528" t="s">
        <v>12023</v>
      </c>
      <c r="U3345" s="636"/>
      <c r="V3345" s="636"/>
      <c r="W3345" s="634">
        <v>42691</v>
      </c>
      <c r="X3345" s="670">
        <v>42691</v>
      </c>
      <c r="Y3345" s="476" t="s">
        <v>12892</v>
      </c>
      <c r="Z3345" s="662">
        <v>126725.48</v>
      </c>
      <c r="AA3345" s="528" t="s">
        <v>1593</v>
      </c>
      <c r="AB3345" s="659">
        <v>4217146884</v>
      </c>
    </row>
    <row r="3346" spans="1:28" ht="78.75">
      <c r="A3346" s="475" t="s">
        <v>29068</v>
      </c>
      <c r="B3346" s="531" t="s">
        <v>12893</v>
      </c>
      <c r="C3346" s="636">
        <v>4220041634</v>
      </c>
      <c r="D3346" s="632" t="s">
        <v>269</v>
      </c>
      <c r="E3346" s="636" t="s">
        <v>12871</v>
      </c>
      <c r="F3346" s="634">
        <v>42677</v>
      </c>
      <c r="G3346" s="634">
        <v>42688</v>
      </c>
      <c r="H3346" s="636" t="s">
        <v>12894</v>
      </c>
      <c r="I3346" s="636" t="s">
        <v>12895</v>
      </c>
      <c r="J3346" s="636"/>
      <c r="K3346" s="632" t="s">
        <v>10</v>
      </c>
      <c r="L3346" s="639">
        <v>1</v>
      </c>
      <c r="M3346" s="639" t="s">
        <v>694</v>
      </c>
      <c r="N3346" s="662">
        <v>253589.7</v>
      </c>
      <c r="O3346" s="662">
        <v>253589.7</v>
      </c>
      <c r="P3346" s="647">
        <f t="shared" si="105"/>
        <v>0</v>
      </c>
      <c r="Q3346" s="638">
        <f t="shared" si="106"/>
        <v>0</v>
      </c>
      <c r="R3346" s="528" t="s">
        <v>1593</v>
      </c>
      <c r="S3346" s="659">
        <v>4217146884</v>
      </c>
      <c r="T3346" s="528" t="s">
        <v>12023</v>
      </c>
      <c r="U3346" s="636"/>
      <c r="V3346" s="636"/>
      <c r="W3346" s="634">
        <v>42697</v>
      </c>
      <c r="X3346" s="670">
        <v>42697</v>
      </c>
      <c r="Y3346" s="476" t="s">
        <v>12896</v>
      </c>
      <c r="Z3346" s="662">
        <v>253589.7</v>
      </c>
      <c r="AA3346" s="528" t="s">
        <v>1593</v>
      </c>
      <c r="AB3346" s="659">
        <v>4217146884</v>
      </c>
    </row>
    <row r="3347" spans="1:28" ht="78.75">
      <c r="A3347" s="475" t="s">
        <v>29069</v>
      </c>
      <c r="B3347" s="531" t="s">
        <v>12897</v>
      </c>
      <c r="C3347" s="636">
        <v>4218005477</v>
      </c>
      <c r="D3347" s="632" t="s">
        <v>269</v>
      </c>
      <c r="E3347" s="636" t="s">
        <v>12871</v>
      </c>
      <c r="F3347" s="634">
        <v>42676</v>
      </c>
      <c r="G3347" s="634">
        <v>42690</v>
      </c>
      <c r="H3347" s="636" t="s">
        <v>12898</v>
      </c>
      <c r="I3347" s="636" t="s">
        <v>12895</v>
      </c>
      <c r="J3347" s="636"/>
      <c r="K3347" s="632" t="s">
        <v>10</v>
      </c>
      <c r="L3347" s="639">
        <v>1</v>
      </c>
      <c r="M3347" s="639" t="s">
        <v>694</v>
      </c>
      <c r="N3347" s="662">
        <v>282392.52</v>
      </c>
      <c r="O3347" s="662">
        <v>282392.52</v>
      </c>
      <c r="P3347" s="647">
        <f t="shared" ref="P3347:P3410" si="107">N3347-O3347</f>
        <v>0</v>
      </c>
      <c r="Q3347" s="638">
        <f t="shared" ref="Q3347:Q3410" si="108">(100-((O3347/N3347)*100))/100</f>
        <v>0</v>
      </c>
      <c r="R3347" s="528" t="s">
        <v>1593</v>
      </c>
      <c r="S3347" s="659">
        <v>4217146884</v>
      </c>
      <c r="T3347" s="528" t="s">
        <v>12023</v>
      </c>
      <c r="U3347" s="636"/>
      <c r="V3347" s="636"/>
      <c r="W3347" s="634">
        <v>42699</v>
      </c>
      <c r="X3347" s="670">
        <v>42699</v>
      </c>
      <c r="Y3347" s="476" t="s">
        <v>12899</v>
      </c>
      <c r="Z3347" s="662">
        <v>282392.52</v>
      </c>
      <c r="AA3347" s="528" t="s">
        <v>1593</v>
      </c>
      <c r="AB3347" s="659">
        <v>4217146884</v>
      </c>
    </row>
    <row r="3348" spans="1:28" ht="45">
      <c r="A3348" s="475" t="s">
        <v>29070</v>
      </c>
      <c r="B3348" s="531" t="s">
        <v>12900</v>
      </c>
      <c r="C3348" s="636">
        <v>4253008960</v>
      </c>
      <c r="D3348" s="632" t="s">
        <v>269</v>
      </c>
      <c r="E3348" s="636" t="s">
        <v>12886</v>
      </c>
      <c r="F3348" s="634">
        <v>42690</v>
      </c>
      <c r="G3348" s="634">
        <v>42702</v>
      </c>
      <c r="H3348" s="636" t="s">
        <v>12901</v>
      </c>
      <c r="I3348" s="636" t="s">
        <v>12018</v>
      </c>
      <c r="J3348" s="636"/>
      <c r="K3348" s="632" t="s">
        <v>10</v>
      </c>
      <c r="L3348" s="639">
        <v>1</v>
      </c>
      <c r="M3348" s="639" t="s">
        <v>694</v>
      </c>
      <c r="N3348" s="662">
        <v>29606.400000000001</v>
      </c>
      <c r="O3348" s="662">
        <v>29606.400000000001</v>
      </c>
      <c r="P3348" s="647">
        <f t="shared" si="107"/>
        <v>0</v>
      </c>
      <c r="Q3348" s="638">
        <f t="shared" si="108"/>
        <v>0</v>
      </c>
      <c r="R3348" s="528" t="s">
        <v>563</v>
      </c>
      <c r="S3348" s="636">
        <v>4217166136</v>
      </c>
      <c r="T3348" s="528" t="s">
        <v>12045</v>
      </c>
      <c r="U3348" s="636"/>
      <c r="V3348" s="636"/>
      <c r="W3348" s="634">
        <v>42709</v>
      </c>
      <c r="X3348" s="670">
        <v>42709</v>
      </c>
      <c r="Y3348" s="476" t="s">
        <v>12902</v>
      </c>
      <c r="Z3348" s="662">
        <v>29606.400000000001</v>
      </c>
      <c r="AA3348" s="528" t="s">
        <v>563</v>
      </c>
      <c r="AB3348" s="636">
        <v>4217166136</v>
      </c>
    </row>
    <row r="3349" spans="1:28" ht="78.75">
      <c r="A3349" s="475" t="s">
        <v>29071</v>
      </c>
      <c r="B3349" s="531" t="s">
        <v>12466</v>
      </c>
      <c r="C3349" s="636">
        <v>4218020676</v>
      </c>
      <c r="D3349" s="632" t="s">
        <v>269</v>
      </c>
      <c r="E3349" s="636" t="s">
        <v>12886</v>
      </c>
      <c r="F3349" s="634">
        <v>42704</v>
      </c>
      <c r="G3349" s="634">
        <v>42716</v>
      </c>
      <c r="H3349" s="636" t="s">
        <v>12903</v>
      </c>
      <c r="I3349" s="636" t="s">
        <v>12873</v>
      </c>
      <c r="J3349" s="636"/>
      <c r="K3349" s="632" t="s">
        <v>10</v>
      </c>
      <c r="L3349" s="639">
        <v>1</v>
      </c>
      <c r="M3349" s="639" t="s">
        <v>694</v>
      </c>
      <c r="N3349" s="662">
        <v>315297.2</v>
      </c>
      <c r="O3349" s="662">
        <v>315297.2</v>
      </c>
      <c r="P3349" s="647">
        <f t="shared" si="107"/>
        <v>0</v>
      </c>
      <c r="Q3349" s="638">
        <f t="shared" si="108"/>
        <v>0</v>
      </c>
      <c r="R3349" s="528" t="s">
        <v>1593</v>
      </c>
      <c r="S3349" s="659">
        <v>4217146884</v>
      </c>
      <c r="T3349" s="528" t="s">
        <v>12023</v>
      </c>
      <c r="U3349" s="636"/>
      <c r="V3349" s="636"/>
      <c r="W3349" s="634">
        <v>42724</v>
      </c>
      <c r="X3349" s="670">
        <v>42725</v>
      </c>
      <c r="Y3349" s="476" t="s">
        <v>12904</v>
      </c>
      <c r="Z3349" s="662">
        <v>315297.2</v>
      </c>
      <c r="AA3349" s="528" t="s">
        <v>1593</v>
      </c>
      <c r="AB3349" s="659">
        <v>4217146884</v>
      </c>
    </row>
    <row r="3350" spans="1:28" ht="45">
      <c r="A3350" s="475" t="s">
        <v>29072</v>
      </c>
      <c r="B3350" s="531" t="s">
        <v>12468</v>
      </c>
      <c r="C3350" s="636">
        <v>4218021140</v>
      </c>
      <c r="D3350" s="632" t="s">
        <v>269</v>
      </c>
      <c r="E3350" s="636" t="s">
        <v>12886</v>
      </c>
      <c r="F3350" s="634">
        <v>42706</v>
      </c>
      <c r="G3350" s="634">
        <v>42717</v>
      </c>
      <c r="H3350" s="636" t="s">
        <v>12905</v>
      </c>
      <c r="I3350" s="636" t="s">
        <v>12018</v>
      </c>
      <c r="J3350" s="636"/>
      <c r="K3350" s="632" t="s">
        <v>10</v>
      </c>
      <c r="L3350" s="639">
        <v>1</v>
      </c>
      <c r="M3350" s="639" t="s">
        <v>694</v>
      </c>
      <c r="N3350" s="662">
        <v>30650</v>
      </c>
      <c r="O3350" s="662">
        <v>30650</v>
      </c>
      <c r="P3350" s="647">
        <f t="shared" si="107"/>
        <v>0</v>
      </c>
      <c r="Q3350" s="638">
        <f t="shared" si="108"/>
        <v>0</v>
      </c>
      <c r="R3350" s="528" t="s">
        <v>563</v>
      </c>
      <c r="S3350" s="636">
        <v>4217166136</v>
      </c>
      <c r="T3350" s="528" t="s">
        <v>12045</v>
      </c>
      <c r="U3350" s="636"/>
      <c r="V3350" s="636"/>
      <c r="W3350" s="634">
        <v>42725</v>
      </c>
      <c r="X3350" s="670">
        <v>42725</v>
      </c>
      <c r="Y3350" s="476" t="s">
        <v>12906</v>
      </c>
      <c r="Z3350" s="662">
        <v>30650</v>
      </c>
      <c r="AA3350" s="528" t="s">
        <v>563</v>
      </c>
      <c r="AB3350" s="636">
        <v>4217166136</v>
      </c>
    </row>
    <row r="3351" spans="1:28" ht="56.25">
      <c r="A3351" s="475" t="s">
        <v>29073</v>
      </c>
      <c r="B3351" s="531" t="s">
        <v>12654</v>
      </c>
      <c r="C3351" s="636">
        <v>4218020806</v>
      </c>
      <c r="D3351" s="632" t="s">
        <v>268</v>
      </c>
      <c r="E3351" s="422" t="s">
        <v>9639</v>
      </c>
      <c r="F3351" s="634">
        <v>42646</v>
      </c>
      <c r="G3351" s="632"/>
      <c r="H3351" s="632"/>
      <c r="I3351" s="636" t="s">
        <v>1367</v>
      </c>
      <c r="J3351" s="422"/>
      <c r="K3351" s="632" t="s">
        <v>10</v>
      </c>
      <c r="L3351" s="639">
        <v>1</v>
      </c>
      <c r="M3351" s="639" t="s">
        <v>694</v>
      </c>
      <c r="N3351" s="662">
        <v>61104.44</v>
      </c>
      <c r="O3351" s="662">
        <v>61104.44</v>
      </c>
      <c r="P3351" s="647">
        <f t="shared" si="107"/>
        <v>0</v>
      </c>
      <c r="Q3351" s="638">
        <f t="shared" si="108"/>
        <v>0</v>
      </c>
      <c r="R3351" s="528" t="s">
        <v>1148</v>
      </c>
      <c r="S3351" s="636">
        <v>4205109214</v>
      </c>
      <c r="T3351" s="528" t="s">
        <v>12907</v>
      </c>
      <c r="U3351" s="636"/>
      <c r="V3351" s="636"/>
      <c r="W3351" s="634">
        <v>42657</v>
      </c>
      <c r="X3351" s="634">
        <v>42657</v>
      </c>
      <c r="Y3351" s="636" t="s">
        <v>12908</v>
      </c>
      <c r="Z3351" s="662">
        <v>61104.44</v>
      </c>
      <c r="AA3351" s="528" t="s">
        <v>1148</v>
      </c>
      <c r="AB3351" s="636">
        <v>4205109214</v>
      </c>
    </row>
    <row r="3352" spans="1:28" ht="56.25">
      <c r="A3352" s="475" t="s">
        <v>29074</v>
      </c>
      <c r="B3352" s="531" t="s">
        <v>4908</v>
      </c>
      <c r="C3352" s="636">
        <v>4218020732</v>
      </c>
      <c r="D3352" s="632" t="s">
        <v>268</v>
      </c>
      <c r="E3352" s="422" t="s">
        <v>9639</v>
      </c>
      <c r="F3352" s="634">
        <v>42647</v>
      </c>
      <c r="G3352" s="632"/>
      <c r="H3352" s="632"/>
      <c r="I3352" s="636" t="s">
        <v>1367</v>
      </c>
      <c r="J3352" s="422"/>
      <c r="K3352" s="632" t="s">
        <v>10</v>
      </c>
      <c r="L3352" s="639">
        <v>1</v>
      </c>
      <c r="M3352" s="639" t="s">
        <v>694</v>
      </c>
      <c r="N3352" s="662">
        <v>130445.41</v>
      </c>
      <c r="O3352" s="662">
        <v>130445.41</v>
      </c>
      <c r="P3352" s="647">
        <f t="shared" si="107"/>
        <v>0</v>
      </c>
      <c r="Q3352" s="638">
        <f t="shared" si="108"/>
        <v>0</v>
      </c>
      <c r="R3352" s="528" t="s">
        <v>1148</v>
      </c>
      <c r="S3352" s="636">
        <v>4205109214</v>
      </c>
      <c r="T3352" s="528" t="s">
        <v>12907</v>
      </c>
      <c r="U3352" s="636"/>
      <c r="V3352" s="636"/>
      <c r="W3352" s="634">
        <v>42660</v>
      </c>
      <c r="X3352" s="670">
        <v>42661</v>
      </c>
      <c r="Y3352" s="476" t="s">
        <v>12909</v>
      </c>
      <c r="Z3352" s="662">
        <v>130445.41</v>
      </c>
      <c r="AA3352" s="528" t="s">
        <v>1148</v>
      </c>
      <c r="AB3352" s="636">
        <v>4205109214</v>
      </c>
    </row>
    <row r="3353" spans="1:28" ht="56.25">
      <c r="A3353" s="475" t="s">
        <v>29075</v>
      </c>
      <c r="B3353" s="531" t="s">
        <v>12588</v>
      </c>
      <c r="C3353" s="636">
        <v>4218020595</v>
      </c>
      <c r="D3353" s="632" t="s">
        <v>268</v>
      </c>
      <c r="E3353" s="422" t="s">
        <v>9639</v>
      </c>
      <c r="F3353" s="634">
        <v>42676</v>
      </c>
      <c r="G3353" s="632"/>
      <c r="H3353" s="632"/>
      <c r="I3353" s="636" t="s">
        <v>1367</v>
      </c>
      <c r="J3353" s="422"/>
      <c r="K3353" s="632" t="s">
        <v>10</v>
      </c>
      <c r="L3353" s="639">
        <v>1</v>
      </c>
      <c r="M3353" s="639" t="s">
        <v>694</v>
      </c>
      <c r="N3353" s="662">
        <v>85051.13</v>
      </c>
      <c r="O3353" s="662">
        <v>85051.13</v>
      </c>
      <c r="P3353" s="647">
        <f t="shared" si="107"/>
        <v>0</v>
      </c>
      <c r="Q3353" s="638">
        <f t="shared" si="108"/>
        <v>0</v>
      </c>
      <c r="R3353" s="528" t="s">
        <v>1148</v>
      </c>
      <c r="S3353" s="636">
        <v>4205109214</v>
      </c>
      <c r="T3353" s="528" t="s">
        <v>12907</v>
      </c>
      <c r="U3353" s="636"/>
      <c r="V3353" s="636"/>
      <c r="W3353" s="634">
        <v>42655</v>
      </c>
      <c r="X3353" s="670">
        <v>42657</v>
      </c>
      <c r="Y3353" s="476" t="s">
        <v>12910</v>
      </c>
      <c r="Z3353" s="662">
        <v>85051.13</v>
      </c>
      <c r="AA3353" s="528" t="s">
        <v>1148</v>
      </c>
      <c r="AB3353" s="636">
        <v>4205109214</v>
      </c>
    </row>
    <row r="3354" spans="1:28" ht="56.25">
      <c r="A3354" s="475" t="s">
        <v>29076</v>
      </c>
      <c r="B3354" s="531" t="s">
        <v>12897</v>
      </c>
      <c r="C3354" s="636">
        <v>4218005477</v>
      </c>
      <c r="D3354" s="632" t="s">
        <v>268</v>
      </c>
      <c r="E3354" s="422" t="s">
        <v>9639</v>
      </c>
      <c r="F3354" s="634">
        <v>42676</v>
      </c>
      <c r="G3354" s="632"/>
      <c r="H3354" s="632"/>
      <c r="I3354" s="636" t="s">
        <v>1367</v>
      </c>
      <c r="J3354" s="422"/>
      <c r="K3354" s="632" t="s">
        <v>10</v>
      </c>
      <c r="L3354" s="639">
        <v>1</v>
      </c>
      <c r="M3354" s="639" t="s">
        <v>694</v>
      </c>
      <c r="N3354" s="662">
        <v>43832.5</v>
      </c>
      <c r="O3354" s="662">
        <v>43832.5</v>
      </c>
      <c r="P3354" s="647">
        <f t="shared" si="107"/>
        <v>0</v>
      </c>
      <c r="Q3354" s="638">
        <f t="shared" si="108"/>
        <v>0</v>
      </c>
      <c r="R3354" s="528" t="s">
        <v>1148</v>
      </c>
      <c r="S3354" s="636">
        <v>4205109214</v>
      </c>
      <c r="T3354" s="528" t="s">
        <v>12907</v>
      </c>
      <c r="U3354" s="636"/>
      <c r="V3354" s="636"/>
      <c r="W3354" s="634">
        <v>42688</v>
      </c>
      <c r="X3354" s="670">
        <v>42688</v>
      </c>
      <c r="Y3354" s="476" t="s">
        <v>12911</v>
      </c>
      <c r="Z3354" s="662">
        <v>43832.5</v>
      </c>
      <c r="AA3354" s="528" t="s">
        <v>1148</v>
      </c>
      <c r="AB3354" s="636">
        <v>4205109214</v>
      </c>
    </row>
    <row r="3355" spans="1:28" ht="56.25">
      <c r="A3355" s="475" t="s">
        <v>29077</v>
      </c>
      <c r="B3355" s="531" t="s">
        <v>12912</v>
      </c>
      <c r="C3355" s="636">
        <v>4218020718</v>
      </c>
      <c r="D3355" s="632" t="s">
        <v>268</v>
      </c>
      <c r="E3355" s="422" t="s">
        <v>9639</v>
      </c>
      <c r="F3355" s="634">
        <v>42677</v>
      </c>
      <c r="G3355" s="632"/>
      <c r="H3355" s="632"/>
      <c r="I3355" s="636" t="s">
        <v>1367</v>
      </c>
      <c r="J3355" s="422"/>
      <c r="K3355" s="632" t="s">
        <v>10</v>
      </c>
      <c r="L3355" s="639">
        <v>1</v>
      </c>
      <c r="M3355" s="639" t="s">
        <v>694</v>
      </c>
      <c r="N3355" s="662">
        <v>88640.47</v>
      </c>
      <c r="O3355" s="662">
        <v>88640.47</v>
      </c>
      <c r="P3355" s="647">
        <f t="shared" si="107"/>
        <v>0</v>
      </c>
      <c r="Q3355" s="638">
        <f t="shared" si="108"/>
        <v>0</v>
      </c>
      <c r="R3355" s="528" t="s">
        <v>1148</v>
      </c>
      <c r="S3355" s="636">
        <v>4205109214</v>
      </c>
      <c r="T3355" s="528" t="s">
        <v>12907</v>
      </c>
      <c r="U3355" s="636"/>
      <c r="V3355" s="636"/>
      <c r="W3355" s="634">
        <v>42688</v>
      </c>
      <c r="X3355" s="670">
        <v>42688</v>
      </c>
      <c r="Y3355" s="476" t="s">
        <v>12913</v>
      </c>
      <c r="Z3355" s="662">
        <v>88640.47</v>
      </c>
      <c r="AA3355" s="528" t="s">
        <v>1148</v>
      </c>
      <c r="AB3355" s="636">
        <v>4205109214</v>
      </c>
    </row>
    <row r="3356" spans="1:28" ht="56.25">
      <c r="A3356" s="475" t="s">
        <v>29078</v>
      </c>
      <c r="B3356" s="531" t="s">
        <v>12900</v>
      </c>
      <c r="C3356" s="636">
        <v>4253008960</v>
      </c>
      <c r="D3356" s="632" t="s">
        <v>268</v>
      </c>
      <c r="E3356" s="422" t="s">
        <v>9639</v>
      </c>
      <c r="F3356" s="634">
        <v>42677</v>
      </c>
      <c r="G3356" s="632"/>
      <c r="H3356" s="632"/>
      <c r="I3356" s="636" t="s">
        <v>1367</v>
      </c>
      <c r="J3356" s="422"/>
      <c r="K3356" s="632" t="s">
        <v>10</v>
      </c>
      <c r="L3356" s="639">
        <v>1</v>
      </c>
      <c r="M3356" s="639" t="s">
        <v>694</v>
      </c>
      <c r="N3356" s="662">
        <v>60319.95</v>
      </c>
      <c r="O3356" s="662">
        <v>60319.95</v>
      </c>
      <c r="P3356" s="647">
        <f t="shared" si="107"/>
        <v>0</v>
      </c>
      <c r="Q3356" s="638">
        <f t="shared" si="108"/>
        <v>0</v>
      </c>
      <c r="R3356" s="528" t="s">
        <v>1148</v>
      </c>
      <c r="S3356" s="636">
        <v>4205109214</v>
      </c>
      <c r="T3356" s="528" t="s">
        <v>12907</v>
      </c>
      <c r="U3356" s="636"/>
      <c r="V3356" s="636"/>
      <c r="W3356" s="634">
        <v>42688</v>
      </c>
      <c r="X3356" s="670">
        <v>42688</v>
      </c>
      <c r="Y3356" s="699" t="s">
        <v>12914</v>
      </c>
      <c r="Z3356" s="662">
        <v>60319.95</v>
      </c>
      <c r="AA3356" s="528" t="s">
        <v>1148</v>
      </c>
      <c r="AB3356" s="636">
        <v>4205109214</v>
      </c>
    </row>
    <row r="3357" spans="1:28" ht="56.25">
      <c r="A3357" s="475" t="s">
        <v>29079</v>
      </c>
      <c r="B3357" s="531" t="s">
        <v>12915</v>
      </c>
      <c r="C3357" s="636">
        <v>4218008686</v>
      </c>
      <c r="D3357" s="632" t="s">
        <v>268</v>
      </c>
      <c r="E3357" s="422" t="s">
        <v>9639</v>
      </c>
      <c r="F3357" s="634">
        <v>42685</v>
      </c>
      <c r="G3357" s="632"/>
      <c r="H3357" s="632"/>
      <c r="I3357" s="636" t="s">
        <v>1367</v>
      </c>
      <c r="J3357" s="422"/>
      <c r="K3357" s="632" t="s">
        <v>10</v>
      </c>
      <c r="L3357" s="639">
        <v>1</v>
      </c>
      <c r="M3357" s="639" t="s">
        <v>694</v>
      </c>
      <c r="N3357" s="662">
        <v>52818.12</v>
      </c>
      <c r="O3357" s="662">
        <v>52818.12</v>
      </c>
      <c r="P3357" s="647">
        <f t="shared" si="107"/>
        <v>0</v>
      </c>
      <c r="Q3357" s="638">
        <f t="shared" si="108"/>
        <v>0</v>
      </c>
      <c r="R3357" s="528" t="s">
        <v>1148</v>
      </c>
      <c r="S3357" s="636">
        <v>4205109214</v>
      </c>
      <c r="T3357" s="528" t="s">
        <v>12907</v>
      </c>
      <c r="U3357" s="636"/>
      <c r="V3357" s="636"/>
      <c r="W3357" s="634">
        <v>42696</v>
      </c>
      <c r="X3357" s="670">
        <v>42696</v>
      </c>
      <c r="Y3357" s="476" t="s">
        <v>12916</v>
      </c>
      <c r="Z3357" s="662">
        <v>52818.12</v>
      </c>
      <c r="AA3357" s="528" t="s">
        <v>1148</v>
      </c>
      <c r="AB3357" s="636">
        <v>4205109214</v>
      </c>
    </row>
    <row r="3358" spans="1:28" ht="56.25">
      <c r="A3358" s="475" t="s">
        <v>29080</v>
      </c>
      <c r="B3358" s="531" t="s">
        <v>12917</v>
      </c>
      <c r="C3358" s="636">
        <v>4218020838</v>
      </c>
      <c r="D3358" s="632" t="s">
        <v>268</v>
      </c>
      <c r="E3358" s="422" t="s">
        <v>9639</v>
      </c>
      <c r="F3358" s="634">
        <v>42696</v>
      </c>
      <c r="G3358" s="632"/>
      <c r="H3358" s="632"/>
      <c r="I3358" s="636" t="s">
        <v>1367</v>
      </c>
      <c r="J3358" s="422"/>
      <c r="K3358" s="632" t="s">
        <v>10</v>
      </c>
      <c r="L3358" s="639">
        <v>1</v>
      </c>
      <c r="M3358" s="639" t="s">
        <v>694</v>
      </c>
      <c r="N3358" s="662">
        <v>141919.20000000001</v>
      </c>
      <c r="O3358" s="662">
        <v>141919.20000000001</v>
      </c>
      <c r="P3358" s="647">
        <f t="shared" si="107"/>
        <v>0</v>
      </c>
      <c r="Q3358" s="638">
        <f t="shared" si="108"/>
        <v>0</v>
      </c>
      <c r="R3358" s="528" t="s">
        <v>1148</v>
      </c>
      <c r="S3358" s="636">
        <v>4205109214</v>
      </c>
      <c r="T3358" s="528" t="s">
        <v>12907</v>
      </c>
      <c r="U3358" s="636"/>
      <c r="V3358" s="636"/>
      <c r="W3358" s="634">
        <v>42709</v>
      </c>
      <c r="X3358" s="670">
        <v>42709</v>
      </c>
      <c r="Y3358" s="476" t="s">
        <v>12918</v>
      </c>
      <c r="Z3358" s="662">
        <v>141919.20000000001</v>
      </c>
      <c r="AA3358" s="528" t="s">
        <v>1148</v>
      </c>
      <c r="AB3358" s="636">
        <v>4205109214</v>
      </c>
    </row>
    <row r="3359" spans="1:28" ht="67.5">
      <c r="A3359" s="475" t="s">
        <v>29081</v>
      </c>
      <c r="B3359" s="531" t="s">
        <v>4963</v>
      </c>
      <c r="C3359" s="636">
        <v>4218016630</v>
      </c>
      <c r="D3359" s="632" t="s">
        <v>268</v>
      </c>
      <c r="E3359" s="422" t="s">
        <v>9639</v>
      </c>
      <c r="F3359" s="634">
        <v>42688</v>
      </c>
      <c r="G3359" s="632"/>
      <c r="H3359" s="632"/>
      <c r="I3359" s="636" t="s">
        <v>1367</v>
      </c>
      <c r="J3359" s="422"/>
      <c r="K3359" s="632" t="s">
        <v>10</v>
      </c>
      <c r="L3359" s="639">
        <v>1</v>
      </c>
      <c r="M3359" s="639" t="s">
        <v>694</v>
      </c>
      <c r="N3359" s="662">
        <v>373347.61</v>
      </c>
      <c r="O3359" s="662">
        <v>373347.61</v>
      </c>
      <c r="P3359" s="647">
        <f t="shared" si="107"/>
        <v>0</v>
      </c>
      <c r="Q3359" s="638">
        <f t="shared" si="108"/>
        <v>0</v>
      </c>
      <c r="R3359" s="528" t="s">
        <v>1148</v>
      </c>
      <c r="S3359" s="636">
        <v>4205109214</v>
      </c>
      <c r="T3359" s="528" t="s">
        <v>12907</v>
      </c>
      <c r="U3359" s="636"/>
      <c r="V3359" s="636"/>
      <c r="W3359" s="634">
        <v>42699</v>
      </c>
      <c r="X3359" s="670">
        <v>42699</v>
      </c>
      <c r="Y3359" s="422" t="s">
        <v>12919</v>
      </c>
      <c r="Z3359" s="662">
        <v>373347.61</v>
      </c>
      <c r="AA3359" s="528" t="s">
        <v>1148</v>
      </c>
      <c r="AB3359" s="636">
        <v>4205109214</v>
      </c>
    </row>
    <row r="3360" spans="1:28" ht="56.25">
      <c r="A3360" s="475" t="s">
        <v>29082</v>
      </c>
      <c r="B3360" s="531" t="s">
        <v>12889</v>
      </c>
      <c r="C3360" s="636">
        <v>4218003085</v>
      </c>
      <c r="D3360" s="632" t="s">
        <v>268</v>
      </c>
      <c r="E3360" s="422" t="s">
        <v>9639</v>
      </c>
      <c r="F3360" s="636" t="s">
        <v>12920</v>
      </c>
      <c r="G3360" s="632"/>
      <c r="H3360" s="632"/>
      <c r="I3360" s="636" t="s">
        <v>1367</v>
      </c>
      <c r="J3360" s="422"/>
      <c r="K3360" s="632" t="s">
        <v>10</v>
      </c>
      <c r="L3360" s="639">
        <v>1</v>
      </c>
      <c r="M3360" s="639" t="s">
        <v>694</v>
      </c>
      <c r="N3360" s="662">
        <v>70959.600000000006</v>
      </c>
      <c r="O3360" s="662">
        <v>70959.600000000006</v>
      </c>
      <c r="P3360" s="647">
        <f t="shared" si="107"/>
        <v>0</v>
      </c>
      <c r="Q3360" s="638">
        <f t="shared" si="108"/>
        <v>0</v>
      </c>
      <c r="R3360" s="528" t="s">
        <v>1148</v>
      </c>
      <c r="S3360" s="636">
        <v>4205109214</v>
      </c>
      <c r="T3360" s="528" t="s">
        <v>12907</v>
      </c>
      <c r="U3360" s="636"/>
      <c r="V3360" s="636"/>
      <c r="W3360" s="634">
        <v>42710</v>
      </c>
      <c r="X3360" s="634">
        <v>42710</v>
      </c>
      <c r="Y3360" s="636" t="s">
        <v>12921</v>
      </c>
      <c r="Z3360" s="662">
        <v>70959.600000000006</v>
      </c>
      <c r="AA3360" s="528" t="s">
        <v>1148</v>
      </c>
      <c r="AB3360" s="636">
        <v>4205109214</v>
      </c>
    </row>
    <row r="3361" spans="1:28" ht="56.25">
      <c r="A3361" s="475" t="s">
        <v>29083</v>
      </c>
      <c r="B3361" s="531" t="s">
        <v>12876</v>
      </c>
      <c r="C3361" s="636">
        <v>4218016359</v>
      </c>
      <c r="D3361" s="632" t="s">
        <v>268</v>
      </c>
      <c r="E3361" s="422" t="s">
        <v>9639</v>
      </c>
      <c r="F3361" s="634">
        <v>42699</v>
      </c>
      <c r="G3361" s="632"/>
      <c r="H3361" s="632"/>
      <c r="I3361" s="636" t="s">
        <v>1367</v>
      </c>
      <c r="J3361" s="422"/>
      <c r="K3361" s="632" t="s">
        <v>10</v>
      </c>
      <c r="L3361" s="639">
        <v>1</v>
      </c>
      <c r="M3361" s="639" t="s">
        <v>694</v>
      </c>
      <c r="N3361" s="662">
        <v>88699.5</v>
      </c>
      <c r="O3361" s="662">
        <v>88699.5</v>
      </c>
      <c r="P3361" s="647">
        <f t="shared" si="107"/>
        <v>0</v>
      </c>
      <c r="Q3361" s="638">
        <f t="shared" si="108"/>
        <v>0</v>
      </c>
      <c r="R3361" s="528" t="s">
        <v>1148</v>
      </c>
      <c r="S3361" s="636">
        <v>4205109214</v>
      </c>
      <c r="T3361" s="528" t="s">
        <v>12907</v>
      </c>
      <c r="U3361" s="636"/>
      <c r="V3361" s="636"/>
      <c r="W3361" s="634">
        <v>42710</v>
      </c>
      <c r="X3361" s="634">
        <v>42710</v>
      </c>
      <c r="Y3361" s="636" t="s">
        <v>12922</v>
      </c>
      <c r="Z3361" s="662">
        <v>88699.5</v>
      </c>
      <c r="AA3361" s="528" t="s">
        <v>1148</v>
      </c>
      <c r="AB3361" s="636">
        <v>4205109214</v>
      </c>
    </row>
    <row r="3362" spans="1:28" ht="56.25">
      <c r="A3362" s="475" t="s">
        <v>29084</v>
      </c>
      <c r="B3362" s="531" t="s">
        <v>4833</v>
      </c>
      <c r="C3362" s="636">
        <v>4218016285</v>
      </c>
      <c r="D3362" s="632" t="s">
        <v>268</v>
      </c>
      <c r="E3362" s="422" t="s">
        <v>9639</v>
      </c>
      <c r="F3362" s="634">
        <v>42703</v>
      </c>
      <c r="G3362" s="632"/>
      <c r="H3362" s="632"/>
      <c r="I3362" s="636" t="s">
        <v>1367</v>
      </c>
      <c r="J3362" s="422"/>
      <c r="K3362" s="632" t="s">
        <v>10</v>
      </c>
      <c r="L3362" s="639">
        <v>1</v>
      </c>
      <c r="M3362" s="639" t="s">
        <v>694</v>
      </c>
      <c r="N3362" s="662">
        <v>116497.92</v>
      </c>
      <c r="O3362" s="662">
        <v>116497.92</v>
      </c>
      <c r="P3362" s="647">
        <f t="shared" si="107"/>
        <v>0</v>
      </c>
      <c r="Q3362" s="638">
        <f t="shared" si="108"/>
        <v>0</v>
      </c>
      <c r="R3362" s="528" t="s">
        <v>1148</v>
      </c>
      <c r="S3362" s="636">
        <v>4205109214</v>
      </c>
      <c r="T3362" s="528" t="s">
        <v>12907</v>
      </c>
      <c r="U3362" s="636"/>
      <c r="V3362" s="636"/>
      <c r="W3362" s="634">
        <v>42714</v>
      </c>
      <c r="X3362" s="634">
        <v>42714</v>
      </c>
      <c r="Y3362" s="636" t="s">
        <v>12923</v>
      </c>
      <c r="Z3362" s="662">
        <v>116497.92</v>
      </c>
      <c r="AA3362" s="528" t="s">
        <v>1148</v>
      </c>
      <c r="AB3362" s="636">
        <v>4205109214</v>
      </c>
    </row>
    <row r="3363" spans="1:28" ht="67.5">
      <c r="A3363" s="475" t="s">
        <v>29085</v>
      </c>
      <c r="B3363" s="531" t="s">
        <v>4971</v>
      </c>
      <c r="C3363" s="636">
        <v>4218016817</v>
      </c>
      <c r="D3363" s="632" t="s">
        <v>268</v>
      </c>
      <c r="E3363" s="422" t="s">
        <v>9639</v>
      </c>
      <c r="F3363" s="634">
        <v>42704</v>
      </c>
      <c r="G3363" s="632"/>
      <c r="H3363" s="632"/>
      <c r="I3363" s="636" t="s">
        <v>1367</v>
      </c>
      <c r="J3363" s="422"/>
      <c r="K3363" s="632" t="s">
        <v>10</v>
      </c>
      <c r="L3363" s="639">
        <v>1</v>
      </c>
      <c r="M3363" s="639" t="s">
        <v>694</v>
      </c>
      <c r="N3363" s="662">
        <v>206965.5</v>
      </c>
      <c r="O3363" s="662">
        <v>206965.5</v>
      </c>
      <c r="P3363" s="647">
        <f t="shared" si="107"/>
        <v>0</v>
      </c>
      <c r="Q3363" s="638">
        <f t="shared" si="108"/>
        <v>0</v>
      </c>
      <c r="R3363" s="528" t="s">
        <v>1148</v>
      </c>
      <c r="S3363" s="636">
        <v>4205109214</v>
      </c>
      <c r="T3363" s="528" t="s">
        <v>12907</v>
      </c>
      <c r="U3363" s="636"/>
      <c r="V3363" s="636"/>
      <c r="W3363" s="634">
        <v>42716</v>
      </c>
      <c r="X3363" s="634">
        <v>42716</v>
      </c>
      <c r="Y3363" s="636" t="s">
        <v>12924</v>
      </c>
      <c r="Z3363" s="662">
        <v>206965.5</v>
      </c>
      <c r="AA3363" s="528" t="s">
        <v>1148</v>
      </c>
      <c r="AB3363" s="636">
        <v>4205109214</v>
      </c>
    </row>
    <row r="3364" spans="1:28" ht="56.25">
      <c r="A3364" s="475" t="s">
        <v>29086</v>
      </c>
      <c r="B3364" s="531" t="s">
        <v>4985</v>
      </c>
      <c r="C3364" s="636">
        <v>4218011960</v>
      </c>
      <c r="D3364" s="632" t="s">
        <v>268</v>
      </c>
      <c r="E3364" s="422" t="s">
        <v>9639</v>
      </c>
      <c r="F3364" s="634">
        <v>42705</v>
      </c>
      <c r="G3364" s="632"/>
      <c r="H3364" s="632"/>
      <c r="I3364" s="636" t="s">
        <v>1367</v>
      </c>
      <c r="J3364" s="422"/>
      <c r="K3364" s="632" t="s">
        <v>10</v>
      </c>
      <c r="L3364" s="639">
        <v>1</v>
      </c>
      <c r="M3364" s="639" t="s">
        <v>694</v>
      </c>
      <c r="N3364" s="662">
        <v>295665</v>
      </c>
      <c r="O3364" s="662">
        <v>295665</v>
      </c>
      <c r="P3364" s="647">
        <f t="shared" si="107"/>
        <v>0</v>
      </c>
      <c r="Q3364" s="638">
        <f t="shared" si="108"/>
        <v>0</v>
      </c>
      <c r="R3364" s="528" t="s">
        <v>1148</v>
      </c>
      <c r="S3364" s="636">
        <v>4205109214</v>
      </c>
      <c r="T3364" s="528" t="s">
        <v>12907</v>
      </c>
      <c r="U3364" s="636"/>
      <c r="V3364" s="636"/>
      <c r="W3364" s="634">
        <v>42716</v>
      </c>
      <c r="X3364" s="634">
        <v>42716</v>
      </c>
      <c r="Y3364" s="636" t="s">
        <v>12925</v>
      </c>
      <c r="Z3364" s="662">
        <v>295665</v>
      </c>
      <c r="AA3364" s="528" t="s">
        <v>1148</v>
      </c>
      <c r="AB3364" s="636">
        <v>4205109214</v>
      </c>
    </row>
    <row r="3365" spans="1:28" ht="67.5">
      <c r="A3365" s="475" t="s">
        <v>29087</v>
      </c>
      <c r="B3365" s="531" t="s">
        <v>4977</v>
      </c>
      <c r="C3365" s="636">
        <v>4218016831</v>
      </c>
      <c r="D3365" s="632" t="s">
        <v>268</v>
      </c>
      <c r="E3365" s="422" t="s">
        <v>9639</v>
      </c>
      <c r="F3365" s="634">
        <v>42704</v>
      </c>
      <c r="G3365" s="632"/>
      <c r="H3365" s="632"/>
      <c r="I3365" s="636" t="s">
        <v>1367</v>
      </c>
      <c r="J3365" s="422"/>
      <c r="K3365" s="632" t="s">
        <v>10</v>
      </c>
      <c r="L3365" s="639">
        <v>1</v>
      </c>
      <c r="M3365" s="639" t="s">
        <v>694</v>
      </c>
      <c r="N3365" s="662">
        <v>250798.32</v>
      </c>
      <c r="O3365" s="662">
        <v>250798.32</v>
      </c>
      <c r="P3365" s="647">
        <f t="shared" si="107"/>
        <v>0</v>
      </c>
      <c r="Q3365" s="638">
        <f t="shared" si="108"/>
        <v>0</v>
      </c>
      <c r="R3365" s="528" t="s">
        <v>1148</v>
      </c>
      <c r="S3365" s="636">
        <v>4205109214</v>
      </c>
      <c r="T3365" s="528" t="s">
        <v>12907</v>
      </c>
      <c r="U3365" s="636"/>
      <c r="V3365" s="636"/>
      <c r="W3365" s="634">
        <v>42715</v>
      </c>
      <c r="X3365" s="636"/>
      <c r="Y3365" s="636"/>
      <c r="Z3365" s="662">
        <v>250798.32</v>
      </c>
      <c r="AA3365" s="528" t="s">
        <v>1148</v>
      </c>
      <c r="AB3365" s="636">
        <v>4205109214</v>
      </c>
    </row>
    <row r="3366" spans="1:28" ht="56.25">
      <c r="A3366" s="475" t="s">
        <v>29088</v>
      </c>
      <c r="B3366" s="531" t="s">
        <v>12893</v>
      </c>
      <c r="C3366" s="636">
        <v>4220041634</v>
      </c>
      <c r="D3366" s="632" t="s">
        <v>268</v>
      </c>
      <c r="E3366" s="422" t="s">
        <v>9639</v>
      </c>
      <c r="F3366" s="634">
        <v>42711</v>
      </c>
      <c r="G3366" s="632"/>
      <c r="H3366" s="632"/>
      <c r="I3366" s="636" t="s">
        <v>1367</v>
      </c>
      <c r="J3366" s="422"/>
      <c r="K3366" s="632" t="s">
        <v>10</v>
      </c>
      <c r="L3366" s="639">
        <v>1</v>
      </c>
      <c r="M3366" s="639" t="s">
        <v>694</v>
      </c>
      <c r="N3366" s="662">
        <v>60102.8</v>
      </c>
      <c r="O3366" s="662">
        <v>60102.8</v>
      </c>
      <c r="P3366" s="647">
        <f t="shared" si="107"/>
        <v>0</v>
      </c>
      <c r="Q3366" s="638">
        <f t="shared" si="108"/>
        <v>0</v>
      </c>
      <c r="R3366" s="528" t="s">
        <v>1148</v>
      </c>
      <c r="S3366" s="636">
        <v>4205109214</v>
      </c>
      <c r="T3366" s="528" t="s">
        <v>12907</v>
      </c>
      <c r="U3366" s="636"/>
      <c r="V3366" s="636"/>
      <c r="W3366" s="634">
        <v>42724</v>
      </c>
      <c r="X3366" s="634">
        <v>42724</v>
      </c>
      <c r="Y3366" s="636" t="s">
        <v>12926</v>
      </c>
      <c r="Z3366" s="662">
        <v>60102.8</v>
      </c>
      <c r="AA3366" s="528" t="s">
        <v>1148</v>
      </c>
      <c r="AB3366" s="636">
        <v>4205109214</v>
      </c>
    </row>
    <row r="3367" spans="1:28" ht="56.25">
      <c r="A3367" s="475" t="s">
        <v>29089</v>
      </c>
      <c r="B3367" s="531" t="s">
        <v>12927</v>
      </c>
      <c r="C3367" s="636">
        <v>4218020725</v>
      </c>
      <c r="D3367" s="632" t="s">
        <v>268</v>
      </c>
      <c r="E3367" s="422" t="s">
        <v>9639</v>
      </c>
      <c r="F3367" s="634">
        <v>42709</v>
      </c>
      <c r="G3367" s="632"/>
      <c r="H3367" s="632"/>
      <c r="I3367" s="636" t="s">
        <v>1367</v>
      </c>
      <c r="J3367" s="422"/>
      <c r="K3367" s="632" t="s">
        <v>10</v>
      </c>
      <c r="L3367" s="639">
        <v>1</v>
      </c>
      <c r="M3367" s="639" t="s">
        <v>694</v>
      </c>
      <c r="N3367" s="662">
        <v>40473.4</v>
      </c>
      <c r="O3367" s="662">
        <v>40473.4</v>
      </c>
      <c r="P3367" s="647">
        <f t="shared" si="107"/>
        <v>0</v>
      </c>
      <c r="Q3367" s="638">
        <f t="shared" si="108"/>
        <v>0</v>
      </c>
      <c r="R3367" s="528" t="s">
        <v>1148</v>
      </c>
      <c r="S3367" s="636">
        <v>4205109214</v>
      </c>
      <c r="T3367" s="528" t="s">
        <v>12907</v>
      </c>
      <c r="U3367" s="636"/>
      <c r="V3367" s="636"/>
      <c r="W3367" s="634">
        <v>42720</v>
      </c>
      <c r="X3367" s="634">
        <v>42720</v>
      </c>
      <c r="Y3367" s="636" t="s">
        <v>12928</v>
      </c>
      <c r="Z3367" s="662">
        <v>40473.4</v>
      </c>
      <c r="AA3367" s="528" t="s">
        <v>1148</v>
      </c>
      <c r="AB3367" s="636">
        <v>4205109214</v>
      </c>
    </row>
    <row r="3368" spans="1:28" ht="56.25">
      <c r="A3368" s="475" t="s">
        <v>29090</v>
      </c>
      <c r="B3368" s="531" t="s">
        <v>12929</v>
      </c>
      <c r="C3368" s="636">
        <v>4218020820</v>
      </c>
      <c r="D3368" s="632" t="s">
        <v>268</v>
      </c>
      <c r="E3368" s="422" t="s">
        <v>9639</v>
      </c>
      <c r="F3368" s="634">
        <v>42709</v>
      </c>
      <c r="G3368" s="632"/>
      <c r="H3368" s="632"/>
      <c r="I3368" s="636" t="s">
        <v>1367</v>
      </c>
      <c r="J3368" s="422"/>
      <c r="K3368" s="632" t="s">
        <v>10</v>
      </c>
      <c r="L3368" s="639">
        <v>1</v>
      </c>
      <c r="M3368" s="639" t="s">
        <v>694</v>
      </c>
      <c r="N3368" s="662">
        <v>100526.1</v>
      </c>
      <c r="O3368" s="662">
        <v>100526.1</v>
      </c>
      <c r="P3368" s="647">
        <f t="shared" si="107"/>
        <v>0</v>
      </c>
      <c r="Q3368" s="638">
        <f t="shared" si="108"/>
        <v>0</v>
      </c>
      <c r="R3368" s="528" t="s">
        <v>1148</v>
      </c>
      <c r="S3368" s="636">
        <v>4205109214</v>
      </c>
      <c r="T3368" s="528" t="s">
        <v>12907</v>
      </c>
      <c r="U3368" s="636"/>
      <c r="V3368" s="636"/>
      <c r="W3368" s="634">
        <v>42720</v>
      </c>
      <c r="X3368" s="634">
        <v>42720</v>
      </c>
      <c r="Y3368" s="636" t="s">
        <v>12930</v>
      </c>
      <c r="Z3368" s="662">
        <v>100526.1</v>
      </c>
      <c r="AA3368" s="528" t="s">
        <v>1148</v>
      </c>
      <c r="AB3368" s="636">
        <v>4205109214</v>
      </c>
    </row>
    <row r="3369" spans="1:28" ht="56.25">
      <c r="A3369" s="475" t="s">
        <v>29091</v>
      </c>
      <c r="B3369" s="531" t="s">
        <v>12456</v>
      </c>
      <c r="C3369" s="636">
        <v>4218020651</v>
      </c>
      <c r="D3369" s="632" t="s">
        <v>268</v>
      </c>
      <c r="E3369" s="422" t="s">
        <v>9639</v>
      </c>
      <c r="F3369" s="634">
        <v>42713</v>
      </c>
      <c r="G3369" s="632"/>
      <c r="H3369" s="632"/>
      <c r="I3369" s="636" t="s">
        <v>1367</v>
      </c>
      <c r="J3369" s="422"/>
      <c r="K3369" s="632" t="s">
        <v>10</v>
      </c>
      <c r="L3369" s="639">
        <v>1</v>
      </c>
      <c r="M3369" s="639" t="s">
        <v>694</v>
      </c>
      <c r="N3369" s="662">
        <v>52119.87</v>
      </c>
      <c r="O3369" s="662">
        <v>52119.87</v>
      </c>
      <c r="P3369" s="647">
        <f t="shared" si="107"/>
        <v>0</v>
      </c>
      <c r="Q3369" s="638">
        <f t="shared" si="108"/>
        <v>0</v>
      </c>
      <c r="R3369" s="528" t="s">
        <v>1148</v>
      </c>
      <c r="S3369" s="636">
        <v>4205109214</v>
      </c>
      <c r="T3369" s="528" t="s">
        <v>12907</v>
      </c>
      <c r="U3369" s="636"/>
      <c r="V3369" s="636"/>
      <c r="W3369" s="634">
        <v>42725</v>
      </c>
      <c r="X3369" s="634">
        <v>42725</v>
      </c>
      <c r="Y3369" s="636" t="s">
        <v>12931</v>
      </c>
      <c r="Z3369" s="662">
        <v>52119.87</v>
      </c>
      <c r="AA3369" s="528" t="s">
        <v>1148</v>
      </c>
      <c r="AB3369" s="636">
        <v>4205109214</v>
      </c>
    </row>
    <row r="3370" spans="1:28" ht="56.25">
      <c r="A3370" s="475" t="s">
        <v>29092</v>
      </c>
      <c r="B3370" s="531" t="s">
        <v>12464</v>
      </c>
      <c r="C3370" s="476">
        <v>4218005646</v>
      </c>
      <c r="D3370" s="632" t="s">
        <v>268</v>
      </c>
      <c r="E3370" s="422" t="s">
        <v>9639</v>
      </c>
      <c r="F3370" s="634">
        <v>42706</v>
      </c>
      <c r="G3370" s="632"/>
      <c r="H3370" s="632"/>
      <c r="I3370" s="636" t="s">
        <v>1367</v>
      </c>
      <c r="J3370" s="422"/>
      <c r="K3370" s="632" t="s">
        <v>10</v>
      </c>
      <c r="L3370" s="639">
        <v>1</v>
      </c>
      <c r="M3370" s="639" t="s">
        <v>694</v>
      </c>
      <c r="N3370" s="662">
        <v>68804.78</v>
      </c>
      <c r="O3370" s="662">
        <v>68804.78</v>
      </c>
      <c r="P3370" s="647">
        <f t="shared" si="107"/>
        <v>0</v>
      </c>
      <c r="Q3370" s="638">
        <f t="shared" si="108"/>
        <v>0</v>
      </c>
      <c r="R3370" s="528" t="s">
        <v>1148</v>
      </c>
      <c r="S3370" s="636">
        <v>4205109214</v>
      </c>
      <c r="T3370" s="528" t="s">
        <v>12907</v>
      </c>
      <c r="U3370" s="636"/>
      <c r="V3370" s="636"/>
      <c r="W3370" s="634">
        <v>42717</v>
      </c>
      <c r="X3370" s="634">
        <v>42717</v>
      </c>
      <c r="Y3370" s="636" t="s">
        <v>12932</v>
      </c>
      <c r="Z3370" s="662">
        <v>68804.78</v>
      </c>
      <c r="AA3370" s="528" t="s">
        <v>1148</v>
      </c>
      <c r="AB3370" s="636">
        <v>4205109214</v>
      </c>
    </row>
    <row r="3371" spans="1:28" ht="56.25">
      <c r="A3371" s="475" t="s">
        <v>29093</v>
      </c>
      <c r="B3371" s="531" t="s">
        <v>12468</v>
      </c>
      <c r="C3371" s="636">
        <v>4218021140</v>
      </c>
      <c r="D3371" s="632" t="s">
        <v>268</v>
      </c>
      <c r="E3371" s="422" t="s">
        <v>9639</v>
      </c>
      <c r="F3371" s="634">
        <v>42706</v>
      </c>
      <c r="G3371" s="632"/>
      <c r="H3371" s="632"/>
      <c r="I3371" s="636" t="s">
        <v>1367</v>
      </c>
      <c r="J3371" s="422"/>
      <c r="K3371" s="632" t="s">
        <v>10</v>
      </c>
      <c r="L3371" s="639">
        <v>1</v>
      </c>
      <c r="M3371" s="639" t="s">
        <v>694</v>
      </c>
      <c r="N3371" s="662">
        <v>48568.08</v>
      </c>
      <c r="O3371" s="662">
        <v>48568.08</v>
      </c>
      <c r="P3371" s="647">
        <f t="shared" si="107"/>
        <v>0</v>
      </c>
      <c r="Q3371" s="638">
        <f t="shared" si="108"/>
        <v>0</v>
      </c>
      <c r="R3371" s="528" t="s">
        <v>1148</v>
      </c>
      <c r="S3371" s="636">
        <v>4205109214</v>
      </c>
      <c r="T3371" s="528" t="s">
        <v>12907</v>
      </c>
      <c r="U3371" s="636"/>
      <c r="V3371" s="636"/>
      <c r="W3371" s="634">
        <v>42717</v>
      </c>
      <c r="X3371" s="634">
        <v>42717</v>
      </c>
      <c r="Y3371" s="636" t="s">
        <v>12933</v>
      </c>
      <c r="Z3371" s="662">
        <v>48568.08</v>
      </c>
      <c r="AA3371" s="528" t="s">
        <v>1148</v>
      </c>
      <c r="AB3371" s="636">
        <v>4205109214</v>
      </c>
    </row>
    <row r="3372" spans="1:28" ht="56.25">
      <c r="A3372" s="475" t="s">
        <v>29094</v>
      </c>
      <c r="B3372" s="531" t="s">
        <v>12422</v>
      </c>
      <c r="C3372" s="476">
        <v>4218020468</v>
      </c>
      <c r="D3372" s="632" t="s">
        <v>268</v>
      </c>
      <c r="E3372" s="422" t="s">
        <v>9639</v>
      </c>
      <c r="F3372" s="634">
        <v>42713</v>
      </c>
      <c r="G3372" s="632"/>
      <c r="H3372" s="632"/>
      <c r="I3372" s="636" t="s">
        <v>1367</v>
      </c>
      <c r="J3372" s="422"/>
      <c r="K3372" s="632" t="s">
        <v>10</v>
      </c>
      <c r="L3372" s="639">
        <v>1</v>
      </c>
      <c r="M3372" s="639" t="s">
        <v>694</v>
      </c>
      <c r="N3372" s="662">
        <v>123267</v>
      </c>
      <c r="O3372" s="662">
        <v>123267</v>
      </c>
      <c r="P3372" s="647">
        <f t="shared" si="107"/>
        <v>0</v>
      </c>
      <c r="Q3372" s="638">
        <f t="shared" si="108"/>
        <v>0</v>
      </c>
      <c r="R3372" s="528" t="s">
        <v>1148</v>
      </c>
      <c r="S3372" s="636">
        <v>4205109214</v>
      </c>
      <c r="T3372" s="528" t="s">
        <v>12907</v>
      </c>
      <c r="U3372" s="636"/>
      <c r="V3372" s="636"/>
      <c r="W3372" s="634">
        <v>42724</v>
      </c>
      <c r="X3372" s="634">
        <v>42724</v>
      </c>
      <c r="Y3372" s="636" t="s">
        <v>12934</v>
      </c>
      <c r="Z3372" s="662">
        <v>123267</v>
      </c>
      <c r="AA3372" s="528" t="s">
        <v>1148</v>
      </c>
      <c r="AB3372" s="636">
        <v>4205109214</v>
      </c>
    </row>
    <row r="3373" spans="1:28" ht="56.25">
      <c r="A3373" s="475" t="s">
        <v>29095</v>
      </c>
      <c r="B3373" s="531" t="s">
        <v>12642</v>
      </c>
      <c r="C3373" s="636">
        <v>4218020570</v>
      </c>
      <c r="D3373" s="632" t="s">
        <v>268</v>
      </c>
      <c r="E3373" s="422" t="s">
        <v>9639</v>
      </c>
      <c r="F3373" s="634">
        <v>42702</v>
      </c>
      <c r="G3373" s="632"/>
      <c r="H3373" s="632"/>
      <c r="I3373" s="636" t="s">
        <v>1367</v>
      </c>
      <c r="J3373" s="422"/>
      <c r="K3373" s="632" t="s">
        <v>10</v>
      </c>
      <c r="L3373" s="639">
        <v>1</v>
      </c>
      <c r="M3373" s="639" t="s">
        <v>694</v>
      </c>
      <c r="N3373" s="662">
        <v>52615.42</v>
      </c>
      <c r="O3373" s="662">
        <v>52615.42</v>
      </c>
      <c r="P3373" s="647">
        <f t="shared" si="107"/>
        <v>0</v>
      </c>
      <c r="Q3373" s="638">
        <f t="shared" si="108"/>
        <v>0</v>
      </c>
      <c r="R3373" s="528" t="s">
        <v>1148</v>
      </c>
      <c r="S3373" s="636">
        <v>4205109214</v>
      </c>
      <c r="T3373" s="528" t="s">
        <v>12907</v>
      </c>
      <c r="U3373" s="636"/>
      <c r="V3373" s="636"/>
      <c r="W3373" s="634">
        <v>42713</v>
      </c>
      <c r="X3373" s="670">
        <v>42713</v>
      </c>
      <c r="Y3373" s="476" t="s">
        <v>12935</v>
      </c>
      <c r="Z3373" s="662">
        <v>52615.42</v>
      </c>
      <c r="AA3373" s="528" t="s">
        <v>1148</v>
      </c>
      <c r="AB3373" s="636">
        <v>4205109214</v>
      </c>
    </row>
    <row r="3374" spans="1:28" ht="78.75">
      <c r="A3374" s="475" t="s">
        <v>29096</v>
      </c>
      <c r="B3374" s="531" t="s">
        <v>12592</v>
      </c>
      <c r="C3374" s="636">
        <v>4218008750</v>
      </c>
      <c r="D3374" s="632" t="s">
        <v>265</v>
      </c>
      <c r="E3374" s="422" t="s">
        <v>9579</v>
      </c>
      <c r="F3374" s="634">
        <v>42642</v>
      </c>
      <c r="G3374" s="634">
        <v>42653</v>
      </c>
      <c r="H3374" s="632" t="s">
        <v>12936</v>
      </c>
      <c r="I3374" s="636" t="s">
        <v>541</v>
      </c>
      <c r="J3374" s="422"/>
      <c r="K3374" s="632" t="s">
        <v>10</v>
      </c>
      <c r="L3374" s="639">
        <v>1</v>
      </c>
      <c r="M3374" s="639" t="s">
        <v>694</v>
      </c>
      <c r="N3374" s="662">
        <v>2122</v>
      </c>
      <c r="O3374" s="662">
        <v>2122</v>
      </c>
      <c r="P3374" s="647">
        <f t="shared" si="107"/>
        <v>0</v>
      </c>
      <c r="Q3374" s="638">
        <f t="shared" si="108"/>
        <v>0</v>
      </c>
      <c r="R3374" s="636" t="s">
        <v>6297</v>
      </c>
      <c r="S3374" s="636">
        <v>7707049391</v>
      </c>
      <c r="T3374" s="528" t="s">
        <v>1937</v>
      </c>
      <c r="U3374" s="636"/>
      <c r="V3374" s="636"/>
      <c r="W3374" s="634">
        <v>42681</v>
      </c>
      <c r="X3374" s="634">
        <v>42662</v>
      </c>
      <c r="Y3374" s="422" t="s">
        <v>12937</v>
      </c>
      <c r="Z3374" s="662">
        <v>2122</v>
      </c>
      <c r="AA3374" s="636" t="s">
        <v>262</v>
      </c>
      <c r="AB3374" s="659">
        <v>7707049388</v>
      </c>
    </row>
    <row r="3375" spans="1:28" ht="67.5">
      <c r="A3375" s="475" t="s">
        <v>29097</v>
      </c>
      <c r="B3375" s="531" t="s">
        <v>4908</v>
      </c>
      <c r="C3375" s="636">
        <v>4218020732</v>
      </c>
      <c r="D3375" s="632" t="s">
        <v>265</v>
      </c>
      <c r="E3375" s="422" t="s">
        <v>9579</v>
      </c>
      <c r="F3375" s="634">
        <v>42656</v>
      </c>
      <c r="G3375" s="634">
        <v>42668</v>
      </c>
      <c r="H3375" s="636" t="s">
        <v>12938</v>
      </c>
      <c r="I3375" s="636" t="s">
        <v>541</v>
      </c>
      <c r="J3375" s="422"/>
      <c r="K3375" s="632" t="s">
        <v>10</v>
      </c>
      <c r="L3375" s="639">
        <v>1</v>
      </c>
      <c r="M3375" s="639" t="s">
        <v>694</v>
      </c>
      <c r="N3375" s="662">
        <v>7000</v>
      </c>
      <c r="O3375" s="662">
        <v>7000</v>
      </c>
      <c r="P3375" s="647">
        <f t="shared" si="107"/>
        <v>0</v>
      </c>
      <c r="Q3375" s="638">
        <f t="shared" si="108"/>
        <v>0</v>
      </c>
      <c r="R3375" s="636" t="s">
        <v>6297</v>
      </c>
      <c r="S3375" s="636">
        <v>7707049391</v>
      </c>
      <c r="T3375" s="528" t="s">
        <v>1937</v>
      </c>
      <c r="U3375" s="636"/>
      <c r="V3375" s="636"/>
      <c r="W3375" s="634">
        <v>42681</v>
      </c>
      <c r="X3375" s="634">
        <v>42675</v>
      </c>
      <c r="Y3375" s="636" t="s">
        <v>12939</v>
      </c>
      <c r="Z3375" s="662">
        <v>7000</v>
      </c>
      <c r="AA3375" s="636" t="s">
        <v>262</v>
      </c>
      <c r="AB3375" s="659">
        <v>7707049388</v>
      </c>
    </row>
    <row r="3376" spans="1:28" ht="67.5">
      <c r="A3376" s="475" t="s">
        <v>29098</v>
      </c>
      <c r="B3376" s="531" t="s">
        <v>12472</v>
      </c>
      <c r="C3376" s="636">
        <v>4218016729</v>
      </c>
      <c r="D3376" s="632" t="s">
        <v>265</v>
      </c>
      <c r="E3376" s="422" t="s">
        <v>9579</v>
      </c>
      <c r="F3376" s="634">
        <v>42696</v>
      </c>
      <c r="G3376" s="634">
        <v>42709</v>
      </c>
      <c r="H3376" s="636" t="s">
        <v>12940</v>
      </c>
      <c r="I3376" s="636" t="s">
        <v>541</v>
      </c>
      <c r="J3376" s="422"/>
      <c r="K3376" s="632" t="s">
        <v>10</v>
      </c>
      <c r="L3376" s="639">
        <v>1</v>
      </c>
      <c r="M3376" s="639" t="s">
        <v>694</v>
      </c>
      <c r="N3376" s="662">
        <v>5100</v>
      </c>
      <c r="O3376" s="662">
        <v>5100</v>
      </c>
      <c r="P3376" s="647">
        <f t="shared" si="107"/>
        <v>0</v>
      </c>
      <c r="Q3376" s="638">
        <f t="shared" si="108"/>
        <v>0</v>
      </c>
      <c r="R3376" s="636" t="s">
        <v>6297</v>
      </c>
      <c r="S3376" s="636">
        <v>7707049391</v>
      </c>
      <c r="T3376" s="528" t="s">
        <v>1937</v>
      </c>
      <c r="U3376" s="636"/>
      <c r="V3376" s="636"/>
      <c r="W3376" s="634">
        <v>42682</v>
      </c>
      <c r="X3376" s="634">
        <v>42716</v>
      </c>
      <c r="Y3376" s="636" t="s">
        <v>12941</v>
      </c>
      <c r="Z3376" s="662">
        <v>5100</v>
      </c>
      <c r="AA3376" s="636" t="s">
        <v>262</v>
      </c>
      <c r="AB3376" s="659">
        <v>7707049388</v>
      </c>
    </row>
    <row r="3377" spans="1:28" ht="67.5">
      <c r="A3377" s="475" t="s">
        <v>29099</v>
      </c>
      <c r="B3377" s="531" t="s">
        <v>12942</v>
      </c>
      <c r="C3377" s="528">
        <v>4218005332</v>
      </c>
      <c r="D3377" s="632" t="s">
        <v>265</v>
      </c>
      <c r="E3377" s="422" t="s">
        <v>9579</v>
      </c>
      <c r="F3377" s="707">
        <v>42691</v>
      </c>
      <c r="G3377" s="708">
        <v>42702</v>
      </c>
      <c r="H3377" s="709" t="s">
        <v>12943</v>
      </c>
      <c r="I3377" s="636" t="s">
        <v>541</v>
      </c>
      <c r="J3377" s="422"/>
      <c r="K3377" s="632" t="s">
        <v>10</v>
      </c>
      <c r="L3377" s="639">
        <v>1</v>
      </c>
      <c r="M3377" s="639" t="s">
        <v>694</v>
      </c>
      <c r="N3377" s="710">
        <v>2000</v>
      </c>
      <c r="O3377" s="710">
        <v>2000</v>
      </c>
      <c r="P3377" s="647">
        <f t="shared" si="107"/>
        <v>0</v>
      </c>
      <c r="Q3377" s="638">
        <f t="shared" si="108"/>
        <v>0</v>
      </c>
      <c r="R3377" s="636" t="s">
        <v>6297</v>
      </c>
      <c r="S3377" s="636">
        <v>7707049391</v>
      </c>
      <c r="T3377" s="528" t="s">
        <v>1937</v>
      </c>
      <c r="U3377" s="636"/>
      <c r="V3377" s="636"/>
      <c r="W3377" s="634">
        <v>42682</v>
      </c>
      <c r="X3377" s="707">
        <v>42709</v>
      </c>
      <c r="Y3377" s="709" t="s">
        <v>12944</v>
      </c>
      <c r="Z3377" s="710">
        <v>2000</v>
      </c>
      <c r="AA3377" s="636" t="s">
        <v>262</v>
      </c>
      <c r="AB3377" s="659">
        <v>7707049388</v>
      </c>
    </row>
    <row r="3378" spans="1:28" ht="56.25">
      <c r="A3378" s="475" t="s">
        <v>29100</v>
      </c>
      <c r="B3378" s="531" t="s">
        <v>12636</v>
      </c>
      <c r="C3378" s="528">
        <v>4253008551</v>
      </c>
      <c r="D3378" s="632" t="s">
        <v>269</v>
      </c>
      <c r="E3378" s="528" t="s">
        <v>12589</v>
      </c>
      <c r="F3378" s="634">
        <v>42635</v>
      </c>
      <c r="G3378" s="634">
        <v>42650</v>
      </c>
      <c r="H3378" s="665" t="s">
        <v>12945</v>
      </c>
      <c r="I3378" s="636" t="s">
        <v>12873</v>
      </c>
      <c r="J3378" s="422"/>
      <c r="K3378" s="632" t="s">
        <v>10</v>
      </c>
      <c r="L3378" s="639">
        <v>1</v>
      </c>
      <c r="M3378" s="639" t="s">
        <v>694</v>
      </c>
      <c r="N3378" s="637">
        <v>174471.64</v>
      </c>
      <c r="O3378" s="637">
        <v>174471.64</v>
      </c>
      <c r="P3378" s="647">
        <f t="shared" si="107"/>
        <v>0</v>
      </c>
      <c r="Q3378" s="638">
        <f t="shared" si="108"/>
        <v>0</v>
      </c>
      <c r="R3378" s="476" t="s">
        <v>12946</v>
      </c>
      <c r="S3378" s="632" t="s">
        <v>846</v>
      </c>
      <c r="T3378" s="528" t="s">
        <v>12947</v>
      </c>
      <c r="U3378" s="636"/>
      <c r="V3378" s="636"/>
      <c r="W3378" s="634">
        <v>42667</v>
      </c>
      <c r="X3378" s="670">
        <v>42667</v>
      </c>
      <c r="Y3378" s="665" t="s">
        <v>12948</v>
      </c>
      <c r="Z3378" s="637">
        <v>174471.64</v>
      </c>
      <c r="AA3378" s="476" t="s">
        <v>12946</v>
      </c>
      <c r="AB3378" s="632" t="s">
        <v>846</v>
      </c>
    </row>
    <row r="3379" spans="1:28" ht="56.25">
      <c r="A3379" s="475" t="s">
        <v>29101</v>
      </c>
      <c r="B3379" s="531" t="s">
        <v>12949</v>
      </c>
      <c r="C3379" s="528">
        <v>4218008809</v>
      </c>
      <c r="D3379" s="632" t="s">
        <v>269</v>
      </c>
      <c r="E3379" s="528" t="s">
        <v>12589</v>
      </c>
      <c r="F3379" s="634">
        <v>42633</v>
      </c>
      <c r="G3379" s="634">
        <v>42650</v>
      </c>
      <c r="H3379" s="636" t="s">
        <v>12950</v>
      </c>
      <c r="I3379" s="636" t="s">
        <v>12873</v>
      </c>
      <c r="J3379" s="422"/>
      <c r="K3379" s="632" t="s">
        <v>10</v>
      </c>
      <c r="L3379" s="639">
        <v>1</v>
      </c>
      <c r="M3379" s="639" t="s">
        <v>694</v>
      </c>
      <c r="N3379" s="662">
        <v>589365.81999999995</v>
      </c>
      <c r="O3379" s="662">
        <v>589365.81999999995</v>
      </c>
      <c r="P3379" s="647">
        <f t="shared" si="107"/>
        <v>0</v>
      </c>
      <c r="Q3379" s="638">
        <f t="shared" si="108"/>
        <v>0</v>
      </c>
      <c r="R3379" s="476" t="s">
        <v>12946</v>
      </c>
      <c r="S3379" s="632" t="s">
        <v>846</v>
      </c>
      <c r="T3379" s="528" t="s">
        <v>12947</v>
      </c>
      <c r="U3379" s="636"/>
      <c r="V3379" s="636"/>
      <c r="W3379" s="634">
        <v>42690</v>
      </c>
      <c r="X3379" s="634">
        <v>42660</v>
      </c>
      <c r="Y3379" s="636" t="s">
        <v>12951</v>
      </c>
      <c r="Z3379" s="662">
        <v>589365.81999999995</v>
      </c>
      <c r="AA3379" s="528" t="s">
        <v>12946</v>
      </c>
      <c r="AB3379" s="636" t="s">
        <v>846</v>
      </c>
    </row>
    <row r="3380" spans="1:28" ht="56.25">
      <c r="A3380" s="475" t="s">
        <v>29102</v>
      </c>
      <c r="B3380" s="531" t="s">
        <v>12636</v>
      </c>
      <c r="C3380" s="528">
        <v>4253008551</v>
      </c>
      <c r="D3380" s="632" t="s">
        <v>269</v>
      </c>
      <c r="E3380" s="476" t="s">
        <v>1142</v>
      </c>
      <c r="F3380" s="634">
        <v>42648</v>
      </c>
      <c r="G3380" s="634">
        <v>42660</v>
      </c>
      <c r="H3380" s="665" t="s">
        <v>12952</v>
      </c>
      <c r="I3380" s="636" t="s">
        <v>12018</v>
      </c>
      <c r="J3380" s="422"/>
      <c r="K3380" s="632" t="s">
        <v>10</v>
      </c>
      <c r="L3380" s="639">
        <v>1</v>
      </c>
      <c r="M3380" s="639" t="s">
        <v>694</v>
      </c>
      <c r="N3380" s="637">
        <v>36708.03</v>
      </c>
      <c r="O3380" s="637">
        <v>36708.03</v>
      </c>
      <c r="P3380" s="647">
        <f t="shared" si="107"/>
        <v>0</v>
      </c>
      <c r="Q3380" s="638">
        <f t="shared" si="108"/>
        <v>0</v>
      </c>
      <c r="R3380" s="476" t="s">
        <v>563</v>
      </c>
      <c r="S3380" s="632" t="s">
        <v>1354</v>
      </c>
      <c r="T3380" s="528" t="s">
        <v>12953</v>
      </c>
      <c r="U3380" s="636"/>
      <c r="V3380" s="636"/>
      <c r="W3380" s="634">
        <v>42660</v>
      </c>
      <c r="X3380" s="634">
        <v>42667</v>
      </c>
      <c r="Y3380" s="665" t="s">
        <v>12948</v>
      </c>
      <c r="Z3380" s="637">
        <v>36708.03</v>
      </c>
      <c r="AA3380" s="476" t="s">
        <v>563</v>
      </c>
      <c r="AB3380" s="632" t="s">
        <v>1354</v>
      </c>
    </row>
    <row r="3381" spans="1:28" ht="56.25">
      <c r="A3381" s="475" t="s">
        <v>29103</v>
      </c>
      <c r="B3381" s="531" t="s">
        <v>12954</v>
      </c>
      <c r="C3381" s="528">
        <v>4218019430</v>
      </c>
      <c r="D3381" s="632" t="s">
        <v>269</v>
      </c>
      <c r="E3381" s="528" t="s">
        <v>12589</v>
      </c>
      <c r="F3381" s="634">
        <v>42684</v>
      </c>
      <c r="G3381" s="634">
        <v>42695</v>
      </c>
      <c r="H3381" s="632" t="s">
        <v>12955</v>
      </c>
      <c r="I3381" s="636" t="s">
        <v>12873</v>
      </c>
      <c r="J3381" s="422"/>
      <c r="K3381" s="632" t="s">
        <v>10</v>
      </c>
      <c r="L3381" s="639">
        <v>1</v>
      </c>
      <c r="M3381" s="639" t="s">
        <v>694</v>
      </c>
      <c r="N3381" s="637">
        <v>309757.37</v>
      </c>
      <c r="O3381" s="637">
        <v>309757.37</v>
      </c>
      <c r="P3381" s="647">
        <f t="shared" si="107"/>
        <v>0</v>
      </c>
      <c r="Q3381" s="638">
        <f t="shared" si="108"/>
        <v>0</v>
      </c>
      <c r="R3381" s="528" t="s">
        <v>12956</v>
      </c>
      <c r="S3381" s="636">
        <v>4253032434</v>
      </c>
      <c r="T3381" s="528" t="s">
        <v>12957</v>
      </c>
      <c r="U3381" s="636"/>
      <c r="V3381" s="636"/>
      <c r="W3381" s="634">
        <v>42695</v>
      </c>
      <c r="X3381" s="634">
        <v>42702</v>
      </c>
      <c r="Y3381" s="632" t="s">
        <v>12958</v>
      </c>
      <c r="Z3381" s="637">
        <v>309757.37</v>
      </c>
      <c r="AA3381" s="528" t="s">
        <v>12956</v>
      </c>
      <c r="AB3381" s="636">
        <v>4253032434</v>
      </c>
    </row>
    <row r="3382" spans="1:28" ht="56.25">
      <c r="A3382" s="475" t="s">
        <v>29104</v>
      </c>
      <c r="B3382" s="531" t="s">
        <v>12959</v>
      </c>
      <c r="C3382" s="528">
        <v>4218102544</v>
      </c>
      <c r="D3382" s="632" t="s">
        <v>269</v>
      </c>
      <c r="E3382" s="528" t="s">
        <v>12589</v>
      </c>
      <c r="F3382" s="634">
        <v>42685</v>
      </c>
      <c r="G3382" s="634">
        <v>42696</v>
      </c>
      <c r="H3382" s="632" t="s">
        <v>12960</v>
      </c>
      <c r="I3382" s="636" t="s">
        <v>12873</v>
      </c>
      <c r="J3382" s="422"/>
      <c r="K3382" s="632" t="s">
        <v>10</v>
      </c>
      <c r="L3382" s="639">
        <v>1</v>
      </c>
      <c r="M3382" s="639" t="s">
        <v>694</v>
      </c>
      <c r="N3382" s="637">
        <v>749529.02</v>
      </c>
      <c r="O3382" s="637">
        <v>749529.02</v>
      </c>
      <c r="P3382" s="647">
        <f t="shared" si="107"/>
        <v>0</v>
      </c>
      <c r="Q3382" s="638">
        <f t="shared" si="108"/>
        <v>0</v>
      </c>
      <c r="R3382" s="528" t="s">
        <v>12956</v>
      </c>
      <c r="S3382" s="636">
        <v>4205109214</v>
      </c>
      <c r="T3382" s="528" t="s">
        <v>12957</v>
      </c>
      <c r="U3382" s="636"/>
      <c r="V3382" s="636"/>
      <c r="W3382" s="634">
        <v>42703</v>
      </c>
      <c r="X3382" s="634">
        <v>42702</v>
      </c>
      <c r="Y3382" s="632" t="s">
        <v>12961</v>
      </c>
      <c r="Z3382" s="637">
        <v>749529.02</v>
      </c>
      <c r="AA3382" s="528" t="s">
        <v>12956</v>
      </c>
      <c r="AB3382" s="636">
        <v>4253032434</v>
      </c>
    </row>
    <row r="3383" spans="1:28" ht="56.25">
      <c r="A3383" s="475" t="s">
        <v>29105</v>
      </c>
      <c r="B3383" s="531" t="s">
        <v>12962</v>
      </c>
      <c r="C3383" s="528">
        <v>4218025593</v>
      </c>
      <c r="D3383" s="632" t="s">
        <v>269</v>
      </c>
      <c r="E3383" s="528" t="s">
        <v>12589</v>
      </c>
      <c r="F3383" s="634">
        <v>42688</v>
      </c>
      <c r="G3383" s="634">
        <v>42699</v>
      </c>
      <c r="H3383" s="632" t="s">
        <v>12963</v>
      </c>
      <c r="I3383" s="636" t="s">
        <v>12873</v>
      </c>
      <c r="J3383" s="422"/>
      <c r="K3383" s="632" t="s">
        <v>10</v>
      </c>
      <c r="L3383" s="639">
        <v>1</v>
      </c>
      <c r="M3383" s="639" t="s">
        <v>694</v>
      </c>
      <c r="N3383" s="637">
        <v>781021.64</v>
      </c>
      <c r="O3383" s="637">
        <v>781021.64</v>
      </c>
      <c r="P3383" s="647">
        <f t="shared" si="107"/>
        <v>0</v>
      </c>
      <c r="Q3383" s="638">
        <f t="shared" si="108"/>
        <v>0</v>
      </c>
      <c r="R3383" s="528" t="s">
        <v>12956</v>
      </c>
      <c r="S3383" s="636">
        <v>4205109214</v>
      </c>
      <c r="T3383" s="528" t="s">
        <v>12957</v>
      </c>
      <c r="U3383" s="636"/>
      <c r="V3383" s="636"/>
      <c r="W3383" s="634">
        <v>42709</v>
      </c>
      <c r="X3383" s="634">
        <v>42705</v>
      </c>
      <c r="Y3383" s="636" t="s">
        <v>12964</v>
      </c>
      <c r="Z3383" s="637">
        <v>781021.64</v>
      </c>
      <c r="AA3383" s="528" t="s">
        <v>12956</v>
      </c>
      <c r="AB3383" s="636">
        <v>4253032434</v>
      </c>
    </row>
    <row r="3384" spans="1:28" ht="56.25">
      <c r="A3384" s="475" t="s">
        <v>29106</v>
      </c>
      <c r="B3384" s="531" t="s">
        <v>12965</v>
      </c>
      <c r="C3384" s="528">
        <v>4218020563</v>
      </c>
      <c r="D3384" s="632" t="s">
        <v>269</v>
      </c>
      <c r="E3384" s="528" t="s">
        <v>12589</v>
      </c>
      <c r="F3384" s="634">
        <v>42692</v>
      </c>
      <c r="G3384" s="634">
        <v>42703</v>
      </c>
      <c r="H3384" s="665" t="s">
        <v>12966</v>
      </c>
      <c r="I3384" s="636" t="s">
        <v>12873</v>
      </c>
      <c r="J3384" s="422"/>
      <c r="K3384" s="632" t="s">
        <v>10</v>
      </c>
      <c r="L3384" s="639">
        <v>1</v>
      </c>
      <c r="M3384" s="639" t="s">
        <v>694</v>
      </c>
      <c r="N3384" s="637">
        <v>340450.88</v>
      </c>
      <c r="O3384" s="637">
        <v>340450.88</v>
      </c>
      <c r="P3384" s="647">
        <f t="shared" si="107"/>
        <v>0</v>
      </c>
      <c r="Q3384" s="638">
        <f t="shared" si="108"/>
        <v>0</v>
      </c>
      <c r="R3384" s="476" t="s">
        <v>12967</v>
      </c>
      <c r="S3384" s="636">
        <v>4205109214</v>
      </c>
      <c r="T3384" s="528" t="s">
        <v>12968</v>
      </c>
      <c r="U3384" s="636"/>
      <c r="V3384" s="636"/>
      <c r="W3384" s="634">
        <v>42709</v>
      </c>
      <c r="X3384" s="634">
        <v>42709</v>
      </c>
      <c r="Y3384" s="665" t="s">
        <v>12969</v>
      </c>
      <c r="Z3384" s="637">
        <v>340450.88</v>
      </c>
      <c r="AA3384" s="476" t="s">
        <v>12967</v>
      </c>
      <c r="AB3384" s="636">
        <v>4217146884</v>
      </c>
    </row>
    <row r="3385" spans="1:28" ht="56.25">
      <c r="A3385" s="475" t="s">
        <v>29107</v>
      </c>
      <c r="B3385" s="531" t="s">
        <v>12970</v>
      </c>
      <c r="C3385" s="528">
        <v>4218004730</v>
      </c>
      <c r="D3385" s="632" t="s">
        <v>269</v>
      </c>
      <c r="E3385" s="711" t="s">
        <v>1142</v>
      </c>
      <c r="F3385" s="634">
        <v>42691</v>
      </c>
      <c r="G3385" s="634">
        <v>42702</v>
      </c>
      <c r="H3385" s="636" t="s">
        <v>12971</v>
      </c>
      <c r="I3385" s="636" t="s">
        <v>12018</v>
      </c>
      <c r="J3385" s="422"/>
      <c r="K3385" s="632" t="s">
        <v>10</v>
      </c>
      <c r="L3385" s="639">
        <v>1</v>
      </c>
      <c r="M3385" s="639" t="s">
        <v>694</v>
      </c>
      <c r="N3385" s="637">
        <v>35179.19</v>
      </c>
      <c r="O3385" s="637">
        <v>35179.19</v>
      </c>
      <c r="P3385" s="647">
        <f t="shared" si="107"/>
        <v>0</v>
      </c>
      <c r="Q3385" s="638">
        <f t="shared" si="108"/>
        <v>0</v>
      </c>
      <c r="R3385" s="528" t="s">
        <v>12972</v>
      </c>
      <c r="S3385" s="636">
        <v>4217166136</v>
      </c>
      <c r="T3385" s="528" t="s">
        <v>12973</v>
      </c>
      <c r="U3385" s="636"/>
      <c r="V3385" s="636"/>
      <c r="W3385" s="707">
        <v>42716</v>
      </c>
      <c r="X3385" s="634">
        <v>42710</v>
      </c>
      <c r="Y3385" s="665" t="s">
        <v>12974</v>
      </c>
      <c r="Z3385" s="637">
        <v>35179.19</v>
      </c>
      <c r="AA3385" s="528" t="s">
        <v>12972</v>
      </c>
      <c r="AB3385" s="636">
        <v>4217166136</v>
      </c>
    </row>
    <row r="3386" spans="1:28" ht="67.5">
      <c r="A3386" s="475" t="s">
        <v>29108</v>
      </c>
      <c r="B3386" s="531" t="s">
        <v>12954</v>
      </c>
      <c r="C3386" s="528">
        <v>4218019430</v>
      </c>
      <c r="D3386" s="632" t="s">
        <v>269</v>
      </c>
      <c r="E3386" s="528" t="s">
        <v>12589</v>
      </c>
      <c r="F3386" s="634">
        <v>42696</v>
      </c>
      <c r="G3386" s="634">
        <v>42709</v>
      </c>
      <c r="H3386" s="636" t="s">
        <v>12975</v>
      </c>
      <c r="I3386" s="636" t="s">
        <v>12873</v>
      </c>
      <c r="J3386" s="422"/>
      <c r="K3386" s="632" t="s">
        <v>10</v>
      </c>
      <c r="L3386" s="639">
        <v>1</v>
      </c>
      <c r="M3386" s="639" t="s">
        <v>694</v>
      </c>
      <c r="N3386" s="637">
        <v>464931.94</v>
      </c>
      <c r="O3386" s="637">
        <v>464931.94</v>
      </c>
      <c r="P3386" s="647">
        <f t="shared" si="107"/>
        <v>0</v>
      </c>
      <c r="Q3386" s="638">
        <f t="shared" si="108"/>
        <v>0</v>
      </c>
      <c r="R3386" s="476" t="s">
        <v>1593</v>
      </c>
      <c r="S3386" s="636">
        <v>4217146884</v>
      </c>
      <c r="T3386" s="528" t="s">
        <v>12976</v>
      </c>
      <c r="U3386" s="636"/>
      <c r="V3386" s="636"/>
      <c r="W3386" s="634">
        <v>42720</v>
      </c>
      <c r="X3386" s="634">
        <v>42716</v>
      </c>
      <c r="Y3386" s="636" t="s">
        <v>12977</v>
      </c>
      <c r="Z3386" s="637">
        <v>464931.94</v>
      </c>
      <c r="AA3386" s="476" t="s">
        <v>1593</v>
      </c>
      <c r="AB3386" s="636">
        <v>4217146884</v>
      </c>
    </row>
    <row r="3387" spans="1:28" ht="56.25">
      <c r="A3387" s="475" t="s">
        <v>29109</v>
      </c>
      <c r="B3387" s="531" t="s">
        <v>12722</v>
      </c>
      <c r="C3387" s="528">
        <v>4218016800</v>
      </c>
      <c r="D3387" s="632" t="s">
        <v>269</v>
      </c>
      <c r="E3387" s="528" t="s">
        <v>1142</v>
      </c>
      <c r="F3387" s="634">
        <v>42706</v>
      </c>
      <c r="G3387" s="634">
        <v>42716</v>
      </c>
      <c r="H3387" s="636" t="s">
        <v>12978</v>
      </c>
      <c r="I3387" s="636" t="s">
        <v>12018</v>
      </c>
      <c r="J3387" s="422"/>
      <c r="K3387" s="632" t="s">
        <v>10</v>
      </c>
      <c r="L3387" s="639">
        <v>1</v>
      </c>
      <c r="M3387" s="639" t="s">
        <v>694</v>
      </c>
      <c r="N3387" s="662">
        <v>16653.8</v>
      </c>
      <c r="O3387" s="662">
        <v>16653.8</v>
      </c>
      <c r="P3387" s="647">
        <f t="shared" si="107"/>
        <v>0</v>
      </c>
      <c r="Q3387" s="638">
        <f t="shared" si="108"/>
        <v>0</v>
      </c>
      <c r="R3387" s="476" t="s">
        <v>563</v>
      </c>
      <c r="S3387" s="632" t="s">
        <v>1354</v>
      </c>
      <c r="T3387" s="528" t="s">
        <v>12953</v>
      </c>
      <c r="U3387" s="636"/>
      <c r="V3387" s="636"/>
      <c r="W3387" s="707">
        <v>42723</v>
      </c>
      <c r="X3387" s="634">
        <v>42723</v>
      </c>
      <c r="Y3387" s="636" t="s">
        <v>12979</v>
      </c>
      <c r="Z3387" s="662">
        <v>16653.8</v>
      </c>
      <c r="AA3387" s="476" t="s">
        <v>563</v>
      </c>
      <c r="AB3387" s="632" t="s">
        <v>1354</v>
      </c>
    </row>
    <row r="3388" spans="1:28" ht="67.5">
      <c r="A3388" s="475" t="s">
        <v>29110</v>
      </c>
      <c r="B3388" s="531" t="s">
        <v>12980</v>
      </c>
      <c r="C3388" s="528">
        <v>4218014665</v>
      </c>
      <c r="D3388" s="632" t="s">
        <v>269</v>
      </c>
      <c r="E3388" s="528" t="s">
        <v>12589</v>
      </c>
      <c r="F3388" s="634">
        <v>42704</v>
      </c>
      <c r="G3388" s="634">
        <v>42716</v>
      </c>
      <c r="H3388" s="632" t="s">
        <v>12981</v>
      </c>
      <c r="I3388" s="636" t="s">
        <v>12873</v>
      </c>
      <c r="J3388" s="422"/>
      <c r="K3388" s="632" t="s">
        <v>10</v>
      </c>
      <c r="L3388" s="639">
        <v>1</v>
      </c>
      <c r="M3388" s="639" t="s">
        <v>694</v>
      </c>
      <c r="N3388" s="637">
        <v>540716.5</v>
      </c>
      <c r="O3388" s="637">
        <v>540716.5</v>
      </c>
      <c r="P3388" s="647">
        <f t="shared" si="107"/>
        <v>0</v>
      </c>
      <c r="Q3388" s="638">
        <f t="shared" si="108"/>
        <v>0</v>
      </c>
      <c r="R3388" s="476" t="s">
        <v>1593</v>
      </c>
      <c r="S3388" s="636">
        <v>4217146884</v>
      </c>
      <c r="T3388" s="528" t="s">
        <v>12976</v>
      </c>
      <c r="U3388" s="636"/>
      <c r="V3388" s="636"/>
      <c r="W3388" s="634">
        <v>42723</v>
      </c>
      <c r="X3388" s="634">
        <v>42723</v>
      </c>
      <c r="Y3388" s="632" t="s">
        <v>12982</v>
      </c>
      <c r="Z3388" s="637">
        <v>540716.5</v>
      </c>
      <c r="AA3388" s="476" t="s">
        <v>1593</v>
      </c>
      <c r="AB3388" s="636">
        <v>4217146884</v>
      </c>
    </row>
    <row r="3389" spans="1:28" ht="56.25">
      <c r="A3389" s="475" t="s">
        <v>29111</v>
      </c>
      <c r="B3389" s="531" t="s">
        <v>12959</v>
      </c>
      <c r="C3389" s="528">
        <v>4218102544</v>
      </c>
      <c r="D3389" s="632" t="s">
        <v>269</v>
      </c>
      <c r="E3389" s="528" t="s">
        <v>12589</v>
      </c>
      <c r="F3389" s="634">
        <v>42709</v>
      </c>
      <c r="G3389" s="634">
        <v>42720</v>
      </c>
      <c r="H3389" s="632" t="s">
        <v>12983</v>
      </c>
      <c r="I3389" s="636" t="s">
        <v>12873</v>
      </c>
      <c r="J3389" s="422"/>
      <c r="K3389" s="632" t="s">
        <v>10</v>
      </c>
      <c r="L3389" s="639">
        <v>1</v>
      </c>
      <c r="M3389" s="639" t="s">
        <v>694</v>
      </c>
      <c r="N3389" s="637">
        <v>925215</v>
      </c>
      <c r="O3389" s="637">
        <v>925215</v>
      </c>
      <c r="P3389" s="647">
        <f t="shared" si="107"/>
        <v>0</v>
      </c>
      <c r="Q3389" s="638">
        <f t="shared" si="108"/>
        <v>0</v>
      </c>
      <c r="R3389" s="528" t="s">
        <v>12956</v>
      </c>
      <c r="S3389" s="636">
        <v>4253032434</v>
      </c>
      <c r="T3389" s="528" t="s">
        <v>12957</v>
      </c>
      <c r="U3389" s="636"/>
      <c r="V3389" s="636"/>
      <c r="W3389" s="634">
        <v>42726</v>
      </c>
      <c r="X3389" s="634">
        <v>42726</v>
      </c>
      <c r="Y3389" s="632" t="s">
        <v>12984</v>
      </c>
      <c r="Z3389" s="637">
        <v>925215</v>
      </c>
      <c r="AA3389" s="528" t="s">
        <v>12956</v>
      </c>
      <c r="AB3389" s="636">
        <v>4253032434</v>
      </c>
    </row>
    <row r="3390" spans="1:28" ht="67.5">
      <c r="A3390" s="475" t="s">
        <v>29112</v>
      </c>
      <c r="B3390" s="531" t="s">
        <v>12985</v>
      </c>
      <c r="C3390" s="528">
        <v>4218020193</v>
      </c>
      <c r="D3390" s="632" t="s">
        <v>269</v>
      </c>
      <c r="E3390" s="528" t="s">
        <v>12589</v>
      </c>
      <c r="F3390" s="634">
        <v>42709</v>
      </c>
      <c r="G3390" s="634">
        <v>42720</v>
      </c>
      <c r="H3390" s="636" t="s">
        <v>12986</v>
      </c>
      <c r="I3390" s="636" t="s">
        <v>12873</v>
      </c>
      <c r="J3390" s="422"/>
      <c r="K3390" s="632" t="s">
        <v>10</v>
      </c>
      <c r="L3390" s="639">
        <v>1</v>
      </c>
      <c r="M3390" s="639" t="s">
        <v>694</v>
      </c>
      <c r="N3390" s="637">
        <v>415015.5</v>
      </c>
      <c r="O3390" s="637">
        <v>415015.5</v>
      </c>
      <c r="P3390" s="647">
        <f t="shared" si="107"/>
        <v>0</v>
      </c>
      <c r="Q3390" s="638">
        <f t="shared" si="108"/>
        <v>0</v>
      </c>
      <c r="R3390" s="476" t="s">
        <v>1593</v>
      </c>
      <c r="S3390" s="636">
        <v>4217146884</v>
      </c>
      <c r="T3390" s="528" t="s">
        <v>12976</v>
      </c>
      <c r="U3390" s="636"/>
      <c r="V3390" s="636"/>
      <c r="W3390" s="634">
        <v>42726</v>
      </c>
      <c r="X3390" s="634">
        <v>42726</v>
      </c>
      <c r="Y3390" s="636" t="s">
        <v>12987</v>
      </c>
      <c r="Z3390" s="637">
        <v>415015.5</v>
      </c>
      <c r="AA3390" s="476" t="s">
        <v>1593</v>
      </c>
      <c r="AB3390" s="636">
        <v>4217146884</v>
      </c>
    </row>
    <row r="3391" spans="1:28" ht="56.25">
      <c r="A3391" s="475" t="s">
        <v>29113</v>
      </c>
      <c r="B3391" s="531" t="s">
        <v>12988</v>
      </c>
      <c r="C3391" s="528">
        <v>4218015958</v>
      </c>
      <c r="D3391" s="632" t="s">
        <v>268</v>
      </c>
      <c r="E3391" s="422" t="s">
        <v>9639</v>
      </c>
      <c r="F3391" s="670">
        <v>42670</v>
      </c>
      <c r="G3391" s="632"/>
      <c r="H3391" s="632"/>
      <c r="I3391" s="636" t="s">
        <v>1367</v>
      </c>
      <c r="J3391" s="422"/>
      <c r="K3391" s="632" t="s">
        <v>10</v>
      </c>
      <c r="L3391" s="639">
        <v>1</v>
      </c>
      <c r="M3391" s="639" t="s">
        <v>694</v>
      </c>
      <c r="N3391" s="662">
        <v>112597.24</v>
      </c>
      <c r="O3391" s="662">
        <v>112597.24</v>
      </c>
      <c r="P3391" s="647">
        <f t="shared" si="107"/>
        <v>0</v>
      </c>
      <c r="Q3391" s="638">
        <f t="shared" si="108"/>
        <v>0</v>
      </c>
      <c r="R3391" s="528" t="s">
        <v>1148</v>
      </c>
      <c r="S3391" s="636">
        <v>4205109214</v>
      </c>
      <c r="T3391" s="528" t="s">
        <v>12907</v>
      </c>
      <c r="U3391" s="636"/>
      <c r="V3391" s="636"/>
      <c r="W3391" s="634">
        <v>42681</v>
      </c>
      <c r="X3391" s="634">
        <v>42681</v>
      </c>
      <c r="Y3391" s="636" t="s">
        <v>12989</v>
      </c>
      <c r="Z3391" s="662">
        <v>112597.24</v>
      </c>
      <c r="AA3391" s="528" t="s">
        <v>1148</v>
      </c>
      <c r="AB3391" s="636">
        <v>4205109214</v>
      </c>
    </row>
    <row r="3392" spans="1:28" ht="56.25">
      <c r="A3392" s="475" t="s">
        <v>29114</v>
      </c>
      <c r="B3392" s="531" t="s">
        <v>12990</v>
      </c>
      <c r="C3392" s="528">
        <v>4218020588</v>
      </c>
      <c r="D3392" s="632" t="s">
        <v>268</v>
      </c>
      <c r="E3392" s="422" t="s">
        <v>9639</v>
      </c>
      <c r="F3392" s="670">
        <v>42668</v>
      </c>
      <c r="G3392" s="632"/>
      <c r="H3392" s="632"/>
      <c r="I3392" s="636" t="s">
        <v>1367</v>
      </c>
      <c r="J3392" s="422"/>
      <c r="K3392" s="632" t="s">
        <v>10</v>
      </c>
      <c r="L3392" s="639">
        <v>1</v>
      </c>
      <c r="M3392" s="639" t="s">
        <v>694</v>
      </c>
      <c r="N3392" s="662">
        <v>125184</v>
      </c>
      <c r="O3392" s="662">
        <v>125184</v>
      </c>
      <c r="P3392" s="647">
        <f t="shared" si="107"/>
        <v>0</v>
      </c>
      <c r="Q3392" s="638">
        <f t="shared" si="108"/>
        <v>0</v>
      </c>
      <c r="R3392" s="528" t="s">
        <v>1148</v>
      </c>
      <c r="S3392" s="636">
        <v>4205109214</v>
      </c>
      <c r="T3392" s="528" t="s">
        <v>12907</v>
      </c>
      <c r="U3392" s="636"/>
      <c r="V3392" s="636"/>
      <c r="W3392" s="634">
        <v>42681</v>
      </c>
      <c r="X3392" s="634">
        <v>42681</v>
      </c>
      <c r="Y3392" s="636" t="s">
        <v>12991</v>
      </c>
      <c r="Z3392" s="662">
        <v>125184</v>
      </c>
      <c r="AA3392" s="528" t="s">
        <v>1148</v>
      </c>
      <c r="AB3392" s="636">
        <v>4205109214</v>
      </c>
    </row>
    <row r="3393" spans="1:28" ht="56.25">
      <c r="A3393" s="475" t="s">
        <v>29115</v>
      </c>
      <c r="B3393" s="531" t="s">
        <v>12992</v>
      </c>
      <c r="C3393" s="528">
        <v>4218020612</v>
      </c>
      <c r="D3393" s="632" t="s">
        <v>268</v>
      </c>
      <c r="E3393" s="422" t="s">
        <v>9639</v>
      </c>
      <c r="F3393" s="670">
        <v>42671</v>
      </c>
      <c r="G3393" s="632"/>
      <c r="H3393" s="632"/>
      <c r="I3393" s="636" t="s">
        <v>1367</v>
      </c>
      <c r="J3393" s="422"/>
      <c r="K3393" s="632" t="s">
        <v>10</v>
      </c>
      <c r="L3393" s="639">
        <v>1</v>
      </c>
      <c r="M3393" s="639" t="s">
        <v>694</v>
      </c>
      <c r="N3393" s="662">
        <v>119968.5</v>
      </c>
      <c r="O3393" s="662">
        <v>119968.5</v>
      </c>
      <c r="P3393" s="647">
        <f t="shared" si="107"/>
        <v>0</v>
      </c>
      <c r="Q3393" s="638">
        <f t="shared" si="108"/>
        <v>0</v>
      </c>
      <c r="R3393" s="528" t="s">
        <v>1148</v>
      </c>
      <c r="S3393" s="636">
        <v>4205109214</v>
      </c>
      <c r="T3393" s="528" t="s">
        <v>12907</v>
      </c>
      <c r="U3393" s="636"/>
      <c r="V3393" s="636"/>
      <c r="W3393" s="634">
        <v>42682</v>
      </c>
      <c r="X3393" s="634">
        <v>42682</v>
      </c>
      <c r="Y3393" s="636" t="s">
        <v>12993</v>
      </c>
      <c r="Z3393" s="662">
        <v>119968.5</v>
      </c>
      <c r="AA3393" s="528" t="s">
        <v>1148</v>
      </c>
      <c r="AB3393" s="636">
        <v>4205109214</v>
      </c>
    </row>
    <row r="3394" spans="1:28" ht="56.25">
      <c r="A3394" s="475" t="s">
        <v>29116</v>
      </c>
      <c r="B3394" s="531" t="s">
        <v>12980</v>
      </c>
      <c r="C3394" s="528">
        <v>4218014665</v>
      </c>
      <c r="D3394" s="632" t="s">
        <v>268</v>
      </c>
      <c r="E3394" s="422" t="s">
        <v>9639</v>
      </c>
      <c r="F3394" s="670">
        <v>42671</v>
      </c>
      <c r="G3394" s="632"/>
      <c r="H3394" s="632"/>
      <c r="I3394" s="636" t="s">
        <v>1367</v>
      </c>
      <c r="J3394" s="422"/>
      <c r="K3394" s="632" t="s">
        <v>10</v>
      </c>
      <c r="L3394" s="639">
        <v>1</v>
      </c>
      <c r="M3394" s="639" t="s">
        <v>694</v>
      </c>
      <c r="N3394" s="662">
        <v>76296.77</v>
      </c>
      <c r="O3394" s="662">
        <v>76296.77</v>
      </c>
      <c r="P3394" s="647">
        <f t="shared" si="107"/>
        <v>0</v>
      </c>
      <c r="Q3394" s="638">
        <f t="shared" si="108"/>
        <v>0</v>
      </c>
      <c r="R3394" s="528" t="s">
        <v>1148</v>
      </c>
      <c r="S3394" s="636">
        <v>4205109214</v>
      </c>
      <c r="T3394" s="528" t="s">
        <v>12907</v>
      </c>
      <c r="U3394" s="636"/>
      <c r="V3394" s="636"/>
      <c r="W3394" s="634">
        <v>42682</v>
      </c>
      <c r="X3394" s="634">
        <v>42683</v>
      </c>
      <c r="Y3394" s="636" t="s">
        <v>12994</v>
      </c>
      <c r="Z3394" s="662">
        <v>76296.77</v>
      </c>
      <c r="AA3394" s="528" t="s">
        <v>1148</v>
      </c>
      <c r="AB3394" s="636">
        <v>4205109214</v>
      </c>
    </row>
    <row r="3395" spans="1:28" ht="56.25">
      <c r="A3395" s="475" t="s">
        <v>29117</v>
      </c>
      <c r="B3395" s="531" t="s">
        <v>12995</v>
      </c>
      <c r="C3395" s="528">
        <v>4218017000</v>
      </c>
      <c r="D3395" s="632" t="s">
        <v>268</v>
      </c>
      <c r="E3395" s="422" t="s">
        <v>9639</v>
      </c>
      <c r="F3395" s="634">
        <v>42656</v>
      </c>
      <c r="G3395" s="632"/>
      <c r="H3395" s="632"/>
      <c r="I3395" s="636" t="s">
        <v>1367</v>
      </c>
      <c r="J3395" s="422"/>
      <c r="K3395" s="632" t="s">
        <v>10</v>
      </c>
      <c r="L3395" s="639">
        <v>1</v>
      </c>
      <c r="M3395" s="639" t="s">
        <v>694</v>
      </c>
      <c r="N3395" s="637">
        <v>125357.59</v>
      </c>
      <c r="O3395" s="637">
        <v>125357.59</v>
      </c>
      <c r="P3395" s="647">
        <f t="shared" si="107"/>
        <v>0</v>
      </c>
      <c r="Q3395" s="638">
        <f t="shared" si="108"/>
        <v>0</v>
      </c>
      <c r="R3395" s="528" t="s">
        <v>1148</v>
      </c>
      <c r="S3395" s="636">
        <v>4205109214</v>
      </c>
      <c r="T3395" s="528" t="s">
        <v>12907</v>
      </c>
      <c r="U3395" s="636"/>
      <c r="V3395" s="636"/>
      <c r="W3395" s="634">
        <v>42667</v>
      </c>
      <c r="X3395" s="634">
        <v>42667</v>
      </c>
      <c r="Y3395" s="632" t="s">
        <v>12996</v>
      </c>
      <c r="Z3395" s="637">
        <v>125357.59</v>
      </c>
      <c r="AA3395" s="528" t="s">
        <v>1148</v>
      </c>
      <c r="AB3395" s="636">
        <v>4205109214</v>
      </c>
    </row>
    <row r="3396" spans="1:28" ht="56.25">
      <c r="A3396" s="475" t="s">
        <v>29118</v>
      </c>
      <c r="B3396" s="531" t="s">
        <v>12942</v>
      </c>
      <c r="C3396" s="528">
        <v>4218005332</v>
      </c>
      <c r="D3396" s="632" t="s">
        <v>268</v>
      </c>
      <c r="E3396" s="422" t="s">
        <v>9639</v>
      </c>
      <c r="F3396" s="670">
        <v>42677</v>
      </c>
      <c r="G3396" s="632"/>
      <c r="H3396" s="632"/>
      <c r="I3396" s="636" t="s">
        <v>1367</v>
      </c>
      <c r="J3396" s="422"/>
      <c r="K3396" s="632" t="s">
        <v>10</v>
      </c>
      <c r="L3396" s="639">
        <v>1</v>
      </c>
      <c r="M3396" s="639" t="s">
        <v>694</v>
      </c>
      <c r="N3396" s="662">
        <v>118955.69</v>
      </c>
      <c r="O3396" s="662">
        <v>118955.69</v>
      </c>
      <c r="P3396" s="647">
        <f t="shared" si="107"/>
        <v>0</v>
      </c>
      <c r="Q3396" s="638">
        <f t="shared" si="108"/>
        <v>0</v>
      </c>
      <c r="R3396" s="528" t="s">
        <v>1148</v>
      </c>
      <c r="S3396" s="636">
        <v>4205109214</v>
      </c>
      <c r="T3396" s="528" t="s">
        <v>12907</v>
      </c>
      <c r="U3396" s="636"/>
      <c r="V3396" s="636"/>
      <c r="W3396" s="634">
        <v>42690</v>
      </c>
      <c r="X3396" s="634">
        <v>42690</v>
      </c>
      <c r="Y3396" s="632" t="s">
        <v>12997</v>
      </c>
      <c r="Z3396" s="662">
        <v>118955.69</v>
      </c>
      <c r="AA3396" s="528" t="s">
        <v>1148</v>
      </c>
      <c r="AB3396" s="636">
        <v>4205109214</v>
      </c>
    </row>
    <row r="3397" spans="1:28" ht="56.25">
      <c r="A3397" s="475" t="s">
        <v>29119</v>
      </c>
      <c r="B3397" s="531" t="s">
        <v>12949</v>
      </c>
      <c r="C3397" s="528">
        <v>4218008809</v>
      </c>
      <c r="D3397" s="632" t="s">
        <v>268</v>
      </c>
      <c r="E3397" s="422" t="s">
        <v>9639</v>
      </c>
      <c r="F3397" s="670">
        <v>42681</v>
      </c>
      <c r="G3397" s="632"/>
      <c r="H3397" s="632"/>
      <c r="I3397" s="636" t="s">
        <v>1367</v>
      </c>
      <c r="J3397" s="422"/>
      <c r="K3397" s="632" t="s">
        <v>10</v>
      </c>
      <c r="L3397" s="639">
        <v>1</v>
      </c>
      <c r="M3397" s="639" t="s">
        <v>694</v>
      </c>
      <c r="N3397" s="662">
        <v>155376.04</v>
      </c>
      <c r="O3397" s="662">
        <v>155376.04</v>
      </c>
      <c r="P3397" s="647">
        <f t="shared" si="107"/>
        <v>0</v>
      </c>
      <c r="Q3397" s="638">
        <f t="shared" si="108"/>
        <v>0</v>
      </c>
      <c r="R3397" s="528" t="s">
        <v>1148</v>
      </c>
      <c r="S3397" s="636">
        <v>4205109214</v>
      </c>
      <c r="T3397" s="528" t="s">
        <v>12907</v>
      </c>
      <c r="U3397" s="636"/>
      <c r="V3397" s="636"/>
      <c r="W3397" s="634">
        <v>42660</v>
      </c>
      <c r="X3397" s="634">
        <v>42660</v>
      </c>
      <c r="Y3397" s="636" t="s">
        <v>12998</v>
      </c>
      <c r="Z3397" s="662">
        <v>155376.04</v>
      </c>
      <c r="AA3397" s="528" t="s">
        <v>1148</v>
      </c>
      <c r="AB3397" s="636">
        <v>4205109214</v>
      </c>
    </row>
    <row r="3398" spans="1:28" ht="56.25">
      <c r="A3398" s="475" t="s">
        <v>29120</v>
      </c>
      <c r="B3398" s="531" t="s">
        <v>12959</v>
      </c>
      <c r="C3398" s="528">
        <v>4218102544</v>
      </c>
      <c r="D3398" s="632" t="s">
        <v>268</v>
      </c>
      <c r="E3398" s="422" t="s">
        <v>9639</v>
      </c>
      <c r="F3398" s="670">
        <v>42683</v>
      </c>
      <c r="G3398" s="632"/>
      <c r="H3398" s="632"/>
      <c r="I3398" s="636" t="s">
        <v>1367</v>
      </c>
      <c r="J3398" s="422"/>
      <c r="K3398" s="632" t="s">
        <v>10</v>
      </c>
      <c r="L3398" s="639">
        <v>1</v>
      </c>
      <c r="M3398" s="639" t="s">
        <v>694</v>
      </c>
      <c r="N3398" s="637">
        <v>108575.91</v>
      </c>
      <c r="O3398" s="637">
        <v>108575.91</v>
      </c>
      <c r="P3398" s="647">
        <f t="shared" si="107"/>
        <v>0</v>
      </c>
      <c r="Q3398" s="638">
        <f t="shared" si="108"/>
        <v>0</v>
      </c>
      <c r="R3398" s="528" t="s">
        <v>1148</v>
      </c>
      <c r="S3398" s="636">
        <v>4205109214</v>
      </c>
      <c r="T3398" s="528" t="s">
        <v>12907</v>
      </c>
      <c r="U3398" s="636"/>
      <c r="V3398" s="636"/>
      <c r="W3398" s="634">
        <v>42695</v>
      </c>
      <c r="X3398" s="634">
        <v>42695</v>
      </c>
      <c r="Y3398" s="636" t="s">
        <v>12999</v>
      </c>
      <c r="Z3398" s="637">
        <v>108575.91</v>
      </c>
      <c r="AA3398" s="528" t="s">
        <v>1148</v>
      </c>
      <c r="AB3398" s="636">
        <v>4205109214</v>
      </c>
    </row>
    <row r="3399" spans="1:28" ht="56.25">
      <c r="A3399" s="475" t="s">
        <v>29121</v>
      </c>
      <c r="B3399" s="531" t="s">
        <v>13000</v>
      </c>
      <c r="C3399" s="528">
        <v>4218020588</v>
      </c>
      <c r="D3399" s="632" t="s">
        <v>268</v>
      </c>
      <c r="E3399" s="422" t="s">
        <v>9639</v>
      </c>
      <c r="F3399" s="670">
        <v>42692</v>
      </c>
      <c r="G3399" s="632"/>
      <c r="H3399" s="632"/>
      <c r="I3399" s="636" t="s">
        <v>1367</v>
      </c>
      <c r="J3399" s="422"/>
      <c r="K3399" s="632" t="s">
        <v>10</v>
      </c>
      <c r="L3399" s="639">
        <v>1</v>
      </c>
      <c r="M3399" s="639" t="s">
        <v>694</v>
      </c>
      <c r="N3399" s="662">
        <v>134291.04</v>
      </c>
      <c r="O3399" s="662">
        <v>134291.04</v>
      </c>
      <c r="P3399" s="647">
        <f t="shared" si="107"/>
        <v>0</v>
      </c>
      <c r="Q3399" s="638">
        <f t="shared" si="108"/>
        <v>0</v>
      </c>
      <c r="R3399" s="528" t="s">
        <v>1148</v>
      </c>
      <c r="S3399" s="636">
        <v>4205109214</v>
      </c>
      <c r="T3399" s="528" t="s">
        <v>12907</v>
      </c>
      <c r="U3399" s="636"/>
      <c r="V3399" s="636"/>
      <c r="W3399" s="634">
        <v>42703</v>
      </c>
      <c r="X3399" s="634">
        <v>42703</v>
      </c>
      <c r="Y3399" s="636" t="s">
        <v>13001</v>
      </c>
      <c r="Z3399" s="662">
        <v>134291.04</v>
      </c>
      <c r="AA3399" s="528" t="s">
        <v>1148</v>
      </c>
      <c r="AB3399" s="636">
        <v>4205109214</v>
      </c>
    </row>
    <row r="3400" spans="1:28" ht="56.25">
      <c r="A3400" s="475" t="s">
        <v>29122</v>
      </c>
      <c r="B3400" s="531" t="s">
        <v>5069</v>
      </c>
      <c r="C3400" s="528">
        <v>4218020524</v>
      </c>
      <c r="D3400" s="632" t="s">
        <v>268</v>
      </c>
      <c r="E3400" s="422" t="s">
        <v>9639</v>
      </c>
      <c r="F3400" s="634">
        <v>42697</v>
      </c>
      <c r="G3400" s="632"/>
      <c r="H3400" s="632"/>
      <c r="I3400" s="636" t="s">
        <v>1367</v>
      </c>
      <c r="J3400" s="422"/>
      <c r="K3400" s="632" t="s">
        <v>10</v>
      </c>
      <c r="L3400" s="639">
        <v>1</v>
      </c>
      <c r="M3400" s="639" t="s">
        <v>694</v>
      </c>
      <c r="N3400" s="637">
        <v>172136.16</v>
      </c>
      <c r="O3400" s="637">
        <v>172136.16</v>
      </c>
      <c r="P3400" s="647">
        <f t="shared" si="107"/>
        <v>0</v>
      </c>
      <c r="Q3400" s="638">
        <f t="shared" si="108"/>
        <v>0</v>
      </c>
      <c r="R3400" s="528" t="s">
        <v>1148</v>
      </c>
      <c r="S3400" s="636">
        <v>4205109214</v>
      </c>
      <c r="T3400" s="528" t="s">
        <v>12907</v>
      </c>
      <c r="U3400" s="636"/>
      <c r="V3400" s="636"/>
      <c r="W3400" s="634">
        <v>42709</v>
      </c>
      <c r="X3400" s="634">
        <v>42697</v>
      </c>
      <c r="Y3400" s="665" t="s">
        <v>13002</v>
      </c>
      <c r="Z3400" s="637">
        <v>172136.16</v>
      </c>
      <c r="AA3400" s="528" t="s">
        <v>1148</v>
      </c>
      <c r="AB3400" s="636">
        <v>4205109214</v>
      </c>
    </row>
    <row r="3401" spans="1:28" ht="56.25">
      <c r="A3401" s="475" t="s">
        <v>29123</v>
      </c>
      <c r="B3401" s="531" t="s">
        <v>5119</v>
      </c>
      <c r="C3401" s="528">
        <v>4218020517</v>
      </c>
      <c r="D3401" s="632" t="s">
        <v>268</v>
      </c>
      <c r="E3401" s="422" t="s">
        <v>9639</v>
      </c>
      <c r="F3401" s="634">
        <v>42699</v>
      </c>
      <c r="G3401" s="632"/>
      <c r="H3401" s="632"/>
      <c r="I3401" s="636" t="s">
        <v>1367</v>
      </c>
      <c r="J3401" s="422"/>
      <c r="K3401" s="632" t="s">
        <v>10</v>
      </c>
      <c r="L3401" s="639">
        <v>1</v>
      </c>
      <c r="M3401" s="639" t="s">
        <v>694</v>
      </c>
      <c r="N3401" s="637">
        <v>198887.82</v>
      </c>
      <c r="O3401" s="637">
        <v>198887.82</v>
      </c>
      <c r="P3401" s="647">
        <f t="shared" si="107"/>
        <v>0</v>
      </c>
      <c r="Q3401" s="638">
        <f t="shared" si="108"/>
        <v>0</v>
      </c>
      <c r="R3401" s="528" t="s">
        <v>1148</v>
      </c>
      <c r="S3401" s="636">
        <v>4205109214</v>
      </c>
      <c r="T3401" s="528" t="s">
        <v>12907</v>
      </c>
      <c r="U3401" s="636"/>
      <c r="V3401" s="636"/>
      <c r="W3401" s="634">
        <v>42709</v>
      </c>
      <c r="X3401" s="634">
        <v>42709</v>
      </c>
      <c r="Y3401" s="632" t="s">
        <v>13003</v>
      </c>
      <c r="Z3401" s="637">
        <v>198887.82</v>
      </c>
      <c r="AA3401" s="528" t="s">
        <v>1148</v>
      </c>
      <c r="AB3401" s="636">
        <v>4205109214</v>
      </c>
    </row>
    <row r="3402" spans="1:28" ht="56.25">
      <c r="A3402" s="475" t="s">
        <v>29124</v>
      </c>
      <c r="B3402" s="531" t="s">
        <v>12954</v>
      </c>
      <c r="C3402" s="528">
        <v>4218019430</v>
      </c>
      <c r="D3402" s="632" t="s">
        <v>268</v>
      </c>
      <c r="E3402" s="422" t="s">
        <v>9639</v>
      </c>
      <c r="F3402" s="707">
        <v>42705</v>
      </c>
      <c r="G3402" s="632"/>
      <c r="H3402" s="632"/>
      <c r="I3402" s="636" t="s">
        <v>1367</v>
      </c>
      <c r="J3402" s="422"/>
      <c r="K3402" s="632" t="s">
        <v>10</v>
      </c>
      <c r="L3402" s="639">
        <v>1</v>
      </c>
      <c r="M3402" s="639" t="s">
        <v>694</v>
      </c>
      <c r="N3402" s="710">
        <v>150513.24</v>
      </c>
      <c r="O3402" s="710">
        <v>150513.24</v>
      </c>
      <c r="P3402" s="647">
        <f t="shared" si="107"/>
        <v>0</v>
      </c>
      <c r="Q3402" s="638">
        <f t="shared" si="108"/>
        <v>0</v>
      </c>
      <c r="R3402" s="528" t="s">
        <v>1148</v>
      </c>
      <c r="S3402" s="636">
        <v>4205109214</v>
      </c>
      <c r="T3402" s="528" t="s">
        <v>12907</v>
      </c>
      <c r="U3402" s="636"/>
      <c r="V3402" s="636"/>
      <c r="W3402" s="707">
        <v>42716</v>
      </c>
      <c r="X3402" s="707">
        <v>42717</v>
      </c>
      <c r="Y3402" s="697" t="s">
        <v>13004</v>
      </c>
      <c r="Z3402" s="710">
        <v>150513.24</v>
      </c>
      <c r="AA3402" s="528" t="s">
        <v>1148</v>
      </c>
      <c r="AB3402" s="636">
        <v>4205109214</v>
      </c>
    </row>
    <row r="3403" spans="1:28" ht="56.25">
      <c r="A3403" s="475" t="s">
        <v>29125</v>
      </c>
      <c r="B3403" s="531" t="s">
        <v>12985</v>
      </c>
      <c r="C3403" s="528">
        <v>4218020193</v>
      </c>
      <c r="D3403" s="632" t="s">
        <v>268</v>
      </c>
      <c r="E3403" s="422" t="s">
        <v>9639</v>
      </c>
      <c r="F3403" s="670">
        <v>42709</v>
      </c>
      <c r="G3403" s="632"/>
      <c r="H3403" s="632"/>
      <c r="I3403" s="636" t="s">
        <v>1367</v>
      </c>
      <c r="J3403" s="422"/>
      <c r="K3403" s="632" t="s">
        <v>10</v>
      </c>
      <c r="L3403" s="639">
        <v>1</v>
      </c>
      <c r="M3403" s="639" t="s">
        <v>694</v>
      </c>
      <c r="N3403" s="662">
        <v>121420.2</v>
      </c>
      <c r="O3403" s="662">
        <v>121420.2</v>
      </c>
      <c r="P3403" s="647">
        <f t="shared" si="107"/>
        <v>0</v>
      </c>
      <c r="Q3403" s="638">
        <f t="shared" si="108"/>
        <v>0</v>
      </c>
      <c r="R3403" s="528" t="s">
        <v>1148</v>
      </c>
      <c r="S3403" s="636">
        <v>4205109214</v>
      </c>
      <c r="T3403" s="528" t="s">
        <v>12907</v>
      </c>
      <c r="U3403" s="636"/>
      <c r="V3403" s="636"/>
      <c r="W3403" s="634">
        <v>42720</v>
      </c>
      <c r="X3403" s="634">
        <v>42720</v>
      </c>
      <c r="Y3403" s="665" t="s">
        <v>13005</v>
      </c>
      <c r="Z3403" s="662">
        <v>121420.2</v>
      </c>
      <c r="AA3403" s="528" t="s">
        <v>1148</v>
      </c>
      <c r="AB3403" s="636">
        <v>4205109214</v>
      </c>
    </row>
    <row r="3404" spans="1:28" ht="56.25">
      <c r="A3404" s="475" t="s">
        <v>29126</v>
      </c>
      <c r="B3404" s="531" t="s">
        <v>13006</v>
      </c>
      <c r="C3404" s="528">
        <v>4218020669</v>
      </c>
      <c r="D3404" s="632" t="s">
        <v>268</v>
      </c>
      <c r="E3404" s="422" t="s">
        <v>9639</v>
      </c>
      <c r="F3404" s="634">
        <v>42710</v>
      </c>
      <c r="G3404" s="632"/>
      <c r="H3404" s="632"/>
      <c r="I3404" s="636" t="s">
        <v>1367</v>
      </c>
      <c r="J3404" s="422"/>
      <c r="K3404" s="632" t="s">
        <v>10</v>
      </c>
      <c r="L3404" s="639">
        <v>1</v>
      </c>
      <c r="M3404" s="639" t="s">
        <v>694</v>
      </c>
      <c r="N3404" s="637">
        <v>70959.600000000006</v>
      </c>
      <c r="O3404" s="637">
        <v>70959.600000000006</v>
      </c>
      <c r="P3404" s="647">
        <f t="shared" si="107"/>
        <v>0</v>
      </c>
      <c r="Q3404" s="638">
        <f t="shared" si="108"/>
        <v>0</v>
      </c>
      <c r="R3404" s="528" t="s">
        <v>1148</v>
      </c>
      <c r="S3404" s="636">
        <v>4205109214</v>
      </c>
      <c r="T3404" s="528" t="s">
        <v>12907</v>
      </c>
      <c r="U3404" s="636"/>
      <c r="V3404" s="636"/>
      <c r="W3404" s="707">
        <v>42723</v>
      </c>
      <c r="X3404" s="634">
        <v>42723</v>
      </c>
      <c r="Y3404" s="632" t="s">
        <v>13007</v>
      </c>
      <c r="Z3404" s="637">
        <v>70959.600000000006</v>
      </c>
      <c r="AA3404" s="528" t="s">
        <v>1148</v>
      </c>
      <c r="AB3404" s="636">
        <v>4205109214</v>
      </c>
    </row>
    <row r="3405" spans="1:28" ht="56.25">
      <c r="A3405" s="475" t="s">
        <v>29127</v>
      </c>
      <c r="B3405" s="531" t="s">
        <v>13008</v>
      </c>
      <c r="C3405" s="528">
        <v>4218004025</v>
      </c>
      <c r="D3405" s="632" t="s">
        <v>268</v>
      </c>
      <c r="E3405" s="422" t="s">
        <v>9639</v>
      </c>
      <c r="F3405" s="634">
        <v>42713</v>
      </c>
      <c r="G3405" s="632"/>
      <c r="H3405" s="632"/>
      <c r="I3405" s="636" t="s">
        <v>1367</v>
      </c>
      <c r="J3405" s="422"/>
      <c r="K3405" s="632" t="s">
        <v>10</v>
      </c>
      <c r="L3405" s="639">
        <v>1</v>
      </c>
      <c r="M3405" s="639" t="s">
        <v>694</v>
      </c>
      <c r="N3405" s="637">
        <v>310034.32</v>
      </c>
      <c r="O3405" s="637">
        <v>310034.32</v>
      </c>
      <c r="P3405" s="647">
        <f t="shared" si="107"/>
        <v>0</v>
      </c>
      <c r="Q3405" s="638">
        <f t="shared" si="108"/>
        <v>0</v>
      </c>
      <c r="R3405" s="528" t="s">
        <v>1148</v>
      </c>
      <c r="S3405" s="636">
        <v>4205109214</v>
      </c>
      <c r="T3405" s="528" t="s">
        <v>12907</v>
      </c>
      <c r="U3405" s="636"/>
      <c r="V3405" s="636"/>
      <c r="W3405" s="634">
        <v>42723</v>
      </c>
      <c r="X3405" s="634">
        <v>42723</v>
      </c>
      <c r="Y3405" s="636" t="s">
        <v>13009</v>
      </c>
      <c r="Z3405" s="637">
        <v>310034.32</v>
      </c>
      <c r="AA3405" s="528" t="s">
        <v>1148</v>
      </c>
      <c r="AB3405" s="636">
        <v>4205109214</v>
      </c>
    </row>
    <row r="3406" spans="1:28" ht="56.25">
      <c r="A3406" s="475" t="s">
        <v>29128</v>
      </c>
      <c r="B3406" s="531" t="s">
        <v>12472</v>
      </c>
      <c r="C3406" s="636">
        <v>4218016729</v>
      </c>
      <c r="D3406" s="632" t="s">
        <v>268</v>
      </c>
      <c r="E3406" s="422" t="s">
        <v>9639</v>
      </c>
      <c r="F3406" s="634">
        <v>42720</v>
      </c>
      <c r="G3406" s="632"/>
      <c r="H3406" s="632"/>
      <c r="I3406" s="636" t="s">
        <v>1367</v>
      </c>
      <c r="J3406" s="422"/>
      <c r="K3406" s="632" t="s">
        <v>10</v>
      </c>
      <c r="L3406" s="639">
        <v>1</v>
      </c>
      <c r="M3406" s="639" t="s">
        <v>694</v>
      </c>
      <c r="N3406" s="662">
        <v>62115</v>
      </c>
      <c r="O3406" s="662">
        <v>62115</v>
      </c>
      <c r="P3406" s="647">
        <f t="shared" si="107"/>
        <v>0</v>
      </c>
      <c r="Q3406" s="638">
        <f t="shared" si="108"/>
        <v>0</v>
      </c>
      <c r="R3406" s="528" t="s">
        <v>1148</v>
      </c>
      <c r="S3406" s="636">
        <v>4205109214</v>
      </c>
      <c r="T3406" s="528" t="s">
        <v>9641</v>
      </c>
      <c r="U3406" s="636"/>
      <c r="V3406" s="636"/>
      <c r="W3406" s="634">
        <v>42731</v>
      </c>
      <c r="X3406" s="670">
        <v>42732</v>
      </c>
      <c r="Y3406" s="476" t="s">
        <v>13010</v>
      </c>
      <c r="Z3406" s="662">
        <v>62115</v>
      </c>
      <c r="AA3406" s="528" t="s">
        <v>1148</v>
      </c>
      <c r="AB3406" s="636">
        <v>4205109214</v>
      </c>
    </row>
    <row r="3407" spans="1:28" ht="56.25">
      <c r="A3407" s="475" t="s">
        <v>29129</v>
      </c>
      <c r="B3407" s="531" t="s">
        <v>12007</v>
      </c>
      <c r="C3407" s="476">
        <v>4218012298</v>
      </c>
      <c r="D3407" s="632" t="s">
        <v>268</v>
      </c>
      <c r="E3407" s="422" t="s">
        <v>9639</v>
      </c>
      <c r="F3407" s="634">
        <v>42720</v>
      </c>
      <c r="G3407" s="632"/>
      <c r="H3407" s="632"/>
      <c r="I3407" s="636" t="s">
        <v>1367</v>
      </c>
      <c r="J3407" s="422"/>
      <c r="K3407" s="632" t="s">
        <v>10</v>
      </c>
      <c r="L3407" s="639">
        <v>1</v>
      </c>
      <c r="M3407" s="639" t="s">
        <v>694</v>
      </c>
      <c r="N3407" s="662">
        <v>70261.820000000007</v>
      </c>
      <c r="O3407" s="662">
        <v>70261.820000000007</v>
      </c>
      <c r="P3407" s="647">
        <f t="shared" si="107"/>
        <v>0</v>
      </c>
      <c r="Q3407" s="638">
        <f t="shared" si="108"/>
        <v>0</v>
      </c>
      <c r="R3407" s="528" t="s">
        <v>1148</v>
      </c>
      <c r="S3407" s="636">
        <v>4205109214</v>
      </c>
      <c r="T3407" s="528" t="s">
        <v>9641</v>
      </c>
      <c r="U3407" s="636"/>
      <c r="V3407" s="636"/>
      <c r="W3407" s="634">
        <v>42731</v>
      </c>
      <c r="X3407" s="670">
        <v>42732</v>
      </c>
      <c r="Y3407" s="476" t="s">
        <v>13011</v>
      </c>
      <c r="Z3407" s="662">
        <v>70261.820000000007</v>
      </c>
      <c r="AA3407" s="528" t="s">
        <v>1148</v>
      </c>
      <c r="AB3407" s="636">
        <v>4205109214</v>
      </c>
    </row>
    <row r="3408" spans="1:28" ht="56.25">
      <c r="A3408" s="475" t="s">
        <v>29130</v>
      </c>
      <c r="B3408" s="531" t="s">
        <v>12588</v>
      </c>
      <c r="C3408" s="636">
        <v>4218020595</v>
      </c>
      <c r="D3408" s="632" t="s">
        <v>268</v>
      </c>
      <c r="E3408" s="422" t="s">
        <v>9639</v>
      </c>
      <c r="F3408" s="634">
        <v>42720</v>
      </c>
      <c r="G3408" s="632"/>
      <c r="H3408" s="632"/>
      <c r="I3408" s="636" t="s">
        <v>1367</v>
      </c>
      <c r="J3408" s="422"/>
      <c r="K3408" s="632" t="s">
        <v>10</v>
      </c>
      <c r="L3408" s="639">
        <v>1</v>
      </c>
      <c r="M3408" s="639" t="s">
        <v>694</v>
      </c>
      <c r="N3408" s="662">
        <v>69626</v>
      </c>
      <c r="O3408" s="662">
        <v>69626</v>
      </c>
      <c r="P3408" s="647">
        <f t="shared" si="107"/>
        <v>0</v>
      </c>
      <c r="Q3408" s="638">
        <f t="shared" si="108"/>
        <v>0</v>
      </c>
      <c r="R3408" s="528" t="s">
        <v>1148</v>
      </c>
      <c r="S3408" s="636">
        <v>4205109214</v>
      </c>
      <c r="T3408" s="528" t="s">
        <v>9641</v>
      </c>
      <c r="U3408" s="636"/>
      <c r="V3408" s="636"/>
      <c r="W3408" s="634">
        <v>42731</v>
      </c>
      <c r="X3408" s="670">
        <v>42732</v>
      </c>
      <c r="Y3408" s="476" t="s">
        <v>13012</v>
      </c>
      <c r="Z3408" s="662">
        <v>69626</v>
      </c>
      <c r="AA3408" s="528" t="s">
        <v>1148</v>
      </c>
      <c r="AB3408" s="636">
        <v>4205109214</v>
      </c>
    </row>
    <row r="3409" spans="1:28" ht="56.25">
      <c r="A3409" s="475" t="s">
        <v>29131</v>
      </c>
      <c r="B3409" s="531" t="s">
        <v>13013</v>
      </c>
      <c r="C3409" s="636">
        <v>4218020475</v>
      </c>
      <c r="D3409" s="632" t="s">
        <v>268</v>
      </c>
      <c r="E3409" s="422" t="s">
        <v>9639</v>
      </c>
      <c r="F3409" s="634">
        <v>42719</v>
      </c>
      <c r="G3409" s="632"/>
      <c r="H3409" s="632"/>
      <c r="I3409" s="636" t="s">
        <v>1367</v>
      </c>
      <c r="J3409" s="422"/>
      <c r="K3409" s="632" t="s">
        <v>10</v>
      </c>
      <c r="L3409" s="639">
        <v>1</v>
      </c>
      <c r="M3409" s="639" t="s">
        <v>694</v>
      </c>
      <c r="N3409" s="662">
        <v>108574.39999999999</v>
      </c>
      <c r="O3409" s="662">
        <v>108574.39999999999</v>
      </c>
      <c r="P3409" s="647">
        <f t="shared" si="107"/>
        <v>0</v>
      </c>
      <c r="Q3409" s="638">
        <f t="shared" si="108"/>
        <v>0</v>
      </c>
      <c r="R3409" s="528" t="s">
        <v>1148</v>
      </c>
      <c r="S3409" s="636">
        <v>4205109214</v>
      </c>
      <c r="T3409" s="528" t="s">
        <v>9641</v>
      </c>
      <c r="U3409" s="636"/>
      <c r="V3409" s="636"/>
      <c r="W3409" s="634">
        <v>42732</v>
      </c>
      <c r="X3409" s="670">
        <v>42733</v>
      </c>
      <c r="Y3409" s="676" t="s">
        <v>13014</v>
      </c>
      <c r="Z3409" s="662">
        <v>108574.39999999999</v>
      </c>
      <c r="AA3409" s="528" t="s">
        <v>1148</v>
      </c>
      <c r="AB3409" s="636">
        <v>4205109214</v>
      </c>
    </row>
    <row r="3410" spans="1:28" ht="56.25">
      <c r="A3410" s="475" t="s">
        <v>29132</v>
      </c>
      <c r="B3410" s="531" t="s">
        <v>12442</v>
      </c>
      <c r="C3410" s="636">
        <v>4218020740</v>
      </c>
      <c r="D3410" s="632" t="s">
        <v>268</v>
      </c>
      <c r="E3410" s="422" t="s">
        <v>9639</v>
      </c>
      <c r="F3410" s="634">
        <v>42723</v>
      </c>
      <c r="G3410" s="632"/>
      <c r="H3410" s="632"/>
      <c r="I3410" s="636" t="s">
        <v>1367</v>
      </c>
      <c r="J3410" s="422"/>
      <c r="K3410" s="632" t="s">
        <v>10</v>
      </c>
      <c r="L3410" s="639">
        <v>1</v>
      </c>
      <c r="M3410" s="639" t="s">
        <v>694</v>
      </c>
      <c r="N3410" s="662">
        <v>82060</v>
      </c>
      <c r="O3410" s="662">
        <v>82060</v>
      </c>
      <c r="P3410" s="647">
        <f t="shared" si="107"/>
        <v>0</v>
      </c>
      <c r="Q3410" s="638">
        <f t="shared" si="108"/>
        <v>0</v>
      </c>
      <c r="R3410" s="528" t="s">
        <v>1148</v>
      </c>
      <c r="S3410" s="636">
        <v>4205109214</v>
      </c>
      <c r="T3410" s="528" t="s">
        <v>9641</v>
      </c>
      <c r="U3410" s="636"/>
      <c r="V3410" s="636"/>
      <c r="W3410" s="634">
        <v>42734</v>
      </c>
      <c r="X3410" s="634">
        <v>42734</v>
      </c>
      <c r="Y3410" s="476" t="s">
        <v>13015</v>
      </c>
      <c r="Z3410" s="662">
        <v>82060</v>
      </c>
      <c r="AA3410" s="528" t="s">
        <v>1148</v>
      </c>
      <c r="AB3410" s="636">
        <v>4205109214</v>
      </c>
    </row>
    <row r="3411" spans="1:28" ht="56.25">
      <c r="A3411" s="475" t="s">
        <v>29133</v>
      </c>
      <c r="B3411" s="531" t="s">
        <v>13016</v>
      </c>
      <c r="C3411" s="636">
        <v>4218020764</v>
      </c>
      <c r="D3411" s="632" t="s">
        <v>268</v>
      </c>
      <c r="E3411" s="422" t="s">
        <v>9639</v>
      </c>
      <c r="F3411" s="634">
        <v>42723</v>
      </c>
      <c r="G3411" s="632"/>
      <c r="H3411" s="632"/>
      <c r="I3411" s="636" t="s">
        <v>1367</v>
      </c>
      <c r="J3411" s="422"/>
      <c r="K3411" s="632" t="s">
        <v>10</v>
      </c>
      <c r="L3411" s="639">
        <v>1</v>
      </c>
      <c r="M3411" s="639" t="s">
        <v>694</v>
      </c>
      <c r="N3411" s="662">
        <v>60109</v>
      </c>
      <c r="O3411" s="662">
        <v>60109</v>
      </c>
      <c r="P3411" s="647">
        <f t="shared" ref="P3411:P3474" si="109">N3411-O3411</f>
        <v>0</v>
      </c>
      <c r="Q3411" s="638">
        <f t="shared" ref="Q3411:Q3474" si="110">(100-((O3411/N3411)*100))/100</f>
        <v>0</v>
      </c>
      <c r="R3411" s="528" t="s">
        <v>1148</v>
      </c>
      <c r="S3411" s="636">
        <v>4205109214</v>
      </c>
      <c r="T3411" s="528" t="s">
        <v>9641</v>
      </c>
      <c r="U3411" s="636"/>
      <c r="V3411" s="636"/>
      <c r="W3411" s="634">
        <v>42734</v>
      </c>
      <c r="X3411" s="634">
        <v>42734</v>
      </c>
      <c r="Y3411" s="476" t="s">
        <v>13017</v>
      </c>
      <c r="Z3411" s="662">
        <v>60109</v>
      </c>
      <c r="AA3411" s="528" t="s">
        <v>1148</v>
      </c>
      <c r="AB3411" s="636">
        <v>4205109214</v>
      </c>
    </row>
    <row r="3412" spans="1:28" ht="56.25">
      <c r="A3412" s="475" t="s">
        <v>29134</v>
      </c>
      <c r="B3412" s="531" t="s">
        <v>4920</v>
      </c>
      <c r="C3412" s="636">
        <v>4218020683</v>
      </c>
      <c r="D3412" s="632" t="s">
        <v>268</v>
      </c>
      <c r="E3412" s="422" t="s">
        <v>9639</v>
      </c>
      <c r="F3412" s="634">
        <v>42723</v>
      </c>
      <c r="G3412" s="632"/>
      <c r="H3412" s="632"/>
      <c r="I3412" s="636" t="s">
        <v>1367</v>
      </c>
      <c r="J3412" s="422"/>
      <c r="K3412" s="632" t="s">
        <v>10</v>
      </c>
      <c r="L3412" s="639">
        <v>1</v>
      </c>
      <c r="M3412" s="639" t="s">
        <v>694</v>
      </c>
      <c r="N3412" s="662">
        <v>64480</v>
      </c>
      <c r="O3412" s="662">
        <v>64480</v>
      </c>
      <c r="P3412" s="647">
        <f t="shared" si="109"/>
        <v>0</v>
      </c>
      <c r="Q3412" s="638">
        <f t="shared" si="110"/>
        <v>0</v>
      </c>
      <c r="R3412" s="528" t="s">
        <v>1148</v>
      </c>
      <c r="S3412" s="636">
        <v>4205109214</v>
      </c>
      <c r="T3412" s="528" t="s">
        <v>9641</v>
      </c>
      <c r="U3412" s="636"/>
      <c r="V3412" s="636"/>
      <c r="W3412" s="634">
        <v>42734</v>
      </c>
      <c r="X3412" s="634">
        <v>42734</v>
      </c>
      <c r="Y3412" s="476" t="s">
        <v>13018</v>
      </c>
      <c r="Z3412" s="662">
        <v>64480</v>
      </c>
      <c r="AA3412" s="528" t="s">
        <v>1148</v>
      </c>
      <c r="AB3412" s="636">
        <v>4205109214</v>
      </c>
    </row>
    <row r="3413" spans="1:28" ht="67.5">
      <c r="A3413" s="475" t="s">
        <v>29135</v>
      </c>
      <c r="B3413" s="531" t="s">
        <v>5021</v>
      </c>
      <c r="C3413" s="636">
        <v>4218018589</v>
      </c>
      <c r="D3413" s="632" t="s">
        <v>268</v>
      </c>
      <c r="E3413" s="422" t="s">
        <v>9639</v>
      </c>
      <c r="F3413" s="634">
        <v>42723</v>
      </c>
      <c r="G3413" s="632"/>
      <c r="H3413" s="632"/>
      <c r="I3413" s="636" t="s">
        <v>1367</v>
      </c>
      <c r="J3413" s="422"/>
      <c r="K3413" s="632" t="s">
        <v>10</v>
      </c>
      <c r="L3413" s="639">
        <v>1</v>
      </c>
      <c r="M3413" s="639" t="s">
        <v>694</v>
      </c>
      <c r="N3413" s="662">
        <v>193440</v>
      </c>
      <c r="O3413" s="662">
        <v>193440</v>
      </c>
      <c r="P3413" s="647">
        <f t="shared" si="109"/>
        <v>0</v>
      </c>
      <c r="Q3413" s="638">
        <f t="shared" si="110"/>
        <v>0</v>
      </c>
      <c r="R3413" s="528" t="s">
        <v>1148</v>
      </c>
      <c r="S3413" s="636">
        <v>4205109214</v>
      </c>
      <c r="T3413" s="528" t="s">
        <v>9641</v>
      </c>
      <c r="U3413" s="636"/>
      <c r="V3413" s="636"/>
      <c r="W3413" s="634">
        <v>42734</v>
      </c>
      <c r="X3413" s="634">
        <v>42734</v>
      </c>
      <c r="Y3413" s="476" t="s">
        <v>13019</v>
      </c>
      <c r="Z3413" s="662">
        <v>193440</v>
      </c>
      <c r="AA3413" s="528" t="s">
        <v>1148</v>
      </c>
      <c r="AB3413" s="636">
        <v>4205109214</v>
      </c>
    </row>
    <row r="3414" spans="1:28" ht="56.25">
      <c r="A3414" s="475" t="s">
        <v>29136</v>
      </c>
      <c r="B3414" s="531" t="s">
        <v>12876</v>
      </c>
      <c r="C3414" s="636">
        <v>4218016359</v>
      </c>
      <c r="D3414" s="632" t="s">
        <v>268</v>
      </c>
      <c r="E3414" s="422" t="s">
        <v>9639</v>
      </c>
      <c r="F3414" s="634">
        <v>42723</v>
      </c>
      <c r="G3414" s="632"/>
      <c r="H3414" s="632"/>
      <c r="I3414" s="636" t="s">
        <v>1367</v>
      </c>
      <c r="J3414" s="422"/>
      <c r="K3414" s="632" t="s">
        <v>10</v>
      </c>
      <c r="L3414" s="639">
        <v>1</v>
      </c>
      <c r="M3414" s="639" t="s">
        <v>694</v>
      </c>
      <c r="N3414" s="662">
        <v>202181.43</v>
      </c>
      <c r="O3414" s="662">
        <v>202181.43</v>
      </c>
      <c r="P3414" s="647">
        <f t="shared" si="109"/>
        <v>0</v>
      </c>
      <c r="Q3414" s="638">
        <f t="shared" si="110"/>
        <v>0</v>
      </c>
      <c r="R3414" s="528" t="s">
        <v>1148</v>
      </c>
      <c r="S3414" s="636">
        <v>4205109214</v>
      </c>
      <c r="T3414" s="528" t="s">
        <v>9641</v>
      </c>
      <c r="U3414" s="636"/>
      <c r="V3414" s="636"/>
      <c r="W3414" s="634">
        <v>42734</v>
      </c>
      <c r="X3414" s="634">
        <v>42734</v>
      </c>
      <c r="Y3414" s="636" t="s">
        <v>13020</v>
      </c>
      <c r="Z3414" s="662">
        <v>202181.43</v>
      </c>
      <c r="AA3414" s="528" t="s">
        <v>1148</v>
      </c>
      <c r="AB3414" s="636">
        <v>4205109214</v>
      </c>
    </row>
    <row r="3415" spans="1:28" ht="67.5">
      <c r="A3415" s="475" t="s">
        <v>29137</v>
      </c>
      <c r="B3415" s="531" t="s">
        <v>5021</v>
      </c>
      <c r="C3415" s="636">
        <v>4218018589</v>
      </c>
      <c r="D3415" s="632" t="s">
        <v>268</v>
      </c>
      <c r="E3415" s="422" t="s">
        <v>9639</v>
      </c>
      <c r="F3415" s="634">
        <v>42723</v>
      </c>
      <c r="G3415" s="632"/>
      <c r="H3415" s="632"/>
      <c r="I3415" s="636" t="s">
        <v>1367</v>
      </c>
      <c r="J3415" s="422"/>
      <c r="K3415" s="632" t="s">
        <v>10</v>
      </c>
      <c r="L3415" s="639">
        <v>1</v>
      </c>
      <c r="M3415" s="639" t="s">
        <v>694</v>
      </c>
      <c r="N3415" s="662">
        <v>549795.66</v>
      </c>
      <c r="O3415" s="662">
        <v>549795.66</v>
      </c>
      <c r="P3415" s="647">
        <f t="shared" si="109"/>
        <v>0</v>
      </c>
      <c r="Q3415" s="638">
        <f t="shared" si="110"/>
        <v>0</v>
      </c>
      <c r="R3415" s="528" t="s">
        <v>1148</v>
      </c>
      <c r="S3415" s="636">
        <v>4205109214</v>
      </c>
      <c r="T3415" s="528" t="s">
        <v>9641</v>
      </c>
      <c r="U3415" s="636"/>
      <c r="V3415" s="636"/>
      <c r="W3415" s="634">
        <v>42734</v>
      </c>
      <c r="X3415" s="634">
        <v>42734</v>
      </c>
      <c r="Y3415" s="476" t="s">
        <v>13021</v>
      </c>
      <c r="Z3415" s="662">
        <v>549795.66</v>
      </c>
      <c r="AA3415" s="528" t="s">
        <v>1148</v>
      </c>
      <c r="AB3415" s="636">
        <v>4205109214</v>
      </c>
    </row>
    <row r="3416" spans="1:28" ht="67.5">
      <c r="A3416" s="475" t="s">
        <v>29138</v>
      </c>
      <c r="B3416" s="531" t="s">
        <v>5007</v>
      </c>
      <c r="C3416" s="636">
        <v>4218020059</v>
      </c>
      <c r="D3416" s="632" t="s">
        <v>268</v>
      </c>
      <c r="E3416" s="422" t="s">
        <v>9639</v>
      </c>
      <c r="F3416" s="634">
        <v>42723</v>
      </c>
      <c r="G3416" s="632"/>
      <c r="H3416" s="632"/>
      <c r="I3416" s="636" t="s">
        <v>1367</v>
      </c>
      <c r="J3416" s="422"/>
      <c r="K3416" s="632" t="s">
        <v>10</v>
      </c>
      <c r="L3416" s="639">
        <v>1</v>
      </c>
      <c r="M3416" s="639" t="s">
        <v>694</v>
      </c>
      <c r="N3416" s="662">
        <v>1364772.92</v>
      </c>
      <c r="O3416" s="662">
        <v>1364772.92</v>
      </c>
      <c r="P3416" s="647">
        <f t="shared" si="109"/>
        <v>0</v>
      </c>
      <c r="Q3416" s="638">
        <f t="shared" si="110"/>
        <v>0</v>
      </c>
      <c r="R3416" s="528" t="s">
        <v>1148</v>
      </c>
      <c r="S3416" s="636">
        <v>4205109214</v>
      </c>
      <c r="T3416" s="528" t="s">
        <v>9641</v>
      </c>
      <c r="U3416" s="636"/>
      <c r="V3416" s="636"/>
      <c r="W3416" s="634">
        <v>42734</v>
      </c>
      <c r="X3416" s="634">
        <v>42734</v>
      </c>
      <c r="Y3416" s="476" t="s">
        <v>13022</v>
      </c>
      <c r="Z3416" s="662">
        <v>1364772.92</v>
      </c>
      <c r="AA3416" s="528" t="s">
        <v>1148</v>
      </c>
      <c r="AB3416" s="636">
        <v>4205109214</v>
      </c>
    </row>
    <row r="3417" spans="1:28" ht="56.25">
      <c r="A3417" s="475" t="s">
        <v>29139</v>
      </c>
      <c r="B3417" s="531" t="s">
        <v>4985</v>
      </c>
      <c r="C3417" s="636">
        <v>4218011960</v>
      </c>
      <c r="D3417" s="632" t="s">
        <v>268</v>
      </c>
      <c r="E3417" s="422" t="s">
        <v>9639</v>
      </c>
      <c r="F3417" s="634">
        <v>42723</v>
      </c>
      <c r="G3417" s="632"/>
      <c r="H3417" s="632"/>
      <c r="I3417" s="636" t="s">
        <v>1367</v>
      </c>
      <c r="J3417" s="422"/>
      <c r="K3417" s="632" t="s">
        <v>10</v>
      </c>
      <c r="L3417" s="639">
        <v>1</v>
      </c>
      <c r="M3417" s="639" t="s">
        <v>694</v>
      </c>
      <c r="N3417" s="662">
        <v>671384.89</v>
      </c>
      <c r="O3417" s="662">
        <v>671384.89</v>
      </c>
      <c r="P3417" s="647">
        <f t="shared" si="109"/>
        <v>0</v>
      </c>
      <c r="Q3417" s="638">
        <f t="shared" si="110"/>
        <v>0</v>
      </c>
      <c r="R3417" s="528" t="s">
        <v>1148</v>
      </c>
      <c r="S3417" s="636">
        <v>4205109214</v>
      </c>
      <c r="T3417" s="528" t="s">
        <v>9641</v>
      </c>
      <c r="U3417" s="636"/>
      <c r="V3417" s="636"/>
      <c r="W3417" s="634">
        <v>42734</v>
      </c>
      <c r="X3417" s="634">
        <v>42734</v>
      </c>
      <c r="Y3417" s="476" t="s">
        <v>13023</v>
      </c>
      <c r="Z3417" s="662">
        <v>671384.89</v>
      </c>
      <c r="AA3417" s="528" t="s">
        <v>1148</v>
      </c>
      <c r="AB3417" s="636">
        <v>4205109214</v>
      </c>
    </row>
    <row r="3418" spans="1:28" ht="56.25">
      <c r="A3418" s="475" t="s">
        <v>29140</v>
      </c>
      <c r="B3418" s="531" t="s">
        <v>12893</v>
      </c>
      <c r="C3418" s="636">
        <v>4220041634</v>
      </c>
      <c r="D3418" s="632" t="s">
        <v>268</v>
      </c>
      <c r="E3418" s="422" t="s">
        <v>9639</v>
      </c>
      <c r="F3418" s="634">
        <v>42723</v>
      </c>
      <c r="G3418" s="632"/>
      <c r="H3418" s="632"/>
      <c r="I3418" s="636" t="s">
        <v>1367</v>
      </c>
      <c r="J3418" s="422"/>
      <c r="K3418" s="632" t="s">
        <v>10</v>
      </c>
      <c r="L3418" s="639">
        <v>1</v>
      </c>
      <c r="M3418" s="639" t="s">
        <v>694</v>
      </c>
      <c r="N3418" s="662">
        <v>246637.05</v>
      </c>
      <c r="O3418" s="662">
        <v>246637.05</v>
      </c>
      <c r="P3418" s="647">
        <f t="shared" si="109"/>
        <v>0</v>
      </c>
      <c r="Q3418" s="638">
        <f t="shared" si="110"/>
        <v>0</v>
      </c>
      <c r="R3418" s="528" t="s">
        <v>1148</v>
      </c>
      <c r="S3418" s="636">
        <v>4205109214</v>
      </c>
      <c r="T3418" s="528" t="s">
        <v>9641</v>
      </c>
      <c r="U3418" s="636"/>
      <c r="V3418" s="636"/>
      <c r="W3418" s="634">
        <v>42734</v>
      </c>
      <c r="X3418" s="634">
        <v>42734</v>
      </c>
      <c r="Y3418" s="476" t="s">
        <v>13024</v>
      </c>
      <c r="Z3418" s="662">
        <v>246637.05</v>
      </c>
      <c r="AA3418" s="528" t="s">
        <v>1148</v>
      </c>
      <c r="AB3418" s="636">
        <v>4205109214</v>
      </c>
    </row>
    <row r="3419" spans="1:28" ht="56.25">
      <c r="A3419" s="475" t="s">
        <v>29141</v>
      </c>
      <c r="B3419" s="531" t="s">
        <v>12889</v>
      </c>
      <c r="C3419" s="636">
        <v>4218003085</v>
      </c>
      <c r="D3419" s="632" t="s">
        <v>268</v>
      </c>
      <c r="E3419" s="422" t="s">
        <v>9639</v>
      </c>
      <c r="F3419" s="634">
        <v>42723</v>
      </c>
      <c r="G3419" s="632"/>
      <c r="H3419" s="632"/>
      <c r="I3419" s="636" t="s">
        <v>1367</v>
      </c>
      <c r="J3419" s="422"/>
      <c r="K3419" s="632" t="s">
        <v>10</v>
      </c>
      <c r="L3419" s="639">
        <v>1</v>
      </c>
      <c r="M3419" s="639" t="s">
        <v>694</v>
      </c>
      <c r="N3419" s="662">
        <v>219198.93</v>
      </c>
      <c r="O3419" s="662">
        <v>219198.93</v>
      </c>
      <c r="P3419" s="647">
        <f t="shared" si="109"/>
        <v>0</v>
      </c>
      <c r="Q3419" s="638">
        <f t="shared" si="110"/>
        <v>0</v>
      </c>
      <c r="R3419" s="528" t="s">
        <v>1148</v>
      </c>
      <c r="S3419" s="636">
        <v>4205109214</v>
      </c>
      <c r="T3419" s="528" t="s">
        <v>9641</v>
      </c>
      <c r="U3419" s="636"/>
      <c r="V3419" s="636"/>
      <c r="W3419" s="634">
        <v>42734</v>
      </c>
      <c r="X3419" s="634">
        <v>42734</v>
      </c>
      <c r="Y3419" s="476" t="s">
        <v>13025</v>
      </c>
      <c r="Z3419" s="662">
        <v>219198.93</v>
      </c>
      <c r="AA3419" s="528" t="s">
        <v>1148</v>
      </c>
      <c r="AB3419" s="636">
        <v>4205109214</v>
      </c>
    </row>
    <row r="3420" spans="1:28" ht="56.25">
      <c r="A3420" s="475" t="s">
        <v>29142</v>
      </c>
      <c r="B3420" s="531" t="s">
        <v>12456</v>
      </c>
      <c r="C3420" s="636">
        <v>4218020651</v>
      </c>
      <c r="D3420" s="632" t="s">
        <v>268</v>
      </c>
      <c r="E3420" s="422" t="s">
        <v>9639</v>
      </c>
      <c r="F3420" s="634">
        <v>42723</v>
      </c>
      <c r="G3420" s="632"/>
      <c r="H3420" s="632"/>
      <c r="I3420" s="636" t="s">
        <v>1367</v>
      </c>
      <c r="J3420" s="422"/>
      <c r="K3420" s="632" t="s">
        <v>10</v>
      </c>
      <c r="L3420" s="639">
        <v>1</v>
      </c>
      <c r="M3420" s="639" t="s">
        <v>694</v>
      </c>
      <c r="N3420" s="662">
        <v>220228.13</v>
      </c>
      <c r="O3420" s="662">
        <v>220228.13</v>
      </c>
      <c r="P3420" s="647">
        <f t="shared" si="109"/>
        <v>0</v>
      </c>
      <c r="Q3420" s="638">
        <f t="shared" si="110"/>
        <v>0</v>
      </c>
      <c r="R3420" s="528" t="s">
        <v>1148</v>
      </c>
      <c r="S3420" s="636">
        <v>4205109214</v>
      </c>
      <c r="T3420" s="528" t="s">
        <v>9641</v>
      </c>
      <c r="U3420" s="636"/>
      <c r="V3420" s="636"/>
      <c r="W3420" s="634">
        <v>42734</v>
      </c>
      <c r="X3420" s="634">
        <v>42734</v>
      </c>
      <c r="Y3420" s="476" t="s">
        <v>13026</v>
      </c>
      <c r="Z3420" s="662">
        <v>220228.13</v>
      </c>
      <c r="AA3420" s="528" t="s">
        <v>1148</v>
      </c>
      <c r="AB3420" s="636">
        <v>4205109214</v>
      </c>
    </row>
    <row r="3421" spans="1:28" ht="56.25">
      <c r="A3421" s="475" t="s">
        <v>29143</v>
      </c>
      <c r="B3421" s="531" t="s">
        <v>12442</v>
      </c>
      <c r="C3421" s="636">
        <v>4218020740</v>
      </c>
      <c r="D3421" s="632" t="s">
        <v>268</v>
      </c>
      <c r="E3421" s="422" t="s">
        <v>9639</v>
      </c>
      <c r="F3421" s="634">
        <v>42723</v>
      </c>
      <c r="G3421" s="632"/>
      <c r="H3421" s="632"/>
      <c r="I3421" s="636" t="s">
        <v>1367</v>
      </c>
      <c r="J3421" s="422"/>
      <c r="K3421" s="632" t="s">
        <v>10</v>
      </c>
      <c r="L3421" s="639">
        <v>1</v>
      </c>
      <c r="M3421" s="639" t="s">
        <v>694</v>
      </c>
      <c r="N3421" s="662">
        <v>369562.84</v>
      </c>
      <c r="O3421" s="662">
        <v>369562.84</v>
      </c>
      <c r="P3421" s="647">
        <f t="shared" si="109"/>
        <v>0</v>
      </c>
      <c r="Q3421" s="638">
        <f t="shared" si="110"/>
        <v>0</v>
      </c>
      <c r="R3421" s="528" t="s">
        <v>1148</v>
      </c>
      <c r="S3421" s="636">
        <v>4205109214</v>
      </c>
      <c r="T3421" s="528" t="s">
        <v>9641</v>
      </c>
      <c r="U3421" s="636"/>
      <c r="V3421" s="636"/>
      <c r="W3421" s="634">
        <v>42734</v>
      </c>
      <c r="X3421" s="634">
        <v>42734</v>
      </c>
      <c r="Y3421" s="422" t="s">
        <v>13027</v>
      </c>
      <c r="Z3421" s="662">
        <v>369562.84</v>
      </c>
      <c r="AA3421" s="528" t="s">
        <v>1148</v>
      </c>
      <c r="AB3421" s="636">
        <v>4205109214</v>
      </c>
    </row>
    <row r="3422" spans="1:28" ht="56.25">
      <c r="A3422" s="475" t="s">
        <v>29144</v>
      </c>
      <c r="B3422" s="531" t="s">
        <v>13016</v>
      </c>
      <c r="C3422" s="636">
        <v>4218020764</v>
      </c>
      <c r="D3422" s="632" t="s">
        <v>268</v>
      </c>
      <c r="E3422" s="422" t="s">
        <v>9639</v>
      </c>
      <c r="F3422" s="634">
        <v>42723</v>
      </c>
      <c r="G3422" s="632"/>
      <c r="H3422" s="632"/>
      <c r="I3422" s="636" t="s">
        <v>1367</v>
      </c>
      <c r="J3422" s="422"/>
      <c r="K3422" s="632" t="s">
        <v>10</v>
      </c>
      <c r="L3422" s="639">
        <v>1</v>
      </c>
      <c r="M3422" s="639" t="s">
        <v>694</v>
      </c>
      <c r="N3422" s="662">
        <v>188676.61</v>
      </c>
      <c r="O3422" s="662">
        <v>188676.61</v>
      </c>
      <c r="P3422" s="647">
        <f t="shared" si="109"/>
        <v>0</v>
      </c>
      <c r="Q3422" s="638">
        <f t="shared" si="110"/>
        <v>0</v>
      </c>
      <c r="R3422" s="528" t="s">
        <v>1148</v>
      </c>
      <c r="S3422" s="636">
        <v>4205109214</v>
      </c>
      <c r="T3422" s="528" t="s">
        <v>9641</v>
      </c>
      <c r="U3422" s="636"/>
      <c r="V3422" s="636"/>
      <c r="W3422" s="634">
        <v>42734</v>
      </c>
      <c r="X3422" s="634">
        <v>42734</v>
      </c>
      <c r="Y3422" s="422" t="s">
        <v>13028</v>
      </c>
      <c r="Z3422" s="662">
        <v>188676.61</v>
      </c>
      <c r="AA3422" s="528" t="s">
        <v>1148</v>
      </c>
      <c r="AB3422" s="636">
        <v>4205109214</v>
      </c>
    </row>
    <row r="3423" spans="1:28" ht="56.25">
      <c r="A3423" s="475" t="s">
        <v>29145</v>
      </c>
      <c r="B3423" s="531" t="s">
        <v>12642</v>
      </c>
      <c r="C3423" s="636">
        <v>4218020570</v>
      </c>
      <c r="D3423" s="632" t="s">
        <v>268</v>
      </c>
      <c r="E3423" s="422" t="s">
        <v>9639</v>
      </c>
      <c r="F3423" s="634">
        <v>42723</v>
      </c>
      <c r="G3423" s="632"/>
      <c r="H3423" s="632"/>
      <c r="I3423" s="636" t="s">
        <v>1367</v>
      </c>
      <c r="J3423" s="422"/>
      <c r="K3423" s="632" t="s">
        <v>10</v>
      </c>
      <c r="L3423" s="639">
        <v>1</v>
      </c>
      <c r="M3423" s="639" t="s">
        <v>694</v>
      </c>
      <c r="N3423" s="662">
        <v>162560.97</v>
      </c>
      <c r="O3423" s="662">
        <v>162560.97</v>
      </c>
      <c r="P3423" s="647">
        <f t="shared" si="109"/>
        <v>0</v>
      </c>
      <c r="Q3423" s="638">
        <f t="shared" si="110"/>
        <v>0</v>
      </c>
      <c r="R3423" s="528" t="s">
        <v>1148</v>
      </c>
      <c r="S3423" s="636">
        <v>4205109214</v>
      </c>
      <c r="T3423" s="528" t="s">
        <v>9641</v>
      </c>
      <c r="U3423" s="636"/>
      <c r="V3423" s="636"/>
      <c r="W3423" s="634">
        <v>42734</v>
      </c>
      <c r="X3423" s="634">
        <v>42734</v>
      </c>
      <c r="Y3423" s="422" t="s">
        <v>13029</v>
      </c>
      <c r="Z3423" s="662">
        <v>162560.97</v>
      </c>
      <c r="AA3423" s="528" t="s">
        <v>1148</v>
      </c>
      <c r="AB3423" s="636">
        <v>4205109214</v>
      </c>
    </row>
    <row r="3424" spans="1:28" ht="56.25">
      <c r="A3424" s="475" t="s">
        <v>29146</v>
      </c>
      <c r="B3424" s="531" t="s">
        <v>4920</v>
      </c>
      <c r="C3424" s="636">
        <v>4218020683</v>
      </c>
      <c r="D3424" s="632" t="s">
        <v>268</v>
      </c>
      <c r="E3424" s="422" t="s">
        <v>9639</v>
      </c>
      <c r="F3424" s="634">
        <v>42723</v>
      </c>
      <c r="G3424" s="632"/>
      <c r="H3424" s="632"/>
      <c r="I3424" s="636" t="s">
        <v>1367</v>
      </c>
      <c r="J3424" s="422"/>
      <c r="K3424" s="632" t="s">
        <v>10</v>
      </c>
      <c r="L3424" s="639">
        <v>1</v>
      </c>
      <c r="M3424" s="639" t="s">
        <v>694</v>
      </c>
      <c r="N3424" s="662">
        <v>218011.63</v>
      </c>
      <c r="O3424" s="662">
        <v>218011.63</v>
      </c>
      <c r="P3424" s="647">
        <f t="shared" si="109"/>
        <v>0</v>
      </c>
      <c r="Q3424" s="638">
        <f t="shared" si="110"/>
        <v>0</v>
      </c>
      <c r="R3424" s="528" t="s">
        <v>1148</v>
      </c>
      <c r="S3424" s="636">
        <v>4205109214</v>
      </c>
      <c r="T3424" s="528" t="s">
        <v>9641</v>
      </c>
      <c r="U3424" s="636"/>
      <c r="V3424" s="636"/>
      <c r="W3424" s="634">
        <v>42734</v>
      </c>
      <c r="X3424" s="634">
        <v>42734</v>
      </c>
      <c r="Y3424" s="422" t="s">
        <v>13030</v>
      </c>
      <c r="Z3424" s="662">
        <v>218011.63</v>
      </c>
      <c r="AA3424" s="528" t="s">
        <v>1148</v>
      </c>
      <c r="AB3424" s="636">
        <v>4205109214</v>
      </c>
    </row>
    <row r="3425" spans="1:28" ht="56.25">
      <c r="A3425" s="475" t="s">
        <v>29147</v>
      </c>
      <c r="B3425" s="531" t="s">
        <v>4833</v>
      </c>
      <c r="C3425" s="476">
        <v>4218016285</v>
      </c>
      <c r="D3425" s="632" t="s">
        <v>268</v>
      </c>
      <c r="E3425" s="422" t="s">
        <v>9639</v>
      </c>
      <c r="F3425" s="634">
        <v>42723</v>
      </c>
      <c r="G3425" s="632"/>
      <c r="H3425" s="632"/>
      <c r="I3425" s="636" t="s">
        <v>1367</v>
      </c>
      <c r="J3425" s="422"/>
      <c r="K3425" s="632" t="s">
        <v>10</v>
      </c>
      <c r="L3425" s="639">
        <v>1</v>
      </c>
      <c r="M3425" s="639" t="s">
        <v>694</v>
      </c>
      <c r="N3425" s="662">
        <v>215372.43</v>
      </c>
      <c r="O3425" s="662">
        <v>215372.43</v>
      </c>
      <c r="P3425" s="647">
        <f t="shared" si="109"/>
        <v>0</v>
      </c>
      <c r="Q3425" s="638">
        <f t="shared" si="110"/>
        <v>0</v>
      </c>
      <c r="R3425" s="528" t="s">
        <v>1148</v>
      </c>
      <c r="S3425" s="636">
        <v>4205109214</v>
      </c>
      <c r="T3425" s="528" t="s">
        <v>9641</v>
      </c>
      <c r="U3425" s="636"/>
      <c r="V3425" s="636"/>
      <c r="W3425" s="634">
        <v>42734</v>
      </c>
      <c r="X3425" s="634">
        <v>42734</v>
      </c>
      <c r="Y3425" s="422" t="s">
        <v>13031</v>
      </c>
      <c r="Z3425" s="662">
        <v>215372.43</v>
      </c>
      <c r="AA3425" s="528" t="s">
        <v>1148</v>
      </c>
      <c r="AB3425" s="636">
        <v>4205109214</v>
      </c>
    </row>
    <row r="3426" spans="1:28" ht="56.25">
      <c r="A3426" s="475" t="s">
        <v>29148</v>
      </c>
      <c r="B3426" s="531" t="s">
        <v>4908</v>
      </c>
      <c r="C3426" s="476">
        <v>4218020732</v>
      </c>
      <c r="D3426" s="632" t="s">
        <v>268</v>
      </c>
      <c r="E3426" s="422" t="s">
        <v>9639</v>
      </c>
      <c r="F3426" s="634">
        <v>42723</v>
      </c>
      <c r="G3426" s="632"/>
      <c r="H3426" s="632"/>
      <c r="I3426" s="636" t="s">
        <v>1367</v>
      </c>
      <c r="J3426" s="422"/>
      <c r="K3426" s="632" t="s">
        <v>10</v>
      </c>
      <c r="L3426" s="639">
        <v>1</v>
      </c>
      <c r="M3426" s="639" t="s">
        <v>694</v>
      </c>
      <c r="N3426" s="662">
        <v>396775.4</v>
      </c>
      <c r="O3426" s="662">
        <v>396775.4</v>
      </c>
      <c r="P3426" s="647">
        <f t="shared" si="109"/>
        <v>0</v>
      </c>
      <c r="Q3426" s="638">
        <f t="shared" si="110"/>
        <v>0</v>
      </c>
      <c r="R3426" s="528" t="s">
        <v>1148</v>
      </c>
      <c r="S3426" s="636">
        <v>4205109214</v>
      </c>
      <c r="T3426" s="528" t="s">
        <v>9641</v>
      </c>
      <c r="U3426" s="636"/>
      <c r="V3426" s="636"/>
      <c r="W3426" s="634">
        <v>42734</v>
      </c>
      <c r="X3426" s="634">
        <v>42734</v>
      </c>
      <c r="Y3426" s="422" t="s">
        <v>13032</v>
      </c>
      <c r="Z3426" s="662">
        <v>396775.4</v>
      </c>
      <c r="AA3426" s="528" t="s">
        <v>1148</v>
      </c>
      <c r="AB3426" s="636">
        <v>4205109214</v>
      </c>
    </row>
    <row r="3427" spans="1:28" ht="56.25">
      <c r="A3427" s="475" t="s">
        <v>29149</v>
      </c>
      <c r="B3427" s="531" t="s">
        <v>12651</v>
      </c>
      <c r="C3427" s="476">
        <v>4218020700</v>
      </c>
      <c r="D3427" s="632" t="s">
        <v>268</v>
      </c>
      <c r="E3427" s="422" t="s">
        <v>9639</v>
      </c>
      <c r="F3427" s="634">
        <v>42723</v>
      </c>
      <c r="G3427" s="632"/>
      <c r="H3427" s="632"/>
      <c r="I3427" s="636" t="s">
        <v>1367</v>
      </c>
      <c r="J3427" s="422"/>
      <c r="K3427" s="632" t="s">
        <v>10</v>
      </c>
      <c r="L3427" s="639">
        <v>1</v>
      </c>
      <c r="M3427" s="639" t="s">
        <v>694</v>
      </c>
      <c r="N3427" s="662">
        <v>104251.48</v>
      </c>
      <c r="O3427" s="662">
        <v>104251.48</v>
      </c>
      <c r="P3427" s="647">
        <f t="shared" si="109"/>
        <v>0</v>
      </c>
      <c r="Q3427" s="638">
        <f t="shared" si="110"/>
        <v>0</v>
      </c>
      <c r="R3427" s="528" t="s">
        <v>1148</v>
      </c>
      <c r="S3427" s="636">
        <v>4205109214</v>
      </c>
      <c r="T3427" s="528" t="s">
        <v>9641</v>
      </c>
      <c r="U3427" s="636"/>
      <c r="V3427" s="636"/>
      <c r="W3427" s="634">
        <v>42003</v>
      </c>
      <c r="X3427" s="634">
        <v>42734</v>
      </c>
      <c r="Y3427" s="422" t="s">
        <v>13033</v>
      </c>
      <c r="Z3427" s="662">
        <v>104251.48</v>
      </c>
      <c r="AA3427" s="528" t="s">
        <v>1148</v>
      </c>
      <c r="AB3427" s="636">
        <v>4205109214</v>
      </c>
    </row>
    <row r="3428" spans="1:28" ht="67.5">
      <c r="A3428" s="475" t="s">
        <v>29150</v>
      </c>
      <c r="B3428" s="531" t="s">
        <v>4963</v>
      </c>
      <c r="C3428" s="476">
        <v>4218016630</v>
      </c>
      <c r="D3428" s="632" t="s">
        <v>268</v>
      </c>
      <c r="E3428" s="422" t="s">
        <v>9639</v>
      </c>
      <c r="F3428" s="634">
        <v>42723</v>
      </c>
      <c r="G3428" s="632"/>
      <c r="H3428" s="632"/>
      <c r="I3428" s="636" t="s">
        <v>1367</v>
      </c>
      <c r="J3428" s="422"/>
      <c r="K3428" s="632" t="s">
        <v>10</v>
      </c>
      <c r="L3428" s="639">
        <v>1</v>
      </c>
      <c r="M3428" s="639" t="s">
        <v>694</v>
      </c>
      <c r="N3428" s="662">
        <v>846424.31</v>
      </c>
      <c r="O3428" s="662">
        <v>846424.31</v>
      </c>
      <c r="P3428" s="647">
        <f t="shared" si="109"/>
        <v>0</v>
      </c>
      <c r="Q3428" s="638">
        <f t="shared" si="110"/>
        <v>0</v>
      </c>
      <c r="R3428" s="528" t="s">
        <v>1148</v>
      </c>
      <c r="S3428" s="636">
        <v>4205109214</v>
      </c>
      <c r="T3428" s="528" t="s">
        <v>9641</v>
      </c>
      <c r="U3428" s="636"/>
      <c r="V3428" s="636"/>
      <c r="W3428" s="634">
        <v>42735</v>
      </c>
      <c r="X3428" s="634">
        <v>42735</v>
      </c>
      <c r="Y3428" s="422" t="s">
        <v>13034</v>
      </c>
      <c r="Z3428" s="662">
        <v>846424.31</v>
      </c>
      <c r="AA3428" s="528" t="s">
        <v>1148</v>
      </c>
      <c r="AB3428" s="636">
        <v>4205109214</v>
      </c>
    </row>
    <row r="3429" spans="1:28" ht="56.25">
      <c r="A3429" s="475" t="s">
        <v>29151</v>
      </c>
      <c r="B3429" s="531" t="s">
        <v>13035</v>
      </c>
      <c r="C3429" s="476">
        <v>4218020796</v>
      </c>
      <c r="D3429" s="632" t="s">
        <v>268</v>
      </c>
      <c r="E3429" s="422" t="s">
        <v>9639</v>
      </c>
      <c r="F3429" s="634">
        <v>42723</v>
      </c>
      <c r="G3429" s="632"/>
      <c r="H3429" s="632"/>
      <c r="I3429" s="636" t="s">
        <v>1367</v>
      </c>
      <c r="J3429" s="422"/>
      <c r="K3429" s="632" t="s">
        <v>10</v>
      </c>
      <c r="L3429" s="639">
        <v>1</v>
      </c>
      <c r="M3429" s="639" t="s">
        <v>694</v>
      </c>
      <c r="N3429" s="662">
        <v>184375.77</v>
      </c>
      <c r="O3429" s="662">
        <v>184375.77</v>
      </c>
      <c r="P3429" s="647">
        <f t="shared" si="109"/>
        <v>0</v>
      </c>
      <c r="Q3429" s="638">
        <f t="shared" si="110"/>
        <v>0</v>
      </c>
      <c r="R3429" s="528" t="s">
        <v>1148</v>
      </c>
      <c r="S3429" s="636">
        <v>4205109214</v>
      </c>
      <c r="T3429" s="528" t="s">
        <v>9641</v>
      </c>
      <c r="U3429" s="636"/>
      <c r="V3429" s="636"/>
      <c r="W3429" s="634">
        <v>42734</v>
      </c>
      <c r="X3429" s="634">
        <v>42734</v>
      </c>
      <c r="Y3429" s="422" t="s">
        <v>13036</v>
      </c>
      <c r="Z3429" s="662">
        <v>184375.77</v>
      </c>
      <c r="AA3429" s="528" t="s">
        <v>1148</v>
      </c>
      <c r="AB3429" s="636">
        <v>4205109214</v>
      </c>
    </row>
    <row r="3430" spans="1:28" ht="67.5">
      <c r="A3430" s="475" t="s">
        <v>29152</v>
      </c>
      <c r="B3430" s="531" t="s">
        <v>4977</v>
      </c>
      <c r="C3430" s="476">
        <v>4218016831</v>
      </c>
      <c r="D3430" s="632" t="s">
        <v>268</v>
      </c>
      <c r="E3430" s="422" t="s">
        <v>9639</v>
      </c>
      <c r="F3430" s="634">
        <v>42723</v>
      </c>
      <c r="G3430" s="632"/>
      <c r="H3430" s="632"/>
      <c r="I3430" s="636" t="s">
        <v>1367</v>
      </c>
      <c r="J3430" s="422"/>
      <c r="K3430" s="632" t="s">
        <v>10</v>
      </c>
      <c r="L3430" s="639">
        <v>1</v>
      </c>
      <c r="M3430" s="639" t="s">
        <v>694</v>
      </c>
      <c r="N3430" s="662">
        <v>472306.85</v>
      </c>
      <c r="O3430" s="662">
        <v>472306.85</v>
      </c>
      <c r="P3430" s="647">
        <f t="shared" si="109"/>
        <v>0</v>
      </c>
      <c r="Q3430" s="638">
        <f t="shared" si="110"/>
        <v>0</v>
      </c>
      <c r="R3430" s="528" t="s">
        <v>1148</v>
      </c>
      <c r="S3430" s="636">
        <v>4205109214</v>
      </c>
      <c r="T3430" s="528" t="s">
        <v>9641</v>
      </c>
      <c r="U3430" s="636"/>
      <c r="V3430" s="636"/>
      <c r="W3430" s="634">
        <v>42735</v>
      </c>
      <c r="X3430" s="670">
        <v>42735</v>
      </c>
      <c r="Y3430" s="422" t="s">
        <v>13037</v>
      </c>
      <c r="Z3430" s="662">
        <v>472306.85</v>
      </c>
      <c r="AA3430" s="528" t="s">
        <v>1148</v>
      </c>
      <c r="AB3430" s="636">
        <v>4205109214</v>
      </c>
    </row>
    <row r="3431" spans="1:28" ht="67.5">
      <c r="A3431" s="475" t="s">
        <v>29153</v>
      </c>
      <c r="B3431" s="531" t="s">
        <v>5015</v>
      </c>
      <c r="C3431" s="476">
        <v>4218019462</v>
      </c>
      <c r="D3431" s="632" t="s">
        <v>268</v>
      </c>
      <c r="E3431" s="422" t="s">
        <v>9639</v>
      </c>
      <c r="F3431" s="634">
        <v>42723</v>
      </c>
      <c r="G3431" s="632"/>
      <c r="H3431" s="632"/>
      <c r="I3431" s="636" t="s">
        <v>1367</v>
      </c>
      <c r="J3431" s="422"/>
      <c r="K3431" s="632" t="s">
        <v>10</v>
      </c>
      <c r="L3431" s="639">
        <v>1</v>
      </c>
      <c r="M3431" s="639" t="s">
        <v>694</v>
      </c>
      <c r="N3431" s="662">
        <v>198690.92</v>
      </c>
      <c r="O3431" s="662">
        <v>198690.92</v>
      </c>
      <c r="P3431" s="647">
        <f t="shared" si="109"/>
        <v>0</v>
      </c>
      <c r="Q3431" s="638">
        <f t="shared" si="110"/>
        <v>0</v>
      </c>
      <c r="R3431" s="528" t="s">
        <v>1148</v>
      </c>
      <c r="S3431" s="636">
        <v>4205109214</v>
      </c>
      <c r="T3431" s="528" t="s">
        <v>9641</v>
      </c>
      <c r="U3431" s="636"/>
      <c r="V3431" s="636"/>
      <c r="W3431" s="634">
        <v>42735</v>
      </c>
      <c r="X3431" s="670">
        <v>42735</v>
      </c>
      <c r="Y3431" s="422" t="s">
        <v>13038</v>
      </c>
      <c r="Z3431" s="662">
        <v>198690.92</v>
      </c>
      <c r="AA3431" s="528" t="s">
        <v>1148</v>
      </c>
      <c r="AB3431" s="636">
        <v>4205109214</v>
      </c>
    </row>
    <row r="3432" spans="1:28" ht="56.25">
      <c r="A3432" s="475" t="s">
        <v>29154</v>
      </c>
      <c r="B3432" s="531" t="s">
        <v>13039</v>
      </c>
      <c r="C3432" s="476">
        <v>4218010678</v>
      </c>
      <c r="D3432" s="632" t="s">
        <v>268</v>
      </c>
      <c r="E3432" s="422" t="s">
        <v>9639</v>
      </c>
      <c r="F3432" s="634">
        <v>42723</v>
      </c>
      <c r="G3432" s="632"/>
      <c r="H3432" s="632"/>
      <c r="I3432" s="636" t="s">
        <v>1367</v>
      </c>
      <c r="J3432" s="422"/>
      <c r="K3432" s="632" t="s">
        <v>10</v>
      </c>
      <c r="L3432" s="639">
        <v>1</v>
      </c>
      <c r="M3432" s="639" t="s">
        <v>694</v>
      </c>
      <c r="N3432" s="662">
        <v>165008.64000000001</v>
      </c>
      <c r="O3432" s="662">
        <v>165008.64000000001</v>
      </c>
      <c r="P3432" s="647">
        <f t="shared" si="109"/>
        <v>0</v>
      </c>
      <c r="Q3432" s="638">
        <f t="shared" si="110"/>
        <v>0</v>
      </c>
      <c r="R3432" s="528" t="s">
        <v>1148</v>
      </c>
      <c r="S3432" s="636">
        <v>4205109214</v>
      </c>
      <c r="T3432" s="528" t="s">
        <v>9641</v>
      </c>
      <c r="U3432" s="636"/>
      <c r="V3432" s="636"/>
      <c r="W3432" s="634">
        <v>42735</v>
      </c>
      <c r="X3432" s="670">
        <v>42735</v>
      </c>
      <c r="Y3432" s="422" t="s">
        <v>13040</v>
      </c>
      <c r="Z3432" s="662">
        <v>165008.64000000001</v>
      </c>
      <c r="AA3432" s="528" t="s">
        <v>1148</v>
      </c>
      <c r="AB3432" s="636">
        <v>4205109214</v>
      </c>
    </row>
    <row r="3433" spans="1:28" ht="56.25">
      <c r="A3433" s="475" t="s">
        <v>29155</v>
      </c>
      <c r="B3433" s="531" t="s">
        <v>13041</v>
      </c>
      <c r="C3433" s="476">
        <v>4218020806</v>
      </c>
      <c r="D3433" s="632" t="s">
        <v>268</v>
      </c>
      <c r="E3433" s="422" t="s">
        <v>9639</v>
      </c>
      <c r="F3433" s="634">
        <v>42723</v>
      </c>
      <c r="G3433" s="632"/>
      <c r="H3433" s="632"/>
      <c r="I3433" s="636" t="s">
        <v>1367</v>
      </c>
      <c r="J3433" s="422"/>
      <c r="K3433" s="632" t="s">
        <v>10</v>
      </c>
      <c r="L3433" s="639">
        <v>1</v>
      </c>
      <c r="M3433" s="639" t="s">
        <v>694</v>
      </c>
      <c r="N3433" s="662">
        <v>170549.99</v>
      </c>
      <c r="O3433" s="662">
        <v>170549.99</v>
      </c>
      <c r="P3433" s="647">
        <f t="shared" si="109"/>
        <v>0</v>
      </c>
      <c r="Q3433" s="638">
        <f t="shared" si="110"/>
        <v>0</v>
      </c>
      <c r="R3433" s="528" t="s">
        <v>1148</v>
      </c>
      <c r="S3433" s="636">
        <v>4205109214</v>
      </c>
      <c r="T3433" s="528" t="s">
        <v>9641</v>
      </c>
      <c r="U3433" s="636"/>
      <c r="V3433" s="636"/>
      <c r="W3433" s="634">
        <v>42735</v>
      </c>
      <c r="X3433" s="670">
        <v>42735</v>
      </c>
      <c r="Y3433" s="422" t="s">
        <v>13042</v>
      </c>
      <c r="Z3433" s="662">
        <v>170549.99</v>
      </c>
      <c r="AA3433" s="528" t="s">
        <v>1148</v>
      </c>
      <c r="AB3433" s="636">
        <v>4205109214</v>
      </c>
    </row>
    <row r="3434" spans="1:28" ht="78.75">
      <c r="A3434" s="475" t="s">
        <v>29156</v>
      </c>
      <c r="B3434" s="531" t="s">
        <v>12592</v>
      </c>
      <c r="C3434" s="476">
        <v>4218008750</v>
      </c>
      <c r="D3434" s="632" t="s">
        <v>268</v>
      </c>
      <c r="E3434" s="422" t="s">
        <v>9639</v>
      </c>
      <c r="F3434" s="634">
        <v>42723</v>
      </c>
      <c r="G3434" s="632"/>
      <c r="H3434" s="632"/>
      <c r="I3434" s="636" t="s">
        <v>1367</v>
      </c>
      <c r="J3434" s="422"/>
      <c r="K3434" s="632" t="s">
        <v>10</v>
      </c>
      <c r="L3434" s="639">
        <v>1</v>
      </c>
      <c r="M3434" s="639" t="s">
        <v>694</v>
      </c>
      <c r="N3434" s="662">
        <v>543015.57999999996</v>
      </c>
      <c r="O3434" s="662">
        <v>543015.57999999996</v>
      </c>
      <c r="P3434" s="647">
        <f t="shared" si="109"/>
        <v>0</v>
      </c>
      <c r="Q3434" s="638">
        <f t="shared" si="110"/>
        <v>0</v>
      </c>
      <c r="R3434" s="528" t="s">
        <v>1148</v>
      </c>
      <c r="S3434" s="636">
        <v>4205109214</v>
      </c>
      <c r="T3434" s="528" t="s">
        <v>9641</v>
      </c>
      <c r="U3434" s="636"/>
      <c r="V3434" s="636"/>
      <c r="W3434" s="634">
        <v>42735</v>
      </c>
      <c r="X3434" s="670">
        <v>42735</v>
      </c>
      <c r="Y3434" s="422" t="s">
        <v>13043</v>
      </c>
      <c r="Z3434" s="662">
        <v>543015.57999999996</v>
      </c>
      <c r="AA3434" s="528" t="s">
        <v>1148</v>
      </c>
      <c r="AB3434" s="636">
        <v>4205109214</v>
      </c>
    </row>
    <row r="3435" spans="1:28" ht="56.25">
      <c r="A3435" s="475" t="s">
        <v>29157</v>
      </c>
      <c r="B3435" s="531" t="s">
        <v>13044</v>
      </c>
      <c r="C3435" s="636">
        <v>4218023003</v>
      </c>
      <c r="D3435" s="632" t="s">
        <v>268</v>
      </c>
      <c r="E3435" s="422" t="s">
        <v>9639</v>
      </c>
      <c r="F3435" s="634">
        <v>42723</v>
      </c>
      <c r="G3435" s="632"/>
      <c r="H3435" s="632"/>
      <c r="I3435" s="636" t="s">
        <v>1367</v>
      </c>
      <c r="J3435" s="422"/>
      <c r="K3435" s="632" t="s">
        <v>10</v>
      </c>
      <c r="L3435" s="639">
        <v>1</v>
      </c>
      <c r="M3435" s="639" t="s">
        <v>694</v>
      </c>
      <c r="N3435" s="662">
        <v>232619.6</v>
      </c>
      <c r="O3435" s="662">
        <v>232619.6</v>
      </c>
      <c r="P3435" s="647">
        <f t="shared" si="109"/>
        <v>0</v>
      </c>
      <c r="Q3435" s="638">
        <f t="shared" si="110"/>
        <v>0</v>
      </c>
      <c r="R3435" s="528" t="s">
        <v>1148</v>
      </c>
      <c r="S3435" s="636">
        <v>4205109214</v>
      </c>
      <c r="T3435" s="528" t="s">
        <v>9641</v>
      </c>
      <c r="U3435" s="636"/>
      <c r="V3435" s="636"/>
      <c r="W3435" s="634">
        <v>42734</v>
      </c>
      <c r="X3435" s="670">
        <v>42735</v>
      </c>
      <c r="Y3435" s="422" t="s">
        <v>13045</v>
      </c>
      <c r="Z3435" s="662">
        <v>232619.6</v>
      </c>
      <c r="AA3435" s="528" t="s">
        <v>1148</v>
      </c>
      <c r="AB3435" s="636">
        <v>4205109214</v>
      </c>
    </row>
    <row r="3436" spans="1:28" ht="56.25">
      <c r="A3436" s="475" t="s">
        <v>29158</v>
      </c>
      <c r="B3436" s="531" t="s">
        <v>13046</v>
      </c>
      <c r="C3436" s="636">
        <v>4218014418</v>
      </c>
      <c r="D3436" s="632" t="s">
        <v>268</v>
      </c>
      <c r="E3436" s="422" t="s">
        <v>9639</v>
      </c>
      <c r="F3436" s="634">
        <v>42723</v>
      </c>
      <c r="G3436" s="632"/>
      <c r="H3436" s="632"/>
      <c r="I3436" s="636" t="s">
        <v>1367</v>
      </c>
      <c r="J3436" s="422"/>
      <c r="K3436" s="632" t="s">
        <v>10</v>
      </c>
      <c r="L3436" s="639">
        <v>1</v>
      </c>
      <c r="M3436" s="639" t="s">
        <v>694</v>
      </c>
      <c r="N3436" s="662">
        <v>955998.73</v>
      </c>
      <c r="O3436" s="662">
        <v>955998.73</v>
      </c>
      <c r="P3436" s="647">
        <f t="shared" si="109"/>
        <v>0</v>
      </c>
      <c r="Q3436" s="638">
        <f t="shared" si="110"/>
        <v>0</v>
      </c>
      <c r="R3436" s="528" t="s">
        <v>1148</v>
      </c>
      <c r="S3436" s="636">
        <v>4205109214</v>
      </c>
      <c r="T3436" s="528" t="s">
        <v>9641</v>
      </c>
      <c r="U3436" s="636"/>
      <c r="V3436" s="636"/>
      <c r="W3436" s="634">
        <v>42734</v>
      </c>
      <c r="X3436" s="670">
        <v>42735</v>
      </c>
      <c r="Y3436" s="422" t="s">
        <v>13047</v>
      </c>
      <c r="Z3436" s="662">
        <v>955998.73</v>
      </c>
      <c r="AA3436" s="528" t="s">
        <v>1148</v>
      </c>
      <c r="AB3436" s="636">
        <v>4205109214</v>
      </c>
    </row>
    <row r="3437" spans="1:28" ht="56.25">
      <c r="A3437" s="475" t="s">
        <v>29159</v>
      </c>
      <c r="B3437" s="531" t="s">
        <v>12464</v>
      </c>
      <c r="C3437" s="476">
        <v>4218005646</v>
      </c>
      <c r="D3437" s="632" t="s">
        <v>268</v>
      </c>
      <c r="E3437" s="422" t="s">
        <v>9639</v>
      </c>
      <c r="F3437" s="634">
        <v>42723</v>
      </c>
      <c r="G3437" s="632"/>
      <c r="H3437" s="632"/>
      <c r="I3437" s="636" t="s">
        <v>1367</v>
      </c>
      <c r="J3437" s="422"/>
      <c r="K3437" s="632" t="s">
        <v>10</v>
      </c>
      <c r="L3437" s="639">
        <v>1</v>
      </c>
      <c r="M3437" s="639" t="s">
        <v>694</v>
      </c>
      <c r="N3437" s="662">
        <v>208212.51</v>
      </c>
      <c r="O3437" s="662">
        <v>208212.51</v>
      </c>
      <c r="P3437" s="647">
        <f t="shared" si="109"/>
        <v>0</v>
      </c>
      <c r="Q3437" s="638">
        <f t="shared" si="110"/>
        <v>0</v>
      </c>
      <c r="R3437" s="528" t="s">
        <v>1148</v>
      </c>
      <c r="S3437" s="636">
        <v>4205109214</v>
      </c>
      <c r="T3437" s="528" t="s">
        <v>9641</v>
      </c>
      <c r="U3437" s="636"/>
      <c r="V3437" s="636"/>
      <c r="W3437" s="634">
        <v>42734</v>
      </c>
      <c r="X3437" s="670">
        <v>42734</v>
      </c>
      <c r="Y3437" s="476" t="s">
        <v>13048</v>
      </c>
      <c r="Z3437" s="662">
        <v>208212.51</v>
      </c>
      <c r="AA3437" s="528" t="s">
        <v>1148</v>
      </c>
      <c r="AB3437" s="636">
        <v>4205109214</v>
      </c>
    </row>
    <row r="3438" spans="1:28" ht="56.25">
      <c r="A3438" s="475" t="s">
        <v>29160</v>
      </c>
      <c r="B3438" s="531" t="s">
        <v>12454</v>
      </c>
      <c r="C3438" s="636">
        <v>4218020771</v>
      </c>
      <c r="D3438" s="632" t="s">
        <v>268</v>
      </c>
      <c r="E3438" s="422" t="s">
        <v>9639</v>
      </c>
      <c r="F3438" s="634">
        <v>42723</v>
      </c>
      <c r="G3438" s="632"/>
      <c r="H3438" s="632"/>
      <c r="I3438" s="636" t="s">
        <v>1367</v>
      </c>
      <c r="J3438" s="422"/>
      <c r="K3438" s="632" t="s">
        <v>10</v>
      </c>
      <c r="L3438" s="639">
        <v>1</v>
      </c>
      <c r="M3438" s="639" t="s">
        <v>694</v>
      </c>
      <c r="N3438" s="662">
        <v>345899.49</v>
      </c>
      <c r="O3438" s="662">
        <v>345899.49</v>
      </c>
      <c r="P3438" s="647">
        <f t="shared" si="109"/>
        <v>0</v>
      </c>
      <c r="Q3438" s="638">
        <f t="shared" si="110"/>
        <v>0</v>
      </c>
      <c r="R3438" s="528" t="s">
        <v>1148</v>
      </c>
      <c r="S3438" s="636">
        <v>4205109214</v>
      </c>
      <c r="T3438" s="528" t="s">
        <v>9641</v>
      </c>
      <c r="U3438" s="636"/>
      <c r="V3438" s="636"/>
      <c r="W3438" s="634">
        <v>42734</v>
      </c>
      <c r="X3438" s="670">
        <v>42734</v>
      </c>
      <c r="Y3438" s="476" t="s">
        <v>13049</v>
      </c>
      <c r="Z3438" s="662">
        <v>345899.49</v>
      </c>
      <c r="AA3438" s="528" t="s">
        <v>1148</v>
      </c>
      <c r="AB3438" s="636">
        <v>4205109214</v>
      </c>
    </row>
    <row r="3439" spans="1:28" ht="56.25">
      <c r="A3439" s="475" t="s">
        <v>29161</v>
      </c>
      <c r="B3439" s="531" t="s">
        <v>12927</v>
      </c>
      <c r="C3439" s="636">
        <v>4218020725</v>
      </c>
      <c r="D3439" s="632" t="s">
        <v>268</v>
      </c>
      <c r="E3439" s="422" t="s">
        <v>9639</v>
      </c>
      <c r="F3439" s="634">
        <v>42723</v>
      </c>
      <c r="G3439" s="632"/>
      <c r="H3439" s="632"/>
      <c r="I3439" s="636" t="s">
        <v>1367</v>
      </c>
      <c r="J3439" s="422"/>
      <c r="K3439" s="632" t="s">
        <v>10</v>
      </c>
      <c r="L3439" s="639">
        <v>1</v>
      </c>
      <c r="M3439" s="639" t="s">
        <v>694</v>
      </c>
      <c r="N3439" s="662">
        <v>219875.65</v>
      </c>
      <c r="O3439" s="662">
        <v>219875.65</v>
      </c>
      <c r="P3439" s="647">
        <f t="shared" si="109"/>
        <v>0</v>
      </c>
      <c r="Q3439" s="638">
        <f t="shared" si="110"/>
        <v>0</v>
      </c>
      <c r="R3439" s="528" t="s">
        <v>1148</v>
      </c>
      <c r="S3439" s="636">
        <v>4205109214</v>
      </c>
      <c r="T3439" s="528" t="s">
        <v>9641</v>
      </c>
      <c r="U3439" s="636"/>
      <c r="V3439" s="636"/>
      <c r="W3439" s="634">
        <v>42734</v>
      </c>
      <c r="X3439" s="670">
        <v>42734</v>
      </c>
      <c r="Y3439" s="476" t="s">
        <v>13050</v>
      </c>
      <c r="Z3439" s="662">
        <v>219875.65</v>
      </c>
      <c r="AA3439" s="528" t="s">
        <v>1148</v>
      </c>
      <c r="AB3439" s="636">
        <v>4205109214</v>
      </c>
    </row>
    <row r="3440" spans="1:28" ht="56.25">
      <c r="A3440" s="475" t="s">
        <v>29162</v>
      </c>
      <c r="B3440" s="531" t="s">
        <v>12897</v>
      </c>
      <c r="C3440" s="636">
        <v>4218005477</v>
      </c>
      <c r="D3440" s="632" t="s">
        <v>268</v>
      </c>
      <c r="E3440" s="422" t="s">
        <v>9639</v>
      </c>
      <c r="F3440" s="634">
        <v>42723</v>
      </c>
      <c r="G3440" s="632"/>
      <c r="H3440" s="632"/>
      <c r="I3440" s="636" t="s">
        <v>1367</v>
      </c>
      <c r="J3440" s="422"/>
      <c r="K3440" s="632" t="s">
        <v>10</v>
      </c>
      <c r="L3440" s="639">
        <v>1</v>
      </c>
      <c r="M3440" s="639" t="s">
        <v>694</v>
      </c>
      <c r="N3440" s="662">
        <v>102443.47</v>
      </c>
      <c r="O3440" s="662">
        <v>102443.47</v>
      </c>
      <c r="P3440" s="647">
        <f t="shared" si="109"/>
        <v>0</v>
      </c>
      <c r="Q3440" s="638">
        <f t="shared" si="110"/>
        <v>0</v>
      </c>
      <c r="R3440" s="528" t="s">
        <v>1148</v>
      </c>
      <c r="S3440" s="636">
        <v>4205109214</v>
      </c>
      <c r="T3440" s="528" t="s">
        <v>9641</v>
      </c>
      <c r="U3440" s="636"/>
      <c r="V3440" s="636"/>
      <c r="W3440" s="634">
        <v>42734</v>
      </c>
      <c r="X3440" s="670">
        <v>42734</v>
      </c>
      <c r="Y3440" s="476" t="s">
        <v>13051</v>
      </c>
      <c r="Z3440" s="662">
        <v>102443.47</v>
      </c>
      <c r="AA3440" s="528" t="s">
        <v>1148</v>
      </c>
      <c r="AB3440" s="636">
        <v>4205109214</v>
      </c>
    </row>
    <row r="3441" spans="1:28" ht="56.25">
      <c r="A3441" s="475" t="s">
        <v>29163</v>
      </c>
      <c r="B3441" s="531" t="s">
        <v>12468</v>
      </c>
      <c r="C3441" s="636">
        <v>4218021140</v>
      </c>
      <c r="D3441" s="632" t="s">
        <v>268</v>
      </c>
      <c r="E3441" s="422" t="s">
        <v>9639</v>
      </c>
      <c r="F3441" s="634">
        <v>42723</v>
      </c>
      <c r="G3441" s="632"/>
      <c r="H3441" s="632"/>
      <c r="I3441" s="636" t="s">
        <v>1367</v>
      </c>
      <c r="J3441" s="422"/>
      <c r="K3441" s="632" t="s">
        <v>10</v>
      </c>
      <c r="L3441" s="639">
        <v>1</v>
      </c>
      <c r="M3441" s="639" t="s">
        <v>694</v>
      </c>
      <c r="N3441" s="662">
        <v>165610.78</v>
      </c>
      <c r="O3441" s="662">
        <v>165610.78</v>
      </c>
      <c r="P3441" s="647">
        <f t="shared" si="109"/>
        <v>0</v>
      </c>
      <c r="Q3441" s="638">
        <f t="shared" si="110"/>
        <v>0</v>
      </c>
      <c r="R3441" s="528" t="s">
        <v>1148</v>
      </c>
      <c r="S3441" s="636">
        <v>4205109214</v>
      </c>
      <c r="T3441" s="528" t="s">
        <v>9641</v>
      </c>
      <c r="U3441" s="636"/>
      <c r="V3441" s="636"/>
      <c r="W3441" s="634">
        <v>42734</v>
      </c>
      <c r="X3441" s="670">
        <v>42734</v>
      </c>
      <c r="Y3441" s="476" t="s">
        <v>13052</v>
      </c>
      <c r="Z3441" s="662">
        <v>165610.78</v>
      </c>
      <c r="AA3441" s="528" t="s">
        <v>1148</v>
      </c>
      <c r="AB3441" s="636">
        <v>4205109214</v>
      </c>
    </row>
    <row r="3442" spans="1:28" ht="56.25">
      <c r="A3442" s="475" t="s">
        <v>29164</v>
      </c>
      <c r="B3442" s="531" t="s">
        <v>12912</v>
      </c>
      <c r="C3442" s="636">
        <v>4218020718</v>
      </c>
      <c r="D3442" s="632" t="s">
        <v>268</v>
      </c>
      <c r="E3442" s="422" t="s">
        <v>9639</v>
      </c>
      <c r="F3442" s="634">
        <v>42723</v>
      </c>
      <c r="G3442" s="632"/>
      <c r="H3442" s="632"/>
      <c r="I3442" s="636" t="s">
        <v>1367</v>
      </c>
      <c r="J3442" s="422"/>
      <c r="K3442" s="632" t="s">
        <v>10</v>
      </c>
      <c r="L3442" s="639">
        <v>1</v>
      </c>
      <c r="M3442" s="639" t="s">
        <v>694</v>
      </c>
      <c r="N3442" s="662">
        <v>199575.23</v>
      </c>
      <c r="O3442" s="662">
        <v>199575.23</v>
      </c>
      <c r="P3442" s="647">
        <f t="shared" si="109"/>
        <v>0</v>
      </c>
      <c r="Q3442" s="638">
        <f t="shared" si="110"/>
        <v>0</v>
      </c>
      <c r="R3442" s="528" t="s">
        <v>1148</v>
      </c>
      <c r="S3442" s="636">
        <v>4205109214</v>
      </c>
      <c r="T3442" s="528" t="s">
        <v>9641</v>
      </c>
      <c r="U3442" s="636"/>
      <c r="V3442" s="636"/>
      <c r="W3442" s="634">
        <v>42734</v>
      </c>
      <c r="X3442" s="670">
        <v>42734</v>
      </c>
      <c r="Y3442" s="476" t="s">
        <v>13053</v>
      </c>
      <c r="Z3442" s="662">
        <v>199575.23</v>
      </c>
      <c r="AA3442" s="528" t="s">
        <v>1148</v>
      </c>
      <c r="AB3442" s="636">
        <v>4205109214</v>
      </c>
    </row>
    <row r="3443" spans="1:28" ht="56.25">
      <c r="A3443" s="475" t="s">
        <v>29165</v>
      </c>
      <c r="B3443" s="531" t="s">
        <v>12683</v>
      </c>
      <c r="C3443" s="636">
        <v>4218017722</v>
      </c>
      <c r="D3443" s="632" t="s">
        <v>268</v>
      </c>
      <c r="E3443" s="422" t="s">
        <v>9639</v>
      </c>
      <c r="F3443" s="634">
        <v>42723</v>
      </c>
      <c r="G3443" s="632"/>
      <c r="H3443" s="632"/>
      <c r="I3443" s="636" t="s">
        <v>1367</v>
      </c>
      <c r="J3443" s="422"/>
      <c r="K3443" s="632" t="s">
        <v>10</v>
      </c>
      <c r="L3443" s="639">
        <v>1</v>
      </c>
      <c r="M3443" s="639" t="s">
        <v>694</v>
      </c>
      <c r="N3443" s="662">
        <v>786293.57</v>
      </c>
      <c r="O3443" s="662">
        <v>786293.57</v>
      </c>
      <c r="P3443" s="647">
        <f t="shared" si="109"/>
        <v>0</v>
      </c>
      <c r="Q3443" s="638">
        <f t="shared" si="110"/>
        <v>0</v>
      </c>
      <c r="R3443" s="528" t="s">
        <v>1148</v>
      </c>
      <c r="S3443" s="636">
        <v>4205109214</v>
      </c>
      <c r="T3443" s="528" t="s">
        <v>9641</v>
      </c>
      <c r="U3443" s="636"/>
      <c r="V3443" s="636"/>
      <c r="W3443" s="634">
        <v>42734</v>
      </c>
      <c r="X3443" s="670">
        <v>42734</v>
      </c>
      <c r="Y3443" s="476" t="s">
        <v>13054</v>
      </c>
      <c r="Z3443" s="662">
        <v>786293.57</v>
      </c>
      <c r="AA3443" s="528" t="s">
        <v>1148</v>
      </c>
      <c r="AB3443" s="636">
        <v>4205109214</v>
      </c>
    </row>
    <row r="3444" spans="1:28" ht="56.25">
      <c r="A3444" s="475" t="s">
        <v>29166</v>
      </c>
      <c r="B3444" s="531" t="s">
        <v>12680</v>
      </c>
      <c r="C3444" s="636">
        <v>4218018596</v>
      </c>
      <c r="D3444" s="632" t="s">
        <v>268</v>
      </c>
      <c r="E3444" s="422" t="s">
        <v>9639</v>
      </c>
      <c r="F3444" s="634">
        <v>42723</v>
      </c>
      <c r="G3444" s="632"/>
      <c r="H3444" s="632"/>
      <c r="I3444" s="636" t="s">
        <v>1367</v>
      </c>
      <c r="J3444" s="422"/>
      <c r="K3444" s="632" t="s">
        <v>10</v>
      </c>
      <c r="L3444" s="639">
        <v>1</v>
      </c>
      <c r="M3444" s="639" t="s">
        <v>694</v>
      </c>
      <c r="N3444" s="662">
        <v>600396.15</v>
      </c>
      <c r="O3444" s="662">
        <v>600396.15</v>
      </c>
      <c r="P3444" s="647">
        <f t="shared" si="109"/>
        <v>0</v>
      </c>
      <c r="Q3444" s="638">
        <f t="shared" si="110"/>
        <v>0</v>
      </c>
      <c r="R3444" s="528" t="s">
        <v>1148</v>
      </c>
      <c r="S3444" s="636">
        <v>4205109214</v>
      </c>
      <c r="T3444" s="528" t="s">
        <v>9641</v>
      </c>
      <c r="U3444" s="636"/>
      <c r="V3444" s="636"/>
      <c r="W3444" s="634">
        <v>42734</v>
      </c>
      <c r="X3444" s="670">
        <v>42734</v>
      </c>
      <c r="Y3444" s="476" t="s">
        <v>13055</v>
      </c>
      <c r="Z3444" s="662">
        <v>600396.15</v>
      </c>
      <c r="AA3444" s="528" t="s">
        <v>1148</v>
      </c>
      <c r="AB3444" s="636">
        <v>4205109214</v>
      </c>
    </row>
    <row r="3445" spans="1:28" ht="56.25">
      <c r="A3445" s="475" t="s">
        <v>29167</v>
      </c>
      <c r="B3445" s="531" t="s">
        <v>12466</v>
      </c>
      <c r="C3445" s="636">
        <v>4218020676</v>
      </c>
      <c r="D3445" s="632" t="s">
        <v>268</v>
      </c>
      <c r="E3445" s="422" t="s">
        <v>9639</v>
      </c>
      <c r="F3445" s="634">
        <v>42723</v>
      </c>
      <c r="G3445" s="632"/>
      <c r="H3445" s="632"/>
      <c r="I3445" s="636" t="s">
        <v>1367</v>
      </c>
      <c r="J3445" s="422"/>
      <c r="K3445" s="632" t="s">
        <v>10</v>
      </c>
      <c r="L3445" s="639">
        <v>1</v>
      </c>
      <c r="M3445" s="639" t="s">
        <v>694</v>
      </c>
      <c r="N3445" s="662">
        <v>341243.44</v>
      </c>
      <c r="O3445" s="662">
        <v>341243.44</v>
      </c>
      <c r="P3445" s="647">
        <f t="shared" si="109"/>
        <v>0</v>
      </c>
      <c r="Q3445" s="638">
        <f t="shared" si="110"/>
        <v>0</v>
      </c>
      <c r="R3445" s="528" t="s">
        <v>1148</v>
      </c>
      <c r="S3445" s="636">
        <v>4205109214</v>
      </c>
      <c r="T3445" s="528" t="s">
        <v>9641</v>
      </c>
      <c r="U3445" s="636"/>
      <c r="V3445" s="636"/>
      <c r="W3445" s="634">
        <v>42734</v>
      </c>
      <c r="X3445" s="670">
        <v>42734</v>
      </c>
      <c r="Y3445" s="476" t="s">
        <v>13056</v>
      </c>
      <c r="Z3445" s="662">
        <v>341243.44</v>
      </c>
      <c r="AA3445" s="528" t="s">
        <v>1148</v>
      </c>
      <c r="AB3445" s="636">
        <v>4205109214</v>
      </c>
    </row>
    <row r="3446" spans="1:28" ht="56.25">
      <c r="A3446" s="475" t="s">
        <v>29168</v>
      </c>
      <c r="B3446" s="531" t="s">
        <v>12929</v>
      </c>
      <c r="C3446" s="636">
        <v>4218020820</v>
      </c>
      <c r="D3446" s="632" t="s">
        <v>268</v>
      </c>
      <c r="E3446" s="422" t="s">
        <v>9639</v>
      </c>
      <c r="F3446" s="634">
        <v>42723</v>
      </c>
      <c r="G3446" s="632"/>
      <c r="H3446" s="632"/>
      <c r="I3446" s="636" t="s">
        <v>1367</v>
      </c>
      <c r="J3446" s="422"/>
      <c r="K3446" s="632" t="s">
        <v>10</v>
      </c>
      <c r="L3446" s="639">
        <v>1</v>
      </c>
      <c r="M3446" s="639" t="s">
        <v>694</v>
      </c>
      <c r="N3446" s="662">
        <v>214368.35</v>
      </c>
      <c r="O3446" s="662">
        <v>214368.35</v>
      </c>
      <c r="P3446" s="647">
        <f t="shared" si="109"/>
        <v>0</v>
      </c>
      <c r="Q3446" s="638">
        <f t="shared" si="110"/>
        <v>0</v>
      </c>
      <c r="R3446" s="528" t="s">
        <v>1148</v>
      </c>
      <c r="S3446" s="636">
        <v>4205109214</v>
      </c>
      <c r="T3446" s="528" t="s">
        <v>9641</v>
      </c>
      <c r="U3446" s="636"/>
      <c r="V3446" s="636"/>
      <c r="W3446" s="634">
        <v>42734</v>
      </c>
      <c r="X3446" s="670">
        <v>42734</v>
      </c>
      <c r="Y3446" s="476" t="s">
        <v>13057</v>
      </c>
      <c r="Z3446" s="662">
        <v>214368.35</v>
      </c>
      <c r="AA3446" s="528" t="s">
        <v>1148</v>
      </c>
      <c r="AB3446" s="636">
        <v>4205109214</v>
      </c>
    </row>
    <row r="3447" spans="1:28" ht="56.25">
      <c r="A3447" s="475" t="s">
        <v>29169</v>
      </c>
      <c r="B3447" s="531" t="s">
        <v>12274</v>
      </c>
      <c r="C3447" s="636">
        <v>4218020250</v>
      </c>
      <c r="D3447" s="632" t="s">
        <v>268</v>
      </c>
      <c r="E3447" s="422" t="s">
        <v>9639</v>
      </c>
      <c r="F3447" s="634">
        <v>42723</v>
      </c>
      <c r="G3447" s="632"/>
      <c r="H3447" s="632"/>
      <c r="I3447" s="636" t="s">
        <v>1367</v>
      </c>
      <c r="J3447" s="422"/>
      <c r="K3447" s="632" t="s">
        <v>10</v>
      </c>
      <c r="L3447" s="639">
        <v>1</v>
      </c>
      <c r="M3447" s="639" t="s">
        <v>694</v>
      </c>
      <c r="N3447" s="662">
        <v>173725.95</v>
      </c>
      <c r="O3447" s="662">
        <v>173725.95</v>
      </c>
      <c r="P3447" s="647">
        <f t="shared" si="109"/>
        <v>0</v>
      </c>
      <c r="Q3447" s="638">
        <f t="shared" si="110"/>
        <v>0</v>
      </c>
      <c r="R3447" s="528" t="s">
        <v>1148</v>
      </c>
      <c r="S3447" s="636">
        <v>4205109214</v>
      </c>
      <c r="T3447" s="528" t="s">
        <v>9641</v>
      </c>
      <c r="U3447" s="636"/>
      <c r="V3447" s="636"/>
      <c r="W3447" s="634">
        <v>42734</v>
      </c>
      <c r="X3447" s="670">
        <v>42734</v>
      </c>
      <c r="Y3447" s="476" t="s">
        <v>13058</v>
      </c>
      <c r="Z3447" s="662">
        <v>173725.95</v>
      </c>
      <c r="AA3447" s="528" t="s">
        <v>1148</v>
      </c>
      <c r="AB3447" s="636">
        <v>4205109214</v>
      </c>
    </row>
    <row r="3448" spans="1:28" ht="56.25">
      <c r="A3448" s="475" t="s">
        <v>29170</v>
      </c>
      <c r="B3448" s="531" t="s">
        <v>13013</v>
      </c>
      <c r="C3448" s="636">
        <v>4218020475</v>
      </c>
      <c r="D3448" s="632" t="s">
        <v>268</v>
      </c>
      <c r="E3448" s="422" t="s">
        <v>9639</v>
      </c>
      <c r="F3448" s="634">
        <v>42724</v>
      </c>
      <c r="G3448" s="632"/>
      <c r="H3448" s="632"/>
      <c r="I3448" s="636" t="s">
        <v>1367</v>
      </c>
      <c r="J3448" s="422"/>
      <c r="K3448" s="632" t="s">
        <v>10</v>
      </c>
      <c r="L3448" s="639">
        <v>1</v>
      </c>
      <c r="M3448" s="639" t="s">
        <v>694</v>
      </c>
      <c r="N3448" s="662">
        <v>323609.95</v>
      </c>
      <c r="O3448" s="662">
        <v>323609.95</v>
      </c>
      <c r="P3448" s="647">
        <f t="shared" si="109"/>
        <v>0</v>
      </c>
      <c r="Q3448" s="638">
        <f t="shared" si="110"/>
        <v>0</v>
      </c>
      <c r="R3448" s="528" t="s">
        <v>1148</v>
      </c>
      <c r="S3448" s="636">
        <v>4205109214</v>
      </c>
      <c r="T3448" s="528" t="s">
        <v>9641</v>
      </c>
      <c r="U3448" s="636"/>
      <c r="V3448" s="636"/>
      <c r="W3448" s="634">
        <v>42735</v>
      </c>
      <c r="X3448" s="670">
        <v>42735</v>
      </c>
      <c r="Y3448" s="476" t="s">
        <v>13059</v>
      </c>
      <c r="Z3448" s="662">
        <v>323609.95</v>
      </c>
      <c r="AA3448" s="528" t="s">
        <v>1148</v>
      </c>
      <c r="AB3448" s="636">
        <v>4205109214</v>
      </c>
    </row>
    <row r="3449" spans="1:28" ht="56.25">
      <c r="A3449" s="475" t="s">
        <v>29171</v>
      </c>
      <c r="B3449" s="531" t="s">
        <v>12007</v>
      </c>
      <c r="C3449" s="476">
        <v>4218012298</v>
      </c>
      <c r="D3449" s="632" t="s">
        <v>268</v>
      </c>
      <c r="E3449" s="422" t="s">
        <v>9639</v>
      </c>
      <c r="F3449" s="634">
        <v>42723</v>
      </c>
      <c r="G3449" s="632"/>
      <c r="H3449" s="632"/>
      <c r="I3449" s="636" t="s">
        <v>1367</v>
      </c>
      <c r="J3449" s="422"/>
      <c r="K3449" s="632" t="s">
        <v>10</v>
      </c>
      <c r="L3449" s="639">
        <v>1</v>
      </c>
      <c r="M3449" s="639" t="s">
        <v>694</v>
      </c>
      <c r="N3449" s="662">
        <v>156453.99</v>
      </c>
      <c r="O3449" s="662">
        <v>156453.99</v>
      </c>
      <c r="P3449" s="647">
        <f t="shared" si="109"/>
        <v>0</v>
      </c>
      <c r="Q3449" s="638">
        <f t="shared" si="110"/>
        <v>0</v>
      </c>
      <c r="R3449" s="528" t="s">
        <v>1148</v>
      </c>
      <c r="S3449" s="636">
        <v>4205109214</v>
      </c>
      <c r="T3449" s="528" t="s">
        <v>9641</v>
      </c>
      <c r="U3449" s="636"/>
      <c r="V3449" s="636"/>
      <c r="W3449" s="634">
        <v>42735</v>
      </c>
      <c r="X3449" s="670">
        <v>42735</v>
      </c>
      <c r="Y3449" s="476" t="s">
        <v>13060</v>
      </c>
      <c r="Z3449" s="662">
        <v>156453.99</v>
      </c>
      <c r="AA3449" s="528" t="s">
        <v>1148</v>
      </c>
      <c r="AB3449" s="636">
        <v>4205109214</v>
      </c>
    </row>
    <row r="3450" spans="1:28" ht="56.25">
      <c r="A3450" s="475" t="s">
        <v>29172</v>
      </c>
      <c r="B3450" s="531" t="s">
        <v>12588</v>
      </c>
      <c r="C3450" s="636">
        <v>4218020595</v>
      </c>
      <c r="D3450" s="632" t="s">
        <v>268</v>
      </c>
      <c r="E3450" s="422" t="s">
        <v>9639</v>
      </c>
      <c r="F3450" s="634">
        <v>42723</v>
      </c>
      <c r="G3450" s="632"/>
      <c r="H3450" s="632"/>
      <c r="I3450" s="636" t="s">
        <v>1367</v>
      </c>
      <c r="J3450" s="422"/>
      <c r="K3450" s="632" t="s">
        <v>10</v>
      </c>
      <c r="L3450" s="639">
        <v>1</v>
      </c>
      <c r="M3450" s="639" t="s">
        <v>694</v>
      </c>
      <c r="N3450" s="662">
        <v>274601.77</v>
      </c>
      <c r="O3450" s="662">
        <v>274601.77</v>
      </c>
      <c r="P3450" s="647">
        <f t="shared" si="109"/>
        <v>0</v>
      </c>
      <c r="Q3450" s="638">
        <f t="shared" si="110"/>
        <v>0</v>
      </c>
      <c r="R3450" s="528" t="s">
        <v>1148</v>
      </c>
      <c r="S3450" s="636">
        <v>4205109214</v>
      </c>
      <c r="T3450" s="528" t="s">
        <v>9641</v>
      </c>
      <c r="U3450" s="636"/>
      <c r="V3450" s="636"/>
      <c r="W3450" s="634">
        <v>42735</v>
      </c>
      <c r="X3450" s="670">
        <v>42735</v>
      </c>
      <c r="Y3450" s="476" t="s">
        <v>13061</v>
      </c>
      <c r="Z3450" s="662">
        <v>274601.77</v>
      </c>
      <c r="AA3450" s="528" t="s">
        <v>1148</v>
      </c>
      <c r="AB3450" s="636">
        <v>4205109214</v>
      </c>
    </row>
    <row r="3451" spans="1:28" ht="56.25">
      <c r="A3451" s="475" t="s">
        <v>29173</v>
      </c>
      <c r="B3451" s="531" t="s">
        <v>12699</v>
      </c>
      <c r="C3451" s="476">
        <v>4218012322</v>
      </c>
      <c r="D3451" s="632" t="s">
        <v>268</v>
      </c>
      <c r="E3451" s="422" t="s">
        <v>9639</v>
      </c>
      <c r="F3451" s="634">
        <v>42723</v>
      </c>
      <c r="G3451" s="632"/>
      <c r="H3451" s="632"/>
      <c r="I3451" s="636" t="s">
        <v>1367</v>
      </c>
      <c r="J3451" s="422"/>
      <c r="K3451" s="632" t="s">
        <v>10</v>
      </c>
      <c r="L3451" s="639">
        <v>1</v>
      </c>
      <c r="M3451" s="639" t="s">
        <v>694</v>
      </c>
      <c r="N3451" s="662">
        <v>165252.95000000001</v>
      </c>
      <c r="O3451" s="662">
        <v>165252.95000000001</v>
      </c>
      <c r="P3451" s="647">
        <f t="shared" si="109"/>
        <v>0</v>
      </c>
      <c r="Q3451" s="638">
        <f t="shared" si="110"/>
        <v>0</v>
      </c>
      <c r="R3451" s="528" t="s">
        <v>1148</v>
      </c>
      <c r="S3451" s="636">
        <v>4205109214</v>
      </c>
      <c r="T3451" s="528" t="s">
        <v>9641</v>
      </c>
      <c r="U3451" s="636"/>
      <c r="V3451" s="636"/>
      <c r="W3451" s="634">
        <v>42735</v>
      </c>
      <c r="X3451" s="670">
        <v>42735</v>
      </c>
      <c r="Y3451" s="476" t="s">
        <v>13062</v>
      </c>
      <c r="Z3451" s="662">
        <v>165252.95000000001</v>
      </c>
      <c r="AA3451" s="528" t="s">
        <v>1148</v>
      </c>
      <c r="AB3451" s="636">
        <v>4205109214</v>
      </c>
    </row>
    <row r="3452" spans="1:28" ht="67.5">
      <c r="A3452" s="475" t="s">
        <v>29174</v>
      </c>
      <c r="B3452" s="531" t="s">
        <v>5000</v>
      </c>
      <c r="C3452" s="636">
        <v>4218018620</v>
      </c>
      <c r="D3452" s="632" t="s">
        <v>268</v>
      </c>
      <c r="E3452" s="422" t="s">
        <v>9639</v>
      </c>
      <c r="F3452" s="634">
        <v>42723</v>
      </c>
      <c r="G3452" s="632"/>
      <c r="H3452" s="632"/>
      <c r="I3452" s="636" t="s">
        <v>1367</v>
      </c>
      <c r="J3452" s="422"/>
      <c r="K3452" s="632" t="s">
        <v>10</v>
      </c>
      <c r="L3452" s="639">
        <v>1</v>
      </c>
      <c r="M3452" s="639" t="s">
        <v>694</v>
      </c>
      <c r="N3452" s="662">
        <v>1305291.3999999999</v>
      </c>
      <c r="O3452" s="662">
        <v>1305291.3999999999</v>
      </c>
      <c r="P3452" s="647">
        <f t="shared" si="109"/>
        <v>0</v>
      </c>
      <c r="Q3452" s="638">
        <f t="shared" si="110"/>
        <v>0</v>
      </c>
      <c r="R3452" s="528" t="s">
        <v>1148</v>
      </c>
      <c r="S3452" s="636">
        <v>4205109214</v>
      </c>
      <c r="T3452" s="528" t="s">
        <v>9641</v>
      </c>
      <c r="U3452" s="636"/>
      <c r="V3452" s="636"/>
      <c r="W3452" s="634">
        <v>42735</v>
      </c>
      <c r="X3452" s="670">
        <v>42735</v>
      </c>
      <c r="Y3452" s="476" t="s">
        <v>13063</v>
      </c>
      <c r="Z3452" s="662">
        <v>1305291.3999999999</v>
      </c>
      <c r="AA3452" s="528" t="s">
        <v>1148</v>
      </c>
      <c r="AB3452" s="636">
        <v>4205109214</v>
      </c>
    </row>
    <row r="3453" spans="1:28" ht="56.25">
      <c r="A3453" s="475" t="s">
        <v>29175</v>
      </c>
      <c r="B3453" s="531" t="s">
        <v>12472</v>
      </c>
      <c r="C3453" s="636">
        <v>4218016729</v>
      </c>
      <c r="D3453" s="632" t="s">
        <v>268</v>
      </c>
      <c r="E3453" s="422" t="s">
        <v>9639</v>
      </c>
      <c r="F3453" s="634">
        <v>42723</v>
      </c>
      <c r="G3453" s="632"/>
      <c r="H3453" s="632"/>
      <c r="I3453" s="636" t="s">
        <v>1367</v>
      </c>
      <c r="J3453" s="422"/>
      <c r="K3453" s="632" t="s">
        <v>10</v>
      </c>
      <c r="L3453" s="639">
        <v>1</v>
      </c>
      <c r="M3453" s="639" t="s">
        <v>694</v>
      </c>
      <c r="N3453" s="662">
        <v>129929.69</v>
      </c>
      <c r="O3453" s="662">
        <v>129929.69</v>
      </c>
      <c r="P3453" s="647">
        <f t="shared" si="109"/>
        <v>0</v>
      </c>
      <c r="Q3453" s="638">
        <f t="shared" si="110"/>
        <v>0</v>
      </c>
      <c r="R3453" s="528" t="s">
        <v>1148</v>
      </c>
      <c r="S3453" s="636">
        <v>4205109214</v>
      </c>
      <c r="T3453" s="528" t="s">
        <v>9641</v>
      </c>
      <c r="U3453" s="636"/>
      <c r="V3453" s="636"/>
      <c r="W3453" s="634">
        <v>42735</v>
      </c>
      <c r="X3453" s="670">
        <v>42735</v>
      </c>
      <c r="Y3453" s="476" t="s">
        <v>13064</v>
      </c>
      <c r="Z3453" s="662">
        <v>129929.69</v>
      </c>
      <c r="AA3453" s="528" t="s">
        <v>1148</v>
      </c>
      <c r="AB3453" s="636">
        <v>4205109214</v>
      </c>
    </row>
    <row r="3454" spans="1:28" ht="56.25">
      <c r="A3454" s="475" t="s">
        <v>29176</v>
      </c>
      <c r="B3454" s="531" t="s">
        <v>12915</v>
      </c>
      <c r="C3454" s="636">
        <v>4218008686</v>
      </c>
      <c r="D3454" s="632" t="s">
        <v>268</v>
      </c>
      <c r="E3454" s="422" t="s">
        <v>9639</v>
      </c>
      <c r="F3454" s="634">
        <v>42724</v>
      </c>
      <c r="G3454" s="632"/>
      <c r="H3454" s="632"/>
      <c r="I3454" s="636" t="s">
        <v>1367</v>
      </c>
      <c r="J3454" s="422"/>
      <c r="K3454" s="632" t="s">
        <v>10</v>
      </c>
      <c r="L3454" s="639">
        <v>1</v>
      </c>
      <c r="M3454" s="639" t="s">
        <v>694</v>
      </c>
      <c r="N3454" s="662">
        <v>164468.60999999999</v>
      </c>
      <c r="O3454" s="662">
        <v>164468.60999999999</v>
      </c>
      <c r="P3454" s="647">
        <f t="shared" si="109"/>
        <v>0</v>
      </c>
      <c r="Q3454" s="638">
        <f t="shared" si="110"/>
        <v>0</v>
      </c>
      <c r="R3454" s="528" t="s">
        <v>1148</v>
      </c>
      <c r="S3454" s="636">
        <v>4205109214</v>
      </c>
      <c r="T3454" s="528" t="s">
        <v>9641</v>
      </c>
      <c r="U3454" s="636"/>
      <c r="V3454" s="636"/>
      <c r="W3454" s="634">
        <v>42735</v>
      </c>
      <c r="X3454" s="670">
        <v>42735</v>
      </c>
      <c r="Y3454" s="476" t="s">
        <v>13065</v>
      </c>
      <c r="Z3454" s="662">
        <v>164468.60999999999</v>
      </c>
      <c r="AA3454" s="528" t="s">
        <v>1148</v>
      </c>
      <c r="AB3454" s="636">
        <v>4205109214</v>
      </c>
    </row>
    <row r="3455" spans="1:28" ht="56.25">
      <c r="A3455" s="475" t="s">
        <v>29177</v>
      </c>
      <c r="B3455" s="531" t="s">
        <v>13066</v>
      </c>
      <c r="C3455" s="636">
        <v>4218019053</v>
      </c>
      <c r="D3455" s="632" t="s">
        <v>268</v>
      </c>
      <c r="E3455" s="422" t="s">
        <v>9639</v>
      </c>
      <c r="F3455" s="634">
        <v>42724</v>
      </c>
      <c r="G3455" s="632"/>
      <c r="H3455" s="632"/>
      <c r="I3455" s="636" t="s">
        <v>1367</v>
      </c>
      <c r="J3455" s="422"/>
      <c r="K3455" s="632" t="s">
        <v>10</v>
      </c>
      <c r="L3455" s="639">
        <v>1</v>
      </c>
      <c r="M3455" s="639" t="s">
        <v>694</v>
      </c>
      <c r="N3455" s="662">
        <v>60312.21</v>
      </c>
      <c r="O3455" s="662">
        <v>60312.21</v>
      </c>
      <c r="P3455" s="647">
        <f t="shared" si="109"/>
        <v>0</v>
      </c>
      <c r="Q3455" s="638">
        <f t="shared" si="110"/>
        <v>0</v>
      </c>
      <c r="R3455" s="528" t="s">
        <v>1148</v>
      </c>
      <c r="S3455" s="636">
        <v>4205109214</v>
      </c>
      <c r="T3455" s="528" t="s">
        <v>9641</v>
      </c>
      <c r="U3455" s="636"/>
      <c r="V3455" s="636"/>
      <c r="W3455" s="634">
        <v>42735</v>
      </c>
      <c r="X3455" s="670">
        <v>42735</v>
      </c>
      <c r="Y3455" s="476" t="s">
        <v>13067</v>
      </c>
      <c r="Z3455" s="662">
        <v>60312.21</v>
      </c>
      <c r="AA3455" s="528" t="s">
        <v>1148</v>
      </c>
      <c r="AB3455" s="636">
        <v>4205109214</v>
      </c>
    </row>
    <row r="3456" spans="1:28" ht="56.25">
      <c r="A3456" s="475" t="s">
        <v>29178</v>
      </c>
      <c r="B3456" s="531" t="s">
        <v>12900</v>
      </c>
      <c r="C3456" s="636">
        <v>4253008960</v>
      </c>
      <c r="D3456" s="632" t="s">
        <v>268</v>
      </c>
      <c r="E3456" s="422" t="s">
        <v>9639</v>
      </c>
      <c r="F3456" s="634">
        <v>42724</v>
      </c>
      <c r="G3456" s="632"/>
      <c r="H3456" s="632"/>
      <c r="I3456" s="636" t="s">
        <v>1367</v>
      </c>
      <c r="J3456" s="422"/>
      <c r="K3456" s="632" t="s">
        <v>10</v>
      </c>
      <c r="L3456" s="639">
        <v>1</v>
      </c>
      <c r="M3456" s="639" t="s">
        <v>694</v>
      </c>
      <c r="N3456" s="662">
        <v>190895.03</v>
      </c>
      <c r="O3456" s="662">
        <v>190895.03</v>
      </c>
      <c r="P3456" s="647">
        <f t="shared" si="109"/>
        <v>0</v>
      </c>
      <c r="Q3456" s="638">
        <f t="shared" si="110"/>
        <v>0</v>
      </c>
      <c r="R3456" s="528" t="s">
        <v>1148</v>
      </c>
      <c r="S3456" s="636">
        <v>4205109214</v>
      </c>
      <c r="T3456" s="528" t="s">
        <v>9641</v>
      </c>
      <c r="U3456" s="636"/>
      <c r="V3456" s="636"/>
      <c r="W3456" s="634">
        <v>42735</v>
      </c>
      <c r="X3456" s="670">
        <v>42735</v>
      </c>
      <c r="Y3456" s="476" t="s">
        <v>13068</v>
      </c>
      <c r="Z3456" s="662">
        <v>190895.03</v>
      </c>
      <c r="AA3456" s="528" t="s">
        <v>1148</v>
      </c>
      <c r="AB3456" s="636">
        <v>4205109214</v>
      </c>
    </row>
    <row r="3457" spans="1:28" ht="56.25">
      <c r="A3457" s="475" t="s">
        <v>29179</v>
      </c>
      <c r="B3457" s="531" t="s">
        <v>12422</v>
      </c>
      <c r="C3457" s="476">
        <v>4218020468</v>
      </c>
      <c r="D3457" s="632" t="s">
        <v>268</v>
      </c>
      <c r="E3457" s="422" t="s">
        <v>9639</v>
      </c>
      <c r="F3457" s="634">
        <v>42724</v>
      </c>
      <c r="G3457" s="632"/>
      <c r="H3457" s="632"/>
      <c r="I3457" s="636" t="s">
        <v>1367</v>
      </c>
      <c r="J3457" s="422"/>
      <c r="K3457" s="632" t="s">
        <v>10</v>
      </c>
      <c r="L3457" s="639">
        <v>1</v>
      </c>
      <c r="M3457" s="639" t="s">
        <v>694</v>
      </c>
      <c r="N3457" s="662">
        <v>347844.7</v>
      </c>
      <c r="O3457" s="662">
        <v>347844.7</v>
      </c>
      <c r="P3457" s="647">
        <f t="shared" si="109"/>
        <v>0</v>
      </c>
      <c r="Q3457" s="638">
        <f t="shared" si="110"/>
        <v>0</v>
      </c>
      <c r="R3457" s="528" t="s">
        <v>1148</v>
      </c>
      <c r="S3457" s="636">
        <v>4205109214</v>
      </c>
      <c r="T3457" s="528" t="s">
        <v>9641</v>
      </c>
      <c r="U3457" s="636"/>
      <c r="V3457" s="636"/>
      <c r="W3457" s="634">
        <v>42735</v>
      </c>
      <c r="X3457" s="670">
        <v>42735</v>
      </c>
      <c r="Y3457" s="476" t="s">
        <v>13069</v>
      </c>
      <c r="Z3457" s="662">
        <v>347844.7</v>
      </c>
      <c r="AA3457" s="528" t="s">
        <v>1148</v>
      </c>
      <c r="AB3457" s="636">
        <v>4205109214</v>
      </c>
    </row>
    <row r="3458" spans="1:28" ht="67.5">
      <c r="A3458" s="475" t="s">
        <v>29180</v>
      </c>
      <c r="B3458" s="531" t="s">
        <v>4971</v>
      </c>
      <c r="C3458" s="636">
        <v>4218016817</v>
      </c>
      <c r="D3458" s="632" t="s">
        <v>268</v>
      </c>
      <c r="E3458" s="422" t="s">
        <v>9639</v>
      </c>
      <c r="F3458" s="634">
        <v>42724</v>
      </c>
      <c r="G3458" s="632"/>
      <c r="H3458" s="632"/>
      <c r="I3458" s="636" t="s">
        <v>1367</v>
      </c>
      <c r="J3458" s="422"/>
      <c r="K3458" s="632" t="s">
        <v>10</v>
      </c>
      <c r="L3458" s="639">
        <v>1</v>
      </c>
      <c r="M3458" s="639" t="s">
        <v>694</v>
      </c>
      <c r="N3458" s="662">
        <v>378033.28</v>
      </c>
      <c r="O3458" s="662">
        <v>378033.28</v>
      </c>
      <c r="P3458" s="647">
        <f t="shared" si="109"/>
        <v>0</v>
      </c>
      <c r="Q3458" s="638">
        <f t="shared" si="110"/>
        <v>0</v>
      </c>
      <c r="R3458" s="528" t="s">
        <v>1148</v>
      </c>
      <c r="S3458" s="636">
        <v>4205109214</v>
      </c>
      <c r="T3458" s="528" t="s">
        <v>9641</v>
      </c>
      <c r="U3458" s="636"/>
      <c r="V3458" s="636"/>
      <c r="W3458" s="634">
        <v>42735</v>
      </c>
      <c r="X3458" s="670">
        <v>42735</v>
      </c>
      <c r="Y3458" s="476" t="s">
        <v>13070</v>
      </c>
      <c r="Z3458" s="662">
        <v>378033.28</v>
      </c>
      <c r="AA3458" s="528" t="s">
        <v>1148</v>
      </c>
      <c r="AB3458" s="636">
        <v>4205109214</v>
      </c>
    </row>
    <row r="3459" spans="1:28" ht="67.5">
      <c r="A3459" s="475" t="s">
        <v>29181</v>
      </c>
      <c r="B3459" s="531" t="s">
        <v>5000</v>
      </c>
      <c r="C3459" s="636">
        <v>4218018620</v>
      </c>
      <c r="D3459" s="632" t="s">
        <v>269</v>
      </c>
      <c r="E3459" s="528" t="s">
        <v>1142</v>
      </c>
      <c r="F3459" s="634">
        <v>42716</v>
      </c>
      <c r="G3459" s="634">
        <v>42727</v>
      </c>
      <c r="H3459" s="476" t="s">
        <v>13071</v>
      </c>
      <c r="I3459" s="476" t="s">
        <v>12018</v>
      </c>
      <c r="J3459" s="422"/>
      <c r="K3459" s="632" t="s">
        <v>10</v>
      </c>
      <c r="L3459" s="639">
        <v>1</v>
      </c>
      <c r="M3459" s="639" t="s">
        <v>694</v>
      </c>
      <c r="N3459" s="662">
        <v>33772.28</v>
      </c>
      <c r="O3459" s="662">
        <v>33772.28</v>
      </c>
      <c r="P3459" s="647">
        <f t="shared" si="109"/>
        <v>0</v>
      </c>
      <c r="Q3459" s="638">
        <f t="shared" si="110"/>
        <v>0</v>
      </c>
      <c r="R3459" s="528" t="s">
        <v>563</v>
      </c>
      <c r="S3459" s="636">
        <v>4217166136</v>
      </c>
      <c r="T3459" s="528" t="s">
        <v>12045</v>
      </c>
      <c r="U3459" s="636"/>
      <c r="V3459" s="636"/>
      <c r="W3459" s="634">
        <v>42732</v>
      </c>
      <c r="X3459" s="670">
        <v>42732</v>
      </c>
      <c r="Y3459" s="476" t="s">
        <v>13072</v>
      </c>
      <c r="Z3459" s="662">
        <v>33772.28</v>
      </c>
      <c r="AA3459" s="528" t="s">
        <v>563</v>
      </c>
      <c r="AB3459" s="636">
        <v>4217166136</v>
      </c>
    </row>
    <row r="3460" spans="1:28" ht="45">
      <c r="A3460" s="475" t="s">
        <v>29182</v>
      </c>
      <c r="B3460" s="531" t="s">
        <v>12876</v>
      </c>
      <c r="C3460" s="636">
        <v>4218016359</v>
      </c>
      <c r="D3460" s="632" t="s">
        <v>830</v>
      </c>
      <c r="E3460" s="528" t="s">
        <v>12637</v>
      </c>
      <c r="F3460" s="634">
        <v>42723</v>
      </c>
      <c r="G3460" s="632"/>
      <c r="H3460" s="632"/>
      <c r="I3460" s="476" t="s">
        <v>13073</v>
      </c>
      <c r="J3460" s="636"/>
      <c r="K3460" s="632" t="s">
        <v>10</v>
      </c>
      <c r="L3460" s="639">
        <v>1</v>
      </c>
      <c r="M3460" s="639" t="s">
        <v>694</v>
      </c>
      <c r="N3460" s="662">
        <v>18687.3</v>
      </c>
      <c r="O3460" s="662">
        <v>18687.3</v>
      </c>
      <c r="P3460" s="647">
        <f t="shared" si="109"/>
        <v>0</v>
      </c>
      <c r="Q3460" s="638">
        <f t="shared" si="110"/>
        <v>0</v>
      </c>
      <c r="R3460" s="528" t="s">
        <v>12605</v>
      </c>
      <c r="S3460" s="476">
        <v>4218003920</v>
      </c>
      <c r="T3460" s="528" t="s">
        <v>12606</v>
      </c>
      <c r="U3460" s="636"/>
      <c r="V3460" s="636"/>
      <c r="W3460" s="634">
        <v>42735</v>
      </c>
      <c r="X3460" s="670">
        <v>42735</v>
      </c>
      <c r="Y3460" s="476" t="s">
        <v>13074</v>
      </c>
      <c r="Z3460" s="662">
        <v>18687.3</v>
      </c>
      <c r="AA3460" s="528" t="s">
        <v>12605</v>
      </c>
      <c r="AB3460" s="476">
        <v>4218003920</v>
      </c>
    </row>
    <row r="3461" spans="1:28" ht="45">
      <c r="A3461" s="475" t="s">
        <v>29183</v>
      </c>
      <c r="B3461" s="531" t="s">
        <v>12472</v>
      </c>
      <c r="C3461" s="636">
        <v>4218016729</v>
      </c>
      <c r="D3461" s="632" t="s">
        <v>830</v>
      </c>
      <c r="E3461" s="528" t="s">
        <v>12637</v>
      </c>
      <c r="F3461" s="634">
        <v>42723</v>
      </c>
      <c r="G3461" s="632"/>
      <c r="H3461" s="632"/>
      <c r="I3461" s="476" t="s">
        <v>13073</v>
      </c>
      <c r="J3461" s="636"/>
      <c r="K3461" s="632" t="s">
        <v>10</v>
      </c>
      <c r="L3461" s="639">
        <v>1</v>
      </c>
      <c r="M3461" s="639" t="s">
        <v>694</v>
      </c>
      <c r="N3461" s="662">
        <v>131076.29</v>
      </c>
      <c r="O3461" s="662">
        <v>131076.29</v>
      </c>
      <c r="P3461" s="647">
        <f t="shared" si="109"/>
        <v>0</v>
      </c>
      <c r="Q3461" s="638">
        <f t="shared" si="110"/>
        <v>0</v>
      </c>
      <c r="R3461" s="528" t="s">
        <v>12616</v>
      </c>
      <c r="S3461" s="636">
        <v>4217145640</v>
      </c>
      <c r="T3461" s="528" t="s">
        <v>13075</v>
      </c>
      <c r="U3461" s="636"/>
      <c r="V3461" s="636"/>
      <c r="W3461" s="634">
        <v>42735</v>
      </c>
      <c r="X3461" s="670">
        <v>42735</v>
      </c>
      <c r="Y3461" s="476" t="s">
        <v>13076</v>
      </c>
      <c r="Z3461" s="662">
        <v>131076.29</v>
      </c>
      <c r="AA3461" s="528" t="s">
        <v>12616</v>
      </c>
      <c r="AB3461" s="636">
        <v>4217145640</v>
      </c>
    </row>
    <row r="3462" spans="1:28" ht="45">
      <c r="A3462" s="475" t="s">
        <v>29184</v>
      </c>
      <c r="B3462" s="531" t="s">
        <v>12472</v>
      </c>
      <c r="C3462" s="636">
        <v>4218016729</v>
      </c>
      <c r="D3462" s="632" t="s">
        <v>269</v>
      </c>
      <c r="E3462" s="528" t="s">
        <v>12589</v>
      </c>
      <c r="F3462" s="634">
        <v>42712</v>
      </c>
      <c r="G3462" s="634">
        <v>42723</v>
      </c>
      <c r="H3462" s="476" t="s">
        <v>13077</v>
      </c>
      <c r="I3462" s="476" t="s">
        <v>12895</v>
      </c>
      <c r="J3462" s="422"/>
      <c r="K3462" s="632" t="s">
        <v>10</v>
      </c>
      <c r="L3462" s="639">
        <v>1</v>
      </c>
      <c r="M3462" s="639" t="s">
        <v>694</v>
      </c>
      <c r="N3462" s="662">
        <v>23280.66</v>
      </c>
      <c r="O3462" s="662">
        <v>23280.66</v>
      </c>
      <c r="P3462" s="647">
        <f t="shared" si="109"/>
        <v>0</v>
      </c>
      <c r="Q3462" s="638">
        <f t="shared" si="110"/>
        <v>0</v>
      </c>
      <c r="R3462" s="528" t="s">
        <v>561</v>
      </c>
      <c r="S3462" s="476">
        <v>4217148426</v>
      </c>
      <c r="T3462" s="528" t="s">
        <v>13078</v>
      </c>
      <c r="U3462" s="636"/>
      <c r="V3462" s="636"/>
      <c r="W3462" s="634">
        <v>42730</v>
      </c>
      <c r="X3462" s="670">
        <v>42732</v>
      </c>
      <c r="Y3462" s="476" t="s">
        <v>13079</v>
      </c>
      <c r="Z3462" s="662">
        <v>23280.66</v>
      </c>
      <c r="AA3462" s="528" t="s">
        <v>561</v>
      </c>
      <c r="AB3462" s="476">
        <v>4217148426</v>
      </c>
    </row>
    <row r="3463" spans="1:28" ht="45">
      <c r="A3463" s="475" t="s">
        <v>29185</v>
      </c>
      <c r="B3463" s="531" t="s">
        <v>4833</v>
      </c>
      <c r="C3463" s="476">
        <v>421816285</v>
      </c>
      <c r="D3463" s="632" t="s">
        <v>269</v>
      </c>
      <c r="E3463" s="528" t="s">
        <v>12589</v>
      </c>
      <c r="F3463" s="634">
        <v>42718</v>
      </c>
      <c r="G3463" s="634">
        <v>42727</v>
      </c>
      <c r="H3463" s="422" t="s">
        <v>13080</v>
      </c>
      <c r="I3463" s="476" t="s">
        <v>12895</v>
      </c>
      <c r="J3463" s="422"/>
      <c r="K3463" s="632" t="s">
        <v>10</v>
      </c>
      <c r="L3463" s="639">
        <v>1</v>
      </c>
      <c r="M3463" s="639" t="s">
        <v>694</v>
      </c>
      <c r="N3463" s="662">
        <v>138704.67000000001</v>
      </c>
      <c r="O3463" s="662">
        <v>138704.67000000001</v>
      </c>
      <c r="P3463" s="647">
        <f t="shared" si="109"/>
        <v>0</v>
      </c>
      <c r="Q3463" s="638">
        <f t="shared" si="110"/>
        <v>0</v>
      </c>
      <c r="R3463" s="528" t="s">
        <v>12577</v>
      </c>
      <c r="S3463" s="476">
        <v>4217146884</v>
      </c>
      <c r="T3463" s="528" t="s">
        <v>13081</v>
      </c>
      <c r="U3463" s="636"/>
      <c r="V3463" s="636"/>
      <c r="W3463" s="634">
        <v>42732</v>
      </c>
      <c r="X3463" s="634">
        <v>42732</v>
      </c>
      <c r="Y3463" s="422" t="s">
        <v>13082</v>
      </c>
      <c r="Z3463" s="662">
        <v>138704.67000000001</v>
      </c>
      <c r="AA3463" s="528" t="s">
        <v>12577</v>
      </c>
      <c r="AB3463" s="476">
        <v>4217146884</v>
      </c>
    </row>
    <row r="3464" spans="1:28" ht="45">
      <c r="A3464" s="475" t="s">
        <v>29186</v>
      </c>
      <c r="B3464" s="531" t="s">
        <v>4914</v>
      </c>
      <c r="C3464" s="476">
        <v>4218010678</v>
      </c>
      <c r="D3464" s="632" t="s">
        <v>269</v>
      </c>
      <c r="E3464" s="528" t="s">
        <v>12589</v>
      </c>
      <c r="F3464" s="634">
        <v>42718</v>
      </c>
      <c r="G3464" s="634">
        <v>42727</v>
      </c>
      <c r="H3464" s="422" t="s">
        <v>13083</v>
      </c>
      <c r="I3464" s="476" t="s">
        <v>12895</v>
      </c>
      <c r="J3464" s="422"/>
      <c r="K3464" s="632" t="s">
        <v>10</v>
      </c>
      <c r="L3464" s="639">
        <v>1</v>
      </c>
      <c r="M3464" s="639" t="s">
        <v>694</v>
      </c>
      <c r="N3464" s="662">
        <v>101910.21</v>
      </c>
      <c r="O3464" s="662">
        <v>101910.21</v>
      </c>
      <c r="P3464" s="647">
        <f t="shared" si="109"/>
        <v>0</v>
      </c>
      <c r="Q3464" s="638">
        <f t="shared" si="110"/>
        <v>0</v>
      </c>
      <c r="R3464" s="528" t="s">
        <v>12577</v>
      </c>
      <c r="S3464" s="476">
        <v>4217146884</v>
      </c>
      <c r="T3464" s="528" t="s">
        <v>13081</v>
      </c>
      <c r="U3464" s="636"/>
      <c r="V3464" s="636"/>
      <c r="W3464" s="634">
        <v>42732</v>
      </c>
      <c r="X3464" s="634">
        <v>42732</v>
      </c>
      <c r="Y3464" s="422" t="s">
        <v>13084</v>
      </c>
      <c r="Z3464" s="662">
        <v>101910.21</v>
      </c>
      <c r="AA3464" s="528" t="s">
        <v>12577</v>
      </c>
      <c r="AB3464" s="476">
        <v>4217146884</v>
      </c>
    </row>
    <row r="3465" spans="1:28" ht="45">
      <c r="A3465" s="475" t="s">
        <v>29187</v>
      </c>
      <c r="B3465" s="531" t="s">
        <v>12651</v>
      </c>
      <c r="C3465" s="476">
        <v>4218020700</v>
      </c>
      <c r="D3465" s="632" t="s">
        <v>269</v>
      </c>
      <c r="E3465" s="528" t="s">
        <v>12589</v>
      </c>
      <c r="F3465" s="634">
        <v>42718</v>
      </c>
      <c r="G3465" s="634">
        <v>42727</v>
      </c>
      <c r="H3465" s="422" t="s">
        <v>13085</v>
      </c>
      <c r="I3465" s="476" t="s">
        <v>12895</v>
      </c>
      <c r="J3465" s="422"/>
      <c r="K3465" s="632" t="s">
        <v>10</v>
      </c>
      <c r="L3465" s="639">
        <v>1</v>
      </c>
      <c r="M3465" s="639" t="s">
        <v>694</v>
      </c>
      <c r="N3465" s="662">
        <v>90699.18</v>
      </c>
      <c r="O3465" s="662">
        <v>90699.18</v>
      </c>
      <c r="P3465" s="647">
        <f t="shared" si="109"/>
        <v>0</v>
      </c>
      <c r="Q3465" s="638">
        <f t="shared" si="110"/>
        <v>0</v>
      </c>
      <c r="R3465" s="528" t="s">
        <v>12577</v>
      </c>
      <c r="S3465" s="476">
        <v>4217146884</v>
      </c>
      <c r="T3465" s="528" t="s">
        <v>13081</v>
      </c>
      <c r="U3465" s="636"/>
      <c r="V3465" s="636"/>
      <c r="W3465" s="634">
        <v>42732</v>
      </c>
      <c r="X3465" s="634">
        <v>42732</v>
      </c>
      <c r="Y3465" s="422" t="s">
        <v>13086</v>
      </c>
      <c r="Z3465" s="662">
        <v>90699.18</v>
      </c>
      <c r="AA3465" s="528" t="s">
        <v>12577</v>
      </c>
      <c r="AB3465" s="476">
        <v>4217146884</v>
      </c>
    </row>
    <row r="3466" spans="1:28" ht="67.5">
      <c r="A3466" s="475" t="s">
        <v>29188</v>
      </c>
      <c r="B3466" s="531" t="s">
        <v>4963</v>
      </c>
      <c r="C3466" s="476">
        <v>4218016630</v>
      </c>
      <c r="D3466" s="632" t="s">
        <v>269</v>
      </c>
      <c r="E3466" s="528" t="s">
        <v>12589</v>
      </c>
      <c r="F3466" s="634">
        <v>42718</v>
      </c>
      <c r="G3466" s="634">
        <v>42727</v>
      </c>
      <c r="H3466" s="422" t="s">
        <v>13087</v>
      </c>
      <c r="I3466" s="476" t="s">
        <v>12895</v>
      </c>
      <c r="J3466" s="422"/>
      <c r="K3466" s="632" t="s">
        <v>10</v>
      </c>
      <c r="L3466" s="639">
        <v>1</v>
      </c>
      <c r="M3466" s="639" t="s">
        <v>694</v>
      </c>
      <c r="N3466" s="662">
        <v>425353.44</v>
      </c>
      <c r="O3466" s="662">
        <v>425353.44</v>
      </c>
      <c r="P3466" s="647">
        <f t="shared" si="109"/>
        <v>0</v>
      </c>
      <c r="Q3466" s="638">
        <f t="shared" si="110"/>
        <v>0</v>
      </c>
      <c r="R3466" s="528" t="s">
        <v>12577</v>
      </c>
      <c r="S3466" s="476">
        <v>4217146884</v>
      </c>
      <c r="T3466" s="528" t="s">
        <v>13081</v>
      </c>
      <c r="U3466" s="636"/>
      <c r="V3466" s="636"/>
      <c r="W3466" s="634">
        <v>42732</v>
      </c>
      <c r="X3466" s="634">
        <v>42732</v>
      </c>
      <c r="Y3466" s="422" t="s">
        <v>13088</v>
      </c>
      <c r="Z3466" s="662">
        <v>425353.44</v>
      </c>
      <c r="AA3466" s="528" t="s">
        <v>12577</v>
      </c>
      <c r="AB3466" s="476">
        <v>4217146884</v>
      </c>
    </row>
    <row r="3467" spans="1:28" ht="45">
      <c r="A3467" s="475" t="s">
        <v>29189</v>
      </c>
      <c r="B3467" s="531" t="s">
        <v>12893</v>
      </c>
      <c r="C3467" s="636">
        <v>4220041634</v>
      </c>
      <c r="D3467" s="632" t="s">
        <v>269</v>
      </c>
      <c r="E3467" s="528" t="s">
        <v>12589</v>
      </c>
      <c r="F3467" s="634">
        <v>42716</v>
      </c>
      <c r="G3467" s="634">
        <v>42727</v>
      </c>
      <c r="H3467" s="422" t="s">
        <v>13089</v>
      </c>
      <c r="I3467" s="476" t="s">
        <v>12895</v>
      </c>
      <c r="J3467" s="422"/>
      <c r="K3467" s="632" t="s">
        <v>10</v>
      </c>
      <c r="L3467" s="639">
        <v>1</v>
      </c>
      <c r="M3467" s="639" t="s">
        <v>694</v>
      </c>
      <c r="N3467" s="662">
        <v>112254.73</v>
      </c>
      <c r="O3467" s="662">
        <v>112254.73</v>
      </c>
      <c r="P3467" s="647">
        <f t="shared" si="109"/>
        <v>0</v>
      </c>
      <c r="Q3467" s="638">
        <f t="shared" si="110"/>
        <v>0</v>
      </c>
      <c r="R3467" s="528" t="s">
        <v>12577</v>
      </c>
      <c r="S3467" s="476">
        <v>4217146884</v>
      </c>
      <c r="T3467" s="528" t="s">
        <v>13081</v>
      </c>
      <c r="U3467" s="636"/>
      <c r="V3467" s="636"/>
      <c r="W3467" s="634">
        <v>42733</v>
      </c>
      <c r="X3467" s="670">
        <v>42733</v>
      </c>
      <c r="Y3467" s="476" t="s">
        <v>13090</v>
      </c>
      <c r="Z3467" s="662">
        <v>112254.73</v>
      </c>
      <c r="AA3467" s="528" t="s">
        <v>12577</v>
      </c>
      <c r="AB3467" s="476">
        <v>4217146884</v>
      </c>
    </row>
    <row r="3468" spans="1:28" ht="67.5">
      <c r="A3468" s="475" t="s">
        <v>29190</v>
      </c>
      <c r="B3468" s="531" t="s">
        <v>5000</v>
      </c>
      <c r="C3468" s="636">
        <v>4218018620</v>
      </c>
      <c r="D3468" s="632" t="s">
        <v>269</v>
      </c>
      <c r="E3468" s="528" t="s">
        <v>12589</v>
      </c>
      <c r="F3468" s="634">
        <v>42712</v>
      </c>
      <c r="G3468" s="634">
        <v>42723</v>
      </c>
      <c r="H3468" s="476" t="s">
        <v>13091</v>
      </c>
      <c r="I3468" s="476" t="s">
        <v>12895</v>
      </c>
      <c r="J3468" s="422"/>
      <c r="K3468" s="632" t="s">
        <v>10</v>
      </c>
      <c r="L3468" s="639">
        <v>1</v>
      </c>
      <c r="M3468" s="639" t="s">
        <v>694</v>
      </c>
      <c r="N3468" s="662">
        <v>298458.93</v>
      </c>
      <c r="O3468" s="662">
        <v>298458.93</v>
      </c>
      <c r="P3468" s="647">
        <f t="shared" si="109"/>
        <v>0</v>
      </c>
      <c r="Q3468" s="638">
        <f t="shared" si="110"/>
        <v>0</v>
      </c>
      <c r="R3468" s="528" t="s">
        <v>12577</v>
      </c>
      <c r="S3468" s="476">
        <v>4217146884</v>
      </c>
      <c r="T3468" s="528" t="s">
        <v>13081</v>
      </c>
      <c r="U3468" s="636"/>
      <c r="V3468" s="636"/>
      <c r="W3468" s="634">
        <v>42730</v>
      </c>
      <c r="X3468" s="670">
        <v>42732</v>
      </c>
      <c r="Y3468" s="476" t="s">
        <v>13092</v>
      </c>
      <c r="Z3468" s="662">
        <v>298458.93</v>
      </c>
      <c r="AA3468" s="528" t="s">
        <v>12577</v>
      </c>
      <c r="AB3468" s="476">
        <v>4217146884</v>
      </c>
    </row>
    <row r="3469" spans="1:28" ht="45">
      <c r="A3469" s="475" t="s">
        <v>29191</v>
      </c>
      <c r="B3469" s="531" t="s">
        <v>12472</v>
      </c>
      <c r="C3469" s="636">
        <v>4218016729</v>
      </c>
      <c r="D3469" s="632" t="s">
        <v>269</v>
      </c>
      <c r="E3469" s="528" t="s">
        <v>12589</v>
      </c>
      <c r="F3469" s="634">
        <v>42712</v>
      </c>
      <c r="G3469" s="634">
        <v>42723</v>
      </c>
      <c r="H3469" s="476" t="s">
        <v>13093</v>
      </c>
      <c r="I3469" s="476" t="s">
        <v>12895</v>
      </c>
      <c r="J3469" s="422"/>
      <c r="K3469" s="632" t="s">
        <v>10</v>
      </c>
      <c r="L3469" s="639">
        <v>1</v>
      </c>
      <c r="M3469" s="639" t="s">
        <v>694</v>
      </c>
      <c r="N3469" s="662">
        <v>78823.22</v>
      </c>
      <c r="O3469" s="662">
        <v>78823.22</v>
      </c>
      <c r="P3469" s="647">
        <f t="shared" si="109"/>
        <v>0</v>
      </c>
      <c r="Q3469" s="638">
        <f t="shared" si="110"/>
        <v>0</v>
      </c>
      <c r="R3469" s="528" t="s">
        <v>12577</v>
      </c>
      <c r="S3469" s="476">
        <v>4217146884</v>
      </c>
      <c r="T3469" s="528" t="s">
        <v>13081</v>
      </c>
      <c r="U3469" s="636"/>
      <c r="V3469" s="636"/>
      <c r="W3469" s="634">
        <v>42730</v>
      </c>
      <c r="X3469" s="670">
        <v>42732</v>
      </c>
      <c r="Y3469" s="476" t="s">
        <v>13094</v>
      </c>
      <c r="Z3469" s="662">
        <v>78823.22</v>
      </c>
      <c r="AA3469" s="528" t="s">
        <v>12577</v>
      </c>
      <c r="AB3469" s="476">
        <v>4217146884</v>
      </c>
    </row>
    <row r="3470" spans="1:28" ht="45">
      <c r="A3470" s="475" t="s">
        <v>29192</v>
      </c>
      <c r="B3470" s="531" t="s">
        <v>12915</v>
      </c>
      <c r="C3470" s="636">
        <v>4218008686</v>
      </c>
      <c r="D3470" s="632" t="s">
        <v>269</v>
      </c>
      <c r="E3470" s="528" t="s">
        <v>12589</v>
      </c>
      <c r="F3470" s="634">
        <v>42713</v>
      </c>
      <c r="G3470" s="634">
        <v>42724</v>
      </c>
      <c r="H3470" s="476" t="s">
        <v>13095</v>
      </c>
      <c r="I3470" s="476" t="s">
        <v>12895</v>
      </c>
      <c r="J3470" s="422"/>
      <c r="K3470" s="632" t="s">
        <v>10</v>
      </c>
      <c r="L3470" s="639">
        <v>1</v>
      </c>
      <c r="M3470" s="639" t="s">
        <v>694</v>
      </c>
      <c r="N3470" s="662">
        <v>131611.5</v>
      </c>
      <c r="O3470" s="662">
        <v>131611.5</v>
      </c>
      <c r="P3470" s="647">
        <f t="shared" si="109"/>
        <v>0</v>
      </c>
      <c r="Q3470" s="638">
        <f t="shared" si="110"/>
        <v>0</v>
      </c>
      <c r="R3470" s="528" t="s">
        <v>12577</v>
      </c>
      <c r="S3470" s="476">
        <v>4217146884</v>
      </c>
      <c r="T3470" s="528" t="s">
        <v>13081</v>
      </c>
      <c r="U3470" s="636"/>
      <c r="V3470" s="636"/>
      <c r="W3470" s="634">
        <v>42730</v>
      </c>
      <c r="X3470" s="670">
        <v>42730</v>
      </c>
      <c r="Y3470" s="476" t="s">
        <v>13096</v>
      </c>
      <c r="Z3470" s="662">
        <v>131611.5</v>
      </c>
      <c r="AA3470" s="528" t="s">
        <v>12577</v>
      </c>
      <c r="AB3470" s="476">
        <v>4217146884</v>
      </c>
    </row>
    <row r="3471" spans="1:28" ht="56.25">
      <c r="A3471" s="475" t="s">
        <v>29193</v>
      </c>
      <c r="B3471" s="531" t="s">
        <v>12876</v>
      </c>
      <c r="C3471" s="636">
        <v>4218016359</v>
      </c>
      <c r="D3471" s="632" t="s">
        <v>830</v>
      </c>
      <c r="E3471" s="528" t="s">
        <v>12637</v>
      </c>
      <c r="F3471" s="634">
        <v>42723</v>
      </c>
      <c r="G3471" s="632"/>
      <c r="H3471" s="632"/>
      <c r="I3471" s="476" t="s">
        <v>13073</v>
      </c>
      <c r="J3471" s="636"/>
      <c r="K3471" s="632" t="s">
        <v>10</v>
      </c>
      <c r="L3471" s="639">
        <v>1</v>
      </c>
      <c r="M3471" s="639" t="s">
        <v>694</v>
      </c>
      <c r="N3471" s="662">
        <v>54336.480000000003</v>
      </c>
      <c r="O3471" s="662">
        <v>54336.480000000003</v>
      </c>
      <c r="P3471" s="647">
        <f t="shared" si="109"/>
        <v>0</v>
      </c>
      <c r="Q3471" s="638">
        <f t="shared" si="110"/>
        <v>0</v>
      </c>
      <c r="R3471" s="528" t="s">
        <v>13097</v>
      </c>
      <c r="S3471" s="476">
        <v>4253021087</v>
      </c>
      <c r="T3471" s="528" t="s">
        <v>13098</v>
      </c>
      <c r="U3471" s="636"/>
      <c r="V3471" s="636"/>
      <c r="W3471" s="634">
        <v>42735</v>
      </c>
      <c r="X3471" s="670">
        <v>42735</v>
      </c>
      <c r="Y3471" s="476" t="s">
        <v>13099</v>
      </c>
      <c r="Z3471" s="662">
        <v>54336.480000000003</v>
      </c>
      <c r="AA3471" s="528" t="s">
        <v>13097</v>
      </c>
      <c r="AB3471" s="476">
        <v>4253021087</v>
      </c>
    </row>
    <row r="3472" spans="1:28" ht="67.5">
      <c r="A3472" s="475" t="s">
        <v>29194</v>
      </c>
      <c r="B3472" s="531" t="s">
        <v>13100</v>
      </c>
      <c r="C3472" s="528">
        <v>4218020531</v>
      </c>
      <c r="D3472" s="632" t="s">
        <v>268</v>
      </c>
      <c r="E3472" s="422" t="s">
        <v>9639</v>
      </c>
      <c r="F3472" s="634">
        <v>42718</v>
      </c>
      <c r="G3472" s="632"/>
      <c r="H3472" s="632"/>
      <c r="I3472" s="636" t="s">
        <v>1367</v>
      </c>
      <c r="J3472" s="422"/>
      <c r="K3472" s="632" t="s">
        <v>10</v>
      </c>
      <c r="L3472" s="639">
        <v>1</v>
      </c>
      <c r="M3472" s="639" t="s">
        <v>694</v>
      </c>
      <c r="N3472" s="637">
        <v>124000</v>
      </c>
      <c r="O3472" s="637">
        <v>124000</v>
      </c>
      <c r="P3472" s="647">
        <f t="shared" si="109"/>
        <v>0</v>
      </c>
      <c r="Q3472" s="638">
        <f t="shared" si="110"/>
        <v>0</v>
      </c>
      <c r="R3472" s="476" t="s">
        <v>1148</v>
      </c>
      <c r="S3472" s="636">
        <v>4205109214</v>
      </c>
      <c r="T3472" s="528" t="s">
        <v>13101</v>
      </c>
      <c r="U3472" s="636"/>
      <c r="V3472" s="636"/>
      <c r="W3472" s="634">
        <v>42730</v>
      </c>
      <c r="X3472" s="670">
        <v>42730</v>
      </c>
      <c r="Y3472" s="422" t="s">
        <v>13102</v>
      </c>
      <c r="Z3472" s="637">
        <v>124000</v>
      </c>
      <c r="AA3472" s="476" t="s">
        <v>1148</v>
      </c>
      <c r="AB3472" s="636">
        <v>4205109214</v>
      </c>
    </row>
    <row r="3473" spans="1:28" ht="67.5">
      <c r="A3473" s="475" t="s">
        <v>29195</v>
      </c>
      <c r="B3473" s="531" t="s">
        <v>12980</v>
      </c>
      <c r="C3473" s="528">
        <v>4218014665</v>
      </c>
      <c r="D3473" s="632" t="s">
        <v>268</v>
      </c>
      <c r="E3473" s="422" t="s">
        <v>9639</v>
      </c>
      <c r="F3473" s="634">
        <v>42716</v>
      </c>
      <c r="G3473" s="632"/>
      <c r="H3473" s="632"/>
      <c r="I3473" s="636" t="s">
        <v>1367</v>
      </c>
      <c r="J3473" s="422"/>
      <c r="K3473" s="632" t="s">
        <v>10</v>
      </c>
      <c r="L3473" s="639">
        <v>1</v>
      </c>
      <c r="M3473" s="639" t="s">
        <v>694</v>
      </c>
      <c r="N3473" s="637">
        <v>47306.400000000001</v>
      </c>
      <c r="O3473" s="637">
        <v>47306.400000000001</v>
      </c>
      <c r="P3473" s="647">
        <f t="shared" si="109"/>
        <v>0</v>
      </c>
      <c r="Q3473" s="638">
        <f t="shared" si="110"/>
        <v>0</v>
      </c>
      <c r="R3473" s="476" t="s">
        <v>1148</v>
      </c>
      <c r="S3473" s="636">
        <v>4205109214</v>
      </c>
      <c r="T3473" s="528" t="s">
        <v>13101</v>
      </c>
      <c r="U3473" s="636"/>
      <c r="V3473" s="636"/>
      <c r="W3473" s="634">
        <v>42730</v>
      </c>
      <c r="X3473" s="670">
        <v>42730</v>
      </c>
      <c r="Y3473" s="422" t="s">
        <v>13103</v>
      </c>
      <c r="Z3473" s="637">
        <v>47306.400000000001</v>
      </c>
      <c r="AA3473" s="476" t="s">
        <v>1148</v>
      </c>
      <c r="AB3473" s="636">
        <v>4205109214</v>
      </c>
    </row>
    <row r="3474" spans="1:28" ht="67.5">
      <c r="A3474" s="475" t="s">
        <v>29196</v>
      </c>
      <c r="B3474" s="531" t="s">
        <v>12995</v>
      </c>
      <c r="C3474" s="528">
        <v>4218017000</v>
      </c>
      <c r="D3474" s="632" t="s">
        <v>268</v>
      </c>
      <c r="E3474" s="422" t="s">
        <v>9639</v>
      </c>
      <c r="F3474" s="634">
        <v>42720</v>
      </c>
      <c r="G3474" s="632"/>
      <c r="H3474" s="632"/>
      <c r="I3474" s="636" t="s">
        <v>1367</v>
      </c>
      <c r="J3474" s="422"/>
      <c r="K3474" s="632" t="s">
        <v>10</v>
      </c>
      <c r="L3474" s="639">
        <v>1</v>
      </c>
      <c r="M3474" s="639" t="s">
        <v>694</v>
      </c>
      <c r="N3474" s="637">
        <v>124000</v>
      </c>
      <c r="O3474" s="637">
        <v>124000</v>
      </c>
      <c r="P3474" s="647">
        <f t="shared" si="109"/>
        <v>0</v>
      </c>
      <c r="Q3474" s="638">
        <f t="shared" si="110"/>
        <v>0</v>
      </c>
      <c r="R3474" s="476" t="s">
        <v>1148</v>
      </c>
      <c r="S3474" s="636">
        <v>4205109214</v>
      </c>
      <c r="T3474" s="528" t="s">
        <v>13101</v>
      </c>
      <c r="U3474" s="636"/>
      <c r="V3474" s="636"/>
      <c r="W3474" s="634">
        <v>42732</v>
      </c>
      <c r="X3474" s="670">
        <v>42732</v>
      </c>
      <c r="Y3474" s="422" t="s">
        <v>13104</v>
      </c>
      <c r="Z3474" s="637">
        <v>124000</v>
      </c>
      <c r="AA3474" s="476" t="s">
        <v>1148</v>
      </c>
      <c r="AB3474" s="636">
        <v>4205109214</v>
      </c>
    </row>
    <row r="3475" spans="1:28" ht="67.5">
      <c r="A3475" s="475" t="s">
        <v>29197</v>
      </c>
      <c r="B3475" s="531" t="s">
        <v>13105</v>
      </c>
      <c r="C3475" s="528">
        <v>4218016704</v>
      </c>
      <c r="D3475" s="632" t="s">
        <v>268</v>
      </c>
      <c r="E3475" s="422" t="s">
        <v>9639</v>
      </c>
      <c r="F3475" s="634">
        <v>42719</v>
      </c>
      <c r="G3475" s="632"/>
      <c r="H3475" s="632"/>
      <c r="I3475" s="636" t="s">
        <v>1367</v>
      </c>
      <c r="J3475" s="422"/>
      <c r="K3475" s="632" t="s">
        <v>10</v>
      </c>
      <c r="L3475" s="639">
        <v>1</v>
      </c>
      <c r="M3475" s="639" t="s">
        <v>694</v>
      </c>
      <c r="N3475" s="637">
        <v>177399</v>
      </c>
      <c r="O3475" s="637">
        <v>177399</v>
      </c>
      <c r="P3475" s="647">
        <f t="shared" ref="P3475:P3516" si="111">N3475-O3475</f>
        <v>0</v>
      </c>
      <c r="Q3475" s="638">
        <f t="shared" ref="Q3475:Q3516" si="112">(100-((O3475/N3475)*100))/100</f>
        <v>0</v>
      </c>
      <c r="R3475" s="476" t="s">
        <v>1148</v>
      </c>
      <c r="S3475" s="636">
        <v>4205109214</v>
      </c>
      <c r="T3475" s="528" t="s">
        <v>13101</v>
      </c>
      <c r="U3475" s="636"/>
      <c r="V3475" s="636"/>
      <c r="W3475" s="634">
        <v>42730</v>
      </c>
      <c r="X3475" s="670">
        <v>42730</v>
      </c>
      <c r="Y3475" s="422" t="s">
        <v>13106</v>
      </c>
      <c r="Z3475" s="637">
        <v>177399</v>
      </c>
      <c r="AA3475" s="476" t="s">
        <v>1148</v>
      </c>
      <c r="AB3475" s="636">
        <v>4205109214</v>
      </c>
    </row>
    <row r="3476" spans="1:28" ht="67.5">
      <c r="A3476" s="475" t="s">
        <v>29198</v>
      </c>
      <c r="B3476" s="531" t="s">
        <v>13107</v>
      </c>
      <c r="C3476" s="528">
        <v>4218016158</v>
      </c>
      <c r="D3476" s="632" t="s">
        <v>268</v>
      </c>
      <c r="E3476" s="422" t="s">
        <v>9639</v>
      </c>
      <c r="F3476" s="634">
        <v>42720</v>
      </c>
      <c r="G3476" s="632"/>
      <c r="H3476" s="632"/>
      <c r="I3476" s="636" t="s">
        <v>1367</v>
      </c>
      <c r="J3476" s="422"/>
      <c r="K3476" s="632" t="s">
        <v>10</v>
      </c>
      <c r="L3476" s="639">
        <v>1</v>
      </c>
      <c r="M3476" s="639" t="s">
        <v>694</v>
      </c>
      <c r="N3476" s="637">
        <v>136958</v>
      </c>
      <c r="O3476" s="637">
        <v>136958</v>
      </c>
      <c r="P3476" s="647">
        <f t="shared" si="111"/>
        <v>0</v>
      </c>
      <c r="Q3476" s="638">
        <f t="shared" si="112"/>
        <v>0</v>
      </c>
      <c r="R3476" s="476" t="s">
        <v>1148</v>
      </c>
      <c r="S3476" s="636">
        <v>4205109214</v>
      </c>
      <c r="T3476" s="528" t="s">
        <v>13101</v>
      </c>
      <c r="U3476" s="636"/>
      <c r="V3476" s="636"/>
      <c r="W3476" s="634">
        <v>42732</v>
      </c>
      <c r="X3476" s="670">
        <v>42732</v>
      </c>
      <c r="Y3476" s="422" t="s">
        <v>13108</v>
      </c>
      <c r="Z3476" s="637">
        <v>136958</v>
      </c>
      <c r="AA3476" s="476" t="s">
        <v>1148</v>
      </c>
      <c r="AB3476" s="636">
        <v>4205109214</v>
      </c>
    </row>
    <row r="3477" spans="1:28" ht="67.5">
      <c r="A3477" s="475" t="s">
        <v>29199</v>
      </c>
      <c r="B3477" s="531" t="s">
        <v>13109</v>
      </c>
      <c r="C3477" s="636">
        <v>4218011978</v>
      </c>
      <c r="D3477" s="632" t="s">
        <v>268</v>
      </c>
      <c r="E3477" s="422" t="s">
        <v>9639</v>
      </c>
      <c r="F3477" s="634">
        <v>42719</v>
      </c>
      <c r="G3477" s="632"/>
      <c r="H3477" s="632"/>
      <c r="I3477" s="636" t="s">
        <v>1367</v>
      </c>
      <c r="J3477" s="422"/>
      <c r="K3477" s="632" t="s">
        <v>10</v>
      </c>
      <c r="L3477" s="639">
        <v>1</v>
      </c>
      <c r="M3477" s="639" t="s">
        <v>694</v>
      </c>
      <c r="N3477" s="637">
        <v>219250.6</v>
      </c>
      <c r="O3477" s="637">
        <v>219250.6</v>
      </c>
      <c r="P3477" s="647">
        <f t="shared" si="111"/>
        <v>0</v>
      </c>
      <c r="Q3477" s="638">
        <f t="shared" si="112"/>
        <v>0</v>
      </c>
      <c r="R3477" s="476" t="s">
        <v>1148</v>
      </c>
      <c r="S3477" s="636">
        <v>4205109214</v>
      </c>
      <c r="T3477" s="528" t="s">
        <v>13101</v>
      </c>
      <c r="U3477" s="636"/>
      <c r="V3477" s="636"/>
      <c r="W3477" s="634">
        <v>42732</v>
      </c>
      <c r="X3477" s="670">
        <v>42733</v>
      </c>
      <c r="Y3477" s="422" t="s">
        <v>13110</v>
      </c>
      <c r="Z3477" s="637">
        <v>219250.6</v>
      </c>
      <c r="AA3477" s="476" t="s">
        <v>1148</v>
      </c>
      <c r="AB3477" s="636">
        <v>4205109214</v>
      </c>
    </row>
    <row r="3478" spans="1:28" ht="67.5">
      <c r="A3478" s="475" t="s">
        <v>29200</v>
      </c>
      <c r="B3478" s="531" t="s">
        <v>12706</v>
      </c>
      <c r="C3478" s="636">
        <v>4218004730</v>
      </c>
      <c r="D3478" s="632" t="s">
        <v>268</v>
      </c>
      <c r="E3478" s="422" t="s">
        <v>9639</v>
      </c>
      <c r="F3478" s="634">
        <v>42719</v>
      </c>
      <c r="G3478" s="632"/>
      <c r="H3478" s="632"/>
      <c r="I3478" s="636" t="s">
        <v>1367</v>
      </c>
      <c r="J3478" s="422"/>
      <c r="K3478" s="632" t="s">
        <v>10</v>
      </c>
      <c r="L3478" s="639">
        <v>1</v>
      </c>
      <c r="M3478" s="639" t="s">
        <v>694</v>
      </c>
      <c r="N3478" s="637">
        <v>259823.4</v>
      </c>
      <c r="O3478" s="637">
        <v>259823.4</v>
      </c>
      <c r="P3478" s="647">
        <f t="shared" si="111"/>
        <v>0</v>
      </c>
      <c r="Q3478" s="638">
        <f t="shared" si="112"/>
        <v>0</v>
      </c>
      <c r="R3478" s="476" t="s">
        <v>1148</v>
      </c>
      <c r="S3478" s="636">
        <v>4205109214</v>
      </c>
      <c r="T3478" s="528" t="s">
        <v>13101</v>
      </c>
      <c r="U3478" s="636"/>
      <c r="V3478" s="636"/>
      <c r="W3478" s="634">
        <v>42732</v>
      </c>
      <c r="X3478" s="670">
        <v>42733</v>
      </c>
      <c r="Y3478" s="422" t="s">
        <v>13111</v>
      </c>
      <c r="Z3478" s="637">
        <v>259823.4</v>
      </c>
      <c r="AA3478" s="476" t="s">
        <v>1148</v>
      </c>
      <c r="AB3478" s="636">
        <v>4205109214</v>
      </c>
    </row>
    <row r="3479" spans="1:28" ht="67.5">
      <c r="A3479" s="475" t="s">
        <v>29201</v>
      </c>
      <c r="B3479" s="531" t="s">
        <v>12722</v>
      </c>
      <c r="C3479" s="528">
        <v>4218016800</v>
      </c>
      <c r="D3479" s="632" t="s">
        <v>268</v>
      </c>
      <c r="E3479" s="422" t="s">
        <v>9639</v>
      </c>
      <c r="F3479" s="634">
        <v>42720</v>
      </c>
      <c r="G3479" s="632"/>
      <c r="H3479" s="632"/>
      <c r="I3479" s="636" t="s">
        <v>1367</v>
      </c>
      <c r="J3479" s="422"/>
      <c r="K3479" s="632" t="s">
        <v>10</v>
      </c>
      <c r="L3479" s="639">
        <v>1</v>
      </c>
      <c r="M3479" s="639" t="s">
        <v>694</v>
      </c>
      <c r="N3479" s="637">
        <v>279868</v>
      </c>
      <c r="O3479" s="637">
        <v>279868</v>
      </c>
      <c r="P3479" s="647">
        <f t="shared" si="111"/>
        <v>0</v>
      </c>
      <c r="Q3479" s="638">
        <f t="shared" si="112"/>
        <v>0</v>
      </c>
      <c r="R3479" s="476" t="s">
        <v>1148</v>
      </c>
      <c r="S3479" s="636">
        <v>4205109214</v>
      </c>
      <c r="T3479" s="528" t="s">
        <v>13101</v>
      </c>
      <c r="U3479" s="636"/>
      <c r="V3479" s="636"/>
      <c r="W3479" s="634">
        <v>42732</v>
      </c>
      <c r="X3479" s="670">
        <v>42732</v>
      </c>
      <c r="Y3479" s="476" t="s">
        <v>13112</v>
      </c>
      <c r="Z3479" s="637">
        <v>279868</v>
      </c>
      <c r="AA3479" s="476" t="s">
        <v>1148</v>
      </c>
      <c r="AB3479" s="636">
        <v>4205109214</v>
      </c>
    </row>
    <row r="3480" spans="1:28" ht="67.5">
      <c r="A3480" s="475" t="s">
        <v>29202</v>
      </c>
      <c r="B3480" s="531" t="s">
        <v>12628</v>
      </c>
      <c r="C3480" s="528">
        <v>4218103058</v>
      </c>
      <c r="D3480" s="632" t="s">
        <v>268</v>
      </c>
      <c r="E3480" s="422" t="s">
        <v>9639</v>
      </c>
      <c r="F3480" s="634">
        <v>42718</v>
      </c>
      <c r="G3480" s="632"/>
      <c r="H3480" s="632"/>
      <c r="I3480" s="636" t="s">
        <v>1367</v>
      </c>
      <c r="J3480" s="422"/>
      <c r="K3480" s="632" t="s">
        <v>10</v>
      </c>
      <c r="L3480" s="639">
        <v>1</v>
      </c>
      <c r="M3480" s="639" t="s">
        <v>694</v>
      </c>
      <c r="N3480" s="637">
        <v>171120</v>
      </c>
      <c r="O3480" s="637">
        <v>171120</v>
      </c>
      <c r="P3480" s="647">
        <f t="shared" si="111"/>
        <v>0</v>
      </c>
      <c r="Q3480" s="638">
        <f t="shared" si="112"/>
        <v>0</v>
      </c>
      <c r="R3480" s="476" t="s">
        <v>1148</v>
      </c>
      <c r="S3480" s="636">
        <v>4205109214</v>
      </c>
      <c r="T3480" s="528" t="s">
        <v>13101</v>
      </c>
      <c r="U3480" s="636"/>
      <c r="V3480" s="636"/>
      <c r="W3480" s="634">
        <v>42730</v>
      </c>
      <c r="X3480" s="670">
        <v>42732</v>
      </c>
      <c r="Y3480" s="476" t="s">
        <v>13113</v>
      </c>
      <c r="Z3480" s="637">
        <v>171120</v>
      </c>
      <c r="AA3480" s="476" t="s">
        <v>1148</v>
      </c>
      <c r="AB3480" s="636">
        <v>4205109214</v>
      </c>
    </row>
    <row r="3481" spans="1:28" ht="67.5">
      <c r="A3481" s="475" t="s">
        <v>29203</v>
      </c>
      <c r="B3481" s="531" t="s">
        <v>12990</v>
      </c>
      <c r="C3481" s="528">
        <v>4218020588</v>
      </c>
      <c r="D3481" s="632" t="s">
        <v>268</v>
      </c>
      <c r="E3481" s="422" t="s">
        <v>9639</v>
      </c>
      <c r="F3481" s="634">
        <v>42723</v>
      </c>
      <c r="G3481" s="632"/>
      <c r="H3481" s="632"/>
      <c r="I3481" s="636" t="s">
        <v>1367</v>
      </c>
      <c r="J3481" s="422"/>
      <c r="K3481" s="632" t="s">
        <v>10</v>
      </c>
      <c r="L3481" s="639">
        <v>1</v>
      </c>
      <c r="M3481" s="639" t="s">
        <v>694</v>
      </c>
      <c r="N3481" s="637">
        <v>105400</v>
      </c>
      <c r="O3481" s="637">
        <v>105400</v>
      </c>
      <c r="P3481" s="647">
        <f t="shared" si="111"/>
        <v>0</v>
      </c>
      <c r="Q3481" s="638">
        <f t="shared" si="112"/>
        <v>0</v>
      </c>
      <c r="R3481" s="476" t="s">
        <v>1148</v>
      </c>
      <c r="S3481" s="636">
        <v>4205109214</v>
      </c>
      <c r="T3481" s="528" t="s">
        <v>13101</v>
      </c>
      <c r="U3481" s="636"/>
      <c r="V3481" s="636"/>
      <c r="W3481" s="634">
        <v>42734</v>
      </c>
      <c r="X3481" s="634">
        <v>42734</v>
      </c>
      <c r="Y3481" s="636" t="s">
        <v>13114</v>
      </c>
      <c r="Z3481" s="637">
        <v>105400</v>
      </c>
      <c r="AA3481" s="476" t="s">
        <v>1148</v>
      </c>
      <c r="AB3481" s="636">
        <v>4205109214</v>
      </c>
    </row>
    <row r="3482" spans="1:28" ht="67.5">
      <c r="A3482" s="475" t="s">
        <v>29204</v>
      </c>
      <c r="B3482" s="531" t="s">
        <v>12990</v>
      </c>
      <c r="C3482" s="528">
        <v>4218020588</v>
      </c>
      <c r="D3482" s="632" t="s">
        <v>268</v>
      </c>
      <c r="E3482" s="422" t="s">
        <v>9639</v>
      </c>
      <c r="F3482" s="634">
        <v>42723</v>
      </c>
      <c r="G3482" s="632"/>
      <c r="H3482" s="632"/>
      <c r="I3482" s="636" t="s">
        <v>1367</v>
      </c>
      <c r="J3482" s="422"/>
      <c r="K3482" s="632" t="s">
        <v>10</v>
      </c>
      <c r="L3482" s="639">
        <v>1</v>
      </c>
      <c r="M3482" s="639" t="s">
        <v>694</v>
      </c>
      <c r="N3482" s="637">
        <v>322313.03000000003</v>
      </c>
      <c r="O3482" s="637">
        <v>322313.03000000003</v>
      </c>
      <c r="P3482" s="647">
        <f t="shared" si="111"/>
        <v>0</v>
      </c>
      <c r="Q3482" s="638">
        <f t="shared" si="112"/>
        <v>0</v>
      </c>
      <c r="R3482" s="476" t="s">
        <v>1148</v>
      </c>
      <c r="S3482" s="636">
        <v>4205109214</v>
      </c>
      <c r="T3482" s="528" t="s">
        <v>13101</v>
      </c>
      <c r="U3482" s="636"/>
      <c r="V3482" s="636"/>
      <c r="W3482" s="634">
        <v>42734</v>
      </c>
      <c r="X3482" s="634">
        <v>42734</v>
      </c>
      <c r="Y3482" s="636" t="s">
        <v>13115</v>
      </c>
      <c r="Z3482" s="637">
        <v>322313.03000000003</v>
      </c>
      <c r="AA3482" s="476" t="s">
        <v>1148</v>
      </c>
      <c r="AB3482" s="636">
        <v>4205109214</v>
      </c>
    </row>
    <row r="3483" spans="1:28" ht="67.5">
      <c r="A3483" s="475" t="s">
        <v>29205</v>
      </c>
      <c r="B3483" s="531" t="s">
        <v>12988</v>
      </c>
      <c r="C3483" s="636">
        <v>4218015958</v>
      </c>
      <c r="D3483" s="632" t="s">
        <v>268</v>
      </c>
      <c r="E3483" s="422" t="s">
        <v>9639</v>
      </c>
      <c r="F3483" s="634">
        <v>42723</v>
      </c>
      <c r="G3483" s="632"/>
      <c r="H3483" s="632"/>
      <c r="I3483" s="636" t="s">
        <v>1367</v>
      </c>
      <c r="J3483" s="422"/>
      <c r="K3483" s="632" t="s">
        <v>10</v>
      </c>
      <c r="L3483" s="639">
        <v>1</v>
      </c>
      <c r="M3483" s="639" t="s">
        <v>694</v>
      </c>
      <c r="N3483" s="637">
        <v>278978.39</v>
      </c>
      <c r="O3483" s="637">
        <v>278978.39</v>
      </c>
      <c r="P3483" s="647">
        <f t="shared" si="111"/>
        <v>0</v>
      </c>
      <c r="Q3483" s="638">
        <f t="shared" si="112"/>
        <v>0</v>
      </c>
      <c r="R3483" s="476" t="s">
        <v>1148</v>
      </c>
      <c r="S3483" s="636">
        <v>4205109214</v>
      </c>
      <c r="T3483" s="528" t="s">
        <v>13101</v>
      </c>
      <c r="U3483" s="636"/>
      <c r="V3483" s="636"/>
      <c r="W3483" s="634">
        <v>42734</v>
      </c>
      <c r="X3483" s="634">
        <v>42734</v>
      </c>
      <c r="Y3483" s="632" t="s">
        <v>13116</v>
      </c>
      <c r="Z3483" s="637">
        <v>278978.39</v>
      </c>
      <c r="AA3483" s="476" t="s">
        <v>1148</v>
      </c>
      <c r="AB3483" s="636">
        <v>4205109214</v>
      </c>
    </row>
    <row r="3484" spans="1:28" ht="67.5">
      <c r="A3484" s="475" t="s">
        <v>29206</v>
      </c>
      <c r="B3484" s="531" t="s">
        <v>13117</v>
      </c>
      <c r="C3484" s="636">
        <v>4218020891</v>
      </c>
      <c r="D3484" s="632" t="s">
        <v>268</v>
      </c>
      <c r="E3484" s="422" t="s">
        <v>9639</v>
      </c>
      <c r="F3484" s="634">
        <v>42723</v>
      </c>
      <c r="G3484" s="632"/>
      <c r="H3484" s="632"/>
      <c r="I3484" s="636" t="s">
        <v>1367</v>
      </c>
      <c r="J3484" s="422"/>
      <c r="K3484" s="632" t="s">
        <v>10</v>
      </c>
      <c r="L3484" s="639">
        <v>1</v>
      </c>
      <c r="M3484" s="639" t="s">
        <v>694</v>
      </c>
      <c r="N3484" s="637">
        <v>532152.99</v>
      </c>
      <c r="O3484" s="637">
        <v>532152.99</v>
      </c>
      <c r="P3484" s="647">
        <f t="shared" si="111"/>
        <v>0</v>
      </c>
      <c r="Q3484" s="638">
        <f t="shared" si="112"/>
        <v>0</v>
      </c>
      <c r="R3484" s="476" t="s">
        <v>1148</v>
      </c>
      <c r="S3484" s="636">
        <v>4205109214</v>
      </c>
      <c r="T3484" s="528" t="s">
        <v>13101</v>
      </c>
      <c r="U3484" s="636"/>
      <c r="V3484" s="636"/>
      <c r="W3484" s="707">
        <v>42734</v>
      </c>
      <c r="X3484" s="634">
        <v>42734</v>
      </c>
      <c r="Y3484" s="632" t="s">
        <v>13118</v>
      </c>
      <c r="Z3484" s="637">
        <v>532152.99</v>
      </c>
      <c r="AA3484" s="476" t="s">
        <v>1148</v>
      </c>
      <c r="AB3484" s="636">
        <v>4205109214</v>
      </c>
    </row>
    <row r="3485" spans="1:28" ht="67.5">
      <c r="A3485" s="475" t="s">
        <v>29207</v>
      </c>
      <c r="B3485" s="531" t="s">
        <v>12965</v>
      </c>
      <c r="C3485" s="528">
        <v>4218020563</v>
      </c>
      <c r="D3485" s="632" t="s">
        <v>268</v>
      </c>
      <c r="E3485" s="422" t="s">
        <v>9639</v>
      </c>
      <c r="F3485" s="634">
        <v>42723</v>
      </c>
      <c r="G3485" s="632"/>
      <c r="H3485" s="632"/>
      <c r="I3485" s="636" t="s">
        <v>1367</v>
      </c>
      <c r="J3485" s="422"/>
      <c r="K3485" s="632" t="s">
        <v>10</v>
      </c>
      <c r="L3485" s="639">
        <v>1</v>
      </c>
      <c r="M3485" s="639" t="s">
        <v>694</v>
      </c>
      <c r="N3485" s="662">
        <v>526041.36</v>
      </c>
      <c r="O3485" s="662">
        <v>526041.36</v>
      </c>
      <c r="P3485" s="647">
        <f t="shared" si="111"/>
        <v>0</v>
      </c>
      <c r="Q3485" s="638">
        <f t="shared" si="112"/>
        <v>0</v>
      </c>
      <c r="R3485" s="476" t="s">
        <v>1148</v>
      </c>
      <c r="S3485" s="636">
        <v>4205109214</v>
      </c>
      <c r="T3485" s="528" t="s">
        <v>13101</v>
      </c>
      <c r="U3485" s="636"/>
      <c r="V3485" s="636"/>
      <c r="W3485" s="707">
        <v>42734</v>
      </c>
      <c r="X3485" s="634">
        <v>42734</v>
      </c>
      <c r="Y3485" s="632" t="s">
        <v>13119</v>
      </c>
      <c r="Z3485" s="662">
        <v>526041.36</v>
      </c>
      <c r="AA3485" s="476" t="s">
        <v>1148</v>
      </c>
      <c r="AB3485" s="636">
        <v>4205109214</v>
      </c>
    </row>
    <row r="3486" spans="1:28" ht="67.5">
      <c r="A3486" s="475" t="s">
        <v>29208</v>
      </c>
      <c r="B3486" s="531" t="s">
        <v>12636</v>
      </c>
      <c r="C3486" s="528">
        <v>4253008551</v>
      </c>
      <c r="D3486" s="632" t="s">
        <v>268</v>
      </c>
      <c r="E3486" s="422" t="s">
        <v>9639</v>
      </c>
      <c r="F3486" s="634">
        <v>42723</v>
      </c>
      <c r="G3486" s="632"/>
      <c r="H3486" s="632"/>
      <c r="I3486" s="636" t="s">
        <v>1367</v>
      </c>
      <c r="J3486" s="422"/>
      <c r="K3486" s="632" t="s">
        <v>10</v>
      </c>
      <c r="L3486" s="639">
        <v>1</v>
      </c>
      <c r="M3486" s="639" t="s">
        <v>694</v>
      </c>
      <c r="N3486" s="637">
        <v>333290.31</v>
      </c>
      <c r="O3486" s="637">
        <v>333290.31</v>
      </c>
      <c r="P3486" s="647">
        <f t="shared" si="111"/>
        <v>0</v>
      </c>
      <c r="Q3486" s="638">
        <f t="shared" si="112"/>
        <v>0</v>
      </c>
      <c r="R3486" s="476" t="s">
        <v>1148</v>
      </c>
      <c r="S3486" s="636">
        <v>4205109214</v>
      </c>
      <c r="T3486" s="528" t="s">
        <v>13101</v>
      </c>
      <c r="U3486" s="636"/>
      <c r="V3486" s="636"/>
      <c r="W3486" s="707">
        <v>42734</v>
      </c>
      <c r="X3486" s="634">
        <v>42734</v>
      </c>
      <c r="Y3486" s="632" t="s">
        <v>13120</v>
      </c>
      <c r="Z3486" s="637">
        <v>333290.31</v>
      </c>
      <c r="AA3486" s="476" t="s">
        <v>1148</v>
      </c>
      <c r="AB3486" s="636">
        <v>4205109214</v>
      </c>
    </row>
    <row r="3487" spans="1:28" ht="67.5">
      <c r="A3487" s="475" t="s">
        <v>29209</v>
      </c>
      <c r="B3487" s="531" t="s">
        <v>12985</v>
      </c>
      <c r="C3487" s="528">
        <v>4218020193</v>
      </c>
      <c r="D3487" s="632" t="s">
        <v>268</v>
      </c>
      <c r="E3487" s="422" t="s">
        <v>9639</v>
      </c>
      <c r="F3487" s="634">
        <v>42723</v>
      </c>
      <c r="G3487" s="632"/>
      <c r="H3487" s="632"/>
      <c r="I3487" s="636" t="s">
        <v>1367</v>
      </c>
      <c r="J3487" s="422"/>
      <c r="K3487" s="632" t="s">
        <v>10</v>
      </c>
      <c r="L3487" s="639">
        <v>1</v>
      </c>
      <c r="M3487" s="639" t="s">
        <v>694</v>
      </c>
      <c r="N3487" s="637">
        <v>334384.52</v>
      </c>
      <c r="O3487" s="637">
        <v>334384.52</v>
      </c>
      <c r="P3487" s="647">
        <f t="shared" si="111"/>
        <v>0</v>
      </c>
      <c r="Q3487" s="638">
        <f t="shared" si="112"/>
        <v>0</v>
      </c>
      <c r="R3487" s="476" t="s">
        <v>1148</v>
      </c>
      <c r="S3487" s="636">
        <v>4205109214</v>
      </c>
      <c r="T3487" s="528" t="s">
        <v>13101</v>
      </c>
      <c r="U3487" s="636"/>
      <c r="V3487" s="636"/>
      <c r="W3487" s="707">
        <v>42734</v>
      </c>
      <c r="X3487" s="634">
        <v>42734</v>
      </c>
      <c r="Y3487" s="632" t="s">
        <v>13121</v>
      </c>
      <c r="Z3487" s="637">
        <v>334384.52</v>
      </c>
      <c r="AA3487" s="476" t="s">
        <v>1148</v>
      </c>
      <c r="AB3487" s="636">
        <v>4205109214</v>
      </c>
    </row>
    <row r="3488" spans="1:28" ht="67.5">
      <c r="A3488" s="475" t="s">
        <v>29210</v>
      </c>
      <c r="B3488" s="531" t="s">
        <v>13122</v>
      </c>
      <c r="C3488" s="528">
        <v>4218020891</v>
      </c>
      <c r="D3488" s="632" t="s">
        <v>268</v>
      </c>
      <c r="E3488" s="422" t="s">
        <v>9639</v>
      </c>
      <c r="F3488" s="634">
        <v>42723</v>
      </c>
      <c r="G3488" s="632"/>
      <c r="H3488" s="632"/>
      <c r="I3488" s="636" t="s">
        <v>1367</v>
      </c>
      <c r="J3488" s="422"/>
      <c r="K3488" s="632" t="s">
        <v>10</v>
      </c>
      <c r="L3488" s="639">
        <v>1</v>
      </c>
      <c r="M3488" s="639" t="s">
        <v>694</v>
      </c>
      <c r="N3488" s="637">
        <v>539340.07999999996</v>
      </c>
      <c r="O3488" s="637">
        <v>539340.07999999996</v>
      </c>
      <c r="P3488" s="647">
        <f t="shared" si="111"/>
        <v>0</v>
      </c>
      <c r="Q3488" s="638">
        <f t="shared" si="112"/>
        <v>0</v>
      </c>
      <c r="R3488" s="476" t="s">
        <v>1148</v>
      </c>
      <c r="S3488" s="636">
        <v>4205109214</v>
      </c>
      <c r="T3488" s="528" t="s">
        <v>13101</v>
      </c>
      <c r="U3488" s="636"/>
      <c r="V3488" s="636"/>
      <c r="W3488" s="707">
        <v>42734</v>
      </c>
      <c r="X3488" s="634">
        <v>42734</v>
      </c>
      <c r="Y3488" s="632" t="s">
        <v>13123</v>
      </c>
      <c r="Z3488" s="637">
        <v>539340.07999999996</v>
      </c>
      <c r="AA3488" s="476" t="s">
        <v>1148</v>
      </c>
      <c r="AB3488" s="636">
        <v>4205109214</v>
      </c>
    </row>
    <row r="3489" spans="1:28" ht="67.5">
      <c r="A3489" s="475" t="s">
        <v>29211</v>
      </c>
      <c r="B3489" s="531" t="s">
        <v>13008</v>
      </c>
      <c r="C3489" s="528">
        <v>4218004025</v>
      </c>
      <c r="D3489" s="632" t="s">
        <v>268</v>
      </c>
      <c r="E3489" s="422" t="s">
        <v>9639</v>
      </c>
      <c r="F3489" s="634">
        <v>42723</v>
      </c>
      <c r="G3489" s="632"/>
      <c r="H3489" s="632"/>
      <c r="I3489" s="636" t="s">
        <v>1367</v>
      </c>
      <c r="J3489" s="422"/>
      <c r="K3489" s="632" t="s">
        <v>10</v>
      </c>
      <c r="L3489" s="639">
        <v>1</v>
      </c>
      <c r="M3489" s="639" t="s">
        <v>694</v>
      </c>
      <c r="N3489" s="637">
        <v>531034.62</v>
      </c>
      <c r="O3489" s="637">
        <v>531034.62</v>
      </c>
      <c r="P3489" s="647">
        <f t="shared" si="111"/>
        <v>0</v>
      </c>
      <c r="Q3489" s="638">
        <f t="shared" si="112"/>
        <v>0</v>
      </c>
      <c r="R3489" s="476" t="s">
        <v>1148</v>
      </c>
      <c r="S3489" s="636">
        <v>4205109214</v>
      </c>
      <c r="T3489" s="528" t="s">
        <v>13101</v>
      </c>
      <c r="U3489" s="636"/>
      <c r="V3489" s="636"/>
      <c r="W3489" s="707">
        <v>42734</v>
      </c>
      <c r="X3489" s="634">
        <v>42734</v>
      </c>
      <c r="Y3489" s="632" t="s">
        <v>13124</v>
      </c>
      <c r="Z3489" s="637">
        <v>531034.62</v>
      </c>
      <c r="AA3489" s="476" t="s">
        <v>1148</v>
      </c>
      <c r="AB3489" s="636">
        <v>4205109214</v>
      </c>
    </row>
    <row r="3490" spans="1:28" ht="67.5">
      <c r="A3490" s="475" t="s">
        <v>29212</v>
      </c>
      <c r="B3490" s="531" t="s">
        <v>12730</v>
      </c>
      <c r="C3490" s="528">
        <v>4218020193</v>
      </c>
      <c r="D3490" s="632" t="s">
        <v>268</v>
      </c>
      <c r="E3490" s="422" t="s">
        <v>9639</v>
      </c>
      <c r="F3490" s="634">
        <v>42723</v>
      </c>
      <c r="G3490" s="632"/>
      <c r="H3490" s="632"/>
      <c r="I3490" s="636" t="s">
        <v>1367</v>
      </c>
      <c r="J3490" s="422"/>
      <c r="K3490" s="632" t="s">
        <v>10</v>
      </c>
      <c r="L3490" s="639">
        <v>1</v>
      </c>
      <c r="M3490" s="639" t="s">
        <v>694</v>
      </c>
      <c r="N3490" s="637">
        <v>919226.59</v>
      </c>
      <c r="O3490" s="637">
        <v>919226.59</v>
      </c>
      <c r="P3490" s="647">
        <f t="shared" si="111"/>
        <v>0</v>
      </c>
      <c r="Q3490" s="638">
        <f t="shared" si="112"/>
        <v>0</v>
      </c>
      <c r="R3490" s="476" t="s">
        <v>1148</v>
      </c>
      <c r="S3490" s="636">
        <v>4205109214</v>
      </c>
      <c r="T3490" s="528" t="s">
        <v>13101</v>
      </c>
      <c r="U3490" s="636"/>
      <c r="V3490" s="636"/>
      <c r="W3490" s="707">
        <v>42734</v>
      </c>
      <c r="X3490" s="634">
        <v>42734</v>
      </c>
      <c r="Y3490" s="632" t="s">
        <v>13125</v>
      </c>
      <c r="Z3490" s="637">
        <v>919226.59</v>
      </c>
      <c r="AA3490" s="476" t="s">
        <v>1148</v>
      </c>
      <c r="AB3490" s="636">
        <v>4205109214</v>
      </c>
    </row>
    <row r="3491" spans="1:28" ht="67.5">
      <c r="A3491" s="475" t="s">
        <v>29213</v>
      </c>
      <c r="B3491" s="531" t="s">
        <v>13006</v>
      </c>
      <c r="C3491" s="528">
        <v>4218020669</v>
      </c>
      <c r="D3491" s="632" t="s">
        <v>268</v>
      </c>
      <c r="E3491" s="422" t="s">
        <v>9639</v>
      </c>
      <c r="F3491" s="707">
        <v>42723</v>
      </c>
      <c r="G3491" s="632"/>
      <c r="H3491" s="632"/>
      <c r="I3491" s="636" t="s">
        <v>1367</v>
      </c>
      <c r="J3491" s="422"/>
      <c r="K3491" s="632" t="s">
        <v>10</v>
      </c>
      <c r="L3491" s="639">
        <v>1</v>
      </c>
      <c r="M3491" s="639" t="s">
        <v>694</v>
      </c>
      <c r="N3491" s="637">
        <v>325283.19</v>
      </c>
      <c r="O3491" s="637">
        <v>325283.19</v>
      </c>
      <c r="P3491" s="647">
        <f t="shared" si="111"/>
        <v>0</v>
      </c>
      <c r="Q3491" s="638">
        <f t="shared" si="112"/>
        <v>0</v>
      </c>
      <c r="R3491" s="476" t="s">
        <v>1148</v>
      </c>
      <c r="S3491" s="636">
        <v>4205109214</v>
      </c>
      <c r="T3491" s="528" t="s">
        <v>13101</v>
      </c>
      <c r="U3491" s="636"/>
      <c r="V3491" s="636"/>
      <c r="W3491" s="634">
        <v>42734</v>
      </c>
      <c r="X3491" s="634">
        <v>42734</v>
      </c>
      <c r="Y3491" s="632" t="s">
        <v>13126</v>
      </c>
      <c r="Z3491" s="637">
        <v>325283.19</v>
      </c>
      <c r="AA3491" s="476" t="s">
        <v>1148</v>
      </c>
      <c r="AB3491" s="636">
        <v>4205109214</v>
      </c>
    </row>
    <row r="3492" spans="1:28" ht="67.5">
      <c r="A3492" s="475" t="s">
        <v>29214</v>
      </c>
      <c r="B3492" s="531" t="s">
        <v>12992</v>
      </c>
      <c r="C3492" s="528">
        <v>4218020612</v>
      </c>
      <c r="D3492" s="632" t="s">
        <v>268</v>
      </c>
      <c r="E3492" s="422" t="s">
        <v>9639</v>
      </c>
      <c r="F3492" s="634">
        <v>42723</v>
      </c>
      <c r="G3492" s="632"/>
      <c r="H3492" s="632"/>
      <c r="I3492" s="636" t="s">
        <v>1367</v>
      </c>
      <c r="J3492" s="422"/>
      <c r="K3492" s="632" t="s">
        <v>10</v>
      </c>
      <c r="L3492" s="639">
        <v>1</v>
      </c>
      <c r="M3492" s="639" t="s">
        <v>694</v>
      </c>
      <c r="N3492" s="637">
        <v>317260.53000000003</v>
      </c>
      <c r="O3492" s="637">
        <v>317260.53000000003</v>
      </c>
      <c r="P3492" s="647">
        <f t="shared" si="111"/>
        <v>0</v>
      </c>
      <c r="Q3492" s="638">
        <f t="shared" si="112"/>
        <v>0</v>
      </c>
      <c r="R3492" s="476" t="s">
        <v>1148</v>
      </c>
      <c r="S3492" s="636">
        <v>4205109214</v>
      </c>
      <c r="T3492" s="528" t="s">
        <v>13101</v>
      </c>
      <c r="U3492" s="636"/>
      <c r="V3492" s="636"/>
      <c r="W3492" s="634">
        <v>42734</v>
      </c>
      <c r="X3492" s="670">
        <v>42734</v>
      </c>
      <c r="Y3492" s="422" t="s">
        <v>13127</v>
      </c>
      <c r="Z3492" s="637">
        <v>317260.53000000003</v>
      </c>
      <c r="AA3492" s="476" t="s">
        <v>1148</v>
      </c>
      <c r="AB3492" s="636">
        <v>4205109214</v>
      </c>
    </row>
    <row r="3493" spans="1:28" ht="67.5">
      <c r="A3493" s="475" t="s">
        <v>29215</v>
      </c>
      <c r="B3493" s="531" t="s">
        <v>13100</v>
      </c>
      <c r="C3493" s="528">
        <v>4218020531</v>
      </c>
      <c r="D3493" s="632" t="s">
        <v>268</v>
      </c>
      <c r="E3493" s="422" t="s">
        <v>9639</v>
      </c>
      <c r="F3493" s="634">
        <v>42723</v>
      </c>
      <c r="G3493" s="632"/>
      <c r="H3493" s="632"/>
      <c r="I3493" s="636" t="s">
        <v>1367</v>
      </c>
      <c r="J3493" s="422"/>
      <c r="K3493" s="632" t="s">
        <v>10</v>
      </c>
      <c r="L3493" s="639">
        <v>1</v>
      </c>
      <c r="M3493" s="639" t="s">
        <v>694</v>
      </c>
      <c r="N3493" s="637">
        <v>556658.63</v>
      </c>
      <c r="O3493" s="637">
        <v>556658.63</v>
      </c>
      <c r="P3493" s="647">
        <f t="shared" si="111"/>
        <v>0</v>
      </c>
      <c r="Q3493" s="638">
        <f t="shared" si="112"/>
        <v>0</v>
      </c>
      <c r="R3493" s="476" t="s">
        <v>1148</v>
      </c>
      <c r="S3493" s="636">
        <v>4205109214</v>
      </c>
      <c r="T3493" s="528" t="s">
        <v>13101</v>
      </c>
      <c r="U3493" s="636"/>
      <c r="V3493" s="636"/>
      <c r="W3493" s="634">
        <v>42734</v>
      </c>
      <c r="X3493" s="670">
        <v>42734</v>
      </c>
      <c r="Y3493" s="422" t="s">
        <v>13128</v>
      </c>
      <c r="Z3493" s="637">
        <v>556658.63</v>
      </c>
      <c r="AA3493" s="476" t="s">
        <v>1148</v>
      </c>
      <c r="AB3493" s="636">
        <v>4205109214</v>
      </c>
    </row>
    <row r="3494" spans="1:28" ht="67.5">
      <c r="A3494" s="475" t="s">
        <v>29216</v>
      </c>
      <c r="B3494" s="531" t="s">
        <v>13109</v>
      </c>
      <c r="C3494" s="636">
        <v>4218011978</v>
      </c>
      <c r="D3494" s="632" t="s">
        <v>268</v>
      </c>
      <c r="E3494" s="422" t="s">
        <v>9639</v>
      </c>
      <c r="F3494" s="634">
        <v>42723</v>
      </c>
      <c r="G3494" s="632"/>
      <c r="H3494" s="632"/>
      <c r="I3494" s="636" t="s">
        <v>1367</v>
      </c>
      <c r="J3494" s="422"/>
      <c r="K3494" s="632" t="s">
        <v>10</v>
      </c>
      <c r="L3494" s="639">
        <v>1</v>
      </c>
      <c r="M3494" s="639" t="s">
        <v>694</v>
      </c>
      <c r="N3494" s="637">
        <v>943053.52</v>
      </c>
      <c r="O3494" s="637">
        <v>943053.52</v>
      </c>
      <c r="P3494" s="647">
        <f t="shared" si="111"/>
        <v>0</v>
      </c>
      <c r="Q3494" s="638">
        <f t="shared" si="112"/>
        <v>0</v>
      </c>
      <c r="R3494" s="476" t="s">
        <v>1148</v>
      </c>
      <c r="S3494" s="636">
        <v>4205109214</v>
      </c>
      <c r="T3494" s="528" t="s">
        <v>13101</v>
      </c>
      <c r="U3494" s="636"/>
      <c r="V3494" s="636"/>
      <c r="W3494" s="634">
        <v>42734</v>
      </c>
      <c r="X3494" s="670">
        <v>42734</v>
      </c>
      <c r="Y3494" s="422" t="s">
        <v>13129</v>
      </c>
      <c r="Z3494" s="637">
        <v>943053.52</v>
      </c>
      <c r="AA3494" s="476" t="s">
        <v>1148</v>
      </c>
      <c r="AB3494" s="636">
        <v>4205109214</v>
      </c>
    </row>
    <row r="3495" spans="1:28" ht="67.5">
      <c r="A3495" s="475" t="s">
        <v>29217</v>
      </c>
      <c r="B3495" s="531" t="s">
        <v>12706</v>
      </c>
      <c r="C3495" s="636">
        <v>4218004730</v>
      </c>
      <c r="D3495" s="632" t="s">
        <v>268</v>
      </c>
      <c r="E3495" s="422" t="s">
        <v>9639</v>
      </c>
      <c r="F3495" s="634">
        <v>42724</v>
      </c>
      <c r="G3495" s="632"/>
      <c r="H3495" s="632"/>
      <c r="I3495" s="636" t="s">
        <v>1367</v>
      </c>
      <c r="J3495" s="422"/>
      <c r="K3495" s="632" t="s">
        <v>10</v>
      </c>
      <c r="L3495" s="639">
        <v>1</v>
      </c>
      <c r="M3495" s="639" t="s">
        <v>694</v>
      </c>
      <c r="N3495" s="637">
        <v>619383.02</v>
      </c>
      <c r="O3495" s="637">
        <v>619383.02</v>
      </c>
      <c r="P3495" s="647">
        <f t="shared" si="111"/>
        <v>0</v>
      </c>
      <c r="Q3495" s="638">
        <f t="shared" si="112"/>
        <v>0</v>
      </c>
      <c r="R3495" s="476" t="s">
        <v>1148</v>
      </c>
      <c r="S3495" s="636">
        <v>4205109214</v>
      </c>
      <c r="T3495" s="528" t="s">
        <v>13101</v>
      </c>
      <c r="U3495" s="636"/>
      <c r="V3495" s="636"/>
      <c r="W3495" s="634">
        <v>42735</v>
      </c>
      <c r="X3495" s="670">
        <v>42735</v>
      </c>
      <c r="Y3495" s="422" t="s">
        <v>13130</v>
      </c>
      <c r="Z3495" s="637">
        <v>619383.02</v>
      </c>
      <c r="AA3495" s="476" t="s">
        <v>1148</v>
      </c>
      <c r="AB3495" s="636">
        <v>4205109214</v>
      </c>
    </row>
    <row r="3496" spans="1:28" ht="67.5">
      <c r="A3496" s="475" t="s">
        <v>29218</v>
      </c>
      <c r="B3496" s="531" t="s">
        <v>12954</v>
      </c>
      <c r="C3496" s="528">
        <v>4218019430</v>
      </c>
      <c r="D3496" s="632" t="s">
        <v>268</v>
      </c>
      <c r="E3496" s="422" t="s">
        <v>9639</v>
      </c>
      <c r="F3496" s="634">
        <v>42724</v>
      </c>
      <c r="G3496" s="632"/>
      <c r="H3496" s="632"/>
      <c r="I3496" s="636" t="s">
        <v>1367</v>
      </c>
      <c r="J3496" s="422"/>
      <c r="K3496" s="632" t="s">
        <v>10</v>
      </c>
      <c r="L3496" s="639">
        <v>1</v>
      </c>
      <c r="M3496" s="639" t="s">
        <v>694</v>
      </c>
      <c r="N3496" s="637">
        <v>335782.06</v>
      </c>
      <c r="O3496" s="637">
        <v>335782.06</v>
      </c>
      <c r="P3496" s="647">
        <f t="shared" si="111"/>
        <v>0</v>
      </c>
      <c r="Q3496" s="638">
        <f t="shared" si="112"/>
        <v>0</v>
      </c>
      <c r="R3496" s="476" t="s">
        <v>1148</v>
      </c>
      <c r="S3496" s="636">
        <v>4205109214</v>
      </c>
      <c r="T3496" s="528" t="s">
        <v>13101</v>
      </c>
      <c r="U3496" s="636"/>
      <c r="V3496" s="636"/>
      <c r="W3496" s="634">
        <v>42735</v>
      </c>
      <c r="X3496" s="670">
        <v>42735</v>
      </c>
      <c r="Y3496" s="422" t="s">
        <v>13131</v>
      </c>
      <c r="Z3496" s="637">
        <v>335782.06</v>
      </c>
      <c r="AA3496" s="476" t="s">
        <v>1148</v>
      </c>
      <c r="AB3496" s="636">
        <v>4205109214</v>
      </c>
    </row>
    <row r="3497" spans="1:28" ht="67.5">
      <c r="A3497" s="475" t="s">
        <v>29219</v>
      </c>
      <c r="B3497" s="531" t="s">
        <v>12980</v>
      </c>
      <c r="C3497" s="528">
        <v>4218014665</v>
      </c>
      <c r="D3497" s="632" t="s">
        <v>268</v>
      </c>
      <c r="E3497" s="422" t="s">
        <v>9639</v>
      </c>
      <c r="F3497" s="634">
        <v>42724</v>
      </c>
      <c r="G3497" s="632"/>
      <c r="H3497" s="632"/>
      <c r="I3497" s="636" t="s">
        <v>1367</v>
      </c>
      <c r="J3497" s="422"/>
      <c r="K3497" s="632" t="s">
        <v>10</v>
      </c>
      <c r="L3497" s="639">
        <v>1</v>
      </c>
      <c r="M3497" s="639" t="s">
        <v>694</v>
      </c>
      <c r="N3497" s="637">
        <v>273868.17</v>
      </c>
      <c r="O3497" s="637">
        <v>273868.17</v>
      </c>
      <c r="P3497" s="647">
        <f t="shared" si="111"/>
        <v>0</v>
      </c>
      <c r="Q3497" s="638">
        <f t="shared" si="112"/>
        <v>0</v>
      </c>
      <c r="R3497" s="476" t="s">
        <v>1148</v>
      </c>
      <c r="S3497" s="636">
        <v>4205109214</v>
      </c>
      <c r="T3497" s="528" t="s">
        <v>13101</v>
      </c>
      <c r="U3497" s="636"/>
      <c r="V3497" s="636"/>
      <c r="W3497" s="634">
        <v>42735</v>
      </c>
      <c r="X3497" s="670">
        <v>42735</v>
      </c>
      <c r="Y3497" s="422" t="s">
        <v>13132</v>
      </c>
      <c r="Z3497" s="637">
        <v>273868.17</v>
      </c>
      <c r="AA3497" s="476" t="s">
        <v>1148</v>
      </c>
      <c r="AB3497" s="636">
        <v>4205109214</v>
      </c>
    </row>
    <row r="3498" spans="1:28" ht="67.5">
      <c r="A3498" s="475" t="s">
        <v>29220</v>
      </c>
      <c r="B3498" s="531" t="s">
        <v>12995</v>
      </c>
      <c r="C3498" s="528">
        <v>4218017000</v>
      </c>
      <c r="D3498" s="632" t="s">
        <v>268</v>
      </c>
      <c r="E3498" s="422" t="s">
        <v>9639</v>
      </c>
      <c r="F3498" s="634">
        <v>42724</v>
      </c>
      <c r="G3498" s="632"/>
      <c r="H3498" s="632"/>
      <c r="I3498" s="636" t="s">
        <v>1367</v>
      </c>
      <c r="J3498" s="422"/>
      <c r="K3498" s="632" t="s">
        <v>10</v>
      </c>
      <c r="L3498" s="639">
        <v>1</v>
      </c>
      <c r="M3498" s="639" t="s">
        <v>694</v>
      </c>
      <c r="N3498" s="710">
        <v>349109.03</v>
      </c>
      <c r="O3498" s="710">
        <v>349109.03</v>
      </c>
      <c r="P3498" s="647">
        <f t="shared" si="111"/>
        <v>0</v>
      </c>
      <c r="Q3498" s="638">
        <f t="shared" si="112"/>
        <v>0</v>
      </c>
      <c r="R3498" s="476" t="s">
        <v>1148</v>
      </c>
      <c r="S3498" s="636">
        <v>4205109214</v>
      </c>
      <c r="T3498" s="528" t="s">
        <v>13101</v>
      </c>
      <c r="U3498" s="636"/>
      <c r="V3498" s="636"/>
      <c r="W3498" s="634">
        <v>42735</v>
      </c>
      <c r="X3498" s="708">
        <v>42735</v>
      </c>
      <c r="Y3498" s="712" t="s">
        <v>13133</v>
      </c>
      <c r="Z3498" s="710">
        <v>349109.03</v>
      </c>
      <c r="AA3498" s="476" t="s">
        <v>1148</v>
      </c>
      <c r="AB3498" s="636">
        <v>4205109214</v>
      </c>
    </row>
    <row r="3499" spans="1:28" ht="67.5">
      <c r="A3499" s="475" t="s">
        <v>29221</v>
      </c>
      <c r="B3499" s="531" t="s">
        <v>13105</v>
      </c>
      <c r="C3499" s="528">
        <v>4218016704</v>
      </c>
      <c r="D3499" s="632" t="s">
        <v>268</v>
      </c>
      <c r="E3499" s="422" t="s">
        <v>9639</v>
      </c>
      <c r="F3499" s="634">
        <v>42724</v>
      </c>
      <c r="G3499" s="632"/>
      <c r="H3499" s="632"/>
      <c r="I3499" s="636" t="s">
        <v>1367</v>
      </c>
      <c r="J3499" s="422"/>
      <c r="K3499" s="632" t="s">
        <v>10</v>
      </c>
      <c r="L3499" s="639">
        <v>1</v>
      </c>
      <c r="M3499" s="639" t="s">
        <v>694</v>
      </c>
      <c r="N3499" s="637">
        <v>662153.31999999995</v>
      </c>
      <c r="O3499" s="637">
        <v>662153.31999999995</v>
      </c>
      <c r="P3499" s="647">
        <f t="shared" si="111"/>
        <v>0</v>
      </c>
      <c r="Q3499" s="638">
        <f t="shared" si="112"/>
        <v>0</v>
      </c>
      <c r="R3499" s="476" t="s">
        <v>1148</v>
      </c>
      <c r="S3499" s="636">
        <v>4205109214</v>
      </c>
      <c r="T3499" s="528" t="s">
        <v>13101</v>
      </c>
      <c r="U3499" s="636"/>
      <c r="V3499" s="636"/>
      <c r="W3499" s="634">
        <v>42735</v>
      </c>
      <c r="X3499" s="670">
        <v>42735</v>
      </c>
      <c r="Y3499" s="422" t="s">
        <v>13134</v>
      </c>
      <c r="Z3499" s="637">
        <v>662153.31999999995</v>
      </c>
      <c r="AA3499" s="476" t="s">
        <v>1148</v>
      </c>
      <c r="AB3499" s="636">
        <v>4205109214</v>
      </c>
    </row>
    <row r="3500" spans="1:28" ht="67.5">
      <c r="A3500" s="475" t="s">
        <v>29222</v>
      </c>
      <c r="B3500" s="531" t="s">
        <v>13135</v>
      </c>
      <c r="C3500" s="528">
        <v>4218017948</v>
      </c>
      <c r="D3500" s="632" t="s">
        <v>268</v>
      </c>
      <c r="E3500" s="422" t="s">
        <v>9639</v>
      </c>
      <c r="F3500" s="634">
        <v>42724</v>
      </c>
      <c r="G3500" s="632"/>
      <c r="H3500" s="632"/>
      <c r="I3500" s="636" t="s">
        <v>1367</v>
      </c>
      <c r="J3500" s="422"/>
      <c r="K3500" s="632" t="s">
        <v>10</v>
      </c>
      <c r="L3500" s="639">
        <v>1</v>
      </c>
      <c r="M3500" s="639" t="s">
        <v>694</v>
      </c>
      <c r="N3500" s="710">
        <v>544844.36</v>
      </c>
      <c r="O3500" s="710">
        <v>544844.36</v>
      </c>
      <c r="P3500" s="647">
        <f t="shared" si="111"/>
        <v>0</v>
      </c>
      <c r="Q3500" s="638">
        <f t="shared" si="112"/>
        <v>0</v>
      </c>
      <c r="R3500" s="476" t="s">
        <v>1148</v>
      </c>
      <c r="S3500" s="636">
        <v>4205109214</v>
      </c>
      <c r="T3500" s="528" t="s">
        <v>13101</v>
      </c>
      <c r="U3500" s="636"/>
      <c r="V3500" s="636"/>
      <c r="W3500" s="634">
        <v>42735</v>
      </c>
      <c r="X3500" s="708">
        <v>42735</v>
      </c>
      <c r="Y3500" s="712" t="s">
        <v>13136</v>
      </c>
      <c r="Z3500" s="710">
        <v>544844.36</v>
      </c>
      <c r="AA3500" s="476" t="s">
        <v>1148</v>
      </c>
      <c r="AB3500" s="636">
        <v>4205109214</v>
      </c>
    </row>
    <row r="3501" spans="1:28" ht="67.5">
      <c r="A3501" s="475" t="s">
        <v>29223</v>
      </c>
      <c r="B3501" s="531" t="s">
        <v>5069</v>
      </c>
      <c r="C3501" s="528">
        <v>4218020524</v>
      </c>
      <c r="D3501" s="632" t="s">
        <v>268</v>
      </c>
      <c r="E3501" s="422" t="s">
        <v>9639</v>
      </c>
      <c r="F3501" s="634">
        <v>42723</v>
      </c>
      <c r="G3501" s="632"/>
      <c r="H3501" s="632"/>
      <c r="I3501" s="636" t="s">
        <v>1367</v>
      </c>
      <c r="J3501" s="422"/>
      <c r="K3501" s="632" t="s">
        <v>10</v>
      </c>
      <c r="L3501" s="639">
        <v>1</v>
      </c>
      <c r="M3501" s="639" t="s">
        <v>694</v>
      </c>
      <c r="N3501" s="710">
        <v>535081.1</v>
      </c>
      <c r="O3501" s="710">
        <v>535081.1</v>
      </c>
      <c r="P3501" s="647">
        <f t="shared" si="111"/>
        <v>0</v>
      </c>
      <c r="Q3501" s="638">
        <f t="shared" si="112"/>
        <v>0</v>
      </c>
      <c r="R3501" s="476" t="s">
        <v>1148</v>
      </c>
      <c r="S3501" s="636">
        <v>4205109214</v>
      </c>
      <c r="T3501" s="528" t="s">
        <v>13101</v>
      </c>
      <c r="U3501" s="636"/>
      <c r="V3501" s="636"/>
      <c r="W3501" s="634">
        <v>42735</v>
      </c>
      <c r="X3501" s="708">
        <v>42735</v>
      </c>
      <c r="Y3501" s="712" t="s">
        <v>13137</v>
      </c>
      <c r="Z3501" s="710">
        <v>535081.1</v>
      </c>
      <c r="AA3501" s="476" t="s">
        <v>1148</v>
      </c>
      <c r="AB3501" s="636">
        <v>4205109214</v>
      </c>
    </row>
    <row r="3502" spans="1:28" ht="67.5">
      <c r="A3502" s="475" t="s">
        <v>29224</v>
      </c>
      <c r="B3502" s="531" t="s">
        <v>13138</v>
      </c>
      <c r="C3502" s="528">
        <v>4218018691</v>
      </c>
      <c r="D3502" s="632" t="s">
        <v>268</v>
      </c>
      <c r="E3502" s="422" t="s">
        <v>9639</v>
      </c>
      <c r="F3502" s="634">
        <v>42723</v>
      </c>
      <c r="G3502" s="632"/>
      <c r="H3502" s="632"/>
      <c r="I3502" s="636" t="s">
        <v>1367</v>
      </c>
      <c r="J3502" s="422"/>
      <c r="K3502" s="632" t="s">
        <v>10</v>
      </c>
      <c r="L3502" s="639">
        <v>1</v>
      </c>
      <c r="M3502" s="639" t="s">
        <v>694</v>
      </c>
      <c r="N3502" s="710">
        <v>539169.04</v>
      </c>
      <c r="O3502" s="710">
        <v>539169.04</v>
      </c>
      <c r="P3502" s="647">
        <f t="shared" si="111"/>
        <v>0</v>
      </c>
      <c r="Q3502" s="638">
        <f t="shared" si="112"/>
        <v>0</v>
      </c>
      <c r="R3502" s="476" t="s">
        <v>1148</v>
      </c>
      <c r="S3502" s="636">
        <v>4205109214</v>
      </c>
      <c r="T3502" s="528" t="s">
        <v>13101</v>
      </c>
      <c r="U3502" s="636"/>
      <c r="V3502" s="636"/>
      <c r="W3502" s="634">
        <v>42735</v>
      </c>
      <c r="X3502" s="708">
        <v>42735</v>
      </c>
      <c r="Y3502" s="712" t="s">
        <v>13139</v>
      </c>
      <c r="Z3502" s="710">
        <v>539169.04</v>
      </c>
      <c r="AA3502" s="476" t="s">
        <v>1148</v>
      </c>
      <c r="AB3502" s="636">
        <v>4205109214</v>
      </c>
    </row>
    <row r="3503" spans="1:28" ht="67.5">
      <c r="A3503" s="475" t="s">
        <v>29225</v>
      </c>
      <c r="B3503" s="531" t="s">
        <v>12628</v>
      </c>
      <c r="C3503" s="528">
        <v>4218103058</v>
      </c>
      <c r="D3503" s="632" t="s">
        <v>268</v>
      </c>
      <c r="E3503" s="422" t="s">
        <v>9639</v>
      </c>
      <c r="F3503" s="634">
        <v>42723</v>
      </c>
      <c r="G3503" s="632"/>
      <c r="H3503" s="632"/>
      <c r="I3503" s="636" t="s">
        <v>1367</v>
      </c>
      <c r="J3503" s="422"/>
      <c r="K3503" s="632" t="s">
        <v>10</v>
      </c>
      <c r="L3503" s="639">
        <v>1</v>
      </c>
      <c r="M3503" s="639" t="s">
        <v>694</v>
      </c>
      <c r="N3503" s="710">
        <v>721056.04</v>
      </c>
      <c r="O3503" s="710">
        <v>721056.04</v>
      </c>
      <c r="P3503" s="647">
        <f t="shared" si="111"/>
        <v>0</v>
      </c>
      <c r="Q3503" s="638">
        <f t="shared" si="112"/>
        <v>0</v>
      </c>
      <c r="R3503" s="476" t="s">
        <v>1148</v>
      </c>
      <c r="S3503" s="636">
        <v>4205109214</v>
      </c>
      <c r="T3503" s="528" t="s">
        <v>13101</v>
      </c>
      <c r="U3503" s="636"/>
      <c r="V3503" s="636"/>
      <c r="W3503" s="634">
        <v>42735</v>
      </c>
      <c r="X3503" s="708">
        <v>42735</v>
      </c>
      <c r="Y3503" s="712" t="s">
        <v>13140</v>
      </c>
      <c r="Z3503" s="710">
        <v>721056.04</v>
      </c>
      <c r="AA3503" s="476" t="s">
        <v>1148</v>
      </c>
      <c r="AB3503" s="636">
        <v>4205109214</v>
      </c>
    </row>
    <row r="3504" spans="1:28" ht="67.5">
      <c r="A3504" s="475" t="s">
        <v>29226</v>
      </c>
      <c r="B3504" s="531" t="s">
        <v>12949</v>
      </c>
      <c r="C3504" s="528">
        <v>4218008809</v>
      </c>
      <c r="D3504" s="632" t="s">
        <v>268</v>
      </c>
      <c r="E3504" s="422" t="s">
        <v>9639</v>
      </c>
      <c r="F3504" s="634">
        <v>42723</v>
      </c>
      <c r="G3504" s="632"/>
      <c r="H3504" s="632"/>
      <c r="I3504" s="636" t="s">
        <v>1367</v>
      </c>
      <c r="J3504" s="422"/>
      <c r="K3504" s="632" t="s">
        <v>10</v>
      </c>
      <c r="L3504" s="639">
        <v>1</v>
      </c>
      <c r="M3504" s="639" t="s">
        <v>694</v>
      </c>
      <c r="N3504" s="710">
        <v>280491.24</v>
      </c>
      <c r="O3504" s="710">
        <v>280491.24</v>
      </c>
      <c r="P3504" s="647">
        <f t="shared" si="111"/>
        <v>0</v>
      </c>
      <c r="Q3504" s="638">
        <f t="shared" si="112"/>
        <v>0</v>
      </c>
      <c r="R3504" s="476" t="s">
        <v>1148</v>
      </c>
      <c r="S3504" s="636">
        <v>4205109214</v>
      </c>
      <c r="T3504" s="528" t="s">
        <v>13101</v>
      </c>
      <c r="U3504" s="636"/>
      <c r="V3504" s="636"/>
      <c r="W3504" s="634">
        <v>42735</v>
      </c>
      <c r="X3504" s="708">
        <v>42735</v>
      </c>
      <c r="Y3504" s="712" t="s">
        <v>13141</v>
      </c>
      <c r="Z3504" s="710">
        <v>280491.24</v>
      </c>
      <c r="AA3504" s="476" t="s">
        <v>1148</v>
      </c>
      <c r="AB3504" s="636">
        <v>4205109214</v>
      </c>
    </row>
    <row r="3505" spans="1:28" ht="67.5">
      <c r="A3505" s="475" t="s">
        <v>29227</v>
      </c>
      <c r="B3505" s="531" t="s">
        <v>13107</v>
      </c>
      <c r="C3505" s="528">
        <v>4218016158</v>
      </c>
      <c r="D3505" s="632" t="s">
        <v>268</v>
      </c>
      <c r="E3505" s="422" t="s">
        <v>9639</v>
      </c>
      <c r="F3505" s="634">
        <v>42723</v>
      </c>
      <c r="G3505" s="632"/>
      <c r="H3505" s="632"/>
      <c r="I3505" s="636" t="s">
        <v>1367</v>
      </c>
      <c r="J3505" s="422"/>
      <c r="K3505" s="632" t="s">
        <v>10</v>
      </c>
      <c r="L3505" s="639">
        <v>1</v>
      </c>
      <c r="M3505" s="639" t="s">
        <v>694</v>
      </c>
      <c r="N3505" s="710">
        <v>520169.57</v>
      </c>
      <c r="O3505" s="710">
        <v>520169.57</v>
      </c>
      <c r="P3505" s="647">
        <f t="shared" si="111"/>
        <v>0</v>
      </c>
      <c r="Q3505" s="638">
        <f t="shared" si="112"/>
        <v>0</v>
      </c>
      <c r="R3505" s="476" t="s">
        <v>1148</v>
      </c>
      <c r="S3505" s="636">
        <v>4205109214</v>
      </c>
      <c r="T3505" s="528" t="s">
        <v>13101</v>
      </c>
      <c r="U3505" s="636"/>
      <c r="V3505" s="636"/>
      <c r="W3505" s="634">
        <v>42735</v>
      </c>
      <c r="X3505" s="708">
        <v>42735</v>
      </c>
      <c r="Y3505" s="712" t="s">
        <v>13142</v>
      </c>
      <c r="Z3505" s="710">
        <v>520169.57</v>
      </c>
      <c r="AA3505" s="476" t="s">
        <v>1148</v>
      </c>
      <c r="AB3505" s="636">
        <v>4205109214</v>
      </c>
    </row>
    <row r="3506" spans="1:28" ht="67.5">
      <c r="A3506" s="475" t="s">
        <v>29228</v>
      </c>
      <c r="B3506" s="531" t="s">
        <v>12722</v>
      </c>
      <c r="C3506" s="528">
        <v>4218016800</v>
      </c>
      <c r="D3506" s="632" t="s">
        <v>268</v>
      </c>
      <c r="E3506" s="422" t="s">
        <v>9639</v>
      </c>
      <c r="F3506" s="634">
        <v>42723</v>
      </c>
      <c r="G3506" s="632"/>
      <c r="H3506" s="632"/>
      <c r="I3506" s="636" t="s">
        <v>1367</v>
      </c>
      <c r="J3506" s="422"/>
      <c r="K3506" s="632" t="s">
        <v>10</v>
      </c>
      <c r="L3506" s="639">
        <v>1</v>
      </c>
      <c r="M3506" s="639" t="s">
        <v>694</v>
      </c>
      <c r="N3506" s="710">
        <v>984560.67</v>
      </c>
      <c r="O3506" s="710">
        <v>984560.67</v>
      </c>
      <c r="P3506" s="647">
        <f t="shared" si="111"/>
        <v>0</v>
      </c>
      <c r="Q3506" s="638">
        <f t="shared" si="112"/>
        <v>0</v>
      </c>
      <c r="R3506" s="476" t="s">
        <v>1148</v>
      </c>
      <c r="S3506" s="636">
        <v>4205109214</v>
      </c>
      <c r="T3506" s="528" t="s">
        <v>13101</v>
      </c>
      <c r="U3506" s="636"/>
      <c r="V3506" s="636"/>
      <c r="W3506" s="634">
        <v>42735</v>
      </c>
      <c r="X3506" s="708">
        <v>42735</v>
      </c>
      <c r="Y3506" s="712" t="s">
        <v>13143</v>
      </c>
      <c r="Z3506" s="710">
        <v>984560.67</v>
      </c>
      <c r="AA3506" s="476" t="s">
        <v>1148</v>
      </c>
      <c r="AB3506" s="636">
        <v>4205109214</v>
      </c>
    </row>
    <row r="3507" spans="1:28" ht="67.5">
      <c r="A3507" s="475" t="s">
        <v>29229</v>
      </c>
      <c r="B3507" s="531" t="s">
        <v>12970</v>
      </c>
      <c r="C3507" s="528">
        <v>4218004730</v>
      </c>
      <c r="D3507" s="632" t="s">
        <v>268</v>
      </c>
      <c r="E3507" s="422" t="s">
        <v>9639</v>
      </c>
      <c r="F3507" s="634">
        <v>42724</v>
      </c>
      <c r="G3507" s="632"/>
      <c r="H3507" s="632"/>
      <c r="I3507" s="636" t="s">
        <v>1367</v>
      </c>
      <c r="J3507" s="422"/>
      <c r="K3507" s="632" t="s">
        <v>10</v>
      </c>
      <c r="L3507" s="639">
        <v>1</v>
      </c>
      <c r="M3507" s="639" t="s">
        <v>694</v>
      </c>
      <c r="N3507" s="637">
        <v>569566.93000000005</v>
      </c>
      <c r="O3507" s="637">
        <v>569566.93000000005</v>
      </c>
      <c r="P3507" s="647">
        <f t="shared" si="111"/>
        <v>0</v>
      </c>
      <c r="Q3507" s="638">
        <f t="shared" si="112"/>
        <v>0</v>
      </c>
      <c r="R3507" s="476" t="s">
        <v>1148</v>
      </c>
      <c r="S3507" s="636">
        <v>4205109214</v>
      </c>
      <c r="T3507" s="528" t="s">
        <v>13101</v>
      </c>
      <c r="U3507" s="636"/>
      <c r="V3507" s="636"/>
      <c r="W3507" s="634">
        <v>42735</v>
      </c>
      <c r="X3507" s="708">
        <v>42735</v>
      </c>
      <c r="Y3507" s="476" t="s">
        <v>13144</v>
      </c>
      <c r="Z3507" s="637">
        <v>569566.93000000005</v>
      </c>
      <c r="AA3507" s="476" t="s">
        <v>1148</v>
      </c>
      <c r="AB3507" s="636">
        <v>4205109214</v>
      </c>
    </row>
    <row r="3508" spans="1:28" ht="67.5">
      <c r="A3508" s="475" t="s">
        <v>29230</v>
      </c>
      <c r="B3508" s="531" t="s">
        <v>12959</v>
      </c>
      <c r="C3508" s="636">
        <v>4218102544</v>
      </c>
      <c r="D3508" s="632" t="s">
        <v>268</v>
      </c>
      <c r="E3508" s="422" t="s">
        <v>9639</v>
      </c>
      <c r="F3508" s="634">
        <v>42724</v>
      </c>
      <c r="G3508" s="632"/>
      <c r="H3508" s="632"/>
      <c r="I3508" s="636" t="s">
        <v>1367</v>
      </c>
      <c r="J3508" s="422"/>
      <c r="K3508" s="632" t="s">
        <v>10</v>
      </c>
      <c r="L3508" s="639">
        <v>1</v>
      </c>
      <c r="M3508" s="639" t="s">
        <v>694</v>
      </c>
      <c r="N3508" s="637">
        <v>353656.85</v>
      </c>
      <c r="O3508" s="637">
        <v>353656.85</v>
      </c>
      <c r="P3508" s="647">
        <f t="shared" si="111"/>
        <v>0</v>
      </c>
      <c r="Q3508" s="638">
        <f t="shared" si="112"/>
        <v>0</v>
      </c>
      <c r="R3508" s="476" t="s">
        <v>1148</v>
      </c>
      <c r="S3508" s="636">
        <v>4205109214</v>
      </c>
      <c r="T3508" s="528" t="s">
        <v>13101</v>
      </c>
      <c r="U3508" s="636"/>
      <c r="V3508" s="636"/>
      <c r="W3508" s="634">
        <v>42735</v>
      </c>
      <c r="X3508" s="708">
        <v>42735</v>
      </c>
      <c r="Y3508" s="476" t="s">
        <v>13145</v>
      </c>
      <c r="Z3508" s="637">
        <v>353656.85</v>
      </c>
      <c r="AA3508" s="476" t="s">
        <v>1148</v>
      </c>
      <c r="AB3508" s="636">
        <v>4205109214</v>
      </c>
    </row>
    <row r="3509" spans="1:28" ht="67.5">
      <c r="A3509" s="475" t="s">
        <v>29231</v>
      </c>
      <c r="B3509" s="531" t="s">
        <v>13000</v>
      </c>
      <c r="C3509" s="528">
        <v>4218020588</v>
      </c>
      <c r="D3509" s="632" t="s">
        <v>268</v>
      </c>
      <c r="E3509" s="422" t="s">
        <v>9639</v>
      </c>
      <c r="F3509" s="634">
        <v>42724</v>
      </c>
      <c r="G3509" s="632"/>
      <c r="H3509" s="632"/>
      <c r="I3509" s="636" t="s">
        <v>1367</v>
      </c>
      <c r="J3509" s="422"/>
      <c r="K3509" s="632" t="s">
        <v>10</v>
      </c>
      <c r="L3509" s="639">
        <v>1</v>
      </c>
      <c r="M3509" s="639" t="s">
        <v>694</v>
      </c>
      <c r="N3509" s="637">
        <v>338046.96</v>
      </c>
      <c r="O3509" s="637">
        <v>338046.96</v>
      </c>
      <c r="P3509" s="647">
        <f t="shared" si="111"/>
        <v>0</v>
      </c>
      <c r="Q3509" s="638">
        <f t="shared" si="112"/>
        <v>0</v>
      </c>
      <c r="R3509" s="476" t="s">
        <v>1148</v>
      </c>
      <c r="S3509" s="636">
        <v>4205109214</v>
      </c>
      <c r="T3509" s="528" t="s">
        <v>13101</v>
      </c>
      <c r="U3509" s="636"/>
      <c r="V3509" s="636"/>
      <c r="W3509" s="634">
        <v>42735</v>
      </c>
      <c r="X3509" s="708">
        <v>42735</v>
      </c>
      <c r="Y3509" s="476" t="s">
        <v>13146</v>
      </c>
      <c r="Z3509" s="637">
        <v>338046.96</v>
      </c>
      <c r="AA3509" s="476" t="s">
        <v>1148</v>
      </c>
      <c r="AB3509" s="636">
        <v>4205109214</v>
      </c>
    </row>
    <row r="3510" spans="1:28" ht="67.5">
      <c r="A3510" s="475" t="s">
        <v>29232</v>
      </c>
      <c r="B3510" s="531" t="s">
        <v>12962</v>
      </c>
      <c r="C3510" s="528">
        <v>4218025593</v>
      </c>
      <c r="D3510" s="632" t="s">
        <v>268</v>
      </c>
      <c r="E3510" s="422" t="s">
        <v>9639</v>
      </c>
      <c r="F3510" s="634">
        <v>42724</v>
      </c>
      <c r="G3510" s="632"/>
      <c r="H3510" s="632"/>
      <c r="I3510" s="636" t="s">
        <v>1367</v>
      </c>
      <c r="J3510" s="422"/>
      <c r="K3510" s="632" t="s">
        <v>10</v>
      </c>
      <c r="L3510" s="639">
        <v>1</v>
      </c>
      <c r="M3510" s="639" t="s">
        <v>694</v>
      </c>
      <c r="N3510" s="710">
        <v>203644.57</v>
      </c>
      <c r="O3510" s="710">
        <v>203644.57</v>
      </c>
      <c r="P3510" s="647">
        <f t="shared" si="111"/>
        <v>0</v>
      </c>
      <c r="Q3510" s="638">
        <f t="shared" si="112"/>
        <v>0</v>
      </c>
      <c r="R3510" s="476" t="s">
        <v>1148</v>
      </c>
      <c r="S3510" s="636">
        <v>4205109214</v>
      </c>
      <c r="T3510" s="528" t="s">
        <v>13101</v>
      </c>
      <c r="U3510" s="636"/>
      <c r="V3510" s="636"/>
      <c r="W3510" s="634">
        <v>42735</v>
      </c>
      <c r="X3510" s="708">
        <v>42735</v>
      </c>
      <c r="Y3510" s="680" t="s">
        <v>13147</v>
      </c>
      <c r="Z3510" s="710">
        <v>203644.57</v>
      </c>
      <c r="AA3510" s="476" t="s">
        <v>1148</v>
      </c>
      <c r="AB3510" s="636">
        <v>4205109214</v>
      </c>
    </row>
    <row r="3511" spans="1:28" ht="56.25">
      <c r="A3511" s="475" t="s">
        <v>29233</v>
      </c>
      <c r="B3511" s="531" t="s">
        <v>13135</v>
      </c>
      <c r="C3511" s="528">
        <v>4218017948</v>
      </c>
      <c r="D3511" s="632" t="s">
        <v>269</v>
      </c>
      <c r="E3511" s="632"/>
      <c r="F3511" s="634">
        <v>42711</v>
      </c>
      <c r="G3511" s="634">
        <v>42723</v>
      </c>
      <c r="H3511" s="632" t="s">
        <v>13148</v>
      </c>
      <c r="I3511" s="476" t="s">
        <v>12018</v>
      </c>
      <c r="J3511" s="422"/>
      <c r="K3511" s="632" t="s">
        <v>10</v>
      </c>
      <c r="L3511" s="639">
        <v>1</v>
      </c>
      <c r="M3511" s="639" t="s">
        <v>694</v>
      </c>
      <c r="N3511" s="637">
        <v>61845.3</v>
      </c>
      <c r="O3511" s="637">
        <v>61845.3</v>
      </c>
      <c r="P3511" s="647">
        <f t="shared" si="111"/>
        <v>0</v>
      </c>
      <c r="Q3511" s="638">
        <f t="shared" si="112"/>
        <v>0</v>
      </c>
      <c r="R3511" s="476" t="s">
        <v>563</v>
      </c>
      <c r="S3511" s="632" t="s">
        <v>1354</v>
      </c>
      <c r="T3511" s="528" t="s">
        <v>12953</v>
      </c>
      <c r="U3511" s="636"/>
      <c r="V3511" s="636"/>
      <c r="W3511" s="634">
        <v>42730</v>
      </c>
      <c r="X3511" s="670">
        <v>42730</v>
      </c>
      <c r="Y3511" s="422" t="s">
        <v>13149</v>
      </c>
      <c r="Z3511" s="637">
        <v>61845.3</v>
      </c>
      <c r="AA3511" s="476" t="s">
        <v>563</v>
      </c>
      <c r="AB3511" s="632" t="s">
        <v>1354</v>
      </c>
    </row>
    <row r="3512" spans="1:28" ht="67.5">
      <c r="A3512" s="475" t="s">
        <v>29234</v>
      </c>
      <c r="B3512" s="531" t="s">
        <v>13006</v>
      </c>
      <c r="C3512" s="528">
        <v>4218020669</v>
      </c>
      <c r="D3512" s="632" t="s">
        <v>269</v>
      </c>
      <c r="E3512" s="528" t="s">
        <v>12589</v>
      </c>
      <c r="F3512" s="634">
        <v>42712</v>
      </c>
      <c r="G3512" s="634">
        <v>42723</v>
      </c>
      <c r="H3512" s="632" t="s">
        <v>13150</v>
      </c>
      <c r="I3512" s="476" t="s">
        <v>12895</v>
      </c>
      <c r="J3512" s="422"/>
      <c r="K3512" s="632" t="s">
        <v>10</v>
      </c>
      <c r="L3512" s="639">
        <v>1</v>
      </c>
      <c r="M3512" s="639" t="s">
        <v>694</v>
      </c>
      <c r="N3512" s="637">
        <v>48239.360000000001</v>
      </c>
      <c r="O3512" s="637">
        <v>48239.360000000001</v>
      </c>
      <c r="P3512" s="647">
        <f t="shared" si="111"/>
        <v>0</v>
      </c>
      <c r="Q3512" s="638">
        <f t="shared" si="112"/>
        <v>0</v>
      </c>
      <c r="R3512" s="476" t="s">
        <v>1593</v>
      </c>
      <c r="S3512" s="636">
        <v>4217146884</v>
      </c>
      <c r="T3512" s="528" t="s">
        <v>12976</v>
      </c>
      <c r="U3512" s="636"/>
      <c r="V3512" s="636"/>
      <c r="W3512" s="634">
        <v>42730</v>
      </c>
      <c r="X3512" s="670">
        <v>42730</v>
      </c>
      <c r="Y3512" s="422" t="s">
        <v>13151</v>
      </c>
      <c r="Z3512" s="637">
        <v>48239.360000000001</v>
      </c>
      <c r="AA3512" s="476" t="s">
        <v>1593</v>
      </c>
      <c r="AB3512" s="636">
        <v>4217146884</v>
      </c>
    </row>
    <row r="3513" spans="1:28" ht="67.5">
      <c r="A3513" s="475" t="s">
        <v>29235</v>
      </c>
      <c r="B3513" s="531" t="s">
        <v>12942</v>
      </c>
      <c r="C3513" s="528">
        <v>4218005332</v>
      </c>
      <c r="D3513" s="632" t="s">
        <v>269</v>
      </c>
      <c r="E3513" s="528" t="s">
        <v>12589</v>
      </c>
      <c r="F3513" s="634">
        <v>42712</v>
      </c>
      <c r="G3513" s="634">
        <v>42723</v>
      </c>
      <c r="H3513" s="632" t="s">
        <v>13152</v>
      </c>
      <c r="I3513" s="476" t="s">
        <v>12895</v>
      </c>
      <c r="J3513" s="422"/>
      <c r="K3513" s="632" t="s">
        <v>10</v>
      </c>
      <c r="L3513" s="639">
        <v>1</v>
      </c>
      <c r="M3513" s="639" t="s">
        <v>694</v>
      </c>
      <c r="N3513" s="637">
        <v>148940.51999999999</v>
      </c>
      <c r="O3513" s="637">
        <v>148940.51999999999</v>
      </c>
      <c r="P3513" s="647">
        <f t="shared" si="111"/>
        <v>0</v>
      </c>
      <c r="Q3513" s="638">
        <f t="shared" si="112"/>
        <v>0</v>
      </c>
      <c r="R3513" s="476" t="s">
        <v>1593</v>
      </c>
      <c r="S3513" s="636">
        <v>4217146884</v>
      </c>
      <c r="T3513" s="528" t="s">
        <v>12976</v>
      </c>
      <c r="U3513" s="636"/>
      <c r="V3513" s="636"/>
      <c r="W3513" s="634">
        <v>42730</v>
      </c>
      <c r="X3513" s="670">
        <v>42730</v>
      </c>
      <c r="Y3513" s="422" t="s">
        <v>13153</v>
      </c>
      <c r="Z3513" s="637">
        <v>148940.51999999999</v>
      </c>
      <c r="AA3513" s="476" t="s">
        <v>1593</v>
      </c>
      <c r="AB3513" s="636">
        <v>4217146884</v>
      </c>
    </row>
    <row r="3514" spans="1:28" ht="67.5">
      <c r="A3514" s="475" t="s">
        <v>29236</v>
      </c>
      <c r="B3514" s="531" t="s">
        <v>12636</v>
      </c>
      <c r="C3514" s="528">
        <v>4253008551</v>
      </c>
      <c r="D3514" s="632" t="s">
        <v>269</v>
      </c>
      <c r="E3514" s="528" t="s">
        <v>12589</v>
      </c>
      <c r="F3514" s="634">
        <v>42713</v>
      </c>
      <c r="G3514" s="634">
        <v>42724</v>
      </c>
      <c r="H3514" s="713" t="s">
        <v>13154</v>
      </c>
      <c r="I3514" s="476" t="s">
        <v>12895</v>
      </c>
      <c r="J3514" s="422"/>
      <c r="K3514" s="632" t="s">
        <v>10</v>
      </c>
      <c r="L3514" s="639">
        <v>1</v>
      </c>
      <c r="M3514" s="639" t="s">
        <v>694</v>
      </c>
      <c r="N3514" s="710">
        <v>400945.75</v>
      </c>
      <c r="O3514" s="710">
        <v>400945.75</v>
      </c>
      <c r="P3514" s="647">
        <f t="shared" si="111"/>
        <v>0</v>
      </c>
      <c r="Q3514" s="638">
        <f t="shared" si="112"/>
        <v>0</v>
      </c>
      <c r="R3514" s="476" t="s">
        <v>1593</v>
      </c>
      <c r="S3514" s="636">
        <v>4217146884</v>
      </c>
      <c r="T3514" s="528" t="s">
        <v>12976</v>
      </c>
      <c r="U3514" s="636"/>
      <c r="V3514" s="636"/>
      <c r="W3514" s="634">
        <v>42730</v>
      </c>
      <c r="X3514" s="708">
        <v>42730</v>
      </c>
      <c r="Y3514" s="712" t="s">
        <v>13155</v>
      </c>
      <c r="Z3514" s="710">
        <v>400945.75</v>
      </c>
      <c r="AA3514" s="476" t="s">
        <v>1593</v>
      </c>
      <c r="AB3514" s="636">
        <v>4217146884</v>
      </c>
    </row>
    <row r="3515" spans="1:28" ht="67.5">
      <c r="A3515" s="475" t="s">
        <v>29237</v>
      </c>
      <c r="B3515" s="531" t="s">
        <v>13000</v>
      </c>
      <c r="C3515" s="528">
        <v>4218020588</v>
      </c>
      <c r="D3515" s="632" t="s">
        <v>269</v>
      </c>
      <c r="E3515" s="528" t="s">
        <v>12589</v>
      </c>
      <c r="F3515" s="634">
        <v>42713</v>
      </c>
      <c r="G3515" s="634">
        <v>42724</v>
      </c>
      <c r="H3515" s="713" t="s">
        <v>13156</v>
      </c>
      <c r="I3515" s="476" t="s">
        <v>12895</v>
      </c>
      <c r="J3515" s="422"/>
      <c r="K3515" s="632" t="s">
        <v>10</v>
      </c>
      <c r="L3515" s="639">
        <v>1</v>
      </c>
      <c r="M3515" s="639" t="s">
        <v>694</v>
      </c>
      <c r="N3515" s="637">
        <v>359018.39</v>
      </c>
      <c r="O3515" s="637">
        <v>359018.39</v>
      </c>
      <c r="P3515" s="647">
        <f t="shared" si="111"/>
        <v>0</v>
      </c>
      <c r="Q3515" s="638">
        <f t="shared" si="112"/>
        <v>0</v>
      </c>
      <c r="R3515" s="476" t="s">
        <v>1593</v>
      </c>
      <c r="S3515" s="636">
        <v>4217146884</v>
      </c>
      <c r="T3515" s="528" t="s">
        <v>12976</v>
      </c>
      <c r="U3515" s="636"/>
      <c r="V3515" s="636"/>
      <c r="W3515" s="634">
        <v>42730</v>
      </c>
      <c r="X3515" s="634">
        <v>42730</v>
      </c>
      <c r="Y3515" s="632" t="s">
        <v>13157</v>
      </c>
      <c r="Z3515" s="637">
        <v>359018.39</v>
      </c>
      <c r="AA3515" s="476" t="s">
        <v>1593</v>
      </c>
      <c r="AB3515" s="636">
        <v>4217146884</v>
      </c>
    </row>
    <row r="3516" spans="1:28" ht="56.25">
      <c r="A3516" s="475" t="s">
        <v>29238</v>
      </c>
      <c r="B3516" s="531" t="s">
        <v>12962</v>
      </c>
      <c r="C3516" s="528">
        <v>4218025593</v>
      </c>
      <c r="D3516" s="632" t="s">
        <v>269</v>
      </c>
      <c r="E3516" s="528" t="s">
        <v>12589</v>
      </c>
      <c r="F3516" s="634">
        <v>42713</v>
      </c>
      <c r="G3516" s="634">
        <v>42724</v>
      </c>
      <c r="H3516" s="713" t="s">
        <v>13158</v>
      </c>
      <c r="I3516" s="476" t="s">
        <v>12895</v>
      </c>
      <c r="J3516" s="422"/>
      <c r="K3516" s="632" t="s">
        <v>10</v>
      </c>
      <c r="L3516" s="639">
        <v>1</v>
      </c>
      <c r="M3516" s="639" t="s">
        <v>694</v>
      </c>
      <c r="N3516" s="637">
        <v>358821.78</v>
      </c>
      <c r="O3516" s="637">
        <v>358821.78</v>
      </c>
      <c r="P3516" s="647">
        <f t="shared" si="111"/>
        <v>0</v>
      </c>
      <c r="Q3516" s="638">
        <f t="shared" si="112"/>
        <v>0</v>
      </c>
      <c r="R3516" s="528" t="s">
        <v>12956</v>
      </c>
      <c r="S3516" s="636">
        <v>4253032434</v>
      </c>
      <c r="T3516" s="528" t="s">
        <v>12957</v>
      </c>
      <c r="U3516" s="636"/>
      <c r="V3516" s="636"/>
      <c r="W3516" s="634">
        <v>42730</v>
      </c>
      <c r="X3516" s="634">
        <v>42730</v>
      </c>
      <c r="Y3516" s="632" t="s">
        <v>13159</v>
      </c>
      <c r="Z3516" s="637">
        <v>358821.78</v>
      </c>
      <c r="AA3516" s="528" t="s">
        <v>12956</v>
      </c>
      <c r="AB3516" s="636">
        <v>4253032434</v>
      </c>
    </row>
    <row r="3517" spans="1:28" ht="67.5">
      <c r="A3517" s="475" t="s">
        <v>29239</v>
      </c>
      <c r="B3517" s="1181" t="s">
        <v>2047</v>
      </c>
      <c r="C3517" s="661">
        <v>4216003989</v>
      </c>
      <c r="D3517" s="715" t="s">
        <v>265</v>
      </c>
      <c r="E3517" s="716" t="s">
        <v>13160</v>
      </c>
      <c r="F3517" s="717">
        <v>42369</v>
      </c>
      <c r="G3517" s="717">
        <v>42727</v>
      </c>
      <c r="H3517" s="718" t="s">
        <v>13161</v>
      </c>
      <c r="I3517" s="719" t="s">
        <v>13162</v>
      </c>
      <c r="J3517" s="635">
        <v>1</v>
      </c>
      <c r="K3517" s="636">
        <v>1</v>
      </c>
      <c r="L3517" s="636">
        <f t="shared" ref="L3517:L3580" si="113">J3517-K3517</f>
        <v>0</v>
      </c>
      <c r="M3517" s="637">
        <v>390000</v>
      </c>
      <c r="N3517" s="637">
        <v>390000</v>
      </c>
      <c r="O3517" s="665">
        <f t="shared" ref="O3517:O3580" si="114">M3517-N3517</f>
        <v>0</v>
      </c>
      <c r="P3517" s="720">
        <f t="shared" ref="P3517:P3580" si="115">100-N3517/M3517*100</f>
        <v>0</v>
      </c>
      <c r="Q3517" s="718" t="s">
        <v>13163</v>
      </c>
      <c r="R3517" s="718">
        <v>4219000951</v>
      </c>
      <c r="S3517" s="718" t="s">
        <v>13164</v>
      </c>
      <c r="T3517" s="716"/>
      <c r="U3517" s="716"/>
      <c r="V3517" s="717">
        <v>42733</v>
      </c>
      <c r="W3517" s="717">
        <v>42733</v>
      </c>
      <c r="X3517" s="721" t="s">
        <v>13165</v>
      </c>
      <c r="Y3517" s="722">
        <v>390000</v>
      </c>
      <c r="Z3517" s="718" t="s">
        <v>13163</v>
      </c>
      <c r="AA3517" s="718">
        <v>4219000951</v>
      </c>
    </row>
    <row r="3518" spans="1:28" ht="67.5">
      <c r="A3518" s="475" t="s">
        <v>29240</v>
      </c>
      <c r="B3518" s="1181" t="s">
        <v>2047</v>
      </c>
      <c r="C3518" s="661">
        <v>4216003989</v>
      </c>
      <c r="D3518" s="715" t="s">
        <v>265</v>
      </c>
      <c r="E3518" s="716" t="s">
        <v>13166</v>
      </c>
      <c r="F3518" s="717">
        <v>42369</v>
      </c>
      <c r="G3518" s="717">
        <v>42727</v>
      </c>
      <c r="H3518" s="718" t="s">
        <v>13167</v>
      </c>
      <c r="I3518" s="719" t="s">
        <v>13162</v>
      </c>
      <c r="J3518" s="635">
        <v>1</v>
      </c>
      <c r="K3518" s="636">
        <v>1</v>
      </c>
      <c r="L3518" s="636">
        <f t="shared" si="113"/>
        <v>0</v>
      </c>
      <c r="M3518" s="637">
        <v>2100000</v>
      </c>
      <c r="N3518" s="637">
        <v>2100000</v>
      </c>
      <c r="O3518" s="665">
        <f t="shared" si="114"/>
        <v>0</v>
      </c>
      <c r="P3518" s="720">
        <f t="shared" si="115"/>
        <v>0</v>
      </c>
      <c r="Q3518" s="718" t="s">
        <v>262</v>
      </c>
      <c r="R3518" s="718">
        <v>7707049388</v>
      </c>
      <c r="S3518" s="718" t="s">
        <v>13168</v>
      </c>
      <c r="T3518" s="716"/>
      <c r="U3518" s="716"/>
      <c r="V3518" s="717">
        <v>42733</v>
      </c>
      <c r="W3518" s="717">
        <v>42733</v>
      </c>
      <c r="X3518" s="721" t="s">
        <v>13169</v>
      </c>
      <c r="Y3518" s="722">
        <v>2100000</v>
      </c>
      <c r="Z3518" s="718" t="s">
        <v>262</v>
      </c>
      <c r="AA3518" s="718">
        <v>7707049388</v>
      </c>
    </row>
    <row r="3519" spans="1:28" ht="101.25">
      <c r="A3519" s="475" t="s">
        <v>29241</v>
      </c>
      <c r="B3519" s="1181" t="s">
        <v>2047</v>
      </c>
      <c r="C3519" s="661">
        <v>4216003989</v>
      </c>
      <c r="D3519" s="715" t="s">
        <v>265</v>
      </c>
      <c r="E3519" s="716" t="s">
        <v>13170</v>
      </c>
      <c r="F3519" s="717">
        <v>42416</v>
      </c>
      <c r="G3519" s="717">
        <v>42429</v>
      </c>
      <c r="H3519" s="718" t="s">
        <v>13171</v>
      </c>
      <c r="I3519" s="719" t="s">
        <v>13172</v>
      </c>
      <c r="J3519" s="635">
        <v>1</v>
      </c>
      <c r="K3519" s="636">
        <v>1</v>
      </c>
      <c r="L3519" s="636">
        <f t="shared" si="113"/>
        <v>0</v>
      </c>
      <c r="M3519" s="637">
        <v>390000</v>
      </c>
      <c r="N3519" s="637">
        <v>390000</v>
      </c>
      <c r="O3519" s="665">
        <f t="shared" si="114"/>
        <v>0</v>
      </c>
      <c r="P3519" s="720">
        <f t="shared" si="115"/>
        <v>0</v>
      </c>
      <c r="Q3519" s="718" t="s">
        <v>13163</v>
      </c>
      <c r="R3519" s="718">
        <v>4218000951</v>
      </c>
      <c r="S3519" s="718" t="s">
        <v>13173</v>
      </c>
      <c r="T3519" s="717"/>
      <c r="U3519" s="717"/>
      <c r="V3519" s="717">
        <v>42438</v>
      </c>
      <c r="W3519" s="717">
        <v>42438</v>
      </c>
      <c r="X3519" s="719" t="s">
        <v>13174</v>
      </c>
      <c r="Y3519" s="722">
        <v>390000</v>
      </c>
      <c r="Z3519" s="718" t="s">
        <v>13163</v>
      </c>
      <c r="AA3519" s="718">
        <v>4218000951</v>
      </c>
    </row>
    <row r="3520" spans="1:28" ht="90">
      <c r="A3520" s="475" t="s">
        <v>29242</v>
      </c>
      <c r="B3520" s="1181" t="s">
        <v>2047</v>
      </c>
      <c r="C3520" s="661">
        <v>4216003989</v>
      </c>
      <c r="D3520" s="715" t="s">
        <v>557</v>
      </c>
      <c r="E3520" s="716" t="s">
        <v>13175</v>
      </c>
      <c r="F3520" s="717">
        <v>42369</v>
      </c>
      <c r="G3520" s="723">
        <v>42523</v>
      </c>
      <c r="H3520" s="718" t="s">
        <v>26040</v>
      </c>
      <c r="I3520" s="719" t="s">
        <v>13176</v>
      </c>
      <c r="J3520" s="635">
        <v>1</v>
      </c>
      <c r="K3520" s="724">
        <v>1</v>
      </c>
      <c r="L3520" s="636">
        <f t="shared" si="113"/>
        <v>0</v>
      </c>
      <c r="M3520" s="637">
        <v>71115.48</v>
      </c>
      <c r="N3520" s="637">
        <v>71115.48</v>
      </c>
      <c r="O3520" s="665">
        <f t="shared" si="114"/>
        <v>0</v>
      </c>
      <c r="P3520" s="720">
        <f t="shared" si="115"/>
        <v>0</v>
      </c>
      <c r="Q3520" s="718" t="s">
        <v>13177</v>
      </c>
      <c r="R3520" s="718">
        <v>4205250464</v>
      </c>
      <c r="S3520" s="718" t="s">
        <v>13178</v>
      </c>
      <c r="T3520" s="717"/>
      <c r="U3520" s="716"/>
      <c r="V3520" s="717">
        <v>42531</v>
      </c>
      <c r="W3520" s="717">
        <v>42531</v>
      </c>
      <c r="X3520" s="719" t="s">
        <v>13179</v>
      </c>
      <c r="Y3520" s="722">
        <v>71115.48</v>
      </c>
      <c r="Z3520" s="718" t="s">
        <v>13177</v>
      </c>
      <c r="AA3520" s="718">
        <v>4205250464</v>
      </c>
    </row>
    <row r="3521" spans="1:27" ht="90">
      <c r="A3521" s="475" t="s">
        <v>29243</v>
      </c>
      <c r="B3521" s="1181" t="s">
        <v>2047</v>
      </c>
      <c r="C3521" s="661">
        <v>4216003989</v>
      </c>
      <c r="D3521" s="715" t="s">
        <v>269</v>
      </c>
      <c r="E3521" s="716" t="s">
        <v>13180</v>
      </c>
      <c r="F3521" s="723">
        <v>42369</v>
      </c>
      <c r="G3521" s="723">
        <v>42426</v>
      </c>
      <c r="H3521" s="718" t="s">
        <v>13181</v>
      </c>
      <c r="I3521" s="719" t="s">
        <v>13182</v>
      </c>
      <c r="J3521" s="635">
        <v>1</v>
      </c>
      <c r="K3521" s="724">
        <v>1</v>
      </c>
      <c r="L3521" s="636">
        <f t="shared" si="113"/>
        <v>0</v>
      </c>
      <c r="M3521" s="637">
        <v>130928.85</v>
      </c>
      <c r="N3521" s="637">
        <v>130928.85</v>
      </c>
      <c r="O3521" s="665">
        <f t="shared" si="114"/>
        <v>0</v>
      </c>
      <c r="P3521" s="720">
        <f t="shared" si="115"/>
        <v>0</v>
      </c>
      <c r="Q3521" s="718" t="s">
        <v>13163</v>
      </c>
      <c r="R3521" s="718">
        <v>4219000951</v>
      </c>
      <c r="S3521" s="718" t="s">
        <v>13164</v>
      </c>
      <c r="T3521" s="717"/>
      <c r="U3521" s="717"/>
      <c r="V3521" s="717">
        <v>42432</v>
      </c>
      <c r="W3521" s="717">
        <v>42432</v>
      </c>
      <c r="X3521" s="719" t="s">
        <v>13183</v>
      </c>
      <c r="Y3521" s="722">
        <v>130928.85</v>
      </c>
      <c r="Z3521" s="718" t="s">
        <v>13163</v>
      </c>
      <c r="AA3521" s="718">
        <v>4219000951</v>
      </c>
    </row>
    <row r="3522" spans="1:27" ht="112.5">
      <c r="A3522" s="475" t="s">
        <v>29244</v>
      </c>
      <c r="B3522" s="1181" t="s">
        <v>2047</v>
      </c>
      <c r="C3522" s="661">
        <v>4216003989</v>
      </c>
      <c r="D3522" s="715" t="s">
        <v>269</v>
      </c>
      <c r="E3522" s="716" t="s">
        <v>13184</v>
      </c>
      <c r="F3522" s="723">
        <v>42369</v>
      </c>
      <c r="G3522" s="723">
        <v>42426</v>
      </c>
      <c r="H3522" s="718" t="s">
        <v>13185</v>
      </c>
      <c r="I3522" s="719" t="s">
        <v>841</v>
      </c>
      <c r="J3522" s="635">
        <v>1</v>
      </c>
      <c r="K3522" s="724">
        <v>1</v>
      </c>
      <c r="L3522" s="636">
        <f t="shared" si="113"/>
        <v>0</v>
      </c>
      <c r="M3522" s="637">
        <v>59198.06</v>
      </c>
      <c r="N3522" s="637">
        <v>59198.06</v>
      </c>
      <c r="O3522" s="665">
        <f t="shared" si="114"/>
        <v>0</v>
      </c>
      <c r="P3522" s="720">
        <f t="shared" si="115"/>
        <v>0</v>
      </c>
      <c r="Q3522" s="718" t="s">
        <v>13163</v>
      </c>
      <c r="R3522" s="718">
        <v>4218000951</v>
      </c>
      <c r="S3522" s="718" t="s">
        <v>13164</v>
      </c>
      <c r="T3522" s="717"/>
      <c r="U3522" s="717"/>
      <c r="V3522" s="717">
        <v>42432</v>
      </c>
      <c r="W3522" s="717">
        <v>42432</v>
      </c>
      <c r="X3522" s="719" t="s">
        <v>13186</v>
      </c>
      <c r="Y3522" s="722">
        <v>59198.06</v>
      </c>
      <c r="Z3522" s="718" t="s">
        <v>13163</v>
      </c>
      <c r="AA3522" s="718">
        <v>4218000951</v>
      </c>
    </row>
    <row r="3523" spans="1:27" ht="270">
      <c r="A3523" s="475" t="s">
        <v>29245</v>
      </c>
      <c r="B3523" s="1181" t="s">
        <v>2047</v>
      </c>
      <c r="C3523" s="661">
        <v>4216003989</v>
      </c>
      <c r="D3523" s="715" t="s">
        <v>269</v>
      </c>
      <c r="E3523" s="716" t="s">
        <v>13187</v>
      </c>
      <c r="F3523" s="717">
        <v>42467</v>
      </c>
      <c r="G3523" s="723">
        <v>42478</v>
      </c>
      <c r="H3523" s="718" t="s">
        <v>13188</v>
      </c>
      <c r="I3523" s="719" t="s">
        <v>13189</v>
      </c>
      <c r="J3523" s="635">
        <v>1</v>
      </c>
      <c r="K3523" s="724">
        <v>1</v>
      </c>
      <c r="L3523" s="636">
        <f t="shared" si="113"/>
        <v>0</v>
      </c>
      <c r="M3523" s="637">
        <v>15747153.369999999</v>
      </c>
      <c r="N3523" s="725">
        <v>15747153.369999999</v>
      </c>
      <c r="O3523" s="665">
        <f t="shared" si="114"/>
        <v>0</v>
      </c>
      <c r="P3523" s="720">
        <f t="shared" si="115"/>
        <v>0</v>
      </c>
      <c r="Q3523" s="726" t="s">
        <v>282</v>
      </c>
      <c r="R3523" s="718">
        <v>4205243178</v>
      </c>
      <c r="S3523" s="718" t="s">
        <v>13190</v>
      </c>
      <c r="T3523" s="717"/>
      <c r="U3523" s="716"/>
      <c r="V3523" s="717">
        <v>42485</v>
      </c>
      <c r="W3523" s="717">
        <v>42485</v>
      </c>
      <c r="X3523" s="727" t="s">
        <v>13191</v>
      </c>
      <c r="Y3523" s="728">
        <v>15747153.369999999</v>
      </c>
      <c r="Z3523" s="726" t="s">
        <v>282</v>
      </c>
      <c r="AA3523" s="718">
        <v>4205243178</v>
      </c>
    </row>
    <row r="3524" spans="1:27" ht="78.75">
      <c r="A3524" s="475" t="s">
        <v>29246</v>
      </c>
      <c r="B3524" s="1181" t="s">
        <v>2047</v>
      </c>
      <c r="C3524" s="661">
        <v>4216003989</v>
      </c>
      <c r="D3524" s="715" t="s">
        <v>269</v>
      </c>
      <c r="E3524" s="721" t="s">
        <v>13192</v>
      </c>
      <c r="F3524" s="717">
        <v>42495</v>
      </c>
      <c r="G3524" s="723">
        <v>42506</v>
      </c>
      <c r="H3524" s="718" t="s">
        <v>13193</v>
      </c>
      <c r="I3524" s="719" t="s">
        <v>13194</v>
      </c>
      <c r="J3524" s="635">
        <v>1</v>
      </c>
      <c r="K3524" s="724">
        <v>1</v>
      </c>
      <c r="L3524" s="636">
        <f t="shared" si="113"/>
        <v>0</v>
      </c>
      <c r="M3524" s="637">
        <v>6807512.1200000001</v>
      </c>
      <c r="N3524" s="637">
        <v>6807512.1200000001</v>
      </c>
      <c r="O3524" s="665">
        <f t="shared" si="114"/>
        <v>0</v>
      </c>
      <c r="P3524" s="720">
        <f t="shared" si="115"/>
        <v>0</v>
      </c>
      <c r="Q3524" s="718" t="s">
        <v>561</v>
      </c>
      <c r="R3524" s="718">
        <v>4217148426</v>
      </c>
      <c r="S3524" s="718" t="s">
        <v>13195</v>
      </c>
      <c r="T3524" s="717"/>
      <c r="U3524" s="716"/>
      <c r="V3524" s="717">
        <v>42513</v>
      </c>
      <c r="W3524" s="717">
        <v>42513</v>
      </c>
      <c r="X3524" s="719" t="s">
        <v>13196</v>
      </c>
      <c r="Y3524" s="722">
        <v>6807512.1200000001</v>
      </c>
      <c r="Z3524" s="718" t="s">
        <v>561</v>
      </c>
      <c r="AA3524" s="718">
        <v>4217148426</v>
      </c>
    </row>
    <row r="3525" spans="1:27" ht="90">
      <c r="A3525" s="475" t="s">
        <v>29247</v>
      </c>
      <c r="B3525" s="1181" t="s">
        <v>2047</v>
      </c>
      <c r="C3525" s="661">
        <v>4216003989</v>
      </c>
      <c r="D3525" s="715" t="s">
        <v>269</v>
      </c>
      <c r="E3525" s="716" t="s">
        <v>13197</v>
      </c>
      <c r="F3525" s="717">
        <v>42713</v>
      </c>
      <c r="G3525" s="717">
        <v>42724</v>
      </c>
      <c r="H3525" s="718" t="s">
        <v>13198</v>
      </c>
      <c r="I3525" s="719" t="s">
        <v>841</v>
      </c>
      <c r="J3525" s="635">
        <v>1</v>
      </c>
      <c r="K3525" s="636">
        <v>1</v>
      </c>
      <c r="L3525" s="636">
        <f t="shared" si="113"/>
        <v>0</v>
      </c>
      <c r="M3525" s="637">
        <v>7047653.3499999996</v>
      </c>
      <c r="N3525" s="637">
        <v>7047653</v>
      </c>
      <c r="O3525" s="665">
        <f t="shared" si="114"/>
        <v>0.34999999962747097</v>
      </c>
      <c r="P3525" s="720">
        <f t="shared" si="115"/>
        <v>4.9661920371590895E-6</v>
      </c>
      <c r="Q3525" s="718" t="s">
        <v>12972</v>
      </c>
      <c r="R3525" s="718">
        <v>42147166136</v>
      </c>
      <c r="S3525" s="718" t="s">
        <v>13199</v>
      </c>
      <c r="T3525" s="716"/>
      <c r="U3525" s="716"/>
      <c r="V3525" s="717">
        <v>42730</v>
      </c>
      <c r="W3525" s="717">
        <v>42730</v>
      </c>
      <c r="X3525" s="721" t="s">
        <v>13200</v>
      </c>
      <c r="Y3525" s="722">
        <v>7047653</v>
      </c>
      <c r="Z3525" s="718" t="s">
        <v>12972</v>
      </c>
      <c r="AA3525" s="718">
        <v>42147166136</v>
      </c>
    </row>
    <row r="3526" spans="1:27" ht="56.25">
      <c r="A3526" s="475" t="s">
        <v>29248</v>
      </c>
      <c r="B3526" s="1181" t="s">
        <v>2047</v>
      </c>
      <c r="C3526" s="661">
        <v>4216003989</v>
      </c>
      <c r="D3526" s="715" t="s">
        <v>272</v>
      </c>
      <c r="E3526" s="716" t="s">
        <v>13201</v>
      </c>
      <c r="F3526" s="717">
        <v>42288</v>
      </c>
      <c r="G3526" s="717">
        <v>42346</v>
      </c>
      <c r="H3526" s="718" t="s">
        <v>13202</v>
      </c>
      <c r="I3526" s="661" t="s">
        <v>13203</v>
      </c>
      <c r="J3526" s="635">
        <v>1</v>
      </c>
      <c r="K3526" s="636">
        <v>1</v>
      </c>
      <c r="L3526" s="636">
        <f t="shared" si="113"/>
        <v>0</v>
      </c>
      <c r="M3526" s="637">
        <v>210577.06</v>
      </c>
      <c r="N3526" s="637">
        <v>210559.8</v>
      </c>
      <c r="O3526" s="665">
        <f t="shared" si="114"/>
        <v>17.260000000009313</v>
      </c>
      <c r="P3526" s="720">
        <f t="shared" si="115"/>
        <v>8.1965243507511332E-3</v>
      </c>
      <c r="Q3526" s="718" t="s">
        <v>13204</v>
      </c>
      <c r="R3526" s="718">
        <v>7726311464</v>
      </c>
      <c r="S3526" s="718" t="s">
        <v>13205</v>
      </c>
      <c r="T3526" s="729">
        <v>42359</v>
      </c>
      <c r="U3526" s="717"/>
      <c r="V3526" s="717">
        <v>42380</v>
      </c>
      <c r="W3526" s="717">
        <v>42383</v>
      </c>
      <c r="X3526" s="719" t="s">
        <v>13206</v>
      </c>
      <c r="Y3526" s="722">
        <v>210559.8</v>
      </c>
      <c r="Z3526" s="718" t="s">
        <v>13204</v>
      </c>
      <c r="AA3526" s="718">
        <v>7726311464</v>
      </c>
    </row>
    <row r="3527" spans="1:27" ht="90">
      <c r="A3527" s="475" t="s">
        <v>29249</v>
      </c>
      <c r="B3527" s="1181" t="s">
        <v>2047</v>
      </c>
      <c r="C3527" s="661">
        <v>4216003989</v>
      </c>
      <c r="D3527" s="715" t="s">
        <v>272</v>
      </c>
      <c r="E3527" s="716" t="s">
        <v>13207</v>
      </c>
      <c r="F3527" s="717">
        <v>42288</v>
      </c>
      <c r="G3527" s="717">
        <v>42345</v>
      </c>
      <c r="H3527" s="718" t="s">
        <v>13208</v>
      </c>
      <c r="I3527" s="661" t="s">
        <v>13209</v>
      </c>
      <c r="J3527" s="635">
        <v>1</v>
      </c>
      <c r="K3527" s="636">
        <v>1</v>
      </c>
      <c r="L3527" s="636">
        <f t="shared" si="113"/>
        <v>0</v>
      </c>
      <c r="M3527" s="637">
        <v>183404.59</v>
      </c>
      <c r="N3527" s="637">
        <v>182272.58</v>
      </c>
      <c r="O3527" s="665">
        <f t="shared" si="114"/>
        <v>1132.0100000000093</v>
      </c>
      <c r="P3527" s="720">
        <f t="shared" si="115"/>
        <v>0.61722010337909694</v>
      </c>
      <c r="Q3527" s="718" t="s">
        <v>13210</v>
      </c>
      <c r="R3527" s="718">
        <v>6685000056</v>
      </c>
      <c r="S3527" s="718" t="s">
        <v>13211</v>
      </c>
      <c r="T3527" s="729">
        <v>42360</v>
      </c>
      <c r="U3527" s="717"/>
      <c r="V3527" s="717">
        <v>42380</v>
      </c>
      <c r="W3527" s="717">
        <v>42383</v>
      </c>
      <c r="X3527" s="719" t="s">
        <v>13212</v>
      </c>
      <c r="Y3527" s="722">
        <v>182272.58</v>
      </c>
      <c r="Z3527" s="718" t="s">
        <v>13210</v>
      </c>
      <c r="AA3527" s="718">
        <v>6685000056</v>
      </c>
    </row>
    <row r="3528" spans="1:27" ht="56.25">
      <c r="A3528" s="475" t="s">
        <v>29250</v>
      </c>
      <c r="B3528" s="1181" t="s">
        <v>2047</v>
      </c>
      <c r="C3528" s="661">
        <v>4216003989</v>
      </c>
      <c r="D3528" s="715" t="s">
        <v>272</v>
      </c>
      <c r="E3528" s="716" t="s">
        <v>13213</v>
      </c>
      <c r="F3528" s="717">
        <v>42288</v>
      </c>
      <c r="G3528" s="717">
        <v>42347</v>
      </c>
      <c r="H3528" s="718" t="s">
        <v>13202</v>
      </c>
      <c r="I3528" s="661" t="s">
        <v>13214</v>
      </c>
      <c r="J3528" s="635">
        <v>1</v>
      </c>
      <c r="K3528" s="636">
        <v>1</v>
      </c>
      <c r="L3528" s="636">
        <f t="shared" si="113"/>
        <v>0</v>
      </c>
      <c r="M3528" s="637">
        <v>113657.28</v>
      </c>
      <c r="N3528" s="637">
        <v>113657.28</v>
      </c>
      <c r="O3528" s="665">
        <f t="shared" si="114"/>
        <v>0</v>
      </c>
      <c r="P3528" s="720">
        <f t="shared" si="115"/>
        <v>0</v>
      </c>
      <c r="Q3528" s="718" t="s">
        <v>13215</v>
      </c>
      <c r="R3528" s="718">
        <v>7718538045</v>
      </c>
      <c r="S3528" s="718" t="s">
        <v>13216</v>
      </c>
      <c r="T3528" s="729">
        <v>42360</v>
      </c>
      <c r="U3528" s="717"/>
      <c r="V3528" s="717">
        <v>42380</v>
      </c>
      <c r="W3528" s="717">
        <v>42383</v>
      </c>
      <c r="X3528" s="719" t="s">
        <v>13217</v>
      </c>
      <c r="Y3528" s="722">
        <v>113657.28</v>
      </c>
      <c r="Z3528" s="718" t="s">
        <v>13215</v>
      </c>
      <c r="AA3528" s="718">
        <v>7718538045</v>
      </c>
    </row>
    <row r="3529" spans="1:27" ht="67.5">
      <c r="A3529" s="475" t="s">
        <v>29251</v>
      </c>
      <c r="B3529" s="1181" t="s">
        <v>2047</v>
      </c>
      <c r="C3529" s="661">
        <v>4216003989</v>
      </c>
      <c r="D3529" s="715" t="s">
        <v>272</v>
      </c>
      <c r="E3529" s="716" t="s">
        <v>13218</v>
      </c>
      <c r="F3529" s="717">
        <v>42288</v>
      </c>
      <c r="G3529" s="717">
        <v>42346</v>
      </c>
      <c r="H3529" s="718" t="s">
        <v>13202</v>
      </c>
      <c r="I3529" s="661" t="s">
        <v>13219</v>
      </c>
      <c r="J3529" s="635">
        <v>1</v>
      </c>
      <c r="K3529" s="636">
        <v>1</v>
      </c>
      <c r="L3529" s="636">
        <f t="shared" si="113"/>
        <v>0</v>
      </c>
      <c r="M3529" s="637">
        <v>85967.18</v>
      </c>
      <c r="N3529" s="637">
        <v>85941.24</v>
      </c>
      <c r="O3529" s="665">
        <f t="shared" si="114"/>
        <v>25.939999999987776</v>
      </c>
      <c r="P3529" s="720">
        <f t="shared" si="115"/>
        <v>3.017430605491711E-2</v>
      </c>
      <c r="Q3529" s="718" t="s">
        <v>13220</v>
      </c>
      <c r="R3529" s="718">
        <v>7726311464</v>
      </c>
      <c r="S3529" s="718" t="s">
        <v>13221</v>
      </c>
      <c r="T3529" s="729">
        <v>42359</v>
      </c>
      <c r="U3529" s="717"/>
      <c r="V3529" s="717">
        <v>42380</v>
      </c>
      <c r="W3529" s="717">
        <v>42383</v>
      </c>
      <c r="X3529" s="719" t="s">
        <v>13222</v>
      </c>
      <c r="Y3529" s="722">
        <v>85941.24</v>
      </c>
      <c r="Z3529" s="718" t="s">
        <v>13220</v>
      </c>
      <c r="AA3529" s="718">
        <v>7726311464</v>
      </c>
    </row>
    <row r="3530" spans="1:27" ht="78.75">
      <c r="A3530" s="475" t="s">
        <v>29252</v>
      </c>
      <c r="B3530" s="1181" t="s">
        <v>2047</v>
      </c>
      <c r="C3530" s="661">
        <v>4216003989</v>
      </c>
      <c r="D3530" s="715" t="s">
        <v>272</v>
      </c>
      <c r="E3530" s="716" t="s">
        <v>13223</v>
      </c>
      <c r="F3530" s="717">
        <v>42288</v>
      </c>
      <c r="G3530" s="717">
        <v>42346</v>
      </c>
      <c r="H3530" s="718" t="s">
        <v>13202</v>
      </c>
      <c r="I3530" s="661" t="s">
        <v>13224</v>
      </c>
      <c r="J3530" s="635">
        <v>1</v>
      </c>
      <c r="K3530" s="636">
        <v>1</v>
      </c>
      <c r="L3530" s="636">
        <f t="shared" si="113"/>
        <v>0</v>
      </c>
      <c r="M3530" s="637">
        <v>32131.439999999999</v>
      </c>
      <c r="N3530" s="637">
        <v>32128.799999999999</v>
      </c>
      <c r="O3530" s="665">
        <f t="shared" si="114"/>
        <v>2.6399999999994179</v>
      </c>
      <c r="P3530" s="720">
        <f t="shared" si="115"/>
        <v>8.2162517459494211E-3</v>
      </c>
      <c r="Q3530" s="718" t="s">
        <v>13225</v>
      </c>
      <c r="R3530" s="718">
        <v>5408130693</v>
      </c>
      <c r="S3530" s="718" t="s">
        <v>13226</v>
      </c>
      <c r="T3530" s="729">
        <v>42359</v>
      </c>
      <c r="U3530" s="717"/>
      <c r="V3530" s="717">
        <v>42380</v>
      </c>
      <c r="W3530" s="717">
        <v>42383</v>
      </c>
      <c r="X3530" s="719" t="s">
        <v>13227</v>
      </c>
      <c r="Y3530" s="722">
        <v>32128.799999999999</v>
      </c>
      <c r="Z3530" s="718" t="s">
        <v>13225</v>
      </c>
      <c r="AA3530" s="718">
        <v>5408130693</v>
      </c>
    </row>
    <row r="3531" spans="1:27" ht="67.5">
      <c r="A3531" s="475" t="s">
        <v>29253</v>
      </c>
      <c r="B3531" s="1181" t="s">
        <v>2047</v>
      </c>
      <c r="C3531" s="661">
        <v>4216003989</v>
      </c>
      <c r="D3531" s="715" t="s">
        <v>272</v>
      </c>
      <c r="E3531" s="716" t="s">
        <v>13228</v>
      </c>
      <c r="F3531" s="717">
        <v>42288</v>
      </c>
      <c r="G3531" s="717">
        <v>42349</v>
      </c>
      <c r="H3531" s="718" t="s">
        <v>13202</v>
      </c>
      <c r="I3531" s="661" t="s">
        <v>13229</v>
      </c>
      <c r="J3531" s="635">
        <v>1</v>
      </c>
      <c r="K3531" s="636">
        <v>1</v>
      </c>
      <c r="L3531" s="636">
        <f t="shared" si="113"/>
        <v>0</v>
      </c>
      <c r="M3531" s="637">
        <v>89548.800000000003</v>
      </c>
      <c r="N3531" s="637">
        <v>87967.44</v>
      </c>
      <c r="O3531" s="665">
        <f t="shared" si="114"/>
        <v>1581.3600000000006</v>
      </c>
      <c r="P3531" s="720">
        <f t="shared" si="115"/>
        <v>1.7659198113207566</v>
      </c>
      <c r="Q3531" s="718" t="s">
        <v>13230</v>
      </c>
      <c r="R3531" s="718">
        <v>7731241639</v>
      </c>
      <c r="S3531" s="718" t="s">
        <v>13231</v>
      </c>
      <c r="T3531" s="729">
        <v>42381</v>
      </c>
      <c r="U3531" s="717"/>
      <c r="V3531" s="717">
        <v>42381</v>
      </c>
      <c r="W3531" s="717">
        <v>42384</v>
      </c>
      <c r="X3531" s="719" t="s">
        <v>13232</v>
      </c>
      <c r="Y3531" s="722">
        <v>87967.44</v>
      </c>
      <c r="Z3531" s="718" t="s">
        <v>13230</v>
      </c>
      <c r="AA3531" s="718">
        <v>7731241639</v>
      </c>
    </row>
    <row r="3532" spans="1:27" ht="90">
      <c r="A3532" s="475" t="s">
        <v>29254</v>
      </c>
      <c r="B3532" s="1181" t="s">
        <v>2047</v>
      </c>
      <c r="C3532" s="661">
        <v>4216003989</v>
      </c>
      <c r="D3532" s="715" t="s">
        <v>272</v>
      </c>
      <c r="E3532" s="716" t="s">
        <v>13233</v>
      </c>
      <c r="F3532" s="717">
        <v>42324</v>
      </c>
      <c r="G3532" s="717">
        <v>42339</v>
      </c>
      <c r="H3532" s="718" t="s">
        <v>13234</v>
      </c>
      <c r="I3532" s="661" t="s">
        <v>13235</v>
      </c>
      <c r="J3532" s="635">
        <v>1</v>
      </c>
      <c r="K3532" s="636">
        <v>1</v>
      </c>
      <c r="L3532" s="636">
        <f t="shared" si="113"/>
        <v>0</v>
      </c>
      <c r="M3532" s="637">
        <v>27106027.640000001</v>
      </c>
      <c r="N3532" s="637">
        <v>26745200</v>
      </c>
      <c r="O3532" s="665">
        <f t="shared" si="114"/>
        <v>360827.6400000006</v>
      </c>
      <c r="P3532" s="720">
        <f t="shared" si="115"/>
        <v>1.3311712243203431</v>
      </c>
      <c r="Q3532" s="730" t="s">
        <v>13236</v>
      </c>
      <c r="R3532" s="718">
        <v>5410782150</v>
      </c>
      <c r="S3532" s="718" t="s">
        <v>13237</v>
      </c>
      <c r="T3532" s="729">
        <v>42367</v>
      </c>
      <c r="U3532" s="717"/>
      <c r="V3532" s="717">
        <v>42381</v>
      </c>
      <c r="W3532" s="717">
        <v>42384</v>
      </c>
      <c r="X3532" s="719" t="s">
        <v>13238</v>
      </c>
      <c r="Y3532" s="722">
        <v>26745200</v>
      </c>
      <c r="Z3532" s="730" t="s">
        <v>13236</v>
      </c>
      <c r="AA3532" s="718">
        <v>5410782150</v>
      </c>
    </row>
    <row r="3533" spans="1:27" ht="78.75">
      <c r="A3533" s="475" t="s">
        <v>29255</v>
      </c>
      <c r="B3533" s="1181" t="s">
        <v>2047</v>
      </c>
      <c r="C3533" s="661">
        <v>4216003989</v>
      </c>
      <c r="D3533" s="715" t="s">
        <v>272</v>
      </c>
      <c r="E3533" s="716" t="s">
        <v>13239</v>
      </c>
      <c r="F3533" s="717">
        <v>42288</v>
      </c>
      <c r="G3533" s="717">
        <v>42352</v>
      </c>
      <c r="H3533" s="718" t="s">
        <v>13240</v>
      </c>
      <c r="I3533" s="661" t="s">
        <v>13241</v>
      </c>
      <c r="J3533" s="635">
        <v>1</v>
      </c>
      <c r="K3533" s="636">
        <v>1</v>
      </c>
      <c r="L3533" s="636">
        <f t="shared" si="113"/>
        <v>0</v>
      </c>
      <c r="M3533" s="637">
        <v>96233.3</v>
      </c>
      <c r="N3533" s="637">
        <v>92100</v>
      </c>
      <c r="O3533" s="665">
        <f t="shared" si="114"/>
        <v>4133.3000000000029</v>
      </c>
      <c r="P3533" s="720">
        <f t="shared" si="115"/>
        <v>4.2950828871087197</v>
      </c>
      <c r="Q3533" s="718" t="s">
        <v>13242</v>
      </c>
      <c r="R3533" s="718">
        <v>4206012864</v>
      </c>
      <c r="S3533" s="718" t="s">
        <v>13243</v>
      </c>
      <c r="T3533" s="717">
        <v>42380</v>
      </c>
      <c r="U3533" s="717"/>
      <c r="V3533" s="717">
        <v>42381</v>
      </c>
      <c r="W3533" s="717">
        <v>42384</v>
      </c>
      <c r="X3533" s="719" t="s">
        <v>13244</v>
      </c>
      <c r="Y3533" s="722">
        <v>92100</v>
      </c>
      <c r="Z3533" s="718" t="s">
        <v>13242</v>
      </c>
      <c r="AA3533" s="718">
        <v>4206012864</v>
      </c>
    </row>
    <row r="3534" spans="1:27" ht="56.25">
      <c r="A3534" s="475" t="s">
        <v>29256</v>
      </c>
      <c r="B3534" s="1181" t="s">
        <v>2047</v>
      </c>
      <c r="C3534" s="661">
        <v>4216003989</v>
      </c>
      <c r="D3534" s="715" t="s">
        <v>272</v>
      </c>
      <c r="E3534" s="716" t="s">
        <v>13245</v>
      </c>
      <c r="F3534" s="717">
        <v>42288</v>
      </c>
      <c r="G3534" s="717">
        <v>42339</v>
      </c>
      <c r="H3534" s="718" t="s">
        <v>13234</v>
      </c>
      <c r="I3534" s="661" t="s">
        <v>13235</v>
      </c>
      <c r="J3534" s="635">
        <v>1</v>
      </c>
      <c r="K3534" s="636">
        <v>1</v>
      </c>
      <c r="L3534" s="636">
        <f t="shared" si="113"/>
        <v>0</v>
      </c>
      <c r="M3534" s="637">
        <v>66615495.560000002</v>
      </c>
      <c r="N3534" s="637">
        <v>65118000</v>
      </c>
      <c r="O3534" s="665">
        <f t="shared" si="114"/>
        <v>1497495.5600000024</v>
      </c>
      <c r="P3534" s="720">
        <f t="shared" si="115"/>
        <v>2.2479688057731551</v>
      </c>
      <c r="Q3534" s="730" t="s">
        <v>13246</v>
      </c>
      <c r="R3534" s="718">
        <v>5410782151</v>
      </c>
      <c r="S3534" s="718" t="s">
        <v>13247</v>
      </c>
      <c r="T3534" s="729">
        <v>42367</v>
      </c>
      <c r="U3534" s="717"/>
      <c r="V3534" s="717">
        <v>42381</v>
      </c>
      <c r="W3534" s="717">
        <v>42978</v>
      </c>
      <c r="X3534" s="719" t="s">
        <v>13248</v>
      </c>
      <c r="Y3534" s="722">
        <v>65118000</v>
      </c>
      <c r="Z3534" s="730" t="s">
        <v>13246</v>
      </c>
      <c r="AA3534" s="718">
        <v>5410782151</v>
      </c>
    </row>
    <row r="3535" spans="1:27" ht="123.75">
      <c r="A3535" s="475" t="s">
        <v>29257</v>
      </c>
      <c r="B3535" s="1181" t="s">
        <v>2047</v>
      </c>
      <c r="C3535" s="661">
        <v>4216003989</v>
      </c>
      <c r="D3535" s="715" t="s">
        <v>272</v>
      </c>
      <c r="E3535" s="716" t="s">
        <v>13249</v>
      </c>
      <c r="F3535" s="717">
        <v>42288</v>
      </c>
      <c r="G3535" s="717">
        <v>42347</v>
      </c>
      <c r="H3535" s="718" t="s">
        <v>13250</v>
      </c>
      <c r="I3535" s="661" t="s">
        <v>13251</v>
      </c>
      <c r="J3535" s="635">
        <v>1</v>
      </c>
      <c r="K3535" s="636">
        <v>1</v>
      </c>
      <c r="L3535" s="636">
        <f t="shared" si="113"/>
        <v>0</v>
      </c>
      <c r="M3535" s="637">
        <v>3587793.83</v>
      </c>
      <c r="N3535" s="637">
        <v>3587793.83</v>
      </c>
      <c r="O3535" s="665">
        <f t="shared" si="114"/>
        <v>0</v>
      </c>
      <c r="P3535" s="720">
        <f t="shared" si="115"/>
        <v>0</v>
      </c>
      <c r="Q3535" s="718" t="s">
        <v>13252</v>
      </c>
      <c r="R3535" s="731">
        <v>744702823487</v>
      </c>
      <c r="S3535" s="718" t="s">
        <v>13253</v>
      </c>
      <c r="T3535" s="729">
        <v>42367</v>
      </c>
      <c r="U3535" s="717"/>
      <c r="V3535" s="717">
        <v>42381</v>
      </c>
      <c r="W3535" s="717">
        <v>42384</v>
      </c>
      <c r="X3535" s="719" t="s">
        <v>13254</v>
      </c>
      <c r="Y3535" s="722">
        <v>3587793.83</v>
      </c>
      <c r="Z3535" s="718" t="s">
        <v>13252</v>
      </c>
      <c r="AA3535" s="731">
        <v>744702823487</v>
      </c>
    </row>
    <row r="3536" spans="1:27" ht="123.75">
      <c r="A3536" s="475" t="s">
        <v>29258</v>
      </c>
      <c r="B3536" s="1181" t="s">
        <v>2047</v>
      </c>
      <c r="C3536" s="661">
        <v>4216003989</v>
      </c>
      <c r="D3536" s="715" t="s">
        <v>272</v>
      </c>
      <c r="E3536" s="716" t="s">
        <v>13255</v>
      </c>
      <c r="F3536" s="717">
        <v>42288</v>
      </c>
      <c r="G3536" s="717">
        <v>42352</v>
      </c>
      <c r="H3536" s="718" t="s">
        <v>13202</v>
      </c>
      <c r="I3536" s="661" t="s">
        <v>13256</v>
      </c>
      <c r="J3536" s="635">
        <v>1</v>
      </c>
      <c r="K3536" s="636">
        <v>1</v>
      </c>
      <c r="L3536" s="636">
        <f t="shared" si="113"/>
        <v>0</v>
      </c>
      <c r="M3536" s="637">
        <v>388737.56</v>
      </c>
      <c r="N3536" s="637">
        <v>388572.69</v>
      </c>
      <c r="O3536" s="665">
        <f t="shared" si="114"/>
        <v>164.86999999999534</v>
      </c>
      <c r="P3536" s="720">
        <f t="shared" si="115"/>
        <v>4.2411646561760108E-2</v>
      </c>
      <c r="Q3536" s="718" t="s">
        <v>13220</v>
      </c>
      <c r="R3536" s="718">
        <v>7726311464</v>
      </c>
      <c r="S3536" s="718" t="s">
        <v>13221</v>
      </c>
      <c r="T3536" s="717">
        <v>42363</v>
      </c>
      <c r="U3536" s="717"/>
      <c r="V3536" s="717">
        <v>42381</v>
      </c>
      <c r="W3536" s="717">
        <v>42384</v>
      </c>
      <c r="X3536" s="719" t="s">
        <v>13257</v>
      </c>
      <c r="Y3536" s="722">
        <v>388572.69</v>
      </c>
      <c r="Z3536" s="718" t="s">
        <v>13220</v>
      </c>
      <c r="AA3536" s="718">
        <v>7726311464</v>
      </c>
    </row>
    <row r="3537" spans="1:27" ht="67.5">
      <c r="A3537" s="475" t="s">
        <v>29259</v>
      </c>
      <c r="B3537" s="1181" t="s">
        <v>2047</v>
      </c>
      <c r="C3537" s="661">
        <v>4216003989</v>
      </c>
      <c r="D3537" s="715" t="s">
        <v>272</v>
      </c>
      <c r="E3537" s="715" t="s">
        <v>13258</v>
      </c>
      <c r="F3537" s="717">
        <v>42288</v>
      </c>
      <c r="G3537" s="717">
        <v>42353</v>
      </c>
      <c r="H3537" s="718" t="s">
        <v>13202</v>
      </c>
      <c r="I3537" s="661" t="s">
        <v>13259</v>
      </c>
      <c r="J3537" s="635">
        <v>1</v>
      </c>
      <c r="K3537" s="636">
        <v>1</v>
      </c>
      <c r="L3537" s="636">
        <f t="shared" si="113"/>
        <v>0</v>
      </c>
      <c r="M3537" s="637">
        <v>370715.7</v>
      </c>
      <c r="N3537" s="637">
        <v>370714.83</v>
      </c>
      <c r="O3537" s="665">
        <f t="shared" si="114"/>
        <v>0.86999999999534339</v>
      </c>
      <c r="P3537" s="720">
        <f t="shared" si="115"/>
        <v>2.3468118560288076E-4</v>
      </c>
      <c r="Q3537" s="718" t="s">
        <v>13220</v>
      </c>
      <c r="R3537" s="718">
        <v>7726311464</v>
      </c>
      <c r="S3537" s="718" t="s">
        <v>13221</v>
      </c>
      <c r="T3537" s="729">
        <v>42388</v>
      </c>
      <c r="U3537" s="717"/>
      <c r="V3537" s="717">
        <v>42395</v>
      </c>
      <c r="W3537" s="717">
        <v>42395</v>
      </c>
      <c r="X3537" s="719" t="s">
        <v>13260</v>
      </c>
      <c r="Y3537" s="722">
        <v>370714.83</v>
      </c>
      <c r="Z3537" s="718" t="s">
        <v>13220</v>
      </c>
      <c r="AA3537" s="718">
        <v>7726311464</v>
      </c>
    </row>
    <row r="3538" spans="1:27" ht="78.75">
      <c r="A3538" s="475" t="s">
        <v>29260</v>
      </c>
      <c r="B3538" s="1181" t="s">
        <v>2047</v>
      </c>
      <c r="C3538" s="661">
        <v>4216003989</v>
      </c>
      <c r="D3538" s="715" t="s">
        <v>272</v>
      </c>
      <c r="E3538" s="715" t="s">
        <v>13261</v>
      </c>
      <c r="F3538" s="717">
        <v>42288</v>
      </c>
      <c r="G3538" s="717">
        <v>42355</v>
      </c>
      <c r="H3538" s="718" t="s">
        <v>13202</v>
      </c>
      <c r="I3538" s="661" t="s">
        <v>13262</v>
      </c>
      <c r="J3538" s="635">
        <v>1</v>
      </c>
      <c r="K3538" s="636">
        <v>1</v>
      </c>
      <c r="L3538" s="636">
        <f t="shared" si="113"/>
        <v>0</v>
      </c>
      <c r="M3538" s="637">
        <v>252201.16</v>
      </c>
      <c r="N3538" s="637">
        <v>249974.45</v>
      </c>
      <c r="O3538" s="665">
        <f t="shared" si="114"/>
        <v>2226.7099999999919</v>
      </c>
      <c r="P3538" s="720">
        <f t="shared" si="115"/>
        <v>0.88291029272029675</v>
      </c>
      <c r="Q3538" s="718" t="s">
        <v>13263</v>
      </c>
      <c r="R3538" s="718">
        <v>5408130693</v>
      </c>
      <c r="S3538" s="718" t="s">
        <v>13226</v>
      </c>
      <c r="T3538" s="729">
        <v>42388</v>
      </c>
      <c r="U3538" s="717"/>
      <c r="V3538" s="717">
        <v>42395</v>
      </c>
      <c r="W3538" s="717">
        <v>42395</v>
      </c>
      <c r="X3538" s="719" t="s">
        <v>13264</v>
      </c>
      <c r="Y3538" s="722">
        <v>249974.45</v>
      </c>
      <c r="Z3538" s="718" t="s">
        <v>13263</v>
      </c>
      <c r="AA3538" s="718">
        <v>5408130693</v>
      </c>
    </row>
    <row r="3539" spans="1:27" ht="56.25">
      <c r="A3539" s="475" t="s">
        <v>29261</v>
      </c>
      <c r="B3539" s="1181" t="s">
        <v>2047</v>
      </c>
      <c r="C3539" s="661">
        <v>4216003989</v>
      </c>
      <c r="D3539" s="715" t="s">
        <v>272</v>
      </c>
      <c r="E3539" s="716" t="s">
        <v>13265</v>
      </c>
      <c r="F3539" s="717">
        <v>42288</v>
      </c>
      <c r="G3539" s="717">
        <v>42355</v>
      </c>
      <c r="H3539" s="718" t="s">
        <v>13202</v>
      </c>
      <c r="I3539" s="661" t="s">
        <v>13266</v>
      </c>
      <c r="J3539" s="635">
        <v>1</v>
      </c>
      <c r="K3539" s="636">
        <v>1</v>
      </c>
      <c r="L3539" s="636">
        <f t="shared" si="113"/>
        <v>0</v>
      </c>
      <c r="M3539" s="637">
        <v>716280</v>
      </c>
      <c r="N3539" s="637">
        <v>714120</v>
      </c>
      <c r="O3539" s="665">
        <f t="shared" si="114"/>
        <v>2160</v>
      </c>
      <c r="P3539" s="720">
        <f t="shared" si="115"/>
        <v>0.30155804992460844</v>
      </c>
      <c r="Q3539" s="718" t="s">
        <v>13204</v>
      </c>
      <c r="R3539" s="718">
        <v>7726311464</v>
      </c>
      <c r="S3539" s="718" t="s">
        <v>13205</v>
      </c>
      <c r="T3539" s="729">
        <v>42388</v>
      </c>
      <c r="U3539" s="717"/>
      <c r="V3539" s="717">
        <v>42395</v>
      </c>
      <c r="W3539" s="717">
        <v>42396</v>
      </c>
      <c r="X3539" s="719" t="s">
        <v>13267</v>
      </c>
      <c r="Y3539" s="722">
        <v>714120</v>
      </c>
      <c r="Z3539" s="718" t="s">
        <v>13204</v>
      </c>
      <c r="AA3539" s="718">
        <v>7726311464</v>
      </c>
    </row>
    <row r="3540" spans="1:27" ht="67.5">
      <c r="A3540" s="475" t="s">
        <v>29262</v>
      </c>
      <c r="B3540" s="1181" t="s">
        <v>2047</v>
      </c>
      <c r="C3540" s="661">
        <v>4216003989</v>
      </c>
      <c r="D3540" s="715" t="s">
        <v>272</v>
      </c>
      <c r="E3540" s="716" t="s">
        <v>13268</v>
      </c>
      <c r="F3540" s="717">
        <v>42288</v>
      </c>
      <c r="G3540" s="717">
        <v>42352</v>
      </c>
      <c r="H3540" s="718" t="s">
        <v>13202</v>
      </c>
      <c r="I3540" s="661" t="s">
        <v>13269</v>
      </c>
      <c r="J3540" s="635">
        <v>1</v>
      </c>
      <c r="K3540" s="636">
        <v>1</v>
      </c>
      <c r="L3540" s="636">
        <f t="shared" si="113"/>
        <v>0</v>
      </c>
      <c r="M3540" s="637">
        <v>104864.45</v>
      </c>
      <c r="N3540" s="637">
        <v>103955.94</v>
      </c>
      <c r="O3540" s="665">
        <f t="shared" si="114"/>
        <v>908.50999999999476</v>
      </c>
      <c r="P3540" s="720">
        <f t="shared" si="115"/>
        <v>0.86636605637086461</v>
      </c>
      <c r="Q3540" s="718" t="s">
        <v>13220</v>
      </c>
      <c r="R3540" s="718">
        <v>7726311464</v>
      </c>
      <c r="S3540" s="718" t="s">
        <v>13221</v>
      </c>
      <c r="T3540" s="717">
        <v>42383</v>
      </c>
      <c r="U3540" s="717"/>
      <c r="V3540" s="717">
        <v>42395</v>
      </c>
      <c r="W3540" s="717">
        <v>42396</v>
      </c>
      <c r="X3540" s="719" t="s">
        <v>13270</v>
      </c>
      <c r="Y3540" s="722">
        <v>103955.94</v>
      </c>
      <c r="Z3540" s="718" t="s">
        <v>13220</v>
      </c>
      <c r="AA3540" s="718">
        <v>7726311464</v>
      </c>
    </row>
    <row r="3541" spans="1:27" ht="409.5">
      <c r="A3541" s="475" t="s">
        <v>29263</v>
      </c>
      <c r="B3541" s="1181" t="s">
        <v>2047</v>
      </c>
      <c r="C3541" s="661">
        <v>4216003989</v>
      </c>
      <c r="D3541" s="715" t="s">
        <v>272</v>
      </c>
      <c r="E3541" s="715" t="s">
        <v>13271</v>
      </c>
      <c r="F3541" s="717">
        <v>42288</v>
      </c>
      <c r="G3541" s="717">
        <v>42355</v>
      </c>
      <c r="H3541" s="718" t="s">
        <v>13272</v>
      </c>
      <c r="I3541" s="661" t="s">
        <v>13273</v>
      </c>
      <c r="J3541" s="635">
        <v>1</v>
      </c>
      <c r="K3541" s="636">
        <v>1</v>
      </c>
      <c r="L3541" s="636">
        <f t="shared" si="113"/>
        <v>0</v>
      </c>
      <c r="M3541" s="637">
        <v>4356738.4000000004</v>
      </c>
      <c r="N3541" s="637">
        <v>4356738.4000000004</v>
      </c>
      <c r="O3541" s="665">
        <f t="shared" si="114"/>
        <v>0</v>
      </c>
      <c r="P3541" s="720">
        <f t="shared" si="115"/>
        <v>0</v>
      </c>
      <c r="Q3541" s="718" t="s">
        <v>13274</v>
      </c>
      <c r="R3541" s="718">
        <v>4217166665</v>
      </c>
      <c r="S3541" s="718" t="s">
        <v>13275</v>
      </c>
      <c r="T3541" s="729">
        <v>42384</v>
      </c>
      <c r="U3541" s="717"/>
      <c r="V3541" s="717">
        <v>42396</v>
      </c>
      <c r="W3541" s="717">
        <v>42397</v>
      </c>
      <c r="X3541" s="719" t="s">
        <v>13276</v>
      </c>
      <c r="Y3541" s="722">
        <v>4356738.4000000004</v>
      </c>
      <c r="Z3541" s="718" t="s">
        <v>13274</v>
      </c>
      <c r="AA3541" s="718">
        <v>4217166665</v>
      </c>
    </row>
    <row r="3542" spans="1:27" ht="326.25">
      <c r="A3542" s="475" t="s">
        <v>29264</v>
      </c>
      <c r="B3542" s="1181" t="s">
        <v>2047</v>
      </c>
      <c r="C3542" s="661">
        <v>4216003989</v>
      </c>
      <c r="D3542" s="715" t="s">
        <v>272</v>
      </c>
      <c r="E3542" s="716" t="s">
        <v>13277</v>
      </c>
      <c r="F3542" s="717">
        <v>42288</v>
      </c>
      <c r="G3542" s="717">
        <v>42359</v>
      </c>
      <c r="H3542" s="718" t="s">
        <v>13278</v>
      </c>
      <c r="I3542" s="661" t="s">
        <v>13279</v>
      </c>
      <c r="J3542" s="635">
        <v>1</v>
      </c>
      <c r="K3542" s="636">
        <v>1</v>
      </c>
      <c r="L3542" s="636">
        <f t="shared" si="113"/>
        <v>0</v>
      </c>
      <c r="M3542" s="637">
        <v>2970000</v>
      </c>
      <c r="N3542" s="637">
        <v>2970000</v>
      </c>
      <c r="O3542" s="665">
        <f t="shared" si="114"/>
        <v>0</v>
      </c>
      <c r="P3542" s="720">
        <f t="shared" si="115"/>
        <v>0</v>
      </c>
      <c r="Q3542" s="718" t="s">
        <v>13280</v>
      </c>
      <c r="R3542" s="718">
        <v>5405332620</v>
      </c>
      <c r="S3542" s="718" t="s">
        <v>13281</v>
      </c>
      <c r="T3542" s="729">
        <v>42388</v>
      </c>
      <c r="U3542" s="717"/>
      <c r="V3542" s="717">
        <v>42401</v>
      </c>
      <c r="W3542" s="717">
        <v>42401</v>
      </c>
      <c r="X3542" s="719" t="s">
        <v>13282</v>
      </c>
      <c r="Y3542" s="722">
        <v>2970000</v>
      </c>
      <c r="Z3542" s="718" t="s">
        <v>13280</v>
      </c>
      <c r="AA3542" s="718">
        <v>5405332620</v>
      </c>
    </row>
    <row r="3543" spans="1:27" ht="78.75">
      <c r="A3543" s="475" t="s">
        <v>29265</v>
      </c>
      <c r="B3543" s="1181" t="s">
        <v>2047</v>
      </c>
      <c r="C3543" s="661">
        <v>4216003989</v>
      </c>
      <c r="D3543" s="715" t="s">
        <v>272</v>
      </c>
      <c r="E3543" s="715" t="s">
        <v>13283</v>
      </c>
      <c r="F3543" s="717">
        <v>42288</v>
      </c>
      <c r="G3543" s="717">
        <v>42367</v>
      </c>
      <c r="H3543" s="718" t="s">
        <v>13284</v>
      </c>
      <c r="I3543" s="661" t="s">
        <v>13285</v>
      </c>
      <c r="J3543" s="635">
        <v>1</v>
      </c>
      <c r="K3543" s="636">
        <v>1</v>
      </c>
      <c r="L3543" s="636">
        <f t="shared" si="113"/>
        <v>0</v>
      </c>
      <c r="M3543" s="637">
        <v>15836551.119999999</v>
      </c>
      <c r="N3543" s="637">
        <v>15804878</v>
      </c>
      <c r="O3543" s="665">
        <f t="shared" si="114"/>
        <v>31673.11999999918</v>
      </c>
      <c r="P3543" s="720">
        <f t="shared" si="115"/>
        <v>0.20000011214563074</v>
      </c>
      <c r="Q3543" s="718" t="s">
        <v>26041</v>
      </c>
      <c r="R3543" s="718">
        <v>4217074647</v>
      </c>
      <c r="S3543" s="718" t="s">
        <v>13286</v>
      </c>
      <c r="T3543" s="729">
        <v>42389</v>
      </c>
      <c r="U3543" s="717"/>
      <c r="V3543" s="717">
        <v>42401</v>
      </c>
      <c r="W3543" s="717">
        <v>42401</v>
      </c>
      <c r="X3543" s="719" t="s">
        <v>13287</v>
      </c>
      <c r="Y3543" s="722">
        <v>15804878</v>
      </c>
      <c r="Z3543" s="718" t="s">
        <v>26041</v>
      </c>
      <c r="AA3543" s="718">
        <v>4217074647</v>
      </c>
    </row>
    <row r="3544" spans="1:27" ht="90">
      <c r="A3544" s="475" t="s">
        <v>29266</v>
      </c>
      <c r="B3544" s="1181" t="s">
        <v>2047</v>
      </c>
      <c r="C3544" s="661">
        <v>4216003989</v>
      </c>
      <c r="D3544" s="715" t="s">
        <v>272</v>
      </c>
      <c r="E3544" s="715" t="s">
        <v>13288</v>
      </c>
      <c r="F3544" s="717">
        <v>42288</v>
      </c>
      <c r="G3544" s="717">
        <v>42367</v>
      </c>
      <c r="H3544" s="718" t="s">
        <v>13284</v>
      </c>
      <c r="I3544" s="661" t="s">
        <v>13285</v>
      </c>
      <c r="J3544" s="635">
        <v>1</v>
      </c>
      <c r="K3544" s="636">
        <v>1</v>
      </c>
      <c r="L3544" s="636">
        <f t="shared" si="113"/>
        <v>0</v>
      </c>
      <c r="M3544" s="637">
        <v>2500856.3199999998</v>
      </c>
      <c r="N3544" s="637">
        <v>2460000</v>
      </c>
      <c r="O3544" s="665">
        <f t="shared" si="114"/>
        <v>40856.319999999832</v>
      </c>
      <c r="P3544" s="720">
        <f t="shared" si="115"/>
        <v>1.6336932143306768</v>
      </c>
      <c r="Q3544" s="718" t="s">
        <v>13289</v>
      </c>
      <c r="R3544" s="718">
        <v>4205005416</v>
      </c>
      <c r="S3544" s="718" t="s">
        <v>13290</v>
      </c>
      <c r="T3544" s="729">
        <v>42391</v>
      </c>
      <c r="U3544" s="717"/>
      <c r="V3544" s="717">
        <v>42401</v>
      </c>
      <c r="W3544" s="717">
        <v>42401</v>
      </c>
      <c r="X3544" s="719" t="s">
        <v>13291</v>
      </c>
      <c r="Y3544" s="722">
        <v>2460000</v>
      </c>
      <c r="Z3544" s="718" t="s">
        <v>13289</v>
      </c>
      <c r="AA3544" s="718">
        <v>4205005416</v>
      </c>
    </row>
    <row r="3545" spans="1:27" ht="78.75">
      <c r="A3545" s="475" t="s">
        <v>29267</v>
      </c>
      <c r="B3545" s="1181" t="s">
        <v>2047</v>
      </c>
      <c r="C3545" s="661">
        <v>4216003989</v>
      </c>
      <c r="D3545" s="715" t="s">
        <v>272</v>
      </c>
      <c r="E3545" s="715" t="s">
        <v>13292</v>
      </c>
      <c r="F3545" s="717">
        <v>42288</v>
      </c>
      <c r="G3545" s="717">
        <v>42360</v>
      </c>
      <c r="H3545" s="718" t="s">
        <v>13202</v>
      </c>
      <c r="I3545" s="661" t="s">
        <v>13293</v>
      </c>
      <c r="J3545" s="635">
        <v>1</v>
      </c>
      <c r="K3545" s="636">
        <v>1</v>
      </c>
      <c r="L3545" s="636">
        <f t="shared" si="113"/>
        <v>0</v>
      </c>
      <c r="M3545" s="637">
        <v>273194.08</v>
      </c>
      <c r="N3545" s="637">
        <v>242647.24</v>
      </c>
      <c r="O3545" s="665">
        <f t="shared" si="114"/>
        <v>30546.840000000026</v>
      </c>
      <c r="P3545" s="720">
        <f t="shared" si="115"/>
        <v>11.181369669503823</v>
      </c>
      <c r="Q3545" s="718" t="s">
        <v>13220</v>
      </c>
      <c r="R3545" s="718">
        <v>7726311464</v>
      </c>
      <c r="S3545" s="718" t="s">
        <v>13221</v>
      </c>
      <c r="T3545" s="729">
        <v>42395</v>
      </c>
      <c r="U3545" s="717"/>
      <c r="V3545" s="717">
        <v>42401</v>
      </c>
      <c r="W3545" s="717">
        <v>42401</v>
      </c>
      <c r="X3545" s="719" t="s">
        <v>13294</v>
      </c>
      <c r="Y3545" s="722">
        <v>242647.24</v>
      </c>
      <c r="Z3545" s="718" t="s">
        <v>13220</v>
      </c>
      <c r="AA3545" s="718">
        <v>7726311464</v>
      </c>
    </row>
    <row r="3546" spans="1:27" ht="146.25">
      <c r="A3546" s="475" t="s">
        <v>29268</v>
      </c>
      <c r="B3546" s="1181" t="s">
        <v>2047</v>
      </c>
      <c r="C3546" s="661">
        <v>4216003989</v>
      </c>
      <c r="D3546" s="715" t="s">
        <v>272</v>
      </c>
      <c r="E3546" s="715" t="s">
        <v>13295</v>
      </c>
      <c r="F3546" s="717">
        <v>42288</v>
      </c>
      <c r="G3546" s="717">
        <v>42356</v>
      </c>
      <c r="H3546" s="718" t="s">
        <v>13296</v>
      </c>
      <c r="I3546" s="661" t="s">
        <v>13297</v>
      </c>
      <c r="J3546" s="635">
        <v>1</v>
      </c>
      <c r="K3546" s="636">
        <v>1</v>
      </c>
      <c r="L3546" s="636">
        <f t="shared" si="113"/>
        <v>0</v>
      </c>
      <c r="M3546" s="637">
        <v>2098972.5099999998</v>
      </c>
      <c r="N3546" s="637">
        <v>2095015</v>
      </c>
      <c r="O3546" s="665">
        <f t="shared" si="114"/>
        <v>3957.5099999997765</v>
      </c>
      <c r="P3546" s="720">
        <f t="shared" si="115"/>
        <v>0.18854510867318197</v>
      </c>
      <c r="Q3546" s="718" t="s">
        <v>13298</v>
      </c>
      <c r="R3546" s="718">
        <v>4218107060</v>
      </c>
      <c r="S3546" s="718" t="s">
        <v>13299</v>
      </c>
      <c r="T3546" s="729">
        <v>42391</v>
      </c>
      <c r="U3546" s="717"/>
      <c r="V3546" s="717">
        <v>42401</v>
      </c>
      <c r="W3546" s="717">
        <v>42401</v>
      </c>
      <c r="X3546" s="719" t="s">
        <v>13300</v>
      </c>
      <c r="Y3546" s="722">
        <v>2095015</v>
      </c>
      <c r="Z3546" s="718" t="s">
        <v>13298</v>
      </c>
      <c r="AA3546" s="718">
        <v>4218107060</v>
      </c>
    </row>
    <row r="3547" spans="1:27" ht="67.5">
      <c r="A3547" s="475" t="s">
        <v>29269</v>
      </c>
      <c r="B3547" s="1181" t="s">
        <v>2047</v>
      </c>
      <c r="C3547" s="661">
        <v>4216003989</v>
      </c>
      <c r="D3547" s="715" t="s">
        <v>272</v>
      </c>
      <c r="E3547" s="715" t="s">
        <v>13301</v>
      </c>
      <c r="F3547" s="717">
        <v>42288</v>
      </c>
      <c r="G3547" s="717">
        <v>42356</v>
      </c>
      <c r="H3547" s="718" t="s">
        <v>13202</v>
      </c>
      <c r="I3547" s="661" t="s">
        <v>13302</v>
      </c>
      <c r="J3547" s="635">
        <v>1</v>
      </c>
      <c r="K3547" s="636">
        <v>1</v>
      </c>
      <c r="L3547" s="636">
        <f t="shared" si="113"/>
        <v>0</v>
      </c>
      <c r="M3547" s="637">
        <v>258385.82</v>
      </c>
      <c r="N3547" s="637">
        <v>255083.51</v>
      </c>
      <c r="O3547" s="665">
        <f t="shared" si="114"/>
        <v>3302.3099999999977</v>
      </c>
      <c r="P3547" s="720">
        <f t="shared" si="115"/>
        <v>1.2780538808205506</v>
      </c>
      <c r="Q3547" s="718" t="s">
        <v>13220</v>
      </c>
      <c r="R3547" s="718">
        <v>7726311464</v>
      </c>
      <c r="S3547" s="718" t="s">
        <v>13221</v>
      </c>
      <c r="T3547" s="729">
        <v>42391</v>
      </c>
      <c r="U3547" s="717"/>
      <c r="V3547" s="717">
        <v>42401</v>
      </c>
      <c r="W3547" s="717">
        <v>42401</v>
      </c>
      <c r="X3547" s="719" t="s">
        <v>13303</v>
      </c>
      <c r="Y3547" s="722">
        <v>255083.51</v>
      </c>
      <c r="Z3547" s="718" t="s">
        <v>13220</v>
      </c>
      <c r="AA3547" s="718">
        <v>7726311464</v>
      </c>
    </row>
    <row r="3548" spans="1:27" ht="67.5">
      <c r="A3548" s="475" t="s">
        <v>29270</v>
      </c>
      <c r="B3548" s="1181" t="s">
        <v>2047</v>
      </c>
      <c r="C3548" s="661">
        <v>4216003989</v>
      </c>
      <c r="D3548" s="715" t="s">
        <v>272</v>
      </c>
      <c r="E3548" s="715" t="s">
        <v>13304</v>
      </c>
      <c r="F3548" s="717">
        <v>42288</v>
      </c>
      <c r="G3548" s="717">
        <v>42360</v>
      </c>
      <c r="H3548" s="718" t="s">
        <v>13202</v>
      </c>
      <c r="I3548" s="661" t="s">
        <v>13305</v>
      </c>
      <c r="J3548" s="635">
        <v>1</v>
      </c>
      <c r="K3548" s="636">
        <v>1</v>
      </c>
      <c r="L3548" s="636">
        <f t="shared" si="113"/>
        <v>0</v>
      </c>
      <c r="M3548" s="637">
        <v>658454.37</v>
      </c>
      <c r="N3548" s="637">
        <v>651799.82999999996</v>
      </c>
      <c r="O3548" s="665">
        <f t="shared" si="114"/>
        <v>6654.5400000000373</v>
      </c>
      <c r="P3548" s="720">
        <f t="shared" si="115"/>
        <v>1.0106303949353475</v>
      </c>
      <c r="Q3548" s="718" t="s">
        <v>13220</v>
      </c>
      <c r="R3548" s="718">
        <v>7726311464</v>
      </c>
      <c r="S3548" s="718" t="s">
        <v>13221</v>
      </c>
      <c r="T3548" s="729">
        <v>42395</v>
      </c>
      <c r="U3548" s="717"/>
      <c r="V3548" s="717">
        <v>42401</v>
      </c>
      <c r="W3548" s="717">
        <v>42403</v>
      </c>
      <c r="X3548" s="719" t="s">
        <v>13306</v>
      </c>
      <c r="Y3548" s="722">
        <v>651799.82999999996</v>
      </c>
      <c r="Z3548" s="718" t="s">
        <v>13220</v>
      </c>
      <c r="AA3548" s="718">
        <v>7726311464</v>
      </c>
    </row>
    <row r="3549" spans="1:27" ht="67.5">
      <c r="A3549" s="475" t="s">
        <v>29271</v>
      </c>
      <c r="B3549" s="1181" t="s">
        <v>2047</v>
      </c>
      <c r="C3549" s="661">
        <v>4216003989</v>
      </c>
      <c r="D3549" s="715" t="s">
        <v>272</v>
      </c>
      <c r="E3549" s="715" t="s">
        <v>13307</v>
      </c>
      <c r="F3549" s="717">
        <v>42288</v>
      </c>
      <c r="G3549" s="717">
        <v>42359</v>
      </c>
      <c r="H3549" s="718" t="s">
        <v>13202</v>
      </c>
      <c r="I3549" s="661" t="s">
        <v>13308</v>
      </c>
      <c r="J3549" s="635">
        <v>1</v>
      </c>
      <c r="K3549" s="636">
        <v>1</v>
      </c>
      <c r="L3549" s="636">
        <f t="shared" si="113"/>
        <v>0</v>
      </c>
      <c r="M3549" s="637">
        <v>158381.54</v>
      </c>
      <c r="N3549" s="637">
        <v>90552</v>
      </c>
      <c r="O3549" s="665">
        <f t="shared" si="114"/>
        <v>67829.540000000008</v>
      </c>
      <c r="P3549" s="720">
        <f t="shared" si="115"/>
        <v>42.826670330393299</v>
      </c>
      <c r="Q3549" s="718" t="s">
        <v>13220</v>
      </c>
      <c r="R3549" s="718">
        <v>7726311464</v>
      </c>
      <c r="S3549" s="718" t="s">
        <v>13221</v>
      </c>
      <c r="T3549" s="729">
        <v>42394</v>
      </c>
      <c r="U3549" s="717"/>
      <c r="V3549" s="717">
        <v>42401</v>
      </c>
      <c r="W3549" s="717">
        <v>42403</v>
      </c>
      <c r="X3549" s="719" t="s">
        <v>13309</v>
      </c>
      <c r="Y3549" s="722">
        <v>90552</v>
      </c>
      <c r="Z3549" s="718" t="s">
        <v>13220</v>
      </c>
      <c r="AA3549" s="718">
        <v>7726311464</v>
      </c>
    </row>
    <row r="3550" spans="1:27" ht="67.5">
      <c r="A3550" s="475" t="s">
        <v>29272</v>
      </c>
      <c r="B3550" s="1181" t="s">
        <v>2047</v>
      </c>
      <c r="C3550" s="661">
        <v>4216003989</v>
      </c>
      <c r="D3550" s="715" t="s">
        <v>272</v>
      </c>
      <c r="E3550" s="715" t="s">
        <v>13310</v>
      </c>
      <c r="F3550" s="717">
        <v>42288</v>
      </c>
      <c r="G3550" s="717">
        <v>42359</v>
      </c>
      <c r="H3550" s="718" t="s">
        <v>13202</v>
      </c>
      <c r="I3550" s="661" t="s">
        <v>13311</v>
      </c>
      <c r="J3550" s="635">
        <v>1</v>
      </c>
      <c r="K3550" s="636">
        <v>1</v>
      </c>
      <c r="L3550" s="636">
        <f t="shared" si="113"/>
        <v>0</v>
      </c>
      <c r="M3550" s="637">
        <v>177898.97</v>
      </c>
      <c r="N3550" s="637">
        <v>87310.3</v>
      </c>
      <c r="O3550" s="665">
        <f t="shared" si="114"/>
        <v>90588.67</v>
      </c>
      <c r="P3550" s="720">
        <f t="shared" si="115"/>
        <v>50.921413429206474</v>
      </c>
      <c r="Q3550" s="718" t="s">
        <v>13220</v>
      </c>
      <c r="R3550" s="718">
        <v>7726311464</v>
      </c>
      <c r="S3550" s="718" t="s">
        <v>13221</v>
      </c>
      <c r="T3550" s="729">
        <v>42388</v>
      </c>
      <c r="U3550" s="717"/>
      <c r="V3550" s="717">
        <v>42401</v>
      </c>
      <c r="W3550" s="717">
        <v>42403</v>
      </c>
      <c r="X3550" s="719" t="s">
        <v>13312</v>
      </c>
      <c r="Y3550" s="722">
        <v>87310.3</v>
      </c>
      <c r="Z3550" s="718" t="s">
        <v>13220</v>
      </c>
      <c r="AA3550" s="718">
        <v>7726311464</v>
      </c>
    </row>
    <row r="3551" spans="1:27" ht="90">
      <c r="A3551" s="475" t="s">
        <v>29273</v>
      </c>
      <c r="B3551" s="1181" t="s">
        <v>2047</v>
      </c>
      <c r="C3551" s="661">
        <v>4216003989</v>
      </c>
      <c r="D3551" s="715" t="s">
        <v>272</v>
      </c>
      <c r="E3551" s="715" t="s">
        <v>13313</v>
      </c>
      <c r="F3551" s="717">
        <v>42288</v>
      </c>
      <c r="G3551" s="717">
        <v>42362</v>
      </c>
      <c r="H3551" s="718" t="s">
        <v>13314</v>
      </c>
      <c r="I3551" s="661" t="s">
        <v>13315</v>
      </c>
      <c r="J3551" s="635">
        <v>1</v>
      </c>
      <c r="K3551" s="636">
        <v>1</v>
      </c>
      <c r="L3551" s="636">
        <f t="shared" si="113"/>
        <v>0</v>
      </c>
      <c r="M3551" s="637">
        <v>447534</v>
      </c>
      <c r="N3551" s="637">
        <v>432000</v>
      </c>
      <c r="O3551" s="665">
        <f t="shared" si="114"/>
        <v>15534</v>
      </c>
      <c r="P3551" s="720">
        <f t="shared" si="115"/>
        <v>3.4710211961549362</v>
      </c>
      <c r="Q3551" s="718" t="s">
        <v>13316</v>
      </c>
      <c r="R3551" s="718">
        <v>220036056</v>
      </c>
      <c r="S3551" s="718" t="s">
        <v>13317</v>
      </c>
      <c r="T3551" s="729">
        <v>42384</v>
      </c>
      <c r="U3551" s="717"/>
      <c r="V3551" s="717">
        <v>42403</v>
      </c>
      <c r="W3551" s="717">
        <v>42404</v>
      </c>
      <c r="X3551" s="719" t="s">
        <v>13318</v>
      </c>
      <c r="Y3551" s="722">
        <v>432000</v>
      </c>
      <c r="Z3551" s="718" t="s">
        <v>13316</v>
      </c>
      <c r="AA3551" s="718">
        <v>220036056</v>
      </c>
    </row>
    <row r="3552" spans="1:27" ht="90">
      <c r="A3552" s="475" t="s">
        <v>29274</v>
      </c>
      <c r="B3552" s="1181" t="s">
        <v>2047</v>
      </c>
      <c r="C3552" s="661">
        <v>4216003989</v>
      </c>
      <c r="D3552" s="715" t="s">
        <v>272</v>
      </c>
      <c r="E3552" s="715" t="s">
        <v>13319</v>
      </c>
      <c r="F3552" s="717">
        <v>42288</v>
      </c>
      <c r="G3552" s="717">
        <v>42361</v>
      </c>
      <c r="H3552" s="718" t="s">
        <v>13202</v>
      </c>
      <c r="I3552" s="661" t="s">
        <v>13320</v>
      </c>
      <c r="J3552" s="635">
        <v>1</v>
      </c>
      <c r="K3552" s="636">
        <v>1</v>
      </c>
      <c r="L3552" s="636">
        <f t="shared" si="113"/>
        <v>0</v>
      </c>
      <c r="M3552" s="637">
        <v>743573.1</v>
      </c>
      <c r="N3552" s="637">
        <v>738970.1</v>
      </c>
      <c r="O3552" s="665">
        <f t="shared" si="114"/>
        <v>4603</v>
      </c>
      <c r="P3552" s="720">
        <f t="shared" si="115"/>
        <v>0.61903799370902846</v>
      </c>
      <c r="Q3552" s="718" t="s">
        <v>13321</v>
      </c>
      <c r="R3552" s="718">
        <v>4221031300</v>
      </c>
      <c r="S3552" s="718" t="s">
        <v>13322</v>
      </c>
      <c r="T3552" s="729">
        <v>42395</v>
      </c>
      <c r="U3552" s="717"/>
      <c r="V3552" s="717">
        <v>42403</v>
      </c>
      <c r="W3552" s="717">
        <v>42405</v>
      </c>
      <c r="X3552" s="719" t="s">
        <v>13323</v>
      </c>
      <c r="Y3552" s="722">
        <v>738970.1</v>
      </c>
      <c r="Z3552" s="718" t="s">
        <v>13321</v>
      </c>
      <c r="AA3552" s="718">
        <v>4221031300</v>
      </c>
    </row>
    <row r="3553" spans="1:27" ht="67.5">
      <c r="A3553" s="475" t="s">
        <v>29275</v>
      </c>
      <c r="B3553" s="1181" t="s">
        <v>2047</v>
      </c>
      <c r="C3553" s="661">
        <v>4216003989</v>
      </c>
      <c r="D3553" s="715" t="s">
        <v>272</v>
      </c>
      <c r="E3553" s="715" t="s">
        <v>13324</v>
      </c>
      <c r="F3553" s="717">
        <v>42288</v>
      </c>
      <c r="G3553" s="717">
        <v>42366</v>
      </c>
      <c r="H3553" s="718" t="s">
        <v>13202</v>
      </c>
      <c r="I3553" s="661" t="s">
        <v>13325</v>
      </c>
      <c r="J3553" s="635">
        <v>1</v>
      </c>
      <c r="K3553" s="636">
        <v>1</v>
      </c>
      <c r="L3553" s="636">
        <f t="shared" si="113"/>
        <v>0</v>
      </c>
      <c r="M3553" s="637">
        <v>223912.16</v>
      </c>
      <c r="N3553" s="637">
        <v>203934.39</v>
      </c>
      <c r="O3553" s="665">
        <f t="shared" si="114"/>
        <v>19977.76999999999</v>
      </c>
      <c r="P3553" s="720">
        <f t="shared" si="115"/>
        <v>8.9221460772831591</v>
      </c>
      <c r="Q3553" s="718" t="s">
        <v>13220</v>
      </c>
      <c r="R3553" s="718">
        <v>7726311464</v>
      </c>
      <c r="S3553" s="718" t="s">
        <v>13221</v>
      </c>
      <c r="T3553" s="729">
        <v>42398</v>
      </c>
      <c r="U3553" s="717"/>
      <c r="V3553" s="717">
        <v>42408</v>
      </c>
      <c r="W3553" s="717">
        <v>42410</v>
      </c>
      <c r="X3553" s="719" t="s">
        <v>13326</v>
      </c>
      <c r="Y3553" s="722">
        <v>203934.39</v>
      </c>
      <c r="Z3553" s="718" t="s">
        <v>13220</v>
      </c>
      <c r="AA3553" s="718">
        <v>7726311464</v>
      </c>
    </row>
    <row r="3554" spans="1:27" ht="78.75">
      <c r="A3554" s="475" t="s">
        <v>29276</v>
      </c>
      <c r="B3554" s="1181" t="s">
        <v>2047</v>
      </c>
      <c r="C3554" s="661">
        <v>4216003989</v>
      </c>
      <c r="D3554" s="715" t="s">
        <v>272</v>
      </c>
      <c r="E3554" s="715" t="s">
        <v>13327</v>
      </c>
      <c r="F3554" s="717">
        <v>42288</v>
      </c>
      <c r="G3554" s="717">
        <v>42367</v>
      </c>
      <c r="H3554" s="718" t="s">
        <v>13328</v>
      </c>
      <c r="I3554" s="661" t="s">
        <v>13329</v>
      </c>
      <c r="J3554" s="635">
        <v>1</v>
      </c>
      <c r="K3554" s="636">
        <v>1</v>
      </c>
      <c r="L3554" s="636">
        <f t="shared" si="113"/>
        <v>0</v>
      </c>
      <c r="M3554" s="637">
        <v>17703639.219999999</v>
      </c>
      <c r="N3554" s="637">
        <v>17700000</v>
      </c>
      <c r="O3554" s="665">
        <f t="shared" si="114"/>
        <v>3639.2199999988079</v>
      </c>
      <c r="P3554" s="720">
        <f t="shared" si="115"/>
        <v>2.0556338472417224E-2</v>
      </c>
      <c r="Q3554" s="718" t="s">
        <v>13298</v>
      </c>
      <c r="R3554" s="718">
        <v>4218107060</v>
      </c>
      <c r="S3554" s="718" t="s">
        <v>13330</v>
      </c>
      <c r="T3554" s="729">
        <v>42395</v>
      </c>
      <c r="U3554" s="717"/>
      <c r="V3554" s="717">
        <v>42409</v>
      </c>
      <c r="W3554" s="717">
        <v>42410</v>
      </c>
      <c r="X3554" s="719" t="s">
        <v>13331</v>
      </c>
      <c r="Y3554" s="722">
        <v>17700000</v>
      </c>
      <c r="Z3554" s="718" t="s">
        <v>13298</v>
      </c>
      <c r="AA3554" s="718">
        <v>4218107060</v>
      </c>
    </row>
    <row r="3555" spans="1:27" ht="67.5">
      <c r="A3555" s="475" t="s">
        <v>29277</v>
      </c>
      <c r="B3555" s="1181" t="s">
        <v>2047</v>
      </c>
      <c r="C3555" s="661">
        <v>4216003989</v>
      </c>
      <c r="D3555" s="715" t="s">
        <v>272</v>
      </c>
      <c r="E3555" s="732" t="s">
        <v>13332</v>
      </c>
      <c r="F3555" s="733">
        <v>42369</v>
      </c>
      <c r="G3555" s="717">
        <v>42388</v>
      </c>
      <c r="H3555" s="730" t="s">
        <v>13202</v>
      </c>
      <c r="I3555" s="719" t="s">
        <v>13333</v>
      </c>
      <c r="J3555" s="635">
        <v>1</v>
      </c>
      <c r="K3555" s="636">
        <v>1</v>
      </c>
      <c r="L3555" s="636">
        <f t="shared" si="113"/>
        <v>0</v>
      </c>
      <c r="M3555" s="637">
        <v>174303.72</v>
      </c>
      <c r="N3555" s="725">
        <v>174293.46</v>
      </c>
      <c r="O3555" s="665">
        <f t="shared" si="114"/>
        <v>10.260000000009313</v>
      </c>
      <c r="P3555" s="720">
        <f t="shared" si="115"/>
        <v>5.8862771259384772E-3</v>
      </c>
      <c r="Q3555" s="718" t="s">
        <v>13220</v>
      </c>
      <c r="R3555" s="718">
        <v>7726311464</v>
      </c>
      <c r="S3555" s="718" t="s">
        <v>13221</v>
      </c>
      <c r="T3555" s="729">
        <v>42398</v>
      </c>
      <c r="U3555" s="717"/>
      <c r="V3555" s="717">
        <v>42410</v>
      </c>
      <c r="W3555" s="717">
        <v>42410</v>
      </c>
      <c r="X3555" s="727" t="s">
        <v>13334</v>
      </c>
      <c r="Y3555" s="728">
        <v>174293.46</v>
      </c>
      <c r="Z3555" s="718" t="s">
        <v>13220</v>
      </c>
      <c r="AA3555" s="718">
        <v>7726311464</v>
      </c>
    </row>
    <row r="3556" spans="1:27" ht="67.5">
      <c r="A3556" s="475" t="s">
        <v>29278</v>
      </c>
      <c r="B3556" s="1181" t="s">
        <v>2047</v>
      </c>
      <c r="C3556" s="661">
        <v>4216003989</v>
      </c>
      <c r="D3556" s="715" t="s">
        <v>272</v>
      </c>
      <c r="E3556" s="727" t="s">
        <v>13335</v>
      </c>
      <c r="F3556" s="733">
        <v>42369</v>
      </c>
      <c r="G3556" s="717">
        <v>42389</v>
      </c>
      <c r="H3556" s="730" t="s">
        <v>13202</v>
      </c>
      <c r="I3556" s="719" t="s">
        <v>13336</v>
      </c>
      <c r="J3556" s="635">
        <v>1</v>
      </c>
      <c r="K3556" s="636">
        <v>1</v>
      </c>
      <c r="L3556" s="636">
        <f t="shared" si="113"/>
        <v>0</v>
      </c>
      <c r="M3556" s="637">
        <v>40031.25</v>
      </c>
      <c r="N3556" s="637">
        <v>17513.099999999999</v>
      </c>
      <c r="O3556" s="665">
        <f t="shared" si="114"/>
        <v>22518.15</v>
      </c>
      <c r="P3556" s="720">
        <f t="shared" si="115"/>
        <v>56.251428571428576</v>
      </c>
      <c r="Q3556" s="718" t="s">
        <v>13220</v>
      </c>
      <c r="R3556" s="718">
        <v>7726311464</v>
      </c>
      <c r="S3556" s="718" t="s">
        <v>13221</v>
      </c>
      <c r="T3556" s="729">
        <v>42401</v>
      </c>
      <c r="U3556" s="717"/>
      <c r="V3556" s="717">
        <v>42412</v>
      </c>
      <c r="W3556" s="717">
        <v>42412</v>
      </c>
      <c r="X3556" s="727" t="s">
        <v>13337</v>
      </c>
      <c r="Y3556" s="722">
        <v>17513.099999999999</v>
      </c>
      <c r="Z3556" s="718" t="s">
        <v>13220</v>
      </c>
      <c r="AA3556" s="718">
        <v>7726311464</v>
      </c>
    </row>
    <row r="3557" spans="1:27" ht="78.75">
      <c r="A3557" s="475" t="s">
        <v>29279</v>
      </c>
      <c r="B3557" s="1181" t="s">
        <v>2047</v>
      </c>
      <c r="C3557" s="661">
        <v>4216003989</v>
      </c>
      <c r="D3557" s="715" t="s">
        <v>272</v>
      </c>
      <c r="E3557" s="727" t="s">
        <v>13338</v>
      </c>
      <c r="F3557" s="733">
        <v>42369</v>
      </c>
      <c r="G3557" s="717">
        <v>42390</v>
      </c>
      <c r="H3557" s="718" t="s">
        <v>13202</v>
      </c>
      <c r="I3557" s="719" t="s">
        <v>13339</v>
      </c>
      <c r="J3557" s="635">
        <v>1</v>
      </c>
      <c r="K3557" s="636">
        <v>1</v>
      </c>
      <c r="L3557" s="636">
        <f t="shared" si="113"/>
        <v>0</v>
      </c>
      <c r="M3557" s="637">
        <v>372533.76000000001</v>
      </c>
      <c r="N3557" s="637">
        <v>372456.48</v>
      </c>
      <c r="O3557" s="665">
        <f t="shared" si="114"/>
        <v>77.28000000002794</v>
      </c>
      <c r="P3557" s="720">
        <f t="shared" si="115"/>
        <v>2.0744428639176249E-2</v>
      </c>
      <c r="Q3557" s="718" t="s">
        <v>13263</v>
      </c>
      <c r="R3557" s="718">
        <v>5408130693</v>
      </c>
      <c r="S3557" s="718" t="s">
        <v>13226</v>
      </c>
      <c r="T3557" s="729">
        <v>42402</v>
      </c>
      <c r="U3557" s="717"/>
      <c r="V3557" s="717">
        <v>42415</v>
      </c>
      <c r="W3557" s="717">
        <v>42415</v>
      </c>
      <c r="X3557" s="734" t="s">
        <v>13340</v>
      </c>
      <c r="Y3557" s="722">
        <v>372456.48</v>
      </c>
      <c r="Z3557" s="718" t="s">
        <v>13263</v>
      </c>
      <c r="AA3557" s="718">
        <v>5408130693</v>
      </c>
    </row>
    <row r="3558" spans="1:27" ht="67.5">
      <c r="A3558" s="475" t="s">
        <v>29280</v>
      </c>
      <c r="B3558" s="1181" t="s">
        <v>2047</v>
      </c>
      <c r="C3558" s="661">
        <v>4216003989</v>
      </c>
      <c r="D3558" s="715" t="s">
        <v>272</v>
      </c>
      <c r="E3558" s="727" t="s">
        <v>13341</v>
      </c>
      <c r="F3558" s="733">
        <v>42369</v>
      </c>
      <c r="G3558" s="717">
        <v>42390</v>
      </c>
      <c r="H3558" s="730" t="s">
        <v>13202</v>
      </c>
      <c r="I3558" s="719" t="s">
        <v>13339</v>
      </c>
      <c r="J3558" s="635">
        <v>1</v>
      </c>
      <c r="K3558" s="636">
        <v>1</v>
      </c>
      <c r="L3558" s="636">
        <f t="shared" si="113"/>
        <v>0</v>
      </c>
      <c r="M3558" s="637">
        <v>44915.44</v>
      </c>
      <c r="N3558" s="637">
        <v>8227.01</v>
      </c>
      <c r="O3558" s="665">
        <f t="shared" si="114"/>
        <v>36688.43</v>
      </c>
      <c r="P3558" s="720">
        <f t="shared" si="115"/>
        <v>81.683336509672401</v>
      </c>
      <c r="Q3558" s="718" t="s">
        <v>13220</v>
      </c>
      <c r="R3558" s="718">
        <v>7726311464</v>
      </c>
      <c r="S3558" s="718" t="s">
        <v>13221</v>
      </c>
      <c r="T3558" s="729">
        <v>42402</v>
      </c>
      <c r="U3558" s="717"/>
      <c r="V3558" s="717">
        <v>42415</v>
      </c>
      <c r="W3558" s="717">
        <v>42415</v>
      </c>
      <c r="X3558" s="727" t="s">
        <v>13342</v>
      </c>
      <c r="Y3558" s="722">
        <v>8227.01</v>
      </c>
      <c r="Z3558" s="718" t="s">
        <v>13220</v>
      </c>
      <c r="AA3558" s="718">
        <v>7726311464</v>
      </c>
    </row>
    <row r="3559" spans="1:27" ht="67.5">
      <c r="A3559" s="475" t="s">
        <v>29281</v>
      </c>
      <c r="B3559" s="1181" t="s">
        <v>2047</v>
      </c>
      <c r="C3559" s="661">
        <v>4216003989</v>
      </c>
      <c r="D3559" s="715" t="s">
        <v>272</v>
      </c>
      <c r="E3559" s="732" t="s">
        <v>13343</v>
      </c>
      <c r="F3559" s="733">
        <v>42369</v>
      </c>
      <c r="G3559" s="717">
        <v>42390</v>
      </c>
      <c r="H3559" s="718" t="s">
        <v>13202</v>
      </c>
      <c r="I3559" s="719" t="s">
        <v>13344</v>
      </c>
      <c r="J3559" s="635">
        <v>1</v>
      </c>
      <c r="K3559" s="636">
        <v>1</v>
      </c>
      <c r="L3559" s="636">
        <f t="shared" si="113"/>
        <v>0</v>
      </c>
      <c r="M3559" s="637">
        <v>50546.75</v>
      </c>
      <c r="N3559" s="637">
        <v>48749.25</v>
      </c>
      <c r="O3559" s="665">
        <f t="shared" si="114"/>
        <v>1797.5</v>
      </c>
      <c r="P3559" s="720">
        <f t="shared" si="115"/>
        <v>3.5561138945629551</v>
      </c>
      <c r="Q3559" s="718" t="s">
        <v>13220</v>
      </c>
      <c r="R3559" s="718">
        <v>7726311464</v>
      </c>
      <c r="S3559" s="718" t="s">
        <v>13221</v>
      </c>
      <c r="T3559" s="729">
        <v>42402</v>
      </c>
      <c r="U3559" s="717"/>
      <c r="V3559" s="717">
        <v>42415</v>
      </c>
      <c r="W3559" s="717">
        <v>42415</v>
      </c>
      <c r="X3559" s="719" t="s">
        <v>13345</v>
      </c>
      <c r="Y3559" s="722">
        <v>48749.25</v>
      </c>
      <c r="Z3559" s="718" t="s">
        <v>13220</v>
      </c>
      <c r="AA3559" s="718">
        <v>7726311464</v>
      </c>
    </row>
    <row r="3560" spans="1:27" ht="67.5">
      <c r="A3560" s="475" t="s">
        <v>29282</v>
      </c>
      <c r="B3560" s="1181" t="s">
        <v>2047</v>
      </c>
      <c r="C3560" s="661">
        <v>4216003989</v>
      </c>
      <c r="D3560" s="715" t="s">
        <v>272</v>
      </c>
      <c r="E3560" s="716" t="s">
        <v>13346</v>
      </c>
      <c r="F3560" s="733">
        <v>42369</v>
      </c>
      <c r="G3560" s="717">
        <v>42394</v>
      </c>
      <c r="H3560" s="718" t="s">
        <v>13202</v>
      </c>
      <c r="I3560" s="719" t="s">
        <v>13347</v>
      </c>
      <c r="J3560" s="635">
        <v>1</v>
      </c>
      <c r="K3560" s="636">
        <v>1</v>
      </c>
      <c r="L3560" s="636">
        <f t="shared" si="113"/>
        <v>0</v>
      </c>
      <c r="M3560" s="637">
        <v>99467.93</v>
      </c>
      <c r="N3560" s="637">
        <v>96210.73</v>
      </c>
      <c r="O3560" s="665">
        <f t="shared" si="114"/>
        <v>3257.1999999999971</v>
      </c>
      <c r="P3560" s="720">
        <f t="shared" si="115"/>
        <v>3.2746232881291348</v>
      </c>
      <c r="Q3560" s="718" t="s">
        <v>13220</v>
      </c>
      <c r="R3560" s="718">
        <v>7726311464</v>
      </c>
      <c r="S3560" s="718" t="s">
        <v>13221</v>
      </c>
      <c r="T3560" s="729">
        <v>42404</v>
      </c>
      <c r="U3560" s="717"/>
      <c r="V3560" s="717">
        <v>42415</v>
      </c>
      <c r="W3560" s="717">
        <v>42415</v>
      </c>
      <c r="X3560" s="734" t="s">
        <v>13348</v>
      </c>
      <c r="Y3560" s="722">
        <v>96210.73</v>
      </c>
      <c r="Z3560" s="718" t="s">
        <v>13220</v>
      </c>
      <c r="AA3560" s="718">
        <v>7726311464</v>
      </c>
    </row>
    <row r="3561" spans="1:27" ht="90">
      <c r="A3561" s="475" t="s">
        <v>29283</v>
      </c>
      <c r="B3561" s="1181" t="s">
        <v>2047</v>
      </c>
      <c r="C3561" s="661">
        <v>4216003989</v>
      </c>
      <c r="D3561" s="715" t="s">
        <v>272</v>
      </c>
      <c r="E3561" s="727" t="s">
        <v>13349</v>
      </c>
      <c r="F3561" s="717">
        <v>42369</v>
      </c>
      <c r="G3561" s="717">
        <v>42389</v>
      </c>
      <c r="H3561" s="730" t="s">
        <v>13202</v>
      </c>
      <c r="I3561" s="719" t="s">
        <v>13344</v>
      </c>
      <c r="J3561" s="635">
        <v>1</v>
      </c>
      <c r="K3561" s="636">
        <v>1</v>
      </c>
      <c r="L3561" s="636">
        <f t="shared" si="113"/>
        <v>0</v>
      </c>
      <c r="M3561" s="637">
        <v>99600</v>
      </c>
      <c r="N3561" s="637">
        <v>99600</v>
      </c>
      <c r="O3561" s="665">
        <f t="shared" si="114"/>
        <v>0</v>
      </c>
      <c r="P3561" s="720">
        <f t="shared" si="115"/>
        <v>0</v>
      </c>
      <c r="Q3561" s="735" t="s">
        <v>13350</v>
      </c>
      <c r="R3561" s="718">
        <v>1901120601</v>
      </c>
      <c r="S3561" s="718" t="s">
        <v>13351</v>
      </c>
      <c r="T3561" s="729">
        <v>42401</v>
      </c>
      <c r="U3561" s="717"/>
      <c r="V3561" s="717">
        <v>42416</v>
      </c>
      <c r="W3561" s="717">
        <v>42416</v>
      </c>
      <c r="X3561" s="727" t="s">
        <v>13352</v>
      </c>
      <c r="Y3561" s="722">
        <v>99600</v>
      </c>
      <c r="Z3561" s="735" t="s">
        <v>13350</v>
      </c>
      <c r="AA3561" s="718">
        <v>1901120601</v>
      </c>
    </row>
    <row r="3562" spans="1:27" ht="67.5">
      <c r="A3562" s="475" t="s">
        <v>29284</v>
      </c>
      <c r="B3562" s="1181" t="s">
        <v>2047</v>
      </c>
      <c r="C3562" s="661">
        <v>4216003989</v>
      </c>
      <c r="D3562" s="715" t="s">
        <v>272</v>
      </c>
      <c r="E3562" s="716" t="s">
        <v>13353</v>
      </c>
      <c r="F3562" s="733">
        <v>42369</v>
      </c>
      <c r="G3562" s="717">
        <v>42394</v>
      </c>
      <c r="H3562" s="718" t="s">
        <v>13354</v>
      </c>
      <c r="I3562" s="719" t="s">
        <v>13355</v>
      </c>
      <c r="J3562" s="635">
        <v>1</v>
      </c>
      <c r="K3562" s="636">
        <v>1</v>
      </c>
      <c r="L3562" s="636">
        <f t="shared" si="113"/>
        <v>0</v>
      </c>
      <c r="M3562" s="637">
        <v>2962102</v>
      </c>
      <c r="N3562" s="637">
        <v>2947291</v>
      </c>
      <c r="O3562" s="665">
        <f t="shared" si="114"/>
        <v>14811</v>
      </c>
      <c r="P3562" s="720">
        <f t="shared" si="115"/>
        <v>0.50001654230678128</v>
      </c>
      <c r="Q3562" s="718" t="s">
        <v>13274</v>
      </c>
      <c r="R3562" s="718">
        <v>4217166665</v>
      </c>
      <c r="S3562" s="718" t="s">
        <v>13356</v>
      </c>
      <c r="T3562" s="729">
        <v>42404</v>
      </c>
      <c r="U3562" s="717"/>
      <c r="V3562" s="717">
        <v>42416</v>
      </c>
      <c r="W3562" s="717">
        <v>42416</v>
      </c>
      <c r="X3562" s="734" t="s">
        <v>13357</v>
      </c>
      <c r="Y3562" s="722">
        <v>2947291</v>
      </c>
      <c r="Z3562" s="718" t="s">
        <v>13274</v>
      </c>
      <c r="AA3562" s="718">
        <v>4217166665</v>
      </c>
    </row>
    <row r="3563" spans="1:27" ht="90">
      <c r="A3563" s="475" t="s">
        <v>29285</v>
      </c>
      <c r="B3563" s="1181" t="s">
        <v>2047</v>
      </c>
      <c r="C3563" s="661">
        <v>4216003989</v>
      </c>
      <c r="D3563" s="715" t="s">
        <v>272</v>
      </c>
      <c r="E3563" s="727" t="s">
        <v>13358</v>
      </c>
      <c r="F3563" s="733">
        <v>42369</v>
      </c>
      <c r="G3563" s="717">
        <v>42390</v>
      </c>
      <c r="H3563" s="718" t="s">
        <v>13359</v>
      </c>
      <c r="I3563" s="719" t="s">
        <v>13360</v>
      </c>
      <c r="J3563" s="635">
        <v>1</v>
      </c>
      <c r="K3563" s="636">
        <v>1</v>
      </c>
      <c r="L3563" s="636">
        <f t="shared" si="113"/>
        <v>0</v>
      </c>
      <c r="M3563" s="637">
        <v>1950000</v>
      </c>
      <c r="N3563" s="637">
        <v>1800000</v>
      </c>
      <c r="O3563" s="665">
        <f t="shared" si="114"/>
        <v>150000</v>
      </c>
      <c r="P3563" s="720">
        <f t="shared" si="115"/>
        <v>7.6923076923076934</v>
      </c>
      <c r="Q3563" s="718" t="s">
        <v>13361</v>
      </c>
      <c r="R3563" s="718">
        <v>4217169850</v>
      </c>
      <c r="S3563" s="718" t="s">
        <v>13362</v>
      </c>
      <c r="T3563" s="729">
        <v>42402</v>
      </c>
      <c r="U3563" s="717"/>
      <c r="V3563" s="717">
        <v>42417</v>
      </c>
      <c r="W3563" s="717">
        <v>42417</v>
      </c>
      <c r="X3563" s="719" t="s">
        <v>13363</v>
      </c>
      <c r="Y3563" s="722">
        <v>1800000</v>
      </c>
      <c r="Z3563" s="718" t="s">
        <v>13361</v>
      </c>
      <c r="AA3563" s="718">
        <v>4217169850</v>
      </c>
    </row>
    <row r="3564" spans="1:27" ht="45">
      <c r="A3564" s="475" t="s">
        <v>29286</v>
      </c>
      <c r="B3564" s="1181" t="s">
        <v>2047</v>
      </c>
      <c r="C3564" s="661">
        <v>4216003989</v>
      </c>
      <c r="D3564" s="715" t="s">
        <v>272</v>
      </c>
      <c r="E3564" s="732" t="s">
        <v>13364</v>
      </c>
      <c r="F3564" s="733">
        <v>42369</v>
      </c>
      <c r="G3564" s="717">
        <v>42395</v>
      </c>
      <c r="H3564" s="718" t="s">
        <v>13365</v>
      </c>
      <c r="I3564" s="719" t="s">
        <v>13366</v>
      </c>
      <c r="J3564" s="635">
        <v>1</v>
      </c>
      <c r="K3564" s="636">
        <v>1</v>
      </c>
      <c r="L3564" s="636">
        <f t="shared" si="113"/>
        <v>0</v>
      </c>
      <c r="M3564" s="637">
        <v>1225138.32</v>
      </c>
      <c r="N3564" s="637">
        <v>1212876</v>
      </c>
      <c r="O3564" s="665">
        <f t="shared" si="114"/>
        <v>12262.320000000065</v>
      </c>
      <c r="P3564" s="720">
        <f t="shared" si="115"/>
        <v>1.0008926992015148</v>
      </c>
      <c r="Q3564" s="718" t="s">
        <v>13367</v>
      </c>
      <c r="R3564" s="718">
        <v>5406112716</v>
      </c>
      <c r="S3564" s="718" t="s">
        <v>13368</v>
      </c>
      <c r="T3564" s="729">
        <v>42405</v>
      </c>
      <c r="U3564" s="717"/>
      <c r="V3564" s="717">
        <v>42419</v>
      </c>
      <c r="W3564" s="717">
        <v>42420</v>
      </c>
      <c r="X3564" s="719" t="s">
        <v>13369</v>
      </c>
      <c r="Y3564" s="722">
        <v>1212876</v>
      </c>
      <c r="Z3564" s="718" t="s">
        <v>13367</v>
      </c>
      <c r="AA3564" s="718">
        <v>5406112716</v>
      </c>
    </row>
    <row r="3565" spans="1:27" ht="90">
      <c r="A3565" s="475" t="s">
        <v>29287</v>
      </c>
      <c r="B3565" s="1181" t="s">
        <v>2047</v>
      </c>
      <c r="C3565" s="661">
        <v>4216003989</v>
      </c>
      <c r="D3565" s="715" t="s">
        <v>272</v>
      </c>
      <c r="E3565" s="727" t="s">
        <v>13370</v>
      </c>
      <c r="F3565" s="733">
        <v>42369</v>
      </c>
      <c r="G3565" s="717">
        <v>42389</v>
      </c>
      <c r="H3565" s="718" t="s">
        <v>13371</v>
      </c>
      <c r="I3565" s="719" t="s">
        <v>13372</v>
      </c>
      <c r="J3565" s="635">
        <v>1</v>
      </c>
      <c r="K3565" s="636">
        <v>1</v>
      </c>
      <c r="L3565" s="636">
        <f t="shared" si="113"/>
        <v>0</v>
      </c>
      <c r="M3565" s="637">
        <v>9143202.7400000002</v>
      </c>
      <c r="N3565" s="637">
        <v>9051074.5</v>
      </c>
      <c r="O3565" s="665">
        <f t="shared" si="114"/>
        <v>92128.240000000224</v>
      </c>
      <c r="P3565" s="720">
        <f t="shared" si="115"/>
        <v>1.0076145374853667</v>
      </c>
      <c r="Q3565" s="718" t="s">
        <v>13373</v>
      </c>
      <c r="R3565" s="718">
        <v>4205068159</v>
      </c>
      <c r="S3565" s="718" t="s">
        <v>13374</v>
      </c>
      <c r="T3565" s="729">
        <v>42412</v>
      </c>
      <c r="U3565" s="717"/>
      <c r="V3565" s="717">
        <v>42425</v>
      </c>
      <c r="W3565" s="717">
        <v>42425</v>
      </c>
      <c r="X3565" s="719" t="s">
        <v>13375</v>
      </c>
      <c r="Y3565" s="722">
        <v>9051074.5</v>
      </c>
      <c r="Z3565" s="718" t="s">
        <v>13373</v>
      </c>
      <c r="AA3565" s="718">
        <v>4205068159</v>
      </c>
    </row>
    <row r="3566" spans="1:27" ht="101.25">
      <c r="A3566" s="475" t="s">
        <v>29288</v>
      </c>
      <c r="B3566" s="1181" t="s">
        <v>2047</v>
      </c>
      <c r="C3566" s="661">
        <v>4216003989</v>
      </c>
      <c r="D3566" s="715" t="s">
        <v>272</v>
      </c>
      <c r="E3566" s="716" t="s">
        <v>13376</v>
      </c>
      <c r="F3566" s="733">
        <v>42369</v>
      </c>
      <c r="G3566" s="717">
        <v>42394</v>
      </c>
      <c r="H3566" s="718" t="s">
        <v>13202</v>
      </c>
      <c r="I3566" s="719" t="s">
        <v>13344</v>
      </c>
      <c r="J3566" s="635">
        <v>3</v>
      </c>
      <c r="K3566" s="636">
        <v>1</v>
      </c>
      <c r="L3566" s="636">
        <f t="shared" si="113"/>
        <v>2</v>
      </c>
      <c r="M3566" s="637">
        <v>166072.79999999999</v>
      </c>
      <c r="N3566" s="637">
        <v>162751.35999999999</v>
      </c>
      <c r="O3566" s="665">
        <f t="shared" si="114"/>
        <v>3321.4400000000023</v>
      </c>
      <c r="P3566" s="720">
        <f t="shared" si="115"/>
        <v>1.9999903656709535</v>
      </c>
      <c r="Q3566" s="718" t="s">
        <v>13377</v>
      </c>
      <c r="R3566" s="718">
        <v>2540203506</v>
      </c>
      <c r="S3566" s="718" t="s">
        <v>13378</v>
      </c>
      <c r="T3566" s="729">
        <v>42410</v>
      </c>
      <c r="U3566" s="717"/>
      <c r="V3566" s="717">
        <v>42426</v>
      </c>
      <c r="W3566" s="717">
        <v>42426</v>
      </c>
      <c r="X3566" s="719" t="s">
        <v>13379</v>
      </c>
      <c r="Y3566" s="722">
        <v>162751.35999999999</v>
      </c>
      <c r="Z3566" s="718" t="s">
        <v>13377</v>
      </c>
      <c r="AA3566" s="718">
        <v>2540203506</v>
      </c>
    </row>
    <row r="3567" spans="1:27" ht="67.5">
      <c r="A3567" s="475" t="s">
        <v>29289</v>
      </c>
      <c r="B3567" s="1181" t="s">
        <v>2047</v>
      </c>
      <c r="C3567" s="661">
        <v>4216003989</v>
      </c>
      <c r="D3567" s="715" t="s">
        <v>272</v>
      </c>
      <c r="E3567" s="716" t="s">
        <v>13380</v>
      </c>
      <c r="F3567" s="733">
        <v>42369</v>
      </c>
      <c r="G3567" s="717">
        <v>42405</v>
      </c>
      <c r="H3567" s="718" t="s">
        <v>13202</v>
      </c>
      <c r="I3567" s="719" t="s">
        <v>13381</v>
      </c>
      <c r="J3567" s="635">
        <v>1</v>
      </c>
      <c r="K3567" s="636">
        <v>1</v>
      </c>
      <c r="L3567" s="636">
        <f t="shared" si="113"/>
        <v>0</v>
      </c>
      <c r="M3567" s="637">
        <v>55208</v>
      </c>
      <c r="N3567" s="725">
        <v>49852</v>
      </c>
      <c r="O3567" s="665">
        <f t="shared" si="114"/>
        <v>5356</v>
      </c>
      <c r="P3567" s="720">
        <f t="shared" si="115"/>
        <v>9.7014925373134275</v>
      </c>
      <c r="Q3567" s="718" t="s">
        <v>13220</v>
      </c>
      <c r="R3567" s="718">
        <v>7726311464</v>
      </c>
      <c r="S3567" s="718" t="s">
        <v>13221</v>
      </c>
      <c r="T3567" s="729">
        <v>42417</v>
      </c>
      <c r="U3567" s="717"/>
      <c r="V3567" s="717">
        <v>42429</v>
      </c>
      <c r="W3567" s="717">
        <v>42429</v>
      </c>
      <c r="X3567" s="719" t="s">
        <v>13382</v>
      </c>
      <c r="Y3567" s="728">
        <v>49852</v>
      </c>
      <c r="Z3567" s="718" t="s">
        <v>13220</v>
      </c>
      <c r="AA3567" s="718">
        <v>7726311464</v>
      </c>
    </row>
    <row r="3568" spans="1:27" ht="33.75">
      <c r="A3568" s="475" t="s">
        <v>29290</v>
      </c>
      <c r="B3568" s="1181" t="s">
        <v>2047</v>
      </c>
      <c r="C3568" s="661">
        <v>4216003989</v>
      </c>
      <c r="D3568" s="715" t="s">
        <v>272</v>
      </c>
      <c r="E3568" s="716" t="s">
        <v>13383</v>
      </c>
      <c r="F3568" s="733">
        <v>42369</v>
      </c>
      <c r="G3568" s="717">
        <v>42405</v>
      </c>
      <c r="H3568" s="718" t="s">
        <v>13202</v>
      </c>
      <c r="I3568" s="719" t="s">
        <v>13344</v>
      </c>
      <c r="J3568" s="635">
        <v>1</v>
      </c>
      <c r="K3568" s="636">
        <v>1</v>
      </c>
      <c r="L3568" s="636">
        <f t="shared" si="113"/>
        <v>0</v>
      </c>
      <c r="M3568" s="637">
        <v>186012.04</v>
      </c>
      <c r="N3568" s="637">
        <v>185681.76</v>
      </c>
      <c r="O3568" s="665">
        <f t="shared" si="114"/>
        <v>330.27999999999884</v>
      </c>
      <c r="P3568" s="720">
        <f t="shared" si="115"/>
        <v>0.17755839890793368</v>
      </c>
      <c r="Q3568" s="718" t="s">
        <v>13384</v>
      </c>
      <c r="R3568" s="718">
        <v>7731241639</v>
      </c>
      <c r="S3568" s="718" t="s">
        <v>13385</v>
      </c>
      <c r="T3568" s="729">
        <v>42417</v>
      </c>
      <c r="U3568" s="717"/>
      <c r="V3568" s="717">
        <v>42429</v>
      </c>
      <c r="W3568" s="717">
        <v>42429</v>
      </c>
      <c r="X3568" s="719" t="s">
        <v>13386</v>
      </c>
      <c r="Y3568" s="722">
        <v>185681.76</v>
      </c>
      <c r="Z3568" s="718" t="s">
        <v>13384</v>
      </c>
      <c r="AA3568" s="718">
        <v>7731241639</v>
      </c>
    </row>
    <row r="3569" spans="1:27" ht="90">
      <c r="A3569" s="475" t="s">
        <v>29291</v>
      </c>
      <c r="B3569" s="1181" t="s">
        <v>2047</v>
      </c>
      <c r="C3569" s="661">
        <v>4216003989</v>
      </c>
      <c r="D3569" s="715" t="s">
        <v>272</v>
      </c>
      <c r="E3569" s="716" t="s">
        <v>13387</v>
      </c>
      <c r="F3569" s="733">
        <v>42369</v>
      </c>
      <c r="G3569" s="717">
        <v>42397</v>
      </c>
      <c r="H3569" s="718" t="s">
        <v>13388</v>
      </c>
      <c r="I3569" s="719" t="s">
        <v>13372</v>
      </c>
      <c r="J3569" s="636">
        <v>1</v>
      </c>
      <c r="K3569" s="636">
        <v>1</v>
      </c>
      <c r="L3569" s="636">
        <f t="shared" si="113"/>
        <v>0</v>
      </c>
      <c r="M3569" s="637">
        <v>11592676.949999999</v>
      </c>
      <c r="N3569" s="637">
        <v>11592676.949999999</v>
      </c>
      <c r="O3569" s="665">
        <f t="shared" si="114"/>
        <v>0</v>
      </c>
      <c r="P3569" s="720">
        <f t="shared" si="115"/>
        <v>0</v>
      </c>
      <c r="Q3569" s="718" t="s">
        <v>13274</v>
      </c>
      <c r="R3569" s="736">
        <v>4217166665</v>
      </c>
      <c r="S3569" s="718" t="s">
        <v>13389</v>
      </c>
      <c r="T3569" s="729">
        <v>42417</v>
      </c>
      <c r="U3569" s="717"/>
      <c r="V3569" s="737">
        <v>42430</v>
      </c>
      <c r="W3569" s="717">
        <v>42430</v>
      </c>
      <c r="X3569" s="719" t="s">
        <v>13390</v>
      </c>
      <c r="Y3569" s="722">
        <v>11592676.949999999</v>
      </c>
      <c r="Z3569" s="718" t="s">
        <v>13274</v>
      </c>
      <c r="AA3569" s="736">
        <v>4217166665</v>
      </c>
    </row>
    <row r="3570" spans="1:27" ht="56.25">
      <c r="A3570" s="475" t="s">
        <v>29292</v>
      </c>
      <c r="B3570" s="1181" t="s">
        <v>2047</v>
      </c>
      <c r="C3570" s="661">
        <v>4216003989</v>
      </c>
      <c r="D3570" s="715" t="s">
        <v>272</v>
      </c>
      <c r="E3570" s="716" t="s">
        <v>13391</v>
      </c>
      <c r="F3570" s="733">
        <v>42369</v>
      </c>
      <c r="G3570" s="717">
        <v>42398</v>
      </c>
      <c r="H3570" s="718" t="s">
        <v>13392</v>
      </c>
      <c r="I3570" s="719" t="s">
        <v>13393</v>
      </c>
      <c r="J3570" s="636">
        <v>1</v>
      </c>
      <c r="K3570" s="636">
        <v>1</v>
      </c>
      <c r="L3570" s="636">
        <f t="shared" si="113"/>
        <v>0</v>
      </c>
      <c r="M3570" s="637">
        <v>8327570</v>
      </c>
      <c r="N3570" s="637">
        <v>8327561</v>
      </c>
      <c r="O3570" s="665">
        <f t="shared" si="114"/>
        <v>9</v>
      </c>
      <c r="P3570" s="720">
        <f t="shared" si="115"/>
        <v>1.0807474450302834E-4</v>
      </c>
      <c r="Q3570" s="718" t="s">
        <v>13394</v>
      </c>
      <c r="R3570" s="718">
        <v>7730616814</v>
      </c>
      <c r="S3570" s="718" t="s">
        <v>13395</v>
      </c>
      <c r="T3570" s="729">
        <v>42418</v>
      </c>
      <c r="U3570" s="717"/>
      <c r="V3570" s="717">
        <v>42431</v>
      </c>
      <c r="W3570" s="717">
        <v>42432</v>
      </c>
      <c r="X3570" s="719" t="s">
        <v>13396</v>
      </c>
      <c r="Y3570" s="722">
        <v>8327561</v>
      </c>
      <c r="Z3570" s="718" t="s">
        <v>13394</v>
      </c>
      <c r="AA3570" s="718">
        <v>7730616814</v>
      </c>
    </row>
    <row r="3571" spans="1:27" ht="409.5">
      <c r="A3571" s="475" t="s">
        <v>29293</v>
      </c>
      <c r="B3571" s="1181" t="s">
        <v>2047</v>
      </c>
      <c r="C3571" s="661">
        <v>4216003989</v>
      </c>
      <c r="D3571" s="715" t="s">
        <v>272</v>
      </c>
      <c r="E3571" s="716" t="s">
        <v>13397</v>
      </c>
      <c r="F3571" s="733">
        <v>42369</v>
      </c>
      <c r="G3571" s="717">
        <v>42411</v>
      </c>
      <c r="H3571" s="718" t="s">
        <v>13398</v>
      </c>
      <c r="I3571" s="719" t="s">
        <v>13399</v>
      </c>
      <c r="J3571" s="635">
        <v>1</v>
      </c>
      <c r="K3571" s="636">
        <v>1</v>
      </c>
      <c r="L3571" s="636">
        <f t="shared" si="113"/>
        <v>0</v>
      </c>
      <c r="M3571" s="637">
        <v>12837056.65</v>
      </c>
      <c r="N3571" s="637">
        <v>12837056.65</v>
      </c>
      <c r="O3571" s="665">
        <f t="shared" si="114"/>
        <v>0</v>
      </c>
      <c r="P3571" s="720">
        <f t="shared" si="115"/>
        <v>0</v>
      </c>
      <c r="Q3571" s="718" t="s">
        <v>13400</v>
      </c>
      <c r="R3571" s="718">
        <v>4253029960</v>
      </c>
      <c r="S3571" s="718" t="s">
        <v>13401</v>
      </c>
      <c r="T3571" s="729">
        <v>42430</v>
      </c>
      <c r="U3571" s="717"/>
      <c r="V3571" s="717">
        <v>42443</v>
      </c>
      <c r="W3571" s="717">
        <v>42443</v>
      </c>
      <c r="X3571" s="719" t="s">
        <v>13402</v>
      </c>
      <c r="Y3571" s="722">
        <v>12837056.65</v>
      </c>
      <c r="Z3571" s="718" t="s">
        <v>13400</v>
      </c>
      <c r="AA3571" s="718">
        <v>4253029960</v>
      </c>
    </row>
    <row r="3572" spans="1:27" ht="409.5">
      <c r="A3572" s="475" t="s">
        <v>29294</v>
      </c>
      <c r="B3572" s="1181" t="s">
        <v>2047</v>
      </c>
      <c r="C3572" s="661">
        <v>4216003989</v>
      </c>
      <c r="D3572" s="715" t="s">
        <v>272</v>
      </c>
      <c r="E3572" s="716" t="s">
        <v>13403</v>
      </c>
      <c r="F3572" s="723">
        <v>42401</v>
      </c>
      <c r="G3572" s="723">
        <v>42420</v>
      </c>
      <c r="H3572" s="718" t="s">
        <v>13404</v>
      </c>
      <c r="I3572" s="719" t="s">
        <v>13405</v>
      </c>
      <c r="J3572" s="635">
        <v>1</v>
      </c>
      <c r="K3572" s="724">
        <v>1</v>
      </c>
      <c r="L3572" s="636">
        <f t="shared" si="113"/>
        <v>0</v>
      </c>
      <c r="M3572" s="637">
        <v>798469.17</v>
      </c>
      <c r="N3572" s="637">
        <v>793408.03</v>
      </c>
      <c r="O3572" s="665">
        <f t="shared" si="114"/>
        <v>5061.140000000014</v>
      </c>
      <c r="P3572" s="720">
        <f t="shared" si="115"/>
        <v>0.63385540608913971</v>
      </c>
      <c r="Q3572" s="718" t="s">
        <v>13406</v>
      </c>
      <c r="R3572" s="718">
        <v>4217169850</v>
      </c>
      <c r="S3572" s="718" t="s">
        <v>13407</v>
      </c>
      <c r="T3572" s="729">
        <v>42433</v>
      </c>
      <c r="U3572" s="717"/>
      <c r="V3572" s="717">
        <v>42445</v>
      </c>
      <c r="W3572" s="717">
        <v>42445</v>
      </c>
      <c r="X3572" s="719" t="s">
        <v>13408</v>
      </c>
      <c r="Y3572" s="722">
        <v>793408.03</v>
      </c>
      <c r="Z3572" s="718" t="s">
        <v>13406</v>
      </c>
      <c r="AA3572" s="718">
        <v>4217169850</v>
      </c>
    </row>
    <row r="3573" spans="1:27" ht="90">
      <c r="A3573" s="475" t="s">
        <v>29295</v>
      </c>
      <c r="B3573" s="1181" t="s">
        <v>2047</v>
      </c>
      <c r="C3573" s="661">
        <v>4216003989</v>
      </c>
      <c r="D3573" s="715" t="s">
        <v>272</v>
      </c>
      <c r="E3573" s="716" t="s">
        <v>13409</v>
      </c>
      <c r="F3573" s="723">
        <v>42369</v>
      </c>
      <c r="G3573" s="723">
        <v>42429</v>
      </c>
      <c r="H3573" s="718" t="s">
        <v>13410</v>
      </c>
      <c r="I3573" s="719" t="s">
        <v>13411</v>
      </c>
      <c r="J3573" s="635">
        <v>1</v>
      </c>
      <c r="K3573" s="724">
        <v>1</v>
      </c>
      <c r="L3573" s="636">
        <f t="shared" si="113"/>
        <v>0</v>
      </c>
      <c r="M3573" s="637">
        <v>1054166.3999999999</v>
      </c>
      <c r="N3573" s="637">
        <v>1050500</v>
      </c>
      <c r="O3573" s="665">
        <f t="shared" si="114"/>
        <v>3666.3999999999069</v>
      </c>
      <c r="P3573" s="720">
        <f t="shared" si="115"/>
        <v>0.34780087849507879</v>
      </c>
      <c r="Q3573" s="718" t="s">
        <v>13412</v>
      </c>
      <c r="R3573" s="718">
        <v>4217161681</v>
      </c>
      <c r="S3573" s="718" t="s">
        <v>13413</v>
      </c>
      <c r="T3573" s="729">
        <v>42443</v>
      </c>
      <c r="U3573" s="717"/>
      <c r="V3573" s="717">
        <v>42454</v>
      </c>
      <c r="W3573" s="717">
        <v>42454</v>
      </c>
      <c r="X3573" s="719" t="s">
        <v>13414</v>
      </c>
      <c r="Y3573" s="722">
        <v>1050500</v>
      </c>
      <c r="Z3573" s="718" t="s">
        <v>13412</v>
      </c>
      <c r="AA3573" s="718">
        <v>4217161681</v>
      </c>
    </row>
    <row r="3574" spans="1:27" ht="67.5">
      <c r="A3574" s="475" t="s">
        <v>29296</v>
      </c>
      <c r="B3574" s="1181" t="s">
        <v>2047</v>
      </c>
      <c r="C3574" s="661">
        <v>4216003989</v>
      </c>
      <c r="D3574" s="715" t="s">
        <v>272</v>
      </c>
      <c r="E3574" s="716" t="s">
        <v>13415</v>
      </c>
      <c r="F3574" s="723">
        <v>42369</v>
      </c>
      <c r="G3574" s="723">
        <v>42429</v>
      </c>
      <c r="H3574" s="718" t="s">
        <v>13202</v>
      </c>
      <c r="I3574" s="719" t="s">
        <v>13416</v>
      </c>
      <c r="J3574" s="635">
        <v>2</v>
      </c>
      <c r="K3574" s="724">
        <v>1</v>
      </c>
      <c r="L3574" s="636">
        <f t="shared" si="113"/>
        <v>1</v>
      </c>
      <c r="M3574" s="637">
        <v>201364.93</v>
      </c>
      <c r="N3574" s="637">
        <v>161177.94</v>
      </c>
      <c r="O3574" s="665">
        <f t="shared" si="114"/>
        <v>40186.989999999991</v>
      </c>
      <c r="P3574" s="720">
        <f t="shared" si="115"/>
        <v>19.957293457207271</v>
      </c>
      <c r="Q3574" s="738" t="s">
        <v>13204</v>
      </c>
      <c r="R3574" s="718">
        <v>7726311464</v>
      </c>
      <c r="S3574" s="718" t="s">
        <v>13221</v>
      </c>
      <c r="T3574" s="729">
        <v>42444</v>
      </c>
      <c r="U3574" s="717"/>
      <c r="V3574" s="717">
        <v>42457</v>
      </c>
      <c r="W3574" s="717">
        <v>42457</v>
      </c>
      <c r="X3574" s="719" t="s">
        <v>13417</v>
      </c>
      <c r="Y3574" s="722">
        <v>161177.94</v>
      </c>
      <c r="Z3574" s="738" t="s">
        <v>13204</v>
      </c>
      <c r="AA3574" s="718">
        <v>7726311464</v>
      </c>
    </row>
    <row r="3575" spans="1:27" ht="56.25">
      <c r="A3575" s="475" t="s">
        <v>29297</v>
      </c>
      <c r="B3575" s="1181" t="s">
        <v>2047</v>
      </c>
      <c r="C3575" s="661">
        <v>4216003989</v>
      </c>
      <c r="D3575" s="715" t="s">
        <v>272</v>
      </c>
      <c r="E3575" s="716" t="s">
        <v>13418</v>
      </c>
      <c r="F3575" s="733">
        <v>42369</v>
      </c>
      <c r="G3575" s="717">
        <v>42395</v>
      </c>
      <c r="H3575" s="718" t="s">
        <v>13419</v>
      </c>
      <c r="I3575" s="719" t="s">
        <v>13420</v>
      </c>
      <c r="J3575" s="635">
        <v>2</v>
      </c>
      <c r="K3575" s="636">
        <v>1</v>
      </c>
      <c r="L3575" s="636">
        <f t="shared" si="113"/>
        <v>1</v>
      </c>
      <c r="M3575" s="637">
        <v>916285.56</v>
      </c>
      <c r="N3575" s="637">
        <v>806331.24</v>
      </c>
      <c r="O3575" s="665">
        <f t="shared" si="114"/>
        <v>109954.32000000007</v>
      </c>
      <c r="P3575" s="720">
        <f t="shared" si="115"/>
        <v>12.000005762395745</v>
      </c>
      <c r="Q3575" s="718" t="s">
        <v>13421</v>
      </c>
      <c r="R3575" s="718">
        <v>4205289207</v>
      </c>
      <c r="S3575" s="718" t="s">
        <v>13422</v>
      </c>
      <c r="T3575" s="729">
        <v>42444</v>
      </c>
      <c r="U3575" s="717"/>
      <c r="V3575" s="717">
        <v>42457</v>
      </c>
      <c r="W3575" s="717">
        <v>42457</v>
      </c>
      <c r="X3575" s="719" t="s">
        <v>13423</v>
      </c>
      <c r="Y3575" s="722">
        <v>806331.24</v>
      </c>
      <c r="Z3575" s="718" t="s">
        <v>13421</v>
      </c>
      <c r="AA3575" s="718">
        <v>4205289207</v>
      </c>
    </row>
    <row r="3576" spans="1:27" ht="213.75">
      <c r="A3576" s="475" t="s">
        <v>29298</v>
      </c>
      <c r="B3576" s="1181" t="s">
        <v>2047</v>
      </c>
      <c r="C3576" s="661">
        <v>4216003989</v>
      </c>
      <c r="D3576" s="715" t="s">
        <v>272</v>
      </c>
      <c r="E3576" s="716" t="s">
        <v>13424</v>
      </c>
      <c r="F3576" s="723">
        <v>42369</v>
      </c>
      <c r="G3576" s="723">
        <v>42429</v>
      </c>
      <c r="H3576" s="718" t="s">
        <v>13425</v>
      </c>
      <c r="I3576" s="719" t="s">
        <v>13426</v>
      </c>
      <c r="J3576" s="635">
        <v>2</v>
      </c>
      <c r="K3576" s="724">
        <v>1</v>
      </c>
      <c r="L3576" s="636">
        <f t="shared" si="113"/>
        <v>1</v>
      </c>
      <c r="M3576" s="637">
        <v>650503.89</v>
      </c>
      <c r="N3576" s="637">
        <v>650503.89</v>
      </c>
      <c r="O3576" s="665">
        <f t="shared" si="114"/>
        <v>0</v>
      </c>
      <c r="P3576" s="720">
        <f t="shared" si="115"/>
        <v>0</v>
      </c>
      <c r="Q3576" s="718" t="s">
        <v>13427</v>
      </c>
      <c r="R3576" s="718">
        <v>4221009432</v>
      </c>
      <c r="S3576" s="718" t="s">
        <v>13428</v>
      </c>
      <c r="T3576" s="729">
        <v>42444</v>
      </c>
      <c r="U3576" s="717"/>
      <c r="V3576" s="717">
        <v>42457</v>
      </c>
      <c r="W3576" s="717">
        <v>42457</v>
      </c>
      <c r="X3576" s="719" t="s">
        <v>13429</v>
      </c>
      <c r="Y3576" s="722">
        <v>650503.89</v>
      </c>
      <c r="Z3576" s="718" t="s">
        <v>13427</v>
      </c>
      <c r="AA3576" s="718">
        <v>4221009432</v>
      </c>
    </row>
    <row r="3577" spans="1:27" ht="78.75">
      <c r="A3577" s="475" t="s">
        <v>29299</v>
      </c>
      <c r="B3577" s="1181" t="s">
        <v>2047</v>
      </c>
      <c r="C3577" s="661">
        <v>4216003989</v>
      </c>
      <c r="D3577" s="715" t="s">
        <v>272</v>
      </c>
      <c r="E3577" s="716" t="s">
        <v>13430</v>
      </c>
      <c r="F3577" s="723">
        <v>42369</v>
      </c>
      <c r="G3577" s="723">
        <v>42429</v>
      </c>
      <c r="H3577" s="718" t="s">
        <v>13202</v>
      </c>
      <c r="I3577" s="719" t="s">
        <v>13431</v>
      </c>
      <c r="J3577" s="635">
        <v>2</v>
      </c>
      <c r="K3577" s="724">
        <v>1</v>
      </c>
      <c r="L3577" s="636">
        <f t="shared" si="113"/>
        <v>1</v>
      </c>
      <c r="M3577" s="637">
        <v>1400000</v>
      </c>
      <c r="N3577" s="637">
        <v>749000</v>
      </c>
      <c r="O3577" s="665">
        <f t="shared" si="114"/>
        <v>651000</v>
      </c>
      <c r="P3577" s="720">
        <f t="shared" si="115"/>
        <v>46.5</v>
      </c>
      <c r="Q3577" s="718" t="s">
        <v>13215</v>
      </c>
      <c r="R3577" s="718">
        <v>7718538045</v>
      </c>
      <c r="S3577" s="718" t="s">
        <v>13432</v>
      </c>
      <c r="T3577" s="729">
        <v>42444</v>
      </c>
      <c r="U3577" s="717"/>
      <c r="V3577" s="717">
        <v>42458</v>
      </c>
      <c r="W3577" s="717">
        <v>42458</v>
      </c>
      <c r="X3577" s="719" t="s">
        <v>13433</v>
      </c>
      <c r="Y3577" s="722">
        <v>749000</v>
      </c>
      <c r="Z3577" s="718" t="s">
        <v>13215</v>
      </c>
      <c r="AA3577" s="718">
        <v>7718538045</v>
      </c>
    </row>
    <row r="3578" spans="1:27" ht="101.25">
      <c r="A3578" s="475" t="s">
        <v>29300</v>
      </c>
      <c r="B3578" s="1181" t="s">
        <v>2047</v>
      </c>
      <c r="C3578" s="661">
        <v>4216003989</v>
      </c>
      <c r="D3578" s="715" t="s">
        <v>272</v>
      </c>
      <c r="E3578" s="716" t="s">
        <v>13434</v>
      </c>
      <c r="F3578" s="723">
        <v>42416</v>
      </c>
      <c r="G3578" s="723">
        <v>42440</v>
      </c>
      <c r="H3578" s="718" t="s">
        <v>13435</v>
      </c>
      <c r="I3578" s="719" t="s">
        <v>13436</v>
      </c>
      <c r="J3578" s="635">
        <v>1</v>
      </c>
      <c r="K3578" s="724">
        <v>1</v>
      </c>
      <c r="L3578" s="636">
        <f t="shared" si="113"/>
        <v>0</v>
      </c>
      <c r="M3578" s="637">
        <v>320946.65999999997</v>
      </c>
      <c r="N3578" s="637">
        <v>320946.65999999997</v>
      </c>
      <c r="O3578" s="665">
        <f t="shared" si="114"/>
        <v>0</v>
      </c>
      <c r="P3578" s="720">
        <f t="shared" si="115"/>
        <v>0</v>
      </c>
      <c r="Q3578" s="718" t="s">
        <v>13437</v>
      </c>
      <c r="R3578" s="718">
        <v>5408300521</v>
      </c>
      <c r="S3578" s="718" t="s">
        <v>13438</v>
      </c>
      <c r="T3578" s="717">
        <v>42453</v>
      </c>
      <c r="U3578" s="716"/>
      <c r="V3578" s="717">
        <v>42464</v>
      </c>
      <c r="W3578" s="717">
        <v>42464</v>
      </c>
      <c r="X3578" s="719" t="s">
        <v>13439</v>
      </c>
      <c r="Y3578" s="722">
        <v>320946.65999999997</v>
      </c>
      <c r="Z3578" s="718" t="s">
        <v>13437</v>
      </c>
      <c r="AA3578" s="718">
        <v>5408300521</v>
      </c>
    </row>
    <row r="3579" spans="1:27" ht="78.75">
      <c r="A3579" s="475" t="s">
        <v>29301</v>
      </c>
      <c r="B3579" s="1181" t="s">
        <v>2047</v>
      </c>
      <c r="C3579" s="661">
        <v>4216003989</v>
      </c>
      <c r="D3579" s="715" t="s">
        <v>272</v>
      </c>
      <c r="E3579" s="716" t="s">
        <v>13440</v>
      </c>
      <c r="F3579" s="723">
        <v>42416</v>
      </c>
      <c r="G3579" s="723">
        <v>42440</v>
      </c>
      <c r="H3579" s="718" t="s">
        <v>13398</v>
      </c>
      <c r="I3579" s="719" t="s">
        <v>13366</v>
      </c>
      <c r="J3579" s="635">
        <v>1</v>
      </c>
      <c r="K3579" s="724">
        <v>1</v>
      </c>
      <c r="L3579" s="636">
        <f t="shared" si="113"/>
        <v>0</v>
      </c>
      <c r="M3579" s="637">
        <v>952372.55</v>
      </c>
      <c r="N3579" s="637">
        <v>952372.55</v>
      </c>
      <c r="O3579" s="665">
        <f t="shared" si="114"/>
        <v>0</v>
      </c>
      <c r="P3579" s="720">
        <f t="shared" si="115"/>
        <v>0</v>
      </c>
      <c r="Q3579" s="718" t="s">
        <v>13441</v>
      </c>
      <c r="R3579" s="718">
        <v>7729012173</v>
      </c>
      <c r="S3579" s="718" t="s">
        <v>13442</v>
      </c>
      <c r="T3579" s="717">
        <v>42453</v>
      </c>
      <c r="U3579" s="716"/>
      <c r="V3579" s="717">
        <v>42464</v>
      </c>
      <c r="W3579" s="717">
        <v>42464</v>
      </c>
      <c r="X3579" s="719" t="s">
        <v>13443</v>
      </c>
      <c r="Y3579" s="722">
        <v>952372.55</v>
      </c>
      <c r="Z3579" s="718" t="s">
        <v>13441</v>
      </c>
      <c r="AA3579" s="718">
        <v>7729012173</v>
      </c>
    </row>
    <row r="3580" spans="1:27" ht="78.75">
      <c r="A3580" s="475" t="s">
        <v>29302</v>
      </c>
      <c r="B3580" s="1181" t="s">
        <v>2047</v>
      </c>
      <c r="C3580" s="661">
        <v>4216003989</v>
      </c>
      <c r="D3580" s="715" t="s">
        <v>272</v>
      </c>
      <c r="E3580" s="716" t="s">
        <v>13444</v>
      </c>
      <c r="F3580" s="723">
        <v>42369</v>
      </c>
      <c r="G3580" s="723">
        <v>42443</v>
      </c>
      <c r="H3580" s="718" t="s">
        <v>13202</v>
      </c>
      <c r="I3580" s="719" t="s">
        <v>13445</v>
      </c>
      <c r="J3580" s="635">
        <v>1</v>
      </c>
      <c r="K3580" s="724">
        <v>1</v>
      </c>
      <c r="L3580" s="636">
        <f t="shared" si="113"/>
        <v>0</v>
      </c>
      <c r="M3580" s="637">
        <v>1541602.32</v>
      </c>
      <c r="N3580" s="637">
        <v>1499536.8</v>
      </c>
      <c r="O3580" s="665">
        <f t="shared" si="114"/>
        <v>42065.520000000019</v>
      </c>
      <c r="P3580" s="720">
        <f t="shared" si="115"/>
        <v>2.7286881612892273</v>
      </c>
      <c r="Q3580" s="718" t="s">
        <v>13446</v>
      </c>
      <c r="R3580" s="718">
        <v>4221031300</v>
      </c>
      <c r="S3580" s="718" t="s">
        <v>13447</v>
      </c>
      <c r="T3580" s="717">
        <v>42453</v>
      </c>
      <c r="U3580" s="716"/>
      <c r="V3580" s="717">
        <v>42464</v>
      </c>
      <c r="W3580" s="717">
        <v>42464</v>
      </c>
      <c r="X3580" s="719" t="s">
        <v>13448</v>
      </c>
      <c r="Y3580" s="722">
        <v>1499536.8</v>
      </c>
      <c r="Z3580" s="718" t="s">
        <v>13446</v>
      </c>
      <c r="AA3580" s="718">
        <v>4221031300</v>
      </c>
    </row>
    <row r="3581" spans="1:27" ht="67.5">
      <c r="A3581" s="475" t="s">
        <v>29303</v>
      </c>
      <c r="B3581" s="1181" t="s">
        <v>2047</v>
      </c>
      <c r="C3581" s="661">
        <v>4216003989</v>
      </c>
      <c r="D3581" s="715" t="s">
        <v>272</v>
      </c>
      <c r="E3581" s="716" t="s">
        <v>13449</v>
      </c>
      <c r="F3581" s="723">
        <v>42369</v>
      </c>
      <c r="G3581" s="723">
        <v>42444</v>
      </c>
      <c r="H3581" s="718" t="s">
        <v>13202</v>
      </c>
      <c r="I3581" s="719" t="s">
        <v>13450</v>
      </c>
      <c r="J3581" s="635">
        <v>1</v>
      </c>
      <c r="K3581" s="724">
        <v>1</v>
      </c>
      <c r="L3581" s="636">
        <f t="shared" ref="L3581:L3644" si="116">J3581-K3581</f>
        <v>0</v>
      </c>
      <c r="M3581" s="637">
        <v>104864.45</v>
      </c>
      <c r="N3581" s="637">
        <v>104699.87</v>
      </c>
      <c r="O3581" s="665">
        <f t="shared" ref="O3581:O3644" si="117">M3581-N3581</f>
        <v>164.58000000000175</v>
      </c>
      <c r="P3581" s="720">
        <f t="shared" ref="P3581:P3644" si="118">100-N3581/M3581*100</f>
        <v>0.1569454662662082</v>
      </c>
      <c r="Q3581" s="738" t="s">
        <v>13204</v>
      </c>
      <c r="R3581" s="718">
        <v>7726311464</v>
      </c>
      <c r="S3581" s="718" t="s">
        <v>13221</v>
      </c>
      <c r="T3581" s="729">
        <v>42457</v>
      </c>
      <c r="U3581" s="716"/>
      <c r="V3581" s="717">
        <v>42468</v>
      </c>
      <c r="W3581" s="717">
        <v>42468</v>
      </c>
      <c r="X3581" s="719" t="s">
        <v>13451</v>
      </c>
      <c r="Y3581" s="722">
        <v>104699.87</v>
      </c>
      <c r="Z3581" s="738" t="s">
        <v>13204</v>
      </c>
      <c r="AA3581" s="718">
        <v>7726311464</v>
      </c>
    </row>
    <row r="3582" spans="1:27" ht="78.75">
      <c r="A3582" s="475" t="s">
        <v>29304</v>
      </c>
      <c r="B3582" s="1181" t="s">
        <v>2047</v>
      </c>
      <c r="C3582" s="661">
        <v>4216003989</v>
      </c>
      <c r="D3582" s="715" t="s">
        <v>272</v>
      </c>
      <c r="E3582" s="716" t="s">
        <v>13452</v>
      </c>
      <c r="F3582" s="723">
        <v>42416</v>
      </c>
      <c r="G3582" s="723">
        <v>42446</v>
      </c>
      <c r="H3582" s="718" t="s">
        <v>13453</v>
      </c>
      <c r="I3582" s="719" t="s">
        <v>13454</v>
      </c>
      <c r="J3582" s="635">
        <v>1</v>
      </c>
      <c r="K3582" s="724">
        <v>1</v>
      </c>
      <c r="L3582" s="636">
        <f t="shared" si="116"/>
        <v>0</v>
      </c>
      <c r="M3582" s="637">
        <v>1414222.07</v>
      </c>
      <c r="N3582" s="637">
        <v>1351159.89</v>
      </c>
      <c r="O3582" s="665">
        <f t="shared" si="117"/>
        <v>63062.180000000168</v>
      </c>
      <c r="P3582" s="720">
        <f t="shared" si="118"/>
        <v>4.4591426861270946</v>
      </c>
      <c r="Q3582" s="718" t="s">
        <v>13455</v>
      </c>
      <c r="R3582" s="726">
        <v>7825463740</v>
      </c>
      <c r="S3582" s="739" t="s">
        <v>13456</v>
      </c>
      <c r="T3582" s="729">
        <v>42458</v>
      </c>
      <c r="U3582" s="716"/>
      <c r="V3582" s="717">
        <v>42471</v>
      </c>
      <c r="W3582" s="717">
        <v>42471</v>
      </c>
      <c r="X3582" s="719" t="s">
        <v>13457</v>
      </c>
      <c r="Y3582" s="722">
        <v>1351159.89</v>
      </c>
      <c r="Z3582" s="718" t="s">
        <v>13455</v>
      </c>
      <c r="AA3582" s="726">
        <v>7825463740</v>
      </c>
    </row>
    <row r="3583" spans="1:27" ht="78.75">
      <c r="A3583" s="475" t="s">
        <v>29305</v>
      </c>
      <c r="B3583" s="1181" t="s">
        <v>2047</v>
      </c>
      <c r="C3583" s="661">
        <v>4216003989</v>
      </c>
      <c r="D3583" s="715" t="s">
        <v>272</v>
      </c>
      <c r="E3583" s="716" t="s">
        <v>13458</v>
      </c>
      <c r="F3583" s="717">
        <v>42416</v>
      </c>
      <c r="G3583" s="723">
        <v>42453</v>
      </c>
      <c r="H3583" s="718" t="s">
        <v>13459</v>
      </c>
      <c r="I3583" s="719" t="s">
        <v>13460</v>
      </c>
      <c r="J3583" s="635">
        <v>1</v>
      </c>
      <c r="K3583" s="724">
        <v>1</v>
      </c>
      <c r="L3583" s="636">
        <f t="shared" si="116"/>
        <v>0</v>
      </c>
      <c r="M3583" s="637">
        <v>690422.78</v>
      </c>
      <c r="N3583" s="637">
        <v>690422.78</v>
      </c>
      <c r="O3583" s="665">
        <f t="shared" si="117"/>
        <v>0</v>
      </c>
      <c r="P3583" s="720">
        <f t="shared" si="118"/>
        <v>0</v>
      </c>
      <c r="Q3583" s="718" t="s">
        <v>13461</v>
      </c>
      <c r="R3583" s="718">
        <v>4217175211</v>
      </c>
      <c r="S3583" s="718" t="s">
        <v>13462</v>
      </c>
      <c r="T3583" s="729">
        <v>42466</v>
      </c>
      <c r="U3583" s="716"/>
      <c r="V3583" s="717">
        <v>42479</v>
      </c>
      <c r="W3583" s="717">
        <v>42479</v>
      </c>
      <c r="X3583" s="719" t="s">
        <v>13463</v>
      </c>
      <c r="Y3583" s="722">
        <v>690422.78</v>
      </c>
      <c r="Z3583" s="718" t="s">
        <v>13461</v>
      </c>
      <c r="AA3583" s="718">
        <v>4217175211</v>
      </c>
    </row>
    <row r="3584" spans="1:27" ht="78.75">
      <c r="A3584" s="475" t="s">
        <v>29306</v>
      </c>
      <c r="B3584" s="1181" t="s">
        <v>2047</v>
      </c>
      <c r="C3584" s="661">
        <v>4216003989</v>
      </c>
      <c r="D3584" s="715" t="s">
        <v>272</v>
      </c>
      <c r="E3584" s="716" t="s">
        <v>13464</v>
      </c>
      <c r="F3584" s="723">
        <v>42369</v>
      </c>
      <c r="G3584" s="723">
        <v>42445</v>
      </c>
      <c r="H3584" s="718" t="s">
        <v>13202</v>
      </c>
      <c r="I3584" s="719" t="s">
        <v>13431</v>
      </c>
      <c r="J3584" s="635">
        <v>3</v>
      </c>
      <c r="K3584" s="724">
        <v>1</v>
      </c>
      <c r="L3584" s="636">
        <f t="shared" si="116"/>
        <v>2</v>
      </c>
      <c r="M3584" s="637">
        <v>215394.9</v>
      </c>
      <c r="N3584" s="637">
        <v>188769.02</v>
      </c>
      <c r="O3584" s="665">
        <f t="shared" si="117"/>
        <v>26625.880000000005</v>
      </c>
      <c r="P3584" s="720">
        <f t="shared" si="118"/>
        <v>12.361425456220189</v>
      </c>
      <c r="Q3584" s="718" t="s">
        <v>13465</v>
      </c>
      <c r="R3584" s="718">
        <v>7718538045</v>
      </c>
      <c r="S3584" s="718" t="s">
        <v>13466</v>
      </c>
      <c r="T3584" s="729">
        <v>42464</v>
      </c>
      <c r="U3584" s="716"/>
      <c r="V3584" s="717">
        <v>42479</v>
      </c>
      <c r="W3584" s="717">
        <v>42479</v>
      </c>
      <c r="X3584" s="719" t="s">
        <v>13467</v>
      </c>
      <c r="Y3584" s="722">
        <v>188769.02</v>
      </c>
      <c r="Z3584" s="718" t="s">
        <v>13465</v>
      </c>
      <c r="AA3584" s="718">
        <v>7718538045</v>
      </c>
    </row>
    <row r="3585" spans="1:27" ht="67.5">
      <c r="A3585" s="475" t="s">
        <v>29307</v>
      </c>
      <c r="B3585" s="1181" t="s">
        <v>2047</v>
      </c>
      <c r="C3585" s="661">
        <v>4216003989</v>
      </c>
      <c r="D3585" s="715" t="s">
        <v>272</v>
      </c>
      <c r="E3585" s="716" t="s">
        <v>13468</v>
      </c>
      <c r="F3585" s="717">
        <v>42416</v>
      </c>
      <c r="G3585" s="723">
        <v>42454</v>
      </c>
      <c r="H3585" s="718" t="s">
        <v>13398</v>
      </c>
      <c r="I3585" s="719" t="s">
        <v>13366</v>
      </c>
      <c r="J3585" s="635">
        <v>1</v>
      </c>
      <c r="K3585" s="724">
        <v>1</v>
      </c>
      <c r="L3585" s="636">
        <f t="shared" si="116"/>
        <v>0</v>
      </c>
      <c r="M3585" s="637">
        <v>693744.44</v>
      </c>
      <c r="N3585" s="637">
        <v>669684</v>
      </c>
      <c r="O3585" s="665">
        <f t="shared" si="117"/>
        <v>24060.439999999944</v>
      </c>
      <c r="P3585" s="720">
        <f t="shared" si="118"/>
        <v>3.4681993271181994</v>
      </c>
      <c r="Q3585" s="718" t="s">
        <v>13469</v>
      </c>
      <c r="R3585" s="718">
        <v>4207016798</v>
      </c>
      <c r="S3585" s="718" t="s">
        <v>13470</v>
      </c>
      <c r="T3585" s="729">
        <v>42467</v>
      </c>
      <c r="U3585" s="716"/>
      <c r="V3585" s="717">
        <v>42479</v>
      </c>
      <c r="W3585" s="717">
        <v>42479</v>
      </c>
      <c r="X3585" s="719" t="s">
        <v>13471</v>
      </c>
      <c r="Y3585" s="722">
        <v>669684</v>
      </c>
      <c r="Z3585" s="718" t="s">
        <v>13469</v>
      </c>
      <c r="AA3585" s="718">
        <v>4207016798</v>
      </c>
    </row>
    <row r="3586" spans="1:27" ht="56.25">
      <c r="A3586" s="475" t="s">
        <v>29308</v>
      </c>
      <c r="B3586" s="1181" t="s">
        <v>2047</v>
      </c>
      <c r="C3586" s="661">
        <v>4216003989</v>
      </c>
      <c r="D3586" s="715" t="s">
        <v>272</v>
      </c>
      <c r="E3586" s="740" t="s">
        <v>13472</v>
      </c>
      <c r="F3586" s="717">
        <v>42369</v>
      </c>
      <c r="G3586" s="723">
        <v>42457</v>
      </c>
      <c r="H3586" s="718" t="s">
        <v>13202</v>
      </c>
      <c r="I3586" s="719" t="s">
        <v>13473</v>
      </c>
      <c r="J3586" s="635">
        <v>1</v>
      </c>
      <c r="K3586" s="724">
        <v>1</v>
      </c>
      <c r="L3586" s="636">
        <f t="shared" si="116"/>
        <v>0</v>
      </c>
      <c r="M3586" s="637">
        <v>135054</v>
      </c>
      <c r="N3586" s="637">
        <v>125168.34</v>
      </c>
      <c r="O3586" s="665">
        <f t="shared" si="117"/>
        <v>9885.6600000000035</v>
      </c>
      <c r="P3586" s="720">
        <f t="shared" si="118"/>
        <v>7.3197831978319812</v>
      </c>
      <c r="Q3586" s="718" t="s">
        <v>13204</v>
      </c>
      <c r="R3586" s="718">
        <v>7726311464</v>
      </c>
      <c r="S3586" s="718" t="s">
        <v>13474</v>
      </c>
      <c r="T3586" s="729">
        <v>42468</v>
      </c>
      <c r="U3586" s="716"/>
      <c r="V3586" s="717">
        <v>42480</v>
      </c>
      <c r="W3586" s="717">
        <v>42480</v>
      </c>
      <c r="X3586" s="727" t="s">
        <v>13475</v>
      </c>
      <c r="Y3586" s="722">
        <v>125168.34</v>
      </c>
      <c r="Z3586" s="718" t="s">
        <v>13204</v>
      </c>
      <c r="AA3586" s="718">
        <v>7726311464</v>
      </c>
    </row>
    <row r="3587" spans="1:27" ht="33.75">
      <c r="A3587" s="475" t="s">
        <v>29309</v>
      </c>
      <c r="B3587" s="1181" t="s">
        <v>2047</v>
      </c>
      <c r="C3587" s="661">
        <v>4216003989</v>
      </c>
      <c r="D3587" s="715" t="s">
        <v>272</v>
      </c>
      <c r="E3587" s="716" t="s">
        <v>13476</v>
      </c>
      <c r="F3587" s="717">
        <v>42369</v>
      </c>
      <c r="G3587" s="723">
        <v>42461</v>
      </c>
      <c r="H3587" s="718" t="s">
        <v>13202</v>
      </c>
      <c r="I3587" s="719" t="s">
        <v>13477</v>
      </c>
      <c r="J3587" s="635">
        <v>1</v>
      </c>
      <c r="K3587" s="724">
        <v>1</v>
      </c>
      <c r="L3587" s="636">
        <f t="shared" si="116"/>
        <v>0</v>
      </c>
      <c r="M3587" s="637">
        <v>1121781.72</v>
      </c>
      <c r="N3587" s="637">
        <v>1121781.42</v>
      </c>
      <c r="O3587" s="665">
        <f t="shared" si="117"/>
        <v>0.30000000004656613</v>
      </c>
      <c r="P3587" s="720">
        <f t="shared" si="118"/>
        <v>2.6743170678855677E-5</v>
      </c>
      <c r="Q3587" s="718" t="s">
        <v>13384</v>
      </c>
      <c r="R3587" s="718">
        <v>7731241639</v>
      </c>
      <c r="S3587" s="718" t="s">
        <v>13385</v>
      </c>
      <c r="T3587" s="729">
        <v>42479</v>
      </c>
      <c r="U3587" s="716"/>
      <c r="V3587" s="717">
        <v>42486</v>
      </c>
      <c r="W3587" s="717">
        <v>42486</v>
      </c>
      <c r="X3587" s="727" t="s">
        <v>13478</v>
      </c>
      <c r="Y3587" s="722">
        <v>1121781.42</v>
      </c>
      <c r="Z3587" s="718" t="s">
        <v>13384</v>
      </c>
      <c r="AA3587" s="718">
        <v>7731241639</v>
      </c>
    </row>
    <row r="3588" spans="1:27" ht="78.75">
      <c r="A3588" s="475" t="s">
        <v>29310</v>
      </c>
      <c r="B3588" s="1181" t="s">
        <v>2047</v>
      </c>
      <c r="C3588" s="661">
        <v>4216003989</v>
      </c>
      <c r="D3588" s="715" t="s">
        <v>272</v>
      </c>
      <c r="E3588" s="727" t="s">
        <v>13479</v>
      </c>
      <c r="F3588" s="717">
        <v>42446</v>
      </c>
      <c r="G3588" s="723">
        <v>42466</v>
      </c>
      <c r="H3588" s="718" t="s">
        <v>13202</v>
      </c>
      <c r="I3588" s="719" t="s">
        <v>13445</v>
      </c>
      <c r="J3588" s="635">
        <v>1</v>
      </c>
      <c r="K3588" s="724">
        <v>1</v>
      </c>
      <c r="L3588" s="636">
        <f t="shared" si="116"/>
        <v>0</v>
      </c>
      <c r="M3588" s="637">
        <v>695301</v>
      </c>
      <c r="N3588" s="637">
        <v>695299</v>
      </c>
      <c r="O3588" s="665">
        <f t="shared" si="117"/>
        <v>2</v>
      </c>
      <c r="P3588" s="720">
        <f t="shared" si="118"/>
        <v>2.8764520689605888E-4</v>
      </c>
      <c r="Q3588" s="718" t="s">
        <v>13480</v>
      </c>
      <c r="R3588" s="718">
        <v>7718096615</v>
      </c>
      <c r="S3588" s="718" t="s">
        <v>13481</v>
      </c>
      <c r="T3588" s="729">
        <v>42479</v>
      </c>
      <c r="U3588" s="716"/>
      <c r="V3588" s="717">
        <v>42494</v>
      </c>
      <c r="W3588" s="717">
        <v>42494</v>
      </c>
      <c r="X3588" s="741" t="s">
        <v>13482</v>
      </c>
      <c r="Y3588" s="722">
        <v>695299</v>
      </c>
      <c r="Z3588" s="718" t="s">
        <v>13480</v>
      </c>
      <c r="AA3588" s="718">
        <v>7718096615</v>
      </c>
    </row>
    <row r="3589" spans="1:27" ht="67.5">
      <c r="A3589" s="475" t="s">
        <v>29311</v>
      </c>
      <c r="B3589" s="1181" t="s">
        <v>2047</v>
      </c>
      <c r="C3589" s="661">
        <v>4216003989</v>
      </c>
      <c r="D3589" s="715" t="s">
        <v>272</v>
      </c>
      <c r="E3589" s="727" t="s">
        <v>13483</v>
      </c>
      <c r="F3589" s="717">
        <v>42369</v>
      </c>
      <c r="G3589" s="723">
        <v>42471</v>
      </c>
      <c r="H3589" s="718" t="s">
        <v>13202</v>
      </c>
      <c r="I3589" s="719" t="s">
        <v>13431</v>
      </c>
      <c r="J3589" s="635">
        <v>1</v>
      </c>
      <c r="K3589" s="724">
        <v>1</v>
      </c>
      <c r="L3589" s="636">
        <f t="shared" si="116"/>
        <v>0</v>
      </c>
      <c r="M3589" s="637">
        <v>478000</v>
      </c>
      <c r="N3589" s="637">
        <v>474999.8</v>
      </c>
      <c r="O3589" s="665">
        <f t="shared" si="117"/>
        <v>3000.2000000000116</v>
      </c>
      <c r="P3589" s="720">
        <f t="shared" si="118"/>
        <v>0.62765690376569694</v>
      </c>
      <c r="Q3589" s="718" t="s">
        <v>13465</v>
      </c>
      <c r="R3589" s="718">
        <v>7718538045</v>
      </c>
      <c r="S3589" s="718" t="s">
        <v>13484</v>
      </c>
      <c r="T3589" s="729">
        <v>42482</v>
      </c>
      <c r="U3589" s="716"/>
      <c r="V3589" s="717">
        <v>42496</v>
      </c>
      <c r="W3589" s="717">
        <v>42496</v>
      </c>
      <c r="X3589" s="719" t="s">
        <v>13485</v>
      </c>
      <c r="Y3589" s="722">
        <v>474999.8</v>
      </c>
      <c r="Z3589" s="718" t="s">
        <v>13465</v>
      </c>
      <c r="AA3589" s="718">
        <v>7718538045</v>
      </c>
    </row>
    <row r="3590" spans="1:27" ht="67.5">
      <c r="A3590" s="475" t="s">
        <v>29312</v>
      </c>
      <c r="B3590" s="1181" t="s">
        <v>2047</v>
      </c>
      <c r="C3590" s="661">
        <v>4216003989</v>
      </c>
      <c r="D3590" s="715" t="s">
        <v>272</v>
      </c>
      <c r="E3590" s="716" t="s">
        <v>13486</v>
      </c>
      <c r="F3590" s="717">
        <v>42461</v>
      </c>
      <c r="G3590" s="723">
        <v>42473</v>
      </c>
      <c r="H3590" s="718" t="s">
        <v>13202</v>
      </c>
      <c r="I3590" s="719" t="s">
        <v>13487</v>
      </c>
      <c r="J3590" s="635">
        <v>1</v>
      </c>
      <c r="K3590" s="724">
        <v>1</v>
      </c>
      <c r="L3590" s="636">
        <f t="shared" si="116"/>
        <v>0</v>
      </c>
      <c r="M3590" s="637">
        <v>784799.4</v>
      </c>
      <c r="N3590" s="637">
        <v>783228.6</v>
      </c>
      <c r="O3590" s="665">
        <f t="shared" si="117"/>
        <v>1570.8000000000466</v>
      </c>
      <c r="P3590" s="720">
        <f t="shared" si="118"/>
        <v>0.20015305822099094</v>
      </c>
      <c r="Q3590" s="718" t="s">
        <v>13465</v>
      </c>
      <c r="R3590" s="718">
        <v>7718538045</v>
      </c>
      <c r="S3590" s="718" t="s">
        <v>13484</v>
      </c>
      <c r="T3590" s="729">
        <v>42485</v>
      </c>
      <c r="U3590" s="716"/>
      <c r="V3590" s="717">
        <v>42496</v>
      </c>
      <c r="W3590" s="717">
        <v>42496</v>
      </c>
      <c r="X3590" s="734" t="s">
        <v>13488</v>
      </c>
      <c r="Y3590" s="722">
        <v>783228.6</v>
      </c>
      <c r="Z3590" s="718" t="s">
        <v>13465</v>
      </c>
      <c r="AA3590" s="718">
        <v>7718538045</v>
      </c>
    </row>
    <row r="3591" spans="1:27" ht="56.25">
      <c r="A3591" s="475" t="s">
        <v>29313</v>
      </c>
      <c r="B3591" s="1181" t="s">
        <v>2047</v>
      </c>
      <c r="C3591" s="661">
        <v>4216003989</v>
      </c>
      <c r="D3591" s="715" t="s">
        <v>272</v>
      </c>
      <c r="E3591" s="727" t="s">
        <v>13489</v>
      </c>
      <c r="F3591" s="717">
        <v>42446</v>
      </c>
      <c r="G3591" s="723">
        <v>42471</v>
      </c>
      <c r="H3591" s="718" t="s">
        <v>13490</v>
      </c>
      <c r="I3591" s="719" t="s">
        <v>13491</v>
      </c>
      <c r="J3591" s="635">
        <v>1</v>
      </c>
      <c r="K3591" s="724">
        <v>1</v>
      </c>
      <c r="L3591" s="636">
        <f t="shared" si="116"/>
        <v>0</v>
      </c>
      <c r="M3591" s="637">
        <v>1794437.11</v>
      </c>
      <c r="N3591" s="637">
        <v>1794437.11</v>
      </c>
      <c r="O3591" s="665">
        <f t="shared" si="117"/>
        <v>0</v>
      </c>
      <c r="P3591" s="720">
        <f t="shared" si="118"/>
        <v>0</v>
      </c>
      <c r="Q3591" s="718" t="s">
        <v>13367</v>
      </c>
      <c r="R3591" s="718">
        <v>5406112715</v>
      </c>
      <c r="S3591" s="718" t="s">
        <v>13492</v>
      </c>
      <c r="T3591" s="729">
        <v>42482</v>
      </c>
      <c r="U3591" s="716"/>
      <c r="V3591" s="717">
        <v>42496</v>
      </c>
      <c r="W3591" s="717">
        <v>42496</v>
      </c>
      <c r="X3591" s="727" t="s">
        <v>13493</v>
      </c>
      <c r="Y3591" s="722">
        <v>1794437.11</v>
      </c>
      <c r="Z3591" s="718" t="s">
        <v>13367</v>
      </c>
      <c r="AA3591" s="718">
        <v>5406112715</v>
      </c>
    </row>
    <row r="3592" spans="1:27" ht="90">
      <c r="A3592" s="475" t="s">
        <v>29314</v>
      </c>
      <c r="B3592" s="1181" t="s">
        <v>2047</v>
      </c>
      <c r="C3592" s="661">
        <v>4216003989</v>
      </c>
      <c r="D3592" s="715" t="s">
        <v>272</v>
      </c>
      <c r="E3592" s="727" t="s">
        <v>13494</v>
      </c>
      <c r="F3592" s="717">
        <v>42446</v>
      </c>
      <c r="G3592" s="723">
        <v>42466</v>
      </c>
      <c r="H3592" s="718" t="s">
        <v>13495</v>
      </c>
      <c r="I3592" s="719" t="s">
        <v>13496</v>
      </c>
      <c r="J3592" s="635">
        <v>2</v>
      </c>
      <c r="K3592" s="724">
        <v>1</v>
      </c>
      <c r="L3592" s="636">
        <f t="shared" si="116"/>
        <v>1</v>
      </c>
      <c r="M3592" s="637">
        <v>919031.8</v>
      </c>
      <c r="N3592" s="637">
        <v>868485.04</v>
      </c>
      <c r="O3592" s="665">
        <f t="shared" si="117"/>
        <v>50546.760000000009</v>
      </c>
      <c r="P3592" s="720">
        <f t="shared" si="118"/>
        <v>5.5000011969117963</v>
      </c>
      <c r="Q3592" s="718" t="s">
        <v>13373</v>
      </c>
      <c r="R3592" s="718">
        <v>4205068159</v>
      </c>
      <c r="S3592" s="718" t="s">
        <v>13374</v>
      </c>
      <c r="T3592" s="729">
        <v>42485</v>
      </c>
      <c r="U3592" s="716"/>
      <c r="V3592" s="717">
        <v>42500</v>
      </c>
      <c r="W3592" s="717">
        <v>42500</v>
      </c>
      <c r="X3592" s="742" t="s">
        <v>13497</v>
      </c>
      <c r="Y3592" s="722">
        <v>868485.04</v>
      </c>
      <c r="Z3592" s="718" t="s">
        <v>13373</v>
      </c>
      <c r="AA3592" s="718">
        <v>4205068159</v>
      </c>
    </row>
    <row r="3593" spans="1:27" ht="56.25">
      <c r="A3593" s="475" t="s">
        <v>29315</v>
      </c>
      <c r="B3593" s="1181" t="s">
        <v>2047</v>
      </c>
      <c r="C3593" s="661">
        <v>4216003989</v>
      </c>
      <c r="D3593" s="715" t="s">
        <v>272</v>
      </c>
      <c r="E3593" s="716" t="s">
        <v>13498</v>
      </c>
      <c r="F3593" s="717">
        <v>42369</v>
      </c>
      <c r="G3593" s="723">
        <v>42467</v>
      </c>
      <c r="H3593" s="718" t="s">
        <v>13202</v>
      </c>
      <c r="I3593" s="719" t="s">
        <v>13445</v>
      </c>
      <c r="J3593" s="635">
        <v>1</v>
      </c>
      <c r="K3593" s="724">
        <v>1</v>
      </c>
      <c r="L3593" s="636">
        <f t="shared" si="116"/>
        <v>0</v>
      </c>
      <c r="M3593" s="637">
        <v>323067</v>
      </c>
      <c r="N3593" s="637">
        <v>323053.5</v>
      </c>
      <c r="O3593" s="665">
        <f t="shared" si="117"/>
        <v>13.5</v>
      </c>
      <c r="P3593" s="720">
        <f t="shared" si="118"/>
        <v>4.1786997743429311E-3</v>
      </c>
      <c r="Q3593" s="718" t="s">
        <v>13204</v>
      </c>
      <c r="R3593" s="718">
        <v>7726311464</v>
      </c>
      <c r="S3593" s="718" t="s">
        <v>13474</v>
      </c>
      <c r="T3593" s="729">
        <v>42480</v>
      </c>
      <c r="U3593" s="716"/>
      <c r="V3593" s="717">
        <v>42500</v>
      </c>
      <c r="W3593" s="717">
        <v>42500</v>
      </c>
      <c r="X3593" s="719" t="s">
        <v>13499</v>
      </c>
      <c r="Y3593" s="722">
        <v>323053.5</v>
      </c>
      <c r="Z3593" s="718" t="s">
        <v>13204</v>
      </c>
      <c r="AA3593" s="718">
        <v>7726311464</v>
      </c>
    </row>
    <row r="3594" spans="1:27" ht="78.75">
      <c r="A3594" s="475" t="s">
        <v>29316</v>
      </c>
      <c r="B3594" s="1181" t="s">
        <v>2047</v>
      </c>
      <c r="C3594" s="661">
        <v>4216003989</v>
      </c>
      <c r="D3594" s="715" t="s">
        <v>272</v>
      </c>
      <c r="E3594" s="727" t="s">
        <v>13500</v>
      </c>
      <c r="F3594" s="717">
        <v>42416</v>
      </c>
      <c r="G3594" s="723">
        <v>42460</v>
      </c>
      <c r="H3594" s="718" t="s">
        <v>13501</v>
      </c>
      <c r="I3594" s="719" t="s">
        <v>13502</v>
      </c>
      <c r="J3594" s="635">
        <v>1</v>
      </c>
      <c r="K3594" s="724">
        <v>1</v>
      </c>
      <c r="L3594" s="636">
        <f t="shared" si="116"/>
        <v>0</v>
      </c>
      <c r="M3594" s="637">
        <v>12800000</v>
      </c>
      <c r="N3594" s="637">
        <v>12736000</v>
      </c>
      <c r="O3594" s="665">
        <f t="shared" si="117"/>
        <v>64000</v>
      </c>
      <c r="P3594" s="720">
        <f t="shared" si="118"/>
        <v>0.5</v>
      </c>
      <c r="Q3594" s="718" t="s">
        <v>26041</v>
      </c>
      <c r="R3594" s="718">
        <v>4217074647</v>
      </c>
      <c r="S3594" s="718" t="s">
        <v>13286</v>
      </c>
      <c r="T3594" s="729">
        <v>42486</v>
      </c>
      <c r="U3594" s="716"/>
      <c r="V3594" s="717">
        <v>42501</v>
      </c>
      <c r="W3594" s="717">
        <v>42501</v>
      </c>
      <c r="X3594" s="719" t="s">
        <v>13503</v>
      </c>
      <c r="Y3594" s="722">
        <v>12736000</v>
      </c>
      <c r="Z3594" s="718" t="s">
        <v>26041</v>
      </c>
      <c r="AA3594" s="718">
        <v>4217074647</v>
      </c>
    </row>
    <row r="3595" spans="1:27" ht="112.5">
      <c r="A3595" s="475" t="s">
        <v>29317</v>
      </c>
      <c r="B3595" s="1181" t="s">
        <v>2047</v>
      </c>
      <c r="C3595" s="661">
        <v>4216003989</v>
      </c>
      <c r="D3595" s="715" t="s">
        <v>272</v>
      </c>
      <c r="E3595" s="716" t="s">
        <v>13504</v>
      </c>
      <c r="F3595" s="717">
        <v>42446</v>
      </c>
      <c r="G3595" s="723">
        <v>42480</v>
      </c>
      <c r="H3595" s="718" t="s">
        <v>13505</v>
      </c>
      <c r="I3595" s="719" t="s">
        <v>13420</v>
      </c>
      <c r="J3595" s="635">
        <v>1</v>
      </c>
      <c r="K3595" s="724">
        <v>1</v>
      </c>
      <c r="L3595" s="636">
        <f t="shared" si="116"/>
        <v>0</v>
      </c>
      <c r="M3595" s="637">
        <v>1944415.98</v>
      </c>
      <c r="N3595" s="637">
        <v>1944415.98</v>
      </c>
      <c r="O3595" s="665">
        <f t="shared" si="117"/>
        <v>0</v>
      </c>
      <c r="P3595" s="720">
        <f t="shared" si="118"/>
        <v>0</v>
      </c>
      <c r="Q3595" s="718" t="s">
        <v>13506</v>
      </c>
      <c r="R3595" s="718">
        <v>4205100645</v>
      </c>
      <c r="S3595" s="718" t="s">
        <v>13507</v>
      </c>
      <c r="T3595" s="729">
        <v>42495</v>
      </c>
      <c r="U3595" s="716"/>
      <c r="V3595" s="717">
        <v>42507</v>
      </c>
      <c r="W3595" s="717">
        <v>42507</v>
      </c>
      <c r="X3595" s="719" t="s">
        <v>13508</v>
      </c>
      <c r="Y3595" s="722">
        <v>1944415.98</v>
      </c>
      <c r="Z3595" s="718" t="s">
        <v>13506</v>
      </c>
      <c r="AA3595" s="718">
        <v>4205100645</v>
      </c>
    </row>
    <row r="3596" spans="1:27" ht="78.75">
      <c r="A3596" s="475" t="s">
        <v>29318</v>
      </c>
      <c r="B3596" s="1181" t="s">
        <v>2047</v>
      </c>
      <c r="C3596" s="661">
        <v>4216003989</v>
      </c>
      <c r="D3596" s="715" t="s">
        <v>272</v>
      </c>
      <c r="E3596" s="716" t="s">
        <v>13509</v>
      </c>
      <c r="F3596" s="717">
        <v>42369</v>
      </c>
      <c r="G3596" s="723">
        <v>42488</v>
      </c>
      <c r="H3596" s="718" t="s">
        <v>13202</v>
      </c>
      <c r="I3596" s="719" t="s">
        <v>13445</v>
      </c>
      <c r="J3596" s="635">
        <v>1</v>
      </c>
      <c r="K3596" s="724">
        <v>1</v>
      </c>
      <c r="L3596" s="636">
        <f t="shared" si="116"/>
        <v>0</v>
      </c>
      <c r="M3596" s="637">
        <v>740836.8</v>
      </c>
      <c r="N3596" s="637">
        <v>737310.8</v>
      </c>
      <c r="O3596" s="665">
        <f t="shared" si="117"/>
        <v>3526</v>
      </c>
      <c r="P3596" s="720">
        <f t="shared" si="118"/>
        <v>0.47594827902716474</v>
      </c>
      <c r="Q3596" s="718" t="s">
        <v>13446</v>
      </c>
      <c r="R3596" s="718">
        <v>4221031300</v>
      </c>
      <c r="S3596" s="718" t="s">
        <v>13510</v>
      </c>
      <c r="T3596" s="729">
        <v>42502</v>
      </c>
      <c r="U3596" s="716"/>
      <c r="V3596" s="717">
        <v>42514</v>
      </c>
      <c r="W3596" s="717">
        <v>42514</v>
      </c>
      <c r="X3596" s="719" t="s">
        <v>13511</v>
      </c>
      <c r="Y3596" s="722">
        <v>737310.8</v>
      </c>
      <c r="Z3596" s="718" t="s">
        <v>13446</v>
      </c>
      <c r="AA3596" s="718">
        <v>4221031300</v>
      </c>
    </row>
    <row r="3597" spans="1:27" ht="67.5">
      <c r="A3597" s="475" t="s">
        <v>29319</v>
      </c>
      <c r="B3597" s="1181" t="s">
        <v>2047</v>
      </c>
      <c r="C3597" s="661">
        <v>4216003989</v>
      </c>
      <c r="D3597" s="715" t="s">
        <v>272</v>
      </c>
      <c r="E3597" s="716" t="s">
        <v>13512</v>
      </c>
      <c r="F3597" s="717">
        <v>42369</v>
      </c>
      <c r="G3597" s="723">
        <v>42501</v>
      </c>
      <c r="H3597" s="718" t="s">
        <v>13202</v>
      </c>
      <c r="I3597" s="719" t="s">
        <v>13431</v>
      </c>
      <c r="J3597" s="635">
        <v>1</v>
      </c>
      <c r="K3597" s="724">
        <v>1</v>
      </c>
      <c r="L3597" s="636">
        <f t="shared" si="116"/>
        <v>0</v>
      </c>
      <c r="M3597" s="637">
        <v>597229</v>
      </c>
      <c r="N3597" s="637">
        <v>591255.5</v>
      </c>
      <c r="O3597" s="665">
        <f t="shared" si="117"/>
        <v>5973.5</v>
      </c>
      <c r="P3597" s="720">
        <f t="shared" si="118"/>
        <v>1.0002026023518624</v>
      </c>
      <c r="Q3597" s="718" t="s">
        <v>13465</v>
      </c>
      <c r="R3597" s="718">
        <v>7718538045</v>
      </c>
      <c r="S3597" s="718" t="s">
        <v>13484</v>
      </c>
      <c r="T3597" s="729">
        <v>42513</v>
      </c>
      <c r="U3597" s="716"/>
      <c r="V3597" s="717">
        <v>42527</v>
      </c>
      <c r="W3597" s="717">
        <v>42527</v>
      </c>
      <c r="X3597" s="719" t="s">
        <v>13513</v>
      </c>
      <c r="Y3597" s="722">
        <v>591255.5</v>
      </c>
      <c r="Z3597" s="718" t="s">
        <v>13465</v>
      </c>
      <c r="AA3597" s="718">
        <v>7718538045</v>
      </c>
    </row>
    <row r="3598" spans="1:27" ht="33.75">
      <c r="A3598" s="475" t="s">
        <v>29320</v>
      </c>
      <c r="B3598" s="1181" t="s">
        <v>2047</v>
      </c>
      <c r="C3598" s="661">
        <v>4216003989</v>
      </c>
      <c r="D3598" s="715" t="s">
        <v>272</v>
      </c>
      <c r="E3598" s="716" t="s">
        <v>13514</v>
      </c>
      <c r="F3598" s="717">
        <v>42369</v>
      </c>
      <c r="G3598" s="723">
        <v>42501</v>
      </c>
      <c r="H3598" s="718" t="s">
        <v>13202</v>
      </c>
      <c r="I3598" s="719" t="s">
        <v>13515</v>
      </c>
      <c r="J3598" s="635">
        <v>1</v>
      </c>
      <c r="K3598" s="724">
        <v>1</v>
      </c>
      <c r="L3598" s="636">
        <f t="shared" si="116"/>
        <v>0</v>
      </c>
      <c r="M3598" s="637">
        <v>78303.69</v>
      </c>
      <c r="N3598" s="637">
        <v>50350.52</v>
      </c>
      <c r="O3598" s="665">
        <f t="shared" si="117"/>
        <v>27953.170000000006</v>
      </c>
      <c r="P3598" s="720">
        <f t="shared" si="118"/>
        <v>35.698407061021015</v>
      </c>
      <c r="Q3598" s="718" t="s">
        <v>13516</v>
      </c>
      <c r="R3598" s="718">
        <v>7731241639</v>
      </c>
      <c r="S3598" s="718" t="s">
        <v>13385</v>
      </c>
      <c r="T3598" s="729">
        <v>42514</v>
      </c>
      <c r="U3598" s="716"/>
      <c r="V3598" s="717">
        <v>42527</v>
      </c>
      <c r="W3598" s="717">
        <v>42527</v>
      </c>
      <c r="X3598" s="719" t="s">
        <v>13517</v>
      </c>
      <c r="Y3598" s="722">
        <v>50350.52</v>
      </c>
      <c r="Z3598" s="718" t="s">
        <v>13516</v>
      </c>
      <c r="AA3598" s="718">
        <v>7731241639</v>
      </c>
    </row>
    <row r="3599" spans="1:27" ht="67.5">
      <c r="A3599" s="475" t="s">
        <v>29321</v>
      </c>
      <c r="B3599" s="1181" t="s">
        <v>2047</v>
      </c>
      <c r="C3599" s="661">
        <v>4216003989</v>
      </c>
      <c r="D3599" s="715" t="s">
        <v>272</v>
      </c>
      <c r="E3599" s="716" t="s">
        <v>13518</v>
      </c>
      <c r="F3599" s="717">
        <v>42369</v>
      </c>
      <c r="G3599" s="723">
        <v>42502</v>
      </c>
      <c r="H3599" s="718" t="s">
        <v>13202</v>
      </c>
      <c r="I3599" s="719" t="s">
        <v>13519</v>
      </c>
      <c r="J3599" s="635">
        <v>1</v>
      </c>
      <c r="K3599" s="724">
        <v>1</v>
      </c>
      <c r="L3599" s="636">
        <f t="shared" si="116"/>
        <v>0</v>
      </c>
      <c r="M3599" s="637">
        <v>313753.59999999998</v>
      </c>
      <c r="N3599" s="637">
        <v>313750.8</v>
      </c>
      <c r="O3599" s="665">
        <f t="shared" si="117"/>
        <v>2.7999999999883585</v>
      </c>
      <c r="P3599" s="720">
        <f t="shared" si="118"/>
        <v>8.9242003915046553E-4</v>
      </c>
      <c r="Q3599" s="718" t="s">
        <v>13204</v>
      </c>
      <c r="R3599" s="718">
        <v>7726311464</v>
      </c>
      <c r="S3599" s="718" t="s">
        <v>13520</v>
      </c>
      <c r="T3599" s="729">
        <v>42514</v>
      </c>
      <c r="U3599" s="716"/>
      <c r="V3599" s="717">
        <v>42527</v>
      </c>
      <c r="W3599" s="717">
        <v>42527</v>
      </c>
      <c r="X3599" s="719" t="s">
        <v>13521</v>
      </c>
      <c r="Y3599" s="722">
        <v>313750.8</v>
      </c>
      <c r="Z3599" s="718" t="s">
        <v>13204</v>
      </c>
      <c r="AA3599" s="718">
        <v>7726311464</v>
      </c>
    </row>
    <row r="3600" spans="1:27" ht="67.5">
      <c r="A3600" s="475" t="s">
        <v>29322</v>
      </c>
      <c r="B3600" s="1181" t="s">
        <v>2047</v>
      </c>
      <c r="C3600" s="661">
        <v>4216003989</v>
      </c>
      <c r="D3600" s="715" t="s">
        <v>272</v>
      </c>
      <c r="E3600" s="716" t="s">
        <v>13522</v>
      </c>
      <c r="F3600" s="723">
        <v>42480</v>
      </c>
      <c r="G3600" s="723">
        <v>42506</v>
      </c>
      <c r="H3600" s="718" t="s">
        <v>13202</v>
      </c>
      <c r="I3600" s="719" t="s">
        <v>13431</v>
      </c>
      <c r="J3600" s="635">
        <v>1</v>
      </c>
      <c r="K3600" s="724">
        <v>1</v>
      </c>
      <c r="L3600" s="636">
        <f t="shared" si="116"/>
        <v>0</v>
      </c>
      <c r="M3600" s="637">
        <v>520933</v>
      </c>
      <c r="N3600" s="637">
        <v>518320</v>
      </c>
      <c r="O3600" s="665">
        <f t="shared" si="117"/>
        <v>2613</v>
      </c>
      <c r="P3600" s="720">
        <f t="shared" si="118"/>
        <v>0.50160001382135988</v>
      </c>
      <c r="Q3600" s="718" t="s">
        <v>13465</v>
      </c>
      <c r="R3600" s="718">
        <v>7718538045</v>
      </c>
      <c r="S3600" s="718" t="s">
        <v>13523</v>
      </c>
      <c r="T3600" s="729">
        <v>42517</v>
      </c>
      <c r="U3600" s="716"/>
      <c r="V3600" s="717">
        <v>42529</v>
      </c>
      <c r="W3600" s="717">
        <v>42529</v>
      </c>
      <c r="X3600" s="719" t="s">
        <v>13524</v>
      </c>
      <c r="Y3600" s="722">
        <v>518320</v>
      </c>
      <c r="Z3600" s="718" t="s">
        <v>13465</v>
      </c>
      <c r="AA3600" s="718">
        <v>7718538045</v>
      </c>
    </row>
    <row r="3601" spans="1:27" ht="45">
      <c r="A3601" s="475" t="s">
        <v>29323</v>
      </c>
      <c r="B3601" s="1181" t="s">
        <v>2047</v>
      </c>
      <c r="C3601" s="661">
        <v>4216003989</v>
      </c>
      <c r="D3601" s="715" t="s">
        <v>272</v>
      </c>
      <c r="E3601" s="716" t="s">
        <v>13525</v>
      </c>
      <c r="F3601" s="717">
        <v>42489</v>
      </c>
      <c r="G3601" s="723">
        <v>42510</v>
      </c>
      <c r="H3601" s="718" t="s">
        <v>13202</v>
      </c>
      <c r="I3601" s="719" t="s">
        <v>13526</v>
      </c>
      <c r="J3601" s="635">
        <v>1</v>
      </c>
      <c r="K3601" s="724">
        <v>1</v>
      </c>
      <c r="L3601" s="636">
        <f t="shared" si="116"/>
        <v>0</v>
      </c>
      <c r="M3601" s="637">
        <v>85516</v>
      </c>
      <c r="N3601" s="637">
        <v>85511.25</v>
      </c>
      <c r="O3601" s="665">
        <f t="shared" si="117"/>
        <v>4.75</v>
      </c>
      <c r="P3601" s="720">
        <f t="shared" si="118"/>
        <v>5.5545161139463062E-3</v>
      </c>
      <c r="Q3601" s="718" t="s">
        <v>13225</v>
      </c>
      <c r="R3601" s="718">
        <v>5408130693</v>
      </c>
      <c r="S3601" s="718" t="s">
        <v>13527</v>
      </c>
      <c r="T3601" s="729">
        <v>42523</v>
      </c>
      <c r="U3601" s="716"/>
      <c r="V3601" s="717">
        <v>42535</v>
      </c>
      <c r="W3601" s="717">
        <v>42535</v>
      </c>
      <c r="X3601" s="719" t="s">
        <v>13528</v>
      </c>
      <c r="Y3601" s="722">
        <v>85511.25</v>
      </c>
      <c r="Z3601" s="718" t="s">
        <v>13225</v>
      </c>
      <c r="AA3601" s="718">
        <v>5408130693</v>
      </c>
    </row>
    <row r="3602" spans="1:27" ht="45">
      <c r="A3602" s="475" t="s">
        <v>29324</v>
      </c>
      <c r="B3602" s="1181" t="s">
        <v>2047</v>
      </c>
      <c r="C3602" s="661">
        <v>4216003989</v>
      </c>
      <c r="D3602" s="715" t="s">
        <v>272</v>
      </c>
      <c r="E3602" s="716" t="s">
        <v>13529</v>
      </c>
      <c r="F3602" s="723">
        <v>42480</v>
      </c>
      <c r="G3602" s="723">
        <v>42508</v>
      </c>
      <c r="H3602" s="718" t="s">
        <v>13530</v>
      </c>
      <c r="I3602" s="719" t="s">
        <v>13531</v>
      </c>
      <c r="J3602" s="635">
        <v>1</v>
      </c>
      <c r="K3602" s="724">
        <v>1</v>
      </c>
      <c r="L3602" s="636">
        <f t="shared" si="116"/>
        <v>0</v>
      </c>
      <c r="M3602" s="637">
        <v>120835</v>
      </c>
      <c r="N3602" s="637">
        <v>118140</v>
      </c>
      <c r="O3602" s="665">
        <f t="shared" si="117"/>
        <v>2695</v>
      </c>
      <c r="P3602" s="720">
        <f t="shared" si="118"/>
        <v>2.2303140646335891</v>
      </c>
      <c r="Q3602" s="718" t="s">
        <v>13532</v>
      </c>
      <c r="R3602" s="718">
        <v>6646015620</v>
      </c>
      <c r="S3602" s="718" t="s">
        <v>13533</v>
      </c>
      <c r="T3602" s="729">
        <v>42521</v>
      </c>
      <c r="U3602" s="716"/>
      <c r="V3602" s="717">
        <v>42535</v>
      </c>
      <c r="W3602" s="717">
        <v>42535</v>
      </c>
      <c r="X3602" s="719" t="s">
        <v>13534</v>
      </c>
      <c r="Y3602" s="722">
        <v>118140</v>
      </c>
      <c r="Z3602" s="718" t="s">
        <v>13532</v>
      </c>
      <c r="AA3602" s="718">
        <v>6646015620</v>
      </c>
    </row>
    <row r="3603" spans="1:27" ht="67.5">
      <c r="A3603" s="475" t="s">
        <v>29325</v>
      </c>
      <c r="B3603" s="1181" t="s">
        <v>2047</v>
      </c>
      <c r="C3603" s="661">
        <v>4216003989</v>
      </c>
      <c r="D3603" s="715" t="s">
        <v>272</v>
      </c>
      <c r="E3603" s="716" t="s">
        <v>13535</v>
      </c>
      <c r="F3603" s="717">
        <v>42480</v>
      </c>
      <c r="G3603" s="723">
        <v>42509</v>
      </c>
      <c r="H3603" s="718" t="s">
        <v>13536</v>
      </c>
      <c r="I3603" s="719" t="s">
        <v>13537</v>
      </c>
      <c r="J3603" s="635">
        <v>1</v>
      </c>
      <c r="K3603" s="724">
        <v>1</v>
      </c>
      <c r="L3603" s="636">
        <f t="shared" si="116"/>
        <v>0</v>
      </c>
      <c r="M3603" s="637">
        <v>100442.9</v>
      </c>
      <c r="N3603" s="637">
        <v>100442.9</v>
      </c>
      <c r="O3603" s="665">
        <f t="shared" si="117"/>
        <v>0</v>
      </c>
      <c r="P3603" s="720">
        <f t="shared" si="118"/>
        <v>0</v>
      </c>
      <c r="Q3603" s="718" t="s">
        <v>13538</v>
      </c>
      <c r="R3603" s="718">
        <v>7801557131</v>
      </c>
      <c r="S3603" s="718" t="s">
        <v>13539</v>
      </c>
      <c r="T3603" s="729">
        <v>42521</v>
      </c>
      <c r="U3603" s="716"/>
      <c r="V3603" s="717">
        <v>42535</v>
      </c>
      <c r="W3603" s="717">
        <v>42535</v>
      </c>
      <c r="X3603" s="719" t="s">
        <v>13540</v>
      </c>
      <c r="Y3603" s="722">
        <v>100442.9</v>
      </c>
      <c r="Z3603" s="718" t="s">
        <v>13538</v>
      </c>
      <c r="AA3603" s="718">
        <v>7801557131</v>
      </c>
    </row>
    <row r="3604" spans="1:27" ht="45">
      <c r="A3604" s="475" t="s">
        <v>29326</v>
      </c>
      <c r="B3604" s="1181" t="s">
        <v>2047</v>
      </c>
      <c r="C3604" s="661">
        <v>4216003989</v>
      </c>
      <c r="D3604" s="715" t="s">
        <v>272</v>
      </c>
      <c r="E3604" s="716" t="s">
        <v>13541</v>
      </c>
      <c r="F3604" s="717">
        <v>42489</v>
      </c>
      <c r="G3604" s="723">
        <v>42503</v>
      </c>
      <c r="H3604" s="718" t="s">
        <v>13202</v>
      </c>
      <c r="I3604" s="719" t="s">
        <v>13526</v>
      </c>
      <c r="J3604" s="635">
        <v>2</v>
      </c>
      <c r="K3604" s="724">
        <v>1</v>
      </c>
      <c r="L3604" s="636">
        <f t="shared" si="116"/>
        <v>1</v>
      </c>
      <c r="M3604" s="637">
        <v>1253450</v>
      </c>
      <c r="N3604" s="637">
        <v>1247177.25</v>
      </c>
      <c r="O3604" s="665">
        <f t="shared" si="117"/>
        <v>6272.75</v>
      </c>
      <c r="P3604" s="720">
        <f t="shared" si="118"/>
        <v>0.50043878894251748</v>
      </c>
      <c r="Q3604" s="718" t="s">
        <v>13465</v>
      </c>
      <c r="R3604" s="743" t="s">
        <v>13542</v>
      </c>
      <c r="S3604" s="718" t="s">
        <v>13543</v>
      </c>
      <c r="T3604" s="729">
        <v>42522</v>
      </c>
      <c r="U3604" s="716"/>
      <c r="V3604" s="717">
        <v>42535</v>
      </c>
      <c r="W3604" s="717">
        <v>42535</v>
      </c>
      <c r="X3604" s="734" t="s">
        <v>13544</v>
      </c>
      <c r="Y3604" s="722">
        <v>1247177.25</v>
      </c>
      <c r="Z3604" s="718" t="s">
        <v>13465</v>
      </c>
      <c r="AA3604" s="743" t="s">
        <v>13542</v>
      </c>
    </row>
    <row r="3605" spans="1:27" ht="236.25">
      <c r="A3605" s="475" t="s">
        <v>29327</v>
      </c>
      <c r="B3605" s="1181" t="s">
        <v>2047</v>
      </c>
      <c r="C3605" s="661">
        <v>4216003989</v>
      </c>
      <c r="D3605" s="715" t="s">
        <v>272</v>
      </c>
      <c r="E3605" s="716" t="s">
        <v>13545</v>
      </c>
      <c r="F3605" s="717">
        <v>42416</v>
      </c>
      <c r="G3605" s="723">
        <v>42507</v>
      </c>
      <c r="H3605" s="718" t="s">
        <v>13546</v>
      </c>
      <c r="I3605" s="719" t="s">
        <v>13547</v>
      </c>
      <c r="J3605" s="635">
        <v>2</v>
      </c>
      <c r="K3605" s="724">
        <v>1</v>
      </c>
      <c r="L3605" s="636">
        <f t="shared" si="116"/>
        <v>1</v>
      </c>
      <c r="M3605" s="637">
        <v>1186040.33</v>
      </c>
      <c r="N3605" s="637">
        <v>862210.37</v>
      </c>
      <c r="O3605" s="665">
        <f t="shared" si="117"/>
        <v>323829.96000000008</v>
      </c>
      <c r="P3605" s="720">
        <f t="shared" si="118"/>
        <v>27.303452657465712</v>
      </c>
      <c r="Q3605" s="718" t="s">
        <v>13280</v>
      </c>
      <c r="R3605" s="718">
        <v>5405332620</v>
      </c>
      <c r="S3605" s="726" t="s">
        <v>13548</v>
      </c>
      <c r="T3605" s="729">
        <v>42524</v>
      </c>
      <c r="U3605" s="716"/>
      <c r="V3605" s="717">
        <v>42541</v>
      </c>
      <c r="W3605" s="717">
        <v>42541</v>
      </c>
      <c r="X3605" s="719" t="s">
        <v>13549</v>
      </c>
      <c r="Y3605" s="722">
        <v>862210.37</v>
      </c>
      <c r="Z3605" s="718" t="s">
        <v>13280</v>
      </c>
      <c r="AA3605" s="718">
        <v>5405332620</v>
      </c>
    </row>
    <row r="3606" spans="1:27" ht="45">
      <c r="A3606" s="475" t="s">
        <v>29328</v>
      </c>
      <c r="B3606" s="1181" t="s">
        <v>2047</v>
      </c>
      <c r="C3606" s="661">
        <v>4216003989</v>
      </c>
      <c r="D3606" s="715" t="s">
        <v>272</v>
      </c>
      <c r="E3606" s="716" t="s">
        <v>13550</v>
      </c>
      <c r="F3606" s="717">
        <v>42369</v>
      </c>
      <c r="G3606" s="723">
        <v>42516</v>
      </c>
      <c r="H3606" s="718" t="s">
        <v>13359</v>
      </c>
      <c r="I3606" s="719" t="s">
        <v>13360</v>
      </c>
      <c r="J3606" s="635">
        <v>1</v>
      </c>
      <c r="K3606" s="724">
        <v>1</v>
      </c>
      <c r="L3606" s="636">
        <f t="shared" si="116"/>
        <v>0</v>
      </c>
      <c r="M3606" s="637">
        <v>526523</v>
      </c>
      <c r="N3606" s="637">
        <v>523161</v>
      </c>
      <c r="O3606" s="665">
        <f t="shared" si="117"/>
        <v>3362</v>
      </c>
      <c r="P3606" s="720">
        <f t="shared" si="118"/>
        <v>0.63852861128573579</v>
      </c>
      <c r="Q3606" s="718" t="s">
        <v>13551</v>
      </c>
      <c r="R3606" s="718">
        <v>4205264700</v>
      </c>
      <c r="S3606" s="718" t="s">
        <v>13552</v>
      </c>
      <c r="T3606" s="729">
        <v>42530</v>
      </c>
      <c r="U3606" s="716"/>
      <c r="V3606" s="717">
        <v>42541</v>
      </c>
      <c r="W3606" s="717">
        <v>42541</v>
      </c>
      <c r="X3606" s="719" t="s">
        <v>13553</v>
      </c>
      <c r="Y3606" s="722">
        <v>523161</v>
      </c>
      <c r="Z3606" s="718" t="s">
        <v>13551</v>
      </c>
      <c r="AA3606" s="718">
        <v>4205264700</v>
      </c>
    </row>
    <row r="3607" spans="1:27" ht="67.5">
      <c r="A3607" s="475" t="s">
        <v>29329</v>
      </c>
      <c r="B3607" s="1181" t="s">
        <v>2047</v>
      </c>
      <c r="C3607" s="661">
        <v>4216003989</v>
      </c>
      <c r="D3607" s="715" t="s">
        <v>272</v>
      </c>
      <c r="E3607" s="716" t="s">
        <v>13554</v>
      </c>
      <c r="F3607" s="717">
        <v>42369</v>
      </c>
      <c r="G3607" s="723">
        <v>42520</v>
      </c>
      <c r="H3607" s="718" t="s">
        <v>13555</v>
      </c>
      <c r="I3607" s="719" t="s">
        <v>13333</v>
      </c>
      <c r="J3607" s="635">
        <v>1</v>
      </c>
      <c r="K3607" s="724">
        <v>1</v>
      </c>
      <c r="L3607" s="636">
        <f t="shared" si="116"/>
        <v>0</v>
      </c>
      <c r="M3607" s="637">
        <v>174081.4</v>
      </c>
      <c r="N3607" s="637">
        <v>173665.6</v>
      </c>
      <c r="O3607" s="665">
        <f t="shared" si="117"/>
        <v>415.79999999998836</v>
      </c>
      <c r="P3607" s="720">
        <f t="shared" si="118"/>
        <v>0.23885377760059612</v>
      </c>
      <c r="Q3607" s="718" t="s">
        <v>13556</v>
      </c>
      <c r="R3607" s="718">
        <v>4205187212</v>
      </c>
      <c r="S3607" s="718" t="s">
        <v>13557</v>
      </c>
      <c r="T3607" s="729">
        <v>42530</v>
      </c>
      <c r="U3607" s="716"/>
      <c r="V3607" s="717">
        <v>42541</v>
      </c>
      <c r="W3607" s="717">
        <v>42541</v>
      </c>
      <c r="X3607" s="719" t="s">
        <v>13558</v>
      </c>
      <c r="Y3607" s="722">
        <v>173665.6</v>
      </c>
      <c r="Z3607" s="718" t="s">
        <v>13556</v>
      </c>
      <c r="AA3607" s="718">
        <v>4205187212</v>
      </c>
    </row>
    <row r="3608" spans="1:27" ht="67.5">
      <c r="A3608" s="475" t="s">
        <v>29330</v>
      </c>
      <c r="B3608" s="1181" t="s">
        <v>2047</v>
      </c>
      <c r="C3608" s="661">
        <v>4216003989</v>
      </c>
      <c r="D3608" s="715" t="s">
        <v>272</v>
      </c>
      <c r="E3608" s="716" t="s">
        <v>13559</v>
      </c>
      <c r="F3608" s="717">
        <v>42369</v>
      </c>
      <c r="G3608" s="723">
        <v>42520</v>
      </c>
      <c r="H3608" s="718" t="s">
        <v>13560</v>
      </c>
      <c r="I3608" s="719" t="s">
        <v>13333</v>
      </c>
      <c r="J3608" s="635">
        <v>1</v>
      </c>
      <c r="K3608" s="724">
        <v>1</v>
      </c>
      <c r="L3608" s="636">
        <f t="shared" si="116"/>
        <v>0</v>
      </c>
      <c r="M3608" s="637">
        <v>728945.1</v>
      </c>
      <c r="N3608" s="637">
        <v>728926.7</v>
      </c>
      <c r="O3608" s="665">
        <f t="shared" si="117"/>
        <v>18.400000000023283</v>
      </c>
      <c r="P3608" s="720">
        <f t="shared" si="118"/>
        <v>2.5241955807047134E-3</v>
      </c>
      <c r="Q3608" s="718" t="s">
        <v>13556</v>
      </c>
      <c r="R3608" s="718">
        <v>4205187212</v>
      </c>
      <c r="S3608" s="718" t="s">
        <v>13557</v>
      </c>
      <c r="T3608" s="729">
        <v>42530</v>
      </c>
      <c r="U3608" s="716"/>
      <c r="V3608" s="717">
        <v>42541</v>
      </c>
      <c r="W3608" s="717">
        <v>42541</v>
      </c>
      <c r="X3608" s="727" t="s">
        <v>13561</v>
      </c>
      <c r="Y3608" s="722">
        <v>728926.7</v>
      </c>
      <c r="Z3608" s="718" t="s">
        <v>13556</v>
      </c>
      <c r="AA3608" s="718">
        <v>4205187212</v>
      </c>
    </row>
    <row r="3609" spans="1:27" ht="281.25">
      <c r="A3609" s="475" t="s">
        <v>29331</v>
      </c>
      <c r="B3609" s="1181" t="s">
        <v>2047</v>
      </c>
      <c r="C3609" s="661">
        <v>4216003989</v>
      </c>
      <c r="D3609" s="715" t="s">
        <v>272</v>
      </c>
      <c r="E3609" s="716" t="s">
        <v>13562</v>
      </c>
      <c r="F3609" s="717">
        <v>42369</v>
      </c>
      <c r="G3609" s="723">
        <v>42521</v>
      </c>
      <c r="H3609" s="718" t="s">
        <v>13404</v>
      </c>
      <c r="I3609" s="719" t="s">
        <v>13563</v>
      </c>
      <c r="J3609" s="635">
        <v>1</v>
      </c>
      <c r="K3609" s="724">
        <v>1</v>
      </c>
      <c r="L3609" s="636">
        <f t="shared" si="116"/>
        <v>0</v>
      </c>
      <c r="M3609" s="637">
        <v>847349.66</v>
      </c>
      <c r="N3609" s="637">
        <v>839663.3</v>
      </c>
      <c r="O3609" s="665">
        <f t="shared" si="117"/>
        <v>7686.359999999986</v>
      </c>
      <c r="P3609" s="720">
        <f t="shared" si="118"/>
        <v>0.90710604639883741</v>
      </c>
      <c r="Q3609" s="718" t="s">
        <v>13406</v>
      </c>
      <c r="R3609" s="718">
        <v>4217169850</v>
      </c>
      <c r="S3609" s="718" t="s">
        <v>13407</v>
      </c>
      <c r="T3609" s="729">
        <v>42535</v>
      </c>
      <c r="U3609" s="716"/>
      <c r="V3609" s="717">
        <v>42548</v>
      </c>
      <c r="W3609" s="717">
        <v>42548</v>
      </c>
      <c r="X3609" s="719" t="s">
        <v>13564</v>
      </c>
      <c r="Y3609" s="722">
        <v>839663.3</v>
      </c>
      <c r="Z3609" s="718" t="s">
        <v>13406</v>
      </c>
      <c r="AA3609" s="718">
        <v>4217169850</v>
      </c>
    </row>
    <row r="3610" spans="1:27" ht="78.75">
      <c r="A3610" s="475" t="s">
        <v>29332</v>
      </c>
      <c r="B3610" s="1181" t="s">
        <v>2047</v>
      </c>
      <c r="C3610" s="661">
        <v>4216003989</v>
      </c>
      <c r="D3610" s="715" t="s">
        <v>272</v>
      </c>
      <c r="E3610" s="716" t="s">
        <v>13565</v>
      </c>
      <c r="F3610" s="717">
        <v>42516</v>
      </c>
      <c r="G3610" s="723">
        <v>42528</v>
      </c>
      <c r="H3610" s="718" t="s">
        <v>13566</v>
      </c>
      <c r="I3610" s="719" t="s">
        <v>13567</v>
      </c>
      <c r="J3610" s="635">
        <v>1</v>
      </c>
      <c r="K3610" s="724">
        <v>1</v>
      </c>
      <c r="L3610" s="636">
        <f t="shared" si="116"/>
        <v>0</v>
      </c>
      <c r="M3610" s="637">
        <v>105809.9</v>
      </c>
      <c r="N3610" s="637">
        <v>105047.4</v>
      </c>
      <c r="O3610" s="665">
        <f t="shared" si="117"/>
        <v>762.5</v>
      </c>
      <c r="P3610" s="720">
        <f t="shared" si="118"/>
        <v>0.72063200135336558</v>
      </c>
      <c r="Q3610" s="718" t="s">
        <v>13568</v>
      </c>
      <c r="R3610" s="718">
        <v>4207007095</v>
      </c>
      <c r="S3610" s="718" t="s">
        <v>13569</v>
      </c>
      <c r="T3610" s="729">
        <v>42538</v>
      </c>
      <c r="U3610" s="716"/>
      <c r="V3610" s="717">
        <v>42550</v>
      </c>
      <c r="W3610" s="717">
        <v>42550</v>
      </c>
      <c r="X3610" s="719" t="s">
        <v>13570</v>
      </c>
      <c r="Y3610" s="722">
        <v>105047.4</v>
      </c>
      <c r="Z3610" s="718" t="s">
        <v>13568</v>
      </c>
      <c r="AA3610" s="718">
        <v>4207007095</v>
      </c>
    </row>
    <row r="3611" spans="1:27" ht="33.75">
      <c r="A3611" s="475" t="s">
        <v>29333</v>
      </c>
      <c r="B3611" s="1181" t="s">
        <v>2047</v>
      </c>
      <c r="C3611" s="661">
        <v>4216003990</v>
      </c>
      <c r="D3611" s="715" t="s">
        <v>272</v>
      </c>
      <c r="E3611" s="716" t="s">
        <v>13571</v>
      </c>
      <c r="F3611" s="717" t="s">
        <v>1282</v>
      </c>
      <c r="G3611" s="717">
        <v>42537</v>
      </c>
      <c r="H3611" s="718" t="s">
        <v>13202</v>
      </c>
      <c r="I3611" s="719" t="s">
        <v>13572</v>
      </c>
      <c r="J3611" s="635">
        <v>1</v>
      </c>
      <c r="K3611" s="724">
        <v>1</v>
      </c>
      <c r="L3611" s="636">
        <f t="shared" si="116"/>
        <v>0</v>
      </c>
      <c r="M3611" s="637">
        <v>170390</v>
      </c>
      <c r="N3611" s="637">
        <v>170390</v>
      </c>
      <c r="O3611" s="665">
        <f t="shared" si="117"/>
        <v>0</v>
      </c>
      <c r="P3611" s="720">
        <f t="shared" si="118"/>
        <v>0</v>
      </c>
      <c r="Q3611" s="718" t="s">
        <v>13516</v>
      </c>
      <c r="R3611" s="718">
        <v>7731241639</v>
      </c>
      <c r="S3611" s="718" t="s">
        <v>13385</v>
      </c>
      <c r="T3611" s="729">
        <v>42550</v>
      </c>
      <c r="U3611" s="716"/>
      <c r="V3611" s="717">
        <v>42562</v>
      </c>
      <c r="W3611" s="717">
        <v>42562</v>
      </c>
      <c r="X3611" s="719" t="s">
        <v>13573</v>
      </c>
      <c r="Y3611" s="722">
        <v>170390</v>
      </c>
      <c r="Z3611" s="718" t="s">
        <v>13516</v>
      </c>
      <c r="AA3611" s="718">
        <v>7731241639</v>
      </c>
    </row>
    <row r="3612" spans="1:27" ht="67.5">
      <c r="A3612" s="475" t="s">
        <v>29334</v>
      </c>
      <c r="B3612" s="1181" t="s">
        <v>2047</v>
      </c>
      <c r="C3612" s="661">
        <v>4216003991</v>
      </c>
      <c r="D3612" s="715" t="s">
        <v>272</v>
      </c>
      <c r="E3612" s="716" t="s">
        <v>13574</v>
      </c>
      <c r="F3612" s="717" t="s">
        <v>1282</v>
      </c>
      <c r="G3612" s="717">
        <v>42538</v>
      </c>
      <c r="H3612" s="718" t="s">
        <v>13202</v>
      </c>
      <c r="I3612" s="719" t="s">
        <v>13445</v>
      </c>
      <c r="J3612" s="635">
        <v>1</v>
      </c>
      <c r="K3612" s="724">
        <v>1</v>
      </c>
      <c r="L3612" s="636">
        <f t="shared" si="116"/>
        <v>0</v>
      </c>
      <c r="M3612" s="637">
        <v>323065.90000000002</v>
      </c>
      <c r="N3612" s="637">
        <v>323053.5</v>
      </c>
      <c r="O3612" s="665">
        <f t="shared" si="117"/>
        <v>12.400000000023283</v>
      </c>
      <c r="P3612" s="720">
        <f t="shared" si="118"/>
        <v>3.8382261947305096E-3</v>
      </c>
      <c r="Q3612" s="718" t="s">
        <v>13204</v>
      </c>
      <c r="R3612" s="718">
        <v>7726311464</v>
      </c>
      <c r="S3612" s="718" t="s">
        <v>13520</v>
      </c>
      <c r="T3612" s="729">
        <v>42551</v>
      </c>
      <c r="U3612" s="716"/>
      <c r="V3612" s="717">
        <v>42562</v>
      </c>
      <c r="W3612" s="717">
        <v>42562</v>
      </c>
      <c r="X3612" s="744" t="s">
        <v>13575</v>
      </c>
      <c r="Y3612" s="722">
        <v>323053.5</v>
      </c>
      <c r="Z3612" s="718" t="s">
        <v>13204</v>
      </c>
      <c r="AA3612" s="718">
        <v>7726311464</v>
      </c>
    </row>
    <row r="3613" spans="1:27" ht="67.5">
      <c r="A3613" s="475" t="s">
        <v>29335</v>
      </c>
      <c r="B3613" s="1181" t="s">
        <v>2047</v>
      </c>
      <c r="C3613" s="661">
        <v>4216003992</v>
      </c>
      <c r="D3613" s="715" t="s">
        <v>272</v>
      </c>
      <c r="E3613" s="716" t="s">
        <v>13576</v>
      </c>
      <c r="F3613" s="717" t="s">
        <v>1282</v>
      </c>
      <c r="G3613" s="717">
        <v>42531</v>
      </c>
      <c r="H3613" s="718" t="s">
        <v>13202</v>
      </c>
      <c r="I3613" s="719" t="s">
        <v>13431</v>
      </c>
      <c r="J3613" s="635">
        <v>1</v>
      </c>
      <c r="K3613" s="724">
        <v>1</v>
      </c>
      <c r="L3613" s="636">
        <f t="shared" si="116"/>
        <v>0</v>
      </c>
      <c r="M3613" s="637">
        <v>4691341.2</v>
      </c>
      <c r="N3613" s="637">
        <v>4685433.5</v>
      </c>
      <c r="O3613" s="665">
        <f t="shared" si="117"/>
        <v>5907.7000000001863</v>
      </c>
      <c r="P3613" s="720">
        <f t="shared" si="118"/>
        <v>0.12592774109033655</v>
      </c>
      <c r="Q3613" s="718" t="s">
        <v>13465</v>
      </c>
      <c r="R3613" s="718">
        <v>7718538045</v>
      </c>
      <c r="S3613" s="718" t="s">
        <v>13484</v>
      </c>
      <c r="T3613" s="729">
        <v>42551</v>
      </c>
      <c r="U3613" s="716"/>
      <c r="V3613" s="717">
        <v>42563</v>
      </c>
      <c r="W3613" s="717">
        <v>42563</v>
      </c>
      <c r="X3613" s="719" t="s">
        <v>13577</v>
      </c>
      <c r="Y3613" s="722">
        <v>4685433.5</v>
      </c>
      <c r="Z3613" s="718" t="s">
        <v>13465</v>
      </c>
      <c r="AA3613" s="718">
        <v>7718538045</v>
      </c>
    </row>
    <row r="3614" spans="1:27" ht="90">
      <c r="A3614" s="475" t="s">
        <v>29336</v>
      </c>
      <c r="B3614" s="1181" t="s">
        <v>2047</v>
      </c>
      <c r="C3614" s="661">
        <v>4216003994</v>
      </c>
      <c r="D3614" s="715" t="s">
        <v>272</v>
      </c>
      <c r="E3614" s="716" t="s">
        <v>13578</v>
      </c>
      <c r="F3614" s="717" t="s">
        <v>1282</v>
      </c>
      <c r="G3614" s="717">
        <v>42538</v>
      </c>
      <c r="H3614" s="718" t="s">
        <v>13202</v>
      </c>
      <c r="I3614" s="719" t="s">
        <v>13445</v>
      </c>
      <c r="J3614" s="635">
        <v>1</v>
      </c>
      <c r="K3614" s="724">
        <v>1</v>
      </c>
      <c r="L3614" s="636">
        <f t="shared" si="116"/>
        <v>0</v>
      </c>
      <c r="M3614" s="637">
        <v>171831.03</v>
      </c>
      <c r="N3614" s="637">
        <v>171831.03</v>
      </c>
      <c r="O3614" s="665">
        <f t="shared" si="117"/>
        <v>0</v>
      </c>
      <c r="P3614" s="720">
        <f t="shared" si="118"/>
        <v>0</v>
      </c>
      <c r="Q3614" s="718" t="s">
        <v>13579</v>
      </c>
      <c r="R3614" s="718">
        <v>4003032047</v>
      </c>
      <c r="S3614" s="718" t="s">
        <v>13580</v>
      </c>
      <c r="T3614" s="729">
        <v>42551</v>
      </c>
      <c r="U3614" s="716"/>
      <c r="V3614" s="717">
        <v>42564</v>
      </c>
      <c r="W3614" s="717">
        <v>42564</v>
      </c>
      <c r="X3614" s="744" t="s">
        <v>13581</v>
      </c>
      <c r="Y3614" s="722">
        <v>171831.03</v>
      </c>
      <c r="Z3614" s="718" t="s">
        <v>13579</v>
      </c>
      <c r="AA3614" s="718">
        <v>4003032047</v>
      </c>
    </row>
    <row r="3615" spans="1:27" ht="101.25">
      <c r="A3615" s="475" t="s">
        <v>29337</v>
      </c>
      <c r="B3615" s="1181" t="s">
        <v>2047</v>
      </c>
      <c r="C3615" s="661">
        <v>4216004004</v>
      </c>
      <c r="D3615" s="715" t="s">
        <v>272</v>
      </c>
      <c r="E3615" s="716" t="s">
        <v>13582</v>
      </c>
      <c r="F3615" s="717" t="s">
        <v>1282</v>
      </c>
      <c r="G3615" s="717">
        <v>42531</v>
      </c>
      <c r="H3615" s="718" t="s">
        <v>13583</v>
      </c>
      <c r="I3615" s="719" t="s">
        <v>13584</v>
      </c>
      <c r="J3615" s="635">
        <v>1</v>
      </c>
      <c r="K3615" s="724">
        <v>1</v>
      </c>
      <c r="L3615" s="636">
        <f t="shared" si="116"/>
        <v>0</v>
      </c>
      <c r="M3615" s="637">
        <v>7377182.5</v>
      </c>
      <c r="N3615" s="637">
        <v>7377182.5</v>
      </c>
      <c r="O3615" s="665">
        <f t="shared" si="117"/>
        <v>0</v>
      </c>
      <c r="P3615" s="720">
        <f t="shared" si="118"/>
        <v>0</v>
      </c>
      <c r="Q3615" s="718" t="s">
        <v>13585</v>
      </c>
      <c r="R3615" s="745">
        <v>744702823487</v>
      </c>
      <c r="S3615" s="718" t="s">
        <v>13586</v>
      </c>
      <c r="T3615" s="729">
        <v>42556</v>
      </c>
      <c r="U3615" s="716"/>
      <c r="V3615" s="717">
        <v>42569</v>
      </c>
      <c r="W3615" s="717">
        <v>42569</v>
      </c>
      <c r="X3615" s="719" t="s">
        <v>13587</v>
      </c>
      <c r="Y3615" s="722">
        <v>7377182.5</v>
      </c>
      <c r="Z3615" s="718" t="s">
        <v>13585</v>
      </c>
      <c r="AA3615" s="745">
        <v>744702823487</v>
      </c>
    </row>
    <row r="3616" spans="1:27" ht="67.5">
      <c r="A3616" s="475" t="s">
        <v>29338</v>
      </c>
      <c r="B3616" s="1181" t="s">
        <v>2047</v>
      </c>
      <c r="C3616" s="661">
        <v>4216003998</v>
      </c>
      <c r="D3616" s="715" t="s">
        <v>272</v>
      </c>
      <c r="E3616" s="716" t="s">
        <v>13588</v>
      </c>
      <c r="F3616" s="717" t="s">
        <v>6077</v>
      </c>
      <c r="G3616" s="717">
        <v>42543</v>
      </c>
      <c r="H3616" s="718" t="s">
        <v>13202</v>
      </c>
      <c r="I3616" s="719" t="s">
        <v>13589</v>
      </c>
      <c r="J3616" s="635">
        <v>1</v>
      </c>
      <c r="K3616" s="724">
        <v>1</v>
      </c>
      <c r="L3616" s="636">
        <f t="shared" si="116"/>
        <v>0</v>
      </c>
      <c r="M3616" s="637">
        <v>30049.8</v>
      </c>
      <c r="N3616" s="637">
        <v>30049.8</v>
      </c>
      <c r="O3616" s="665">
        <f t="shared" si="117"/>
        <v>0</v>
      </c>
      <c r="P3616" s="720">
        <f t="shared" si="118"/>
        <v>0</v>
      </c>
      <c r="Q3616" s="718" t="s">
        <v>13204</v>
      </c>
      <c r="R3616" s="718">
        <v>7726311464</v>
      </c>
      <c r="S3616" s="718" t="s">
        <v>13520</v>
      </c>
      <c r="T3616" s="729">
        <v>42556</v>
      </c>
      <c r="U3616" s="716"/>
      <c r="V3616" s="717">
        <v>42569</v>
      </c>
      <c r="W3616" s="717">
        <v>42569</v>
      </c>
      <c r="X3616" s="719" t="s">
        <v>13590</v>
      </c>
      <c r="Y3616" s="722">
        <v>30049.8</v>
      </c>
      <c r="Z3616" s="718" t="s">
        <v>13204</v>
      </c>
      <c r="AA3616" s="718">
        <v>7726311464</v>
      </c>
    </row>
    <row r="3617" spans="1:27" ht="67.5">
      <c r="A3617" s="475" t="s">
        <v>29339</v>
      </c>
      <c r="B3617" s="1181" t="s">
        <v>2047</v>
      </c>
      <c r="C3617" s="661">
        <v>4216003999</v>
      </c>
      <c r="D3617" s="715" t="s">
        <v>272</v>
      </c>
      <c r="E3617" s="716" t="s">
        <v>13591</v>
      </c>
      <c r="F3617" s="717" t="s">
        <v>1282</v>
      </c>
      <c r="G3617" s="717">
        <v>42543</v>
      </c>
      <c r="H3617" s="718" t="s">
        <v>13202</v>
      </c>
      <c r="I3617" s="719" t="s">
        <v>13445</v>
      </c>
      <c r="J3617" s="635">
        <v>1</v>
      </c>
      <c r="K3617" s="724">
        <v>1</v>
      </c>
      <c r="L3617" s="636">
        <f t="shared" si="116"/>
        <v>0</v>
      </c>
      <c r="M3617" s="637">
        <v>210206</v>
      </c>
      <c r="N3617" s="637">
        <v>210001</v>
      </c>
      <c r="O3617" s="665">
        <f t="shared" si="117"/>
        <v>205</v>
      </c>
      <c r="P3617" s="720">
        <f t="shared" si="118"/>
        <v>9.7523381825453725E-2</v>
      </c>
      <c r="Q3617" s="718" t="s">
        <v>13204</v>
      </c>
      <c r="R3617" s="718">
        <v>7726311464</v>
      </c>
      <c r="S3617" s="718" t="s">
        <v>13520</v>
      </c>
      <c r="T3617" s="729">
        <v>42556</v>
      </c>
      <c r="U3617" s="716"/>
      <c r="V3617" s="717">
        <v>42569</v>
      </c>
      <c r="W3617" s="717">
        <v>42569</v>
      </c>
      <c r="X3617" s="719" t="s">
        <v>13592</v>
      </c>
      <c r="Y3617" s="722">
        <v>210001</v>
      </c>
      <c r="Z3617" s="718" t="s">
        <v>13204</v>
      </c>
      <c r="AA3617" s="718">
        <v>7726311464</v>
      </c>
    </row>
    <row r="3618" spans="1:27" ht="33.75">
      <c r="A3618" s="475" t="s">
        <v>29340</v>
      </c>
      <c r="B3618" s="1181" t="s">
        <v>2047</v>
      </c>
      <c r="C3618" s="661">
        <v>4216003997</v>
      </c>
      <c r="D3618" s="715" t="s">
        <v>272</v>
      </c>
      <c r="E3618" s="716" t="s">
        <v>13593</v>
      </c>
      <c r="F3618" s="717" t="s">
        <v>1282</v>
      </c>
      <c r="G3618" s="717">
        <v>42543</v>
      </c>
      <c r="H3618" s="718" t="s">
        <v>13202</v>
      </c>
      <c r="I3618" s="719" t="s">
        <v>13445</v>
      </c>
      <c r="J3618" s="635">
        <v>1</v>
      </c>
      <c r="K3618" s="724">
        <v>1</v>
      </c>
      <c r="L3618" s="636">
        <f t="shared" si="116"/>
        <v>0</v>
      </c>
      <c r="M3618" s="637">
        <v>108123.3</v>
      </c>
      <c r="N3618" s="637">
        <v>108123.3</v>
      </c>
      <c r="O3618" s="665">
        <f t="shared" si="117"/>
        <v>0</v>
      </c>
      <c r="P3618" s="720">
        <f t="shared" si="118"/>
        <v>0</v>
      </c>
      <c r="Q3618" s="718" t="s">
        <v>13516</v>
      </c>
      <c r="R3618" s="718">
        <v>7731241639</v>
      </c>
      <c r="S3618" s="718" t="s">
        <v>13385</v>
      </c>
      <c r="T3618" s="729">
        <v>42556</v>
      </c>
      <c r="U3618" s="716"/>
      <c r="V3618" s="717">
        <v>42569</v>
      </c>
      <c r="W3618" s="717">
        <v>42569</v>
      </c>
      <c r="X3618" s="719" t="s">
        <v>13594</v>
      </c>
      <c r="Y3618" s="722">
        <v>108123.3</v>
      </c>
      <c r="Z3618" s="718" t="s">
        <v>13516</v>
      </c>
      <c r="AA3618" s="718">
        <v>7731241639</v>
      </c>
    </row>
    <row r="3619" spans="1:27" ht="56.25">
      <c r="A3619" s="475" t="s">
        <v>29341</v>
      </c>
      <c r="B3619" s="1181" t="s">
        <v>2047</v>
      </c>
      <c r="C3619" s="661">
        <v>4216004001</v>
      </c>
      <c r="D3619" s="715" t="s">
        <v>272</v>
      </c>
      <c r="E3619" s="716" t="s">
        <v>13595</v>
      </c>
      <c r="F3619" s="717" t="s">
        <v>1282</v>
      </c>
      <c r="G3619" s="717">
        <v>42544</v>
      </c>
      <c r="H3619" s="718" t="s">
        <v>13202</v>
      </c>
      <c r="I3619" s="719" t="s">
        <v>13572</v>
      </c>
      <c r="J3619" s="635">
        <v>1</v>
      </c>
      <c r="K3619" s="724">
        <v>1</v>
      </c>
      <c r="L3619" s="636">
        <f t="shared" si="116"/>
        <v>0</v>
      </c>
      <c r="M3619" s="637">
        <v>39964.199999999997</v>
      </c>
      <c r="N3619" s="637">
        <v>39873.9</v>
      </c>
      <c r="O3619" s="665">
        <f t="shared" si="117"/>
        <v>90.299999999995634</v>
      </c>
      <c r="P3619" s="720">
        <f t="shared" si="118"/>
        <v>0.2259522272433685</v>
      </c>
      <c r="Q3619" s="718" t="s">
        <v>13596</v>
      </c>
      <c r="R3619" s="718">
        <v>4205141828</v>
      </c>
      <c r="S3619" s="718" t="s">
        <v>13597</v>
      </c>
      <c r="T3619" s="729">
        <v>42557</v>
      </c>
      <c r="U3619" s="716"/>
      <c r="V3619" s="717">
        <v>42569</v>
      </c>
      <c r="W3619" s="717">
        <v>42569</v>
      </c>
      <c r="X3619" s="719" t="s">
        <v>13598</v>
      </c>
      <c r="Y3619" s="722">
        <v>39873.9</v>
      </c>
      <c r="Z3619" s="718" t="s">
        <v>13596</v>
      </c>
      <c r="AA3619" s="718">
        <v>4205141828</v>
      </c>
    </row>
    <row r="3620" spans="1:27" ht="67.5">
      <c r="A3620" s="475" t="s">
        <v>29342</v>
      </c>
      <c r="B3620" s="1181" t="s">
        <v>2047</v>
      </c>
      <c r="C3620" s="661">
        <v>4216004005</v>
      </c>
      <c r="D3620" s="715" t="s">
        <v>272</v>
      </c>
      <c r="E3620" s="716" t="s">
        <v>13599</v>
      </c>
      <c r="F3620" s="717" t="s">
        <v>860</v>
      </c>
      <c r="G3620" s="717">
        <v>42548</v>
      </c>
      <c r="H3620" s="718" t="s">
        <v>13202</v>
      </c>
      <c r="I3620" s="719" t="s">
        <v>13600</v>
      </c>
      <c r="J3620" s="635">
        <v>1</v>
      </c>
      <c r="K3620" s="724">
        <v>1</v>
      </c>
      <c r="L3620" s="636">
        <f t="shared" si="116"/>
        <v>0</v>
      </c>
      <c r="M3620" s="637">
        <v>95905.25</v>
      </c>
      <c r="N3620" s="637">
        <v>95905.25</v>
      </c>
      <c r="O3620" s="665">
        <f t="shared" si="117"/>
        <v>0</v>
      </c>
      <c r="P3620" s="720">
        <f t="shared" si="118"/>
        <v>0</v>
      </c>
      <c r="Q3620" s="718" t="s">
        <v>13204</v>
      </c>
      <c r="R3620" s="718">
        <v>7726311464</v>
      </c>
      <c r="S3620" s="718" t="s">
        <v>13520</v>
      </c>
      <c r="T3620" s="729">
        <v>42559</v>
      </c>
      <c r="U3620" s="716"/>
      <c r="V3620" s="717">
        <v>42570</v>
      </c>
      <c r="W3620" s="717">
        <v>42570</v>
      </c>
      <c r="X3620" s="719" t="s">
        <v>13601</v>
      </c>
      <c r="Y3620" s="722">
        <v>95905.25</v>
      </c>
      <c r="Z3620" s="718" t="s">
        <v>13204</v>
      </c>
      <c r="AA3620" s="718">
        <v>7726311464</v>
      </c>
    </row>
    <row r="3621" spans="1:27" ht="67.5">
      <c r="A3621" s="475" t="s">
        <v>29343</v>
      </c>
      <c r="B3621" s="1181" t="s">
        <v>2047</v>
      </c>
      <c r="C3621" s="661">
        <v>4216004010</v>
      </c>
      <c r="D3621" s="715" t="s">
        <v>272</v>
      </c>
      <c r="E3621" s="716" t="s">
        <v>13602</v>
      </c>
      <c r="F3621" s="717" t="s">
        <v>1282</v>
      </c>
      <c r="G3621" s="717">
        <v>42545</v>
      </c>
      <c r="H3621" s="718" t="s">
        <v>13202</v>
      </c>
      <c r="I3621" s="719" t="s">
        <v>13344</v>
      </c>
      <c r="J3621" s="635">
        <v>1</v>
      </c>
      <c r="K3621" s="724">
        <v>1</v>
      </c>
      <c r="L3621" s="636">
        <f t="shared" si="116"/>
        <v>0</v>
      </c>
      <c r="M3621" s="637">
        <v>199200</v>
      </c>
      <c r="N3621" s="637">
        <v>198660</v>
      </c>
      <c r="O3621" s="665">
        <f t="shared" si="117"/>
        <v>540</v>
      </c>
      <c r="P3621" s="720">
        <f t="shared" si="118"/>
        <v>0.27108433734939297</v>
      </c>
      <c r="Q3621" s="718" t="s">
        <v>13596</v>
      </c>
      <c r="R3621" s="718">
        <v>7726311464</v>
      </c>
      <c r="S3621" s="718" t="s">
        <v>13520</v>
      </c>
      <c r="T3621" s="729">
        <v>42562</v>
      </c>
      <c r="U3621" s="716"/>
      <c r="V3621" s="717">
        <v>42573</v>
      </c>
      <c r="W3621" s="717">
        <v>42573</v>
      </c>
      <c r="X3621" s="719" t="s">
        <v>13603</v>
      </c>
      <c r="Y3621" s="722">
        <v>198660</v>
      </c>
      <c r="Z3621" s="718" t="s">
        <v>13596</v>
      </c>
      <c r="AA3621" s="718">
        <v>7726311464</v>
      </c>
    </row>
    <row r="3622" spans="1:27" ht="90">
      <c r="A3622" s="475" t="s">
        <v>29344</v>
      </c>
      <c r="B3622" s="1181" t="s">
        <v>2047</v>
      </c>
      <c r="C3622" s="661">
        <v>4216004013</v>
      </c>
      <c r="D3622" s="715" t="s">
        <v>272</v>
      </c>
      <c r="E3622" s="716" t="s">
        <v>13604</v>
      </c>
      <c r="F3622" s="717" t="s">
        <v>1282</v>
      </c>
      <c r="G3622" s="717">
        <v>42550</v>
      </c>
      <c r="H3622" s="718" t="s">
        <v>13605</v>
      </c>
      <c r="I3622" s="719" t="s">
        <v>13372</v>
      </c>
      <c r="J3622" s="635">
        <v>1</v>
      </c>
      <c r="K3622" s="724">
        <v>1</v>
      </c>
      <c r="L3622" s="636">
        <f t="shared" si="116"/>
        <v>0</v>
      </c>
      <c r="M3622" s="637">
        <v>444212</v>
      </c>
      <c r="N3622" s="637">
        <v>430400</v>
      </c>
      <c r="O3622" s="665">
        <f t="shared" si="117"/>
        <v>13812</v>
      </c>
      <c r="P3622" s="720">
        <f t="shared" si="118"/>
        <v>3.1093261775908729</v>
      </c>
      <c r="Q3622" s="718" t="s">
        <v>13373</v>
      </c>
      <c r="R3622" s="718">
        <v>4205068159</v>
      </c>
      <c r="S3622" s="718" t="s">
        <v>13374</v>
      </c>
      <c r="T3622" s="729">
        <v>42565</v>
      </c>
      <c r="U3622" s="716"/>
      <c r="V3622" s="717">
        <v>42576</v>
      </c>
      <c r="W3622" s="717">
        <v>42576</v>
      </c>
      <c r="X3622" s="719" t="s">
        <v>13606</v>
      </c>
      <c r="Y3622" s="722">
        <v>430400</v>
      </c>
      <c r="Z3622" s="718" t="s">
        <v>13373</v>
      </c>
      <c r="AA3622" s="718">
        <v>4205068159</v>
      </c>
    </row>
    <row r="3623" spans="1:27" ht="90">
      <c r="A3623" s="475" t="s">
        <v>29345</v>
      </c>
      <c r="B3623" s="1181" t="s">
        <v>2047</v>
      </c>
      <c r="C3623" s="661">
        <v>4216004012</v>
      </c>
      <c r="D3623" s="715" t="s">
        <v>272</v>
      </c>
      <c r="E3623" s="716" t="s">
        <v>13607</v>
      </c>
      <c r="F3623" s="717" t="s">
        <v>1282</v>
      </c>
      <c r="G3623" s="717">
        <v>42550</v>
      </c>
      <c r="H3623" s="718" t="s">
        <v>13608</v>
      </c>
      <c r="I3623" s="719" t="s">
        <v>13609</v>
      </c>
      <c r="J3623" s="635">
        <v>1</v>
      </c>
      <c r="K3623" s="724">
        <v>1</v>
      </c>
      <c r="L3623" s="636">
        <f t="shared" si="116"/>
        <v>0</v>
      </c>
      <c r="M3623" s="637">
        <v>584493</v>
      </c>
      <c r="N3623" s="637">
        <v>567760</v>
      </c>
      <c r="O3623" s="665">
        <f t="shared" si="117"/>
        <v>16733</v>
      </c>
      <c r="P3623" s="720">
        <f t="shared" si="118"/>
        <v>2.8628229936030039</v>
      </c>
      <c r="Q3623" s="718" t="s">
        <v>13373</v>
      </c>
      <c r="R3623" s="718">
        <v>4205068159</v>
      </c>
      <c r="S3623" s="718" t="s">
        <v>13374</v>
      </c>
      <c r="T3623" s="729">
        <v>42564</v>
      </c>
      <c r="U3623" s="716"/>
      <c r="V3623" s="717">
        <v>42576</v>
      </c>
      <c r="W3623" s="717">
        <v>42576</v>
      </c>
      <c r="X3623" s="719" t="s">
        <v>13610</v>
      </c>
      <c r="Y3623" s="722">
        <v>567760</v>
      </c>
      <c r="Z3623" s="718" t="s">
        <v>13373</v>
      </c>
      <c r="AA3623" s="718">
        <v>4205068159</v>
      </c>
    </row>
    <row r="3624" spans="1:27" ht="67.5">
      <c r="A3624" s="475" t="s">
        <v>29346</v>
      </c>
      <c r="B3624" s="1181" t="s">
        <v>2047</v>
      </c>
      <c r="C3624" s="661">
        <v>4216004020</v>
      </c>
      <c r="D3624" s="715" t="s">
        <v>272</v>
      </c>
      <c r="E3624" s="716" t="s">
        <v>13611</v>
      </c>
      <c r="F3624" s="717" t="s">
        <v>1282</v>
      </c>
      <c r="G3624" s="717">
        <v>42545</v>
      </c>
      <c r="H3624" s="718" t="s">
        <v>13202</v>
      </c>
      <c r="I3624" s="719" t="s">
        <v>13612</v>
      </c>
      <c r="J3624" s="635">
        <v>2</v>
      </c>
      <c r="K3624" s="724">
        <v>1</v>
      </c>
      <c r="L3624" s="636">
        <f t="shared" si="116"/>
        <v>1</v>
      </c>
      <c r="M3624" s="637">
        <v>123611.61</v>
      </c>
      <c r="N3624" s="637">
        <v>114122.1</v>
      </c>
      <c r="O3624" s="665">
        <f t="shared" si="117"/>
        <v>9489.5099999999948</v>
      </c>
      <c r="P3624" s="720">
        <f t="shared" si="118"/>
        <v>7.6768759827656936</v>
      </c>
      <c r="Q3624" s="718" t="s">
        <v>13613</v>
      </c>
      <c r="R3624" s="718">
        <v>7724922443</v>
      </c>
      <c r="S3624" s="718" t="s">
        <v>13614</v>
      </c>
      <c r="T3624" s="729">
        <v>42562</v>
      </c>
      <c r="U3624" s="716"/>
      <c r="V3624" s="717">
        <v>42580</v>
      </c>
      <c r="W3624" s="717">
        <v>42580</v>
      </c>
      <c r="X3624" s="719" t="s">
        <v>13615</v>
      </c>
      <c r="Y3624" s="722">
        <v>114122.1</v>
      </c>
      <c r="Z3624" s="718" t="s">
        <v>13613</v>
      </c>
      <c r="AA3624" s="718">
        <v>7724922443</v>
      </c>
    </row>
    <row r="3625" spans="1:27" ht="56.25">
      <c r="A3625" s="475" t="s">
        <v>29347</v>
      </c>
      <c r="B3625" s="1181" t="s">
        <v>2047</v>
      </c>
      <c r="C3625" s="661">
        <v>4216004021</v>
      </c>
      <c r="D3625" s="715" t="s">
        <v>272</v>
      </c>
      <c r="E3625" s="716" t="s">
        <v>13616</v>
      </c>
      <c r="F3625" s="717" t="s">
        <v>860</v>
      </c>
      <c r="G3625" s="717">
        <v>42558</v>
      </c>
      <c r="H3625" s="718" t="s">
        <v>13617</v>
      </c>
      <c r="I3625" s="719" t="s">
        <v>13618</v>
      </c>
      <c r="J3625" s="635">
        <v>1</v>
      </c>
      <c r="K3625" s="724">
        <v>1</v>
      </c>
      <c r="L3625" s="636">
        <f t="shared" si="116"/>
        <v>0</v>
      </c>
      <c r="M3625" s="637">
        <v>285859.8</v>
      </c>
      <c r="N3625" s="637">
        <v>285859.8</v>
      </c>
      <c r="O3625" s="665">
        <f t="shared" si="117"/>
        <v>0</v>
      </c>
      <c r="P3625" s="720">
        <f t="shared" si="118"/>
        <v>0</v>
      </c>
      <c r="Q3625" s="718" t="s">
        <v>13619</v>
      </c>
      <c r="R3625" s="746">
        <v>540721036605</v>
      </c>
      <c r="S3625" s="718" t="s">
        <v>13620</v>
      </c>
      <c r="T3625" s="729">
        <v>42570</v>
      </c>
      <c r="U3625" s="716"/>
      <c r="V3625" s="717">
        <v>42584</v>
      </c>
      <c r="W3625" s="717">
        <v>42584</v>
      </c>
      <c r="X3625" s="719" t="s">
        <v>13621</v>
      </c>
      <c r="Y3625" s="722">
        <v>285859.8</v>
      </c>
      <c r="Z3625" s="718" t="s">
        <v>13619</v>
      </c>
      <c r="AA3625" s="746">
        <v>540721036605</v>
      </c>
    </row>
    <row r="3626" spans="1:27" ht="45">
      <c r="A3626" s="475" t="s">
        <v>29348</v>
      </c>
      <c r="B3626" s="1181" t="s">
        <v>2047</v>
      </c>
      <c r="C3626" s="661">
        <v>4216004028</v>
      </c>
      <c r="D3626" s="715" t="s">
        <v>272</v>
      </c>
      <c r="E3626" s="716" t="s">
        <v>13622</v>
      </c>
      <c r="F3626" s="717" t="s">
        <v>680</v>
      </c>
      <c r="G3626" s="717">
        <v>42571</v>
      </c>
      <c r="H3626" s="718" t="s">
        <v>13202</v>
      </c>
      <c r="I3626" s="719" t="s">
        <v>13333</v>
      </c>
      <c r="J3626" s="635">
        <v>1</v>
      </c>
      <c r="K3626" s="724">
        <v>1</v>
      </c>
      <c r="L3626" s="636">
        <f t="shared" si="116"/>
        <v>0</v>
      </c>
      <c r="M3626" s="637">
        <v>158960.64000000001</v>
      </c>
      <c r="N3626" s="637">
        <v>158949.12</v>
      </c>
      <c r="O3626" s="665">
        <f t="shared" si="117"/>
        <v>11.520000000018626</v>
      </c>
      <c r="P3626" s="720">
        <f t="shared" si="118"/>
        <v>7.2470770122805561E-3</v>
      </c>
      <c r="Q3626" s="718" t="s">
        <v>13623</v>
      </c>
      <c r="R3626" s="718">
        <v>5404356555</v>
      </c>
      <c r="S3626" s="718" t="s">
        <v>13624</v>
      </c>
      <c r="T3626" s="729">
        <v>42580</v>
      </c>
      <c r="U3626" s="716"/>
      <c r="V3626" s="717">
        <v>42593</v>
      </c>
      <c r="W3626" s="717">
        <v>42593</v>
      </c>
      <c r="X3626" s="719" t="s">
        <v>13625</v>
      </c>
      <c r="Y3626" s="722">
        <v>158949.12</v>
      </c>
      <c r="Z3626" s="718" t="s">
        <v>13623</v>
      </c>
      <c r="AA3626" s="718">
        <v>5404356555</v>
      </c>
    </row>
    <row r="3627" spans="1:27" ht="67.5">
      <c r="A3627" s="475" t="s">
        <v>29349</v>
      </c>
      <c r="B3627" s="1181" t="s">
        <v>2047</v>
      </c>
      <c r="C3627" s="661">
        <v>4216004034</v>
      </c>
      <c r="D3627" s="715" t="s">
        <v>272</v>
      </c>
      <c r="E3627" s="716" t="s">
        <v>13626</v>
      </c>
      <c r="F3627" s="717" t="s">
        <v>680</v>
      </c>
      <c r="G3627" s="717">
        <v>42573</v>
      </c>
      <c r="H3627" s="718" t="s">
        <v>13202</v>
      </c>
      <c r="I3627" s="719" t="s">
        <v>13333</v>
      </c>
      <c r="J3627" s="635">
        <v>1</v>
      </c>
      <c r="K3627" s="724">
        <v>1</v>
      </c>
      <c r="L3627" s="636">
        <f t="shared" si="116"/>
        <v>0</v>
      </c>
      <c r="M3627" s="637">
        <v>354953.88</v>
      </c>
      <c r="N3627" s="637">
        <v>322684.56</v>
      </c>
      <c r="O3627" s="665">
        <f t="shared" si="117"/>
        <v>32269.320000000007</v>
      </c>
      <c r="P3627" s="720">
        <f t="shared" si="118"/>
        <v>9.0911303744587855</v>
      </c>
      <c r="Q3627" s="718" t="s">
        <v>13204</v>
      </c>
      <c r="R3627" s="718">
        <v>7726311464</v>
      </c>
      <c r="S3627" s="718" t="s">
        <v>13520</v>
      </c>
      <c r="T3627" s="729">
        <v>42586</v>
      </c>
      <c r="U3627" s="716"/>
      <c r="V3627" s="717">
        <v>42598</v>
      </c>
      <c r="W3627" s="717">
        <v>42598</v>
      </c>
      <c r="X3627" s="719" t="s">
        <v>13627</v>
      </c>
      <c r="Y3627" s="722">
        <v>322684.56</v>
      </c>
      <c r="Z3627" s="718" t="s">
        <v>13204</v>
      </c>
      <c r="AA3627" s="718">
        <v>7726311464</v>
      </c>
    </row>
    <row r="3628" spans="1:27" ht="101.25">
      <c r="A3628" s="475" t="s">
        <v>29350</v>
      </c>
      <c r="B3628" s="1181" t="s">
        <v>2047</v>
      </c>
      <c r="C3628" s="661">
        <v>4216004038</v>
      </c>
      <c r="D3628" s="715" t="s">
        <v>272</v>
      </c>
      <c r="E3628" s="716" t="s">
        <v>13628</v>
      </c>
      <c r="F3628" s="717" t="s">
        <v>1408</v>
      </c>
      <c r="G3628" s="717">
        <v>42579</v>
      </c>
      <c r="H3628" s="718" t="s">
        <v>13629</v>
      </c>
      <c r="I3628" s="719" t="s">
        <v>13630</v>
      </c>
      <c r="J3628" s="635">
        <v>1</v>
      </c>
      <c r="K3628" s="724">
        <v>1</v>
      </c>
      <c r="L3628" s="636">
        <f t="shared" si="116"/>
        <v>0</v>
      </c>
      <c r="M3628" s="637">
        <v>1135409.1599999999</v>
      </c>
      <c r="N3628" s="637">
        <v>1135409.1599999999</v>
      </c>
      <c r="O3628" s="665">
        <f t="shared" si="117"/>
        <v>0</v>
      </c>
      <c r="P3628" s="720">
        <f t="shared" si="118"/>
        <v>0</v>
      </c>
      <c r="Q3628" s="718" t="s">
        <v>13585</v>
      </c>
      <c r="R3628" s="747">
        <v>744702823487</v>
      </c>
      <c r="S3628" s="718" t="s">
        <v>13586</v>
      </c>
      <c r="T3628" s="729">
        <v>42591</v>
      </c>
      <c r="U3628" s="716"/>
      <c r="V3628" s="717">
        <v>42604</v>
      </c>
      <c r="W3628" s="717">
        <v>42604</v>
      </c>
      <c r="X3628" s="719" t="s">
        <v>13631</v>
      </c>
      <c r="Y3628" s="722">
        <v>1135409.1599999999</v>
      </c>
      <c r="Z3628" s="718" t="s">
        <v>13585</v>
      </c>
      <c r="AA3628" s="747">
        <v>744702823487</v>
      </c>
    </row>
    <row r="3629" spans="1:27" ht="67.5">
      <c r="A3629" s="475" t="s">
        <v>29351</v>
      </c>
      <c r="B3629" s="1181" t="s">
        <v>2047</v>
      </c>
      <c r="C3629" s="661">
        <v>4216004037</v>
      </c>
      <c r="D3629" s="715" t="s">
        <v>272</v>
      </c>
      <c r="E3629" s="716" t="s">
        <v>13632</v>
      </c>
      <c r="F3629" s="717" t="s">
        <v>6077</v>
      </c>
      <c r="G3629" s="717">
        <v>42580</v>
      </c>
      <c r="H3629" s="718" t="s">
        <v>13410</v>
      </c>
      <c r="I3629" s="719" t="s">
        <v>13633</v>
      </c>
      <c r="J3629" s="635">
        <v>1</v>
      </c>
      <c r="K3629" s="724">
        <v>1</v>
      </c>
      <c r="L3629" s="636">
        <f t="shared" si="116"/>
        <v>0</v>
      </c>
      <c r="M3629" s="637">
        <v>994933.2</v>
      </c>
      <c r="N3629" s="637">
        <v>980000</v>
      </c>
      <c r="O3629" s="665">
        <f t="shared" si="117"/>
        <v>14933.199999999953</v>
      </c>
      <c r="P3629" s="720">
        <f t="shared" si="118"/>
        <v>1.5009248862134683</v>
      </c>
      <c r="Q3629" s="718" t="s">
        <v>13412</v>
      </c>
      <c r="R3629" s="718">
        <v>4217161681</v>
      </c>
      <c r="S3629" s="718" t="s">
        <v>13634</v>
      </c>
      <c r="T3629" s="729">
        <v>42593</v>
      </c>
      <c r="U3629" s="716"/>
      <c r="V3629" s="717">
        <v>42604</v>
      </c>
      <c r="W3629" s="717">
        <v>42604</v>
      </c>
      <c r="X3629" s="727" t="s">
        <v>13635</v>
      </c>
      <c r="Y3629" s="722">
        <v>980000</v>
      </c>
      <c r="Z3629" s="718" t="s">
        <v>13412</v>
      </c>
      <c r="AA3629" s="718">
        <v>4217161681</v>
      </c>
    </row>
    <row r="3630" spans="1:27" ht="135">
      <c r="A3630" s="475" t="s">
        <v>29352</v>
      </c>
      <c r="B3630" s="1181" t="s">
        <v>2047</v>
      </c>
      <c r="C3630" s="661">
        <v>4216004040</v>
      </c>
      <c r="D3630" s="715" t="s">
        <v>272</v>
      </c>
      <c r="E3630" s="716" t="s">
        <v>13636</v>
      </c>
      <c r="F3630" s="717" t="s">
        <v>1408</v>
      </c>
      <c r="G3630" s="717">
        <v>42580</v>
      </c>
      <c r="H3630" s="718" t="s">
        <v>13505</v>
      </c>
      <c r="I3630" s="719" t="s">
        <v>13420</v>
      </c>
      <c r="J3630" s="635">
        <v>1</v>
      </c>
      <c r="K3630" s="724">
        <v>1</v>
      </c>
      <c r="L3630" s="636">
        <f t="shared" si="116"/>
        <v>0</v>
      </c>
      <c r="M3630" s="637">
        <v>164830</v>
      </c>
      <c r="N3630" s="637">
        <v>164830</v>
      </c>
      <c r="O3630" s="665">
        <f t="shared" si="117"/>
        <v>0</v>
      </c>
      <c r="P3630" s="720">
        <f t="shared" si="118"/>
        <v>0</v>
      </c>
      <c r="Q3630" s="718" t="s">
        <v>13637</v>
      </c>
      <c r="R3630" s="718">
        <v>4205100645</v>
      </c>
      <c r="S3630" s="718" t="s">
        <v>13638</v>
      </c>
      <c r="T3630" s="729">
        <v>42593</v>
      </c>
      <c r="U3630" s="716"/>
      <c r="V3630" s="717">
        <v>42605</v>
      </c>
      <c r="W3630" s="717">
        <v>42605</v>
      </c>
      <c r="X3630" s="719" t="s">
        <v>13639</v>
      </c>
      <c r="Y3630" s="722">
        <v>164830</v>
      </c>
      <c r="Z3630" s="718" t="s">
        <v>13637</v>
      </c>
      <c r="AA3630" s="718">
        <v>4205100645</v>
      </c>
    </row>
    <row r="3631" spans="1:27" ht="67.5">
      <c r="A3631" s="475" t="s">
        <v>29353</v>
      </c>
      <c r="B3631" s="1181" t="s">
        <v>2047</v>
      </c>
      <c r="C3631" s="661">
        <v>4216004043</v>
      </c>
      <c r="D3631" s="715" t="s">
        <v>272</v>
      </c>
      <c r="E3631" s="716" t="s">
        <v>13640</v>
      </c>
      <c r="F3631" s="717" t="s">
        <v>2188</v>
      </c>
      <c r="G3631" s="717">
        <v>42590</v>
      </c>
      <c r="H3631" s="718" t="s">
        <v>13641</v>
      </c>
      <c r="I3631" s="719" t="s">
        <v>13642</v>
      </c>
      <c r="J3631" s="635">
        <v>1</v>
      </c>
      <c r="K3631" s="724">
        <v>1</v>
      </c>
      <c r="L3631" s="636">
        <f t="shared" si="116"/>
        <v>0</v>
      </c>
      <c r="M3631" s="637">
        <v>13200</v>
      </c>
      <c r="N3631" s="637">
        <v>13200</v>
      </c>
      <c r="O3631" s="665">
        <f t="shared" si="117"/>
        <v>0</v>
      </c>
      <c r="P3631" s="720">
        <f t="shared" si="118"/>
        <v>0</v>
      </c>
      <c r="Q3631" s="718" t="s">
        <v>13204</v>
      </c>
      <c r="R3631" s="718">
        <v>7726311464</v>
      </c>
      <c r="S3631" s="718" t="s">
        <v>13520</v>
      </c>
      <c r="T3631" s="729">
        <v>42600</v>
      </c>
      <c r="U3631" s="716"/>
      <c r="V3631" s="717">
        <v>42612</v>
      </c>
      <c r="W3631" s="717">
        <v>42612</v>
      </c>
      <c r="X3631" s="727" t="s">
        <v>13643</v>
      </c>
      <c r="Y3631" s="722">
        <v>13200</v>
      </c>
      <c r="Z3631" s="718" t="s">
        <v>13204</v>
      </c>
      <c r="AA3631" s="718">
        <v>7726311464</v>
      </c>
    </row>
    <row r="3632" spans="1:27" ht="78.75">
      <c r="A3632" s="475" t="s">
        <v>29354</v>
      </c>
      <c r="B3632" s="1181" t="s">
        <v>2047</v>
      </c>
      <c r="C3632" s="661">
        <v>4216004058</v>
      </c>
      <c r="D3632" s="715" t="s">
        <v>272</v>
      </c>
      <c r="E3632" s="716" t="s">
        <v>13644</v>
      </c>
      <c r="F3632" s="748">
        <v>42579</v>
      </c>
      <c r="G3632" s="717">
        <v>42604</v>
      </c>
      <c r="H3632" s="718" t="s">
        <v>13645</v>
      </c>
      <c r="I3632" s="719" t="s">
        <v>13646</v>
      </c>
      <c r="J3632" s="635">
        <v>1</v>
      </c>
      <c r="K3632" s="724">
        <v>1</v>
      </c>
      <c r="L3632" s="636">
        <f t="shared" si="116"/>
        <v>0</v>
      </c>
      <c r="M3632" s="637">
        <v>1633325.81</v>
      </c>
      <c r="N3632" s="637">
        <v>1590902.52</v>
      </c>
      <c r="O3632" s="665">
        <f t="shared" si="117"/>
        <v>42423.290000000037</v>
      </c>
      <c r="P3632" s="720">
        <f t="shared" si="118"/>
        <v>2.5973562494552169</v>
      </c>
      <c r="Q3632" s="718" t="s">
        <v>13647</v>
      </c>
      <c r="R3632" s="747">
        <v>782573964104</v>
      </c>
      <c r="S3632" s="739" t="s">
        <v>13456</v>
      </c>
      <c r="T3632" s="729">
        <v>42618</v>
      </c>
      <c r="U3632" s="716"/>
      <c r="V3632" s="717">
        <v>42629</v>
      </c>
      <c r="W3632" s="717">
        <v>42629</v>
      </c>
      <c r="X3632" s="719" t="s">
        <v>13648</v>
      </c>
      <c r="Y3632" s="722">
        <v>1590902.52</v>
      </c>
      <c r="Z3632" s="718" t="s">
        <v>13647</v>
      </c>
      <c r="AA3632" s="747">
        <v>782573964104</v>
      </c>
    </row>
    <row r="3633" spans="1:27" ht="78.75">
      <c r="A3633" s="475" t="s">
        <v>29355</v>
      </c>
      <c r="B3633" s="1181" t="s">
        <v>2047</v>
      </c>
      <c r="C3633" s="661">
        <v>4216003996</v>
      </c>
      <c r="D3633" s="715" t="s">
        <v>272</v>
      </c>
      <c r="E3633" s="716" t="s">
        <v>13649</v>
      </c>
      <c r="F3633" s="748">
        <v>42544</v>
      </c>
      <c r="G3633" s="717">
        <v>42608</v>
      </c>
      <c r="H3633" s="718" t="s">
        <v>13650</v>
      </c>
      <c r="I3633" s="719" t="s">
        <v>13651</v>
      </c>
      <c r="J3633" s="635">
        <v>2</v>
      </c>
      <c r="K3633" s="724">
        <v>1</v>
      </c>
      <c r="L3633" s="636">
        <f t="shared" si="116"/>
        <v>1</v>
      </c>
      <c r="M3633" s="637">
        <v>1255611.05</v>
      </c>
      <c r="N3633" s="637">
        <v>1191681.1499999999</v>
      </c>
      <c r="O3633" s="665">
        <f t="shared" si="117"/>
        <v>63929.90000000014</v>
      </c>
      <c r="P3633" s="720">
        <f t="shared" si="118"/>
        <v>5.091536905477227</v>
      </c>
      <c r="Q3633" s="718" t="s">
        <v>13652</v>
      </c>
      <c r="R3633" s="718">
        <v>4223005578</v>
      </c>
      <c r="S3633" s="718" t="s">
        <v>13653</v>
      </c>
      <c r="T3633" s="729">
        <v>42626</v>
      </c>
      <c r="U3633" s="716"/>
      <c r="V3633" s="717">
        <v>42639</v>
      </c>
      <c r="W3633" s="717">
        <v>42639</v>
      </c>
      <c r="X3633" s="719" t="s">
        <v>13654</v>
      </c>
      <c r="Y3633" s="722">
        <v>1191681.1499999999</v>
      </c>
      <c r="Z3633" s="718" t="s">
        <v>13652</v>
      </c>
      <c r="AA3633" s="718">
        <v>4223005578</v>
      </c>
    </row>
    <row r="3634" spans="1:27" ht="67.5">
      <c r="A3634" s="475" t="s">
        <v>29356</v>
      </c>
      <c r="B3634" s="1181" t="s">
        <v>2047</v>
      </c>
      <c r="C3634" s="661">
        <v>4216004063</v>
      </c>
      <c r="D3634" s="715" t="s">
        <v>272</v>
      </c>
      <c r="E3634" s="716" t="s">
        <v>13655</v>
      </c>
      <c r="F3634" s="717" t="s">
        <v>1408</v>
      </c>
      <c r="G3634" s="717">
        <v>42601</v>
      </c>
      <c r="H3634" s="718" t="s">
        <v>13656</v>
      </c>
      <c r="I3634" s="719" t="s">
        <v>13372</v>
      </c>
      <c r="J3634" s="636">
        <v>1</v>
      </c>
      <c r="K3634" s="724">
        <v>1</v>
      </c>
      <c r="L3634" s="636">
        <f t="shared" si="116"/>
        <v>0</v>
      </c>
      <c r="M3634" s="637">
        <v>3919730.2</v>
      </c>
      <c r="N3634" s="637">
        <v>3770730.2</v>
      </c>
      <c r="O3634" s="665">
        <f t="shared" si="117"/>
        <v>149000</v>
      </c>
      <c r="P3634" s="720">
        <f t="shared" si="118"/>
        <v>3.8012820372177742</v>
      </c>
      <c r="Q3634" s="718" t="s">
        <v>13637</v>
      </c>
      <c r="R3634" s="718">
        <v>4205100645</v>
      </c>
      <c r="S3634" s="718" t="s">
        <v>13657</v>
      </c>
      <c r="T3634" s="729">
        <v>42625</v>
      </c>
      <c r="U3634" s="718"/>
      <c r="V3634" s="717">
        <v>42641</v>
      </c>
      <c r="W3634" s="717">
        <v>42641</v>
      </c>
      <c r="X3634" s="719" t="s">
        <v>13658</v>
      </c>
      <c r="Y3634" s="722">
        <v>3770730.2</v>
      </c>
      <c r="Z3634" s="718" t="s">
        <v>13637</v>
      </c>
      <c r="AA3634" s="718">
        <v>4205100645</v>
      </c>
    </row>
    <row r="3635" spans="1:27" ht="67.5">
      <c r="A3635" s="475" t="s">
        <v>29357</v>
      </c>
      <c r="B3635" s="1181" t="s">
        <v>2047</v>
      </c>
      <c r="C3635" s="661">
        <v>4216004065</v>
      </c>
      <c r="D3635" s="715" t="s">
        <v>272</v>
      </c>
      <c r="E3635" s="716" t="s">
        <v>13659</v>
      </c>
      <c r="F3635" s="717">
        <v>42612</v>
      </c>
      <c r="G3635" s="717">
        <v>42625</v>
      </c>
      <c r="H3635" s="718" t="s">
        <v>13660</v>
      </c>
      <c r="I3635" s="719" t="s">
        <v>13445</v>
      </c>
      <c r="J3635" s="635">
        <v>1</v>
      </c>
      <c r="K3635" s="724">
        <v>1</v>
      </c>
      <c r="L3635" s="636">
        <f t="shared" si="116"/>
        <v>0</v>
      </c>
      <c r="M3635" s="637">
        <v>538443.9</v>
      </c>
      <c r="N3635" s="637">
        <v>538422.5</v>
      </c>
      <c r="O3635" s="665">
        <f t="shared" si="117"/>
        <v>21.400000000023283</v>
      </c>
      <c r="P3635" s="720">
        <f t="shared" si="118"/>
        <v>3.9744159047927496E-3</v>
      </c>
      <c r="Q3635" s="718" t="s">
        <v>13204</v>
      </c>
      <c r="R3635" s="718">
        <v>7726311464</v>
      </c>
      <c r="S3635" s="718" t="s">
        <v>13520</v>
      </c>
      <c r="T3635" s="729">
        <v>42635</v>
      </c>
      <c r="U3635" s="716"/>
      <c r="V3635" s="717">
        <v>42646</v>
      </c>
      <c r="W3635" s="717">
        <v>42646</v>
      </c>
      <c r="X3635" s="719" t="s">
        <v>13661</v>
      </c>
      <c r="Y3635" s="722">
        <v>538422.5</v>
      </c>
      <c r="Z3635" s="718" t="s">
        <v>13204</v>
      </c>
      <c r="AA3635" s="718">
        <v>7726311464</v>
      </c>
    </row>
    <row r="3636" spans="1:27" ht="67.5">
      <c r="A3636" s="475" t="s">
        <v>29358</v>
      </c>
      <c r="B3636" s="1181" t="s">
        <v>2047</v>
      </c>
      <c r="C3636" s="661">
        <v>4216003989</v>
      </c>
      <c r="D3636" s="715" t="s">
        <v>272</v>
      </c>
      <c r="E3636" s="716" t="s">
        <v>13662</v>
      </c>
      <c r="F3636" s="717">
        <v>42657</v>
      </c>
      <c r="G3636" s="717">
        <v>42669</v>
      </c>
      <c r="H3636" s="718" t="s">
        <v>13663</v>
      </c>
      <c r="I3636" s="719" t="s">
        <v>13431</v>
      </c>
      <c r="J3636" s="635">
        <v>1</v>
      </c>
      <c r="K3636" s="636">
        <v>1</v>
      </c>
      <c r="L3636" s="636">
        <f t="shared" si="116"/>
        <v>0</v>
      </c>
      <c r="M3636" s="637">
        <v>1200429</v>
      </c>
      <c r="N3636" s="637">
        <v>1200429</v>
      </c>
      <c r="O3636" s="665">
        <f t="shared" si="117"/>
        <v>0</v>
      </c>
      <c r="P3636" s="720">
        <f t="shared" si="118"/>
        <v>0</v>
      </c>
      <c r="Q3636" s="718" t="s">
        <v>13465</v>
      </c>
      <c r="R3636" s="718">
        <v>7718538045</v>
      </c>
      <c r="S3636" s="718" t="s">
        <v>13523</v>
      </c>
      <c r="T3636" s="729">
        <v>42682</v>
      </c>
      <c r="U3636" s="716"/>
      <c r="V3636" s="717">
        <v>42696</v>
      </c>
      <c r="W3636" s="717">
        <v>42696</v>
      </c>
      <c r="X3636" s="721" t="s">
        <v>13664</v>
      </c>
      <c r="Y3636" s="722">
        <v>1200429</v>
      </c>
      <c r="Z3636" s="718" t="s">
        <v>13465</v>
      </c>
      <c r="AA3636" s="718">
        <v>7718538045</v>
      </c>
    </row>
    <row r="3637" spans="1:27" ht="67.5">
      <c r="A3637" s="475" t="s">
        <v>29359</v>
      </c>
      <c r="B3637" s="1181" t="s">
        <v>2047</v>
      </c>
      <c r="C3637" s="661">
        <v>4216003989</v>
      </c>
      <c r="D3637" s="715" t="s">
        <v>272</v>
      </c>
      <c r="E3637" s="716" t="s">
        <v>13659</v>
      </c>
      <c r="F3637" s="717">
        <v>42612</v>
      </c>
      <c r="G3637" s="717">
        <v>42625</v>
      </c>
      <c r="H3637" s="718" t="s">
        <v>13660</v>
      </c>
      <c r="I3637" s="719" t="s">
        <v>13445</v>
      </c>
      <c r="J3637" s="635">
        <v>1</v>
      </c>
      <c r="K3637" s="636">
        <v>1</v>
      </c>
      <c r="L3637" s="636">
        <f t="shared" si="116"/>
        <v>0</v>
      </c>
      <c r="M3637" s="637">
        <v>538443.9</v>
      </c>
      <c r="N3637" s="637">
        <v>538422.5</v>
      </c>
      <c r="O3637" s="665">
        <f t="shared" si="117"/>
        <v>21.400000000023283</v>
      </c>
      <c r="P3637" s="720">
        <f t="shared" si="118"/>
        <v>3.9744159047927496E-3</v>
      </c>
      <c r="Q3637" s="718" t="s">
        <v>13204</v>
      </c>
      <c r="R3637" s="718">
        <v>7726311464</v>
      </c>
      <c r="S3637" s="718" t="s">
        <v>13520</v>
      </c>
      <c r="T3637" s="729">
        <v>42635</v>
      </c>
      <c r="U3637" s="716"/>
      <c r="V3637" s="717">
        <v>42646</v>
      </c>
      <c r="W3637" s="717">
        <v>42646</v>
      </c>
      <c r="X3637" s="721" t="s">
        <v>13661</v>
      </c>
      <c r="Y3637" s="722">
        <v>538422.5</v>
      </c>
      <c r="Z3637" s="718" t="s">
        <v>13204</v>
      </c>
      <c r="AA3637" s="718">
        <v>7726311464</v>
      </c>
    </row>
    <row r="3638" spans="1:27" ht="67.5">
      <c r="A3638" s="475" t="s">
        <v>29360</v>
      </c>
      <c r="B3638" s="1181" t="s">
        <v>2047</v>
      </c>
      <c r="C3638" s="661">
        <v>4216003989</v>
      </c>
      <c r="D3638" s="715" t="s">
        <v>272</v>
      </c>
      <c r="E3638" s="716" t="s">
        <v>13665</v>
      </c>
      <c r="F3638" s="717">
        <v>42612</v>
      </c>
      <c r="G3638" s="717">
        <v>42626</v>
      </c>
      <c r="H3638" s="718" t="s">
        <v>13666</v>
      </c>
      <c r="I3638" s="719" t="s">
        <v>13667</v>
      </c>
      <c r="J3638" s="635">
        <v>1</v>
      </c>
      <c r="K3638" s="636">
        <v>1</v>
      </c>
      <c r="L3638" s="636">
        <f t="shared" si="116"/>
        <v>0</v>
      </c>
      <c r="M3638" s="637">
        <v>337995</v>
      </c>
      <c r="N3638" s="637">
        <v>336490</v>
      </c>
      <c r="O3638" s="665">
        <f t="shared" si="117"/>
        <v>1505</v>
      </c>
      <c r="P3638" s="720">
        <f t="shared" si="118"/>
        <v>0.44527285906596603</v>
      </c>
      <c r="Q3638" s="718" t="s">
        <v>13204</v>
      </c>
      <c r="R3638" s="718">
        <v>7726311464</v>
      </c>
      <c r="S3638" s="718" t="s">
        <v>13520</v>
      </c>
      <c r="T3638" s="729">
        <v>42636</v>
      </c>
      <c r="U3638" s="716"/>
      <c r="V3638" s="717">
        <v>42647</v>
      </c>
      <c r="W3638" s="717">
        <v>42647</v>
      </c>
      <c r="X3638" s="721" t="s">
        <v>13668</v>
      </c>
      <c r="Y3638" s="722">
        <v>336490</v>
      </c>
      <c r="Z3638" s="718" t="s">
        <v>13204</v>
      </c>
      <c r="AA3638" s="718">
        <v>7726311464</v>
      </c>
    </row>
    <row r="3639" spans="1:27" ht="67.5">
      <c r="A3639" s="475" t="s">
        <v>29361</v>
      </c>
      <c r="B3639" s="1181" t="s">
        <v>2047</v>
      </c>
      <c r="C3639" s="661">
        <v>4216003989</v>
      </c>
      <c r="D3639" s="715" t="s">
        <v>272</v>
      </c>
      <c r="E3639" s="716" t="s">
        <v>13669</v>
      </c>
      <c r="F3639" s="717">
        <v>42612</v>
      </c>
      <c r="G3639" s="717">
        <v>42627</v>
      </c>
      <c r="H3639" s="718" t="s">
        <v>13670</v>
      </c>
      <c r="I3639" s="719" t="s">
        <v>13445</v>
      </c>
      <c r="J3639" s="635">
        <v>1</v>
      </c>
      <c r="K3639" s="636">
        <v>1</v>
      </c>
      <c r="L3639" s="636">
        <f t="shared" si="116"/>
        <v>0</v>
      </c>
      <c r="M3639" s="637">
        <v>637099.80000000005</v>
      </c>
      <c r="N3639" s="637">
        <v>630000</v>
      </c>
      <c r="O3639" s="665">
        <f t="shared" si="117"/>
        <v>7099.8000000000466</v>
      </c>
      <c r="P3639" s="720">
        <f t="shared" si="118"/>
        <v>1.1143936946770339</v>
      </c>
      <c r="Q3639" s="718" t="s">
        <v>13204</v>
      </c>
      <c r="R3639" s="718">
        <v>7726311464</v>
      </c>
      <c r="S3639" s="718" t="s">
        <v>13520</v>
      </c>
      <c r="T3639" s="729">
        <v>42640</v>
      </c>
      <c r="U3639" s="716"/>
      <c r="V3639" s="717">
        <v>42653</v>
      </c>
      <c r="W3639" s="717">
        <v>42653</v>
      </c>
      <c r="X3639" s="721" t="s">
        <v>13671</v>
      </c>
      <c r="Y3639" s="722">
        <v>630000</v>
      </c>
      <c r="Z3639" s="718" t="s">
        <v>13204</v>
      </c>
      <c r="AA3639" s="718">
        <v>7726311464</v>
      </c>
    </row>
    <row r="3640" spans="1:27" ht="45">
      <c r="A3640" s="475" t="s">
        <v>29362</v>
      </c>
      <c r="B3640" s="1181" t="s">
        <v>2047</v>
      </c>
      <c r="C3640" s="661">
        <v>4216003989</v>
      </c>
      <c r="D3640" s="715" t="s">
        <v>272</v>
      </c>
      <c r="E3640" s="716" t="s">
        <v>13672</v>
      </c>
      <c r="F3640" s="717">
        <v>42619</v>
      </c>
      <c r="G3640" s="717">
        <v>42632</v>
      </c>
      <c r="H3640" s="718" t="s">
        <v>13673</v>
      </c>
      <c r="I3640" s="719" t="s">
        <v>13477</v>
      </c>
      <c r="J3640" s="635">
        <v>1</v>
      </c>
      <c r="K3640" s="636">
        <v>1</v>
      </c>
      <c r="L3640" s="636">
        <f t="shared" si="116"/>
        <v>0</v>
      </c>
      <c r="M3640" s="637">
        <v>858000</v>
      </c>
      <c r="N3640" s="637">
        <v>858000</v>
      </c>
      <c r="O3640" s="665">
        <f t="shared" si="117"/>
        <v>0</v>
      </c>
      <c r="P3640" s="720">
        <f t="shared" si="118"/>
        <v>0</v>
      </c>
      <c r="Q3640" s="718" t="s">
        <v>13674</v>
      </c>
      <c r="R3640" s="718">
        <v>7731241639</v>
      </c>
      <c r="S3640" s="718" t="s">
        <v>13385</v>
      </c>
      <c r="T3640" s="729">
        <v>42642</v>
      </c>
      <c r="U3640" s="716"/>
      <c r="V3640" s="717">
        <v>42653</v>
      </c>
      <c r="W3640" s="717">
        <v>42653</v>
      </c>
      <c r="X3640" s="721" t="s">
        <v>13675</v>
      </c>
      <c r="Y3640" s="722">
        <v>858000</v>
      </c>
      <c r="Z3640" s="718" t="s">
        <v>13674</v>
      </c>
      <c r="AA3640" s="718">
        <v>7731241639</v>
      </c>
    </row>
    <row r="3641" spans="1:27" ht="67.5">
      <c r="A3641" s="475" t="s">
        <v>29363</v>
      </c>
      <c r="B3641" s="1181" t="s">
        <v>2047</v>
      </c>
      <c r="C3641" s="661">
        <v>4216003989</v>
      </c>
      <c r="D3641" s="715" t="s">
        <v>272</v>
      </c>
      <c r="E3641" s="716" t="s">
        <v>13676</v>
      </c>
      <c r="F3641" s="717">
        <v>42619</v>
      </c>
      <c r="G3641" s="717">
        <v>42633</v>
      </c>
      <c r="H3641" s="718" t="s">
        <v>13677</v>
      </c>
      <c r="I3641" s="719" t="s">
        <v>13678</v>
      </c>
      <c r="J3641" s="635">
        <v>1</v>
      </c>
      <c r="K3641" s="636">
        <v>1</v>
      </c>
      <c r="L3641" s="636">
        <f t="shared" si="116"/>
        <v>0</v>
      </c>
      <c r="M3641" s="637">
        <v>20486.099999999999</v>
      </c>
      <c r="N3641" s="637">
        <v>13476.1</v>
      </c>
      <c r="O3641" s="665">
        <f t="shared" si="117"/>
        <v>7009.9999999999982</v>
      </c>
      <c r="P3641" s="720">
        <f t="shared" si="118"/>
        <v>34.218323643836541</v>
      </c>
      <c r="Q3641" s="718" t="s">
        <v>13204</v>
      </c>
      <c r="R3641" s="718">
        <v>7726311464</v>
      </c>
      <c r="S3641" s="718" t="s">
        <v>13520</v>
      </c>
      <c r="T3641" s="729">
        <v>42643</v>
      </c>
      <c r="U3641" s="716"/>
      <c r="V3641" s="717">
        <v>42655</v>
      </c>
      <c r="W3641" s="717">
        <v>42655</v>
      </c>
      <c r="X3641" s="721" t="s">
        <v>13679</v>
      </c>
      <c r="Y3641" s="722">
        <v>13476.1</v>
      </c>
      <c r="Z3641" s="718" t="s">
        <v>13204</v>
      </c>
      <c r="AA3641" s="718">
        <v>7726311464</v>
      </c>
    </row>
    <row r="3642" spans="1:27" ht="67.5">
      <c r="A3642" s="475" t="s">
        <v>29364</v>
      </c>
      <c r="B3642" s="1181" t="s">
        <v>2047</v>
      </c>
      <c r="C3642" s="661">
        <v>4216003989</v>
      </c>
      <c r="D3642" s="715" t="s">
        <v>272</v>
      </c>
      <c r="E3642" s="716" t="s">
        <v>13680</v>
      </c>
      <c r="F3642" s="717">
        <v>42619</v>
      </c>
      <c r="G3642" s="717">
        <v>42541</v>
      </c>
      <c r="H3642" s="718" t="s">
        <v>13681</v>
      </c>
      <c r="I3642" s="719" t="s">
        <v>13572</v>
      </c>
      <c r="J3642" s="635">
        <v>1</v>
      </c>
      <c r="K3642" s="636">
        <v>1</v>
      </c>
      <c r="L3642" s="636">
        <f t="shared" si="116"/>
        <v>0</v>
      </c>
      <c r="M3642" s="637">
        <v>87555.5</v>
      </c>
      <c r="N3642" s="637">
        <v>86033.5</v>
      </c>
      <c r="O3642" s="665">
        <f t="shared" si="117"/>
        <v>1522</v>
      </c>
      <c r="P3642" s="720">
        <f t="shared" si="118"/>
        <v>1.7383259760951688</v>
      </c>
      <c r="Q3642" s="718" t="s">
        <v>13682</v>
      </c>
      <c r="R3642" s="718">
        <v>7724922443</v>
      </c>
      <c r="S3642" s="718" t="s">
        <v>13614</v>
      </c>
      <c r="T3642" s="729">
        <v>42643</v>
      </c>
      <c r="U3642" s="661"/>
      <c r="V3642" s="717">
        <v>42656</v>
      </c>
      <c r="W3642" s="717">
        <v>42657</v>
      </c>
      <c r="X3642" s="721" t="s">
        <v>13683</v>
      </c>
      <c r="Y3642" s="722">
        <v>86033.5</v>
      </c>
      <c r="Z3642" s="718" t="s">
        <v>13682</v>
      </c>
      <c r="AA3642" s="718">
        <v>7724922443</v>
      </c>
    </row>
    <row r="3643" spans="1:27" ht="67.5">
      <c r="A3643" s="475" t="s">
        <v>29365</v>
      </c>
      <c r="B3643" s="1181" t="s">
        <v>2047</v>
      </c>
      <c r="C3643" s="661">
        <v>4216003989</v>
      </c>
      <c r="D3643" s="715" t="s">
        <v>272</v>
      </c>
      <c r="E3643" s="716" t="s">
        <v>13684</v>
      </c>
      <c r="F3643" s="717">
        <v>42612</v>
      </c>
      <c r="G3643" s="717">
        <v>42628</v>
      </c>
      <c r="H3643" s="718" t="s">
        <v>13685</v>
      </c>
      <c r="I3643" s="719" t="s">
        <v>13445</v>
      </c>
      <c r="J3643" s="635">
        <v>1</v>
      </c>
      <c r="K3643" s="636">
        <v>1</v>
      </c>
      <c r="L3643" s="636">
        <f t="shared" si="116"/>
        <v>0</v>
      </c>
      <c r="M3643" s="637">
        <v>661347</v>
      </c>
      <c r="N3643" s="637">
        <v>649990</v>
      </c>
      <c r="O3643" s="665">
        <f t="shared" si="117"/>
        <v>11357</v>
      </c>
      <c r="P3643" s="720">
        <f t="shared" si="118"/>
        <v>1.7172528188681468</v>
      </c>
      <c r="Q3643" s="718" t="s">
        <v>13204</v>
      </c>
      <c r="R3643" s="718">
        <v>7726311464</v>
      </c>
      <c r="S3643" s="718" t="s">
        <v>13520</v>
      </c>
      <c r="T3643" s="729">
        <v>42640</v>
      </c>
      <c r="U3643" s="716"/>
      <c r="V3643" s="717">
        <v>42653</v>
      </c>
      <c r="W3643" s="717">
        <v>42653</v>
      </c>
      <c r="X3643" s="721" t="s">
        <v>13686</v>
      </c>
      <c r="Y3643" s="722">
        <v>649990</v>
      </c>
      <c r="Z3643" s="718" t="s">
        <v>13204</v>
      </c>
      <c r="AA3643" s="718">
        <v>7726311464</v>
      </c>
    </row>
    <row r="3644" spans="1:27" ht="67.5">
      <c r="A3644" s="475" t="s">
        <v>29366</v>
      </c>
      <c r="B3644" s="1181" t="s">
        <v>2047</v>
      </c>
      <c r="C3644" s="661">
        <v>4216003989</v>
      </c>
      <c r="D3644" s="715" t="s">
        <v>272</v>
      </c>
      <c r="E3644" s="716" t="s">
        <v>13687</v>
      </c>
      <c r="F3644" s="717">
        <v>42619</v>
      </c>
      <c r="G3644" s="717">
        <v>42633</v>
      </c>
      <c r="H3644" s="718" t="s">
        <v>13688</v>
      </c>
      <c r="I3644" s="719" t="s">
        <v>13431</v>
      </c>
      <c r="J3644" s="635">
        <v>1</v>
      </c>
      <c r="K3644" s="636">
        <v>1</v>
      </c>
      <c r="L3644" s="636">
        <f t="shared" si="116"/>
        <v>0</v>
      </c>
      <c r="M3644" s="637">
        <v>21666</v>
      </c>
      <c r="N3644" s="637">
        <v>21659</v>
      </c>
      <c r="O3644" s="665">
        <f t="shared" si="117"/>
        <v>7</v>
      </c>
      <c r="P3644" s="720">
        <f t="shared" si="118"/>
        <v>3.2308686421117727E-2</v>
      </c>
      <c r="Q3644" s="718" t="s">
        <v>13204</v>
      </c>
      <c r="R3644" s="718">
        <v>7726311464</v>
      </c>
      <c r="S3644" s="718" t="s">
        <v>13520</v>
      </c>
      <c r="T3644" s="729">
        <v>42643</v>
      </c>
      <c r="U3644" s="716"/>
      <c r="V3644" s="717">
        <v>42655</v>
      </c>
      <c r="W3644" s="717">
        <v>42655</v>
      </c>
      <c r="X3644" s="721" t="s">
        <v>13689</v>
      </c>
      <c r="Y3644" s="722">
        <v>21659</v>
      </c>
      <c r="Z3644" s="718" t="s">
        <v>13204</v>
      </c>
      <c r="AA3644" s="718">
        <v>7726311464</v>
      </c>
    </row>
    <row r="3645" spans="1:27" ht="247.5">
      <c r="A3645" s="475" t="s">
        <v>29367</v>
      </c>
      <c r="B3645" s="1181" t="s">
        <v>2047</v>
      </c>
      <c r="C3645" s="661">
        <v>4216003989</v>
      </c>
      <c r="D3645" s="715" t="s">
        <v>272</v>
      </c>
      <c r="E3645" s="716" t="s">
        <v>13690</v>
      </c>
      <c r="F3645" s="717">
        <v>42579</v>
      </c>
      <c r="G3645" s="717">
        <v>42640</v>
      </c>
      <c r="H3645" s="718" t="s">
        <v>13404</v>
      </c>
      <c r="I3645" s="719" t="s">
        <v>13691</v>
      </c>
      <c r="J3645" s="635">
        <v>1</v>
      </c>
      <c r="K3645" s="636">
        <v>1</v>
      </c>
      <c r="L3645" s="636">
        <f t="shared" ref="L3645:L3708" si="119">J3645-K3645</f>
        <v>0</v>
      </c>
      <c r="M3645" s="637">
        <v>918159.02</v>
      </c>
      <c r="N3645" s="637">
        <v>908087.7</v>
      </c>
      <c r="O3645" s="665">
        <f t="shared" ref="O3645:O3708" si="120">M3645-N3645</f>
        <v>10071.320000000065</v>
      </c>
      <c r="P3645" s="720">
        <f t="shared" ref="P3645:P3708" si="121">100-N3645/M3645*100</f>
        <v>1.0969036714359248</v>
      </c>
      <c r="Q3645" s="718" t="s">
        <v>13361</v>
      </c>
      <c r="R3645" s="718">
        <v>4217169850</v>
      </c>
      <c r="S3645" s="718" t="s">
        <v>13692</v>
      </c>
      <c r="T3645" s="729">
        <v>42650</v>
      </c>
      <c r="U3645" s="716"/>
      <c r="V3645" s="717">
        <v>42668</v>
      </c>
      <c r="W3645" s="717">
        <v>42669</v>
      </c>
      <c r="X3645" s="721" t="s">
        <v>13693</v>
      </c>
      <c r="Y3645" s="722">
        <v>908087.7</v>
      </c>
      <c r="Z3645" s="718" t="s">
        <v>13361</v>
      </c>
      <c r="AA3645" s="718">
        <v>4217169850</v>
      </c>
    </row>
    <row r="3646" spans="1:27" ht="90">
      <c r="A3646" s="475" t="s">
        <v>29368</v>
      </c>
      <c r="B3646" s="1181" t="s">
        <v>2047</v>
      </c>
      <c r="C3646" s="661">
        <v>4216003989</v>
      </c>
      <c r="D3646" s="715" t="s">
        <v>272</v>
      </c>
      <c r="E3646" s="716" t="s">
        <v>13694</v>
      </c>
      <c r="F3646" s="717">
        <v>42619</v>
      </c>
      <c r="G3646" s="717">
        <v>42640</v>
      </c>
      <c r="H3646" s="718" t="s">
        <v>13695</v>
      </c>
      <c r="I3646" s="719" t="s">
        <v>13372</v>
      </c>
      <c r="J3646" s="636">
        <v>1</v>
      </c>
      <c r="K3646" s="636">
        <v>1</v>
      </c>
      <c r="L3646" s="636">
        <f t="shared" si="119"/>
        <v>0</v>
      </c>
      <c r="M3646" s="637">
        <v>118000</v>
      </c>
      <c r="N3646" s="637">
        <v>118000</v>
      </c>
      <c r="O3646" s="665">
        <f t="shared" si="120"/>
        <v>0</v>
      </c>
      <c r="P3646" s="720">
        <f t="shared" si="121"/>
        <v>0</v>
      </c>
      <c r="Q3646" s="718" t="s">
        <v>13696</v>
      </c>
      <c r="R3646" s="718">
        <v>425303423</v>
      </c>
      <c r="S3646" s="718" t="s">
        <v>13697</v>
      </c>
      <c r="T3646" s="729">
        <v>42650</v>
      </c>
      <c r="U3646" s="718"/>
      <c r="V3646" s="717">
        <v>42661</v>
      </c>
      <c r="W3646" s="717">
        <v>42661</v>
      </c>
      <c r="X3646" s="721" t="s">
        <v>13698</v>
      </c>
      <c r="Y3646" s="722">
        <v>118000</v>
      </c>
      <c r="Z3646" s="718" t="s">
        <v>13696</v>
      </c>
      <c r="AA3646" s="718">
        <v>425303423</v>
      </c>
    </row>
    <row r="3647" spans="1:27" ht="56.25">
      <c r="A3647" s="475" t="s">
        <v>29369</v>
      </c>
      <c r="B3647" s="1181" t="s">
        <v>2047</v>
      </c>
      <c r="C3647" s="661">
        <v>4216003989</v>
      </c>
      <c r="D3647" s="715" t="s">
        <v>272</v>
      </c>
      <c r="E3647" s="716" t="s">
        <v>13699</v>
      </c>
      <c r="F3647" s="717">
        <v>42619</v>
      </c>
      <c r="G3647" s="717">
        <v>42643</v>
      </c>
      <c r="H3647" s="718" t="s">
        <v>13695</v>
      </c>
      <c r="I3647" s="719" t="s">
        <v>13700</v>
      </c>
      <c r="J3647" s="635">
        <v>1</v>
      </c>
      <c r="K3647" s="636">
        <v>1</v>
      </c>
      <c r="L3647" s="636">
        <f t="shared" si="119"/>
        <v>0</v>
      </c>
      <c r="M3647" s="637">
        <v>243000</v>
      </c>
      <c r="N3647" s="637">
        <v>243000</v>
      </c>
      <c r="O3647" s="665">
        <f t="shared" si="120"/>
        <v>0</v>
      </c>
      <c r="P3647" s="720">
        <f t="shared" si="121"/>
        <v>0</v>
      </c>
      <c r="Q3647" s="718" t="s">
        <v>13701</v>
      </c>
      <c r="R3647" s="718">
        <v>4217040736</v>
      </c>
      <c r="S3647" s="718" t="s">
        <v>13702</v>
      </c>
      <c r="T3647" s="729">
        <v>42656</v>
      </c>
      <c r="U3647" s="716"/>
      <c r="V3647" s="717">
        <v>42668</v>
      </c>
      <c r="W3647" s="717">
        <v>42668</v>
      </c>
      <c r="X3647" s="721" t="s">
        <v>13703</v>
      </c>
      <c r="Y3647" s="722">
        <v>243000</v>
      </c>
      <c r="Z3647" s="718" t="s">
        <v>13701</v>
      </c>
      <c r="AA3647" s="718">
        <v>4217040736</v>
      </c>
    </row>
    <row r="3648" spans="1:27" ht="90">
      <c r="A3648" s="475" t="s">
        <v>29370</v>
      </c>
      <c r="B3648" s="1181" t="s">
        <v>2047</v>
      </c>
      <c r="C3648" s="661">
        <v>4216003989</v>
      </c>
      <c r="D3648" s="715" t="s">
        <v>272</v>
      </c>
      <c r="E3648" s="716" t="s">
        <v>13704</v>
      </c>
      <c r="F3648" s="717">
        <v>42612</v>
      </c>
      <c r="G3648" s="717">
        <v>42643</v>
      </c>
      <c r="H3648" s="718" t="s">
        <v>13695</v>
      </c>
      <c r="I3648" s="719" t="s">
        <v>13705</v>
      </c>
      <c r="J3648" s="635">
        <v>1</v>
      </c>
      <c r="K3648" s="636">
        <v>1</v>
      </c>
      <c r="L3648" s="636">
        <f t="shared" si="119"/>
        <v>0</v>
      </c>
      <c r="M3648" s="637">
        <v>409490</v>
      </c>
      <c r="N3648" s="637">
        <v>409490</v>
      </c>
      <c r="O3648" s="665">
        <f t="shared" si="120"/>
        <v>0</v>
      </c>
      <c r="P3648" s="720">
        <f t="shared" si="121"/>
        <v>0</v>
      </c>
      <c r="Q3648" s="718" t="s">
        <v>13696</v>
      </c>
      <c r="R3648" s="718">
        <v>4253034230</v>
      </c>
      <c r="S3648" s="718" t="s">
        <v>13706</v>
      </c>
      <c r="T3648" s="729">
        <v>42656</v>
      </c>
      <c r="U3648" s="716"/>
      <c r="V3648" s="717">
        <v>42667</v>
      </c>
      <c r="W3648" s="717">
        <v>42667</v>
      </c>
      <c r="X3648" s="721" t="s">
        <v>13707</v>
      </c>
      <c r="Y3648" s="722">
        <v>409490</v>
      </c>
      <c r="Z3648" s="718" t="s">
        <v>13696</v>
      </c>
      <c r="AA3648" s="718">
        <v>4253034230</v>
      </c>
    </row>
    <row r="3649" spans="1:27" ht="78.75">
      <c r="A3649" s="475" t="s">
        <v>29371</v>
      </c>
      <c r="B3649" s="1181" t="s">
        <v>2047</v>
      </c>
      <c r="C3649" s="661">
        <v>4216003989</v>
      </c>
      <c r="D3649" s="715" t="s">
        <v>272</v>
      </c>
      <c r="E3649" s="716" t="s">
        <v>13708</v>
      </c>
      <c r="F3649" s="717">
        <v>42660</v>
      </c>
      <c r="G3649" s="717" t="s">
        <v>13709</v>
      </c>
      <c r="H3649" s="718" t="s">
        <v>13710</v>
      </c>
      <c r="I3649" s="719" t="s">
        <v>717</v>
      </c>
      <c r="J3649" s="635">
        <v>1</v>
      </c>
      <c r="K3649" s="636">
        <v>1</v>
      </c>
      <c r="L3649" s="636">
        <f t="shared" si="119"/>
        <v>0</v>
      </c>
      <c r="M3649" s="637">
        <v>1900368</v>
      </c>
      <c r="N3649" s="637">
        <v>1900368</v>
      </c>
      <c r="O3649" s="665">
        <f t="shared" si="120"/>
        <v>0</v>
      </c>
      <c r="P3649" s="720">
        <f t="shared" si="121"/>
        <v>0</v>
      </c>
      <c r="Q3649" s="718" t="s">
        <v>13711</v>
      </c>
      <c r="R3649" s="718">
        <v>4253032988</v>
      </c>
      <c r="S3649" s="718" t="s">
        <v>3269</v>
      </c>
      <c r="T3649" s="729">
        <v>42683</v>
      </c>
      <c r="U3649" s="716"/>
      <c r="V3649" s="717">
        <v>42696</v>
      </c>
      <c r="W3649" s="717">
        <v>42696</v>
      </c>
      <c r="X3649" s="721" t="s">
        <v>13712</v>
      </c>
      <c r="Y3649" s="722">
        <v>1900368</v>
      </c>
      <c r="Z3649" s="718" t="s">
        <v>13711</v>
      </c>
      <c r="AA3649" s="718">
        <v>4253032988</v>
      </c>
    </row>
    <row r="3650" spans="1:27" ht="56.25">
      <c r="A3650" s="475" t="s">
        <v>29372</v>
      </c>
      <c r="B3650" s="1181" t="s">
        <v>2047</v>
      </c>
      <c r="C3650" s="661">
        <v>4216003989</v>
      </c>
      <c r="D3650" s="715" t="s">
        <v>272</v>
      </c>
      <c r="E3650" s="716" t="s">
        <v>13713</v>
      </c>
      <c r="F3650" s="717">
        <v>42657</v>
      </c>
      <c r="G3650" s="717">
        <v>42668</v>
      </c>
      <c r="H3650" s="718" t="s">
        <v>13714</v>
      </c>
      <c r="I3650" s="719" t="s">
        <v>13344</v>
      </c>
      <c r="J3650" s="635">
        <v>1</v>
      </c>
      <c r="K3650" s="636">
        <v>1</v>
      </c>
      <c r="L3650" s="636">
        <f t="shared" si="119"/>
        <v>0</v>
      </c>
      <c r="M3650" s="637">
        <v>3570134.4</v>
      </c>
      <c r="N3650" s="401">
        <v>2649715.2000000002</v>
      </c>
      <c r="O3650" s="665">
        <f t="shared" si="120"/>
        <v>920419.19999999972</v>
      </c>
      <c r="P3650" s="720">
        <f t="shared" si="121"/>
        <v>25.781079838338854</v>
      </c>
      <c r="Q3650" s="736" t="s">
        <v>13715</v>
      </c>
      <c r="R3650" s="736">
        <v>6646015620</v>
      </c>
      <c r="S3650" s="718" t="s">
        <v>13716</v>
      </c>
      <c r="T3650" s="729">
        <v>42692</v>
      </c>
      <c r="U3650" s="716"/>
      <c r="V3650" s="717">
        <v>42705</v>
      </c>
      <c r="W3650" s="717">
        <v>42705</v>
      </c>
      <c r="X3650" s="721" t="s">
        <v>13627</v>
      </c>
      <c r="Y3650" s="749">
        <v>2649715.2000000002</v>
      </c>
      <c r="Z3650" s="736" t="s">
        <v>13715</v>
      </c>
      <c r="AA3650" s="736">
        <v>6646015620</v>
      </c>
    </row>
    <row r="3651" spans="1:27" ht="67.5">
      <c r="A3651" s="475" t="s">
        <v>29373</v>
      </c>
      <c r="B3651" s="1181" t="s">
        <v>2047</v>
      </c>
      <c r="C3651" s="661">
        <v>4216003989</v>
      </c>
      <c r="D3651" s="715" t="s">
        <v>272</v>
      </c>
      <c r="E3651" s="716" t="s">
        <v>13717</v>
      </c>
      <c r="F3651" s="717">
        <v>42657</v>
      </c>
      <c r="G3651" s="717">
        <v>42668</v>
      </c>
      <c r="H3651" s="718" t="s">
        <v>13718</v>
      </c>
      <c r="I3651" s="719" t="s">
        <v>13445</v>
      </c>
      <c r="J3651" s="635">
        <v>1</v>
      </c>
      <c r="K3651" s="636">
        <v>1</v>
      </c>
      <c r="L3651" s="636">
        <f t="shared" si="119"/>
        <v>0</v>
      </c>
      <c r="M3651" s="637">
        <v>1809174.1</v>
      </c>
      <c r="N3651" s="637">
        <v>1809099.6</v>
      </c>
      <c r="O3651" s="665">
        <f t="shared" si="120"/>
        <v>74.5</v>
      </c>
      <c r="P3651" s="720">
        <f t="shared" si="121"/>
        <v>4.1179010908933833E-3</v>
      </c>
      <c r="Q3651" s="718" t="s">
        <v>13204</v>
      </c>
      <c r="R3651" s="718">
        <v>7726311464</v>
      </c>
      <c r="S3651" s="718" t="s">
        <v>13520</v>
      </c>
      <c r="T3651" s="729">
        <v>42682</v>
      </c>
      <c r="U3651" s="716"/>
      <c r="V3651" s="717">
        <v>42695</v>
      </c>
      <c r="W3651" s="717">
        <v>42695</v>
      </c>
      <c r="X3651" s="721" t="s">
        <v>13719</v>
      </c>
      <c r="Y3651" s="722">
        <v>1809099.6</v>
      </c>
      <c r="Z3651" s="718" t="s">
        <v>13204</v>
      </c>
      <c r="AA3651" s="718">
        <v>7726311464</v>
      </c>
    </row>
    <row r="3652" spans="1:27" ht="67.5">
      <c r="A3652" s="475" t="s">
        <v>29374</v>
      </c>
      <c r="B3652" s="1181" t="s">
        <v>2047</v>
      </c>
      <c r="C3652" s="661">
        <v>4216003989</v>
      </c>
      <c r="D3652" s="715" t="s">
        <v>272</v>
      </c>
      <c r="E3652" s="716" t="s">
        <v>13720</v>
      </c>
      <c r="F3652" s="717">
        <v>42657</v>
      </c>
      <c r="G3652" s="717">
        <v>42669</v>
      </c>
      <c r="H3652" s="718" t="s">
        <v>13721</v>
      </c>
      <c r="I3652" s="719" t="s">
        <v>13431</v>
      </c>
      <c r="J3652" s="635">
        <v>1</v>
      </c>
      <c r="K3652" s="636">
        <v>1</v>
      </c>
      <c r="L3652" s="636">
        <f t="shared" si="119"/>
        <v>0</v>
      </c>
      <c r="M3652" s="637">
        <v>1261217</v>
      </c>
      <c r="N3652" s="637">
        <v>1261150</v>
      </c>
      <c r="O3652" s="665">
        <f t="shared" si="120"/>
        <v>67</v>
      </c>
      <c r="P3652" s="720">
        <f t="shared" si="121"/>
        <v>5.3123292819634571E-3</v>
      </c>
      <c r="Q3652" s="718" t="s">
        <v>13465</v>
      </c>
      <c r="R3652" s="718">
        <v>7718538045</v>
      </c>
      <c r="S3652" s="718" t="s">
        <v>13523</v>
      </c>
      <c r="T3652" s="729">
        <v>42682</v>
      </c>
      <c r="U3652" s="716"/>
      <c r="V3652" s="717">
        <v>42695</v>
      </c>
      <c r="W3652" s="717">
        <v>42695</v>
      </c>
      <c r="X3652" s="721" t="s">
        <v>13722</v>
      </c>
      <c r="Y3652" s="722">
        <v>1261150</v>
      </c>
      <c r="Z3652" s="718" t="s">
        <v>13465</v>
      </c>
      <c r="AA3652" s="718">
        <v>7718538045</v>
      </c>
    </row>
    <row r="3653" spans="1:27" ht="56.25">
      <c r="A3653" s="475" t="s">
        <v>29375</v>
      </c>
      <c r="B3653" s="1181" t="s">
        <v>2047</v>
      </c>
      <c r="C3653" s="661">
        <v>4216003989</v>
      </c>
      <c r="D3653" s="715" t="s">
        <v>272</v>
      </c>
      <c r="E3653" s="716" t="s">
        <v>13723</v>
      </c>
      <c r="F3653" s="717">
        <v>42657</v>
      </c>
      <c r="G3653" s="717">
        <v>42671</v>
      </c>
      <c r="H3653" s="718" t="s">
        <v>13724</v>
      </c>
      <c r="I3653" s="719" t="s">
        <v>13445</v>
      </c>
      <c r="J3653" s="635">
        <v>1</v>
      </c>
      <c r="K3653" s="636">
        <v>1</v>
      </c>
      <c r="L3653" s="636">
        <f t="shared" si="119"/>
        <v>0</v>
      </c>
      <c r="M3653" s="637">
        <v>4181562</v>
      </c>
      <c r="N3653" s="637">
        <v>4181562</v>
      </c>
      <c r="O3653" s="665">
        <f t="shared" si="120"/>
        <v>0</v>
      </c>
      <c r="P3653" s="720">
        <f t="shared" si="121"/>
        <v>0</v>
      </c>
      <c r="Q3653" s="718" t="s">
        <v>13725</v>
      </c>
      <c r="R3653" s="718">
        <v>7731241639</v>
      </c>
      <c r="S3653" s="718" t="s">
        <v>13385</v>
      </c>
      <c r="T3653" s="729">
        <v>42689</v>
      </c>
      <c r="U3653" s="716"/>
      <c r="V3653" s="717">
        <v>42702</v>
      </c>
      <c r="W3653" s="717">
        <v>42702</v>
      </c>
      <c r="X3653" s="721" t="s">
        <v>13726</v>
      </c>
      <c r="Y3653" s="722">
        <v>4181562</v>
      </c>
      <c r="Z3653" s="718" t="s">
        <v>13725</v>
      </c>
      <c r="AA3653" s="718">
        <v>7731241639</v>
      </c>
    </row>
    <row r="3654" spans="1:27" ht="67.5">
      <c r="A3654" s="475" t="s">
        <v>29376</v>
      </c>
      <c r="B3654" s="1181" t="s">
        <v>2047</v>
      </c>
      <c r="C3654" s="661">
        <v>4216003989</v>
      </c>
      <c r="D3654" s="715" t="s">
        <v>272</v>
      </c>
      <c r="E3654" s="716" t="s">
        <v>13727</v>
      </c>
      <c r="F3654" s="717">
        <v>42657</v>
      </c>
      <c r="G3654" s="717">
        <v>42670</v>
      </c>
      <c r="H3654" s="718" t="s">
        <v>13728</v>
      </c>
      <c r="I3654" s="719" t="s">
        <v>13431</v>
      </c>
      <c r="J3654" s="635">
        <v>1</v>
      </c>
      <c r="K3654" s="636">
        <v>1</v>
      </c>
      <c r="L3654" s="636">
        <f t="shared" si="119"/>
        <v>0</v>
      </c>
      <c r="M3654" s="637">
        <v>478653.44</v>
      </c>
      <c r="N3654" s="637">
        <v>478653.44</v>
      </c>
      <c r="O3654" s="665">
        <f t="shared" si="120"/>
        <v>0</v>
      </c>
      <c r="P3654" s="720">
        <f t="shared" si="121"/>
        <v>0</v>
      </c>
      <c r="Q3654" s="718" t="s">
        <v>13729</v>
      </c>
      <c r="R3654" s="718">
        <v>5027083476</v>
      </c>
      <c r="S3654" s="718" t="s">
        <v>13730</v>
      </c>
      <c r="T3654" s="729">
        <v>42682</v>
      </c>
      <c r="U3654" s="716"/>
      <c r="V3654" s="717">
        <v>42695</v>
      </c>
      <c r="W3654" s="717">
        <v>42695</v>
      </c>
      <c r="X3654" s="721" t="s">
        <v>13731</v>
      </c>
      <c r="Y3654" s="722">
        <v>478653.44</v>
      </c>
      <c r="Z3654" s="718" t="s">
        <v>13729</v>
      </c>
      <c r="AA3654" s="718">
        <v>5027083476</v>
      </c>
    </row>
    <row r="3655" spans="1:27" ht="78.75">
      <c r="A3655" s="475" t="s">
        <v>29377</v>
      </c>
      <c r="B3655" s="1181" t="s">
        <v>2047</v>
      </c>
      <c r="C3655" s="661">
        <v>4216003989</v>
      </c>
      <c r="D3655" s="715" t="s">
        <v>272</v>
      </c>
      <c r="E3655" s="716" t="s">
        <v>13732</v>
      </c>
      <c r="F3655" s="717">
        <v>42657</v>
      </c>
      <c r="G3655" s="717">
        <v>42670</v>
      </c>
      <c r="H3655" s="718" t="s">
        <v>13733</v>
      </c>
      <c r="I3655" s="719" t="s">
        <v>13734</v>
      </c>
      <c r="J3655" s="635">
        <v>1</v>
      </c>
      <c r="K3655" s="636">
        <v>1</v>
      </c>
      <c r="L3655" s="636">
        <f t="shared" si="119"/>
        <v>0</v>
      </c>
      <c r="M3655" s="637">
        <v>113749.2</v>
      </c>
      <c r="N3655" s="637">
        <v>102366</v>
      </c>
      <c r="O3655" s="665">
        <f t="shared" si="120"/>
        <v>11383.199999999997</v>
      </c>
      <c r="P3655" s="720">
        <f t="shared" si="121"/>
        <v>10.007279172073297</v>
      </c>
      <c r="Q3655" s="718" t="s">
        <v>13735</v>
      </c>
      <c r="R3655" s="718">
        <v>2540203506</v>
      </c>
      <c r="S3655" s="718" t="s">
        <v>13736</v>
      </c>
      <c r="T3655" s="729">
        <v>42682</v>
      </c>
      <c r="U3655" s="716"/>
      <c r="V3655" s="717">
        <v>42695</v>
      </c>
      <c r="W3655" s="717">
        <v>42695</v>
      </c>
      <c r="X3655" s="721" t="s">
        <v>13737</v>
      </c>
      <c r="Y3655" s="722">
        <v>102366</v>
      </c>
      <c r="Z3655" s="718" t="s">
        <v>13735</v>
      </c>
      <c r="AA3655" s="718">
        <v>2540203506</v>
      </c>
    </row>
    <row r="3656" spans="1:27" ht="45">
      <c r="A3656" s="475" t="s">
        <v>29378</v>
      </c>
      <c r="B3656" s="1181" t="s">
        <v>2047</v>
      </c>
      <c r="C3656" s="661">
        <v>4216003989</v>
      </c>
      <c r="D3656" s="715" t="s">
        <v>272</v>
      </c>
      <c r="E3656" s="716" t="s">
        <v>13738</v>
      </c>
      <c r="F3656" s="717">
        <v>42657</v>
      </c>
      <c r="G3656" s="717">
        <v>42670</v>
      </c>
      <c r="H3656" s="718" t="s">
        <v>13739</v>
      </c>
      <c r="I3656" s="719" t="s">
        <v>13734</v>
      </c>
      <c r="J3656" s="635">
        <v>1</v>
      </c>
      <c r="K3656" s="636">
        <v>1</v>
      </c>
      <c r="L3656" s="636">
        <f t="shared" si="119"/>
        <v>0</v>
      </c>
      <c r="M3656" s="637">
        <v>4909458</v>
      </c>
      <c r="N3656" s="637">
        <v>4905340</v>
      </c>
      <c r="O3656" s="665">
        <f t="shared" si="120"/>
        <v>4118</v>
      </c>
      <c r="P3656" s="720">
        <f t="shared" si="121"/>
        <v>8.3878912906470759E-2</v>
      </c>
      <c r="Q3656" s="718" t="s">
        <v>13465</v>
      </c>
      <c r="R3656" s="743" t="s">
        <v>13542</v>
      </c>
      <c r="S3656" s="718" t="s">
        <v>13543</v>
      </c>
      <c r="T3656" s="729">
        <v>42689</v>
      </c>
      <c r="U3656" s="716"/>
      <c r="V3656" s="717">
        <v>42695</v>
      </c>
      <c r="W3656" s="717">
        <v>42695</v>
      </c>
      <c r="X3656" s="721" t="s">
        <v>13740</v>
      </c>
      <c r="Y3656" s="722">
        <v>4905340</v>
      </c>
      <c r="Z3656" s="718" t="s">
        <v>13465</v>
      </c>
      <c r="AA3656" s="743" t="s">
        <v>13542</v>
      </c>
    </row>
    <row r="3657" spans="1:27" ht="67.5">
      <c r="A3657" s="475" t="s">
        <v>29379</v>
      </c>
      <c r="B3657" s="1181" t="s">
        <v>2047</v>
      </c>
      <c r="C3657" s="661">
        <v>4216003989</v>
      </c>
      <c r="D3657" s="715" t="s">
        <v>272</v>
      </c>
      <c r="E3657" s="716" t="s">
        <v>13741</v>
      </c>
      <c r="F3657" s="717">
        <v>42657</v>
      </c>
      <c r="G3657" s="717">
        <v>42670</v>
      </c>
      <c r="H3657" s="718" t="s">
        <v>13742</v>
      </c>
      <c r="I3657" s="719" t="s">
        <v>13445</v>
      </c>
      <c r="J3657" s="635">
        <v>1</v>
      </c>
      <c r="K3657" s="636">
        <v>1</v>
      </c>
      <c r="L3657" s="636">
        <f t="shared" si="119"/>
        <v>0</v>
      </c>
      <c r="M3657" s="637">
        <v>1148040</v>
      </c>
      <c r="N3657" s="637">
        <v>1148035.68</v>
      </c>
      <c r="O3657" s="665">
        <f t="shared" si="120"/>
        <v>4.3200000000651926</v>
      </c>
      <c r="P3657" s="720">
        <f t="shared" si="121"/>
        <v>3.7629350893553237E-4</v>
      </c>
      <c r="Q3657" s="718" t="s">
        <v>13204</v>
      </c>
      <c r="R3657" s="718">
        <v>7726311464</v>
      </c>
      <c r="S3657" s="718" t="s">
        <v>13520</v>
      </c>
      <c r="T3657" s="729">
        <v>42682</v>
      </c>
      <c r="U3657" s="716"/>
      <c r="V3657" s="717">
        <v>42695</v>
      </c>
      <c r="W3657" s="717">
        <v>42695</v>
      </c>
      <c r="X3657" s="721" t="s">
        <v>13743</v>
      </c>
      <c r="Y3657" s="722">
        <v>1148035.68</v>
      </c>
      <c r="Z3657" s="718" t="s">
        <v>13204</v>
      </c>
      <c r="AA3657" s="718">
        <v>7726311464</v>
      </c>
    </row>
    <row r="3658" spans="1:27" ht="67.5">
      <c r="A3658" s="475" t="s">
        <v>29380</v>
      </c>
      <c r="B3658" s="1181" t="s">
        <v>2047</v>
      </c>
      <c r="C3658" s="661">
        <v>4216003989</v>
      </c>
      <c r="D3658" s="715" t="s">
        <v>272</v>
      </c>
      <c r="E3658" s="716" t="s">
        <v>13744</v>
      </c>
      <c r="F3658" s="717">
        <v>42682</v>
      </c>
      <c r="G3658" s="717">
        <v>42695</v>
      </c>
      <c r="H3658" s="718" t="s">
        <v>13745</v>
      </c>
      <c r="I3658" s="719" t="s">
        <v>13746</v>
      </c>
      <c r="J3658" s="635">
        <v>1</v>
      </c>
      <c r="K3658" s="636">
        <v>1</v>
      </c>
      <c r="L3658" s="636">
        <f t="shared" si="119"/>
        <v>0</v>
      </c>
      <c r="M3658" s="637">
        <v>392008</v>
      </c>
      <c r="N3658" s="637">
        <v>300000</v>
      </c>
      <c r="O3658" s="665">
        <f t="shared" si="120"/>
        <v>92008</v>
      </c>
      <c r="P3658" s="720">
        <f t="shared" si="121"/>
        <v>23.470949572457698</v>
      </c>
      <c r="Q3658" s="718" t="s">
        <v>13747</v>
      </c>
      <c r="R3658" s="718">
        <v>421700059439</v>
      </c>
      <c r="S3658" s="718" t="s">
        <v>13748</v>
      </c>
      <c r="T3658" s="729">
        <v>42710</v>
      </c>
      <c r="U3658" s="716"/>
      <c r="V3658" s="717">
        <v>42726</v>
      </c>
      <c r="W3658" s="717">
        <v>42726</v>
      </c>
      <c r="X3658" s="721" t="s">
        <v>13749</v>
      </c>
      <c r="Y3658" s="722">
        <v>300000</v>
      </c>
      <c r="Z3658" s="718" t="s">
        <v>13747</v>
      </c>
      <c r="AA3658" s="718">
        <v>421700059439</v>
      </c>
    </row>
    <row r="3659" spans="1:27" ht="101.25">
      <c r="A3659" s="475" t="s">
        <v>29381</v>
      </c>
      <c r="B3659" s="1181" t="s">
        <v>2047</v>
      </c>
      <c r="C3659" s="661">
        <v>4216003989</v>
      </c>
      <c r="D3659" s="715" t="s">
        <v>272</v>
      </c>
      <c r="E3659" s="716" t="s">
        <v>13750</v>
      </c>
      <c r="F3659" s="717">
        <v>42674</v>
      </c>
      <c r="G3659" s="717">
        <v>42689</v>
      </c>
      <c r="H3659" s="718" t="s">
        <v>13751</v>
      </c>
      <c r="I3659" s="719" t="s">
        <v>13752</v>
      </c>
      <c r="J3659" s="635">
        <v>1</v>
      </c>
      <c r="K3659" s="636">
        <v>1</v>
      </c>
      <c r="L3659" s="636">
        <f t="shared" si="119"/>
        <v>0</v>
      </c>
      <c r="M3659" s="637">
        <v>384000</v>
      </c>
      <c r="N3659" s="637">
        <v>384000</v>
      </c>
      <c r="O3659" s="665">
        <f t="shared" si="120"/>
        <v>0</v>
      </c>
      <c r="P3659" s="720">
        <f t="shared" si="121"/>
        <v>0</v>
      </c>
      <c r="Q3659" s="718" t="s">
        <v>13753</v>
      </c>
      <c r="R3659" s="718">
        <v>4217179287</v>
      </c>
      <c r="S3659" s="718" t="s">
        <v>13754</v>
      </c>
      <c r="T3659" s="729">
        <v>42698</v>
      </c>
      <c r="U3659" s="716"/>
      <c r="V3659" s="717">
        <v>42712</v>
      </c>
      <c r="W3659" s="717">
        <v>42712</v>
      </c>
      <c r="X3659" s="721" t="s">
        <v>13755</v>
      </c>
      <c r="Y3659" s="722">
        <v>384000</v>
      </c>
      <c r="Z3659" s="718" t="s">
        <v>13753</v>
      </c>
      <c r="AA3659" s="718">
        <v>4217179287</v>
      </c>
    </row>
    <row r="3660" spans="1:27" ht="78.75">
      <c r="A3660" s="475" t="s">
        <v>29382</v>
      </c>
      <c r="B3660" s="1181" t="s">
        <v>2047</v>
      </c>
      <c r="C3660" s="661">
        <v>4216003989</v>
      </c>
      <c r="D3660" s="715" t="s">
        <v>272</v>
      </c>
      <c r="E3660" s="716" t="s">
        <v>13756</v>
      </c>
      <c r="F3660" s="717">
        <v>42674</v>
      </c>
      <c r="G3660" s="717">
        <v>42685</v>
      </c>
      <c r="H3660" s="718" t="s">
        <v>13240</v>
      </c>
      <c r="I3660" s="719" t="s">
        <v>13757</v>
      </c>
      <c r="J3660" s="635">
        <v>1</v>
      </c>
      <c r="K3660" s="636">
        <v>1</v>
      </c>
      <c r="L3660" s="636">
        <f t="shared" si="119"/>
        <v>0</v>
      </c>
      <c r="M3660" s="637">
        <v>93033.3</v>
      </c>
      <c r="N3660" s="725">
        <v>92100</v>
      </c>
      <c r="O3660" s="665">
        <f t="shared" si="120"/>
        <v>933.30000000000291</v>
      </c>
      <c r="P3660" s="720">
        <f t="shared" si="121"/>
        <v>1.0031891806482207</v>
      </c>
      <c r="Q3660" s="718" t="s">
        <v>13242</v>
      </c>
      <c r="R3660" s="718">
        <v>4206012864</v>
      </c>
      <c r="S3660" s="718" t="s">
        <v>13758</v>
      </c>
      <c r="T3660" s="729">
        <v>42696</v>
      </c>
      <c r="U3660" s="716"/>
      <c r="V3660" s="717">
        <v>42709</v>
      </c>
      <c r="W3660" s="717">
        <v>42709</v>
      </c>
      <c r="X3660" s="721" t="s">
        <v>13759</v>
      </c>
      <c r="Y3660" s="728">
        <v>92100</v>
      </c>
      <c r="Z3660" s="718" t="s">
        <v>13242</v>
      </c>
      <c r="AA3660" s="718">
        <v>4206012864</v>
      </c>
    </row>
    <row r="3661" spans="1:27" ht="45">
      <c r="A3661" s="475" t="s">
        <v>29383</v>
      </c>
      <c r="B3661" s="1181" t="s">
        <v>2047</v>
      </c>
      <c r="C3661" s="661">
        <v>4216003989</v>
      </c>
      <c r="D3661" s="715" t="s">
        <v>272</v>
      </c>
      <c r="E3661" s="716" t="s">
        <v>13760</v>
      </c>
      <c r="F3661" s="717">
        <v>42674</v>
      </c>
      <c r="G3661" s="717">
        <v>42685</v>
      </c>
      <c r="H3661" s="718" t="s">
        <v>13761</v>
      </c>
      <c r="I3661" s="719" t="s">
        <v>13757</v>
      </c>
      <c r="J3661" s="635">
        <v>1</v>
      </c>
      <c r="K3661" s="636">
        <v>1</v>
      </c>
      <c r="L3661" s="636">
        <f t="shared" si="119"/>
        <v>0</v>
      </c>
      <c r="M3661" s="637">
        <v>454998</v>
      </c>
      <c r="N3661" s="725">
        <v>450000</v>
      </c>
      <c r="O3661" s="665">
        <f t="shared" si="120"/>
        <v>4998</v>
      </c>
      <c r="P3661" s="720">
        <f t="shared" si="121"/>
        <v>1.098466366885134</v>
      </c>
      <c r="Q3661" s="718" t="s">
        <v>13242</v>
      </c>
      <c r="R3661" s="718">
        <v>4206012864</v>
      </c>
      <c r="S3661" s="718" t="s">
        <v>13758</v>
      </c>
      <c r="T3661" s="729">
        <v>42696</v>
      </c>
      <c r="U3661" s="716"/>
      <c r="V3661" s="717">
        <v>42709</v>
      </c>
      <c r="W3661" s="717">
        <v>42709</v>
      </c>
      <c r="X3661" s="721" t="s">
        <v>13762</v>
      </c>
      <c r="Y3661" s="728">
        <v>450000</v>
      </c>
      <c r="Z3661" s="718" t="s">
        <v>13242</v>
      </c>
      <c r="AA3661" s="718">
        <v>4206012864</v>
      </c>
    </row>
    <row r="3662" spans="1:27" ht="45">
      <c r="A3662" s="475" t="s">
        <v>29384</v>
      </c>
      <c r="B3662" s="1181" t="s">
        <v>2047</v>
      </c>
      <c r="C3662" s="661">
        <v>4216003989</v>
      </c>
      <c r="D3662" s="715" t="s">
        <v>272</v>
      </c>
      <c r="E3662" s="716" t="s">
        <v>13763</v>
      </c>
      <c r="F3662" s="717">
        <v>42674</v>
      </c>
      <c r="G3662" s="717">
        <v>42685</v>
      </c>
      <c r="H3662" s="718" t="s">
        <v>13764</v>
      </c>
      <c r="I3662" s="719" t="s">
        <v>13339</v>
      </c>
      <c r="J3662" s="635">
        <v>1</v>
      </c>
      <c r="K3662" s="636">
        <v>1</v>
      </c>
      <c r="L3662" s="636">
        <f t="shared" si="119"/>
        <v>0</v>
      </c>
      <c r="M3662" s="637">
        <v>607392</v>
      </c>
      <c r="N3662" s="725">
        <v>607392</v>
      </c>
      <c r="O3662" s="665">
        <f t="shared" si="120"/>
        <v>0</v>
      </c>
      <c r="P3662" s="720">
        <f t="shared" si="121"/>
        <v>0</v>
      </c>
      <c r="Q3662" s="718" t="s">
        <v>13225</v>
      </c>
      <c r="R3662" s="718">
        <v>5408130693</v>
      </c>
      <c r="S3662" s="718" t="s">
        <v>13527</v>
      </c>
      <c r="T3662" s="729">
        <v>42696</v>
      </c>
      <c r="U3662" s="716"/>
      <c r="V3662" s="717">
        <v>42709</v>
      </c>
      <c r="W3662" s="717">
        <v>42709</v>
      </c>
      <c r="X3662" s="721" t="s">
        <v>13765</v>
      </c>
      <c r="Y3662" s="728">
        <v>607392</v>
      </c>
      <c r="Z3662" s="718" t="s">
        <v>13225</v>
      </c>
      <c r="AA3662" s="718">
        <v>5408130693</v>
      </c>
    </row>
    <row r="3663" spans="1:27" ht="45">
      <c r="A3663" s="475" t="s">
        <v>29385</v>
      </c>
      <c r="B3663" s="1181" t="s">
        <v>2047</v>
      </c>
      <c r="C3663" s="661">
        <v>4216003989</v>
      </c>
      <c r="D3663" s="715" t="s">
        <v>272</v>
      </c>
      <c r="E3663" s="716" t="s">
        <v>13766</v>
      </c>
      <c r="F3663" s="717">
        <v>42702</v>
      </c>
      <c r="G3663" s="717">
        <v>42682</v>
      </c>
      <c r="H3663" s="718" t="s">
        <v>13767</v>
      </c>
      <c r="I3663" s="719" t="s">
        <v>13339</v>
      </c>
      <c r="J3663" s="635">
        <v>1</v>
      </c>
      <c r="K3663" s="636">
        <v>1</v>
      </c>
      <c r="L3663" s="636">
        <f t="shared" si="119"/>
        <v>0</v>
      </c>
      <c r="M3663" s="637">
        <v>185135</v>
      </c>
      <c r="N3663" s="725">
        <v>185135</v>
      </c>
      <c r="O3663" s="665">
        <f t="shared" si="120"/>
        <v>0</v>
      </c>
      <c r="P3663" s="720">
        <f t="shared" si="121"/>
        <v>0</v>
      </c>
      <c r="Q3663" s="718" t="s">
        <v>13768</v>
      </c>
      <c r="R3663" s="718">
        <v>7729718787</v>
      </c>
      <c r="S3663" s="718" t="s">
        <v>13769</v>
      </c>
      <c r="T3663" s="729">
        <v>42691</v>
      </c>
      <c r="U3663" s="716"/>
      <c r="V3663" s="717">
        <v>42703</v>
      </c>
      <c r="W3663" s="717">
        <v>42733</v>
      </c>
      <c r="X3663" s="721" t="s">
        <v>13770</v>
      </c>
      <c r="Y3663" s="728">
        <v>185135</v>
      </c>
      <c r="Z3663" s="718" t="s">
        <v>13768</v>
      </c>
      <c r="AA3663" s="718">
        <v>7729718787</v>
      </c>
    </row>
    <row r="3664" spans="1:27" ht="45">
      <c r="A3664" s="475" t="s">
        <v>29386</v>
      </c>
      <c r="B3664" s="1181" t="s">
        <v>2047</v>
      </c>
      <c r="C3664" s="661">
        <v>4216003989</v>
      </c>
      <c r="D3664" s="715" t="s">
        <v>272</v>
      </c>
      <c r="E3664" s="716" t="s">
        <v>13771</v>
      </c>
      <c r="F3664" s="717">
        <v>42675</v>
      </c>
      <c r="G3664" s="717">
        <v>42688</v>
      </c>
      <c r="H3664" s="718" t="s">
        <v>13772</v>
      </c>
      <c r="I3664" s="719" t="s">
        <v>13431</v>
      </c>
      <c r="J3664" s="635">
        <v>1</v>
      </c>
      <c r="K3664" s="636">
        <v>1</v>
      </c>
      <c r="L3664" s="636">
        <f t="shared" si="119"/>
        <v>0</v>
      </c>
      <c r="M3664" s="637">
        <v>6948677.2999999998</v>
      </c>
      <c r="N3664" s="725">
        <v>6924524.2000000002</v>
      </c>
      <c r="O3664" s="665">
        <f t="shared" si="120"/>
        <v>24153.099999999627</v>
      </c>
      <c r="P3664" s="720">
        <f t="shared" si="121"/>
        <v>0.347592771360965</v>
      </c>
      <c r="Q3664" s="718" t="s">
        <v>13465</v>
      </c>
      <c r="R3664" s="718" t="s">
        <v>13542</v>
      </c>
      <c r="S3664" s="718" t="s">
        <v>13543</v>
      </c>
      <c r="T3664" s="729">
        <v>42705</v>
      </c>
      <c r="U3664" s="716"/>
      <c r="V3664" s="717">
        <v>42716</v>
      </c>
      <c r="W3664" s="717">
        <v>42717</v>
      </c>
      <c r="X3664" s="721" t="s">
        <v>13773</v>
      </c>
      <c r="Y3664" s="728">
        <v>6924524.2000000002</v>
      </c>
      <c r="Z3664" s="718" t="s">
        <v>13465</v>
      </c>
      <c r="AA3664" s="718" t="s">
        <v>13542</v>
      </c>
    </row>
    <row r="3665" spans="1:27" ht="45">
      <c r="A3665" s="475" t="s">
        <v>29387</v>
      </c>
      <c r="B3665" s="1181" t="s">
        <v>2047</v>
      </c>
      <c r="C3665" s="661">
        <v>4216003989</v>
      </c>
      <c r="D3665" s="715" t="s">
        <v>272</v>
      </c>
      <c r="E3665" s="716" t="s">
        <v>13774</v>
      </c>
      <c r="F3665" s="717">
        <v>42674</v>
      </c>
      <c r="G3665" s="717">
        <v>42685</v>
      </c>
      <c r="H3665" s="718" t="s">
        <v>13775</v>
      </c>
      <c r="I3665" s="719" t="s">
        <v>13336</v>
      </c>
      <c r="J3665" s="635">
        <v>1</v>
      </c>
      <c r="K3665" s="636">
        <v>1</v>
      </c>
      <c r="L3665" s="636">
        <f t="shared" si="119"/>
        <v>0</v>
      </c>
      <c r="M3665" s="637">
        <v>92263.6</v>
      </c>
      <c r="N3665" s="725">
        <v>92250.4</v>
      </c>
      <c r="O3665" s="665">
        <f t="shared" si="120"/>
        <v>13.200000000011642</v>
      </c>
      <c r="P3665" s="720">
        <f t="shared" si="121"/>
        <v>1.4306833897677507E-2</v>
      </c>
      <c r="Q3665" s="718" t="s">
        <v>13225</v>
      </c>
      <c r="R3665" s="718">
        <v>5408130693</v>
      </c>
      <c r="S3665" s="718" t="s">
        <v>13527</v>
      </c>
      <c r="T3665" s="729">
        <v>42697</v>
      </c>
      <c r="U3665" s="716"/>
      <c r="V3665" s="717">
        <v>42709</v>
      </c>
      <c r="W3665" s="717">
        <v>42709</v>
      </c>
      <c r="X3665" s="721" t="s">
        <v>13776</v>
      </c>
      <c r="Y3665" s="728">
        <v>92250.4</v>
      </c>
      <c r="Z3665" s="718" t="s">
        <v>13225</v>
      </c>
      <c r="AA3665" s="718">
        <v>5408130693</v>
      </c>
    </row>
    <row r="3666" spans="1:27" ht="45">
      <c r="A3666" s="475" t="s">
        <v>29388</v>
      </c>
      <c r="B3666" s="1181" t="s">
        <v>2047</v>
      </c>
      <c r="C3666" s="661">
        <v>4216003989</v>
      </c>
      <c r="D3666" s="715" t="s">
        <v>272</v>
      </c>
      <c r="E3666" s="716" t="s">
        <v>13777</v>
      </c>
      <c r="F3666" s="717">
        <v>42674</v>
      </c>
      <c r="G3666" s="717">
        <v>42685</v>
      </c>
      <c r="H3666" s="718" t="s">
        <v>13778</v>
      </c>
      <c r="I3666" s="719" t="s">
        <v>13779</v>
      </c>
      <c r="J3666" s="635">
        <v>1</v>
      </c>
      <c r="K3666" s="636">
        <v>1</v>
      </c>
      <c r="L3666" s="636">
        <f t="shared" si="119"/>
        <v>0</v>
      </c>
      <c r="M3666" s="637">
        <v>572976</v>
      </c>
      <c r="N3666" s="725">
        <v>572975.92000000004</v>
      </c>
      <c r="O3666" s="665">
        <f t="shared" si="120"/>
        <v>7.9999999958090484E-2</v>
      </c>
      <c r="P3666" s="720">
        <f t="shared" si="121"/>
        <v>1.396219037985702E-5</v>
      </c>
      <c r="Q3666" s="718" t="s">
        <v>13225</v>
      </c>
      <c r="R3666" s="718">
        <v>5408130693</v>
      </c>
      <c r="S3666" s="718" t="s">
        <v>13527</v>
      </c>
      <c r="T3666" s="729">
        <v>42703</v>
      </c>
      <c r="U3666" s="716"/>
      <c r="V3666" s="717">
        <v>42709</v>
      </c>
      <c r="W3666" s="717">
        <v>42709</v>
      </c>
      <c r="X3666" s="721" t="s">
        <v>13780</v>
      </c>
      <c r="Y3666" s="728">
        <v>572975.92000000004</v>
      </c>
      <c r="Z3666" s="718" t="s">
        <v>13225</v>
      </c>
      <c r="AA3666" s="718">
        <v>5408130693</v>
      </c>
    </row>
    <row r="3667" spans="1:27" ht="33.75">
      <c r="A3667" s="475" t="s">
        <v>29389</v>
      </c>
      <c r="B3667" s="1181" t="s">
        <v>2047</v>
      </c>
      <c r="C3667" s="661">
        <v>4216003989</v>
      </c>
      <c r="D3667" s="715" t="s">
        <v>272</v>
      </c>
      <c r="E3667" s="716" t="s">
        <v>13781</v>
      </c>
      <c r="F3667" s="717">
        <v>42674</v>
      </c>
      <c r="G3667" s="717">
        <v>42688</v>
      </c>
      <c r="H3667" s="718" t="s">
        <v>13782</v>
      </c>
      <c r="I3667" s="719" t="s">
        <v>13572</v>
      </c>
      <c r="J3667" s="635">
        <v>1</v>
      </c>
      <c r="K3667" s="636">
        <v>1</v>
      </c>
      <c r="L3667" s="636">
        <f t="shared" si="119"/>
        <v>0</v>
      </c>
      <c r="M3667" s="637">
        <v>408936</v>
      </c>
      <c r="N3667" s="725">
        <v>408936</v>
      </c>
      <c r="O3667" s="665">
        <f t="shared" si="120"/>
        <v>0</v>
      </c>
      <c r="P3667" s="720">
        <f t="shared" si="121"/>
        <v>0</v>
      </c>
      <c r="Q3667" s="718" t="s">
        <v>13783</v>
      </c>
      <c r="R3667" s="718">
        <v>7731241639</v>
      </c>
      <c r="S3667" s="718" t="s">
        <v>13784</v>
      </c>
      <c r="T3667" s="729">
        <v>42697</v>
      </c>
      <c r="U3667" s="716"/>
      <c r="V3667" s="717">
        <v>42709</v>
      </c>
      <c r="W3667" s="717">
        <v>42709</v>
      </c>
      <c r="X3667" s="721" t="s">
        <v>13785</v>
      </c>
      <c r="Y3667" s="728">
        <v>408936</v>
      </c>
      <c r="Z3667" s="718" t="s">
        <v>13783</v>
      </c>
      <c r="AA3667" s="718">
        <v>7731241639</v>
      </c>
    </row>
    <row r="3668" spans="1:27" ht="45">
      <c r="A3668" s="475" t="s">
        <v>29390</v>
      </c>
      <c r="B3668" s="1181" t="s">
        <v>2047</v>
      </c>
      <c r="C3668" s="661">
        <v>4216003989</v>
      </c>
      <c r="D3668" s="715" t="s">
        <v>272</v>
      </c>
      <c r="E3668" s="716" t="s">
        <v>13786</v>
      </c>
      <c r="F3668" s="717">
        <v>42674</v>
      </c>
      <c r="G3668" s="717">
        <v>42688</v>
      </c>
      <c r="H3668" s="718" t="s">
        <v>13787</v>
      </c>
      <c r="I3668" s="719" t="s">
        <v>13333</v>
      </c>
      <c r="J3668" s="635">
        <v>1</v>
      </c>
      <c r="K3668" s="636">
        <v>1</v>
      </c>
      <c r="L3668" s="636">
        <f t="shared" si="119"/>
        <v>0</v>
      </c>
      <c r="M3668" s="637">
        <v>354953.88</v>
      </c>
      <c r="N3668" s="725">
        <v>349574.94</v>
      </c>
      <c r="O3668" s="665">
        <f t="shared" si="120"/>
        <v>5378.9400000000023</v>
      </c>
      <c r="P3668" s="720">
        <f t="shared" si="121"/>
        <v>1.5153912389970259</v>
      </c>
      <c r="Q3668" s="718" t="s">
        <v>13220</v>
      </c>
      <c r="R3668" s="718">
        <v>7726311464</v>
      </c>
      <c r="S3668" s="718" t="s">
        <v>13788</v>
      </c>
      <c r="T3668" s="729">
        <v>42697</v>
      </c>
      <c r="U3668" s="716"/>
      <c r="V3668" s="717">
        <v>42709</v>
      </c>
      <c r="W3668" s="717">
        <v>42709</v>
      </c>
      <c r="X3668" s="721" t="s">
        <v>13789</v>
      </c>
      <c r="Y3668" s="728">
        <v>349574.94</v>
      </c>
      <c r="Z3668" s="718" t="s">
        <v>13220</v>
      </c>
      <c r="AA3668" s="718">
        <v>7726311464</v>
      </c>
    </row>
    <row r="3669" spans="1:27" ht="45">
      <c r="A3669" s="475" t="s">
        <v>29391</v>
      </c>
      <c r="B3669" s="1181" t="s">
        <v>2047</v>
      </c>
      <c r="C3669" s="661">
        <v>4216003989</v>
      </c>
      <c r="D3669" s="715" t="s">
        <v>272</v>
      </c>
      <c r="E3669" s="716" t="s">
        <v>13790</v>
      </c>
      <c r="F3669" s="717">
        <v>42674</v>
      </c>
      <c r="G3669" s="717">
        <v>42688</v>
      </c>
      <c r="H3669" s="718" t="s">
        <v>13791</v>
      </c>
      <c r="I3669" s="719" t="s">
        <v>13792</v>
      </c>
      <c r="J3669" s="635">
        <v>1</v>
      </c>
      <c r="K3669" s="636">
        <v>1</v>
      </c>
      <c r="L3669" s="636">
        <f t="shared" si="119"/>
        <v>0</v>
      </c>
      <c r="M3669" s="637">
        <v>123872.3</v>
      </c>
      <c r="N3669" s="637">
        <v>123836.5</v>
      </c>
      <c r="O3669" s="665">
        <f t="shared" si="120"/>
        <v>35.80000000000291</v>
      </c>
      <c r="P3669" s="720">
        <f t="shared" si="121"/>
        <v>2.8900730833285593E-2</v>
      </c>
      <c r="Q3669" s="718" t="s">
        <v>13220</v>
      </c>
      <c r="R3669" s="718">
        <v>7726311464</v>
      </c>
      <c r="S3669" s="718" t="s">
        <v>13793</v>
      </c>
      <c r="T3669" s="729">
        <v>42698</v>
      </c>
      <c r="U3669" s="716"/>
      <c r="V3669" s="717">
        <v>42709</v>
      </c>
      <c r="W3669" s="717">
        <v>42709</v>
      </c>
      <c r="X3669" s="721" t="s">
        <v>13794</v>
      </c>
      <c r="Y3669" s="722">
        <v>123836.5</v>
      </c>
      <c r="Z3669" s="718" t="s">
        <v>13220</v>
      </c>
      <c r="AA3669" s="718">
        <v>7726311464</v>
      </c>
    </row>
    <row r="3670" spans="1:27" ht="56.25">
      <c r="A3670" s="475" t="s">
        <v>29392</v>
      </c>
      <c r="B3670" s="1181" t="s">
        <v>2047</v>
      </c>
      <c r="C3670" s="661">
        <v>4216003989</v>
      </c>
      <c r="D3670" s="715" t="s">
        <v>272</v>
      </c>
      <c r="E3670" s="716" t="s">
        <v>13795</v>
      </c>
      <c r="F3670" s="717">
        <v>42674</v>
      </c>
      <c r="G3670" s="717">
        <v>42688</v>
      </c>
      <c r="H3670" s="718" t="s">
        <v>13560</v>
      </c>
      <c r="I3670" s="719" t="s">
        <v>13333</v>
      </c>
      <c r="J3670" s="635">
        <v>1</v>
      </c>
      <c r="K3670" s="636">
        <v>1</v>
      </c>
      <c r="L3670" s="636">
        <f t="shared" si="119"/>
        <v>0</v>
      </c>
      <c r="M3670" s="637">
        <v>548696.80000000005</v>
      </c>
      <c r="N3670" s="637">
        <v>548686.1</v>
      </c>
      <c r="O3670" s="665">
        <f t="shared" si="120"/>
        <v>10.700000000069849</v>
      </c>
      <c r="P3670" s="720">
        <f t="shared" si="121"/>
        <v>1.9500751599110799E-3</v>
      </c>
      <c r="Q3670" s="718" t="s">
        <v>13796</v>
      </c>
      <c r="R3670" s="718">
        <v>4205187212</v>
      </c>
      <c r="S3670" s="718" t="s">
        <v>13797</v>
      </c>
      <c r="T3670" s="729">
        <v>42698</v>
      </c>
      <c r="U3670" s="716"/>
      <c r="V3670" s="717">
        <v>42709</v>
      </c>
      <c r="W3670" s="717">
        <v>42709</v>
      </c>
      <c r="X3670" s="721" t="s">
        <v>13798</v>
      </c>
      <c r="Y3670" s="722">
        <v>548686.1</v>
      </c>
      <c r="Z3670" s="718" t="s">
        <v>13796</v>
      </c>
      <c r="AA3670" s="718">
        <v>4205187212</v>
      </c>
    </row>
    <row r="3671" spans="1:27" ht="56.25">
      <c r="A3671" s="475" t="s">
        <v>29393</v>
      </c>
      <c r="B3671" s="1181" t="s">
        <v>2047</v>
      </c>
      <c r="C3671" s="661">
        <v>4216003989</v>
      </c>
      <c r="D3671" s="715" t="s">
        <v>272</v>
      </c>
      <c r="E3671" s="716" t="s">
        <v>13799</v>
      </c>
      <c r="F3671" s="717">
        <v>42674</v>
      </c>
      <c r="G3671" s="717">
        <v>42695</v>
      </c>
      <c r="H3671" s="718" t="s">
        <v>13555</v>
      </c>
      <c r="I3671" s="719" t="s">
        <v>13333</v>
      </c>
      <c r="J3671" s="635">
        <v>1</v>
      </c>
      <c r="K3671" s="636">
        <v>1</v>
      </c>
      <c r="L3671" s="636">
        <f t="shared" si="119"/>
        <v>0</v>
      </c>
      <c r="M3671" s="637">
        <v>188844</v>
      </c>
      <c r="N3671" s="637">
        <v>188826</v>
      </c>
      <c r="O3671" s="665">
        <f t="shared" si="120"/>
        <v>18</v>
      </c>
      <c r="P3671" s="720">
        <f t="shared" si="121"/>
        <v>9.5316769397015833E-3</v>
      </c>
      <c r="Q3671" s="718" t="s">
        <v>13800</v>
      </c>
      <c r="R3671" s="718">
        <v>4205187212</v>
      </c>
      <c r="S3671" s="718" t="s">
        <v>13801</v>
      </c>
      <c r="T3671" s="729">
        <v>42704</v>
      </c>
      <c r="U3671" s="716"/>
      <c r="V3671" s="717">
        <v>42716</v>
      </c>
      <c r="W3671" s="717">
        <v>42716</v>
      </c>
      <c r="X3671" s="721" t="s">
        <v>13802</v>
      </c>
      <c r="Y3671" s="722">
        <v>188826</v>
      </c>
      <c r="Z3671" s="718" t="s">
        <v>13800</v>
      </c>
      <c r="AA3671" s="718">
        <v>4205187212</v>
      </c>
    </row>
    <row r="3672" spans="1:27" ht="67.5">
      <c r="A3672" s="475" t="s">
        <v>29394</v>
      </c>
      <c r="B3672" s="1181" t="s">
        <v>2047</v>
      </c>
      <c r="C3672" s="661">
        <v>4216003989</v>
      </c>
      <c r="D3672" s="715" t="s">
        <v>272</v>
      </c>
      <c r="E3672" s="716" t="s">
        <v>13803</v>
      </c>
      <c r="F3672" s="717">
        <v>42671</v>
      </c>
      <c r="G3672" s="717">
        <v>42682</v>
      </c>
      <c r="H3672" s="718" t="s">
        <v>13804</v>
      </c>
      <c r="I3672" s="719" t="s">
        <v>13805</v>
      </c>
      <c r="J3672" s="635">
        <v>1</v>
      </c>
      <c r="K3672" s="636">
        <v>1</v>
      </c>
      <c r="L3672" s="636">
        <f t="shared" si="119"/>
        <v>0</v>
      </c>
      <c r="M3672" s="637">
        <v>250835.6</v>
      </c>
      <c r="N3672" s="637">
        <v>213830</v>
      </c>
      <c r="O3672" s="665">
        <f t="shared" si="120"/>
        <v>37005.600000000006</v>
      </c>
      <c r="P3672" s="720">
        <f t="shared" si="121"/>
        <v>14.752929807411704</v>
      </c>
      <c r="Q3672" s="718" t="s">
        <v>13613</v>
      </c>
      <c r="R3672" s="718">
        <v>7724922443</v>
      </c>
      <c r="S3672" s="718" t="s">
        <v>13614</v>
      </c>
      <c r="T3672" s="729">
        <v>42691</v>
      </c>
      <c r="U3672" s="716"/>
      <c r="V3672" s="717">
        <v>42706</v>
      </c>
      <c r="W3672" s="717">
        <v>42706</v>
      </c>
      <c r="X3672" s="721" t="s">
        <v>13806</v>
      </c>
      <c r="Y3672" s="722">
        <v>213830</v>
      </c>
      <c r="Z3672" s="718" t="s">
        <v>13613</v>
      </c>
      <c r="AA3672" s="718">
        <v>7724922443</v>
      </c>
    </row>
    <row r="3673" spans="1:27" ht="45">
      <c r="A3673" s="475" t="s">
        <v>29395</v>
      </c>
      <c r="B3673" s="1181" t="s">
        <v>2047</v>
      </c>
      <c r="C3673" s="661">
        <v>4216003989</v>
      </c>
      <c r="D3673" s="715" t="s">
        <v>272</v>
      </c>
      <c r="E3673" s="716" t="s">
        <v>13807</v>
      </c>
      <c r="F3673" s="717">
        <v>42674</v>
      </c>
      <c r="G3673" s="717">
        <v>42689</v>
      </c>
      <c r="H3673" s="718" t="s">
        <v>13359</v>
      </c>
      <c r="I3673" s="719" t="s">
        <v>13360</v>
      </c>
      <c r="J3673" s="635">
        <v>1</v>
      </c>
      <c r="K3673" s="636">
        <v>1</v>
      </c>
      <c r="L3673" s="636">
        <f t="shared" si="119"/>
        <v>0</v>
      </c>
      <c r="M3673" s="637">
        <v>1203373.8</v>
      </c>
      <c r="N3673" s="725">
        <v>1190276.3999999999</v>
      </c>
      <c r="O3673" s="665">
        <f t="shared" si="120"/>
        <v>13097.40000000014</v>
      </c>
      <c r="P3673" s="720">
        <f t="shared" si="121"/>
        <v>1.08838999153879</v>
      </c>
      <c r="Q3673" s="718" t="s">
        <v>13808</v>
      </c>
      <c r="R3673" s="718">
        <v>4205264700</v>
      </c>
      <c r="S3673" s="718" t="s">
        <v>13552</v>
      </c>
      <c r="T3673" s="729">
        <v>42698</v>
      </c>
      <c r="U3673" s="716"/>
      <c r="V3673" s="717">
        <v>42709</v>
      </c>
      <c r="W3673" s="717">
        <v>42709</v>
      </c>
      <c r="X3673" s="721" t="s">
        <v>13809</v>
      </c>
      <c r="Y3673" s="728">
        <v>1190276.3999999999</v>
      </c>
      <c r="Z3673" s="718" t="s">
        <v>13808</v>
      </c>
      <c r="AA3673" s="718">
        <v>4205264700</v>
      </c>
    </row>
    <row r="3674" spans="1:27" ht="56.25">
      <c r="A3674" s="475" t="s">
        <v>29396</v>
      </c>
      <c r="B3674" s="1181" t="s">
        <v>2047</v>
      </c>
      <c r="C3674" s="661">
        <v>4216003989</v>
      </c>
      <c r="D3674" s="715" t="s">
        <v>272</v>
      </c>
      <c r="E3674" s="716" t="s">
        <v>13810</v>
      </c>
      <c r="F3674" s="717">
        <v>42674</v>
      </c>
      <c r="G3674" s="717">
        <v>42688</v>
      </c>
      <c r="H3674" s="718" t="s">
        <v>13811</v>
      </c>
      <c r="I3674" s="719" t="s">
        <v>13812</v>
      </c>
      <c r="J3674" s="635">
        <v>1</v>
      </c>
      <c r="K3674" s="636">
        <v>1</v>
      </c>
      <c r="L3674" s="636">
        <f t="shared" si="119"/>
        <v>0</v>
      </c>
      <c r="M3674" s="637">
        <v>7034245</v>
      </c>
      <c r="N3674" s="637">
        <v>7034242</v>
      </c>
      <c r="O3674" s="665">
        <f t="shared" si="120"/>
        <v>3</v>
      </c>
      <c r="P3674" s="720">
        <f t="shared" si="121"/>
        <v>4.2648500297559622E-5</v>
      </c>
      <c r="Q3674" s="718" t="s">
        <v>13394</v>
      </c>
      <c r="R3674" s="718">
        <v>7730616814</v>
      </c>
      <c r="S3674" s="718" t="s">
        <v>13395</v>
      </c>
      <c r="T3674" s="729">
        <v>42705</v>
      </c>
      <c r="U3674" s="716"/>
      <c r="V3674" s="717">
        <v>42723</v>
      </c>
      <c r="W3674" s="717">
        <v>42723</v>
      </c>
      <c r="X3674" s="721" t="s">
        <v>13813</v>
      </c>
      <c r="Y3674" s="722">
        <v>7034242</v>
      </c>
      <c r="Z3674" s="718" t="s">
        <v>13394</v>
      </c>
      <c r="AA3674" s="718">
        <v>7730616814</v>
      </c>
    </row>
    <row r="3675" spans="1:27" ht="56.25">
      <c r="A3675" s="475" t="s">
        <v>29397</v>
      </c>
      <c r="B3675" s="1181" t="s">
        <v>2047</v>
      </c>
      <c r="C3675" s="661">
        <v>4216003989</v>
      </c>
      <c r="D3675" s="715" t="s">
        <v>272</v>
      </c>
      <c r="E3675" s="716" t="s">
        <v>13814</v>
      </c>
      <c r="F3675" s="717">
        <v>42674</v>
      </c>
      <c r="G3675" s="717">
        <v>42688</v>
      </c>
      <c r="H3675" s="718" t="s">
        <v>13815</v>
      </c>
      <c r="I3675" s="742" t="s">
        <v>13816</v>
      </c>
      <c r="J3675" s="635">
        <v>1</v>
      </c>
      <c r="K3675" s="636">
        <v>1</v>
      </c>
      <c r="L3675" s="636">
        <f t="shared" si="119"/>
        <v>0</v>
      </c>
      <c r="M3675" s="637">
        <v>8737164.1300000008</v>
      </c>
      <c r="N3675" s="637">
        <v>8737164.1300000008</v>
      </c>
      <c r="O3675" s="665">
        <f t="shared" si="120"/>
        <v>0</v>
      </c>
      <c r="P3675" s="720">
        <f t="shared" si="121"/>
        <v>0</v>
      </c>
      <c r="Q3675" s="718" t="s">
        <v>13817</v>
      </c>
      <c r="R3675" s="750">
        <v>744718283332</v>
      </c>
      <c r="S3675" s="736" t="s">
        <v>13818</v>
      </c>
      <c r="T3675" s="729">
        <v>42705</v>
      </c>
      <c r="U3675" s="716"/>
      <c r="V3675" s="717">
        <v>42718</v>
      </c>
      <c r="W3675" s="717">
        <v>42718</v>
      </c>
      <c r="X3675" s="721" t="s">
        <v>13819</v>
      </c>
      <c r="Y3675" s="722">
        <v>8737164.1300000008</v>
      </c>
      <c r="Z3675" s="718" t="s">
        <v>13817</v>
      </c>
      <c r="AA3675" s="750">
        <v>744718283332</v>
      </c>
    </row>
    <row r="3676" spans="1:27" ht="90">
      <c r="A3676" s="475" t="s">
        <v>29398</v>
      </c>
      <c r="B3676" s="1181" t="s">
        <v>2047</v>
      </c>
      <c r="C3676" s="661">
        <v>4216003989</v>
      </c>
      <c r="D3676" s="715" t="s">
        <v>272</v>
      </c>
      <c r="E3676" s="716" t="s">
        <v>13820</v>
      </c>
      <c r="F3676" s="717">
        <v>42674</v>
      </c>
      <c r="G3676" s="717">
        <v>42689</v>
      </c>
      <c r="H3676" s="718" t="s">
        <v>13821</v>
      </c>
      <c r="I3676" s="719" t="s">
        <v>13372</v>
      </c>
      <c r="J3676" s="635">
        <v>1</v>
      </c>
      <c r="K3676" s="636">
        <v>1</v>
      </c>
      <c r="L3676" s="636">
        <f t="shared" si="119"/>
        <v>0</v>
      </c>
      <c r="M3676" s="637">
        <v>9346099.1999999993</v>
      </c>
      <c r="N3676" s="637">
        <v>9346099.1999999993</v>
      </c>
      <c r="O3676" s="665">
        <f t="shared" si="120"/>
        <v>0</v>
      </c>
      <c r="P3676" s="720">
        <f t="shared" si="121"/>
        <v>0</v>
      </c>
      <c r="Q3676" s="718" t="s">
        <v>13696</v>
      </c>
      <c r="R3676" s="718">
        <v>4253034230</v>
      </c>
      <c r="S3676" s="718" t="s">
        <v>13706</v>
      </c>
      <c r="T3676" s="729">
        <v>42709</v>
      </c>
      <c r="U3676" s="716"/>
      <c r="V3676" s="717">
        <v>42726</v>
      </c>
      <c r="W3676" s="717">
        <v>42726</v>
      </c>
      <c r="X3676" s="721" t="s">
        <v>13822</v>
      </c>
      <c r="Y3676" s="722">
        <v>9346099.1999999993</v>
      </c>
      <c r="Z3676" s="718" t="s">
        <v>13696</v>
      </c>
      <c r="AA3676" s="718">
        <v>4253034230</v>
      </c>
    </row>
    <row r="3677" spans="1:27" ht="78.75">
      <c r="A3677" s="475" t="s">
        <v>29399</v>
      </c>
      <c r="B3677" s="1181" t="s">
        <v>2047</v>
      </c>
      <c r="C3677" s="661">
        <v>4216003989</v>
      </c>
      <c r="D3677" s="715" t="s">
        <v>272</v>
      </c>
      <c r="E3677" s="716" t="s">
        <v>13823</v>
      </c>
      <c r="F3677" s="717">
        <v>42674</v>
      </c>
      <c r="G3677" s="717">
        <v>42689</v>
      </c>
      <c r="H3677" s="718" t="s">
        <v>13824</v>
      </c>
      <c r="I3677" s="719" t="s">
        <v>13372</v>
      </c>
      <c r="J3677" s="635">
        <v>1</v>
      </c>
      <c r="K3677" s="636">
        <v>1</v>
      </c>
      <c r="L3677" s="636">
        <f t="shared" si="119"/>
        <v>0</v>
      </c>
      <c r="M3677" s="637">
        <v>9347717.3000000007</v>
      </c>
      <c r="N3677" s="637">
        <v>9347717.3000000007</v>
      </c>
      <c r="O3677" s="665">
        <f t="shared" si="120"/>
        <v>0</v>
      </c>
      <c r="P3677" s="720">
        <f t="shared" si="121"/>
        <v>0</v>
      </c>
      <c r="Q3677" s="718" t="s">
        <v>13825</v>
      </c>
      <c r="R3677" s="718">
        <v>4205068159</v>
      </c>
      <c r="S3677" s="718" t="s">
        <v>13826</v>
      </c>
      <c r="T3677" s="729">
        <v>42717</v>
      </c>
      <c r="U3677" s="716"/>
      <c r="V3677" s="717">
        <v>42726</v>
      </c>
      <c r="W3677" s="717">
        <v>42726</v>
      </c>
      <c r="X3677" s="721" t="s">
        <v>13827</v>
      </c>
      <c r="Y3677" s="722">
        <v>9347717.3000000007</v>
      </c>
      <c r="Z3677" s="718" t="s">
        <v>13825</v>
      </c>
      <c r="AA3677" s="718">
        <v>4205068159</v>
      </c>
    </row>
    <row r="3678" spans="1:27" ht="112.5">
      <c r="A3678" s="475" t="s">
        <v>29400</v>
      </c>
      <c r="B3678" s="1181" t="s">
        <v>2047</v>
      </c>
      <c r="C3678" s="661">
        <v>4216003989</v>
      </c>
      <c r="D3678" s="715" t="s">
        <v>272</v>
      </c>
      <c r="E3678" s="716" t="s">
        <v>13828</v>
      </c>
      <c r="F3678" s="717">
        <v>42674</v>
      </c>
      <c r="G3678" s="717">
        <v>42689</v>
      </c>
      <c r="H3678" s="718" t="s">
        <v>13829</v>
      </c>
      <c r="I3678" s="719" t="s">
        <v>13830</v>
      </c>
      <c r="J3678" s="635">
        <v>1</v>
      </c>
      <c r="K3678" s="636">
        <v>1</v>
      </c>
      <c r="L3678" s="636">
        <f t="shared" si="119"/>
        <v>0</v>
      </c>
      <c r="M3678" s="637">
        <v>407510</v>
      </c>
      <c r="N3678" s="637">
        <v>407510</v>
      </c>
      <c r="O3678" s="665">
        <f t="shared" si="120"/>
        <v>0</v>
      </c>
      <c r="P3678" s="720">
        <f t="shared" si="121"/>
        <v>0</v>
      </c>
      <c r="Q3678" s="718" t="s">
        <v>13437</v>
      </c>
      <c r="R3678" s="736">
        <v>5408300521</v>
      </c>
      <c r="S3678" s="751" t="s">
        <v>13831</v>
      </c>
      <c r="T3678" s="729">
        <v>42702</v>
      </c>
      <c r="U3678" s="716"/>
      <c r="V3678" s="717">
        <v>42716</v>
      </c>
      <c r="W3678" s="717">
        <v>42716</v>
      </c>
      <c r="X3678" s="721" t="s">
        <v>13832</v>
      </c>
      <c r="Y3678" s="722">
        <v>407510</v>
      </c>
      <c r="Z3678" s="718" t="s">
        <v>13437</v>
      </c>
      <c r="AA3678" s="736">
        <v>5408300521</v>
      </c>
    </row>
    <row r="3679" spans="1:27" ht="45">
      <c r="A3679" s="475" t="s">
        <v>29401</v>
      </c>
      <c r="B3679" s="1181" t="s">
        <v>2047</v>
      </c>
      <c r="C3679" s="661">
        <v>4216003989</v>
      </c>
      <c r="D3679" s="715" t="s">
        <v>272</v>
      </c>
      <c r="E3679" s="716" t="s">
        <v>13833</v>
      </c>
      <c r="F3679" s="717">
        <v>42674</v>
      </c>
      <c r="G3679" s="717">
        <v>42690</v>
      </c>
      <c r="H3679" s="718" t="s">
        <v>13834</v>
      </c>
      <c r="I3679" s="719" t="s">
        <v>13835</v>
      </c>
      <c r="J3679" s="635">
        <v>1</v>
      </c>
      <c r="K3679" s="636">
        <v>1</v>
      </c>
      <c r="L3679" s="636">
        <f t="shared" si="119"/>
        <v>0</v>
      </c>
      <c r="M3679" s="637">
        <v>1417720.76</v>
      </c>
      <c r="N3679" s="637">
        <v>1417720.76</v>
      </c>
      <c r="O3679" s="665">
        <f t="shared" si="120"/>
        <v>0</v>
      </c>
      <c r="P3679" s="720">
        <f t="shared" si="121"/>
        <v>0</v>
      </c>
      <c r="Q3679" s="718" t="s">
        <v>13836</v>
      </c>
      <c r="R3679" s="718">
        <v>4217120621</v>
      </c>
      <c r="S3679" s="718" t="s">
        <v>13837</v>
      </c>
      <c r="T3679" s="729">
        <v>42709</v>
      </c>
      <c r="U3679" s="716"/>
      <c r="V3679" s="717">
        <v>42718</v>
      </c>
      <c r="W3679" s="717">
        <v>42718</v>
      </c>
      <c r="X3679" s="721" t="s">
        <v>13838</v>
      </c>
      <c r="Y3679" s="722">
        <v>1417720.76</v>
      </c>
      <c r="Z3679" s="718" t="s">
        <v>13836</v>
      </c>
      <c r="AA3679" s="718">
        <v>4217120621</v>
      </c>
    </row>
    <row r="3680" spans="1:27" ht="67.5">
      <c r="A3680" s="475" t="s">
        <v>29402</v>
      </c>
      <c r="B3680" s="1181" t="s">
        <v>2047</v>
      </c>
      <c r="C3680" s="661">
        <v>4216003989</v>
      </c>
      <c r="D3680" s="715" t="s">
        <v>272</v>
      </c>
      <c r="E3680" s="716" t="s">
        <v>13839</v>
      </c>
      <c r="F3680" s="717">
        <v>42674</v>
      </c>
      <c r="G3680" s="717">
        <v>42689</v>
      </c>
      <c r="H3680" s="718" t="s">
        <v>13829</v>
      </c>
      <c r="I3680" s="719" t="s">
        <v>13840</v>
      </c>
      <c r="J3680" s="635">
        <v>1</v>
      </c>
      <c r="K3680" s="636">
        <v>1</v>
      </c>
      <c r="L3680" s="636">
        <f t="shared" si="119"/>
        <v>0</v>
      </c>
      <c r="M3680" s="637">
        <v>1100931.52</v>
      </c>
      <c r="N3680" s="637">
        <v>1056894.26</v>
      </c>
      <c r="O3680" s="665">
        <f t="shared" si="120"/>
        <v>44037.260000000009</v>
      </c>
      <c r="P3680" s="720">
        <f t="shared" si="121"/>
        <v>3.9999999273342581</v>
      </c>
      <c r="Q3680" s="718" t="s">
        <v>13637</v>
      </c>
      <c r="R3680" s="718">
        <v>4205100645</v>
      </c>
      <c r="S3680" s="752" t="s">
        <v>13657</v>
      </c>
      <c r="T3680" s="729">
        <v>42702</v>
      </c>
      <c r="U3680" s="716"/>
      <c r="V3680" s="717">
        <v>42713</v>
      </c>
      <c r="W3680" s="717">
        <v>42716</v>
      </c>
      <c r="X3680" s="721" t="s">
        <v>13841</v>
      </c>
      <c r="Y3680" s="722">
        <v>1056894.26</v>
      </c>
      <c r="Z3680" s="718" t="s">
        <v>13637</v>
      </c>
      <c r="AA3680" s="718">
        <v>4205100645</v>
      </c>
    </row>
    <row r="3681" spans="1:27" ht="67.5">
      <c r="A3681" s="475" t="s">
        <v>29403</v>
      </c>
      <c r="B3681" s="1181" t="s">
        <v>2047</v>
      </c>
      <c r="C3681" s="661">
        <v>4216003989</v>
      </c>
      <c r="D3681" s="715" t="s">
        <v>272</v>
      </c>
      <c r="E3681" s="716" t="s">
        <v>13842</v>
      </c>
      <c r="F3681" s="717">
        <v>42675</v>
      </c>
      <c r="G3681" s="717">
        <v>42689</v>
      </c>
      <c r="H3681" s="718" t="s">
        <v>13829</v>
      </c>
      <c r="I3681" s="719" t="s">
        <v>13372</v>
      </c>
      <c r="J3681" s="635">
        <v>1</v>
      </c>
      <c r="K3681" s="636">
        <v>1</v>
      </c>
      <c r="L3681" s="636">
        <f t="shared" si="119"/>
        <v>0</v>
      </c>
      <c r="M3681" s="637">
        <v>99003.199999999997</v>
      </c>
      <c r="N3681" s="637">
        <v>99000</v>
      </c>
      <c r="O3681" s="665">
        <f t="shared" si="120"/>
        <v>3.1999999999970896</v>
      </c>
      <c r="P3681" s="720">
        <f t="shared" si="121"/>
        <v>3.2322187565654303E-3</v>
      </c>
      <c r="Q3681" s="718" t="s">
        <v>13843</v>
      </c>
      <c r="R3681" s="718">
        <v>4217175211</v>
      </c>
      <c r="S3681" s="718" t="s">
        <v>13844</v>
      </c>
      <c r="T3681" s="729">
        <v>42702</v>
      </c>
      <c r="U3681" s="716"/>
      <c r="V3681" s="717">
        <v>42716</v>
      </c>
      <c r="W3681" s="717">
        <v>42716</v>
      </c>
      <c r="X3681" s="721" t="s">
        <v>13845</v>
      </c>
      <c r="Y3681" s="722">
        <v>99000</v>
      </c>
      <c r="Z3681" s="718" t="s">
        <v>13843</v>
      </c>
      <c r="AA3681" s="718">
        <v>4217175211</v>
      </c>
    </row>
    <row r="3682" spans="1:27" ht="67.5">
      <c r="A3682" s="475" t="s">
        <v>29404</v>
      </c>
      <c r="B3682" s="1181" t="s">
        <v>2047</v>
      </c>
      <c r="C3682" s="661">
        <v>4216003989</v>
      </c>
      <c r="D3682" s="715" t="s">
        <v>272</v>
      </c>
      <c r="E3682" s="716" t="s">
        <v>13846</v>
      </c>
      <c r="F3682" s="717">
        <v>42675</v>
      </c>
      <c r="G3682" s="717">
        <v>42689</v>
      </c>
      <c r="H3682" s="718" t="s">
        <v>13829</v>
      </c>
      <c r="I3682" s="719" t="s">
        <v>13372</v>
      </c>
      <c r="J3682" s="635">
        <v>1</v>
      </c>
      <c r="K3682" s="636">
        <v>1</v>
      </c>
      <c r="L3682" s="636">
        <f t="shared" si="119"/>
        <v>0</v>
      </c>
      <c r="M3682" s="637">
        <v>1071400.67</v>
      </c>
      <c r="N3682" s="637">
        <v>1071400.67</v>
      </c>
      <c r="O3682" s="665">
        <f t="shared" si="120"/>
        <v>0</v>
      </c>
      <c r="P3682" s="720">
        <f t="shared" si="121"/>
        <v>0</v>
      </c>
      <c r="Q3682" s="718" t="s">
        <v>13847</v>
      </c>
      <c r="R3682" s="718">
        <v>4217115685</v>
      </c>
      <c r="S3682" s="718" t="s">
        <v>13848</v>
      </c>
      <c r="T3682" s="729">
        <v>42702</v>
      </c>
      <c r="U3682" s="716"/>
      <c r="V3682" s="717">
        <v>42716</v>
      </c>
      <c r="W3682" s="717">
        <v>42716</v>
      </c>
      <c r="X3682" s="721" t="s">
        <v>13849</v>
      </c>
      <c r="Y3682" s="722">
        <v>1071400.67</v>
      </c>
      <c r="Z3682" s="718" t="s">
        <v>13847</v>
      </c>
      <c r="AA3682" s="718">
        <v>4217115685</v>
      </c>
    </row>
    <row r="3683" spans="1:27" ht="56.25">
      <c r="A3683" s="475" t="s">
        <v>29405</v>
      </c>
      <c r="B3683" s="1181" t="s">
        <v>2047</v>
      </c>
      <c r="C3683" s="661">
        <v>4216003989</v>
      </c>
      <c r="D3683" s="715" t="s">
        <v>272</v>
      </c>
      <c r="E3683" s="716" t="s">
        <v>13850</v>
      </c>
      <c r="F3683" s="717">
        <v>42675</v>
      </c>
      <c r="G3683" s="717">
        <v>42690</v>
      </c>
      <c r="H3683" s="718" t="s">
        <v>13829</v>
      </c>
      <c r="I3683" s="719" t="s">
        <v>13851</v>
      </c>
      <c r="J3683" s="635">
        <v>1</v>
      </c>
      <c r="K3683" s="636">
        <v>1</v>
      </c>
      <c r="L3683" s="636">
        <f t="shared" si="119"/>
        <v>0</v>
      </c>
      <c r="M3683" s="637">
        <v>1370083.83</v>
      </c>
      <c r="N3683" s="637">
        <v>1370000</v>
      </c>
      <c r="O3683" s="665">
        <f t="shared" si="120"/>
        <v>83.830000000074506</v>
      </c>
      <c r="P3683" s="720">
        <f t="shared" si="121"/>
        <v>6.1186037061702336E-3</v>
      </c>
      <c r="Q3683" s="718" t="s">
        <v>13843</v>
      </c>
      <c r="R3683" s="718">
        <v>4217175211</v>
      </c>
      <c r="S3683" s="718" t="s">
        <v>13852</v>
      </c>
      <c r="T3683" s="729">
        <v>42703</v>
      </c>
      <c r="U3683" s="716"/>
      <c r="V3683" s="717">
        <v>42718</v>
      </c>
      <c r="W3683" s="717">
        <v>42718</v>
      </c>
      <c r="X3683" s="721" t="s">
        <v>13853</v>
      </c>
      <c r="Y3683" s="722">
        <v>1370000</v>
      </c>
      <c r="Z3683" s="718" t="s">
        <v>13843</v>
      </c>
      <c r="AA3683" s="718">
        <v>4217175211</v>
      </c>
    </row>
    <row r="3684" spans="1:27" ht="56.25">
      <c r="A3684" s="475" t="s">
        <v>29406</v>
      </c>
      <c r="B3684" s="1181" t="s">
        <v>2047</v>
      </c>
      <c r="C3684" s="661">
        <v>4216003989</v>
      </c>
      <c r="D3684" s="715" t="s">
        <v>272</v>
      </c>
      <c r="E3684" s="716" t="s">
        <v>13854</v>
      </c>
      <c r="F3684" s="717">
        <v>42675</v>
      </c>
      <c r="G3684" s="717">
        <v>42690</v>
      </c>
      <c r="H3684" s="718" t="s">
        <v>13829</v>
      </c>
      <c r="I3684" s="719" t="s">
        <v>13372</v>
      </c>
      <c r="J3684" s="635">
        <v>1</v>
      </c>
      <c r="K3684" s="636">
        <v>1</v>
      </c>
      <c r="L3684" s="636">
        <f t="shared" si="119"/>
        <v>0</v>
      </c>
      <c r="M3684" s="637">
        <v>9428569.9700000007</v>
      </c>
      <c r="N3684" s="637">
        <v>9428500</v>
      </c>
      <c r="O3684" s="665">
        <f t="shared" si="120"/>
        <v>69.970000000670552</v>
      </c>
      <c r="P3684" s="720">
        <f t="shared" si="121"/>
        <v>7.4210617540870771E-4</v>
      </c>
      <c r="Q3684" s="718" t="s">
        <v>13298</v>
      </c>
      <c r="R3684" s="718">
        <v>4218107060</v>
      </c>
      <c r="S3684" s="718" t="s">
        <v>13855</v>
      </c>
      <c r="T3684" s="729">
        <v>42710</v>
      </c>
      <c r="U3684" s="716"/>
      <c r="V3684" s="717">
        <v>42724</v>
      </c>
      <c r="W3684" s="717">
        <v>42724</v>
      </c>
      <c r="X3684" s="721" t="s">
        <v>13856</v>
      </c>
      <c r="Y3684" s="722">
        <v>9428500</v>
      </c>
      <c r="Z3684" s="718" t="s">
        <v>13298</v>
      </c>
      <c r="AA3684" s="718">
        <v>4218107060</v>
      </c>
    </row>
    <row r="3685" spans="1:27" ht="56.25">
      <c r="A3685" s="475" t="s">
        <v>29407</v>
      </c>
      <c r="B3685" s="1181" t="s">
        <v>2047</v>
      </c>
      <c r="C3685" s="661">
        <v>4216003989</v>
      </c>
      <c r="D3685" s="715" t="s">
        <v>272</v>
      </c>
      <c r="E3685" s="716" t="s">
        <v>13857</v>
      </c>
      <c r="F3685" s="717">
        <v>42675</v>
      </c>
      <c r="G3685" s="717">
        <v>42690</v>
      </c>
      <c r="H3685" s="718" t="s">
        <v>13829</v>
      </c>
      <c r="I3685" s="719" t="s">
        <v>13851</v>
      </c>
      <c r="J3685" s="635">
        <v>1</v>
      </c>
      <c r="K3685" s="636">
        <v>1</v>
      </c>
      <c r="L3685" s="636">
        <f t="shared" si="119"/>
        <v>0</v>
      </c>
      <c r="M3685" s="637">
        <v>7908047.5999999996</v>
      </c>
      <c r="N3685" s="637">
        <v>7908000</v>
      </c>
      <c r="O3685" s="665">
        <f t="shared" si="120"/>
        <v>47.599999999627471</v>
      </c>
      <c r="P3685" s="720">
        <f t="shared" si="121"/>
        <v>6.0191848110946466E-4</v>
      </c>
      <c r="Q3685" s="718" t="s">
        <v>13298</v>
      </c>
      <c r="R3685" s="718">
        <v>4218107060</v>
      </c>
      <c r="S3685" s="718" t="s">
        <v>13855</v>
      </c>
      <c r="T3685" s="729">
        <v>42710</v>
      </c>
      <c r="U3685" s="716"/>
      <c r="V3685" s="717">
        <v>42724</v>
      </c>
      <c r="W3685" s="717">
        <v>42724</v>
      </c>
      <c r="X3685" s="721" t="s">
        <v>13858</v>
      </c>
      <c r="Y3685" s="722">
        <v>7908000</v>
      </c>
      <c r="Z3685" s="718" t="s">
        <v>13298</v>
      </c>
      <c r="AA3685" s="718">
        <v>4218107060</v>
      </c>
    </row>
    <row r="3686" spans="1:27" ht="67.5">
      <c r="A3686" s="475" t="s">
        <v>29408</v>
      </c>
      <c r="B3686" s="1181" t="s">
        <v>2047</v>
      </c>
      <c r="C3686" s="661">
        <v>4216003989</v>
      </c>
      <c r="D3686" s="715" t="s">
        <v>272</v>
      </c>
      <c r="E3686" s="716" t="s">
        <v>13859</v>
      </c>
      <c r="F3686" s="717">
        <v>42690</v>
      </c>
      <c r="G3686" s="717">
        <v>42702</v>
      </c>
      <c r="H3686" s="718" t="s">
        <v>13829</v>
      </c>
      <c r="I3686" s="719" t="s">
        <v>13851</v>
      </c>
      <c r="J3686" s="635">
        <v>1</v>
      </c>
      <c r="K3686" s="636">
        <v>1</v>
      </c>
      <c r="L3686" s="636">
        <f t="shared" si="119"/>
        <v>0</v>
      </c>
      <c r="M3686" s="637">
        <v>2739220</v>
      </c>
      <c r="N3686" s="637">
        <v>2739220</v>
      </c>
      <c r="O3686" s="665">
        <f t="shared" si="120"/>
        <v>0</v>
      </c>
      <c r="P3686" s="720">
        <f t="shared" si="121"/>
        <v>0</v>
      </c>
      <c r="Q3686" s="718" t="s">
        <v>13847</v>
      </c>
      <c r="R3686" s="718">
        <v>4217115685</v>
      </c>
      <c r="S3686" s="718" t="s">
        <v>13848</v>
      </c>
      <c r="T3686" s="729">
        <v>42712</v>
      </c>
      <c r="U3686" s="716"/>
      <c r="V3686" s="717">
        <v>42723</v>
      </c>
      <c r="W3686" s="717">
        <v>42723</v>
      </c>
      <c r="X3686" s="721" t="s">
        <v>13860</v>
      </c>
      <c r="Y3686" s="722">
        <v>2739220</v>
      </c>
      <c r="Z3686" s="718" t="s">
        <v>13847</v>
      </c>
      <c r="AA3686" s="718">
        <v>4217115685</v>
      </c>
    </row>
    <row r="3687" spans="1:27" ht="67.5">
      <c r="A3687" s="475" t="s">
        <v>29409</v>
      </c>
      <c r="B3687" s="1181" t="s">
        <v>2047</v>
      </c>
      <c r="C3687" s="661">
        <v>4216003989</v>
      </c>
      <c r="D3687" s="715" t="s">
        <v>272</v>
      </c>
      <c r="E3687" s="716" t="s">
        <v>13861</v>
      </c>
      <c r="F3687" s="717">
        <v>42675</v>
      </c>
      <c r="G3687" s="717">
        <v>42690</v>
      </c>
      <c r="H3687" s="718" t="s">
        <v>13862</v>
      </c>
      <c r="I3687" s="719" t="s">
        <v>13863</v>
      </c>
      <c r="J3687" s="635">
        <v>2</v>
      </c>
      <c r="K3687" s="636">
        <v>1</v>
      </c>
      <c r="L3687" s="636">
        <f t="shared" si="119"/>
        <v>1</v>
      </c>
      <c r="M3687" s="637">
        <v>1828098.1</v>
      </c>
      <c r="N3687" s="637">
        <v>1783316.9</v>
      </c>
      <c r="O3687" s="665">
        <f t="shared" si="120"/>
        <v>44781.200000000186</v>
      </c>
      <c r="P3687" s="720">
        <f t="shared" si="121"/>
        <v>2.4496059593300856</v>
      </c>
      <c r="Q3687" s="718" t="s">
        <v>13637</v>
      </c>
      <c r="R3687" s="718">
        <v>4205100645</v>
      </c>
      <c r="S3687" s="753" t="s">
        <v>13657</v>
      </c>
      <c r="T3687" s="729">
        <v>42703</v>
      </c>
      <c r="U3687" s="716"/>
      <c r="V3687" s="717">
        <v>42718</v>
      </c>
      <c r="W3687" s="717">
        <v>42718</v>
      </c>
      <c r="X3687" s="721" t="s">
        <v>13864</v>
      </c>
      <c r="Y3687" s="722">
        <v>1783316.9</v>
      </c>
      <c r="Z3687" s="718" t="s">
        <v>13637</v>
      </c>
      <c r="AA3687" s="718">
        <v>4205100645</v>
      </c>
    </row>
    <row r="3688" spans="1:27" ht="112.5">
      <c r="A3688" s="475" t="s">
        <v>29410</v>
      </c>
      <c r="B3688" s="1181" t="s">
        <v>2047</v>
      </c>
      <c r="C3688" s="661">
        <v>4216003989</v>
      </c>
      <c r="D3688" s="715" t="s">
        <v>272</v>
      </c>
      <c r="E3688" s="716" t="s">
        <v>13865</v>
      </c>
      <c r="F3688" s="717">
        <v>42675</v>
      </c>
      <c r="G3688" s="717">
        <v>42690</v>
      </c>
      <c r="H3688" s="718" t="s">
        <v>13695</v>
      </c>
      <c r="I3688" s="719" t="s">
        <v>13372</v>
      </c>
      <c r="J3688" s="635">
        <v>1</v>
      </c>
      <c r="K3688" s="636">
        <v>1</v>
      </c>
      <c r="L3688" s="636">
        <f t="shared" si="119"/>
        <v>0</v>
      </c>
      <c r="M3688" s="637">
        <v>3265940</v>
      </c>
      <c r="N3688" s="637">
        <v>3265940</v>
      </c>
      <c r="O3688" s="665">
        <f t="shared" si="120"/>
        <v>0</v>
      </c>
      <c r="P3688" s="720">
        <f t="shared" si="121"/>
        <v>0</v>
      </c>
      <c r="Q3688" s="718" t="s">
        <v>13437</v>
      </c>
      <c r="R3688" s="736">
        <v>5408300521</v>
      </c>
      <c r="S3688" s="751" t="s">
        <v>13831</v>
      </c>
      <c r="T3688" s="729">
        <v>42710</v>
      </c>
      <c r="U3688" s="716"/>
      <c r="V3688" s="717">
        <v>42723</v>
      </c>
      <c r="W3688" s="717">
        <v>42723</v>
      </c>
      <c r="X3688" s="721" t="s">
        <v>13866</v>
      </c>
      <c r="Y3688" s="722">
        <v>3265940</v>
      </c>
      <c r="Z3688" s="718" t="s">
        <v>13437</v>
      </c>
      <c r="AA3688" s="736">
        <v>5408300521</v>
      </c>
    </row>
    <row r="3689" spans="1:27" ht="315">
      <c r="A3689" s="475" t="s">
        <v>29411</v>
      </c>
      <c r="B3689" s="1181" t="s">
        <v>2047</v>
      </c>
      <c r="C3689" s="661">
        <v>4216003989</v>
      </c>
      <c r="D3689" s="715" t="s">
        <v>272</v>
      </c>
      <c r="E3689" s="716" t="s">
        <v>13867</v>
      </c>
      <c r="F3689" s="717">
        <v>42735</v>
      </c>
      <c r="G3689" s="717">
        <v>42690</v>
      </c>
      <c r="H3689" s="718" t="s">
        <v>26042</v>
      </c>
      <c r="I3689" s="719" t="s">
        <v>13279</v>
      </c>
      <c r="J3689" s="635">
        <v>1</v>
      </c>
      <c r="K3689" s="636">
        <v>1</v>
      </c>
      <c r="L3689" s="636">
        <f t="shared" si="119"/>
        <v>0</v>
      </c>
      <c r="M3689" s="637">
        <v>3076000</v>
      </c>
      <c r="N3689" s="637">
        <v>3076000</v>
      </c>
      <c r="O3689" s="665">
        <f t="shared" si="120"/>
        <v>0</v>
      </c>
      <c r="P3689" s="720">
        <f t="shared" si="121"/>
        <v>0</v>
      </c>
      <c r="Q3689" s="718" t="s">
        <v>13868</v>
      </c>
      <c r="R3689" s="718">
        <v>5405332620</v>
      </c>
      <c r="S3689" s="718" t="s">
        <v>13869</v>
      </c>
      <c r="T3689" s="729">
        <v>42710</v>
      </c>
      <c r="U3689" s="716"/>
      <c r="V3689" s="717">
        <v>42724</v>
      </c>
      <c r="W3689" s="717">
        <v>42724</v>
      </c>
      <c r="X3689" s="721" t="s">
        <v>13870</v>
      </c>
      <c r="Y3689" s="722">
        <v>3076000</v>
      </c>
      <c r="Z3689" s="718" t="s">
        <v>13868</v>
      </c>
      <c r="AA3689" s="718">
        <v>5405332620</v>
      </c>
    </row>
    <row r="3690" spans="1:27" ht="56.25">
      <c r="A3690" s="475" t="s">
        <v>29412</v>
      </c>
      <c r="B3690" s="1181" t="s">
        <v>2047</v>
      </c>
      <c r="C3690" s="661">
        <v>4216003989</v>
      </c>
      <c r="D3690" s="715" t="s">
        <v>272</v>
      </c>
      <c r="E3690" s="716" t="s">
        <v>13871</v>
      </c>
      <c r="F3690" s="717">
        <v>42682</v>
      </c>
      <c r="G3690" s="717">
        <v>42695</v>
      </c>
      <c r="H3690" s="718" t="s">
        <v>13872</v>
      </c>
      <c r="I3690" s="719" t="s">
        <v>13873</v>
      </c>
      <c r="J3690" s="635">
        <v>1</v>
      </c>
      <c r="K3690" s="636">
        <v>1</v>
      </c>
      <c r="L3690" s="636">
        <f t="shared" si="119"/>
        <v>0</v>
      </c>
      <c r="M3690" s="637">
        <v>1069537.56</v>
      </c>
      <c r="N3690" s="637">
        <v>1069537.56</v>
      </c>
      <c r="O3690" s="665">
        <f t="shared" si="120"/>
        <v>0</v>
      </c>
      <c r="P3690" s="720">
        <f t="shared" si="121"/>
        <v>0</v>
      </c>
      <c r="Q3690" s="718" t="s">
        <v>13367</v>
      </c>
      <c r="R3690" s="718">
        <v>5406112716</v>
      </c>
      <c r="S3690" s="718" t="s">
        <v>13368</v>
      </c>
      <c r="T3690" s="729">
        <v>42710</v>
      </c>
      <c r="U3690" s="716"/>
      <c r="V3690" s="717">
        <v>42717</v>
      </c>
      <c r="W3690" s="717">
        <v>42717</v>
      </c>
      <c r="X3690" s="721" t="s">
        <v>13874</v>
      </c>
      <c r="Y3690" s="722">
        <v>1069537.56</v>
      </c>
      <c r="Z3690" s="718" t="s">
        <v>13367</v>
      </c>
      <c r="AA3690" s="718">
        <v>5406112716</v>
      </c>
    </row>
    <row r="3691" spans="1:27" ht="78.75">
      <c r="A3691" s="475" t="s">
        <v>29413</v>
      </c>
      <c r="B3691" s="1181" t="s">
        <v>2047</v>
      </c>
      <c r="C3691" s="661">
        <v>4216003989</v>
      </c>
      <c r="D3691" s="715" t="s">
        <v>272</v>
      </c>
      <c r="E3691" s="716" t="s">
        <v>13875</v>
      </c>
      <c r="F3691" s="717">
        <v>42682</v>
      </c>
      <c r="G3691" s="717">
        <v>42695</v>
      </c>
      <c r="H3691" s="718" t="s">
        <v>13284</v>
      </c>
      <c r="I3691" s="719" t="s">
        <v>13876</v>
      </c>
      <c r="J3691" s="635">
        <v>1</v>
      </c>
      <c r="K3691" s="636">
        <v>1</v>
      </c>
      <c r="L3691" s="636">
        <f t="shared" si="119"/>
        <v>0</v>
      </c>
      <c r="M3691" s="637">
        <v>3580150</v>
      </c>
      <c r="N3691" s="637">
        <v>3347650</v>
      </c>
      <c r="O3691" s="665">
        <f t="shared" si="120"/>
        <v>232500</v>
      </c>
      <c r="P3691" s="720">
        <f t="shared" si="121"/>
        <v>6.4941413069284835</v>
      </c>
      <c r="Q3691" s="718" t="s">
        <v>13877</v>
      </c>
      <c r="R3691" s="718">
        <v>4217040736</v>
      </c>
      <c r="S3691" s="718" t="s">
        <v>13702</v>
      </c>
      <c r="T3691" s="729">
        <v>42712</v>
      </c>
      <c r="U3691" s="716"/>
      <c r="V3691" s="717">
        <v>42725</v>
      </c>
      <c r="W3691" s="717">
        <v>42725</v>
      </c>
      <c r="X3691" s="721" t="s">
        <v>13878</v>
      </c>
      <c r="Y3691" s="722">
        <v>3347650</v>
      </c>
      <c r="Z3691" s="718" t="s">
        <v>13877</v>
      </c>
      <c r="AA3691" s="718">
        <v>4217040736</v>
      </c>
    </row>
    <row r="3692" spans="1:27" ht="45">
      <c r="A3692" s="475" t="s">
        <v>29414</v>
      </c>
      <c r="B3692" s="1181" t="s">
        <v>2047</v>
      </c>
      <c r="C3692" s="661">
        <v>4216003989</v>
      </c>
      <c r="D3692" s="715" t="s">
        <v>272</v>
      </c>
      <c r="E3692" s="716" t="s">
        <v>13879</v>
      </c>
      <c r="F3692" s="717">
        <v>42674</v>
      </c>
      <c r="G3692" s="717">
        <v>42692</v>
      </c>
      <c r="H3692" s="718" t="s">
        <v>13202</v>
      </c>
      <c r="I3692" s="719" t="s">
        <v>13880</v>
      </c>
      <c r="J3692" s="635">
        <v>1</v>
      </c>
      <c r="K3692" s="636">
        <v>1</v>
      </c>
      <c r="L3692" s="636">
        <f t="shared" si="119"/>
        <v>0</v>
      </c>
      <c r="M3692" s="637">
        <v>84154.4</v>
      </c>
      <c r="N3692" s="637">
        <v>84119.2</v>
      </c>
      <c r="O3692" s="665">
        <f t="shared" si="120"/>
        <v>35.19999999999709</v>
      </c>
      <c r="P3692" s="720">
        <f t="shared" si="121"/>
        <v>4.1827878280869868E-2</v>
      </c>
      <c r="Q3692" s="718" t="s">
        <v>13881</v>
      </c>
      <c r="R3692" s="718">
        <v>5408130693</v>
      </c>
      <c r="S3692" s="718" t="s">
        <v>13527</v>
      </c>
      <c r="T3692" s="729">
        <v>42710</v>
      </c>
      <c r="U3692" s="716"/>
      <c r="V3692" s="717">
        <v>42717</v>
      </c>
      <c r="W3692" s="717">
        <v>42717</v>
      </c>
      <c r="X3692" s="721" t="s">
        <v>13882</v>
      </c>
      <c r="Y3692" s="722">
        <v>84119.2</v>
      </c>
      <c r="Z3692" s="718" t="s">
        <v>13881</v>
      </c>
      <c r="AA3692" s="718">
        <v>5408130693</v>
      </c>
    </row>
    <row r="3693" spans="1:27" ht="135">
      <c r="A3693" s="475" t="s">
        <v>29415</v>
      </c>
      <c r="B3693" s="1181" t="s">
        <v>2047</v>
      </c>
      <c r="C3693" s="661">
        <v>4216003989</v>
      </c>
      <c r="D3693" s="715" t="s">
        <v>272</v>
      </c>
      <c r="E3693" s="727" t="s">
        <v>13883</v>
      </c>
      <c r="F3693" s="717">
        <v>42677</v>
      </c>
      <c r="G3693" s="717">
        <v>42702</v>
      </c>
      <c r="H3693" s="718" t="s">
        <v>13884</v>
      </c>
      <c r="I3693" s="719" t="s">
        <v>6234</v>
      </c>
      <c r="J3693" s="635">
        <v>2</v>
      </c>
      <c r="K3693" s="636">
        <v>1</v>
      </c>
      <c r="L3693" s="636">
        <f t="shared" si="119"/>
        <v>1</v>
      </c>
      <c r="M3693" s="637">
        <v>1418495.01</v>
      </c>
      <c r="N3693" s="637">
        <v>294771</v>
      </c>
      <c r="O3693" s="665">
        <f t="shared" si="120"/>
        <v>1123724.01</v>
      </c>
      <c r="P3693" s="720">
        <f t="shared" si="121"/>
        <v>79.219454568261042</v>
      </c>
      <c r="Q3693" s="718" t="s">
        <v>13885</v>
      </c>
      <c r="R3693" s="718">
        <v>4220036056</v>
      </c>
      <c r="S3693" s="718" t="s">
        <v>13886</v>
      </c>
      <c r="T3693" s="729">
        <v>42719</v>
      </c>
      <c r="U3693" s="716"/>
      <c r="V3693" s="717">
        <v>42733</v>
      </c>
      <c r="W3693" s="717">
        <v>42733</v>
      </c>
      <c r="X3693" s="721" t="s">
        <v>13887</v>
      </c>
      <c r="Y3693" s="722">
        <v>294771</v>
      </c>
      <c r="Z3693" s="718" t="s">
        <v>13885</v>
      </c>
      <c r="AA3693" s="718">
        <v>4220036056</v>
      </c>
    </row>
    <row r="3694" spans="1:27" ht="67.5">
      <c r="A3694" s="475" t="s">
        <v>29416</v>
      </c>
      <c r="B3694" s="1181" t="s">
        <v>2047</v>
      </c>
      <c r="C3694" s="661">
        <v>4216003989</v>
      </c>
      <c r="D3694" s="715" t="s">
        <v>272</v>
      </c>
      <c r="E3694" s="716" t="s">
        <v>13888</v>
      </c>
      <c r="F3694" s="717">
        <v>42674</v>
      </c>
      <c r="G3694" s="717">
        <v>42692</v>
      </c>
      <c r="H3694" s="718" t="s">
        <v>13202</v>
      </c>
      <c r="I3694" s="719" t="s">
        <v>13381</v>
      </c>
      <c r="J3694" s="635">
        <v>1</v>
      </c>
      <c r="K3694" s="636">
        <v>1</v>
      </c>
      <c r="L3694" s="636">
        <f t="shared" si="119"/>
        <v>0</v>
      </c>
      <c r="M3694" s="637">
        <v>38526</v>
      </c>
      <c r="N3694" s="637">
        <v>38029.199999999997</v>
      </c>
      <c r="O3694" s="665">
        <f t="shared" si="120"/>
        <v>496.80000000000291</v>
      </c>
      <c r="P3694" s="720">
        <f t="shared" si="121"/>
        <v>1.2895187665472747</v>
      </c>
      <c r="Q3694" s="718" t="s">
        <v>13204</v>
      </c>
      <c r="R3694" s="718">
        <v>7726311464</v>
      </c>
      <c r="S3694" s="661" t="s">
        <v>13520</v>
      </c>
      <c r="T3694" s="729">
        <v>42704</v>
      </c>
      <c r="U3694" s="716"/>
      <c r="V3694" s="717">
        <v>42716</v>
      </c>
      <c r="W3694" s="717">
        <v>42716</v>
      </c>
      <c r="X3694" s="721" t="s">
        <v>13889</v>
      </c>
      <c r="Y3694" s="722">
        <v>38029.199999999997</v>
      </c>
      <c r="Z3694" s="718" t="s">
        <v>13204</v>
      </c>
      <c r="AA3694" s="718">
        <v>7726311464</v>
      </c>
    </row>
    <row r="3695" spans="1:27" ht="45">
      <c r="A3695" s="475" t="s">
        <v>29417</v>
      </c>
      <c r="B3695" s="1181" t="s">
        <v>2047</v>
      </c>
      <c r="C3695" s="661">
        <v>4216003989</v>
      </c>
      <c r="D3695" s="715" t="s">
        <v>272</v>
      </c>
      <c r="E3695" s="716" t="s">
        <v>13890</v>
      </c>
      <c r="F3695" s="717">
        <v>42674</v>
      </c>
      <c r="G3695" s="717">
        <v>42692</v>
      </c>
      <c r="H3695" s="718" t="s">
        <v>13202</v>
      </c>
      <c r="I3695" s="719" t="s">
        <v>13431</v>
      </c>
      <c r="J3695" s="635">
        <v>1</v>
      </c>
      <c r="K3695" s="636">
        <v>1</v>
      </c>
      <c r="L3695" s="636">
        <f t="shared" si="119"/>
        <v>0</v>
      </c>
      <c r="M3695" s="637">
        <v>695574</v>
      </c>
      <c r="N3695" s="637">
        <v>693429</v>
      </c>
      <c r="O3695" s="665">
        <f t="shared" si="120"/>
        <v>2145</v>
      </c>
      <c r="P3695" s="720">
        <f t="shared" si="121"/>
        <v>0.30837840402315919</v>
      </c>
      <c r="Q3695" s="718" t="s">
        <v>13465</v>
      </c>
      <c r="R3695" s="718" t="s">
        <v>13542</v>
      </c>
      <c r="S3695" s="718" t="s">
        <v>13543</v>
      </c>
      <c r="T3695" s="729">
        <v>42704</v>
      </c>
      <c r="U3695" s="716"/>
      <c r="V3695" s="717">
        <v>42716</v>
      </c>
      <c r="W3695" s="717">
        <v>42717</v>
      </c>
      <c r="X3695" s="721" t="s">
        <v>13891</v>
      </c>
      <c r="Y3695" s="722">
        <v>693429</v>
      </c>
      <c r="Z3695" s="718" t="s">
        <v>13465</v>
      </c>
      <c r="AA3695" s="718" t="s">
        <v>13542</v>
      </c>
    </row>
    <row r="3696" spans="1:27" ht="45">
      <c r="A3696" s="475" t="s">
        <v>29418</v>
      </c>
      <c r="B3696" s="1181" t="s">
        <v>2047</v>
      </c>
      <c r="C3696" s="661">
        <v>4216003989</v>
      </c>
      <c r="D3696" s="715" t="s">
        <v>272</v>
      </c>
      <c r="E3696" s="716" t="s">
        <v>13892</v>
      </c>
      <c r="F3696" s="717">
        <v>42674</v>
      </c>
      <c r="G3696" s="717">
        <v>42692</v>
      </c>
      <c r="H3696" s="718" t="s">
        <v>13202</v>
      </c>
      <c r="I3696" s="719" t="s">
        <v>13519</v>
      </c>
      <c r="J3696" s="635">
        <v>1</v>
      </c>
      <c r="K3696" s="636">
        <v>1</v>
      </c>
      <c r="L3696" s="636">
        <f t="shared" si="119"/>
        <v>0</v>
      </c>
      <c r="M3696" s="637">
        <v>634127</v>
      </c>
      <c r="N3696" s="637">
        <v>632225</v>
      </c>
      <c r="O3696" s="665">
        <f t="shared" si="120"/>
        <v>1902</v>
      </c>
      <c r="P3696" s="720">
        <f t="shared" si="121"/>
        <v>0.29993991739824821</v>
      </c>
      <c r="Q3696" s="718" t="s">
        <v>13465</v>
      </c>
      <c r="R3696" s="718" t="s">
        <v>13542</v>
      </c>
      <c r="S3696" s="718" t="s">
        <v>13543</v>
      </c>
      <c r="T3696" s="729">
        <v>42704</v>
      </c>
      <c r="U3696" s="716"/>
      <c r="V3696" s="717">
        <v>42716</v>
      </c>
      <c r="W3696" s="717">
        <v>42716</v>
      </c>
      <c r="X3696" s="721" t="s">
        <v>13893</v>
      </c>
      <c r="Y3696" s="722">
        <v>632225</v>
      </c>
      <c r="Z3696" s="718" t="s">
        <v>13465</v>
      </c>
      <c r="AA3696" s="718" t="s">
        <v>13542</v>
      </c>
    </row>
    <row r="3697" spans="1:27" ht="45">
      <c r="A3697" s="475" t="s">
        <v>29419</v>
      </c>
      <c r="B3697" s="1181" t="s">
        <v>2047</v>
      </c>
      <c r="C3697" s="661">
        <v>4216003989</v>
      </c>
      <c r="D3697" s="715" t="s">
        <v>272</v>
      </c>
      <c r="E3697" s="716" t="s">
        <v>13894</v>
      </c>
      <c r="F3697" s="717">
        <v>42675</v>
      </c>
      <c r="G3697" s="717">
        <v>42692</v>
      </c>
      <c r="H3697" s="718" t="s">
        <v>13202</v>
      </c>
      <c r="I3697" s="719" t="s">
        <v>13344</v>
      </c>
      <c r="J3697" s="635">
        <v>1</v>
      </c>
      <c r="K3697" s="636">
        <v>1</v>
      </c>
      <c r="L3697" s="636">
        <f t="shared" si="119"/>
        <v>0</v>
      </c>
      <c r="M3697" s="637">
        <v>398948.6</v>
      </c>
      <c r="N3697" s="637">
        <v>397751.2</v>
      </c>
      <c r="O3697" s="665">
        <f t="shared" si="120"/>
        <v>1197.3999999999651</v>
      </c>
      <c r="P3697" s="720">
        <f t="shared" si="121"/>
        <v>0.30013891513843305</v>
      </c>
      <c r="Q3697" s="718" t="s">
        <v>13465</v>
      </c>
      <c r="R3697" s="718" t="s">
        <v>13542</v>
      </c>
      <c r="S3697" s="718" t="s">
        <v>13543</v>
      </c>
      <c r="T3697" s="729">
        <v>42704</v>
      </c>
      <c r="U3697" s="716"/>
      <c r="V3697" s="717">
        <v>42716</v>
      </c>
      <c r="W3697" s="717">
        <v>42716</v>
      </c>
      <c r="X3697" s="721" t="s">
        <v>13895</v>
      </c>
      <c r="Y3697" s="722">
        <v>397751.2</v>
      </c>
      <c r="Z3697" s="718" t="s">
        <v>13465</v>
      </c>
      <c r="AA3697" s="718" t="s">
        <v>13542</v>
      </c>
    </row>
    <row r="3698" spans="1:27" ht="67.5">
      <c r="A3698" s="475" t="s">
        <v>29420</v>
      </c>
      <c r="B3698" s="1181" t="s">
        <v>2047</v>
      </c>
      <c r="C3698" s="661">
        <v>4216003989</v>
      </c>
      <c r="D3698" s="715" t="s">
        <v>272</v>
      </c>
      <c r="E3698" s="716" t="s">
        <v>13896</v>
      </c>
      <c r="F3698" s="717">
        <v>42674</v>
      </c>
      <c r="G3698" s="717">
        <v>42695</v>
      </c>
      <c r="H3698" s="718" t="s">
        <v>13202</v>
      </c>
      <c r="I3698" s="719" t="s">
        <v>13897</v>
      </c>
      <c r="J3698" s="635">
        <v>1</v>
      </c>
      <c r="K3698" s="636">
        <v>1</v>
      </c>
      <c r="L3698" s="636">
        <f t="shared" si="119"/>
        <v>0</v>
      </c>
      <c r="M3698" s="637">
        <v>20092.5</v>
      </c>
      <c r="N3698" s="637">
        <v>20075</v>
      </c>
      <c r="O3698" s="665">
        <f t="shared" si="120"/>
        <v>17.5</v>
      </c>
      <c r="P3698" s="720">
        <f t="shared" si="121"/>
        <v>8.7097175563016549E-2</v>
      </c>
      <c r="Q3698" s="718" t="s">
        <v>13220</v>
      </c>
      <c r="R3698" s="718">
        <v>7726311464</v>
      </c>
      <c r="S3698" s="661" t="s">
        <v>13520</v>
      </c>
      <c r="T3698" s="729">
        <v>42706</v>
      </c>
      <c r="U3698" s="716"/>
      <c r="V3698" s="717">
        <v>42718</v>
      </c>
      <c r="W3698" s="717">
        <v>42718</v>
      </c>
      <c r="X3698" s="721" t="s">
        <v>13898</v>
      </c>
      <c r="Y3698" s="722">
        <v>20075</v>
      </c>
      <c r="Z3698" s="718" t="s">
        <v>13220</v>
      </c>
      <c r="AA3698" s="718">
        <v>7726311464</v>
      </c>
    </row>
    <row r="3699" spans="1:27" ht="67.5">
      <c r="A3699" s="475" t="s">
        <v>29421</v>
      </c>
      <c r="B3699" s="1181" t="s">
        <v>2047</v>
      </c>
      <c r="C3699" s="661">
        <v>4216003989</v>
      </c>
      <c r="D3699" s="715" t="s">
        <v>272</v>
      </c>
      <c r="E3699" s="716" t="s">
        <v>13899</v>
      </c>
      <c r="F3699" s="717">
        <v>42674</v>
      </c>
      <c r="G3699" s="717">
        <v>42695</v>
      </c>
      <c r="H3699" s="718" t="s">
        <v>13202</v>
      </c>
      <c r="I3699" s="719" t="s">
        <v>13900</v>
      </c>
      <c r="J3699" s="635">
        <v>1</v>
      </c>
      <c r="K3699" s="636">
        <v>1</v>
      </c>
      <c r="L3699" s="636">
        <f t="shared" si="119"/>
        <v>0</v>
      </c>
      <c r="M3699" s="637">
        <v>355875.1</v>
      </c>
      <c r="N3699" s="637">
        <v>355041.5</v>
      </c>
      <c r="O3699" s="665">
        <f t="shared" si="120"/>
        <v>833.59999999997672</v>
      </c>
      <c r="P3699" s="720">
        <f t="shared" si="121"/>
        <v>0.2342394845832132</v>
      </c>
      <c r="Q3699" s="718" t="s">
        <v>13220</v>
      </c>
      <c r="R3699" s="718">
        <v>7726311464</v>
      </c>
      <c r="S3699" s="661" t="s">
        <v>13520</v>
      </c>
      <c r="T3699" s="729">
        <v>42706</v>
      </c>
      <c r="U3699" s="716"/>
      <c r="V3699" s="717">
        <v>42717</v>
      </c>
      <c r="W3699" s="717">
        <v>42717</v>
      </c>
      <c r="X3699" s="721" t="s">
        <v>13901</v>
      </c>
      <c r="Y3699" s="722">
        <v>355041.5</v>
      </c>
      <c r="Z3699" s="718" t="s">
        <v>13220</v>
      </c>
      <c r="AA3699" s="718">
        <v>7726311464</v>
      </c>
    </row>
    <row r="3700" spans="1:27" ht="33.75">
      <c r="A3700" s="475" t="s">
        <v>29422</v>
      </c>
      <c r="B3700" s="1181" t="s">
        <v>2047</v>
      </c>
      <c r="C3700" s="661">
        <v>4216003989</v>
      </c>
      <c r="D3700" s="715" t="s">
        <v>272</v>
      </c>
      <c r="E3700" s="716" t="s">
        <v>13902</v>
      </c>
      <c r="F3700" s="717">
        <v>42674</v>
      </c>
      <c r="G3700" s="717">
        <v>42695</v>
      </c>
      <c r="H3700" s="718" t="s">
        <v>13202</v>
      </c>
      <c r="I3700" s="719" t="s">
        <v>13900</v>
      </c>
      <c r="J3700" s="635">
        <v>1</v>
      </c>
      <c r="K3700" s="636">
        <v>1</v>
      </c>
      <c r="L3700" s="636">
        <f t="shared" si="119"/>
        <v>0</v>
      </c>
      <c r="M3700" s="637">
        <v>270463.5</v>
      </c>
      <c r="N3700" s="637">
        <v>270463.5</v>
      </c>
      <c r="O3700" s="665">
        <f t="shared" si="120"/>
        <v>0</v>
      </c>
      <c r="P3700" s="720">
        <f t="shared" si="121"/>
        <v>0</v>
      </c>
      <c r="Q3700" s="718" t="s">
        <v>13903</v>
      </c>
      <c r="R3700" s="718">
        <v>7731241639</v>
      </c>
      <c r="S3700" s="718" t="s">
        <v>13784</v>
      </c>
      <c r="T3700" s="729">
        <v>42706</v>
      </c>
      <c r="U3700" s="716"/>
      <c r="V3700" s="717">
        <v>42717</v>
      </c>
      <c r="W3700" s="717">
        <v>42717</v>
      </c>
      <c r="X3700" s="721" t="s">
        <v>13904</v>
      </c>
      <c r="Y3700" s="722">
        <v>270463.5</v>
      </c>
      <c r="Z3700" s="718" t="s">
        <v>13903</v>
      </c>
      <c r="AA3700" s="718">
        <v>7731241639</v>
      </c>
    </row>
    <row r="3701" spans="1:27" ht="45">
      <c r="A3701" s="475" t="s">
        <v>29423</v>
      </c>
      <c r="B3701" s="1181" t="s">
        <v>2047</v>
      </c>
      <c r="C3701" s="661">
        <v>4216003989</v>
      </c>
      <c r="D3701" s="715" t="s">
        <v>272</v>
      </c>
      <c r="E3701" s="716" t="s">
        <v>13905</v>
      </c>
      <c r="F3701" s="717">
        <v>42675</v>
      </c>
      <c r="G3701" s="717">
        <v>42695</v>
      </c>
      <c r="H3701" s="718" t="s">
        <v>13202</v>
      </c>
      <c r="I3701" s="719" t="s">
        <v>13906</v>
      </c>
      <c r="J3701" s="635">
        <v>1</v>
      </c>
      <c r="K3701" s="636">
        <v>1</v>
      </c>
      <c r="L3701" s="636">
        <f t="shared" si="119"/>
        <v>0</v>
      </c>
      <c r="M3701" s="637">
        <v>36481.599999999999</v>
      </c>
      <c r="N3701" s="637">
        <v>36476</v>
      </c>
      <c r="O3701" s="665">
        <f t="shared" si="120"/>
        <v>5.5999999999985448</v>
      </c>
      <c r="P3701" s="720">
        <f t="shared" si="121"/>
        <v>1.5350203938425011E-2</v>
      </c>
      <c r="Q3701" s="718" t="s">
        <v>13220</v>
      </c>
      <c r="R3701" s="718">
        <v>7726311464</v>
      </c>
      <c r="S3701" s="718" t="s">
        <v>13793</v>
      </c>
      <c r="T3701" s="729">
        <v>42706</v>
      </c>
      <c r="U3701" s="716"/>
      <c r="V3701" s="717">
        <v>42717</v>
      </c>
      <c r="W3701" s="717">
        <v>42717</v>
      </c>
      <c r="X3701" s="721" t="s">
        <v>13907</v>
      </c>
      <c r="Y3701" s="722">
        <v>36476</v>
      </c>
      <c r="Z3701" s="718" t="s">
        <v>13220</v>
      </c>
      <c r="AA3701" s="718">
        <v>7726311464</v>
      </c>
    </row>
    <row r="3702" spans="1:27" ht="90">
      <c r="A3702" s="475" t="s">
        <v>29424</v>
      </c>
      <c r="B3702" s="1181" t="s">
        <v>2047</v>
      </c>
      <c r="C3702" s="661">
        <v>4216003989</v>
      </c>
      <c r="D3702" s="715" t="s">
        <v>272</v>
      </c>
      <c r="E3702" s="716" t="s">
        <v>13908</v>
      </c>
      <c r="F3702" s="717">
        <v>42675</v>
      </c>
      <c r="G3702" s="717">
        <v>42695</v>
      </c>
      <c r="H3702" s="718" t="s">
        <v>13202</v>
      </c>
      <c r="I3702" s="719" t="s">
        <v>13519</v>
      </c>
      <c r="J3702" s="635">
        <v>1</v>
      </c>
      <c r="K3702" s="636">
        <v>1</v>
      </c>
      <c r="L3702" s="636">
        <f t="shared" si="119"/>
        <v>0</v>
      </c>
      <c r="M3702" s="637">
        <v>29634.799999999999</v>
      </c>
      <c r="N3702" s="637">
        <v>29583.8</v>
      </c>
      <c r="O3702" s="665">
        <f t="shared" si="120"/>
        <v>51</v>
      </c>
      <c r="P3702" s="720">
        <f t="shared" si="121"/>
        <v>0.17209496942783176</v>
      </c>
      <c r="Q3702" s="718" t="s">
        <v>13350</v>
      </c>
      <c r="R3702" s="718">
        <v>1901120601</v>
      </c>
      <c r="S3702" s="718" t="s">
        <v>13909</v>
      </c>
      <c r="T3702" s="729">
        <v>42706</v>
      </c>
      <c r="U3702" s="716"/>
      <c r="V3702" s="717">
        <v>42717</v>
      </c>
      <c r="W3702" s="717">
        <v>42717</v>
      </c>
      <c r="X3702" s="721" t="s">
        <v>13910</v>
      </c>
      <c r="Y3702" s="722">
        <v>29583.8</v>
      </c>
      <c r="Z3702" s="718" t="s">
        <v>13350</v>
      </c>
      <c r="AA3702" s="718">
        <v>1901120601</v>
      </c>
    </row>
    <row r="3703" spans="1:27" ht="90">
      <c r="A3703" s="475" t="s">
        <v>29425</v>
      </c>
      <c r="B3703" s="1181" t="s">
        <v>2047</v>
      </c>
      <c r="C3703" s="661">
        <v>4216003989</v>
      </c>
      <c r="D3703" s="715" t="s">
        <v>272</v>
      </c>
      <c r="E3703" s="716" t="s">
        <v>13911</v>
      </c>
      <c r="F3703" s="717">
        <v>42674</v>
      </c>
      <c r="G3703" s="717">
        <v>42695</v>
      </c>
      <c r="H3703" s="718" t="s">
        <v>13202</v>
      </c>
      <c r="I3703" s="719" t="s">
        <v>13344</v>
      </c>
      <c r="J3703" s="635">
        <v>1</v>
      </c>
      <c r="K3703" s="636">
        <v>1</v>
      </c>
      <c r="L3703" s="636">
        <f t="shared" si="119"/>
        <v>0</v>
      </c>
      <c r="M3703" s="637">
        <v>31370</v>
      </c>
      <c r="N3703" s="637">
        <v>28860.400000000001</v>
      </c>
      <c r="O3703" s="665">
        <f t="shared" si="120"/>
        <v>2509.5999999999985</v>
      </c>
      <c r="P3703" s="720">
        <f t="shared" si="121"/>
        <v>8</v>
      </c>
      <c r="Q3703" s="718" t="s">
        <v>13350</v>
      </c>
      <c r="R3703" s="718">
        <v>1901120601</v>
      </c>
      <c r="S3703" s="718" t="s">
        <v>13909</v>
      </c>
      <c r="T3703" s="729">
        <v>42706</v>
      </c>
      <c r="U3703" s="716"/>
      <c r="V3703" s="717">
        <v>42717</v>
      </c>
      <c r="W3703" s="717">
        <v>42717</v>
      </c>
      <c r="X3703" s="721" t="s">
        <v>13912</v>
      </c>
      <c r="Y3703" s="722">
        <v>28860.400000000001</v>
      </c>
      <c r="Z3703" s="718" t="s">
        <v>13350</v>
      </c>
      <c r="AA3703" s="718">
        <v>1901120601</v>
      </c>
    </row>
    <row r="3704" spans="1:27" ht="45">
      <c r="A3704" s="475" t="s">
        <v>29426</v>
      </c>
      <c r="B3704" s="1181" t="s">
        <v>2047</v>
      </c>
      <c r="C3704" s="661">
        <v>4216003989</v>
      </c>
      <c r="D3704" s="715" t="s">
        <v>272</v>
      </c>
      <c r="E3704" s="716" t="s">
        <v>13913</v>
      </c>
      <c r="F3704" s="717">
        <v>42675</v>
      </c>
      <c r="G3704" s="717">
        <v>42696</v>
      </c>
      <c r="H3704" s="718" t="s">
        <v>13202</v>
      </c>
      <c r="I3704" s="719" t="s">
        <v>13477</v>
      </c>
      <c r="J3704" s="635">
        <v>1</v>
      </c>
      <c r="K3704" s="636">
        <v>1</v>
      </c>
      <c r="L3704" s="636">
        <f t="shared" si="119"/>
        <v>0</v>
      </c>
      <c r="M3704" s="637">
        <v>98204</v>
      </c>
      <c r="N3704" s="637">
        <v>95541.6</v>
      </c>
      <c r="O3704" s="665">
        <f t="shared" si="120"/>
        <v>2662.3999999999942</v>
      </c>
      <c r="P3704" s="720">
        <f t="shared" si="121"/>
        <v>2.7110911979145413</v>
      </c>
      <c r="Q3704" s="718" t="s">
        <v>13220</v>
      </c>
      <c r="R3704" s="718">
        <v>7726311464</v>
      </c>
      <c r="S3704" s="718" t="s">
        <v>13793</v>
      </c>
      <c r="T3704" s="729">
        <v>42713</v>
      </c>
      <c r="U3704" s="716"/>
      <c r="V3704" s="717">
        <v>42720</v>
      </c>
      <c r="W3704" s="717">
        <v>42720</v>
      </c>
      <c r="X3704" s="721" t="s">
        <v>13914</v>
      </c>
      <c r="Y3704" s="722">
        <v>95541.6</v>
      </c>
      <c r="Z3704" s="718" t="s">
        <v>13220</v>
      </c>
      <c r="AA3704" s="718">
        <v>7726311464</v>
      </c>
    </row>
    <row r="3705" spans="1:27" ht="45">
      <c r="A3705" s="475" t="s">
        <v>29427</v>
      </c>
      <c r="B3705" s="1181" t="s">
        <v>2047</v>
      </c>
      <c r="C3705" s="661">
        <v>4216003989</v>
      </c>
      <c r="D3705" s="715" t="s">
        <v>272</v>
      </c>
      <c r="E3705" s="716" t="s">
        <v>13915</v>
      </c>
      <c r="F3705" s="717">
        <v>42675</v>
      </c>
      <c r="G3705" s="717">
        <v>42697</v>
      </c>
      <c r="H3705" s="718" t="s">
        <v>13202</v>
      </c>
      <c r="I3705" s="719" t="s">
        <v>13916</v>
      </c>
      <c r="J3705" s="635">
        <v>1</v>
      </c>
      <c r="K3705" s="636">
        <v>1</v>
      </c>
      <c r="L3705" s="636">
        <f t="shared" si="119"/>
        <v>0</v>
      </c>
      <c r="M3705" s="637">
        <v>76204.399999999994</v>
      </c>
      <c r="N3705" s="637">
        <v>50163.3</v>
      </c>
      <c r="O3705" s="665">
        <f t="shared" si="120"/>
        <v>26041.099999999991</v>
      </c>
      <c r="P3705" s="720">
        <f t="shared" si="121"/>
        <v>34.172698689314515</v>
      </c>
      <c r="Q3705" s="718" t="s">
        <v>13220</v>
      </c>
      <c r="R3705" s="718">
        <v>7726311464</v>
      </c>
      <c r="S3705" s="718" t="s">
        <v>13793</v>
      </c>
      <c r="T3705" s="729">
        <v>42710</v>
      </c>
      <c r="U3705" s="716"/>
      <c r="V3705" s="717">
        <v>42723</v>
      </c>
      <c r="W3705" s="717">
        <v>42723</v>
      </c>
      <c r="X3705" s="721" t="s">
        <v>13917</v>
      </c>
      <c r="Y3705" s="722">
        <v>50163.3</v>
      </c>
      <c r="Z3705" s="718" t="s">
        <v>13220</v>
      </c>
      <c r="AA3705" s="718">
        <v>7726311464</v>
      </c>
    </row>
    <row r="3706" spans="1:27" ht="45">
      <c r="A3706" s="475" t="s">
        <v>29428</v>
      </c>
      <c r="B3706" s="1181" t="s">
        <v>2047</v>
      </c>
      <c r="C3706" s="661">
        <v>4216003989</v>
      </c>
      <c r="D3706" s="715" t="s">
        <v>272</v>
      </c>
      <c r="E3706" s="716" t="s">
        <v>13918</v>
      </c>
      <c r="F3706" s="717">
        <v>42675</v>
      </c>
      <c r="G3706" s="717">
        <v>42696</v>
      </c>
      <c r="H3706" s="718" t="s">
        <v>13202</v>
      </c>
      <c r="I3706" s="719" t="s">
        <v>13919</v>
      </c>
      <c r="J3706" s="635">
        <v>1</v>
      </c>
      <c r="K3706" s="636">
        <v>1</v>
      </c>
      <c r="L3706" s="636">
        <f t="shared" si="119"/>
        <v>0</v>
      </c>
      <c r="M3706" s="637">
        <v>32263</v>
      </c>
      <c r="N3706" s="637">
        <v>32258.6</v>
      </c>
      <c r="O3706" s="665">
        <f t="shared" si="120"/>
        <v>4.4000000000014552</v>
      </c>
      <c r="P3706" s="720">
        <f t="shared" si="121"/>
        <v>1.3637913399250579E-2</v>
      </c>
      <c r="Q3706" s="718" t="s">
        <v>13220</v>
      </c>
      <c r="R3706" s="718">
        <v>7726311464</v>
      </c>
      <c r="S3706" s="718" t="s">
        <v>13793</v>
      </c>
      <c r="T3706" s="729">
        <v>42709</v>
      </c>
      <c r="U3706" s="716"/>
      <c r="V3706" s="717">
        <v>42720</v>
      </c>
      <c r="W3706" s="717">
        <v>42720</v>
      </c>
      <c r="X3706" s="721" t="s">
        <v>13920</v>
      </c>
      <c r="Y3706" s="722">
        <v>32258.6</v>
      </c>
      <c r="Z3706" s="718" t="s">
        <v>13220</v>
      </c>
      <c r="AA3706" s="718">
        <v>7726311464</v>
      </c>
    </row>
    <row r="3707" spans="1:27" ht="45">
      <c r="A3707" s="475" t="s">
        <v>29429</v>
      </c>
      <c r="B3707" s="1181" t="s">
        <v>2047</v>
      </c>
      <c r="C3707" s="661">
        <v>4216003989</v>
      </c>
      <c r="D3707" s="715" t="s">
        <v>272</v>
      </c>
      <c r="E3707" s="716" t="s">
        <v>13921</v>
      </c>
      <c r="F3707" s="717">
        <v>42675</v>
      </c>
      <c r="G3707" s="717">
        <v>42696</v>
      </c>
      <c r="H3707" s="718" t="s">
        <v>13202</v>
      </c>
      <c r="I3707" s="719" t="s">
        <v>13919</v>
      </c>
      <c r="J3707" s="635">
        <v>1</v>
      </c>
      <c r="K3707" s="636">
        <v>1</v>
      </c>
      <c r="L3707" s="636">
        <f t="shared" si="119"/>
        <v>0</v>
      </c>
      <c r="M3707" s="637">
        <v>41706.400000000001</v>
      </c>
      <c r="N3707" s="637">
        <v>41685.599999999999</v>
      </c>
      <c r="O3707" s="665">
        <f t="shared" si="120"/>
        <v>20.80000000000291</v>
      </c>
      <c r="P3707" s="720">
        <f t="shared" si="121"/>
        <v>4.9872441639664089E-2</v>
      </c>
      <c r="Q3707" s="718" t="s">
        <v>13220</v>
      </c>
      <c r="R3707" s="718">
        <v>7726311464</v>
      </c>
      <c r="S3707" s="718" t="s">
        <v>13793</v>
      </c>
      <c r="T3707" s="729">
        <v>42709</v>
      </c>
      <c r="U3707" s="716"/>
      <c r="V3707" s="717">
        <v>42720</v>
      </c>
      <c r="W3707" s="717">
        <v>42720</v>
      </c>
      <c r="X3707" s="721" t="s">
        <v>13922</v>
      </c>
      <c r="Y3707" s="722">
        <v>41685.599999999999</v>
      </c>
      <c r="Z3707" s="718" t="s">
        <v>13220</v>
      </c>
      <c r="AA3707" s="718">
        <v>7726311464</v>
      </c>
    </row>
    <row r="3708" spans="1:27" ht="45">
      <c r="A3708" s="475" t="s">
        <v>29430</v>
      </c>
      <c r="B3708" s="1181" t="s">
        <v>2047</v>
      </c>
      <c r="C3708" s="661">
        <v>4216003989</v>
      </c>
      <c r="D3708" s="715" t="s">
        <v>272</v>
      </c>
      <c r="E3708" s="716" t="s">
        <v>13923</v>
      </c>
      <c r="F3708" s="717">
        <v>42674</v>
      </c>
      <c r="G3708" s="717">
        <v>42697</v>
      </c>
      <c r="H3708" s="718" t="s">
        <v>13202</v>
      </c>
      <c r="I3708" s="719" t="s">
        <v>13445</v>
      </c>
      <c r="J3708" s="635">
        <v>2</v>
      </c>
      <c r="K3708" s="636">
        <v>1</v>
      </c>
      <c r="L3708" s="636">
        <f t="shared" si="119"/>
        <v>1</v>
      </c>
      <c r="M3708" s="637">
        <v>403640</v>
      </c>
      <c r="N3708" s="637">
        <v>402000</v>
      </c>
      <c r="O3708" s="665">
        <f t="shared" si="120"/>
        <v>1640</v>
      </c>
      <c r="P3708" s="720">
        <f t="shared" si="121"/>
        <v>0.40630264592211063</v>
      </c>
      <c r="Q3708" s="718" t="s">
        <v>13361</v>
      </c>
      <c r="R3708" s="718">
        <v>4217169850</v>
      </c>
      <c r="S3708" s="718" t="s">
        <v>13924</v>
      </c>
      <c r="T3708" s="729">
        <v>42716</v>
      </c>
      <c r="U3708" s="716"/>
      <c r="V3708" s="717">
        <v>42733</v>
      </c>
      <c r="W3708" s="717">
        <v>42733</v>
      </c>
      <c r="X3708" s="721" t="s">
        <v>13925</v>
      </c>
      <c r="Y3708" s="722">
        <v>402000</v>
      </c>
      <c r="Z3708" s="718" t="s">
        <v>13361</v>
      </c>
      <c r="AA3708" s="718">
        <v>4217169850</v>
      </c>
    </row>
    <row r="3709" spans="1:27" ht="45">
      <c r="A3709" s="475" t="s">
        <v>29431</v>
      </c>
      <c r="B3709" s="1181" t="s">
        <v>2047</v>
      </c>
      <c r="C3709" s="661">
        <v>4216003989</v>
      </c>
      <c r="D3709" s="715" t="s">
        <v>272</v>
      </c>
      <c r="E3709" s="716" t="s">
        <v>13926</v>
      </c>
      <c r="F3709" s="717">
        <v>42674</v>
      </c>
      <c r="G3709" s="717">
        <v>42697</v>
      </c>
      <c r="H3709" s="718" t="s">
        <v>13202</v>
      </c>
      <c r="I3709" s="719" t="s">
        <v>13927</v>
      </c>
      <c r="J3709" s="635">
        <v>1</v>
      </c>
      <c r="K3709" s="636">
        <v>1</v>
      </c>
      <c r="L3709" s="636">
        <f t="shared" ref="L3709:L3772" si="122">J3709-K3709</f>
        <v>0</v>
      </c>
      <c r="M3709" s="637">
        <v>20491</v>
      </c>
      <c r="N3709" s="637">
        <v>20482</v>
      </c>
      <c r="O3709" s="665">
        <f t="shared" ref="O3709:O3772" si="123">M3709-N3709</f>
        <v>9</v>
      </c>
      <c r="P3709" s="720">
        <f t="shared" ref="P3709:P3772" si="124">100-N3709/M3709*100</f>
        <v>4.3921721731493335E-2</v>
      </c>
      <c r="Q3709" s="718" t="s">
        <v>13220</v>
      </c>
      <c r="R3709" s="718">
        <v>7726311464</v>
      </c>
      <c r="S3709" s="718" t="s">
        <v>13793</v>
      </c>
      <c r="T3709" s="729">
        <v>42710</v>
      </c>
      <c r="U3709" s="716"/>
      <c r="V3709" s="717">
        <v>42723</v>
      </c>
      <c r="W3709" s="717">
        <v>42723</v>
      </c>
      <c r="X3709" s="721" t="s">
        <v>13928</v>
      </c>
      <c r="Y3709" s="722">
        <v>20482</v>
      </c>
      <c r="Z3709" s="718" t="s">
        <v>13220</v>
      </c>
      <c r="AA3709" s="718">
        <v>7726311464</v>
      </c>
    </row>
    <row r="3710" spans="1:27" ht="45">
      <c r="A3710" s="475" t="s">
        <v>29432</v>
      </c>
      <c r="B3710" s="1181" t="s">
        <v>2047</v>
      </c>
      <c r="C3710" s="661">
        <v>4216003989</v>
      </c>
      <c r="D3710" s="715" t="s">
        <v>272</v>
      </c>
      <c r="E3710" s="716" t="s">
        <v>13929</v>
      </c>
      <c r="F3710" s="717">
        <v>42674</v>
      </c>
      <c r="G3710" s="717">
        <v>42697</v>
      </c>
      <c r="H3710" s="718" t="s">
        <v>13202</v>
      </c>
      <c r="I3710" s="719" t="s">
        <v>13515</v>
      </c>
      <c r="J3710" s="635">
        <v>1</v>
      </c>
      <c r="K3710" s="636">
        <v>1</v>
      </c>
      <c r="L3710" s="636">
        <f t="shared" si="122"/>
        <v>0</v>
      </c>
      <c r="M3710" s="637">
        <v>137940</v>
      </c>
      <c r="N3710" s="637">
        <v>137940</v>
      </c>
      <c r="O3710" s="665">
        <f t="shared" si="123"/>
        <v>0</v>
      </c>
      <c r="P3710" s="720">
        <f t="shared" si="124"/>
        <v>0</v>
      </c>
      <c r="Q3710" s="718" t="s">
        <v>13220</v>
      </c>
      <c r="R3710" s="718">
        <v>7726311464</v>
      </c>
      <c r="S3710" s="718" t="s">
        <v>13793</v>
      </c>
      <c r="T3710" s="729">
        <v>42716</v>
      </c>
      <c r="U3710" s="716"/>
      <c r="V3710" s="717">
        <v>42723</v>
      </c>
      <c r="W3710" s="717">
        <v>42723</v>
      </c>
      <c r="X3710" s="721" t="s">
        <v>13930</v>
      </c>
      <c r="Y3710" s="722">
        <v>137940</v>
      </c>
      <c r="Z3710" s="718" t="s">
        <v>13220</v>
      </c>
      <c r="AA3710" s="718">
        <v>7726311464</v>
      </c>
    </row>
    <row r="3711" spans="1:27" ht="45">
      <c r="A3711" s="475" t="s">
        <v>29433</v>
      </c>
      <c r="B3711" s="1181" t="s">
        <v>2047</v>
      </c>
      <c r="C3711" s="661">
        <v>4216003989</v>
      </c>
      <c r="D3711" s="715" t="s">
        <v>272</v>
      </c>
      <c r="E3711" s="716" t="s">
        <v>13931</v>
      </c>
      <c r="F3711" s="717">
        <v>42674</v>
      </c>
      <c r="G3711" s="717">
        <v>42697</v>
      </c>
      <c r="H3711" s="718" t="s">
        <v>13202</v>
      </c>
      <c r="I3711" s="719" t="s">
        <v>13932</v>
      </c>
      <c r="J3711" s="635">
        <v>1</v>
      </c>
      <c r="K3711" s="636">
        <v>1</v>
      </c>
      <c r="L3711" s="636">
        <f t="shared" si="122"/>
        <v>0</v>
      </c>
      <c r="M3711" s="637">
        <v>84175.2</v>
      </c>
      <c r="N3711" s="637">
        <v>82341.600000000006</v>
      </c>
      <c r="O3711" s="665">
        <f t="shared" si="123"/>
        <v>1833.5999999999913</v>
      </c>
      <c r="P3711" s="720">
        <f t="shared" si="124"/>
        <v>2.17831380264019</v>
      </c>
      <c r="Q3711" s="718" t="s">
        <v>13220</v>
      </c>
      <c r="R3711" s="718">
        <v>7726311464</v>
      </c>
      <c r="S3711" s="718" t="s">
        <v>13793</v>
      </c>
      <c r="T3711" s="729">
        <v>42716</v>
      </c>
      <c r="U3711" s="716"/>
      <c r="V3711" s="717">
        <v>42723</v>
      </c>
      <c r="W3711" s="717">
        <v>42723</v>
      </c>
      <c r="X3711" s="721" t="s">
        <v>13933</v>
      </c>
      <c r="Y3711" s="722">
        <v>82341.600000000006</v>
      </c>
      <c r="Z3711" s="718" t="s">
        <v>13220</v>
      </c>
      <c r="AA3711" s="718">
        <v>7726311464</v>
      </c>
    </row>
    <row r="3712" spans="1:27" ht="45">
      <c r="A3712" s="475" t="s">
        <v>29434</v>
      </c>
      <c r="B3712" s="1181" t="s">
        <v>2047</v>
      </c>
      <c r="C3712" s="661">
        <v>4216003989</v>
      </c>
      <c r="D3712" s="715" t="s">
        <v>272</v>
      </c>
      <c r="E3712" s="716" t="s">
        <v>13934</v>
      </c>
      <c r="F3712" s="717">
        <v>42674</v>
      </c>
      <c r="G3712" s="717">
        <v>42697</v>
      </c>
      <c r="H3712" s="718" t="s">
        <v>13202</v>
      </c>
      <c r="I3712" s="719" t="s">
        <v>13935</v>
      </c>
      <c r="J3712" s="635">
        <v>1</v>
      </c>
      <c r="K3712" s="636">
        <v>1</v>
      </c>
      <c r="L3712" s="636">
        <f t="shared" si="122"/>
        <v>0</v>
      </c>
      <c r="M3712" s="637">
        <v>145526.39999999999</v>
      </c>
      <c r="N3712" s="637">
        <v>145490.4</v>
      </c>
      <c r="O3712" s="665">
        <f t="shared" si="123"/>
        <v>36</v>
      </c>
      <c r="P3712" s="720">
        <f t="shared" si="124"/>
        <v>2.4737779536906146E-2</v>
      </c>
      <c r="Q3712" s="718" t="s">
        <v>13220</v>
      </c>
      <c r="R3712" s="718">
        <v>7726311464</v>
      </c>
      <c r="S3712" s="718" t="s">
        <v>13793</v>
      </c>
      <c r="T3712" s="729">
        <v>42710</v>
      </c>
      <c r="U3712" s="716"/>
      <c r="V3712" s="717">
        <v>42726</v>
      </c>
      <c r="W3712" s="717">
        <v>42726</v>
      </c>
      <c r="X3712" s="721" t="s">
        <v>13936</v>
      </c>
      <c r="Y3712" s="722">
        <v>145490.4</v>
      </c>
      <c r="Z3712" s="718" t="s">
        <v>13220</v>
      </c>
      <c r="AA3712" s="718">
        <v>7726311464</v>
      </c>
    </row>
    <row r="3713" spans="1:27" ht="78.75">
      <c r="A3713" s="475" t="s">
        <v>29435</v>
      </c>
      <c r="B3713" s="1181" t="s">
        <v>2047</v>
      </c>
      <c r="C3713" s="661">
        <v>4216003989</v>
      </c>
      <c r="D3713" s="715" t="s">
        <v>272</v>
      </c>
      <c r="E3713" s="716" t="s">
        <v>13937</v>
      </c>
      <c r="F3713" s="717">
        <v>42674</v>
      </c>
      <c r="G3713" s="717">
        <v>42697</v>
      </c>
      <c r="H3713" s="718" t="s">
        <v>13202</v>
      </c>
      <c r="I3713" s="719" t="s">
        <v>13938</v>
      </c>
      <c r="J3713" s="635">
        <v>1</v>
      </c>
      <c r="K3713" s="636">
        <v>1</v>
      </c>
      <c r="L3713" s="636">
        <f t="shared" si="122"/>
        <v>0</v>
      </c>
      <c r="M3713" s="637">
        <v>96327</v>
      </c>
      <c r="N3713" s="637">
        <v>96327</v>
      </c>
      <c r="O3713" s="665">
        <f t="shared" si="123"/>
        <v>0</v>
      </c>
      <c r="P3713" s="720">
        <f t="shared" si="124"/>
        <v>0</v>
      </c>
      <c r="Q3713" s="718" t="s">
        <v>13465</v>
      </c>
      <c r="R3713" s="718">
        <v>7718538045</v>
      </c>
      <c r="S3713" s="718" t="s">
        <v>13939</v>
      </c>
      <c r="T3713" s="729">
        <v>42710</v>
      </c>
      <c r="U3713" s="716"/>
      <c r="V3713" s="717">
        <v>42723</v>
      </c>
      <c r="W3713" s="717">
        <v>42723</v>
      </c>
      <c r="X3713" s="721" t="s">
        <v>13940</v>
      </c>
      <c r="Y3713" s="722">
        <v>96327</v>
      </c>
      <c r="Z3713" s="718" t="s">
        <v>13465</v>
      </c>
      <c r="AA3713" s="718">
        <v>7718538045</v>
      </c>
    </row>
    <row r="3714" spans="1:27" ht="45">
      <c r="A3714" s="475" t="s">
        <v>29436</v>
      </c>
      <c r="B3714" s="1181" t="s">
        <v>2047</v>
      </c>
      <c r="C3714" s="661">
        <v>4216003989</v>
      </c>
      <c r="D3714" s="715" t="s">
        <v>272</v>
      </c>
      <c r="E3714" s="716" t="s">
        <v>13941</v>
      </c>
      <c r="F3714" s="717">
        <v>42690</v>
      </c>
      <c r="G3714" s="717">
        <v>42703</v>
      </c>
      <c r="H3714" s="718" t="s">
        <v>13202</v>
      </c>
      <c r="I3714" s="719" t="s">
        <v>13333</v>
      </c>
      <c r="J3714" s="635">
        <v>1</v>
      </c>
      <c r="K3714" s="636">
        <v>1</v>
      </c>
      <c r="L3714" s="636">
        <f t="shared" si="122"/>
        <v>0</v>
      </c>
      <c r="M3714" s="637">
        <v>124188</v>
      </c>
      <c r="N3714" s="637">
        <v>124179</v>
      </c>
      <c r="O3714" s="665">
        <f t="shared" si="123"/>
        <v>9</v>
      </c>
      <c r="P3714" s="720">
        <f t="shared" si="124"/>
        <v>7.2470770122663453E-3</v>
      </c>
      <c r="Q3714" s="718" t="s">
        <v>13623</v>
      </c>
      <c r="R3714" s="718">
        <v>5404356555</v>
      </c>
      <c r="S3714" s="718" t="s">
        <v>13624</v>
      </c>
      <c r="T3714" s="729">
        <v>42712</v>
      </c>
      <c r="U3714" s="716"/>
      <c r="V3714" s="717">
        <v>42726</v>
      </c>
      <c r="W3714" s="717">
        <v>42726</v>
      </c>
      <c r="X3714" s="721" t="s">
        <v>13942</v>
      </c>
      <c r="Y3714" s="722">
        <v>124179</v>
      </c>
      <c r="Z3714" s="718" t="s">
        <v>13623</v>
      </c>
      <c r="AA3714" s="718">
        <v>5404356555</v>
      </c>
    </row>
    <row r="3715" spans="1:27" ht="45">
      <c r="A3715" s="475" t="s">
        <v>29437</v>
      </c>
      <c r="B3715" s="1181" t="s">
        <v>2047</v>
      </c>
      <c r="C3715" s="661">
        <v>4216003989</v>
      </c>
      <c r="D3715" s="715" t="s">
        <v>272</v>
      </c>
      <c r="E3715" s="716" t="s">
        <v>13943</v>
      </c>
      <c r="F3715" s="717">
        <v>42674</v>
      </c>
      <c r="G3715" s="717">
        <v>42698</v>
      </c>
      <c r="H3715" s="718" t="s">
        <v>13202</v>
      </c>
      <c r="I3715" s="719" t="s">
        <v>13944</v>
      </c>
      <c r="J3715" s="635">
        <v>1</v>
      </c>
      <c r="K3715" s="636">
        <v>1</v>
      </c>
      <c r="L3715" s="636">
        <f t="shared" si="122"/>
        <v>0</v>
      </c>
      <c r="M3715" s="637">
        <v>670644</v>
      </c>
      <c r="N3715" s="637">
        <v>670644</v>
      </c>
      <c r="O3715" s="665">
        <f t="shared" si="123"/>
        <v>0</v>
      </c>
      <c r="P3715" s="720">
        <f t="shared" si="124"/>
        <v>0</v>
      </c>
      <c r="Q3715" s="718" t="s">
        <v>13220</v>
      </c>
      <c r="R3715" s="718">
        <v>7726311464</v>
      </c>
      <c r="S3715" s="718" t="s">
        <v>13793</v>
      </c>
      <c r="T3715" s="729">
        <v>42711</v>
      </c>
      <c r="U3715" s="716"/>
      <c r="V3715" s="717">
        <v>42723</v>
      </c>
      <c r="W3715" s="717">
        <v>42723</v>
      </c>
      <c r="X3715" s="721" t="s">
        <v>13945</v>
      </c>
      <c r="Y3715" s="722">
        <v>670644</v>
      </c>
      <c r="Z3715" s="718" t="s">
        <v>13220</v>
      </c>
      <c r="AA3715" s="718">
        <v>7726311464</v>
      </c>
    </row>
    <row r="3716" spans="1:27" ht="67.5">
      <c r="A3716" s="475" t="s">
        <v>29438</v>
      </c>
      <c r="B3716" s="1181" t="s">
        <v>2047</v>
      </c>
      <c r="C3716" s="661">
        <v>4216003989</v>
      </c>
      <c r="D3716" s="715" t="s">
        <v>272</v>
      </c>
      <c r="E3716" s="716" t="s">
        <v>13946</v>
      </c>
      <c r="F3716" s="717">
        <v>42674</v>
      </c>
      <c r="G3716" s="717">
        <v>42698</v>
      </c>
      <c r="H3716" s="718" t="s">
        <v>13202</v>
      </c>
      <c r="I3716" s="719" t="s">
        <v>13572</v>
      </c>
      <c r="J3716" s="635">
        <v>1</v>
      </c>
      <c r="K3716" s="636">
        <v>1</v>
      </c>
      <c r="L3716" s="636">
        <f t="shared" si="122"/>
        <v>0</v>
      </c>
      <c r="M3716" s="637">
        <v>175111</v>
      </c>
      <c r="N3716" s="637">
        <v>175111</v>
      </c>
      <c r="O3716" s="665">
        <f t="shared" si="123"/>
        <v>0</v>
      </c>
      <c r="P3716" s="720">
        <f t="shared" si="124"/>
        <v>0</v>
      </c>
      <c r="Q3716" s="718" t="s">
        <v>13682</v>
      </c>
      <c r="R3716" s="718">
        <v>7724922443</v>
      </c>
      <c r="S3716" s="718" t="s">
        <v>13614</v>
      </c>
      <c r="T3716" s="729">
        <v>42711</v>
      </c>
      <c r="U3716" s="716"/>
      <c r="V3716" s="717">
        <v>42723</v>
      </c>
      <c r="W3716" s="717">
        <v>42723</v>
      </c>
      <c r="X3716" s="721" t="s">
        <v>13947</v>
      </c>
      <c r="Y3716" s="722">
        <v>175111</v>
      </c>
      <c r="Z3716" s="718" t="s">
        <v>13682</v>
      </c>
      <c r="AA3716" s="718">
        <v>7724922443</v>
      </c>
    </row>
    <row r="3717" spans="1:27" ht="67.5">
      <c r="A3717" s="475" t="s">
        <v>29439</v>
      </c>
      <c r="B3717" s="1181" t="s">
        <v>2047</v>
      </c>
      <c r="C3717" s="661">
        <v>4216003989</v>
      </c>
      <c r="D3717" s="715" t="s">
        <v>272</v>
      </c>
      <c r="E3717" s="716" t="s">
        <v>13948</v>
      </c>
      <c r="F3717" s="717">
        <v>42674</v>
      </c>
      <c r="G3717" s="717">
        <v>42698</v>
      </c>
      <c r="H3717" s="718" t="s">
        <v>13202</v>
      </c>
      <c r="I3717" s="719" t="s">
        <v>13949</v>
      </c>
      <c r="J3717" s="635">
        <v>1</v>
      </c>
      <c r="K3717" s="636">
        <v>1</v>
      </c>
      <c r="L3717" s="636">
        <f t="shared" si="122"/>
        <v>0</v>
      </c>
      <c r="M3717" s="637">
        <v>21338.400000000001</v>
      </c>
      <c r="N3717" s="637">
        <v>21180</v>
      </c>
      <c r="O3717" s="665">
        <f t="shared" si="123"/>
        <v>158.40000000000146</v>
      </c>
      <c r="P3717" s="720">
        <f t="shared" si="124"/>
        <v>0.74232369812170873</v>
      </c>
      <c r="Q3717" s="718" t="s">
        <v>13682</v>
      </c>
      <c r="R3717" s="718">
        <v>7724922443</v>
      </c>
      <c r="S3717" s="718" t="s">
        <v>13614</v>
      </c>
      <c r="T3717" s="729">
        <v>42711</v>
      </c>
      <c r="U3717" s="716"/>
      <c r="V3717" s="717">
        <v>42730</v>
      </c>
      <c r="W3717" s="717">
        <v>42730</v>
      </c>
      <c r="X3717" s="721" t="s">
        <v>13950</v>
      </c>
      <c r="Y3717" s="722">
        <v>21180</v>
      </c>
      <c r="Z3717" s="718" t="s">
        <v>13682</v>
      </c>
      <c r="AA3717" s="718">
        <v>7724922443</v>
      </c>
    </row>
    <row r="3718" spans="1:27" ht="45">
      <c r="A3718" s="475" t="s">
        <v>29440</v>
      </c>
      <c r="B3718" s="1181" t="s">
        <v>2047</v>
      </c>
      <c r="C3718" s="661">
        <v>4216003989</v>
      </c>
      <c r="D3718" s="715" t="s">
        <v>272</v>
      </c>
      <c r="E3718" s="716" t="s">
        <v>13951</v>
      </c>
      <c r="F3718" s="717">
        <v>42675</v>
      </c>
      <c r="G3718" s="717">
        <v>42698</v>
      </c>
      <c r="H3718" s="718" t="s">
        <v>13202</v>
      </c>
      <c r="I3718" s="719" t="s">
        <v>13572</v>
      </c>
      <c r="J3718" s="635">
        <v>1</v>
      </c>
      <c r="K3718" s="636">
        <v>1</v>
      </c>
      <c r="L3718" s="636">
        <f t="shared" si="122"/>
        <v>0</v>
      </c>
      <c r="M3718" s="637">
        <v>366181.2</v>
      </c>
      <c r="N3718" s="637">
        <v>355195.74</v>
      </c>
      <c r="O3718" s="665">
        <f t="shared" si="123"/>
        <v>10985.460000000021</v>
      </c>
      <c r="P3718" s="720">
        <f t="shared" si="124"/>
        <v>3.000006554132213</v>
      </c>
      <c r="Q3718" s="718" t="s">
        <v>13225</v>
      </c>
      <c r="R3718" s="718">
        <v>5408130693</v>
      </c>
      <c r="S3718" s="718" t="s">
        <v>13527</v>
      </c>
      <c r="T3718" s="729">
        <v>42717</v>
      </c>
      <c r="U3718" s="716"/>
      <c r="V3718" s="717">
        <v>42730</v>
      </c>
      <c r="W3718" s="717">
        <v>42730</v>
      </c>
      <c r="X3718" s="721" t="s">
        <v>13952</v>
      </c>
      <c r="Y3718" s="722">
        <v>355195.74</v>
      </c>
      <c r="Z3718" s="718" t="s">
        <v>13225</v>
      </c>
      <c r="AA3718" s="718">
        <v>5408130693</v>
      </c>
    </row>
    <row r="3719" spans="1:27" ht="45">
      <c r="A3719" s="475" t="s">
        <v>29441</v>
      </c>
      <c r="B3719" s="1181" t="s">
        <v>2047</v>
      </c>
      <c r="C3719" s="661">
        <v>4216003989</v>
      </c>
      <c r="D3719" s="715" t="s">
        <v>272</v>
      </c>
      <c r="E3719" s="716" t="s">
        <v>13953</v>
      </c>
      <c r="F3719" s="717">
        <v>42675</v>
      </c>
      <c r="G3719" s="717">
        <v>42698</v>
      </c>
      <c r="H3719" s="718" t="s">
        <v>13202</v>
      </c>
      <c r="I3719" s="719" t="s">
        <v>13954</v>
      </c>
      <c r="J3719" s="635">
        <v>1</v>
      </c>
      <c r="K3719" s="636">
        <v>1</v>
      </c>
      <c r="L3719" s="636">
        <f t="shared" si="122"/>
        <v>0</v>
      </c>
      <c r="M3719" s="637">
        <v>38786.29</v>
      </c>
      <c r="N3719" s="637">
        <v>21399.29</v>
      </c>
      <c r="O3719" s="665">
        <f t="shared" si="123"/>
        <v>17387</v>
      </c>
      <c r="P3719" s="720">
        <f t="shared" si="124"/>
        <v>44.827695559436073</v>
      </c>
      <c r="Q3719" s="718" t="s">
        <v>13220</v>
      </c>
      <c r="R3719" s="718">
        <v>7726311464</v>
      </c>
      <c r="S3719" s="718" t="s">
        <v>13793</v>
      </c>
      <c r="T3719" s="729">
        <v>42717</v>
      </c>
      <c r="U3719" s="716"/>
      <c r="V3719" s="717">
        <v>42723</v>
      </c>
      <c r="W3719" s="717">
        <v>42723</v>
      </c>
      <c r="X3719" s="721" t="s">
        <v>13955</v>
      </c>
      <c r="Y3719" s="722">
        <v>21399.29</v>
      </c>
      <c r="Z3719" s="718" t="s">
        <v>13220</v>
      </c>
      <c r="AA3719" s="718">
        <v>7726311464</v>
      </c>
    </row>
    <row r="3720" spans="1:27" ht="45">
      <c r="A3720" s="475" t="s">
        <v>29442</v>
      </c>
      <c r="B3720" s="1181" t="s">
        <v>2047</v>
      </c>
      <c r="C3720" s="661">
        <v>4216003989</v>
      </c>
      <c r="D3720" s="715" t="s">
        <v>272</v>
      </c>
      <c r="E3720" s="716" t="s">
        <v>13956</v>
      </c>
      <c r="F3720" s="717">
        <v>42675</v>
      </c>
      <c r="G3720" s="717">
        <v>42698</v>
      </c>
      <c r="H3720" s="718" t="s">
        <v>13202</v>
      </c>
      <c r="I3720" s="719" t="s">
        <v>13957</v>
      </c>
      <c r="J3720" s="635">
        <v>1</v>
      </c>
      <c r="K3720" s="636">
        <v>1</v>
      </c>
      <c r="L3720" s="636">
        <f t="shared" si="122"/>
        <v>0</v>
      </c>
      <c r="M3720" s="637">
        <v>491703</v>
      </c>
      <c r="N3720" s="637">
        <v>491700</v>
      </c>
      <c r="O3720" s="665">
        <f t="shared" si="123"/>
        <v>3</v>
      </c>
      <c r="P3720" s="720">
        <f t="shared" si="124"/>
        <v>6.1012440436059023E-4</v>
      </c>
      <c r="Q3720" s="718" t="s">
        <v>13220</v>
      </c>
      <c r="R3720" s="718">
        <v>7726311464</v>
      </c>
      <c r="S3720" s="718" t="s">
        <v>13793</v>
      </c>
      <c r="T3720" s="729">
        <v>42717</v>
      </c>
      <c r="U3720" s="716"/>
      <c r="V3720" s="717">
        <v>42723</v>
      </c>
      <c r="W3720" s="717">
        <v>42723</v>
      </c>
      <c r="X3720" s="721" t="s">
        <v>13958</v>
      </c>
      <c r="Y3720" s="722">
        <v>491700</v>
      </c>
      <c r="Z3720" s="718" t="s">
        <v>13220</v>
      </c>
      <c r="AA3720" s="718">
        <v>7726311464</v>
      </c>
    </row>
    <row r="3721" spans="1:27" ht="45">
      <c r="A3721" s="475" t="s">
        <v>29443</v>
      </c>
      <c r="B3721" s="1181" t="s">
        <v>2047</v>
      </c>
      <c r="C3721" s="661">
        <v>4216003989</v>
      </c>
      <c r="D3721" s="715" t="s">
        <v>272</v>
      </c>
      <c r="E3721" s="716" t="s">
        <v>13959</v>
      </c>
      <c r="F3721" s="717">
        <v>42675</v>
      </c>
      <c r="G3721" s="717">
        <v>42698</v>
      </c>
      <c r="H3721" s="718" t="s">
        <v>13202</v>
      </c>
      <c r="I3721" s="719" t="s">
        <v>13960</v>
      </c>
      <c r="J3721" s="635">
        <v>1</v>
      </c>
      <c r="K3721" s="636">
        <v>1</v>
      </c>
      <c r="L3721" s="636">
        <f t="shared" si="122"/>
        <v>0</v>
      </c>
      <c r="M3721" s="637">
        <v>236656.9</v>
      </c>
      <c r="N3721" s="637">
        <v>236451.6</v>
      </c>
      <c r="O3721" s="665">
        <f t="shared" si="123"/>
        <v>205.29999999998836</v>
      </c>
      <c r="P3721" s="720">
        <f t="shared" si="124"/>
        <v>8.6750058840451061E-2</v>
      </c>
      <c r="Q3721" s="718" t="s">
        <v>13961</v>
      </c>
      <c r="R3721" s="718">
        <v>5408130693</v>
      </c>
      <c r="S3721" s="718" t="s">
        <v>13527</v>
      </c>
      <c r="T3721" s="729">
        <v>42711</v>
      </c>
      <c r="U3721" s="716"/>
      <c r="V3721" s="717">
        <v>42723</v>
      </c>
      <c r="W3721" s="717">
        <v>42723</v>
      </c>
      <c r="X3721" s="721" t="s">
        <v>13962</v>
      </c>
      <c r="Y3721" s="722">
        <v>236451.6</v>
      </c>
      <c r="Z3721" s="718" t="s">
        <v>13961</v>
      </c>
      <c r="AA3721" s="718">
        <v>5408130693</v>
      </c>
    </row>
    <row r="3722" spans="1:27" ht="78.75">
      <c r="A3722" s="475" t="s">
        <v>29444</v>
      </c>
      <c r="B3722" s="1181" t="s">
        <v>2047</v>
      </c>
      <c r="C3722" s="661">
        <v>4216003989</v>
      </c>
      <c r="D3722" s="715" t="s">
        <v>272</v>
      </c>
      <c r="E3722" s="716" t="s">
        <v>13963</v>
      </c>
      <c r="F3722" s="717">
        <v>42682</v>
      </c>
      <c r="G3722" s="717">
        <v>42698</v>
      </c>
      <c r="H3722" s="718" t="s">
        <v>13964</v>
      </c>
      <c r="I3722" s="719" t="s">
        <v>13372</v>
      </c>
      <c r="J3722" s="635">
        <v>1</v>
      </c>
      <c r="K3722" s="636">
        <v>1</v>
      </c>
      <c r="L3722" s="636">
        <f t="shared" si="122"/>
        <v>0</v>
      </c>
      <c r="M3722" s="637">
        <v>24106265</v>
      </c>
      <c r="N3722" s="637">
        <v>24103812</v>
      </c>
      <c r="O3722" s="665">
        <f t="shared" si="123"/>
        <v>2453</v>
      </c>
      <c r="P3722" s="720">
        <f t="shared" si="124"/>
        <v>1.0175777956476395E-2</v>
      </c>
      <c r="Q3722" s="718" t="s">
        <v>13965</v>
      </c>
      <c r="R3722" s="718">
        <v>420517361409</v>
      </c>
      <c r="S3722" s="718" t="s">
        <v>13966</v>
      </c>
      <c r="T3722" s="729">
        <v>42717</v>
      </c>
      <c r="U3722" s="716"/>
      <c r="V3722" s="717">
        <v>42731</v>
      </c>
      <c r="W3722" s="717">
        <v>42732</v>
      </c>
      <c r="X3722" s="721" t="s">
        <v>13967</v>
      </c>
      <c r="Y3722" s="722">
        <v>24103812</v>
      </c>
      <c r="Z3722" s="718" t="s">
        <v>13965</v>
      </c>
      <c r="AA3722" s="718">
        <v>420517361409</v>
      </c>
    </row>
    <row r="3723" spans="1:27" ht="45">
      <c r="A3723" s="475" t="s">
        <v>29445</v>
      </c>
      <c r="B3723" s="1181" t="s">
        <v>2047</v>
      </c>
      <c r="C3723" s="661">
        <v>4216003989</v>
      </c>
      <c r="D3723" s="715" t="s">
        <v>272</v>
      </c>
      <c r="E3723" s="716" t="s">
        <v>13968</v>
      </c>
      <c r="F3723" s="717">
        <v>42674</v>
      </c>
      <c r="G3723" s="717">
        <v>42699</v>
      </c>
      <c r="H3723" s="718" t="s">
        <v>13202</v>
      </c>
      <c r="I3723" s="719" t="s">
        <v>13515</v>
      </c>
      <c r="J3723" s="635">
        <v>1</v>
      </c>
      <c r="K3723" s="636">
        <v>1</v>
      </c>
      <c r="L3723" s="636">
        <f t="shared" si="122"/>
        <v>0</v>
      </c>
      <c r="M3723" s="637">
        <v>134021.5</v>
      </c>
      <c r="N3723" s="637">
        <v>134018.5</v>
      </c>
      <c r="O3723" s="665">
        <f t="shared" si="123"/>
        <v>3</v>
      </c>
      <c r="P3723" s="720">
        <f t="shared" si="124"/>
        <v>2.2384468163778592E-3</v>
      </c>
      <c r="Q3723" s="718" t="s">
        <v>13961</v>
      </c>
      <c r="R3723" s="718">
        <v>5408130693</v>
      </c>
      <c r="S3723" s="718" t="s">
        <v>13527</v>
      </c>
      <c r="T3723" s="729">
        <v>42712</v>
      </c>
      <c r="U3723" s="716"/>
      <c r="V3723" s="717">
        <v>42723</v>
      </c>
      <c r="W3723" s="717">
        <v>42723</v>
      </c>
      <c r="X3723" s="721" t="s">
        <v>13969</v>
      </c>
      <c r="Y3723" s="722">
        <v>134018.5</v>
      </c>
      <c r="Z3723" s="718" t="s">
        <v>13961</v>
      </c>
      <c r="AA3723" s="718">
        <v>5408130693</v>
      </c>
    </row>
    <row r="3724" spans="1:27" ht="45">
      <c r="A3724" s="475" t="s">
        <v>29446</v>
      </c>
      <c r="B3724" s="1181" t="s">
        <v>2047</v>
      </c>
      <c r="C3724" s="661">
        <v>4216003989</v>
      </c>
      <c r="D3724" s="715" t="s">
        <v>272</v>
      </c>
      <c r="E3724" s="716" t="s">
        <v>13970</v>
      </c>
      <c r="F3724" s="717">
        <v>42674</v>
      </c>
      <c r="G3724" s="717">
        <v>42699</v>
      </c>
      <c r="H3724" s="718" t="s">
        <v>13202</v>
      </c>
      <c r="I3724" s="719" t="s">
        <v>13927</v>
      </c>
      <c r="J3724" s="635">
        <v>1</v>
      </c>
      <c r="K3724" s="636">
        <v>1</v>
      </c>
      <c r="L3724" s="636">
        <f t="shared" si="122"/>
        <v>0</v>
      </c>
      <c r="M3724" s="637">
        <v>57778.8</v>
      </c>
      <c r="N3724" s="637">
        <v>57776.4</v>
      </c>
      <c r="O3724" s="665">
        <f t="shared" si="123"/>
        <v>2.4000000000014552</v>
      </c>
      <c r="P3724" s="720">
        <f t="shared" si="124"/>
        <v>4.1537726640257233E-3</v>
      </c>
      <c r="Q3724" s="718" t="s">
        <v>13961</v>
      </c>
      <c r="R3724" s="718">
        <v>5408130693</v>
      </c>
      <c r="S3724" s="718" t="s">
        <v>13527</v>
      </c>
      <c r="T3724" s="729">
        <v>42713</v>
      </c>
      <c r="U3724" s="716"/>
      <c r="V3724" s="717">
        <v>42724</v>
      </c>
      <c r="W3724" s="717">
        <v>42724</v>
      </c>
      <c r="X3724" s="721" t="s">
        <v>13971</v>
      </c>
      <c r="Y3724" s="722">
        <v>57776.4</v>
      </c>
      <c r="Z3724" s="718" t="s">
        <v>13961</v>
      </c>
      <c r="AA3724" s="718">
        <v>5408130693</v>
      </c>
    </row>
    <row r="3725" spans="1:27" ht="45">
      <c r="A3725" s="475" t="s">
        <v>29447</v>
      </c>
      <c r="B3725" s="1181" t="s">
        <v>2047</v>
      </c>
      <c r="C3725" s="661">
        <v>4216003989</v>
      </c>
      <c r="D3725" s="715" t="s">
        <v>272</v>
      </c>
      <c r="E3725" s="716" t="s">
        <v>13972</v>
      </c>
      <c r="F3725" s="717">
        <v>42675</v>
      </c>
      <c r="G3725" s="717">
        <v>42699</v>
      </c>
      <c r="H3725" s="718" t="s">
        <v>13202</v>
      </c>
      <c r="I3725" s="719" t="s">
        <v>13445</v>
      </c>
      <c r="J3725" s="635">
        <v>1</v>
      </c>
      <c r="K3725" s="636">
        <v>1</v>
      </c>
      <c r="L3725" s="636">
        <f t="shared" si="122"/>
        <v>0</v>
      </c>
      <c r="M3725" s="637">
        <v>498267</v>
      </c>
      <c r="N3725" s="637">
        <v>498217.5</v>
      </c>
      <c r="O3725" s="665">
        <f t="shared" si="123"/>
        <v>49.5</v>
      </c>
      <c r="P3725" s="720">
        <f t="shared" si="124"/>
        <v>9.9344327438899427E-3</v>
      </c>
      <c r="Q3725" s="718" t="s">
        <v>13961</v>
      </c>
      <c r="R3725" s="718">
        <v>5408130693</v>
      </c>
      <c r="S3725" s="718" t="s">
        <v>13527</v>
      </c>
      <c r="T3725" s="729">
        <v>42712</v>
      </c>
      <c r="U3725" s="716"/>
      <c r="V3725" s="717">
        <v>42724</v>
      </c>
      <c r="W3725" s="717">
        <v>42724</v>
      </c>
      <c r="X3725" s="721" t="s">
        <v>13973</v>
      </c>
      <c r="Y3725" s="722">
        <v>498217.5</v>
      </c>
      <c r="Z3725" s="718" t="s">
        <v>13961</v>
      </c>
      <c r="AA3725" s="718">
        <v>5408130693</v>
      </c>
    </row>
    <row r="3726" spans="1:27" ht="33.75">
      <c r="A3726" s="475" t="s">
        <v>29448</v>
      </c>
      <c r="B3726" s="1181" t="s">
        <v>2047</v>
      </c>
      <c r="C3726" s="661">
        <v>4216003989</v>
      </c>
      <c r="D3726" s="715" t="s">
        <v>272</v>
      </c>
      <c r="E3726" s="716" t="s">
        <v>13974</v>
      </c>
      <c r="F3726" s="717">
        <v>42675</v>
      </c>
      <c r="G3726" s="717">
        <v>42699</v>
      </c>
      <c r="H3726" s="718" t="s">
        <v>13202</v>
      </c>
      <c r="I3726" s="719" t="s">
        <v>13333</v>
      </c>
      <c r="J3726" s="635">
        <v>1</v>
      </c>
      <c r="K3726" s="636">
        <v>1</v>
      </c>
      <c r="L3726" s="636">
        <f t="shared" si="122"/>
        <v>0</v>
      </c>
      <c r="M3726" s="637">
        <v>1713898.8</v>
      </c>
      <c r="N3726" s="637">
        <v>1658302.8</v>
      </c>
      <c r="O3726" s="665">
        <f t="shared" si="123"/>
        <v>55596</v>
      </c>
      <c r="P3726" s="720">
        <f t="shared" si="124"/>
        <v>3.243832132912388</v>
      </c>
      <c r="Q3726" s="718" t="s">
        <v>13783</v>
      </c>
      <c r="R3726" s="718">
        <v>7731241639</v>
      </c>
      <c r="S3726" s="718" t="s">
        <v>13975</v>
      </c>
      <c r="T3726" s="729">
        <v>42712</v>
      </c>
      <c r="U3726" s="716"/>
      <c r="V3726" s="717">
        <v>42724</v>
      </c>
      <c r="W3726" s="717">
        <v>42724</v>
      </c>
      <c r="X3726" s="721" t="s">
        <v>13976</v>
      </c>
      <c r="Y3726" s="722">
        <v>1658302.8</v>
      </c>
      <c r="Z3726" s="718" t="s">
        <v>13783</v>
      </c>
      <c r="AA3726" s="718">
        <v>7731241639</v>
      </c>
    </row>
    <row r="3727" spans="1:27" ht="45">
      <c r="A3727" s="475" t="s">
        <v>29449</v>
      </c>
      <c r="B3727" s="1181" t="s">
        <v>2047</v>
      </c>
      <c r="C3727" s="661">
        <v>4216003989</v>
      </c>
      <c r="D3727" s="715" t="s">
        <v>272</v>
      </c>
      <c r="E3727" s="716" t="s">
        <v>13977</v>
      </c>
      <c r="F3727" s="717">
        <v>42675</v>
      </c>
      <c r="G3727" s="717">
        <v>42699</v>
      </c>
      <c r="H3727" s="718" t="s">
        <v>13202</v>
      </c>
      <c r="I3727" s="719" t="s">
        <v>13957</v>
      </c>
      <c r="J3727" s="635">
        <v>1</v>
      </c>
      <c r="K3727" s="636">
        <v>1</v>
      </c>
      <c r="L3727" s="636">
        <f t="shared" si="122"/>
        <v>0</v>
      </c>
      <c r="M3727" s="637">
        <v>28939</v>
      </c>
      <c r="N3727" s="637">
        <v>28935.5</v>
      </c>
      <c r="O3727" s="665">
        <f t="shared" si="123"/>
        <v>3.5</v>
      </c>
      <c r="P3727" s="720">
        <f t="shared" si="124"/>
        <v>1.2094405473590086E-2</v>
      </c>
      <c r="Q3727" s="718" t="s">
        <v>13220</v>
      </c>
      <c r="R3727" s="718">
        <v>7726311464</v>
      </c>
      <c r="S3727" s="718" t="s">
        <v>13793</v>
      </c>
      <c r="T3727" s="729">
        <v>42717</v>
      </c>
      <c r="U3727" s="716"/>
      <c r="V3727" s="717">
        <v>42723</v>
      </c>
      <c r="W3727" s="717">
        <v>42723</v>
      </c>
      <c r="X3727" s="721" t="s">
        <v>13978</v>
      </c>
      <c r="Y3727" s="722">
        <v>28935.5</v>
      </c>
      <c r="Z3727" s="718" t="s">
        <v>13220</v>
      </c>
      <c r="AA3727" s="718">
        <v>7726311464</v>
      </c>
    </row>
    <row r="3728" spans="1:27" ht="45">
      <c r="A3728" s="475" t="s">
        <v>29450</v>
      </c>
      <c r="B3728" s="1181" t="s">
        <v>2047</v>
      </c>
      <c r="C3728" s="661">
        <v>4216003989</v>
      </c>
      <c r="D3728" s="715" t="s">
        <v>272</v>
      </c>
      <c r="E3728" s="716" t="s">
        <v>13979</v>
      </c>
      <c r="F3728" s="717">
        <v>42675</v>
      </c>
      <c r="G3728" s="717">
        <v>42699</v>
      </c>
      <c r="H3728" s="718" t="s">
        <v>13202</v>
      </c>
      <c r="I3728" s="719" t="s">
        <v>13445</v>
      </c>
      <c r="J3728" s="635">
        <v>1</v>
      </c>
      <c r="K3728" s="636">
        <v>1</v>
      </c>
      <c r="L3728" s="636">
        <f t="shared" si="122"/>
        <v>0</v>
      </c>
      <c r="M3728" s="637">
        <v>432813.6</v>
      </c>
      <c r="N3728" s="637">
        <v>432000</v>
      </c>
      <c r="O3728" s="665">
        <f t="shared" si="123"/>
        <v>813.59999999997672</v>
      </c>
      <c r="P3728" s="720">
        <f t="shared" si="124"/>
        <v>0.18797930564103638</v>
      </c>
      <c r="Q3728" s="718" t="s">
        <v>13220</v>
      </c>
      <c r="R3728" s="718">
        <v>7726311464</v>
      </c>
      <c r="S3728" s="718" t="s">
        <v>13793</v>
      </c>
      <c r="T3728" s="729">
        <v>42712</v>
      </c>
      <c r="U3728" s="716"/>
      <c r="V3728" s="717">
        <v>42723</v>
      </c>
      <c r="W3728" s="717">
        <v>42723</v>
      </c>
      <c r="X3728" s="721" t="s">
        <v>13200</v>
      </c>
      <c r="Y3728" s="722">
        <v>432000</v>
      </c>
      <c r="Z3728" s="718" t="s">
        <v>13220</v>
      </c>
      <c r="AA3728" s="718">
        <v>7726311464</v>
      </c>
    </row>
    <row r="3729" spans="1:27" ht="45">
      <c r="A3729" s="475" t="s">
        <v>29451</v>
      </c>
      <c r="B3729" s="1181" t="s">
        <v>2047</v>
      </c>
      <c r="C3729" s="661">
        <v>4216003989</v>
      </c>
      <c r="D3729" s="715" t="s">
        <v>272</v>
      </c>
      <c r="E3729" s="716" t="s">
        <v>13980</v>
      </c>
      <c r="F3729" s="717">
        <v>42674</v>
      </c>
      <c r="G3729" s="717">
        <v>42699</v>
      </c>
      <c r="H3729" s="718" t="s">
        <v>13359</v>
      </c>
      <c r="I3729" s="719" t="s">
        <v>13981</v>
      </c>
      <c r="J3729" s="635">
        <v>1</v>
      </c>
      <c r="K3729" s="636">
        <v>1</v>
      </c>
      <c r="L3729" s="636">
        <f t="shared" si="122"/>
        <v>0</v>
      </c>
      <c r="M3729" s="637">
        <v>1831800</v>
      </c>
      <c r="N3729" s="637">
        <v>1800000</v>
      </c>
      <c r="O3729" s="665">
        <f t="shared" si="123"/>
        <v>31800</v>
      </c>
      <c r="P3729" s="720">
        <f t="shared" si="124"/>
        <v>1.7359973796265962</v>
      </c>
      <c r="Q3729" s="718" t="s">
        <v>13361</v>
      </c>
      <c r="R3729" s="718">
        <v>4217169850</v>
      </c>
      <c r="S3729" s="718" t="s">
        <v>13924</v>
      </c>
      <c r="T3729" s="729">
        <v>42712</v>
      </c>
      <c r="U3729" s="716"/>
      <c r="V3729" s="717">
        <v>42725</v>
      </c>
      <c r="W3729" s="717">
        <v>42725</v>
      </c>
      <c r="X3729" s="721" t="s">
        <v>13982</v>
      </c>
      <c r="Y3729" s="722">
        <v>1800000</v>
      </c>
      <c r="Z3729" s="718" t="s">
        <v>13361</v>
      </c>
      <c r="AA3729" s="718">
        <v>4217169850</v>
      </c>
    </row>
    <row r="3730" spans="1:27" ht="45">
      <c r="A3730" s="475" t="s">
        <v>29452</v>
      </c>
      <c r="B3730" s="1181" t="s">
        <v>2047</v>
      </c>
      <c r="C3730" s="661">
        <v>4216003989</v>
      </c>
      <c r="D3730" s="715" t="s">
        <v>272</v>
      </c>
      <c r="E3730" s="716" t="s">
        <v>13983</v>
      </c>
      <c r="F3730" s="717">
        <v>42675</v>
      </c>
      <c r="G3730" s="717">
        <v>42702</v>
      </c>
      <c r="H3730" s="718" t="s">
        <v>13202</v>
      </c>
      <c r="I3730" s="719" t="s">
        <v>13519</v>
      </c>
      <c r="J3730" s="635">
        <v>1</v>
      </c>
      <c r="K3730" s="636">
        <v>1</v>
      </c>
      <c r="L3730" s="636">
        <f t="shared" si="122"/>
        <v>0</v>
      </c>
      <c r="M3730" s="637">
        <v>2012872.9</v>
      </c>
      <c r="N3730" s="637">
        <v>2004800</v>
      </c>
      <c r="O3730" s="665">
        <f t="shared" si="123"/>
        <v>8072.8999999999069</v>
      </c>
      <c r="P3730" s="720">
        <f t="shared" si="124"/>
        <v>0.40106357435682582</v>
      </c>
      <c r="Q3730" s="718" t="s">
        <v>13361</v>
      </c>
      <c r="R3730" s="718">
        <v>4217169850</v>
      </c>
      <c r="S3730" s="718" t="s">
        <v>13924</v>
      </c>
      <c r="T3730" s="729">
        <v>42717</v>
      </c>
      <c r="U3730" s="716"/>
      <c r="V3730" s="717">
        <v>42726</v>
      </c>
      <c r="W3730" s="717">
        <v>42726</v>
      </c>
      <c r="X3730" s="721" t="s">
        <v>13984</v>
      </c>
      <c r="Y3730" s="722">
        <v>2004800</v>
      </c>
      <c r="Z3730" s="718" t="s">
        <v>13361</v>
      </c>
      <c r="AA3730" s="718">
        <v>4217169850</v>
      </c>
    </row>
    <row r="3731" spans="1:27" ht="67.5">
      <c r="A3731" s="475" t="s">
        <v>29453</v>
      </c>
      <c r="B3731" s="1181" t="s">
        <v>2047</v>
      </c>
      <c r="C3731" s="661">
        <v>4216003989</v>
      </c>
      <c r="D3731" s="715" t="s">
        <v>272</v>
      </c>
      <c r="E3731" s="716" t="s">
        <v>13985</v>
      </c>
      <c r="F3731" s="717">
        <v>42675</v>
      </c>
      <c r="G3731" s="717">
        <v>42702</v>
      </c>
      <c r="H3731" s="718" t="s">
        <v>13202</v>
      </c>
      <c r="I3731" s="719" t="s">
        <v>13986</v>
      </c>
      <c r="J3731" s="635">
        <v>1</v>
      </c>
      <c r="K3731" s="636">
        <v>1</v>
      </c>
      <c r="L3731" s="636">
        <f t="shared" si="122"/>
        <v>0</v>
      </c>
      <c r="M3731" s="637">
        <v>47538.63</v>
      </c>
      <c r="N3731" s="637">
        <v>29538</v>
      </c>
      <c r="O3731" s="665">
        <f t="shared" si="123"/>
        <v>18000.629999999997</v>
      </c>
      <c r="P3731" s="720">
        <f t="shared" si="124"/>
        <v>37.865268729872945</v>
      </c>
      <c r="Q3731" s="718" t="s">
        <v>13987</v>
      </c>
      <c r="R3731" s="718">
        <v>7701213835</v>
      </c>
      <c r="S3731" s="718" t="s">
        <v>13988</v>
      </c>
      <c r="T3731" s="729">
        <v>42713</v>
      </c>
      <c r="U3731" s="716"/>
      <c r="V3731" s="717">
        <v>42725</v>
      </c>
      <c r="W3731" s="717">
        <v>42725</v>
      </c>
      <c r="X3731" s="721" t="s">
        <v>13989</v>
      </c>
      <c r="Y3731" s="722">
        <v>29538</v>
      </c>
      <c r="Z3731" s="718" t="s">
        <v>13987</v>
      </c>
      <c r="AA3731" s="718">
        <v>7701213835</v>
      </c>
    </row>
    <row r="3732" spans="1:27" ht="67.5">
      <c r="A3732" s="475" t="s">
        <v>29454</v>
      </c>
      <c r="B3732" s="1181" t="s">
        <v>2047</v>
      </c>
      <c r="C3732" s="661">
        <v>4216003989</v>
      </c>
      <c r="D3732" s="715" t="s">
        <v>272</v>
      </c>
      <c r="E3732" s="716" t="s">
        <v>13990</v>
      </c>
      <c r="F3732" s="717">
        <v>42675</v>
      </c>
      <c r="G3732" s="717">
        <v>42699</v>
      </c>
      <c r="H3732" s="718" t="s">
        <v>13829</v>
      </c>
      <c r="I3732" s="719" t="s">
        <v>13651</v>
      </c>
      <c r="J3732" s="635">
        <v>1</v>
      </c>
      <c r="K3732" s="636">
        <v>1</v>
      </c>
      <c r="L3732" s="636">
        <f t="shared" si="122"/>
        <v>0</v>
      </c>
      <c r="M3732" s="637">
        <v>4921953.5</v>
      </c>
      <c r="N3732" s="637">
        <v>4828015.5</v>
      </c>
      <c r="O3732" s="665">
        <f t="shared" si="123"/>
        <v>93938</v>
      </c>
      <c r="P3732" s="720">
        <f t="shared" si="124"/>
        <v>1.9085511474255128</v>
      </c>
      <c r="Q3732" s="718" t="s">
        <v>13991</v>
      </c>
      <c r="R3732" s="718">
        <v>4223005578</v>
      </c>
      <c r="S3732" s="718" t="s">
        <v>13992</v>
      </c>
      <c r="T3732" s="729">
        <v>42717</v>
      </c>
      <c r="U3732" s="716"/>
      <c r="V3732" s="717">
        <v>42732</v>
      </c>
      <c r="W3732" s="717">
        <v>42732</v>
      </c>
      <c r="X3732" s="721" t="s">
        <v>13962</v>
      </c>
      <c r="Y3732" s="722">
        <v>4828015.5</v>
      </c>
      <c r="Z3732" s="718" t="s">
        <v>13991</v>
      </c>
      <c r="AA3732" s="718">
        <v>4223005578</v>
      </c>
    </row>
    <row r="3733" spans="1:27" ht="45">
      <c r="A3733" s="475" t="s">
        <v>29455</v>
      </c>
      <c r="B3733" s="1181" t="s">
        <v>2047</v>
      </c>
      <c r="C3733" s="661">
        <v>4216003989</v>
      </c>
      <c r="D3733" s="715" t="s">
        <v>272</v>
      </c>
      <c r="E3733" s="716" t="s">
        <v>13993</v>
      </c>
      <c r="F3733" s="717">
        <v>42675</v>
      </c>
      <c r="G3733" s="717">
        <v>42703</v>
      </c>
      <c r="H3733" s="718" t="s">
        <v>13202</v>
      </c>
      <c r="I3733" s="719" t="s">
        <v>13445</v>
      </c>
      <c r="J3733" s="635">
        <v>1</v>
      </c>
      <c r="K3733" s="636">
        <v>1</v>
      </c>
      <c r="L3733" s="636">
        <f t="shared" si="122"/>
        <v>0</v>
      </c>
      <c r="M3733" s="637">
        <v>697073</v>
      </c>
      <c r="N3733" s="637">
        <v>697057.9</v>
      </c>
      <c r="O3733" s="665">
        <f t="shared" si="123"/>
        <v>15.099999999976717</v>
      </c>
      <c r="P3733" s="720">
        <f t="shared" si="124"/>
        <v>2.16620067051565E-3</v>
      </c>
      <c r="Q3733" s="718" t="s">
        <v>13220</v>
      </c>
      <c r="R3733" s="718">
        <v>7726311464</v>
      </c>
      <c r="S3733" s="718" t="s">
        <v>13793</v>
      </c>
      <c r="T3733" s="729">
        <v>42723</v>
      </c>
      <c r="U3733" s="716"/>
      <c r="V3733" s="717">
        <v>42730</v>
      </c>
      <c r="W3733" s="717">
        <v>42730</v>
      </c>
      <c r="X3733" s="721" t="s">
        <v>13994</v>
      </c>
      <c r="Y3733" s="722">
        <v>697057.9</v>
      </c>
      <c r="Z3733" s="718" t="s">
        <v>13220</v>
      </c>
      <c r="AA3733" s="718">
        <v>7726311464</v>
      </c>
    </row>
    <row r="3734" spans="1:27" ht="56.25">
      <c r="A3734" s="475" t="s">
        <v>29456</v>
      </c>
      <c r="B3734" s="1181" t="s">
        <v>2047</v>
      </c>
      <c r="C3734" s="661">
        <v>4216003989</v>
      </c>
      <c r="D3734" s="715" t="s">
        <v>272</v>
      </c>
      <c r="E3734" s="716" t="s">
        <v>13995</v>
      </c>
      <c r="F3734" s="717">
        <v>42675</v>
      </c>
      <c r="G3734" s="717">
        <v>42704</v>
      </c>
      <c r="H3734" s="718" t="s">
        <v>13505</v>
      </c>
      <c r="I3734" s="719" t="s">
        <v>13996</v>
      </c>
      <c r="J3734" s="635">
        <v>1</v>
      </c>
      <c r="K3734" s="636">
        <v>1</v>
      </c>
      <c r="L3734" s="636">
        <f t="shared" si="122"/>
        <v>0</v>
      </c>
      <c r="M3734" s="637">
        <v>2463900</v>
      </c>
      <c r="N3734" s="637">
        <v>2463900</v>
      </c>
      <c r="O3734" s="665">
        <f t="shared" si="123"/>
        <v>0</v>
      </c>
      <c r="P3734" s="720">
        <f t="shared" si="124"/>
        <v>0</v>
      </c>
      <c r="Q3734" s="718" t="s">
        <v>13877</v>
      </c>
      <c r="R3734" s="718">
        <v>4217040736</v>
      </c>
      <c r="S3734" s="718" t="s">
        <v>13997</v>
      </c>
      <c r="T3734" s="729">
        <v>42723</v>
      </c>
      <c r="U3734" s="716"/>
      <c r="V3734" s="717">
        <v>42731</v>
      </c>
      <c r="W3734" s="717">
        <v>42731</v>
      </c>
      <c r="X3734" s="721" t="s">
        <v>13998</v>
      </c>
      <c r="Y3734" s="722">
        <v>2463900</v>
      </c>
      <c r="Z3734" s="718" t="s">
        <v>13877</v>
      </c>
      <c r="AA3734" s="718">
        <v>4217040736</v>
      </c>
    </row>
    <row r="3735" spans="1:27" ht="56.25">
      <c r="A3735" s="475" t="s">
        <v>29457</v>
      </c>
      <c r="B3735" s="1181" t="s">
        <v>2047</v>
      </c>
      <c r="C3735" s="661">
        <v>4216003989</v>
      </c>
      <c r="D3735" s="715" t="s">
        <v>272</v>
      </c>
      <c r="E3735" s="716" t="s">
        <v>13999</v>
      </c>
      <c r="F3735" s="717">
        <v>42682</v>
      </c>
      <c r="G3735" s="717">
        <v>42704</v>
      </c>
      <c r="H3735" s="718" t="s">
        <v>13645</v>
      </c>
      <c r="I3735" s="719" t="s">
        <v>13873</v>
      </c>
      <c r="J3735" s="635">
        <v>1</v>
      </c>
      <c r="K3735" s="636">
        <v>1</v>
      </c>
      <c r="L3735" s="636">
        <f t="shared" si="122"/>
        <v>0</v>
      </c>
      <c r="M3735" s="637">
        <v>820831.11</v>
      </c>
      <c r="N3735" s="637">
        <v>797603</v>
      </c>
      <c r="O3735" s="665">
        <f t="shared" si="123"/>
        <v>23228.109999999986</v>
      </c>
      <c r="P3735" s="720">
        <f t="shared" si="124"/>
        <v>2.8298281725701173</v>
      </c>
      <c r="Q3735" s="718" t="s">
        <v>14000</v>
      </c>
      <c r="R3735" s="718">
        <v>4207016798</v>
      </c>
      <c r="S3735" s="718" t="s">
        <v>14001</v>
      </c>
      <c r="T3735" s="729">
        <v>42723</v>
      </c>
      <c r="U3735" s="716"/>
      <c r="V3735" s="717">
        <v>42730</v>
      </c>
      <c r="W3735" s="717">
        <v>42730</v>
      </c>
      <c r="X3735" s="721" t="s">
        <v>14002</v>
      </c>
      <c r="Y3735" s="722">
        <v>797603</v>
      </c>
      <c r="Z3735" s="718" t="s">
        <v>14000</v>
      </c>
      <c r="AA3735" s="718">
        <v>4207016798</v>
      </c>
    </row>
    <row r="3736" spans="1:27" ht="78.75">
      <c r="A3736" s="475" t="s">
        <v>29458</v>
      </c>
      <c r="B3736" s="1181" t="s">
        <v>2047</v>
      </c>
      <c r="C3736" s="661">
        <v>4216003989</v>
      </c>
      <c r="D3736" s="715" t="s">
        <v>272</v>
      </c>
      <c r="E3736" s="716" t="s">
        <v>14003</v>
      </c>
      <c r="F3736" s="717">
        <v>42682</v>
      </c>
      <c r="G3736" s="717">
        <v>42704</v>
      </c>
      <c r="H3736" s="718" t="s">
        <v>13645</v>
      </c>
      <c r="I3736" s="719" t="s">
        <v>13873</v>
      </c>
      <c r="J3736" s="635">
        <v>1</v>
      </c>
      <c r="K3736" s="636">
        <v>1</v>
      </c>
      <c r="L3736" s="636">
        <f t="shared" si="122"/>
        <v>0</v>
      </c>
      <c r="M3736" s="637">
        <v>709523.98</v>
      </c>
      <c r="N3736" s="637">
        <v>709523.98</v>
      </c>
      <c r="O3736" s="665">
        <f t="shared" si="123"/>
        <v>0</v>
      </c>
      <c r="P3736" s="720">
        <f t="shared" si="124"/>
        <v>0</v>
      </c>
      <c r="Q3736" s="718" t="s">
        <v>13441</v>
      </c>
      <c r="R3736" s="718">
        <v>7729012173</v>
      </c>
      <c r="S3736" s="718" t="s">
        <v>14004</v>
      </c>
      <c r="T3736" s="729">
        <v>42723</v>
      </c>
      <c r="U3736" s="716"/>
      <c r="V3736" s="717">
        <v>42731</v>
      </c>
      <c r="W3736" s="717">
        <v>42731</v>
      </c>
      <c r="X3736" s="721" t="s">
        <v>14005</v>
      </c>
      <c r="Y3736" s="722">
        <v>709523.98</v>
      </c>
      <c r="Z3736" s="718" t="s">
        <v>13441</v>
      </c>
      <c r="AA3736" s="718">
        <v>7729012173</v>
      </c>
    </row>
    <row r="3737" spans="1:27" ht="78.75">
      <c r="A3737" s="475" t="s">
        <v>29459</v>
      </c>
      <c r="B3737" s="1181" t="s">
        <v>2047</v>
      </c>
      <c r="C3737" s="661">
        <v>4216003989</v>
      </c>
      <c r="D3737" s="715" t="s">
        <v>272</v>
      </c>
      <c r="E3737" s="716" t="s">
        <v>14006</v>
      </c>
      <c r="F3737" s="717">
        <v>42682</v>
      </c>
      <c r="G3737" s="717">
        <v>42704</v>
      </c>
      <c r="H3737" s="718" t="s">
        <v>14007</v>
      </c>
      <c r="I3737" s="719" t="s">
        <v>13366</v>
      </c>
      <c r="J3737" s="635">
        <v>1</v>
      </c>
      <c r="K3737" s="636">
        <v>1</v>
      </c>
      <c r="L3737" s="636">
        <f t="shared" si="122"/>
        <v>0</v>
      </c>
      <c r="M3737" s="637">
        <v>1617867.78</v>
      </c>
      <c r="N3737" s="637">
        <v>1577756.06</v>
      </c>
      <c r="O3737" s="665">
        <f t="shared" si="123"/>
        <v>40111.719999999972</v>
      </c>
      <c r="P3737" s="720">
        <f t="shared" si="124"/>
        <v>2.4792953105228435</v>
      </c>
      <c r="Q3737" s="718" t="s">
        <v>13455</v>
      </c>
      <c r="R3737" s="718">
        <v>782573964104</v>
      </c>
      <c r="S3737" s="718" t="s">
        <v>14008</v>
      </c>
      <c r="T3737" s="729">
        <v>42717</v>
      </c>
      <c r="U3737" s="716"/>
      <c r="V3737" s="717">
        <v>42730</v>
      </c>
      <c r="W3737" s="717">
        <v>42730</v>
      </c>
      <c r="X3737" s="721" t="s">
        <v>14009</v>
      </c>
      <c r="Y3737" s="722">
        <v>1577756.06</v>
      </c>
      <c r="Z3737" s="718" t="s">
        <v>13455</v>
      </c>
      <c r="AA3737" s="718">
        <v>782573964104</v>
      </c>
    </row>
    <row r="3738" spans="1:27" ht="56.25">
      <c r="A3738" s="475" t="s">
        <v>29460</v>
      </c>
      <c r="B3738" s="1181" t="s">
        <v>2047</v>
      </c>
      <c r="C3738" s="661">
        <v>4216003989</v>
      </c>
      <c r="D3738" s="715" t="s">
        <v>272</v>
      </c>
      <c r="E3738" s="716" t="s">
        <v>14010</v>
      </c>
      <c r="F3738" s="717">
        <v>42682</v>
      </c>
      <c r="G3738" s="717">
        <v>42704</v>
      </c>
      <c r="H3738" s="718" t="s">
        <v>14007</v>
      </c>
      <c r="I3738" s="719" t="s">
        <v>13366</v>
      </c>
      <c r="J3738" s="635">
        <v>1</v>
      </c>
      <c r="K3738" s="636">
        <v>1</v>
      </c>
      <c r="L3738" s="636">
        <f t="shared" si="122"/>
        <v>0</v>
      </c>
      <c r="M3738" s="637">
        <v>2029965.76</v>
      </c>
      <c r="N3738" s="637">
        <v>2029965.76</v>
      </c>
      <c r="O3738" s="665">
        <f t="shared" si="123"/>
        <v>0</v>
      </c>
      <c r="P3738" s="720">
        <f t="shared" si="124"/>
        <v>0</v>
      </c>
      <c r="Q3738" s="718" t="s">
        <v>14011</v>
      </c>
      <c r="R3738" s="718">
        <v>5406112716</v>
      </c>
      <c r="S3738" s="718" t="s">
        <v>13368</v>
      </c>
      <c r="T3738" s="729">
        <v>42717</v>
      </c>
      <c r="U3738" s="716"/>
      <c r="V3738" s="717">
        <v>42732</v>
      </c>
      <c r="W3738" s="717">
        <v>42732</v>
      </c>
      <c r="X3738" s="721" t="s">
        <v>14012</v>
      </c>
      <c r="Y3738" s="722">
        <v>2029965.76</v>
      </c>
      <c r="Z3738" s="718" t="s">
        <v>14011</v>
      </c>
      <c r="AA3738" s="718">
        <v>5406112716</v>
      </c>
    </row>
    <row r="3739" spans="1:27" ht="67.5">
      <c r="A3739" s="475" t="s">
        <v>29461</v>
      </c>
      <c r="B3739" s="1181" t="s">
        <v>2047</v>
      </c>
      <c r="C3739" s="661">
        <v>4216003989</v>
      </c>
      <c r="D3739" s="715" t="s">
        <v>272</v>
      </c>
      <c r="E3739" s="716" t="s">
        <v>14013</v>
      </c>
      <c r="F3739" s="717">
        <v>42682</v>
      </c>
      <c r="G3739" s="717">
        <v>42704</v>
      </c>
      <c r="H3739" s="718" t="s">
        <v>14014</v>
      </c>
      <c r="I3739" s="719" t="s">
        <v>14015</v>
      </c>
      <c r="J3739" s="635">
        <v>1</v>
      </c>
      <c r="K3739" s="636">
        <v>1</v>
      </c>
      <c r="L3739" s="636">
        <f t="shared" si="122"/>
        <v>0</v>
      </c>
      <c r="M3739" s="637">
        <v>199950.18</v>
      </c>
      <c r="N3739" s="637">
        <v>187015.09</v>
      </c>
      <c r="O3739" s="665">
        <f t="shared" si="123"/>
        <v>12935.089999999997</v>
      </c>
      <c r="P3739" s="720">
        <f t="shared" si="124"/>
        <v>6.4691564668759014</v>
      </c>
      <c r="Q3739" s="718" t="s">
        <v>14016</v>
      </c>
      <c r="R3739" s="718">
        <v>6685000056</v>
      </c>
      <c r="S3739" s="718" t="s">
        <v>14017</v>
      </c>
      <c r="T3739" s="729">
        <v>42713</v>
      </c>
      <c r="U3739" s="716"/>
      <c r="V3739" s="717">
        <v>42725</v>
      </c>
      <c r="W3739" s="717">
        <v>42725</v>
      </c>
      <c r="X3739" s="721" t="s">
        <v>14018</v>
      </c>
      <c r="Y3739" s="722">
        <v>187015.09</v>
      </c>
      <c r="Z3739" s="718" t="s">
        <v>14016</v>
      </c>
      <c r="AA3739" s="718">
        <v>6685000056</v>
      </c>
    </row>
    <row r="3740" spans="1:27" ht="45">
      <c r="A3740" s="475" t="s">
        <v>29462</v>
      </c>
      <c r="B3740" s="1181" t="s">
        <v>2047</v>
      </c>
      <c r="C3740" s="661">
        <v>4216003989</v>
      </c>
      <c r="D3740" s="715" t="s">
        <v>14019</v>
      </c>
      <c r="E3740" s="716"/>
      <c r="F3740" s="717">
        <v>42649</v>
      </c>
      <c r="G3740" s="717">
        <v>42653</v>
      </c>
      <c r="H3740" s="718" t="s">
        <v>13202</v>
      </c>
      <c r="I3740" s="719" t="s">
        <v>13344</v>
      </c>
      <c r="J3740" s="635">
        <v>1</v>
      </c>
      <c r="K3740" s="636">
        <v>1</v>
      </c>
      <c r="L3740" s="636">
        <f t="shared" si="122"/>
        <v>0</v>
      </c>
      <c r="M3740" s="637">
        <v>34000</v>
      </c>
      <c r="N3740" s="637">
        <v>33999.9</v>
      </c>
      <c r="O3740" s="665">
        <f t="shared" si="123"/>
        <v>9.9999999998544808E-2</v>
      </c>
      <c r="P3740" s="720">
        <f t="shared" si="124"/>
        <v>2.9411764705855603E-4</v>
      </c>
      <c r="Q3740" s="718" t="s">
        <v>13225</v>
      </c>
      <c r="R3740" s="718">
        <v>5408130693</v>
      </c>
      <c r="S3740" s="718" t="s">
        <v>13527</v>
      </c>
      <c r="T3740" s="716"/>
      <c r="U3740" s="716"/>
      <c r="V3740" s="717">
        <v>42653</v>
      </c>
      <c r="W3740" s="717">
        <v>42654</v>
      </c>
      <c r="X3740" s="721" t="s">
        <v>14020</v>
      </c>
      <c r="Y3740" s="722">
        <v>33999.9</v>
      </c>
      <c r="Z3740" s="718" t="s">
        <v>13225</v>
      </c>
      <c r="AA3740" s="718">
        <v>5408130693</v>
      </c>
    </row>
    <row r="3741" spans="1:27" ht="45">
      <c r="A3741" s="475" t="s">
        <v>29463</v>
      </c>
      <c r="B3741" s="1181" t="s">
        <v>2047</v>
      </c>
      <c r="C3741" s="661">
        <v>4216003989</v>
      </c>
      <c r="D3741" s="715" t="s">
        <v>14019</v>
      </c>
      <c r="E3741" s="716"/>
      <c r="F3741" s="717">
        <v>42649</v>
      </c>
      <c r="G3741" s="717">
        <v>42654</v>
      </c>
      <c r="H3741" s="718" t="s">
        <v>13202</v>
      </c>
      <c r="I3741" s="719" t="s">
        <v>13344</v>
      </c>
      <c r="J3741" s="635">
        <v>1</v>
      </c>
      <c r="K3741" s="636">
        <v>1</v>
      </c>
      <c r="L3741" s="636">
        <f t="shared" si="122"/>
        <v>0</v>
      </c>
      <c r="M3741" s="637">
        <v>18251</v>
      </c>
      <c r="N3741" s="637">
        <v>18250.099999999999</v>
      </c>
      <c r="O3741" s="665">
        <f t="shared" si="123"/>
        <v>0.90000000000145519</v>
      </c>
      <c r="P3741" s="720">
        <f t="shared" si="124"/>
        <v>4.9312366445803946E-3</v>
      </c>
      <c r="Q3741" s="718" t="s">
        <v>13225</v>
      </c>
      <c r="R3741" s="718">
        <v>5408130693</v>
      </c>
      <c r="S3741" s="718" t="s">
        <v>13527</v>
      </c>
      <c r="T3741" s="716"/>
      <c r="U3741" s="716"/>
      <c r="V3741" s="717">
        <v>42654</v>
      </c>
      <c r="W3741" s="717">
        <v>42657</v>
      </c>
      <c r="X3741" s="721" t="s">
        <v>14021</v>
      </c>
      <c r="Y3741" s="722">
        <v>18250.099999999999</v>
      </c>
      <c r="Z3741" s="718" t="s">
        <v>13225</v>
      </c>
      <c r="AA3741" s="718">
        <v>5408130693</v>
      </c>
    </row>
    <row r="3742" spans="1:27" ht="45">
      <c r="A3742" s="475" t="s">
        <v>29464</v>
      </c>
      <c r="B3742" s="1181" t="s">
        <v>2047</v>
      </c>
      <c r="C3742" s="661">
        <v>4216003989</v>
      </c>
      <c r="D3742" s="715" t="s">
        <v>14019</v>
      </c>
      <c r="E3742" s="716"/>
      <c r="F3742" s="717">
        <v>42649</v>
      </c>
      <c r="G3742" s="717">
        <v>42653</v>
      </c>
      <c r="H3742" s="718" t="s">
        <v>13202</v>
      </c>
      <c r="I3742" s="719" t="s">
        <v>13344</v>
      </c>
      <c r="J3742" s="635">
        <v>1</v>
      </c>
      <c r="K3742" s="636">
        <v>1</v>
      </c>
      <c r="L3742" s="636">
        <f t="shared" si="122"/>
        <v>0</v>
      </c>
      <c r="M3742" s="637">
        <v>34000</v>
      </c>
      <c r="N3742" s="637">
        <v>33999.9</v>
      </c>
      <c r="O3742" s="665">
        <f t="shared" si="123"/>
        <v>9.9999999998544808E-2</v>
      </c>
      <c r="P3742" s="720">
        <f t="shared" si="124"/>
        <v>2.9411764705855603E-4</v>
      </c>
      <c r="Q3742" s="718" t="s">
        <v>13225</v>
      </c>
      <c r="R3742" s="718">
        <v>5408130693</v>
      </c>
      <c r="S3742" s="718" t="s">
        <v>13527</v>
      </c>
      <c r="T3742" s="716"/>
      <c r="U3742" s="716"/>
      <c r="V3742" s="717">
        <v>42653</v>
      </c>
      <c r="W3742" s="717">
        <v>42654</v>
      </c>
      <c r="X3742" s="721" t="s">
        <v>14022</v>
      </c>
      <c r="Y3742" s="722">
        <v>33999.9</v>
      </c>
      <c r="Z3742" s="718" t="s">
        <v>13225</v>
      </c>
      <c r="AA3742" s="718">
        <v>5408130693</v>
      </c>
    </row>
    <row r="3743" spans="1:27" ht="67.5">
      <c r="A3743" s="475" t="s">
        <v>29465</v>
      </c>
      <c r="B3743" s="1181" t="s">
        <v>2047</v>
      </c>
      <c r="C3743" s="661">
        <v>4216003989</v>
      </c>
      <c r="D3743" s="715" t="s">
        <v>14019</v>
      </c>
      <c r="E3743" s="716"/>
      <c r="F3743" s="717">
        <v>42621</v>
      </c>
      <c r="G3743" s="717">
        <v>42657</v>
      </c>
      <c r="H3743" s="718" t="s">
        <v>13202</v>
      </c>
      <c r="I3743" s="719" t="s">
        <v>13344</v>
      </c>
      <c r="J3743" s="635">
        <v>1</v>
      </c>
      <c r="K3743" s="636">
        <v>1</v>
      </c>
      <c r="L3743" s="636">
        <f t="shared" si="122"/>
        <v>0</v>
      </c>
      <c r="M3743" s="637">
        <v>59615.38</v>
      </c>
      <c r="N3743" s="637">
        <v>59615.38</v>
      </c>
      <c r="O3743" s="665">
        <f t="shared" si="123"/>
        <v>0</v>
      </c>
      <c r="P3743" s="720">
        <f t="shared" si="124"/>
        <v>0</v>
      </c>
      <c r="Q3743" s="718" t="s">
        <v>13204</v>
      </c>
      <c r="R3743" s="718">
        <v>7726311464</v>
      </c>
      <c r="S3743" s="718" t="s">
        <v>13520</v>
      </c>
      <c r="T3743" s="716"/>
      <c r="U3743" s="716"/>
      <c r="V3743" s="717">
        <v>42657</v>
      </c>
      <c r="W3743" s="717">
        <v>42657</v>
      </c>
      <c r="X3743" s="721" t="s">
        <v>14023</v>
      </c>
      <c r="Y3743" s="722">
        <v>59615.38</v>
      </c>
      <c r="Z3743" s="718" t="s">
        <v>13204</v>
      </c>
      <c r="AA3743" s="718">
        <v>7726311464</v>
      </c>
    </row>
    <row r="3744" spans="1:27" ht="67.5">
      <c r="A3744" s="475" t="s">
        <v>29466</v>
      </c>
      <c r="B3744" s="1181" t="s">
        <v>2047</v>
      </c>
      <c r="C3744" s="661">
        <v>4216003989</v>
      </c>
      <c r="D3744" s="715" t="s">
        <v>14019</v>
      </c>
      <c r="E3744" s="716"/>
      <c r="F3744" s="717">
        <v>42621</v>
      </c>
      <c r="G3744" s="717">
        <v>42657</v>
      </c>
      <c r="H3744" s="718" t="s">
        <v>13202</v>
      </c>
      <c r="I3744" s="719" t="s">
        <v>14024</v>
      </c>
      <c r="J3744" s="635">
        <v>1</v>
      </c>
      <c r="K3744" s="636">
        <v>1</v>
      </c>
      <c r="L3744" s="636">
        <f t="shared" si="122"/>
        <v>0</v>
      </c>
      <c r="M3744" s="637">
        <v>59615.38</v>
      </c>
      <c r="N3744" s="637">
        <v>59615.38</v>
      </c>
      <c r="O3744" s="665">
        <f t="shared" si="123"/>
        <v>0</v>
      </c>
      <c r="P3744" s="720">
        <f t="shared" si="124"/>
        <v>0</v>
      </c>
      <c r="Q3744" s="718" t="s">
        <v>13204</v>
      </c>
      <c r="R3744" s="718">
        <v>7726311464</v>
      </c>
      <c r="S3744" s="718" t="s">
        <v>13520</v>
      </c>
      <c r="T3744" s="716"/>
      <c r="U3744" s="716"/>
      <c r="V3744" s="717">
        <v>42657</v>
      </c>
      <c r="W3744" s="717">
        <v>42657</v>
      </c>
      <c r="X3744" s="721" t="s">
        <v>14025</v>
      </c>
      <c r="Y3744" s="722">
        <v>59615.38</v>
      </c>
      <c r="Z3744" s="718" t="s">
        <v>13204</v>
      </c>
      <c r="AA3744" s="718">
        <v>7726311464</v>
      </c>
    </row>
    <row r="3745" spans="1:27" ht="67.5">
      <c r="A3745" s="475" t="s">
        <v>29467</v>
      </c>
      <c r="B3745" s="1181" t="s">
        <v>2047</v>
      </c>
      <c r="C3745" s="661">
        <v>4216004009</v>
      </c>
      <c r="D3745" s="715" t="s">
        <v>14019</v>
      </c>
      <c r="E3745" s="727"/>
      <c r="F3745" s="717">
        <v>42571</v>
      </c>
      <c r="G3745" s="717">
        <v>42573</v>
      </c>
      <c r="H3745" s="718" t="s">
        <v>13202</v>
      </c>
      <c r="I3745" s="719" t="s">
        <v>13996</v>
      </c>
      <c r="J3745" s="635">
        <v>1</v>
      </c>
      <c r="K3745" s="724">
        <v>1</v>
      </c>
      <c r="L3745" s="636">
        <f t="shared" si="122"/>
        <v>0</v>
      </c>
      <c r="M3745" s="637">
        <v>58747.1</v>
      </c>
      <c r="N3745" s="637">
        <v>58747.1</v>
      </c>
      <c r="O3745" s="665">
        <f t="shared" si="123"/>
        <v>0</v>
      </c>
      <c r="P3745" s="720">
        <f t="shared" si="124"/>
        <v>0</v>
      </c>
      <c r="Q3745" s="718" t="s">
        <v>13204</v>
      </c>
      <c r="R3745" s="718">
        <v>7726311464</v>
      </c>
      <c r="S3745" s="718" t="s">
        <v>13520</v>
      </c>
      <c r="T3745" s="716"/>
      <c r="U3745" s="716"/>
      <c r="V3745" s="717">
        <v>42573</v>
      </c>
      <c r="W3745" s="717">
        <v>42573</v>
      </c>
      <c r="X3745" s="719" t="s">
        <v>14026</v>
      </c>
      <c r="Y3745" s="722">
        <v>58747.1</v>
      </c>
      <c r="Z3745" s="718" t="s">
        <v>13204</v>
      </c>
      <c r="AA3745" s="718">
        <v>7726311464</v>
      </c>
    </row>
    <row r="3746" spans="1:27" ht="45">
      <c r="A3746" s="475" t="s">
        <v>29468</v>
      </c>
      <c r="B3746" s="1181" t="s">
        <v>2047</v>
      </c>
      <c r="C3746" s="661">
        <v>4216004056</v>
      </c>
      <c r="D3746" s="715" t="s">
        <v>14019</v>
      </c>
      <c r="E3746" s="721"/>
      <c r="F3746" s="717">
        <v>42621</v>
      </c>
      <c r="G3746" s="717">
        <v>42625</v>
      </c>
      <c r="H3746" s="718" t="s">
        <v>13202</v>
      </c>
      <c r="I3746" s="719" t="s">
        <v>13344</v>
      </c>
      <c r="J3746" s="635">
        <v>1</v>
      </c>
      <c r="K3746" s="724">
        <v>1</v>
      </c>
      <c r="L3746" s="636">
        <f t="shared" si="122"/>
        <v>0</v>
      </c>
      <c r="M3746" s="637">
        <v>33333.300000000003</v>
      </c>
      <c r="N3746" s="637">
        <v>33333.300000000003</v>
      </c>
      <c r="O3746" s="665">
        <f t="shared" si="123"/>
        <v>0</v>
      </c>
      <c r="P3746" s="720">
        <f t="shared" si="124"/>
        <v>0</v>
      </c>
      <c r="Q3746" s="718" t="s">
        <v>13225</v>
      </c>
      <c r="R3746" s="718">
        <v>5408130693</v>
      </c>
      <c r="S3746" s="718" t="s">
        <v>13527</v>
      </c>
      <c r="T3746" s="716"/>
      <c r="U3746" s="716"/>
      <c r="V3746" s="717">
        <v>42625</v>
      </c>
      <c r="W3746" s="717">
        <v>42625</v>
      </c>
      <c r="X3746" s="719" t="s">
        <v>14027</v>
      </c>
      <c r="Y3746" s="722">
        <v>33333.300000000003</v>
      </c>
      <c r="Z3746" s="718" t="s">
        <v>13225</v>
      </c>
      <c r="AA3746" s="718">
        <v>5408130693</v>
      </c>
    </row>
    <row r="3747" spans="1:27" ht="45">
      <c r="A3747" s="475" t="s">
        <v>29469</v>
      </c>
      <c r="B3747" s="1181" t="s">
        <v>2047</v>
      </c>
      <c r="C3747" s="661">
        <v>4216004055</v>
      </c>
      <c r="D3747" s="715" t="s">
        <v>14019</v>
      </c>
      <c r="E3747" s="716"/>
      <c r="F3747" s="717">
        <v>42621</v>
      </c>
      <c r="G3747" s="717">
        <v>42625</v>
      </c>
      <c r="H3747" s="718" t="s">
        <v>13202</v>
      </c>
      <c r="I3747" s="719" t="s">
        <v>13344</v>
      </c>
      <c r="J3747" s="635">
        <v>1</v>
      </c>
      <c r="K3747" s="724">
        <v>1</v>
      </c>
      <c r="L3747" s="636">
        <f t="shared" si="122"/>
        <v>0</v>
      </c>
      <c r="M3747" s="637">
        <v>33333.300000000003</v>
      </c>
      <c r="N3747" s="637">
        <v>33333.300000000003</v>
      </c>
      <c r="O3747" s="665">
        <f t="shared" si="123"/>
        <v>0</v>
      </c>
      <c r="P3747" s="720">
        <f t="shared" si="124"/>
        <v>0</v>
      </c>
      <c r="Q3747" s="718" t="s">
        <v>13225</v>
      </c>
      <c r="R3747" s="718">
        <v>5408130693</v>
      </c>
      <c r="S3747" s="718" t="s">
        <v>13527</v>
      </c>
      <c r="T3747" s="716"/>
      <c r="U3747" s="716"/>
      <c r="V3747" s="717">
        <v>42625</v>
      </c>
      <c r="W3747" s="717">
        <v>42625</v>
      </c>
      <c r="X3747" s="719" t="s">
        <v>14028</v>
      </c>
      <c r="Y3747" s="722">
        <v>33333.300000000003</v>
      </c>
      <c r="Z3747" s="718" t="s">
        <v>13225</v>
      </c>
      <c r="AA3747" s="718">
        <v>5408130693</v>
      </c>
    </row>
    <row r="3748" spans="1:27" ht="45">
      <c r="A3748" s="475" t="s">
        <v>29470</v>
      </c>
      <c r="B3748" s="1181" t="s">
        <v>2047</v>
      </c>
      <c r="C3748" s="661">
        <v>4216004054</v>
      </c>
      <c r="D3748" s="715" t="s">
        <v>14019</v>
      </c>
      <c r="E3748" s="721"/>
      <c r="F3748" s="717">
        <v>42621</v>
      </c>
      <c r="G3748" s="717">
        <v>42625</v>
      </c>
      <c r="H3748" s="718" t="s">
        <v>13202</v>
      </c>
      <c r="I3748" s="719" t="s">
        <v>13344</v>
      </c>
      <c r="J3748" s="635">
        <v>1</v>
      </c>
      <c r="K3748" s="724">
        <v>1</v>
      </c>
      <c r="L3748" s="636">
        <f t="shared" si="122"/>
        <v>0</v>
      </c>
      <c r="M3748" s="637">
        <v>33333.300000000003</v>
      </c>
      <c r="N3748" s="637">
        <v>33333.300000000003</v>
      </c>
      <c r="O3748" s="665">
        <f t="shared" si="123"/>
        <v>0</v>
      </c>
      <c r="P3748" s="720">
        <f t="shared" si="124"/>
        <v>0</v>
      </c>
      <c r="Q3748" s="718" t="s">
        <v>13225</v>
      </c>
      <c r="R3748" s="718">
        <v>5408130693</v>
      </c>
      <c r="S3748" s="718" t="s">
        <v>13527</v>
      </c>
      <c r="T3748" s="716"/>
      <c r="U3748" s="716"/>
      <c r="V3748" s="717">
        <v>42625</v>
      </c>
      <c r="W3748" s="717">
        <v>42625</v>
      </c>
      <c r="X3748" s="719" t="s">
        <v>14029</v>
      </c>
      <c r="Y3748" s="722">
        <v>33333.300000000003</v>
      </c>
      <c r="Z3748" s="718" t="s">
        <v>13225</v>
      </c>
      <c r="AA3748" s="718">
        <v>5408130693</v>
      </c>
    </row>
    <row r="3749" spans="1:27" ht="67.5">
      <c r="A3749" s="475" t="s">
        <v>29471</v>
      </c>
      <c r="B3749" s="1181" t="s">
        <v>2047</v>
      </c>
      <c r="C3749" s="661">
        <v>4216004057</v>
      </c>
      <c r="D3749" s="715" t="s">
        <v>14019</v>
      </c>
      <c r="E3749" s="716"/>
      <c r="F3749" s="717">
        <v>42626</v>
      </c>
      <c r="G3749" s="717">
        <v>42628</v>
      </c>
      <c r="H3749" s="718" t="s">
        <v>13202</v>
      </c>
      <c r="I3749" s="719" t="s">
        <v>13445</v>
      </c>
      <c r="J3749" s="635">
        <v>1</v>
      </c>
      <c r="K3749" s="724">
        <v>1</v>
      </c>
      <c r="L3749" s="636">
        <f t="shared" si="122"/>
        <v>0</v>
      </c>
      <c r="M3749" s="637">
        <v>21536</v>
      </c>
      <c r="N3749" s="637">
        <v>21536</v>
      </c>
      <c r="O3749" s="665">
        <f t="shared" si="123"/>
        <v>0</v>
      </c>
      <c r="P3749" s="720">
        <f t="shared" si="124"/>
        <v>0</v>
      </c>
      <c r="Q3749" s="718" t="s">
        <v>13204</v>
      </c>
      <c r="R3749" s="718">
        <v>7726311464</v>
      </c>
      <c r="S3749" s="718" t="s">
        <v>13520</v>
      </c>
      <c r="T3749" s="716"/>
      <c r="U3749" s="716"/>
      <c r="V3749" s="717">
        <v>42628</v>
      </c>
      <c r="W3749" s="717">
        <v>42628</v>
      </c>
      <c r="X3749" s="719" t="s">
        <v>14030</v>
      </c>
      <c r="Y3749" s="722">
        <v>21536</v>
      </c>
      <c r="Z3749" s="718" t="s">
        <v>13204</v>
      </c>
      <c r="AA3749" s="718">
        <v>7726311464</v>
      </c>
    </row>
    <row r="3750" spans="1:27" ht="67.5">
      <c r="A3750" s="475" t="s">
        <v>29472</v>
      </c>
      <c r="B3750" s="1181" t="s">
        <v>2047</v>
      </c>
      <c r="C3750" s="661">
        <v>4216004008</v>
      </c>
      <c r="D3750" s="715" t="s">
        <v>14031</v>
      </c>
      <c r="E3750" s="716"/>
      <c r="F3750" s="717">
        <v>42563</v>
      </c>
      <c r="G3750" s="717">
        <v>42571</v>
      </c>
      <c r="H3750" s="718" t="s">
        <v>13202</v>
      </c>
      <c r="I3750" s="719" t="s">
        <v>13996</v>
      </c>
      <c r="J3750" s="635">
        <v>1</v>
      </c>
      <c r="K3750" s="724">
        <v>1</v>
      </c>
      <c r="L3750" s="636">
        <f t="shared" si="122"/>
        <v>0</v>
      </c>
      <c r="M3750" s="637">
        <v>99435.6</v>
      </c>
      <c r="N3750" s="637">
        <v>99435.6</v>
      </c>
      <c r="O3750" s="665">
        <f t="shared" si="123"/>
        <v>0</v>
      </c>
      <c r="P3750" s="720">
        <f t="shared" si="124"/>
        <v>0</v>
      </c>
      <c r="Q3750" s="718" t="s">
        <v>13204</v>
      </c>
      <c r="R3750" s="718">
        <v>7726311464</v>
      </c>
      <c r="S3750" s="718" t="s">
        <v>13520</v>
      </c>
      <c r="T3750" s="716"/>
      <c r="U3750" s="716"/>
      <c r="V3750" s="717">
        <v>42571</v>
      </c>
      <c r="W3750" s="717">
        <v>42571</v>
      </c>
      <c r="X3750" s="719" t="s">
        <v>14032</v>
      </c>
      <c r="Y3750" s="722">
        <v>99435.6</v>
      </c>
      <c r="Z3750" s="718" t="s">
        <v>13204</v>
      </c>
      <c r="AA3750" s="718">
        <v>7726311464</v>
      </c>
    </row>
    <row r="3751" spans="1:27" ht="56.25">
      <c r="A3751" s="475" t="s">
        <v>29473</v>
      </c>
      <c r="B3751" s="1181" t="s">
        <v>2047</v>
      </c>
      <c r="C3751" s="661">
        <v>4216003989</v>
      </c>
      <c r="D3751" s="715" t="s">
        <v>268</v>
      </c>
      <c r="E3751" s="716"/>
      <c r="F3751" s="733">
        <v>42387</v>
      </c>
      <c r="G3751" s="717">
        <v>42398</v>
      </c>
      <c r="H3751" s="718" t="s">
        <v>14033</v>
      </c>
      <c r="I3751" s="719" t="s">
        <v>14034</v>
      </c>
      <c r="J3751" s="635">
        <v>1</v>
      </c>
      <c r="K3751" s="636">
        <v>1</v>
      </c>
      <c r="L3751" s="636">
        <f t="shared" si="122"/>
        <v>0</v>
      </c>
      <c r="M3751" s="637">
        <v>15872000</v>
      </c>
      <c r="N3751" s="637">
        <v>15872000</v>
      </c>
      <c r="O3751" s="665">
        <f t="shared" si="123"/>
        <v>0</v>
      </c>
      <c r="P3751" s="720">
        <f t="shared" si="124"/>
        <v>0</v>
      </c>
      <c r="Q3751" s="718" t="s">
        <v>1148</v>
      </c>
      <c r="R3751" s="718">
        <v>4205109214</v>
      </c>
      <c r="S3751" s="718" t="s">
        <v>14035</v>
      </c>
      <c r="T3751" s="717"/>
      <c r="U3751" s="717"/>
      <c r="V3751" s="717">
        <v>42398</v>
      </c>
      <c r="W3751" s="717">
        <v>42398</v>
      </c>
      <c r="X3751" s="719" t="s">
        <v>14036</v>
      </c>
      <c r="Y3751" s="722">
        <v>15872000</v>
      </c>
      <c r="Z3751" s="718" t="s">
        <v>1148</v>
      </c>
      <c r="AA3751" s="718">
        <v>4205109214</v>
      </c>
    </row>
    <row r="3752" spans="1:27" ht="90">
      <c r="A3752" s="475" t="s">
        <v>29474</v>
      </c>
      <c r="B3752" s="1181" t="s">
        <v>2047</v>
      </c>
      <c r="C3752" s="661">
        <v>4216003989</v>
      </c>
      <c r="D3752" s="715" t="s">
        <v>268</v>
      </c>
      <c r="E3752" s="661"/>
      <c r="F3752" s="717">
        <v>42387</v>
      </c>
      <c r="G3752" s="717">
        <v>42403</v>
      </c>
      <c r="H3752" s="718" t="s">
        <v>14037</v>
      </c>
      <c r="I3752" s="719" t="s">
        <v>14034</v>
      </c>
      <c r="J3752" s="635">
        <v>1</v>
      </c>
      <c r="K3752" s="636">
        <v>1</v>
      </c>
      <c r="L3752" s="636">
        <f t="shared" si="122"/>
        <v>0</v>
      </c>
      <c r="M3752" s="637">
        <v>745486.63</v>
      </c>
      <c r="N3752" s="117">
        <v>745486.63</v>
      </c>
      <c r="O3752" s="665">
        <f t="shared" si="123"/>
        <v>0</v>
      </c>
      <c r="P3752" s="720">
        <f t="shared" si="124"/>
        <v>0</v>
      </c>
      <c r="Q3752" s="718" t="s">
        <v>14038</v>
      </c>
      <c r="R3752" s="718">
        <v>4217039402</v>
      </c>
      <c r="S3752" s="718" t="s">
        <v>14039</v>
      </c>
      <c r="T3752" s="714"/>
      <c r="U3752" s="717"/>
      <c r="V3752" s="717">
        <v>42403</v>
      </c>
      <c r="W3752" s="717">
        <v>42403</v>
      </c>
      <c r="X3752" s="719" t="s">
        <v>14040</v>
      </c>
      <c r="Y3752" s="754">
        <v>745486.63</v>
      </c>
      <c r="Z3752" s="718" t="s">
        <v>14038</v>
      </c>
      <c r="AA3752" s="718">
        <v>4217039402</v>
      </c>
    </row>
    <row r="3753" spans="1:27" ht="45">
      <c r="A3753" s="475" t="s">
        <v>29475</v>
      </c>
      <c r="B3753" s="1181" t="s">
        <v>2047</v>
      </c>
      <c r="C3753" s="661">
        <v>4216003989</v>
      </c>
      <c r="D3753" s="715" t="s">
        <v>268</v>
      </c>
      <c r="E3753" s="716" t="s">
        <v>14041</v>
      </c>
      <c r="F3753" s="717">
        <v>42563</v>
      </c>
      <c r="G3753" s="717">
        <v>42723</v>
      </c>
      <c r="H3753" s="718" t="s">
        <v>14042</v>
      </c>
      <c r="I3753" s="719" t="s">
        <v>14034</v>
      </c>
      <c r="J3753" s="635">
        <v>1</v>
      </c>
      <c r="K3753" s="636">
        <v>1</v>
      </c>
      <c r="L3753" s="636">
        <f t="shared" si="122"/>
        <v>0</v>
      </c>
      <c r="M3753" s="637">
        <v>24465000</v>
      </c>
      <c r="N3753" s="637">
        <v>24465000</v>
      </c>
      <c r="O3753" s="665">
        <f t="shared" si="123"/>
        <v>0</v>
      </c>
      <c r="P3753" s="720">
        <f t="shared" si="124"/>
        <v>0</v>
      </c>
      <c r="Q3753" s="718" t="s">
        <v>14043</v>
      </c>
      <c r="R3753" s="718">
        <v>4205109214</v>
      </c>
      <c r="S3753" s="718" t="s">
        <v>14044</v>
      </c>
      <c r="T3753" s="716"/>
      <c r="U3753" s="716"/>
      <c r="V3753" s="717">
        <v>42730</v>
      </c>
      <c r="W3753" s="717">
        <v>42730</v>
      </c>
      <c r="X3753" s="721" t="s">
        <v>14045</v>
      </c>
      <c r="Y3753" s="722">
        <v>24465000</v>
      </c>
      <c r="Z3753" s="718" t="s">
        <v>14043</v>
      </c>
      <c r="AA3753" s="718">
        <v>4205109214</v>
      </c>
    </row>
    <row r="3754" spans="1:27" ht="78.75">
      <c r="A3754" s="475" t="s">
        <v>29476</v>
      </c>
      <c r="B3754" s="1181" t="s">
        <v>2047</v>
      </c>
      <c r="C3754" s="661">
        <v>4216003989</v>
      </c>
      <c r="D3754" s="715" t="s">
        <v>268</v>
      </c>
      <c r="E3754" s="716" t="s">
        <v>14046</v>
      </c>
      <c r="F3754" s="717">
        <v>42563</v>
      </c>
      <c r="G3754" s="717">
        <v>42723</v>
      </c>
      <c r="H3754" s="718" t="s">
        <v>14047</v>
      </c>
      <c r="I3754" s="719" t="s">
        <v>14034</v>
      </c>
      <c r="J3754" s="635">
        <v>1</v>
      </c>
      <c r="K3754" s="636">
        <v>1</v>
      </c>
      <c r="L3754" s="636">
        <f t="shared" si="122"/>
        <v>0</v>
      </c>
      <c r="M3754" s="637">
        <v>1000000</v>
      </c>
      <c r="N3754" s="637">
        <v>1000000</v>
      </c>
      <c r="O3754" s="665">
        <f t="shared" si="123"/>
        <v>0</v>
      </c>
      <c r="P3754" s="720">
        <f t="shared" si="124"/>
        <v>0</v>
      </c>
      <c r="Q3754" s="718" t="s">
        <v>14048</v>
      </c>
      <c r="R3754" s="718">
        <v>4217039402</v>
      </c>
      <c r="S3754" s="718" t="s">
        <v>14049</v>
      </c>
      <c r="T3754" s="716"/>
      <c r="U3754" s="716"/>
      <c r="V3754" s="717">
        <v>42730</v>
      </c>
      <c r="W3754" s="717">
        <v>42730</v>
      </c>
      <c r="X3754" s="721" t="s">
        <v>14050</v>
      </c>
      <c r="Y3754" s="722">
        <v>1000000</v>
      </c>
      <c r="Z3754" s="718" t="s">
        <v>14048</v>
      </c>
      <c r="AA3754" s="718">
        <v>4217039402</v>
      </c>
    </row>
    <row r="3755" spans="1:27" ht="56.25">
      <c r="A3755" s="475" t="s">
        <v>29477</v>
      </c>
      <c r="B3755" s="1181" t="s">
        <v>2047</v>
      </c>
      <c r="C3755" s="661">
        <v>4216003989</v>
      </c>
      <c r="D3755" s="715" t="s">
        <v>268</v>
      </c>
      <c r="E3755" s="721" t="s">
        <v>14051</v>
      </c>
      <c r="F3755" s="717">
        <v>42677</v>
      </c>
      <c r="G3755" s="717">
        <v>42692</v>
      </c>
      <c r="H3755" s="718" t="s">
        <v>14052</v>
      </c>
      <c r="I3755" s="719" t="s">
        <v>14034</v>
      </c>
      <c r="J3755" s="635">
        <v>1</v>
      </c>
      <c r="K3755" s="636">
        <v>1</v>
      </c>
      <c r="L3755" s="636">
        <f>J3755-K3755</f>
        <v>0</v>
      </c>
      <c r="M3755" s="637">
        <v>5530657.6100000003</v>
      </c>
      <c r="N3755" s="637">
        <v>5530657.6100000003</v>
      </c>
      <c r="O3755" s="665">
        <f>M3755-N3755</f>
        <v>0</v>
      </c>
      <c r="P3755" s="720">
        <f>100-N3755/M3755*100</f>
        <v>0</v>
      </c>
      <c r="Q3755" s="718" t="s">
        <v>1148</v>
      </c>
      <c r="R3755" s="718">
        <v>4205109214</v>
      </c>
      <c r="S3755" s="718" t="s">
        <v>14035</v>
      </c>
      <c r="T3755" s="729">
        <v>42711</v>
      </c>
      <c r="U3755" s="716"/>
      <c r="V3755" s="717">
        <v>42698</v>
      </c>
      <c r="W3755" s="717">
        <v>42698</v>
      </c>
      <c r="X3755" s="721" t="s">
        <v>14053</v>
      </c>
      <c r="Y3755" s="722">
        <v>5530657.6100000003</v>
      </c>
      <c r="Z3755" s="718" t="s">
        <v>1148</v>
      </c>
      <c r="AA3755" s="718">
        <v>4205109214</v>
      </c>
    </row>
    <row r="3756" spans="1:27" ht="90">
      <c r="A3756" s="475" t="s">
        <v>29478</v>
      </c>
      <c r="B3756" s="1181" t="s">
        <v>2047</v>
      </c>
      <c r="C3756" s="661">
        <v>4216003989</v>
      </c>
      <c r="D3756" s="715" t="s">
        <v>268</v>
      </c>
      <c r="E3756" s="721" t="s">
        <v>14054</v>
      </c>
      <c r="F3756" s="717">
        <v>42677</v>
      </c>
      <c r="G3756" s="717">
        <v>42692</v>
      </c>
      <c r="H3756" s="718" t="s">
        <v>14055</v>
      </c>
      <c r="I3756" s="719" t="s">
        <v>14034</v>
      </c>
      <c r="J3756" s="635">
        <v>1</v>
      </c>
      <c r="K3756" s="636">
        <v>1</v>
      </c>
      <c r="L3756" s="636">
        <f>J3756-K3756</f>
        <v>0</v>
      </c>
      <c r="M3756" s="637">
        <v>242506.47</v>
      </c>
      <c r="N3756" s="117">
        <v>242506.47</v>
      </c>
      <c r="O3756" s="665">
        <f>M3756-N3756</f>
        <v>0</v>
      </c>
      <c r="P3756" s="720">
        <f>100-N3756/M3756*100</f>
        <v>0</v>
      </c>
      <c r="Q3756" s="718" t="s">
        <v>14038</v>
      </c>
      <c r="R3756" s="718">
        <v>4217039402</v>
      </c>
      <c r="S3756" s="718" t="s">
        <v>14039</v>
      </c>
      <c r="T3756" s="729">
        <v>42718</v>
      </c>
      <c r="U3756" s="716"/>
      <c r="V3756" s="717">
        <v>42698</v>
      </c>
      <c r="W3756" s="717">
        <v>42698</v>
      </c>
      <c r="X3756" s="721" t="s">
        <v>14056</v>
      </c>
      <c r="Y3756" s="754">
        <v>242506.47</v>
      </c>
      <c r="Z3756" s="718" t="s">
        <v>14038</v>
      </c>
      <c r="AA3756" s="718">
        <v>4217039402</v>
      </c>
    </row>
    <row r="3757" spans="1:27" ht="67.5">
      <c r="A3757" s="475" t="s">
        <v>29479</v>
      </c>
      <c r="B3757" s="1181" t="s">
        <v>2047</v>
      </c>
      <c r="C3757" s="661">
        <v>4216004050</v>
      </c>
      <c r="D3757" s="715" t="s">
        <v>261</v>
      </c>
      <c r="E3757" s="716" t="s">
        <v>14057</v>
      </c>
      <c r="F3757" s="717" t="s">
        <v>860</v>
      </c>
      <c r="G3757" s="717">
        <v>42585</v>
      </c>
      <c r="H3757" s="718" t="s">
        <v>14058</v>
      </c>
      <c r="I3757" s="719" t="s">
        <v>13667</v>
      </c>
      <c r="J3757" s="635">
        <v>6</v>
      </c>
      <c r="K3757" s="724">
        <v>6</v>
      </c>
      <c r="L3757" s="636">
        <f t="shared" si="122"/>
        <v>0</v>
      </c>
      <c r="M3757" s="637">
        <v>212932.8</v>
      </c>
      <c r="N3757" s="637">
        <v>63879.42</v>
      </c>
      <c r="O3757" s="665">
        <f t="shared" si="123"/>
        <v>149053.38</v>
      </c>
      <c r="P3757" s="720">
        <f t="shared" si="124"/>
        <v>70.00019724532811</v>
      </c>
      <c r="Q3757" s="718" t="s">
        <v>13682</v>
      </c>
      <c r="R3757" s="718">
        <v>7724922443</v>
      </c>
      <c r="S3757" s="718" t="s">
        <v>13614</v>
      </c>
      <c r="T3757" s="729">
        <v>42601</v>
      </c>
      <c r="U3757" s="716"/>
      <c r="V3757" s="717">
        <v>42615</v>
      </c>
      <c r="W3757" s="717">
        <v>42615</v>
      </c>
      <c r="X3757" s="727" t="s">
        <v>14059</v>
      </c>
      <c r="Y3757" s="722">
        <v>63879.42</v>
      </c>
      <c r="Z3757" s="718" t="s">
        <v>13682</v>
      </c>
      <c r="AA3757" s="718">
        <v>7724922443</v>
      </c>
    </row>
    <row r="3758" spans="1:27" ht="56.25">
      <c r="A3758" s="475" t="s">
        <v>29480</v>
      </c>
      <c r="B3758" s="1181" t="s">
        <v>2047</v>
      </c>
      <c r="C3758" s="661">
        <v>4216003989</v>
      </c>
      <c r="D3758" s="715" t="s">
        <v>261</v>
      </c>
      <c r="E3758" s="716" t="s">
        <v>14060</v>
      </c>
      <c r="F3758" s="717">
        <v>42288</v>
      </c>
      <c r="G3758" s="717">
        <v>42345</v>
      </c>
      <c r="H3758" s="718" t="s">
        <v>13202</v>
      </c>
      <c r="I3758" s="661" t="s">
        <v>14061</v>
      </c>
      <c r="J3758" s="635">
        <v>2</v>
      </c>
      <c r="K3758" s="636">
        <v>2</v>
      </c>
      <c r="L3758" s="636">
        <f t="shared" si="122"/>
        <v>0</v>
      </c>
      <c r="M3758" s="637">
        <v>50000</v>
      </c>
      <c r="N3758" s="637">
        <v>46250</v>
      </c>
      <c r="O3758" s="665">
        <f t="shared" si="123"/>
        <v>3750</v>
      </c>
      <c r="P3758" s="720">
        <f t="shared" si="124"/>
        <v>7.5</v>
      </c>
      <c r="Q3758" s="718" t="s">
        <v>13465</v>
      </c>
      <c r="R3758" s="718">
        <v>7718538045</v>
      </c>
      <c r="S3758" s="718" t="s">
        <v>13216</v>
      </c>
      <c r="T3758" s="729">
        <v>42360</v>
      </c>
      <c r="U3758" s="717"/>
      <c r="V3758" s="717">
        <v>42380</v>
      </c>
      <c r="W3758" s="717">
        <v>42383</v>
      </c>
      <c r="X3758" s="719" t="s">
        <v>14062</v>
      </c>
      <c r="Y3758" s="722">
        <v>46250</v>
      </c>
      <c r="Z3758" s="718" t="s">
        <v>13465</v>
      </c>
      <c r="AA3758" s="718">
        <v>7718538045</v>
      </c>
    </row>
    <row r="3759" spans="1:27" ht="78.75">
      <c r="A3759" s="475" t="s">
        <v>29481</v>
      </c>
      <c r="B3759" s="1181" t="s">
        <v>2047</v>
      </c>
      <c r="C3759" s="661">
        <v>4216003989</v>
      </c>
      <c r="D3759" s="715" t="s">
        <v>261</v>
      </c>
      <c r="E3759" s="716" t="s">
        <v>14063</v>
      </c>
      <c r="F3759" s="717">
        <v>42288</v>
      </c>
      <c r="G3759" s="717">
        <v>42333</v>
      </c>
      <c r="H3759" s="718" t="s">
        <v>14064</v>
      </c>
      <c r="I3759" s="661" t="s">
        <v>14065</v>
      </c>
      <c r="J3759" s="635">
        <v>4</v>
      </c>
      <c r="K3759" s="636">
        <v>4</v>
      </c>
      <c r="L3759" s="636">
        <f t="shared" si="122"/>
        <v>0</v>
      </c>
      <c r="M3759" s="637">
        <v>3392903.62</v>
      </c>
      <c r="N3759" s="637">
        <v>2144811.83</v>
      </c>
      <c r="O3759" s="665">
        <f t="shared" si="123"/>
        <v>1248091.79</v>
      </c>
      <c r="P3759" s="720">
        <f t="shared" si="124"/>
        <v>36.785359378997043</v>
      </c>
      <c r="Q3759" s="718" t="s">
        <v>14066</v>
      </c>
      <c r="R3759" s="718">
        <v>4409005012</v>
      </c>
      <c r="S3759" s="718" t="s">
        <v>14067</v>
      </c>
      <c r="T3759" s="729">
        <v>42359</v>
      </c>
      <c r="U3759" s="717"/>
      <c r="V3759" s="717">
        <v>42380</v>
      </c>
      <c r="W3759" s="717">
        <v>42383</v>
      </c>
      <c r="X3759" s="719" t="s">
        <v>14068</v>
      </c>
      <c r="Y3759" s="722">
        <v>2144811.83</v>
      </c>
      <c r="Z3759" s="718" t="s">
        <v>14066</v>
      </c>
      <c r="AA3759" s="718">
        <v>4409005012</v>
      </c>
    </row>
    <row r="3760" spans="1:27" ht="90">
      <c r="A3760" s="475" t="s">
        <v>29482</v>
      </c>
      <c r="B3760" s="1181" t="s">
        <v>2047</v>
      </c>
      <c r="C3760" s="661">
        <v>4216003989</v>
      </c>
      <c r="D3760" s="715" t="s">
        <v>261</v>
      </c>
      <c r="E3760" s="716" t="s">
        <v>14069</v>
      </c>
      <c r="F3760" s="717">
        <v>42288</v>
      </c>
      <c r="G3760" s="717">
        <v>42335</v>
      </c>
      <c r="H3760" s="718" t="s">
        <v>13202</v>
      </c>
      <c r="I3760" s="661" t="s">
        <v>14070</v>
      </c>
      <c r="J3760" s="635">
        <v>2</v>
      </c>
      <c r="K3760" s="636">
        <v>2</v>
      </c>
      <c r="L3760" s="636">
        <f t="shared" si="122"/>
        <v>0</v>
      </c>
      <c r="M3760" s="637">
        <v>4501765.05</v>
      </c>
      <c r="N3760" s="637">
        <v>4299185.58</v>
      </c>
      <c r="O3760" s="665">
        <f t="shared" si="123"/>
        <v>202579.46999999974</v>
      </c>
      <c r="P3760" s="720">
        <f t="shared" si="124"/>
        <v>4.5000009496275197</v>
      </c>
      <c r="Q3760" s="718" t="s">
        <v>14071</v>
      </c>
      <c r="R3760" s="718">
        <v>1901120601</v>
      </c>
      <c r="S3760" s="718" t="s">
        <v>13351</v>
      </c>
      <c r="T3760" s="729">
        <v>42360</v>
      </c>
      <c r="U3760" s="717"/>
      <c r="V3760" s="717">
        <v>42380</v>
      </c>
      <c r="W3760" s="717">
        <v>42978</v>
      </c>
      <c r="X3760" s="719" t="s">
        <v>14072</v>
      </c>
      <c r="Y3760" s="722">
        <v>4299185.58</v>
      </c>
      <c r="Z3760" s="718" t="s">
        <v>14071</v>
      </c>
      <c r="AA3760" s="718">
        <v>1901120601</v>
      </c>
    </row>
    <row r="3761" spans="1:27" ht="168.75">
      <c r="A3761" s="475" t="s">
        <v>29483</v>
      </c>
      <c r="B3761" s="1181" t="s">
        <v>2047</v>
      </c>
      <c r="C3761" s="661">
        <v>4216003989</v>
      </c>
      <c r="D3761" s="715" t="s">
        <v>261</v>
      </c>
      <c r="E3761" s="716" t="s">
        <v>14073</v>
      </c>
      <c r="F3761" s="717">
        <v>42288</v>
      </c>
      <c r="G3761" s="717">
        <v>42338</v>
      </c>
      <c r="H3761" s="718" t="s">
        <v>14074</v>
      </c>
      <c r="I3761" s="661" t="s">
        <v>14075</v>
      </c>
      <c r="J3761" s="635">
        <v>2</v>
      </c>
      <c r="K3761" s="636">
        <v>2</v>
      </c>
      <c r="L3761" s="636">
        <f t="shared" si="122"/>
        <v>0</v>
      </c>
      <c r="M3761" s="637">
        <v>2292988</v>
      </c>
      <c r="N3761" s="637">
        <v>2270058</v>
      </c>
      <c r="O3761" s="665">
        <f t="shared" si="123"/>
        <v>22930</v>
      </c>
      <c r="P3761" s="720">
        <f t="shared" si="124"/>
        <v>1.0000052333461724</v>
      </c>
      <c r="Q3761" s="718" t="s">
        <v>13274</v>
      </c>
      <c r="R3761" s="718">
        <v>4217166665</v>
      </c>
      <c r="S3761" s="718" t="s">
        <v>13275</v>
      </c>
      <c r="T3761" s="729">
        <v>42359</v>
      </c>
      <c r="U3761" s="717"/>
      <c r="V3761" s="717">
        <v>42380</v>
      </c>
      <c r="W3761" s="717">
        <v>42383</v>
      </c>
      <c r="X3761" s="719" t="s">
        <v>14076</v>
      </c>
      <c r="Y3761" s="722">
        <v>2270058</v>
      </c>
      <c r="Z3761" s="718" t="s">
        <v>13274</v>
      </c>
      <c r="AA3761" s="718">
        <v>4217166665</v>
      </c>
    </row>
    <row r="3762" spans="1:27" ht="101.25">
      <c r="A3762" s="475" t="s">
        <v>29484</v>
      </c>
      <c r="B3762" s="1181" t="s">
        <v>2047</v>
      </c>
      <c r="C3762" s="661">
        <v>4216003989</v>
      </c>
      <c r="D3762" s="715" t="s">
        <v>261</v>
      </c>
      <c r="E3762" s="716" t="s">
        <v>14077</v>
      </c>
      <c r="F3762" s="717">
        <v>42288</v>
      </c>
      <c r="G3762" s="717">
        <v>42342</v>
      </c>
      <c r="H3762" s="718" t="s">
        <v>14078</v>
      </c>
      <c r="I3762" s="661" t="s">
        <v>1346</v>
      </c>
      <c r="J3762" s="635">
        <v>2</v>
      </c>
      <c r="K3762" s="636">
        <v>2</v>
      </c>
      <c r="L3762" s="636">
        <f t="shared" si="122"/>
        <v>0</v>
      </c>
      <c r="M3762" s="637">
        <v>347200</v>
      </c>
      <c r="N3762" s="637">
        <v>76000</v>
      </c>
      <c r="O3762" s="665">
        <f t="shared" si="123"/>
        <v>271200</v>
      </c>
      <c r="P3762" s="720">
        <f t="shared" si="124"/>
        <v>78.110599078341011</v>
      </c>
      <c r="Q3762" s="718" t="s">
        <v>1347</v>
      </c>
      <c r="R3762" s="718">
        <v>5407205145</v>
      </c>
      <c r="S3762" s="718" t="s">
        <v>14079</v>
      </c>
      <c r="T3762" s="729">
        <v>42360</v>
      </c>
      <c r="U3762" s="717"/>
      <c r="V3762" s="717">
        <v>42380</v>
      </c>
      <c r="W3762" s="717">
        <v>42383</v>
      </c>
      <c r="X3762" s="719" t="s">
        <v>14080</v>
      </c>
      <c r="Y3762" s="722">
        <v>76000</v>
      </c>
      <c r="Z3762" s="718" t="s">
        <v>1347</v>
      </c>
      <c r="AA3762" s="718">
        <v>5407205145</v>
      </c>
    </row>
    <row r="3763" spans="1:27" ht="56.25">
      <c r="A3763" s="475" t="s">
        <v>29485</v>
      </c>
      <c r="B3763" s="1181" t="s">
        <v>2047</v>
      </c>
      <c r="C3763" s="661">
        <v>4216003989</v>
      </c>
      <c r="D3763" s="715" t="s">
        <v>261</v>
      </c>
      <c r="E3763" s="716" t="s">
        <v>14081</v>
      </c>
      <c r="F3763" s="717">
        <v>42288</v>
      </c>
      <c r="G3763" s="717">
        <v>42342</v>
      </c>
      <c r="H3763" s="718" t="s">
        <v>13202</v>
      </c>
      <c r="I3763" s="661" t="s">
        <v>14082</v>
      </c>
      <c r="J3763" s="635">
        <v>2</v>
      </c>
      <c r="K3763" s="636">
        <v>2</v>
      </c>
      <c r="L3763" s="636">
        <f t="shared" si="122"/>
        <v>0</v>
      </c>
      <c r="M3763" s="637">
        <v>175000</v>
      </c>
      <c r="N3763" s="637">
        <v>132125</v>
      </c>
      <c r="O3763" s="665">
        <f t="shared" si="123"/>
        <v>42875</v>
      </c>
      <c r="P3763" s="720">
        <f t="shared" si="124"/>
        <v>24.5</v>
      </c>
      <c r="Q3763" s="718" t="s">
        <v>13204</v>
      </c>
      <c r="R3763" s="718">
        <v>7726311464</v>
      </c>
      <c r="S3763" s="718" t="s">
        <v>13205</v>
      </c>
      <c r="T3763" s="729">
        <v>42360</v>
      </c>
      <c r="U3763" s="717"/>
      <c r="V3763" s="717">
        <v>42380</v>
      </c>
      <c r="W3763" s="717">
        <v>42383</v>
      </c>
      <c r="X3763" s="719" t="s">
        <v>14083</v>
      </c>
      <c r="Y3763" s="722">
        <v>132125</v>
      </c>
      <c r="Z3763" s="718" t="s">
        <v>13204</v>
      </c>
      <c r="AA3763" s="718">
        <v>7726311464</v>
      </c>
    </row>
    <row r="3764" spans="1:27" ht="101.25">
      <c r="A3764" s="475" t="s">
        <v>29486</v>
      </c>
      <c r="B3764" s="1181" t="s">
        <v>2047</v>
      </c>
      <c r="C3764" s="661">
        <v>4216003989</v>
      </c>
      <c r="D3764" s="715" t="s">
        <v>261</v>
      </c>
      <c r="E3764" s="716" t="s">
        <v>14084</v>
      </c>
      <c r="F3764" s="717">
        <v>42288</v>
      </c>
      <c r="G3764" s="717">
        <v>42335</v>
      </c>
      <c r="H3764" s="718" t="s">
        <v>14085</v>
      </c>
      <c r="I3764" s="661" t="s">
        <v>14086</v>
      </c>
      <c r="J3764" s="635">
        <v>3</v>
      </c>
      <c r="K3764" s="636">
        <v>3</v>
      </c>
      <c r="L3764" s="636">
        <f t="shared" si="122"/>
        <v>0</v>
      </c>
      <c r="M3764" s="637">
        <v>4471939.2</v>
      </c>
      <c r="N3764" s="637">
        <v>4404860.0999999996</v>
      </c>
      <c r="O3764" s="665">
        <f t="shared" si="123"/>
        <v>67079.100000000559</v>
      </c>
      <c r="P3764" s="720">
        <f t="shared" si="124"/>
        <v>1.5000002683399742</v>
      </c>
      <c r="Q3764" s="718" t="s">
        <v>14087</v>
      </c>
      <c r="R3764" s="718">
        <v>4217162533</v>
      </c>
      <c r="S3764" s="718" t="s">
        <v>14088</v>
      </c>
      <c r="T3764" s="729">
        <v>42360</v>
      </c>
      <c r="U3764" s="717"/>
      <c r="V3764" s="717">
        <v>42380</v>
      </c>
      <c r="W3764" s="717">
        <v>42383</v>
      </c>
      <c r="X3764" s="719" t="s">
        <v>14089</v>
      </c>
      <c r="Y3764" s="722">
        <v>4404860.0999999996</v>
      </c>
      <c r="Z3764" s="718" t="s">
        <v>14087</v>
      </c>
      <c r="AA3764" s="718">
        <v>4217162533</v>
      </c>
    </row>
    <row r="3765" spans="1:27" ht="101.25">
      <c r="A3765" s="475" t="s">
        <v>29487</v>
      </c>
      <c r="B3765" s="1181" t="s">
        <v>2047</v>
      </c>
      <c r="C3765" s="661">
        <v>4216003989</v>
      </c>
      <c r="D3765" s="715" t="s">
        <v>261</v>
      </c>
      <c r="E3765" s="716" t="s">
        <v>14090</v>
      </c>
      <c r="F3765" s="717">
        <v>42288</v>
      </c>
      <c r="G3765" s="717">
        <v>42333</v>
      </c>
      <c r="H3765" s="718" t="s">
        <v>14064</v>
      </c>
      <c r="I3765" s="661" t="s">
        <v>14091</v>
      </c>
      <c r="J3765" s="635">
        <v>2</v>
      </c>
      <c r="K3765" s="636">
        <v>2</v>
      </c>
      <c r="L3765" s="636">
        <f t="shared" si="122"/>
        <v>0</v>
      </c>
      <c r="M3765" s="637">
        <v>4180937.28</v>
      </c>
      <c r="N3765" s="637">
        <v>2236801.11</v>
      </c>
      <c r="O3765" s="665">
        <f t="shared" si="123"/>
        <v>1944136.17</v>
      </c>
      <c r="P3765" s="720">
        <f t="shared" si="124"/>
        <v>46.500008007773793</v>
      </c>
      <c r="Q3765" s="718" t="s">
        <v>13991</v>
      </c>
      <c r="R3765" s="718">
        <v>4223005578</v>
      </c>
      <c r="S3765" s="718" t="s">
        <v>14092</v>
      </c>
      <c r="T3765" s="729">
        <v>42359</v>
      </c>
      <c r="U3765" s="717"/>
      <c r="V3765" s="717">
        <v>42381</v>
      </c>
      <c r="W3765" s="717">
        <v>42384</v>
      </c>
      <c r="X3765" s="719" t="s">
        <v>14093</v>
      </c>
      <c r="Y3765" s="722">
        <v>2236801.11</v>
      </c>
      <c r="Z3765" s="718" t="s">
        <v>13991</v>
      </c>
      <c r="AA3765" s="718">
        <v>4223005578</v>
      </c>
    </row>
    <row r="3766" spans="1:27" ht="78.75">
      <c r="A3766" s="475" t="s">
        <v>29488</v>
      </c>
      <c r="B3766" s="1181" t="s">
        <v>2047</v>
      </c>
      <c r="C3766" s="661">
        <v>4216003989</v>
      </c>
      <c r="D3766" s="715" t="s">
        <v>261</v>
      </c>
      <c r="E3766" s="715" t="s">
        <v>14094</v>
      </c>
      <c r="F3766" s="717">
        <v>42288</v>
      </c>
      <c r="G3766" s="717">
        <v>42352</v>
      </c>
      <c r="H3766" s="718" t="s">
        <v>13202</v>
      </c>
      <c r="I3766" s="661" t="s">
        <v>14095</v>
      </c>
      <c r="J3766" s="635">
        <v>2</v>
      </c>
      <c r="K3766" s="636">
        <v>2</v>
      </c>
      <c r="L3766" s="636">
        <f t="shared" si="122"/>
        <v>0</v>
      </c>
      <c r="M3766" s="637">
        <v>159392.67000000001</v>
      </c>
      <c r="N3766" s="637">
        <v>130000</v>
      </c>
      <c r="O3766" s="665">
        <f t="shared" si="123"/>
        <v>29392.670000000013</v>
      </c>
      <c r="P3766" s="720">
        <f t="shared" si="124"/>
        <v>18.4404151081728</v>
      </c>
      <c r="Q3766" s="718" t="s">
        <v>13263</v>
      </c>
      <c r="R3766" s="718">
        <v>5408130693</v>
      </c>
      <c r="S3766" s="718" t="s">
        <v>13226</v>
      </c>
      <c r="T3766" s="717">
        <v>42367</v>
      </c>
      <c r="U3766" s="717"/>
      <c r="V3766" s="717">
        <v>42382</v>
      </c>
      <c r="W3766" s="717">
        <v>42384</v>
      </c>
      <c r="X3766" s="719" t="s">
        <v>14096</v>
      </c>
      <c r="Y3766" s="722">
        <v>130000</v>
      </c>
      <c r="Z3766" s="718" t="s">
        <v>13263</v>
      </c>
      <c r="AA3766" s="718">
        <v>5408130693</v>
      </c>
    </row>
    <row r="3767" spans="1:27" ht="101.25">
      <c r="A3767" s="475" t="s">
        <v>29489</v>
      </c>
      <c r="B3767" s="1181" t="s">
        <v>2047</v>
      </c>
      <c r="C3767" s="661">
        <v>4216003989</v>
      </c>
      <c r="D3767" s="715" t="s">
        <v>261</v>
      </c>
      <c r="E3767" s="715" t="s">
        <v>14097</v>
      </c>
      <c r="F3767" s="717">
        <v>42288</v>
      </c>
      <c r="G3767" s="717">
        <v>42354</v>
      </c>
      <c r="H3767" s="718" t="s">
        <v>14098</v>
      </c>
      <c r="I3767" s="661" t="s">
        <v>14099</v>
      </c>
      <c r="J3767" s="635">
        <v>4</v>
      </c>
      <c r="K3767" s="636">
        <v>4</v>
      </c>
      <c r="L3767" s="636">
        <f t="shared" si="122"/>
        <v>0</v>
      </c>
      <c r="M3767" s="637">
        <v>2007797.44</v>
      </c>
      <c r="N3767" s="637">
        <v>1500811.01</v>
      </c>
      <c r="O3767" s="665">
        <f t="shared" si="123"/>
        <v>506986.42999999993</v>
      </c>
      <c r="P3767" s="720">
        <f t="shared" si="124"/>
        <v>25.250875407033092</v>
      </c>
      <c r="Q3767" s="718" t="s">
        <v>14100</v>
      </c>
      <c r="R3767" s="718">
        <v>5401305150</v>
      </c>
      <c r="S3767" s="718" t="s">
        <v>14101</v>
      </c>
      <c r="T3767" s="729">
        <v>42367</v>
      </c>
      <c r="U3767" s="717"/>
      <c r="V3767" s="717">
        <v>42382</v>
      </c>
      <c r="W3767" s="717">
        <v>42383</v>
      </c>
      <c r="X3767" s="719" t="s">
        <v>14102</v>
      </c>
      <c r="Y3767" s="722">
        <v>1500811.01</v>
      </c>
      <c r="Z3767" s="718" t="s">
        <v>14100</v>
      </c>
      <c r="AA3767" s="718">
        <v>5401305150</v>
      </c>
    </row>
    <row r="3768" spans="1:27" ht="33.75">
      <c r="A3768" s="475" t="s">
        <v>29490</v>
      </c>
      <c r="B3768" s="1181" t="s">
        <v>2047</v>
      </c>
      <c r="C3768" s="661">
        <v>4216003989</v>
      </c>
      <c r="D3768" s="715" t="s">
        <v>261</v>
      </c>
      <c r="E3768" s="716" t="s">
        <v>14103</v>
      </c>
      <c r="F3768" s="717">
        <v>42288</v>
      </c>
      <c r="G3768" s="717">
        <v>42342</v>
      </c>
      <c r="H3768" s="718" t="s">
        <v>14104</v>
      </c>
      <c r="I3768" s="661" t="s">
        <v>14105</v>
      </c>
      <c r="J3768" s="635">
        <v>2</v>
      </c>
      <c r="K3768" s="636">
        <v>2</v>
      </c>
      <c r="L3768" s="636">
        <f t="shared" si="122"/>
        <v>0</v>
      </c>
      <c r="M3768" s="637">
        <v>310000</v>
      </c>
      <c r="N3768" s="637">
        <v>260391.38</v>
      </c>
      <c r="O3768" s="665">
        <f t="shared" si="123"/>
        <v>49608.619999999995</v>
      </c>
      <c r="P3768" s="720">
        <f t="shared" si="124"/>
        <v>16.00278064516128</v>
      </c>
      <c r="Q3768" s="718" t="s">
        <v>13384</v>
      </c>
      <c r="R3768" s="718">
        <v>7731241639</v>
      </c>
      <c r="S3768" s="718" t="s">
        <v>13385</v>
      </c>
      <c r="T3768" s="729">
        <v>42363</v>
      </c>
      <c r="U3768" s="717"/>
      <c r="V3768" s="717">
        <v>42383</v>
      </c>
      <c r="W3768" s="717">
        <v>42387</v>
      </c>
      <c r="X3768" s="719" t="s">
        <v>14106</v>
      </c>
      <c r="Y3768" s="722">
        <v>260391.38</v>
      </c>
      <c r="Z3768" s="718" t="s">
        <v>13384</v>
      </c>
      <c r="AA3768" s="718">
        <v>7731241639</v>
      </c>
    </row>
    <row r="3769" spans="1:27" ht="67.5">
      <c r="A3769" s="475" t="s">
        <v>29491</v>
      </c>
      <c r="B3769" s="1181" t="s">
        <v>2047</v>
      </c>
      <c r="C3769" s="661">
        <v>4216003989</v>
      </c>
      <c r="D3769" s="715" t="s">
        <v>261</v>
      </c>
      <c r="E3769" s="715" t="s">
        <v>14107</v>
      </c>
      <c r="F3769" s="717">
        <v>42288</v>
      </c>
      <c r="G3769" s="717">
        <v>42352</v>
      </c>
      <c r="H3769" s="718" t="s">
        <v>13202</v>
      </c>
      <c r="I3769" s="661" t="s">
        <v>14108</v>
      </c>
      <c r="J3769" s="635">
        <v>3</v>
      </c>
      <c r="K3769" s="636">
        <v>3</v>
      </c>
      <c r="L3769" s="636">
        <f t="shared" si="122"/>
        <v>0</v>
      </c>
      <c r="M3769" s="637">
        <v>999109.44</v>
      </c>
      <c r="N3769" s="637">
        <v>268100.58</v>
      </c>
      <c r="O3769" s="665">
        <f t="shared" si="123"/>
        <v>731008.85999999987</v>
      </c>
      <c r="P3769" s="720">
        <f t="shared" si="124"/>
        <v>73.166044752815054</v>
      </c>
      <c r="Q3769" s="718" t="s">
        <v>13220</v>
      </c>
      <c r="R3769" s="718">
        <v>7726311464</v>
      </c>
      <c r="S3769" s="718" t="s">
        <v>13221</v>
      </c>
      <c r="T3769" s="717">
        <v>42733</v>
      </c>
      <c r="U3769" s="717"/>
      <c r="V3769" s="717">
        <v>42384</v>
      </c>
      <c r="W3769" s="717">
        <v>42387</v>
      </c>
      <c r="X3769" s="734" t="s">
        <v>14109</v>
      </c>
      <c r="Y3769" s="722">
        <v>268100.58</v>
      </c>
      <c r="Z3769" s="718" t="s">
        <v>13220</v>
      </c>
      <c r="AA3769" s="718">
        <v>7726311464</v>
      </c>
    </row>
    <row r="3770" spans="1:27" ht="67.5">
      <c r="A3770" s="475" t="s">
        <v>29492</v>
      </c>
      <c r="B3770" s="1181" t="s">
        <v>2047</v>
      </c>
      <c r="C3770" s="661">
        <v>4216003989</v>
      </c>
      <c r="D3770" s="715" t="s">
        <v>261</v>
      </c>
      <c r="E3770" s="715" t="s">
        <v>14110</v>
      </c>
      <c r="F3770" s="717">
        <v>42288</v>
      </c>
      <c r="G3770" s="717">
        <v>42352</v>
      </c>
      <c r="H3770" s="718" t="s">
        <v>13202</v>
      </c>
      <c r="I3770" s="661" t="s">
        <v>14111</v>
      </c>
      <c r="J3770" s="635">
        <v>2</v>
      </c>
      <c r="K3770" s="636">
        <v>2</v>
      </c>
      <c r="L3770" s="636">
        <f t="shared" si="122"/>
        <v>0</v>
      </c>
      <c r="M3770" s="637">
        <v>354940.51</v>
      </c>
      <c r="N3770" s="637">
        <v>278225.3</v>
      </c>
      <c r="O3770" s="665">
        <f t="shared" si="123"/>
        <v>76715.210000000021</v>
      </c>
      <c r="P3770" s="720">
        <f t="shared" si="124"/>
        <v>21.613540252139714</v>
      </c>
      <c r="Q3770" s="718" t="s">
        <v>13220</v>
      </c>
      <c r="R3770" s="718">
        <v>7726311464</v>
      </c>
      <c r="S3770" s="718" t="s">
        <v>13221</v>
      </c>
      <c r="T3770" s="729">
        <v>42733</v>
      </c>
      <c r="U3770" s="717"/>
      <c r="V3770" s="717">
        <v>42387</v>
      </c>
      <c r="W3770" s="717">
        <v>42388</v>
      </c>
      <c r="X3770" s="719" t="s">
        <v>14112</v>
      </c>
      <c r="Y3770" s="722">
        <v>278225.3</v>
      </c>
      <c r="Z3770" s="718" t="s">
        <v>13220</v>
      </c>
      <c r="AA3770" s="718">
        <v>7726311464</v>
      </c>
    </row>
    <row r="3771" spans="1:27" ht="101.25">
      <c r="A3771" s="475" t="s">
        <v>29493</v>
      </c>
      <c r="B3771" s="1181" t="s">
        <v>2047</v>
      </c>
      <c r="C3771" s="661">
        <v>4216003989</v>
      </c>
      <c r="D3771" s="715" t="s">
        <v>261</v>
      </c>
      <c r="E3771" s="716" t="s">
        <v>14113</v>
      </c>
      <c r="F3771" s="717">
        <v>42288</v>
      </c>
      <c r="G3771" s="717">
        <v>42346</v>
      </c>
      <c r="H3771" s="718" t="s">
        <v>14114</v>
      </c>
      <c r="I3771" s="661" t="s">
        <v>14115</v>
      </c>
      <c r="J3771" s="635">
        <v>3</v>
      </c>
      <c r="K3771" s="636">
        <v>3</v>
      </c>
      <c r="L3771" s="636">
        <f t="shared" si="122"/>
        <v>0</v>
      </c>
      <c r="M3771" s="637">
        <v>8548289.6400000006</v>
      </c>
      <c r="N3771" s="637">
        <v>8420000</v>
      </c>
      <c r="O3771" s="665">
        <f t="shared" si="123"/>
        <v>128289.6400000006</v>
      </c>
      <c r="P3771" s="720">
        <f t="shared" si="124"/>
        <v>1.5007638416894054</v>
      </c>
      <c r="Q3771" s="718" t="s">
        <v>14116</v>
      </c>
      <c r="R3771" s="718">
        <v>4217103175</v>
      </c>
      <c r="S3771" s="718" t="s">
        <v>14117</v>
      </c>
      <c r="T3771" s="729">
        <v>42367</v>
      </c>
      <c r="U3771" s="717"/>
      <c r="V3771" s="717">
        <v>42387</v>
      </c>
      <c r="W3771" s="717">
        <v>42388</v>
      </c>
      <c r="X3771" s="719" t="s">
        <v>14118</v>
      </c>
      <c r="Y3771" s="722">
        <v>8420000</v>
      </c>
      <c r="Z3771" s="718" t="s">
        <v>14116</v>
      </c>
      <c r="AA3771" s="718">
        <v>4217103175</v>
      </c>
    </row>
    <row r="3772" spans="1:27" ht="78.75">
      <c r="A3772" s="475" t="s">
        <v>29494</v>
      </c>
      <c r="B3772" s="1181" t="s">
        <v>2047</v>
      </c>
      <c r="C3772" s="661">
        <v>4216003989</v>
      </c>
      <c r="D3772" s="715" t="s">
        <v>261</v>
      </c>
      <c r="E3772" s="716" t="s">
        <v>14119</v>
      </c>
      <c r="F3772" s="717">
        <v>42288</v>
      </c>
      <c r="G3772" s="717">
        <v>42348</v>
      </c>
      <c r="H3772" s="718" t="s">
        <v>14120</v>
      </c>
      <c r="I3772" s="661" t="s">
        <v>14121</v>
      </c>
      <c r="J3772" s="635">
        <v>2</v>
      </c>
      <c r="K3772" s="636">
        <v>2</v>
      </c>
      <c r="L3772" s="636">
        <f t="shared" si="122"/>
        <v>0</v>
      </c>
      <c r="M3772" s="637">
        <v>833122.83</v>
      </c>
      <c r="N3772" s="637">
        <v>820626</v>
      </c>
      <c r="O3772" s="665">
        <f t="shared" si="123"/>
        <v>12496.829999999958</v>
      </c>
      <c r="P3772" s="720">
        <f t="shared" si="124"/>
        <v>1.4999985056225142</v>
      </c>
      <c r="Q3772" s="718" t="s">
        <v>14122</v>
      </c>
      <c r="R3772" s="731">
        <v>420517361409</v>
      </c>
      <c r="S3772" s="718" t="s">
        <v>14123</v>
      </c>
      <c r="T3772" s="729">
        <v>42381</v>
      </c>
      <c r="U3772" s="717"/>
      <c r="V3772" s="717">
        <v>42395</v>
      </c>
      <c r="W3772" s="717">
        <v>42396</v>
      </c>
      <c r="X3772" s="719" t="s">
        <v>14124</v>
      </c>
      <c r="Y3772" s="722">
        <v>820626</v>
      </c>
      <c r="Z3772" s="718" t="s">
        <v>14122</v>
      </c>
      <c r="AA3772" s="731">
        <v>420517361409</v>
      </c>
    </row>
    <row r="3773" spans="1:27" ht="90">
      <c r="A3773" s="475" t="s">
        <v>29495</v>
      </c>
      <c r="B3773" s="1181" t="s">
        <v>2047</v>
      </c>
      <c r="C3773" s="661">
        <v>4216003989</v>
      </c>
      <c r="D3773" s="715" t="s">
        <v>261</v>
      </c>
      <c r="E3773" s="715" t="s">
        <v>14125</v>
      </c>
      <c r="F3773" s="717">
        <v>42288</v>
      </c>
      <c r="G3773" s="717">
        <v>42349</v>
      </c>
      <c r="H3773" s="718" t="s">
        <v>14126</v>
      </c>
      <c r="I3773" s="661" t="s">
        <v>14127</v>
      </c>
      <c r="J3773" s="635">
        <v>2</v>
      </c>
      <c r="K3773" s="636">
        <v>2</v>
      </c>
      <c r="L3773" s="636">
        <f t="shared" ref="L3773:L3836" si="125">J3773-K3773</f>
        <v>0</v>
      </c>
      <c r="M3773" s="637">
        <v>590304</v>
      </c>
      <c r="N3773" s="637">
        <v>584400</v>
      </c>
      <c r="O3773" s="665">
        <f t="shared" ref="O3773:O3836" si="126">M3773-N3773</f>
        <v>5904</v>
      </c>
      <c r="P3773" s="720">
        <f t="shared" ref="P3773:P3836" si="127">100-N3773/M3773*100</f>
        <v>1.000162628069603</v>
      </c>
      <c r="Q3773" s="718" t="s">
        <v>13274</v>
      </c>
      <c r="R3773" s="718">
        <v>4217166665</v>
      </c>
      <c r="S3773" s="718" t="s">
        <v>13275</v>
      </c>
      <c r="T3773" s="729">
        <v>42381</v>
      </c>
      <c r="U3773" s="717"/>
      <c r="V3773" s="717">
        <v>42395</v>
      </c>
      <c r="W3773" s="717">
        <v>42396</v>
      </c>
      <c r="X3773" s="719" t="s">
        <v>14128</v>
      </c>
      <c r="Y3773" s="722">
        <v>584400</v>
      </c>
      <c r="Z3773" s="718" t="s">
        <v>13274</v>
      </c>
      <c r="AA3773" s="718">
        <v>4217166665</v>
      </c>
    </row>
    <row r="3774" spans="1:27" ht="90">
      <c r="A3774" s="475" t="s">
        <v>29496</v>
      </c>
      <c r="B3774" s="1181" t="s">
        <v>2047</v>
      </c>
      <c r="C3774" s="661">
        <v>4216003989</v>
      </c>
      <c r="D3774" s="715" t="s">
        <v>261</v>
      </c>
      <c r="E3774" s="716" t="s">
        <v>14129</v>
      </c>
      <c r="F3774" s="717">
        <v>42288</v>
      </c>
      <c r="G3774" s="717">
        <v>42348</v>
      </c>
      <c r="H3774" s="718" t="s">
        <v>14130</v>
      </c>
      <c r="I3774" s="661" t="s">
        <v>14121</v>
      </c>
      <c r="J3774" s="635">
        <v>2</v>
      </c>
      <c r="K3774" s="636">
        <v>2</v>
      </c>
      <c r="L3774" s="636">
        <f t="shared" si="125"/>
        <v>0</v>
      </c>
      <c r="M3774" s="637">
        <v>23046405.120000001</v>
      </c>
      <c r="N3774" s="637">
        <v>22815941</v>
      </c>
      <c r="O3774" s="665">
        <f t="shared" si="126"/>
        <v>230464.12000000104</v>
      </c>
      <c r="P3774" s="720">
        <f t="shared" si="127"/>
        <v>1.0000002985281213</v>
      </c>
      <c r="Q3774" s="718" t="s">
        <v>14131</v>
      </c>
      <c r="R3774" s="747">
        <v>420516755545</v>
      </c>
      <c r="S3774" s="718" t="s">
        <v>14132</v>
      </c>
      <c r="T3774" s="729">
        <v>42381</v>
      </c>
      <c r="U3774" s="717"/>
      <c r="V3774" s="717">
        <v>42395</v>
      </c>
      <c r="W3774" s="717">
        <v>42397</v>
      </c>
      <c r="X3774" s="719" t="s">
        <v>14133</v>
      </c>
      <c r="Y3774" s="722">
        <v>22815941</v>
      </c>
      <c r="Z3774" s="718" t="s">
        <v>14131</v>
      </c>
      <c r="AA3774" s="747">
        <v>420516755545</v>
      </c>
    </row>
    <row r="3775" spans="1:27" ht="90">
      <c r="A3775" s="475" t="s">
        <v>29497</v>
      </c>
      <c r="B3775" s="1181" t="s">
        <v>2047</v>
      </c>
      <c r="C3775" s="661">
        <v>4216003989</v>
      </c>
      <c r="D3775" s="715" t="s">
        <v>261</v>
      </c>
      <c r="E3775" s="716" t="s">
        <v>14134</v>
      </c>
      <c r="F3775" s="717">
        <v>42288</v>
      </c>
      <c r="G3775" s="717">
        <v>42349</v>
      </c>
      <c r="H3775" s="718" t="s">
        <v>13202</v>
      </c>
      <c r="I3775" s="661" t="s">
        <v>14135</v>
      </c>
      <c r="J3775" s="635">
        <v>3</v>
      </c>
      <c r="K3775" s="636">
        <v>3</v>
      </c>
      <c r="L3775" s="636">
        <f t="shared" si="125"/>
        <v>0</v>
      </c>
      <c r="M3775" s="637">
        <v>404170.2</v>
      </c>
      <c r="N3775" s="637">
        <v>186459.61</v>
      </c>
      <c r="O3775" s="665">
        <f t="shared" si="126"/>
        <v>217710.59000000003</v>
      </c>
      <c r="P3775" s="720">
        <f t="shared" si="127"/>
        <v>53.866066820364296</v>
      </c>
      <c r="Q3775" s="718" t="s">
        <v>13220</v>
      </c>
      <c r="R3775" s="718">
        <v>7726311464</v>
      </c>
      <c r="S3775" s="718" t="s">
        <v>13221</v>
      </c>
      <c r="T3775" s="729">
        <v>42382</v>
      </c>
      <c r="U3775" s="717"/>
      <c r="V3775" s="717">
        <v>42396</v>
      </c>
      <c r="W3775" s="717">
        <v>42397</v>
      </c>
      <c r="X3775" s="719" t="s">
        <v>14136</v>
      </c>
      <c r="Y3775" s="722">
        <v>186459.61</v>
      </c>
      <c r="Z3775" s="718" t="s">
        <v>13220</v>
      </c>
      <c r="AA3775" s="718">
        <v>7726311464</v>
      </c>
    </row>
    <row r="3776" spans="1:27" ht="191.25">
      <c r="A3776" s="475" t="s">
        <v>29498</v>
      </c>
      <c r="B3776" s="1181" t="s">
        <v>2047</v>
      </c>
      <c r="C3776" s="661">
        <v>4216003989</v>
      </c>
      <c r="D3776" s="715" t="s">
        <v>261</v>
      </c>
      <c r="E3776" s="715" t="s">
        <v>14137</v>
      </c>
      <c r="F3776" s="717">
        <v>42288</v>
      </c>
      <c r="G3776" s="717">
        <v>42356</v>
      </c>
      <c r="H3776" s="718" t="s">
        <v>14138</v>
      </c>
      <c r="I3776" s="661" t="s">
        <v>14139</v>
      </c>
      <c r="J3776" s="635">
        <v>8</v>
      </c>
      <c r="K3776" s="636">
        <v>8</v>
      </c>
      <c r="L3776" s="636">
        <f t="shared" si="125"/>
        <v>0</v>
      </c>
      <c r="M3776" s="637">
        <v>1188000</v>
      </c>
      <c r="N3776" s="637">
        <v>109974.28</v>
      </c>
      <c r="O3776" s="665">
        <f t="shared" si="126"/>
        <v>1078025.72</v>
      </c>
      <c r="P3776" s="720">
        <f t="shared" si="127"/>
        <v>90.742905723905722</v>
      </c>
      <c r="Q3776" s="718" t="s">
        <v>6581</v>
      </c>
      <c r="R3776" s="718">
        <v>4205209843</v>
      </c>
      <c r="S3776" s="718" t="s">
        <v>14140</v>
      </c>
      <c r="T3776" s="729">
        <v>42382</v>
      </c>
      <c r="U3776" s="717"/>
      <c r="V3776" s="717">
        <v>42396</v>
      </c>
      <c r="W3776" s="717">
        <v>42398</v>
      </c>
      <c r="X3776" s="719" t="s">
        <v>14036</v>
      </c>
      <c r="Y3776" s="722">
        <v>109974.28</v>
      </c>
      <c r="Z3776" s="718" t="s">
        <v>6581</v>
      </c>
      <c r="AA3776" s="718">
        <v>4205209843</v>
      </c>
    </row>
    <row r="3777" spans="1:27" ht="101.25">
      <c r="A3777" s="475" t="s">
        <v>29499</v>
      </c>
      <c r="B3777" s="1181" t="s">
        <v>2047</v>
      </c>
      <c r="C3777" s="661">
        <v>4216003989</v>
      </c>
      <c r="D3777" s="715" t="s">
        <v>261</v>
      </c>
      <c r="E3777" s="715" t="s">
        <v>14141</v>
      </c>
      <c r="F3777" s="717">
        <v>42288</v>
      </c>
      <c r="G3777" s="717">
        <v>42367</v>
      </c>
      <c r="H3777" s="718" t="s">
        <v>13284</v>
      </c>
      <c r="I3777" s="661" t="s">
        <v>13285</v>
      </c>
      <c r="J3777" s="635">
        <v>2</v>
      </c>
      <c r="K3777" s="636">
        <v>2</v>
      </c>
      <c r="L3777" s="636">
        <f t="shared" si="125"/>
        <v>0</v>
      </c>
      <c r="M3777" s="637">
        <v>5261899.2</v>
      </c>
      <c r="N3777" s="637">
        <v>5235580</v>
      </c>
      <c r="O3777" s="665">
        <f t="shared" si="126"/>
        <v>26319.200000000186</v>
      </c>
      <c r="P3777" s="720">
        <f t="shared" si="127"/>
        <v>0.5001844201044463</v>
      </c>
      <c r="Q3777" s="718" t="s">
        <v>13701</v>
      </c>
      <c r="R3777" s="718">
        <v>4217040736</v>
      </c>
      <c r="S3777" s="718" t="s">
        <v>14142</v>
      </c>
      <c r="T3777" s="729">
        <v>42387</v>
      </c>
      <c r="U3777" s="717"/>
      <c r="V3777" s="717">
        <v>42401</v>
      </c>
      <c r="W3777" s="717">
        <v>42401</v>
      </c>
      <c r="X3777" s="719" t="s">
        <v>14143</v>
      </c>
      <c r="Y3777" s="722">
        <v>5235580</v>
      </c>
      <c r="Z3777" s="718" t="s">
        <v>13701</v>
      </c>
      <c r="AA3777" s="718">
        <v>4217040736</v>
      </c>
    </row>
    <row r="3778" spans="1:27" ht="78.75">
      <c r="A3778" s="475" t="s">
        <v>29500</v>
      </c>
      <c r="B3778" s="1181" t="s">
        <v>2047</v>
      </c>
      <c r="C3778" s="661">
        <v>4216003989</v>
      </c>
      <c r="D3778" s="715" t="s">
        <v>261</v>
      </c>
      <c r="E3778" s="715" t="s">
        <v>14144</v>
      </c>
      <c r="F3778" s="717">
        <v>42288</v>
      </c>
      <c r="G3778" s="717">
        <v>42353</v>
      </c>
      <c r="H3778" s="718" t="s">
        <v>13202</v>
      </c>
      <c r="I3778" s="661" t="s">
        <v>14145</v>
      </c>
      <c r="J3778" s="635">
        <v>2</v>
      </c>
      <c r="K3778" s="636">
        <v>2</v>
      </c>
      <c r="L3778" s="636">
        <f t="shared" si="125"/>
        <v>0</v>
      </c>
      <c r="M3778" s="637">
        <v>309471.3</v>
      </c>
      <c r="N3778" s="637">
        <v>306376.5</v>
      </c>
      <c r="O3778" s="665">
        <f t="shared" si="126"/>
        <v>3094.7999999999884</v>
      </c>
      <c r="P3778" s="720">
        <f t="shared" si="127"/>
        <v>1.0000281124614645</v>
      </c>
      <c r="Q3778" s="718" t="s">
        <v>13263</v>
      </c>
      <c r="R3778" s="718">
        <v>5408130693</v>
      </c>
      <c r="S3778" s="718" t="s">
        <v>13226</v>
      </c>
      <c r="T3778" s="729">
        <v>42388</v>
      </c>
      <c r="U3778" s="717"/>
      <c r="V3778" s="717">
        <v>42401</v>
      </c>
      <c r="W3778" s="717">
        <v>42403</v>
      </c>
      <c r="X3778" s="719" t="s">
        <v>14146</v>
      </c>
      <c r="Y3778" s="722">
        <v>306376.5</v>
      </c>
      <c r="Z3778" s="718" t="s">
        <v>13263</v>
      </c>
      <c r="AA3778" s="718">
        <v>5408130693</v>
      </c>
    </row>
    <row r="3779" spans="1:27" ht="67.5">
      <c r="A3779" s="475" t="s">
        <v>29501</v>
      </c>
      <c r="B3779" s="1181" t="s">
        <v>2047</v>
      </c>
      <c r="C3779" s="661">
        <v>4216003989</v>
      </c>
      <c r="D3779" s="715" t="s">
        <v>261</v>
      </c>
      <c r="E3779" s="715" t="s">
        <v>14147</v>
      </c>
      <c r="F3779" s="717">
        <v>42288</v>
      </c>
      <c r="G3779" s="717">
        <v>42353</v>
      </c>
      <c r="H3779" s="718" t="s">
        <v>13202</v>
      </c>
      <c r="I3779" s="661" t="s">
        <v>14105</v>
      </c>
      <c r="J3779" s="635">
        <v>2</v>
      </c>
      <c r="K3779" s="636">
        <v>2</v>
      </c>
      <c r="L3779" s="636">
        <f t="shared" si="125"/>
        <v>0</v>
      </c>
      <c r="M3779" s="637">
        <v>29500</v>
      </c>
      <c r="N3779" s="637">
        <v>26107.5</v>
      </c>
      <c r="O3779" s="665">
        <f t="shared" si="126"/>
        <v>3392.5</v>
      </c>
      <c r="P3779" s="720">
        <f t="shared" si="127"/>
        <v>11.5</v>
      </c>
      <c r="Q3779" s="718" t="s">
        <v>13220</v>
      </c>
      <c r="R3779" s="718">
        <v>7726311464</v>
      </c>
      <c r="S3779" s="718" t="s">
        <v>13221</v>
      </c>
      <c r="T3779" s="729">
        <v>42388</v>
      </c>
      <c r="U3779" s="717"/>
      <c r="V3779" s="717">
        <v>42401</v>
      </c>
      <c r="W3779" s="717">
        <v>42403</v>
      </c>
      <c r="X3779" s="719" t="s">
        <v>14148</v>
      </c>
      <c r="Y3779" s="722">
        <v>26107.5</v>
      </c>
      <c r="Z3779" s="718" t="s">
        <v>13220</v>
      </c>
      <c r="AA3779" s="718">
        <v>7726311464</v>
      </c>
    </row>
    <row r="3780" spans="1:27" ht="56.25">
      <c r="A3780" s="475" t="s">
        <v>29502</v>
      </c>
      <c r="B3780" s="1181" t="s">
        <v>2047</v>
      </c>
      <c r="C3780" s="661">
        <v>4216003989</v>
      </c>
      <c r="D3780" s="715" t="s">
        <v>261</v>
      </c>
      <c r="E3780" s="715" t="s">
        <v>14149</v>
      </c>
      <c r="F3780" s="717">
        <v>42288</v>
      </c>
      <c r="G3780" s="717">
        <v>42355</v>
      </c>
      <c r="H3780" s="718" t="s">
        <v>13202</v>
      </c>
      <c r="I3780" s="661" t="s">
        <v>14150</v>
      </c>
      <c r="J3780" s="635">
        <v>2</v>
      </c>
      <c r="K3780" s="636">
        <v>2</v>
      </c>
      <c r="L3780" s="636">
        <f t="shared" si="125"/>
        <v>0</v>
      </c>
      <c r="M3780" s="637">
        <v>98674.58</v>
      </c>
      <c r="N3780" s="637">
        <v>82583.59</v>
      </c>
      <c r="O3780" s="665">
        <f t="shared" si="126"/>
        <v>16090.990000000005</v>
      </c>
      <c r="P3780" s="720">
        <f t="shared" si="127"/>
        <v>16.307127935077105</v>
      </c>
      <c r="Q3780" s="718" t="s">
        <v>13215</v>
      </c>
      <c r="R3780" s="718">
        <v>7718538045</v>
      </c>
      <c r="S3780" s="718" t="s">
        <v>13216</v>
      </c>
      <c r="T3780" s="729">
        <v>42389</v>
      </c>
      <c r="U3780" s="717"/>
      <c r="V3780" s="717">
        <v>42401</v>
      </c>
      <c r="W3780" s="717">
        <v>42403</v>
      </c>
      <c r="X3780" s="719" t="s">
        <v>14151</v>
      </c>
      <c r="Y3780" s="722">
        <v>82583.59</v>
      </c>
      <c r="Z3780" s="718" t="s">
        <v>13215</v>
      </c>
      <c r="AA3780" s="718">
        <v>7718538045</v>
      </c>
    </row>
    <row r="3781" spans="1:27" ht="67.5">
      <c r="A3781" s="475" t="s">
        <v>29503</v>
      </c>
      <c r="B3781" s="1181" t="s">
        <v>2047</v>
      </c>
      <c r="C3781" s="661">
        <v>4216003989</v>
      </c>
      <c r="D3781" s="715" t="s">
        <v>261</v>
      </c>
      <c r="E3781" s="715" t="s">
        <v>13261</v>
      </c>
      <c r="F3781" s="717">
        <v>42288</v>
      </c>
      <c r="G3781" s="717">
        <v>42355</v>
      </c>
      <c r="H3781" s="718" t="s">
        <v>13202</v>
      </c>
      <c r="I3781" s="661" t="s">
        <v>14152</v>
      </c>
      <c r="J3781" s="635">
        <v>3</v>
      </c>
      <c r="K3781" s="636">
        <v>3</v>
      </c>
      <c r="L3781" s="636">
        <f t="shared" si="125"/>
        <v>0</v>
      </c>
      <c r="M3781" s="637">
        <v>171589.93</v>
      </c>
      <c r="N3781" s="637">
        <v>84742.05</v>
      </c>
      <c r="O3781" s="665">
        <f t="shared" si="126"/>
        <v>86847.87999999999</v>
      </c>
      <c r="P3781" s="720">
        <f t="shared" si="127"/>
        <v>50.613622839055878</v>
      </c>
      <c r="Q3781" s="718" t="s">
        <v>13220</v>
      </c>
      <c r="R3781" s="718">
        <v>7726311464</v>
      </c>
      <c r="S3781" s="718" t="s">
        <v>13221</v>
      </c>
      <c r="T3781" s="729">
        <v>42388</v>
      </c>
      <c r="U3781" s="717"/>
      <c r="V3781" s="717">
        <v>42401</v>
      </c>
      <c r="W3781" s="717">
        <v>42403</v>
      </c>
      <c r="X3781" s="727" t="s">
        <v>14153</v>
      </c>
      <c r="Y3781" s="722">
        <v>84742.05</v>
      </c>
      <c r="Z3781" s="718" t="s">
        <v>13220</v>
      </c>
      <c r="AA3781" s="718">
        <v>7726311464</v>
      </c>
    </row>
    <row r="3782" spans="1:27" ht="78.75">
      <c r="A3782" s="475" t="s">
        <v>29504</v>
      </c>
      <c r="B3782" s="1181" t="s">
        <v>2047</v>
      </c>
      <c r="C3782" s="661">
        <v>4216003989</v>
      </c>
      <c r="D3782" s="715" t="s">
        <v>261</v>
      </c>
      <c r="E3782" s="716" t="s">
        <v>14154</v>
      </c>
      <c r="F3782" s="717">
        <v>42288</v>
      </c>
      <c r="G3782" s="717">
        <v>42352</v>
      </c>
      <c r="H3782" s="718" t="s">
        <v>13202</v>
      </c>
      <c r="I3782" s="661" t="s">
        <v>14155</v>
      </c>
      <c r="J3782" s="635">
        <v>2</v>
      </c>
      <c r="K3782" s="636">
        <v>2</v>
      </c>
      <c r="L3782" s="636">
        <f t="shared" si="125"/>
        <v>0</v>
      </c>
      <c r="M3782" s="637">
        <v>154160.54999999999</v>
      </c>
      <c r="N3782" s="637">
        <v>86458</v>
      </c>
      <c r="O3782" s="665">
        <f t="shared" si="126"/>
        <v>67702.549999999988</v>
      </c>
      <c r="P3782" s="720">
        <f t="shared" si="127"/>
        <v>43.916910000645423</v>
      </c>
      <c r="Q3782" s="718" t="s">
        <v>13263</v>
      </c>
      <c r="R3782" s="718">
        <v>5408130693</v>
      </c>
      <c r="S3782" s="718" t="s">
        <v>13226</v>
      </c>
      <c r="T3782" s="729">
        <v>42388</v>
      </c>
      <c r="U3782" s="717"/>
      <c r="V3782" s="717">
        <v>42401</v>
      </c>
      <c r="W3782" s="717">
        <v>42403</v>
      </c>
      <c r="X3782" s="719" t="s">
        <v>14156</v>
      </c>
      <c r="Y3782" s="722">
        <v>86458</v>
      </c>
      <c r="Z3782" s="718" t="s">
        <v>13263</v>
      </c>
      <c r="AA3782" s="718">
        <v>5408130693</v>
      </c>
    </row>
    <row r="3783" spans="1:27" ht="78.75">
      <c r="A3783" s="475" t="s">
        <v>29505</v>
      </c>
      <c r="B3783" s="1181" t="s">
        <v>2047</v>
      </c>
      <c r="C3783" s="661">
        <v>4216003989</v>
      </c>
      <c r="D3783" s="715" t="s">
        <v>261</v>
      </c>
      <c r="E3783" s="716" t="s">
        <v>14157</v>
      </c>
      <c r="F3783" s="717">
        <v>42288</v>
      </c>
      <c r="G3783" s="717">
        <v>42352</v>
      </c>
      <c r="H3783" s="718" t="s">
        <v>13202</v>
      </c>
      <c r="I3783" s="661" t="s">
        <v>14158</v>
      </c>
      <c r="J3783" s="635">
        <v>3</v>
      </c>
      <c r="K3783" s="636">
        <v>3</v>
      </c>
      <c r="L3783" s="636">
        <f t="shared" si="125"/>
        <v>0</v>
      </c>
      <c r="M3783" s="637">
        <v>702061.77</v>
      </c>
      <c r="N3783" s="637">
        <v>558633.5</v>
      </c>
      <c r="O3783" s="665">
        <f t="shared" si="126"/>
        <v>143428.27000000002</v>
      </c>
      <c r="P3783" s="720">
        <f t="shared" si="127"/>
        <v>20.429579864461218</v>
      </c>
      <c r="Q3783" s="718" t="s">
        <v>13263</v>
      </c>
      <c r="R3783" s="718">
        <v>5408130693</v>
      </c>
      <c r="S3783" s="718" t="s">
        <v>13226</v>
      </c>
      <c r="T3783" s="729">
        <v>42388</v>
      </c>
      <c r="U3783" s="717"/>
      <c r="V3783" s="717">
        <v>42401</v>
      </c>
      <c r="W3783" s="717">
        <v>42403</v>
      </c>
      <c r="X3783" s="719" t="s">
        <v>14159</v>
      </c>
      <c r="Y3783" s="722">
        <v>558633.5</v>
      </c>
      <c r="Z3783" s="718" t="s">
        <v>13263</v>
      </c>
      <c r="AA3783" s="718">
        <v>5408130693</v>
      </c>
    </row>
    <row r="3784" spans="1:27" ht="101.25">
      <c r="A3784" s="475" t="s">
        <v>29506</v>
      </c>
      <c r="B3784" s="1181" t="s">
        <v>2047</v>
      </c>
      <c r="C3784" s="661">
        <v>4216003989</v>
      </c>
      <c r="D3784" s="715" t="s">
        <v>261</v>
      </c>
      <c r="E3784" s="715" t="s">
        <v>14160</v>
      </c>
      <c r="F3784" s="717">
        <v>42288</v>
      </c>
      <c r="G3784" s="717">
        <v>42355</v>
      </c>
      <c r="H3784" s="718" t="s">
        <v>14161</v>
      </c>
      <c r="I3784" s="661" t="s">
        <v>14162</v>
      </c>
      <c r="J3784" s="635">
        <v>4</v>
      </c>
      <c r="K3784" s="636">
        <v>4</v>
      </c>
      <c r="L3784" s="636">
        <f t="shared" si="125"/>
        <v>0</v>
      </c>
      <c r="M3784" s="637">
        <v>233169.6</v>
      </c>
      <c r="N3784" s="637">
        <v>85322.85</v>
      </c>
      <c r="O3784" s="665">
        <f t="shared" si="126"/>
        <v>147846.75</v>
      </c>
      <c r="P3784" s="720">
        <f t="shared" si="127"/>
        <v>63.407386726228459</v>
      </c>
      <c r="Q3784" s="718" t="s">
        <v>14163</v>
      </c>
      <c r="R3784" s="718">
        <v>4205316468</v>
      </c>
      <c r="S3784" s="718" t="s">
        <v>14164</v>
      </c>
      <c r="T3784" s="729">
        <v>42388</v>
      </c>
      <c r="U3784" s="717"/>
      <c r="V3784" s="717">
        <v>42403</v>
      </c>
      <c r="W3784" s="717">
        <v>42403</v>
      </c>
      <c r="X3784" s="719" t="s">
        <v>14165</v>
      </c>
      <c r="Y3784" s="722">
        <v>85322.85</v>
      </c>
      <c r="Z3784" s="718" t="s">
        <v>14163</v>
      </c>
      <c r="AA3784" s="718">
        <v>4205316468</v>
      </c>
    </row>
    <row r="3785" spans="1:27" ht="90">
      <c r="A3785" s="475" t="s">
        <v>29507</v>
      </c>
      <c r="B3785" s="1181" t="s">
        <v>2047</v>
      </c>
      <c r="C3785" s="661">
        <v>4216003989</v>
      </c>
      <c r="D3785" s="715" t="s">
        <v>261</v>
      </c>
      <c r="E3785" s="715" t="s">
        <v>14166</v>
      </c>
      <c r="F3785" s="717">
        <v>42288</v>
      </c>
      <c r="G3785" s="717">
        <v>42353</v>
      </c>
      <c r="H3785" s="718" t="s">
        <v>13202</v>
      </c>
      <c r="I3785" s="661" t="s">
        <v>14167</v>
      </c>
      <c r="J3785" s="635">
        <v>4</v>
      </c>
      <c r="K3785" s="636">
        <v>4</v>
      </c>
      <c r="L3785" s="636">
        <f t="shared" si="125"/>
        <v>0</v>
      </c>
      <c r="M3785" s="637">
        <v>1500000</v>
      </c>
      <c r="N3785" s="637">
        <v>1192500</v>
      </c>
      <c r="O3785" s="665">
        <f t="shared" si="126"/>
        <v>307500</v>
      </c>
      <c r="P3785" s="720">
        <f t="shared" si="127"/>
        <v>20.5</v>
      </c>
      <c r="Q3785" s="718" t="s">
        <v>14168</v>
      </c>
      <c r="R3785" s="718">
        <v>4003032047</v>
      </c>
      <c r="S3785" s="718" t="s">
        <v>13580</v>
      </c>
      <c r="T3785" s="729">
        <v>42388</v>
      </c>
      <c r="U3785" s="717"/>
      <c r="V3785" s="717">
        <v>42403</v>
      </c>
      <c r="W3785" s="717">
        <v>42405</v>
      </c>
      <c r="X3785" s="719" t="s">
        <v>14169</v>
      </c>
      <c r="Y3785" s="722">
        <v>1192500</v>
      </c>
      <c r="Z3785" s="718" t="s">
        <v>14168</v>
      </c>
      <c r="AA3785" s="718">
        <v>4003032047</v>
      </c>
    </row>
    <row r="3786" spans="1:27" ht="78.75">
      <c r="A3786" s="475" t="s">
        <v>29508</v>
      </c>
      <c r="B3786" s="1181" t="s">
        <v>2047</v>
      </c>
      <c r="C3786" s="661">
        <v>4216003989</v>
      </c>
      <c r="D3786" s="715" t="s">
        <v>261</v>
      </c>
      <c r="E3786" s="715" t="s">
        <v>14170</v>
      </c>
      <c r="F3786" s="717">
        <v>42288</v>
      </c>
      <c r="G3786" s="717">
        <v>42356</v>
      </c>
      <c r="H3786" s="718" t="s">
        <v>13202</v>
      </c>
      <c r="I3786" s="661" t="s">
        <v>14171</v>
      </c>
      <c r="J3786" s="635">
        <v>2</v>
      </c>
      <c r="K3786" s="636">
        <v>2</v>
      </c>
      <c r="L3786" s="636">
        <f t="shared" si="125"/>
        <v>0</v>
      </c>
      <c r="M3786" s="637">
        <v>227120.03</v>
      </c>
      <c r="N3786" s="637">
        <v>127200</v>
      </c>
      <c r="O3786" s="665">
        <f t="shared" si="126"/>
        <v>99920.03</v>
      </c>
      <c r="P3786" s="720">
        <f t="shared" si="127"/>
        <v>43.99437161046518</v>
      </c>
      <c r="Q3786" s="718" t="s">
        <v>13263</v>
      </c>
      <c r="R3786" s="718">
        <v>5408130693</v>
      </c>
      <c r="S3786" s="718" t="s">
        <v>13226</v>
      </c>
      <c r="T3786" s="729">
        <v>42391</v>
      </c>
      <c r="U3786" s="717"/>
      <c r="V3786" s="717">
        <v>42403</v>
      </c>
      <c r="W3786" s="717">
        <v>42405</v>
      </c>
      <c r="X3786" s="719" t="s">
        <v>14172</v>
      </c>
      <c r="Y3786" s="722">
        <v>127200</v>
      </c>
      <c r="Z3786" s="718" t="s">
        <v>13263</v>
      </c>
      <c r="AA3786" s="718">
        <v>5408130693</v>
      </c>
    </row>
    <row r="3787" spans="1:27" ht="67.5">
      <c r="A3787" s="475" t="s">
        <v>29509</v>
      </c>
      <c r="B3787" s="1181" t="s">
        <v>2047</v>
      </c>
      <c r="C3787" s="661">
        <v>4216003989</v>
      </c>
      <c r="D3787" s="715" t="s">
        <v>261</v>
      </c>
      <c r="E3787" s="715" t="s">
        <v>14173</v>
      </c>
      <c r="F3787" s="717">
        <v>42288</v>
      </c>
      <c r="G3787" s="717">
        <v>42361</v>
      </c>
      <c r="H3787" s="718" t="s">
        <v>13202</v>
      </c>
      <c r="I3787" s="661" t="s">
        <v>14174</v>
      </c>
      <c r="J3787" s="635">
        <v>2</v>
      </c>
      <c r="K3787" s="636">
        <v>2</v>
      </c>
      <c r="L3787" s="636">
        <f t="shared" si="125"/>
        <v>0</v>
      </c>
      <c r="M3787" s="637">
        <v>263704.13</v>
      </c>
      <c r="N3787" s="637">
        <v>241981.48</v>
      </c>
      <c r="O3787" s="665">
        <f t="shared" si="126"/>
        <v>21722.649999999994</v>
      </c>
      <c r="P3787" s="720">
        <f t="shared" si="127"/>
        <v>8.237508453128882</v>
      </c>
      <c r="Q3787" s="718" t="s">
        <v>13220</v>
      </c>
      <c r="R3787" s="718">
        <v>7726311464</v>
      </c>
      <c r="S3787" s="718" t="s">
        <v>13221</v>
      </c>
      <c r="T3787" s="729">
        <v>42391</v>
      </c>
      <c r="U3787" s="717"/>
      <c r="V3787" s="717">
        <v>42408</v>
      </c>
      <c r="W3787" s="717">
        <v>42410</v>
      </c>
      <c r="X3787" s="719" t="s">
        <v>14175</v>
      </c>
      <c r="Y3787" s="722">
        <v>241981.48</v>
      </c>
      <c r="Z3787" s="718" t="s">
        <v>13220</v>
      </c>
      <c r="AA3787" s="718">
        <v>7726311464</v>
      </c>
    </row>
    <row r="3788" spans="1:27" ht="67.5">
      <c r="A3788" s="475" t="s">
        <v>29510</v>
      </c>
      <c r="B3788" s="1181" t="s">
        <v>2047</v>
      </c>
      <c r="C3788" s="661">
        <v>4216003989</v>
      </c>
      <c r="D3788" s="715" t="s">
        <v>261</v>
      </c>
      <c r="E3788" s="715" t="s">
        <v>14176</v>
      </c>
      <c r="F3788" s="717">
        <v>42288</v>
      </c>
      <c r="G3788" s="717">
        <v>42361</v>
      </c>
      <c r="H3788" s="718" t="s">
        <v>13202</v>
      </c>
      <c r="I3788" s="661" t="s">
        <v>14177</v>
      </c>
      <c r="J3788" s="635">
        <v>2</v>
      </c>
      <c r="K3788" s="636">
        <v>2</v>
      </c>
      <c r="L3788" s="636">
        <f t="shared" si="125"/>
        <v>0</v>
      </c>
      <c r="M3788" s="637">
        <v>336754.66</v>
      </c>
      <c r="N3788" s="637">
        <v>197948.23</v>
      </c>
      <c r="O3788" s="665">
        <f t="shared" si="126"/>
        <v>138806.42999999996</v>
      </c>
      <c r="P3788" s="720">
        <f t="shared" si="127"/>
        <v>41.218859450972403</v>
      </c>
      <c r="Q3788" s="718" t="s">
        <v>13220</v>
      </c>
      <c r="R3788" s="718">
        <v>7726311464</v>
      </c>
      <c r="S3788" s="718" t="s">
        <v>13221</v>
      </c>
      <c r="T3788" s="729">
        <v>42391</v>
      </c>
      <c r="U3788" s="717"/>
      <c r="V3788" s="717">
        <v>42408</v>
      </c>
      <c r="W3788" s="717">
        <v>42410</v>
      </c>
      <c r="X3788" s="719" t="s">
        <v>14178</v>
      </c>
      <c r="Y3788" s="722">
        <v>197948.23</v>
      </c>
      <c r="Z3788" s="718" t="s">
        <v>13220</v>
      </c>
      <c r="AA3788" s="718">
        <v>7726311464</v>
      </c>
    </row>
    <row r="3789" spans="1:27" ht="78.75">
      <c r="A3789" s="475" t="s">
        <v>29511</v>
      </c>
      <c r="B3789" s="1181" t="s">
        <v>2047</v>
      </c>
      <c r="C3789" s="661">
        <v>4216003989</v>
      </c>
      <c r="D3789" s="715" t="s">
        <v>261</v>
      </c>
      <c r="E3789" s="715" t="s">
        <v>14179</v>
      </c>
      <c r="F3789" s="717">
        <v>42288</v>
      </c>
      <c r="G3789" s="717">
        <v>42356</v>
      </c>
      <c r="H3789" s="718" t="s">
        <v>13202</v>
      </c>
      <c r="I3789" s="661" t="s">
        <v>14180</v>
      </c>
      <c r="J3789" s="635">
        <v>3</v>
      </c>
      <c r="K3789" s="636">
        <v>3</v>
      </c>
      <c r="L3789" s="636">
        <f t="shared" si="125"/>
        <v>0</v>
      </c>
      <c r="M3789" s="637">
        <v>710351.6</v>
      </c>
      <c r="N3789" s="637">
        <v>225792</v>
      </c>
      <c r="O3789" s="665">
        <f t="shared" si="126"/>
        <v>484559.6</v>
      </c>
      <c r="P3789" s="720">
        <f t="shared" si="127"/>
        <v>68.214050619439718</v>
      </c>
      <c r="Q3789" s="718" t="s">
        <v>13263</v>
      </c>
      <c r="R3789" s="718">
        <v>5408130693</v>
      </c>
      <c r="S3789" s="718" t="s">
        <v>13226</v>
      </c>
      <c r="T3789" s="729">
        <v>42391</v>
      </c>
      <c r="U3789" s="717"/>
      <c r="V3789" s="717">
        <v>42408</v>
      </c>
      <c r="W3789" s="717">
        <v>42410</v>
      </c>
      <c r="X3789" s="719" t="s">
        <v>14181</v>
      </c>
      <c r="Y3789" s="722">
        <v>225792</v>
      </c>
      <c r="Z3789" s="718" t="s">
        <v>13263</v>
      </c>
      <c r="AA3789" s="718">
        <v>5408130693</v>
      </c>
    </row>
    <row r="3790" spans="1:27" ht="56.25">
      <c r="A3790" s="475" t="s">
        <v>29512</v>
      </c>
      <c r="B3790" s="1181" t="s">
        <v>2047</v>
      </c>
      <c r="C3790" s="661">
        <v>4216003989</v>
      </c>
      <c r="D3790" s="715" t="s">
        <v>261</v>
      </c>
      <c r="E3790" s="715" t="s">
        <v>14182</v>
      </c>
      <c r="F3790" s="717">
        <v>42288</v>
      </c>
      <c r="G3790" s="717">
        <v>42360</v>
      </c>
      <c r="H3790" s="718" t="s">
        <v>13202</v>
      </c>
      <c r="I3790" s="661" t="s">
        <v>14183</v>
      </c>
      <c r="J3790" s="635">
        <v>4</v>
      </c>
      <c r="K3790" s="636">
        <v>4</v>
      </c>
      <c r="L3790" s="636">
        <f t="shared" si="125"/>
        <v>0</v>
      </c>
      <c r="M3790" s="637">
        <v>341645.96</v>
      </c>
      <c r="N3790" s="637">
        <v>171923.99</v>
      </c>
      <c r="O3790" s="665">
        <f t="shared" si="126"/>
        <v>169721.97000000003</v>
      </c>
      <c r="P3790" s="720">
        <f t="shared" si="127"/>
        <v>49.677733639818257</v>
      </c>
      <c r="Q3790" s="718" t="s">
        <v>13215</v>
      </c>
      <c r="R3790" s="718">
        <v>7718538045</v>
      </c>
      <c r="S3790" s="718" t="s">
        <v>13216</v>
      </c>
      <c r="T3790" s="729">
        <v>42395</v>
      </c>
      <c r="U3790" s="717"/>
      <c r="V3790" s="717">
        <v>42408</v>
      </c>
      <c r="W3790" s="717">
        <v>42410</v>
      </c>
      <c r="X3790" s="719" t="s">
        <v>14184</v>
      </c>
      <c r="Y3790" s="722">
        <v>171923.99</v>
      </c>
      <c r="Z3790" s="718" t="s">
        <v>13215</v>
      </c>
      <c r="AA3790" s="718">
        <v>7718538045</v>
      </c>
    </row>
    <row r="3791" spans="1:27" ht="78.75">
      <c r="A3791" s="475" t="s">
        <v>29513</v>
      </c>
      <c r="B3791" s="1181" t="s">
        <v>2047</v>
      </c>
      <c r="C3791" s="661">
        <v>4216003989</v>
      </c>
      <c r="D3791" s="715" t="s">
        <v>261</v>
      </c>
      <c r="E3791" s="715" t="s">
        <v>14185</v>
      </c>
      <c r="F3791" s="717">
        <v>42288</v>
      </c>
      <c r="G3791" s="717">
        <v>42359</v>
      </c>
      <c r="H3791" s="718" t="s">
        <v>13202</v>
      </c>
      <c r="I3791" s="661" t="s">
        <v>14186</v>
      </c>
      <c r="J3791" s="635">
        <v>3</v>
      </c>
      <c r="K3791" s="636">
        <v>3</v>
      </c>
      <c r="L3791" s="636">
        <f t="shared" si="125"/>
        <v>0</v>
      </c>
      <c r="M3791" s="637">
        <v>312900</v>
      </c>
      <c r="N3791" s="637">
        <v>293000</v>
      </c>
      <c r="O3791" s="665">
        <f t="shared" si="126"/>
        <v>19900</v>
      </c>
      <c r="P3791" s="720">
        <f t="shared" si="127"/>
        <v>6.3598593799936083</v>
      </c>
      <c r="Q3791" s="718" t="s">
        <v>13263</v>
      </c>
      <c r="R3791" s="718">
        <v>5408130693</v>
      </c>
      <c r="S3791" s="718" t="s">
        <v>13226</v>
      </c>
      <c r="T3791" s="729">
        <v>42394</v>
      </c>
      <c r="U3791" s="717"/>
      <c r="V3791" s="717">
        <v>42408</v>
      </c>
      <c r="W3791" s="717">
        <v>42410</v>
      </c>
      <c r="X3791" s="719" t="s">
        <v>14187</v>
      </c>
      <c r="Y3791" s="722">
        <v>293000</v>
      </c>
      <c r="Z3791" s="718" t="s">
        <v>13263</v>
      </c>
      <c r="AA3791" s="718">
        <v>5408130693</v>
      </c>
    </row>
    <row r="3792" spans="1:27" ht="56.25">
      <c r="A3792" s="475" t="s">
        <v>29514</v>
      </c>
      <c r="B3792" s="1181" t="s">
        <v>2047</v>
      </c>
      <c r="C3792" s="661">
        <v>4216003989</v>
      </c>
      <c r="D3792" s="715" t="s">
        <v>261</v>
      </c>
      <c r="E3792" s="715" t="s">
        <v>14188</v>
      </c>
      <c r="F3792" s="717">
        <v>42288</v>
      </c>
      <c r="G3792" s="717">
        <v>42361</v>
      </c>
      <c r="H3792" s="718" t="s">
        <v>13202</v>
      </c>
      <c r="I3792" s="661" t="s">
        <v>14189</v>
      </c>
      <c r="J3792" s="635">
        <v>2</v>
      </c>
      <c r="K3792" s="636">
        <v>2</v>
      </c>
      <c r="L3792" s="636">
        <f t="shared" si="125"/>
        <v>0</v>
      </c>
      <c r="M3792" s="637">
        <v>425608.26</v>
      </c>
      <c r="N3792" s="637">
        <v>314950.18</v>
      </c>
      <c r="O3792" s="665">
        <f t="shared" si="126"/>
        <v>110658.08000000002</v>
      </c>
      <c r="P3792" s="720">
        <f t="shared" si="127"/>
        <v>25.999984116849618</v>
      </c>
      <c r="Q3792" s="718" t="s">
        <v>13215</v>
      </c>
      <c r="R3792" s="718">
        <v>7718538045</v>
      </c>
      <c r="S3792" s="718" t="s">
        <v>13216</v>
      </c>
      <c r="T3792" s="729">
        <v>42395</v>
      </c>
      <c r="U3792" s="717"/>
      <c r="V3792" s="717">
        <v>42408</v>
      </c>
      <c r="W3792" s="717">
        <v>42410</v>
      </c>
      <c r="X3792" s="719" t="s">
        <v>14190</v>
      </c>
      <c r="Y3792" s="722">
        <v>314950.18</v>
      </c>
      <c r="Z3792" s="718" t="s">
        <v>13215</v>
      </c>
      <c r="AA3792" s="718">
        <v>7718538045</v>
      </c>
    </row>
    <row r="3793" spans="1:27" ht="101.25">
      <c r="A3793" s="475" t="s">
        <v>29515</v>
      </c>
      <c r="B3793" s="1181" t="s">
        <v>2047</v>
      </c>
      <c r="C3793" s="661">
        <v>4216003989</v>
      </c>
      <c r="D3793" s="715" t="s">
        <v>261</v>
      </c>
      <c r="E3793" s="715" t="s">
        <v>14191</v>
      </c>
      <c r="F3793" s="717">
        <v>42288</v>
      </c>
      <c r="G3793" s="717">
        <v>42367</v>
      </c>
      <c r="H3793" s="718" t="s">
        <v>14192</v>
      </c>
      <c r="I3793" s="661" t="s">
        <v>14193</v>
      </c>
      <c r="J3793" s="635">
        <v>6</v>
      </c>
      <c r="K3793" s="636">
        <v>6</v>
      </c>
      <c r="L3793" s="636">
        <f t="shared" si="125"/>
        <v>0</v>
      </c>
      <c r="M3793" s="637">
        <v>522259.38</v>
      </c>
      <c r="N3793" s="637">
        <v>138871.51999999999</v>
      </c>
      <c r="O3793" s="665">
        <f t="shared" si="126"/>
        <v>383387.86</v>
      </c>
      <c r="P3793" s="720">
        <f t="shared" si="127"/>
        <v>73.409473277435438</v>
      </c>
      <c r="Q3793" s="718" t="s">
        <v>14194</v>
      </c>
      <c r="R3793" s="718">
        <v>4205094423</v>
      </c>
      <c r="S3793" s="718" t="s">
        <v>14195</v>
      </c>
      <c r="T3793" s="729">
        <v>42395</v>
      </c>
      <c r="U3793" s="717"/>
      <c r="V3793" s="717">
        <v>42408</v>
      </c>
      <c r="W3793" s="717">
        <v>42410</v>
      </c>
      <c r="X3793" s="719" t="s">
        <v>14196</v>
      </c>
      <c r="Y3793" s="722">
        <v>138871.51999999999</v>
      </c>
      <c r="Z3793" s="718" t="s">
        <v>14194</v>
      </c>
      <c r="AA3793" s="718">
        <v>4205094423</v>
      </c>
    </row>
    <row r="3794" spans="1:27" ht="78.75">
      <c r="A3794" s="475" t="s">
        <v>29516</v>
      </c>
      <c r="B3794" s="1181" t="s">
        <v>2047</v>
      </c>
      <c r="C3794" s="661">
        <v>4216003989</v>
      </c>
      <c r="D3794" s="715" t="s">
        <v>261</v>
      </c>
      <c r="E3794" s="715" t="s">
        <v>14197</v>
      </c>
      <c r="F3794" s="717">
        <v>42288</v>
      </c>
      <c r="G3794" s="717">
        <v>42359</v>
      </c>
      <c r="H3794" s="718" t="s">
        <v>13202</v>
      </c>
      <c r="I3794" s="661" t="s">
        <v>14198</v>
      </c>
      <c r="J3794" s="635">
        <v>4</v>
      </c>
      <c r="K3794" s="636">
        <v>4</v>
      </c>
      <c r="L3794" s="636">
        <f t="shared" si="125"/>
        <v>0</v>
      </c>
      <c r="M3794" s="637">
        <v>996015.95</v>
      </c>
      <c r="N3794" s="637">
        <v>372000</v>
      </c>
      <c r="O3794" s="665">
        <f t="shared" si="126"/>
        <v>624015.94999999995</v>
      </c>
      <c r="P3794" s="720">
        <f t="shared" si="127"/>
        <v>62.651200515413429</v>
      </c>
      <c r="Q3794" s="718" t="s">
        <v>13263</v>
      </c>
      <c r="R3794" s="718">
        <v>5408130693</v>
      </c>
      <c r="S3794" s="718" t="s">
        <v>13226</v>
      </c>
      <c r="T3794" s="729">
        <v>42394</v>
      </c>
      <c r="U3794" s="717"/>
      <c r="V3794" s="717">
        <v>42408</v>
      </c>
      <c r="W3794" s="717">
        <v>42410</v>
      </c>
      <c r="X3794" s="719" t="s">
        <v>14199</v>
      </c>
      <c r="Y3794" s="722">
        <v>372000</v>
      </c>
      <c r="Z3794" s="718" t="s">
        <v>13263</v>
      </c>
      <c r="AA3794" s="718">
        <v>5408130693</v>
      </c>
    </row>
    <row r="3795" spans="1:27" ht="360">
      <c r="A3795" s="475" t="s">
        <v>29517</v>
      </c>
      <c r="B3795" s="1181" t="s">
        <v>2047</v>
      </c>
      <c r="C3795" s="661">
        <v>4216003989</v>
      </c>
      <c r="D3795" s="715" t="s">
        <v>261</v>
      </c>
      <c r="E3795" s="715" t="s">
        <v>14200</v>
      </c>
      <c r="F3795" s="717">
        <v>42288</v>
      </c>
      <c r="G3795" s="717">
        <v>42363</v>
      </c>
      <c r="H3795" s="718" t="s">
        <v>14201</v>
      </c>
      <c r="I3795" s="661" t="s">
        <v>14202</v>
      </c>
      <c r="J3795" s="635">
        <v>4</v>
      </c>
      <c r="K3795" s="636">
        <v>4</v>
      </c>
      <c r="L3795" s="636">
        <f t="shared" si="125"/>
        <v>0</v>
      </c>
      <c r="M3795" s="637">
        <v>1451505.03</v>
      </c>
      <c r="N3795" s="637">
        <v>1234682.23</v>
      </c>
      <c r="O3795" s="665">
        <f t="shared" si="126"/>
        <v>216822.80000000005</v>
      </c>
      <c r="P3795" s="720">
        <f t="shared" si="127"/>
        <v>14.937791844923893</v>
      </c>
      <c r="Q3795" s="718" t="s">
        <v>14203</v>
      </c>
      <c r="R3795" s="718">
        <v>2460246751</v>
      </c>
      <c r="S3795" s="718" t="s">
        <v>14204</v>
      </c>
      <c r="T3795" s="729">
        <v>42394</v>
      </c>
      <c r="U3795" s="717"/>
      <c r="V3795" s="717">
        <v>42411</v>
      </c>
      <c r="W3795" s="717">
        <v>42412</v>
      </c>
      <c r="X3795" s="719" t="s">
        <v>14205</v>
      </c>
      <c r="Y3795" s="722">
        <v>1234682.23</v>
      </c>
      <c r="Z3795" s="718" t="s">
        <v>14203</v>
      </c>
      <c r="AA3795" s="718">
        <v>2460246751</v>
      </c>
    </row>
    <row r="3796" spans="1:27" ht="78.75">
      <c r="A3796" s="475" t="s">
        <v>29518</v>
      </c>
      <c r="B3796" s="1181" t="s">
        <v>2047</v>
      </c>
      <c r="C3796" s="661">
        <v>4216003989</v>
      </c>
      <c r="D3796" s="715" t="s">
        <v>261</v>
      </c>
      <c r="E3796" s="715" t="s">
        <v>14206</v>
      </c>
      <c r="F3796" s="717">
        <v>42288</v>
      </c>
      <c r="G3796" s="717">
        <v>42360</v>
      </c>
      <c r="H3796" s="718" t="s">
        <v>13202</v>
      </c>
      <c r="I3796" s="661" t="s">
        <v>14207</v>
      </c>
      <c r="J3796" s="635">
        <v>3</v>
      </c>
      <c r="K3796" s="636">
        <v>3</v>
      </c>
      <c r="L3796" s="636">
        <f t="shared" si="125"/>
        <v>0</v>
      </c>
      <c r="M3796" s="637">
        <v>481495.11</v>
      </c>
      <c r="N3796" s="637">
        <v>168817.6</v>
      </c>
      <c r="O3796" s="665">
        <f t="shared" si="126"/>
        <v>312677.51</v>
      </c>
      <c r="P3796" s="720">
        <f t="shared" si="127"/>
        <v>64.938875495537218</v>
      </c>
      <c r="Q3796" s="718" t="s">
        <v>14208</v>
      </c>
      <c r="R3796" s="718">
        <v>7106526780</v>
      </c>
      <c r="S3796" s="718" t="s">
        <v>14209</v>
      </c>
      <c r="T3796" s="729">
        <v>42395</v>
      </c>
      <c r="U3796" s="717"/>
      <c r="V3796" s="717">
        <v>42412</v>
      </c>
      <c r="W3796" s="717">
        <v>42412</v>
      </c>
      <c r="X3796" s="719" t="s">
        <v>14210</v>
      </c>
      <c r="Y3796" s="722">
        <v>168817.6</v>
      </c>
      <c r="Z3796" s="718" t="s">
        <v>14208</v>
      </c>
      <c r="AA3796" s="718">
        <v>7106526780</v>
      </c>
    </row>
    <row r="3797" spans="1:27" ht="90">
      <c r="A3797" s="475" t="s">
        <v>29519</v>
      </c>
      <c r="B3797" s="1181" t="s">
        <v>2047</v>
      </c>
      <c r="C3797" s="661">
        <v>4216003989</v>
      </c>
      <c r="D3797" s="715" t="s">
        <v>261</v>
      </c>
      <c r="E3797" s="732" t="s">
        <v>14211</v>
      </c>
      <c r="F3797" s="733">
        <v>42369</v>
      </c>
      <c r="G3797" s="717">
        <v>42388</v>
      </c>
      <c r="H3797" s="718" t="s">
        <v>14212</v>
      </c>
      <c r="I3797" s="719" t="s">
        <v>14213</v>
      </c>
      <c r="J3797" s="635">
        <v>3</v>
      </c>
      <c r="K3797" s="636">
        <v>3</v>
      </c>
      <c r="L3797" s="636">
        <f t="shared" si="125"/>
        <v>0</v>
      </c>
      <c r="M3797" s="637">
        <v>969300</v>
      </c>
      <c r="N3797" s="637">
        <v>785133</v>
      </c>
      <c r="O3797" s="665">
        <f t="shared" si="126"/>
        <v>184167</v>
      </c>
      <c r="P3797" s="720">
        <f t="shared" si="127"/>
        <v>19</v>
      </c>
      <c r="Q3797" s="718" t="s">
        <v>14214</v>
      </c>
      <c r="R3797" s="718">
        <v>4217155014</v>
      </c>
      <c r="S3797" s="718" t="s">
        <v>14215</v>
      </c>
      <c r="T3797" s="729">
        <v>42402</v>
      </c>
      <c r="U3797" s="717"/>
      <c r="V3797" s="717">
        <v>42415</v>
      </c>
      <c r="W3797" s="717">
        <v>42415</v>
      </c>
      <c r="X3797" s="734" t="s">
        <v>14216</v>
      </c>
      <c r="Y3797" s="722">
        <v>785133</v>
      </c>
      <c r="Z3797" s="718" t="s">
        <v>14214</v>
      </c>
      <c r="AA3797" s="718">
        <v>4217155014</v>
      </c>
    </row>
    <row r="3798" spans="1:27" ht="90">
      <c r="A3798" s="475" t="s">
        <v>29520</v>
      </c>
      <c r="B3798" s="1181" t="s">
        <v>2047</v>
      </c>
      <c r="C3798" s="661">
        <v>4216003989</v>
      </c>
      <c r="D3798" s="715" t="s">
        <v>261</v>
      </c>
      <c r="E3798" s="732" t="s">
        <v>14217</v>
      </c>
      <c r="F3798" s="717">
        <v>42369</v>
      </c>
      <c r="G3798" s="717">
        <v>42388</v>
      </c>
      <c r="H3798" s="730" t="s">
        <v>14218</v>
      </c>
      <c r="I3798" s="719" t="s">
        <v>14219</v>
      </c>
      <c r="J3798" s="635">
        <v>3</v>
      </c>
      <c r="K3798" s="636">
        <v>3</v>
      </c>
      <c r="L3798" s="636">
        <f t="shared" si="125"/>
        <v>0</v>
      </c>
      <c r="M3798" s="637">
        <v>844318.8</v>
      </c>
      <c r="N3798" s="637">
        <v>446940</v>
      </c>
      <c r="O3798" s="665">
        <f t="shared" si="126"/>
        <v>397378.80000000005</v>
      </c>
      <c r="P3798" s="720">
        <f t="shared" si="127"/>
        <v>47.065018568815475</v>
      </c>
      <c r="Q3798" s="718" t="s">
        <v>14220</v>
      </c>
      <c r="R3798" s="718">
        <v>4211014264</v>
      </c>
      <c r="S3798" s="718" t="s">
        <v>14221</v>
      </c>
      <c r="T3798" s="729">
        <v>42402</v>
      </c>
      <c r="U3798" s="717"/>
      <c r="V3798" s="717">
        <v>42416</v>
      </c>
      <c r="W3798" s="717">
        <v>42416</v>
      </c>
      <c r="X3798" s="719" t="s">
        <v>14222</v>
      </c>
      <c r="Y3798" s="722">
        <v>446940</v>
      </c>
      <c r="Z3798" s="718" t="s">
        <v>14220</v>
      </c>
      <c r="AA3798" s="718">
        <v>4211014264</v>
      </c>
    </row>
    <row r="3799" spans="1:27" ht="101.25">
      <c r="A3799" s="475" t="s">
        <v>29521</v>
      </c>
      <c r="B3799" s="1181" t="s">
        <v>2047</v>
      </c>
      <c r="C3799" s="661">
        <v>4216003989</v>
      </c>
      <c r="D3799" s="715" t="s">
        <v>261</v>
      </c>
      <c r="E3799" s="715" t="s">
        <v>14223</v>
      </c>
      <c r="F3799" s="717">
        <v>42288</v>
      </c>
      <c r="G3799" s="717">
        <v>42366</v>
      </c>
      <c r="H3799" s="718" t="s">
        <v>13202</v>
      </c>
      <c r="I3799" s="661" t="s">
        <v>14224</v>
      </c>
      <c r="J3799" s="635">
        <v>3</v>
      </c>
      <c r="K3799" s="636">
        <v>3</v>
      </c>
      <c r="L3799" s="636">
        <f t="shared" si="125"/>
        <v>0</v>
      </c>
      <c r="M3799" s="637">
        <v>226089.60000000001</v>
      </c>
      <c r="N3799" s="637">
        <v>122070.88</v>
      </c>
      <c r="O3799" s="665">
        <f t="shared" si="126"/>
        <v>104018.72</v>
      </c>
      <c r="P3799" s="720">
        <f t="shared" si="127"/>
        <v>46.007742063323562</v>
      </c>
      <c r="Q3799" s="718" t="s">
        <v>13377</v>
      </c>
      <c r="R3799" s="718">
        <v>2540203506</v>
      </c>
      <c r="S3799" s="718" t="s">
        <v>13378</v>
      </c>
      <c r="T3799" s="729">
        <v>42398</v>
      </c>
      <c r="U3799" s="717"/>
      <c r="V3799" s="717">
        <v>42416</v>
      </c>
      <c r="W3799" s="717">
        <v>42417</v>
      </c>
      <c r="X3799" s="719" t="s">
        <v>14225</v>
      </c>
      <c r="Y3799" s="722">
        <v>122070.88</v>
      </c>
      <c r="Z3799" s="718" t="s">
        <v>13377</v>
      </c>
      <c r="AA3799" s="718">
        <v>2540203506</v>
      </c>
    </row>
    <row r="3800" spans="1:27" ht="90">
      <c r="A3800" s="475" t="s">
        <v>29522</v>
      </c>
      <c r="B3800" s="1181" t="s">
        <v>2047</v>
      </c>
      <c r="C3800" s="661">
        <v>4216003989</v>
      </c>
      <c r="D3800" s="715" t="s">
        <v>261</v>
      </c>
      <c r="E3800" s="727" t="s">
        <v>14226</v>
      </c>
      <c r="F3800" s="733">
        <v>42369</v>
      </c>
      <c r="G3800" s="717">
        <v>42389</v>
      </c>
      <c r="H3800" s="730" t="s">
        <v>13202</v>
      </c>
      <c r="I3800" s="719" t="s">
        <v>13333</v>
      </c>
      <c r="J3800" s="635">
        <v>2</v>
      </c>
      <c r="K3800" s="636">
        <v>2</v>
      </c>
      <c r="L3800" s="636">
        <f t="shared" si="125"/>
        <v>0</v>
      </c>
      <c r="M3800" s="637">
        <v>199713.36</v>
      </c>
      <c r="N3800" s="637">
        <v>173750.54</v>
      </c>
      <c r="O3800" s="665">
        <f t="shared" si="126"/>
        <v>25962.819999999978</v>
      </c>
      <c r="P3800" s="720">
        <f t="shared" si="127"/>
        <v>13.000041659706682</v>
      </c>
      <c r="Q3800" s="718" t="s">
        <v>14071</v>
      </c>
      <c r="R3800" s="718">
        <v>1901120601</v>
      </c>
      <c r="S3800" s="718" t="s">
        <v>13351</v>
      </c>
      <c r="T3800" s="729">
        <v>42405</v>
      </c>
      <c r="U3800" s="717"/>
      <c r="V3800" s="717">
        <v>42417</v>
      </c>
      <c r="W3800" s="717">
        <v>42417</v>
      </c>
      <c r="X3800" s="727" t="s">
        <v>14227</v>
      </c>
      <c r="Y3800" s="722">
        <v>173750.54</v>
      </c>
      <c r="Z3800" s="718" t="s">
        <v>14071</v>
      </c>
      <c r="AA3800" s="718">
        <v>1901120601</v>
      </c>
    </row>
    <row r="3801" spans="1:27" ht="101.25">
      <c r="A3801" s="475" t="s">
        <v>29523</v>
      </c>
      <c r="B3801" s="1181" t="s">
        <v>2047</v>
      </c>
      <c r="C3801" s="661">
        <v>4216003989</v>
      </c>
      <c r="D3801" s="715" t="s">
        <v>261</v>
      </c>
      <c r="E3801" s="732" t="s">
        <v>14228</v>
      </c>
      <c r="F3801" s="717">
        <v>42369</v>
      </c>
      <c r="G3801" s="717">
        <v>42389</v>
      </c>
      <c r="H3801" s="730" t="s">
        <v>13202</v>
      </c>
      <c r="I3801" s="719" t="s">
        <v>13344</v>
      </c>
      <c r="J3801" s="635">
        <v>3</v>
      </c>
      <c r="K3801" s="636">
        <v>3</v>
      </c>
      <c r="L3801" s="636">
        <f t="shared" si="125"/>
        <v>0</v>
      </c>
      <c r="M3801" s="637">
        <v>415394.16</v>
      </c>
      <c r="N3801" s="637">
        <v>413317.19</v>
      </c>
      <c r="O3801" s="665">
        <f t="shared" si="126"/>
        <v>2076.9699999999721</v>
      </c>
      <c r="P3801" s="720">
        <f t="shared" si="127"/>
        <v>0.49999980741182526</v>
      </c>
      <c r="Q3801" s="718" t="s">
        <v>13377</v>
      </c>
      <c r="R3801" s="718">
        <v>2540203506</v>
      </c>
      <c r="S3801" s="718" t="s">
        <v>13378</v>
      </c>
      <c r="T3801" s="729">
        <v>42405</v>
      </c>
      <c r="U3801" s="717"/>
      <c r="V3801" s="717">
        <v>42417</v>
      </c>
      <c r="W3801" s="717">
        <v>42417</v>
      </c>
      <c r="X3801" s="719" t="s">
        <v>14229</v>
      </c>
      <c r="Y3801" s="722">
        <v>413317.19</v>
      </c>
      <c r="Z3801" s="718" t="s">
        <v>13377</v>
      </c>
      <c r="AA3801" s="718">
        <v>2540203506</v>
      </c>
    </row>
    <row r="3802" spans="1:27" ht="78.75">
      <c r="A3802" s="475" t="s">
        <v>29524</v>
      </c>
      <c r="B3802" s="1181" t="s">
        <v>2047</v>
      </c>
      <c r="C3802" s="661">
        <v>4216003989</v>
      </c>
      <c r="D3802" s="715" t="s">
        <v>261</v>
      </c>
      <c r="E3802" s="732" t="s">
        <v>14230</v>
      </c>
      <c r="F3802" s="717">
        <v>42369</v>
      </c>
      <c r="G3802" s="717">
        <v>42388</v>
      </c>
      <c r="H3802" s="730" t="s">
        <v>13202</v>
      </c>
      <c r="I3802" s="719" t="s">
        <v>14231</v>
      </c>
      <c r="J3802" s="635">
        <v>3</v>
      </c>
      <c r="K3802" s="636">
        <v>3</v>
      </c>
      <c r="L3802" s="636">
        <f t="shared" si="125"/>
        <v>0</v>
      </c>
      <c r="M3802" s="637">
        <v>269562</v>
      </c>
      <c r="N3802" s="637">
        <v>185990.16</v>
      </c>
      <c r="O3802" s="665">
        <f t="shared" si="126"/>
        <v>83571.839999999997</v>
      </c>
      <c r="P3802" s="720">
        <f t="shared" si="127"/>
        <v>31.002826807932877</v>
      </c>
      <c r="Q3802" s="718" t="s">
        <v>14232</v>
      </c>
      <c r="R3802" s="718">
        <v>7702019044</v>
      </c>
      <c r="S3802" s="718" t="s">
        <v>14233</v>
      </c>
      <c r="T3802" s="729">
        <v>42402</v>
      </c>
      <c r="U3802" s="717"/>
      <c r="V3802" s="717">
        <v>42419</v>
      </c>
      <c r="W3802" s="717">
        <v>42419</v>
      </c>
      <c r="X3802" s="719" t="s">
        <v>14234</v>
      </c>
      <c r="Y3802" s="722">
        <v>185990.16</v>
      </c>
      <c r="Z3802" s="718" t="s">
        <v>14232</v>
      </c>
      <c r="AA3802" s="718">
        <v>7702019044</v>
      </c>
    </row>
    <row r="3803" spans="1:27" ht="78.75">
      <c r="A3803" s="475" t="s">
        <v>29525</v>
      </c>
      <c r="B3803" s="1181" t="s">
        <v>2047</v>
      </c>
      <c r="C3803" s="661">
        <v>4216003989</v>
      </c>
      <c r="D3803" s="715" t="s">
        <v>261</v>
      </c>
      <c r="E3803" s="732" t="s">
        <v>14235</v>
      </c>
      <c r="F3803" s="733">
        <v>42369</v>
      </c>
      <c r="G3803" s="717">
        <v>42390</v>
      </c>
      <c r="H3803" s="718" t="s">
        <v>14236</v>
      </c>
      <c r="I3803" s="719" t="s">
        <v>1642</v>
      </c>
      <c r="J3803" s="635">
        <v>17</v>
      </c>
      <c r="K3803" s="636">
        <v>17</v>
      </c>
      <c r="L3803" s="636">
        <f t="shared" si="125"/>
        <v>0</v>
      </c>
      <c r="M3803" s="637">
        <v>1209997.8</v>
      </c>
      <c r="N3803" s="637">
        <v>244600.95</v>
      </c>
      <c r="O3803" s="665">
        <f t="shared" si="126"/>
        <v>965396.85000000009</v>
      </c>
      <c r="P3803" s="720">
        <f t="shared" si="127"/>
        <v>79.785008700015823</v>
      </c>
      <c r="Q3803" s="718" t="s">
        <v>14237</v>
      </c>
      <c r="R3803" s="718">
        <v>5029124262</v>
      </c>
      <c r="S3803" s="718" t="s">
        <v>14238</v>
      </c>
      <c r="T3803" s="729">
        <v>42408</v>
      </c>
      <c r="U3803" s="717"/>
      <c r="V3803" s="717">
        <v>42420</v>
      </c>
      <c r="W3803" s="717">
        <v>42424</v>
      </c>
      <c r="X3803" s="719" t="s">
        <v>14239</v>
      </c>
      <c r="Y3803" s="722">
        <v>244600.95</v>
      </c>
      <c r="Z3803" s="718" t="s">
        <v>14237</v>
      </c>
      <c r="AA3803" s="718">
        <v>5029124262</v>
      </c>
    </row>
    <row r="3804" spans="1:27" ht="67.5">
      <c r="A3804" s="475" t="s">
        <v>29526</v>
      </c>
      <c r="B3804" s="1181" t="s">
        <v>2047</v>
      </c>
      <c r="C3804" s="661">
        <v>4216003989</v>
      </c>
      <c r="D3804" s="715" t="s">
        <v>261</v>
      </c>
      <c r="E3804" s="727" t="s">
        <v>14240</v>
      </c>
      <c r="F3804" s="733">
        <v>42369</v>
      </c>
      <c r="G3804" s="717">
        <v>42389</v>
      </c>
      <c r="H3804" s="730" t="s">
        <v>13202</v>
      </c>
      <c r="I3804" s="719" t="s">
        <v>13339</v>
      </c>
      <c r="J3804" s="635">
        <v>4</v>
      </c>
      <c r="K3804" s="636">
        <v>4</v>
      </c>
      <c r="L3804" s="636">
        <f t="shared" si="125"/>
        <v>0</v>
      </c>
      <c r="M3804" s="637">
        <v>1068358.3799999999</v>
      </c>
      <c r="N3804" s="637">
        <v>312755.28000000003</v>
      </c>
      <c r="O3804" s="665">
        <f t="shared" si="126"/>
        <v>755603.09999999986</v>
      </c>
      <c r="P3804" s="720">
        <f t="shared" si="127"/>
        <v>70.72562111601539</v>
      </c>
      <c r="Q3804" s="718" t="s">
        <v>14241</v>
      </c>
      <c r="R3804" s="718">
        <v>7723733387</v>
      </c>
      <c r="S3804" s="718" t="s">
        <v>14242</v>
      </c>
      <c r="T3804" s="729">
        <v>42405</v>
      </c>
      <c r="U3804" s="717"/>
      <c r="V3804" s="717">
        <v>42425</v>
      </c>
      <c r="W3804" s="717">
        <v>42425</v>
      </c>
      <c r="X3804" s="719" t="s">
        <v>14243</v>
      </c>
      <c r="Y3804" s="722">
        <v>312755.28000000003</v>
      </c>
      <c r="Z3804" s="718" t="s">
        <v>14241</v>
      </c>
      <c r="AA3804" s="718">
        <v>7723733387</v>
      </c>
    </row>
    <row r="3805" spans="1:27" ht="101.25">
      <c r="A3805" s="475" t="s">
        <v>29527</v>
      </c>
      <c r="B3805" s="1181" t="s">
        <v>2047</v>
      </c>
      <c r="C3805" s="661">
        <v>4216003989</v>
      </c>
      <c r="D3805" s="715" t="s">
        <v>261</v>
      </c>
      <c r="E3805" s="716" t="s">
        <v>14244</v>
      </c>
      <c r="F3805" s="717">
        <v>42369</v>
      </c>
      <c r="G3805" s="717">
        <v>42394</v>
      </c>
      <c r="H3805" s="730" t="s">
        <v>14245</v>
      </c>
      <c r="I3805" s="719" t="s">
        <v>2985</v>
      </c>
      <c r="J3805" s="635">
        <v>7</v>
      </c>
      <c r="K3805" s="636">
        <v>7</v>
      </c>
      <c r="L3805" s="636">
        <f t="shared" si="125"/>
        <v>0</v>
      </c>
      <c r="M3805" s="637">
        <v>268208</v>
      </c>
      <c r="N3805" s="637">
        <v>177513.85</v>
      </c>
      <c r="O3805" s="665">
        <f t="shared" si="126"/>
        <v>90694.15</v>
      </c>
      <c r="P3805" s="720">
        <f t="shared" si="127"/>
        <v>33.81485638012289</v>
      </c>
      <c r="Q3805" s="718" t="s">
        <v>14246</v>
      </c>
      <c r="R3805" s="731">
        <v>420515736268</v>
      </c>
      <c r="S3805" s="718" t="s">
        <v>14247</v>
      </c>
      <c r="T3805" s="729">
        <v>42410</v>
      </c>
      <c r="U3805" s="717"/>
      <c r="V3805" s="717">
        <v>42426</v>
      </c>
      <c r="W3805" s="717">
        <v>42426</v>
      </c>
      <c r="X3805" s="719" t="s">
        <v>14248</v>
      </c>
      <c r="Y3805" s="722">
        <v>177513.85</v>
      </c>
      <c r="Z3805" s="718" t="s">
        <v>14246</v>
      </c>
      <c r="AA3805" s="731">
        <v>420515736268</v>
      </c>
    </row>
    <row r="3806" spans="1:27" ht="78.75">
      <c r="A3806" s="475" t="s">
        <v>29528</v>
      </c>
      <c r="B3806" s="1181" t="s">
        <v>2047</v>
      </c>
      <c r="C3806" s="661">
        <v>4216003989</v>
      </c>
      <c r="D3806" s="715" t="s">
        <v>261</v>
      </c>
      <c r="E3806" s="732" t="s">
        <v>14249</v>
      </c>
      <c r="F3806" s="733">
        <v>42369</v>
      </c>
      <c r="G3806" s="717">
        <v>42388</v>
      </c>
      <c r="H3806" s="718" t="s">
        <v>14250</v>
      </c>
      <c r="I3806" s="719" t="s">
        <v>14251</v>
      </c>
      <c r="J3806" s="635">
        <v>2</v>
      </c>
      <c r="K3806" s="636">
        <v>2</v>
      </c>
      <c r="L3806" s="636">
        <f t="shared" si="125"/>
        <v>0</v>
      </c>
      <c r="M3806" s="637">
        <v>3353423</v>
      </c>
      <c r="N3806" s="637">
        <v>2917477.88</v>
      </c>
      <c r="O3806" s="665">
        <f t="shared" si="126"/>
        <v>435945.12000000011</v>
      </c>
      <c r="P3806" s="720">
        <f t="shared" si="127"/>
        <v>13.000003876635901</v>
      </c>
      <c r="Q3806" s="718" t="s">
        <v>13215</v>
      </c>
      <c r="R3806" s="718">
        <v>7718538045</v>
      </c>
      <c r="S3806" s="718" t="s">
        <v>13432</v>
      </c>
      <c r="T3806" s="729">
        <v>42416</v>
      </c>
      <c r="U3806" s="717"/>
      <c r="V3806" s="717">
        <v>42429</v>
      </c>
      <c r="W3806" s="717">
        <v>42450</v>
      </c>
      <c r="X3806" s="719" t="s">
        <v>14252</v>
      </c>
      <c r="Y3806" s="722">
        <v>2917477.88</v>
      </c>
      <c r="Z3806" s="718" t="s">
        <v>13215</v>
      </c>
      <c r="AA3806" s="718">
        <v>7718538045</v>
      </c>
    </row>
    <row r="3807" spans="1:27" ht="112.5">
      <c r="A3807" s="475" t="s">
        <v>29529</v>
      </c>
      <c r="B3807" s="1181" t="s">
        <v>2047</v>
      </c>
      <c r="C3807" s="661">
        <v>4216003989</v>
      </c>
      <c r="D3807" s="715" t="s">
        <v>261</v>
      </c>
      <c r="E3807" s="716" t="s">
        <v>14253</v>
      </c>
      <c r="F3807" s="733">
        <v>42369</v>
      </c>
      <c r="G3807" s="717">
        <v>42398</v>
      </c>
      <c r="H3807" s="718" t="s">
        <v>13862</v>
      </c>
      <c r="I3807" s="719" t="s">
        <v>13863</v>
      </c>
      <c r="J3807" s="635">
        <v>4</v>
      </c>
      <c r="K3807" s="636">
        <v>4</v>
      </c>
      <c r="L3807" s="636">
        <f t="shared" si="125"/>
        <v>0</v>
      </c>
      <c r="M3807" s="637">
        <v>1920096.72</v>
      </c>
      <c r="N3807" s="637">
        <v>1318719.02</v>
      </c>
      <c r="O3807" s="665">
        <f t="shared" si="126"/>
        <v>601377.69999999995</v>
      </c>
      <c r="P3807" s="720">
        <f t="shared" si="127"/>
        <v>31.32017745439407</v>
      </c>
      <c r="Q3807" s="718" t="s">
        <v>13506</v>
      </c>
      <c r="R3807" s="718">
        <v>4205100645</v>
      </c>
      <c r="S3807" s="718" t="s">
        <v>13507</v>
      </c>
      <c r="T3807" s="729">
        <v>42415</v>
      </c>
      <c r="U3807" s="717"/>
      <c r="V3807" s="717">
        <v>42430</v>
      </c>
      <c r="W3807" s="717">
        <v>42430</v>
      </c>
      <c r="X3807" s="734" t="s">
        <v>14254</v>
      </c>
      <c r="Y3807" s="722">
        <v>1318719.02</v>
      </c>
      <c r="Z3807" s="718" t="s">
        <v>13506</v>
      </c>
      <c r="AA3807" s="718">
        <v>4205100645</v>
      </c>
    </row>
    <row r="3808" spans="1:27" ht="101.25">
      <c r="A3808" s="475" t="s">
        <v>29530</v>
      </c>
      <c r="B3808" s="1181" t="s">
        <v>2047</v>
      </c>
      <c r="C3808" s="661">
        <v>4216003989</v>
      </c>
      <c r="D3808" s="715" t="s">
        <v>261</v>
      </c>
      <c r="E3808" s="716" t="s">
        <v>14255</v>
      </c>
      <c r="F3808" s="733">
        <v>42369</v>
      </c>
      <c r="G3808" s="717">
        <v>42395</v>
      </c>
      <c r="H3808" s="718" t="s">
        <v>14256</v>
      </c>
      <c r="I3808" s="719" t="s">
        <v>14257</v>
      </c>
      <c r="J3808" s="635">
        <v>9</v>
      </c>
      <c r="K3808" s="636">
        <v>9</v>
      </c>
      <c r="L3808" s="636">
        <f t="shared" si="125"/>
        <v>0</v>
      </c>
      <c r="M3808" s="637">
        <v>1698430</v>
      </c>
      <c r="N3808" s="637">
        <v>1086995.2</v>
      </c>
      <c r="O3808" s="665">
        <f t="shared" si="126"/>
        <v>611434.80000000005</v>
      </c>
      <c r="P3808" s="720">
        <f t="shared" si="127"/>
        <v>36</v>
      </c>
      <c r="Q3808" s="718" t="s">
        <v>14258</v>
      </c>
      <c r="R3808" s="718">
        <v>2224121968</v>
      </c>
      <c r="S3808" s="718" t="s">
        <v>14259</v>
      </c>
      <c r="T3808" s="729">
        <v>42410</v>
      </c>
      <c r="U3808" s="717"/>
      <c r="V3808" s="717">
        <v>42430</v>
      </c>
      <c r="W3808" s="717">
        <v>42430</v>
      </c>
      <c r="X3808" s="719" t="s">
        <v>14260</v>
      </c>
      <c r="Y3808" s="722">
        <v>1086995.2</v>
      </c>
      <c r="Z3808" s="718" t="s">
        <v>14258</v>
      </c>
      <c r="AA3808" s="718">
        <v>2224121968</v>
      </c>
    </row>
    <row r="3809" spans="1:27" ht="101.25">
      <c r="A3809" s="475" t="s">
        <v>29531</v>
      </c>
      <c r="B3809" s="1181" t="s">
        <v>2047</v>
      </c>
      <c r="C3809" s="661">
        <v>4216003989</v>
      </c>
      <c r="D3809" s="715" t="s">
        <v>261</v>
      </c>
      <c r="E3809" s="716" t="s">
        <v>14261</v>
      </c>
      <c r="F3809" s="717">
        <v>42387</v>
      </c>
      <c r="G3809" s="717">
        <v>42398</v>
      </c>
      <c r="H3809" s="718" t="s">
        <v>14262</v>
      </c>
      <c r="I3809" s="719" t="s">
        <v>14263</v>
      </c>
      <c r="J3809" s="635">
        <v>5</v>
      </c>
      <c r="K3809" s="636">
        <v>5</v>
      </c>
      <c r="L3809" s="636">
        <f t="shared" si="125"/>
        <v>0</v>
      </c>
      <c r="M3809" s="637">
        <v>627546.56000000006</v>
      </c>
      <c r="N3809" s="637">
        <v>555378.77</v>
      </c>
      <c r="O3809" s="665">
        <f t="shared" si="126"/>
        <v>72167.790000000037</v>
      </c>
      <c r="P3809" s="720">
        <f t="shared" si="127"/>
        <v>11.499989737813237</v>
      </c>
      <c r="Q3809" s="718" t="s">
        <v>14264</v>
      </c>
      <c r="R3809" s="718">
        <v>5406730977</v>
      </c>
      <c r="S3809" s="718" t="s">
        <v>14265</v>
      </c>
      <c r="T3809" s="729">
        <v>42420</v>
      </c>
      <c r="U3809" s="717"/>
      <c r="V3809" s="717">
        <v>42431</v>
      </c>
      <c r="W3809" s="717">
        <v>42431</v>
      </c>
      <c r="X3809" s="727" t="s">
        <v>14266</v>
      </c>
      <c r="Y3809" s="722">
        <v>555378.77</v>
      </c>
      <c r="Z3809" s="718" t="s">
        <v>14264</v>
      </c>
      <c r="AA3809" s="718">
        <v>5406730977</v>
      </c>
    </row>
    <row r="3810" spans="1:27" ht="67.5">
      <c r="A3810" s="475" t="s">
        <v>29532</v>
      </c>
      <c r="B3810" s="1181" t="s">
        <v>2047</v>
      </c>
      <c r="C3810" s="661">
        <v>4216003989</v>
      </c>
      <c r="D3810" s="715" t="s">
        <v>261</v>
      </c>
      <c r="E3810" s="716" t="s">
        <v>14267</v>
      </c>
      <c r="F3810" s="733">
        <v>42369</v>
      </c>
      <c r="G3810" s="717">
        <v>42391</v>
      </c>
      <c r="H3810" s="718" t="s">
        <v>14268</v>
      </c>
      <c r="I3810" s="719" t="s">
        <v>14269</v>
      </c>
      <c r="J3810" s="635">
        <v>3</v>
      </c>
      <c r="K3810" s="636">
        <v>3</v>
      </c>
      <c r="L3810" s="636">
        <f t="shared" si="125"/>
        <v>0</v>
      </c>
      <c r="M3810" s="637">
        <v>777640</v>
      </c>
      <c r="N3810" s="637">
        <v>719317</v>
      </c>
      <c r="O3810" s="665">
        <f t="shared" si="126"/>
        <v>58323</v>
      </c>
      <c r="P3810" s="720">
        <f t="shared" si="127"/>
        <v>7.5</v>
      </c>
      <c r="Q3810" s="718" t="s">
        <v>14258</v>
      </c>
      <c r="R3810" s="718">
        <v>2224121968</v>
      </c>
      <c r="S3810" s="718" t="s">
        <v>14270</v>
      </c>
      <c r="T3810" s="729">
        <v>42412</v>
      </c>
      <c r="U3810" s="717"/>
      <c r="V3810" s="717">
        <v>42431</v>
      </c>
      <c r="W3810" s="717">
        <v>42431</v>
      </c>
      <c r="X3810" s="719" t="s">
        <v>14271</v>
      </c>
      <c r="Y3810" s="722">
        <v>719317</v>
      </c>
      <c r="Z3810" s="718" t="s">
        <v>14258</v>
      </c>
      <c r="AA3810" s="718">
        <v>2224121968</v>
      </c>
    </row>
    <row r="3811" spans="1:27" ht="123.75">
      <c r="A3811" s="475" t="s">
        <v>29533</v>
      </c>
      <c r="B3811" s="1181" t="s">
        <v>2047</v>
      </c>
      <c r="C3811" s="661">
        <v>4216003989</v>
      </c>
      <c r="D3811" s="715" t="s">
        <v>261</v>
      </c>
      <c r="E3811" s="716" t="s">
        <v>14272</v>
      </c>
      <c r="F3811" s="717">
        <v>42369</v>
      </c>
      <c r="G3811" s="717">
        <v>42411</v>
      </c>
      <c r="H3811" s="718" t="s">
        <v>14273</v>
      </c>
      <c r="I3811" s="719" t="s">
        <v>14274</v>
      </c>
      <c r="J3811" s="635">
        <v>10</v>
      </c>
      <c r="K3811" s="636">
        <v>10</v>
      </c>
      <c r="L3811" s="636">
        <f t="shared" si="125"/>
        <v>0</v>
      </c>
      <c r="M3811" s="637">
        <v>398053.36</v>
      </c>
      <c r="N3811" s="637">
        <v>396063.09</v>
      </c>
      <c r="O3811" s="665">
        <f t="shared" si="126"/>
        <v>1990.2699999999604</v>
      </c>
      <c r="P3811" s="720">
        <f t="shared" si="127"/>
        <v>0.5000008039123145</v>
      </c>
      <c r="Q3811" s="718" t="s">
        <v>14275</v>
      </c>
      <c r="R3811" s="718">
        <v>7017377463</v>
      </c>
      <c r="S3811" s="718" t="s">
        <v>14276</v>
      </c>
      <c r="T3811" s="729">
        <v>42431</v>
      </c>
      <c r="U3811" s="717"/>
      <c r="V3811" s="717">
        <v>42443</v>
      </c>
      <c r="W3811" s="717">
        <v>42444</v>
      </c>
      <c r="X3811" s="734" t="s">
        <v>14277</v>
      </c>
      <c r="Y3811" s="722">
        <v>396063.09</v>
      </c>
      <c r="Z3811" s="718" t="s">
        <v>14275</v>
      </c>
      <c r="AA3811" s="718">
        <v>7017377463</v>
      </c>
    </row>
    <row r="3812" spans="1:27" ht="45">
      <c r="A3812" s="475" t="s">
        <v>29534</v>
      </c>
      <c r="B3812" s="1181" t="s">
        <v>2047</v>
      </c>
      <c r="C3812" s="661">
        <v>4216003989</v>
      </c>
      <c r="D3812" s="715" t="s">
        <v>261</v>
      </c>
      <c r="E3812" s="716" t="s">
        <v>14278</v>
      </c>
      <c r="F3812" s="717">
        <v>42369</v>
      </c>
      <c r="G3812" s="717">
        <v>42411</v>
      </c>
      <c r="H3812" s="755" t="s">
        <v>14279</v>
      </c>
      <c r="I3812" s="719" t="s">
        <v>14280</v>
      </c>
      <c r="J3812" s="635">
        <v>3</v>
      </c>
      <c r="K3812" s="636">
        <v>3</v>
      </c>
      <c r="L3812" s="636">
        <f t="shared" si="125"/>
        <v>0</v>
      </c>
      <c r="M3812" s="637">
        <v>352082.72</v>
      </c>
      <c r="N3812" s="637">
        <v>350322.3</v>
      </c>
      <c r="O3812" s="665">
        <f t="shared" si="126"/>
        <v>1760.4199999999837</v>
      </c>
      <c r="P3812" s="720">
        <f t="shared" si="127"/>
        <v>0.50000181775463659</v>
      </c>
      <c r="Q3812" s="718" t="s">
        <v>14281</v>
      </c>
      <c r="R3812" s="718">
        <v>6686027815</v>
      </c>
      <c r="S3812" s="718" t="s">
        <v>14282</v>
      </c>
      <c r="T3812" s="729">
        <v>42431</v>
      </c>
      <c r="U3812" s="717"/>
      <c r="V3812" s="717">
        <v>42445</v>
      </c>
      <c r="W3812" s="717">
        <v>42445</v>
      </c>
      <c r="X3812" s="719" t="s">
        <v>14283</v>
      </c>
      <c r="Y3812" s="722">
        <v>350322.3</v>
      </c>
      <c r="Z3812" s="718" t="s">
        <v>14281</v>
      </c>
      <c r="AA3812" s="718">
        <v>6686027815</v>
      </c>
    </row>
    <row r="3813" spans="1:27" ht="168.75">
      <c r="A3813" s="475" t="s">
        <v>29535</v>
      </c>
      <c r="B3813" s="1181" t="s">
        <v>2047</v>
      </c>
      <c r="C3813" s="661">
        <v>4216003989</v>
      </c>
      <c r="D3813" s="715" t="s">
        <v>261</v>
      </c>
      <c r="E3813" s="716" t="s">
        <v>14284</v>
      </c>
      <c r="F3813" s="717">
        <v>42369</v>
      </c>
      <c r="G3813" s="717">
        <v>42722</v>
      </c>
      <c r="H3813" s="718" t="s">
        <v>14285</v>
      </c>
      <c r="I3813" s="719" t="s">
        <v>14286</v>
      </c>
      <c r="J3813" s="635">
        <v>6</v>
      </c>
      <c r="K3813" s="636">
        <v>5</v>
      </c>
      <c r="L3813" s="636">
        <f t="shared" si="125"/>
        <v>1</v>
      </c>
      <c r="M3813" s="637">
        <v>333911.96000000002</v>
      </c>
      <c r="N3813" s="637">
        <v>274660</v>
      </c>
      <c r="O3813" s="665">
        <f t="shared" si="126"/>
        <v>59251.960000000021</v>
      </c>
      <c r="P3813" s="720">
        <f t="shared" si="127"/>
        <v>17.744785182297761</v>
      </c>
      <c r="Q3813" s="718" t="s">
        <v>14287</v>
      </c>
      <c r="R3813" s="718">
        <v>4205254236</v>
      </c>
      <c r="S3813" s="718" t="s">
        <v>14288</v>
      </c>
      <c r="T3813" s="729">
        <v>42438</v>
      </c>
      <c r="U3813" s="717"/>
      <c r="V3813" s="717">
        <v>42451</v>
      </c>
      <c r="W3813" s="717">
        <v>42451</v>
      </c>
      <c r="X3813" s="719" t="s">
        <v>14289</v>
      </c>
      <c r="Y3813" s="722">
        <v>274660</v>
      </c>
      <c r="Z3813" s="718" t="s">
        <v>14287</v>
      </c>
      <c r="AA3813" s="718">
        <v>4205254236</v>
      </c>
    </row>
    <row r="3814" spans="1:27" ht="67.5">
      <c r="A3814" s="475" t="s">
        <v>29536</v>
      </c>
      <c r="B3814" s="1181" t="s">
        <v>2047</v>
      </c>
      <c r="C3814" s="661">
        <v>4216003989</v>
      </c>
      <c r="D3814" s="715" t="s">
        <v>261</v>
      </c>
      <c r="E3814" s="716" t="s">
        <v>14290</v>
      </c>
      <c r="F3814" s="723">
        <v>42369</v>
      </c>
      <c r="G3814" s="723">
        <v>42429</v>
      </c>
      <c r="H3814" s="718" t="s">
        <v>13202</v>
      </c>
      <c r="I3814" s="719" t="s">
        <v>13900</v>
      </c>
      <c r="J3814" s="635">
        <v>2</v>
      </c>
      <c r="K3814" s="724">
        <v>2</v>
      </c>
      <c r="L3814" s="636">
        <f t="shared" si="125"/>
        <v>0</v>
      </c>
      <c r="M3814" s="637">
        <v>267737.76</v>
      </c>
      <c r="N3814" s="637">
        <v>266399.07</v>
      </c>
      <c r="O3814" s="665">
        <f t="shared" si="126"/>
        <v>1338.6900000000023</v>
      </c>
      <c r="P3814" s="720">
        <f t="shared" si="127"/>
        <v>0.50000044819977063</v>
      </c>
      <c r="Q3814" s="718" t="s">
        <v>13204</v>
      </c>
      <c r="R3814" s="718">
        <v>7726311464</v>
      </c>
      <c r="S3814" s="718" t="s">
        <v>13221</v>
      </c>
      <c r="T3814" s="729">
        <v>42445</v>
      </c>
      <c r="U3814" s="717"/>
      <c r="V3814" s="717">
        <v>42457</v>
      </c>
      <c r="W3814" s="717">
        <v>42457</v>
      </c>
      <c r="X3814" s="719" t="s">
        <v>14291</v>
      </c>
      <c r="Y3814" s="722">
        <v>266399.07</v>
      </c>
      <c r="Z3814" s="718" t="s">
        <v>13204</v>
      </c>
      <c r="AA3814" s="718">
        <v>7726311464</v>
      </c>
    </row>
    <row r="3815" spans="1:27" ht="90">
      <c r="A3815" s="475" t="s">
        <v>29537</v>
      </c>
      <c r="B3815" s="1181" t="s">
        <v>2047</v>
      </c>
      <c r="C3815" s="661">
        <v>4216003989</v>
      </c>
      <c r="D3815" s="715" t="s">
        <v>261</v>
      </c>
      <c r="E3815" s="716" t="s">
        <v>14292</v>
      </c>
      <c r="F3815" s="723">
        <v>42369</v>
      </c>
      <c r="G3815" s="723">
        <v>42426</v>
      </c>
      <c r="H3815" s="718" t="s">
        <v>14293</v>
      </c>
      <c r="I3815" s="719" t="s">
        <v>14294</v>
      </c>
      <c r="J3815" s="635">
        <v>2</v>
      </c>
      <c r="K3815" s="724">
        <v>2</v>
      </c>
      <c r="L3815" s="636">
        <f t="shared" si="125"/>
        <v>0</v>
      </c>
      <c r="M3815" s="637">
        <v>397328.7</v>
      </c>
      <c r="N3815" s="637">
        <v>231453</v>
      </c>
      <c r="O3815" s="665">
        <f t="shared" si="126"/>
        <v>165875.70000000001</v>
      </c>
      <c r="P3815" s="720">
        <f t="shared" si="127"/>
        <v>41.747726756209659</v>
      </c>
      <c r="Q3815" s="718" t="s">
        <v>14295</v>
      </c>
      <c r="R3815" s="718">
        <v>3662144095</v>
      </c>
      <c r="S3815" s="718" t="s">
        <v>14296</v>
      </c>
      <c r="T3815" s="729">
        <v>42445</v>
      </c>
      <c r="U3815" s="717"/>
      <c r="V3815" s="717">
        <v>42457</v>
      </c>
      <c r="W3815" s="717">
        <v>42457</v>
      </c>
      <c r="X3815" s="719" t="s">
        <v>14297</v>
      </c>
      <c r="Y3815" s="722">
        <v>231453</v>
      </c>
      <c r="Z3815" s="718" t="s">
        <v>14295</v>
      </c>
      <c r="AA3815" s="718">
        <v>3662144095</v>
      </c>
    </row>
    <row r="3816" spans="1:27" ht="78.75">
      <c r="A3816" s="475" t="s">
        <v>29538</v>
      </c>
      <c r="B3816" s="1181" t="s">
        <v>2047</v>
      </c>
      <c r="C3816" s="661">
        <v>4216003989</v>
      </c>
      <c r="D3816" s="715" t="s">
        <v>261</v>
      </c>
      <c r="E3816" s="716" t="s">
        <v>14298</v>
      </c>
      <c r="F3816" s="723">
        <v>42489</v>
      </c>
      <c r="G3816" s="723">
        <v>42507</v>
      </c>
      <c r="H3816" s="718" t="s">
        <v>13202</v>
      </c>
      <c r="I3816" s="718" t="s">
        <v>14299</v>
      </c>
      <c r="J3816" s="636">
        <v>3</v>
      </c>
      <c r="K3816" s="724">
        <v>2</v>
      </c>
      <c r="L3816" s="636">
        <f t="shared" si="125"/>
        <v>1</v>
      </c>
      <c r="M3816" s="637">
        <v>6637157</v>
      </c>
      <c r="N3816" s="637">
        <v>6637157</v>
      </c>
      <c r="O3816" s="665">
        <f t="shared" si="126"/>
        <v>0</v>
      </c>
      <c r="P3816" s="720">
        <f t="shared" si="127"/>
        <v>0</v>
      </c>
      <c r="Q3816" s="718" t="s">
        <v>13215</v>
      </c>
      <c r="R3816" s="718">
        <v>7718538045</v>
      </c>
      <c r="S3816" s="718" t="s">
        <v>13432</v>
      </c>
      <c r="T3816" s="729">
        <v>42536</v>
      </c>
      <c r="U3816" s="716"/>
      <c r="V3816" s="717">
        <v>42457</v>
      </c>
      <c r="W3816" s="717">
        <v>42457</v>
      </c>
      <c r="X3816" s="719" t="s">
        <v>14300</v>
      </c>
      <c r="Y3816" s="722">
        <v>6637157</v>
      </c>
      <c r="Z3816" s="718" t="s">
        <v>13215</v>
      </c>
      <c r="AA3816" s="718">
        <v>7718538045</v>
      </c>
    </row>
    <row r="3817" spans="1:27" ht="303.75">
      <c r="A3817" s="475" t="s">
        <v>29539</v>
      </c>
      <c r="B3817" s="1181" t="s">
        <v>2047</v>
      </c>
      <c r="C3817" s="661">
        <v>4216003989</v>
      </c>
      <c r="D3817" s="715" t="s">
        <v>261</v>
      </c>
      <c r="E3817" s="721" t="s">
        <v>14301</v>
      </c>
      <c r="F3817" s="717">
        <v>42369</v>
      </c>
      <c r="G3817" s="717">
        <v>42425</v>
      </c>
      <c r="H3817" s="718" t="s">
        <v>14302</v>
      </c>
      <c r="I3817" s="719" t="s">
        <v>14303</v>
      </c>
      <c r="J3817" s="635">
        <v>3</v>
      </c>
      <c r="K3817" s="636">
        <v>3</v>
      </c>
      <c r="L3817" s="636">
        <f t="shared" si="125"/>
        <v>0</v>
      </c>
      <c r="M3817" s="637">
        <v>195945.09</v>
      </c>
      <c r="N3817" s="637">
        <v>171344.64000000001</v>
      </c>
      <c r="O3817" s="665">
        <f t="shared" si="126"/>
        <v>24600.449999999983</v>
      </c>
      <c r="P3817" s="720">
        <f t="shared" si="127"/>
        <v>12.554767256479863</v>
      </c>
      <c r="Q3817" s="718" t="s">
        <v>14304</v>
      </c>
      <c r="R3817" s="718">
        <v>4217140610</v>
      </c>
      <c r="S3817" s="718" t="s">
        <v>14305</v>
      </c>
      <c r="T3817" s="729">
        <v>42444</v>
      </c>
      <c r="U3817" s="717"/>
      <c r="V3817" s="717">
        <v>42458</v>
      </c>
      <c r="W3817" s="717">
        <v>42458</v>
      </c>
      <c r="X3817" s="719" t="s">
        <v>14306</v>
      </c>
      <c r="Y3817" s="722">
        <v>171344.64000000001</v>
      </c>
      <c r="Z3817" s="718" t="s">
        <v>14304</v>
      </c>
      <c r="AA3817" s="718">
        <v>4217140610</v>
      </c>
    </row>
    <row r="3818" spans="1:27" ht="56.25">
      <c r="A3818" s="475" t="s">
        <v>29540</v>
      </c>
      <c r="B3818" s="1181" t="s">
        <v>2047</v>
      </c>
      <c r="C3818" s="661">
        <v>4216003989</v>
      </c>
      <c r="D3818" s="715" t="s">
        <v>261</v>
      </c>
      <c r="E3818" s="716" t="s">
        <v>14307</v>
      </c>
      <c r="F3818" s="723">
        <v>42369</v>
      </c>
      <c r="G3818" s="723">
        <v>42429</v>
      </c>
      <c r="H3818" s="718" t="s">
        <v>14308</v>
      </c>
      <c r="I3818" s="719" t="s">
        <v>14309</v>
      </c>
      <c r="J3818" s="635">
        <v>2</v>
      </c>
      <c r="K3818" s="636">
        <v>2</v>
      </c>
      <c r="L3818" s="636">
        <f t="shared" si="125"/>
        <v>0</v>
      </c>
      <c r="M3818" s="637">
        <v>2434114.7200000002</v>
      </c>
      <c r="N3818" s="637">
        <v>2409773.56</v>
      </c>
      <c r="O3818" s="665">
        <f t="shared" si="126"/>
        <v>24341.160000000149</v>
      </c>
      <c r="P3818" s="720">
        <f t="shared" si="127"/>
        <v>1.0000005258585389</v>
      </c>
      <c r="Q3818" s="718" t="s">
        <v>14310</v>
      </c>
      <c r="R3818" s="718">
        <v>4205186000</v>
      </c>
      <c r="S3818" s="718" t="s">
        <v>14311</v>
      </c>
      <c r="T3818" s="729">
        <v>42447</v>
      </c>
      <c r="U3818" s="717"/>
      <c r="V3818" s="717">
        <v>42458</v>
      </c>
      <c r="W3818" s="717">
        <v>42458</v>
      </c>
      <c r="X3818" s="719" t="s">
        <v>14312</v>
      </c>
      <c r="Y3818" s="722">
        <v>2409773.56</v>
      </c>
      <c r="Z3818" s="718" t="s">
        <v>14310</v>
      </c>
      <c r="AA3818" s="718">
        <v>4205186000</v>
      </c>
    </row>
    <row r="3819" spans="1:27" ht="157.5">
      <c r="A3819" s="475" t="s">
        <v>29541</v>
      </c>
      <c r="B3819" s="1181" t="s">
        <v>2047</v>
      </c>
      <c r="C3819" s="661">
        <v>4216003989</v>
      </c>
      <c r="D3819" s="715" t="s">
        <v>261</v>
      </c>
      <c r="E3819" s="716" t="s">
        <v>14313</v>
      </c>
      <c r="F3819" s="717">
        <v>42369</v>
      </c>
      <c r="G3819" s="717">
        <v>42419</v>
      </c>
      <c r="H3819" s="718" t="s">
        <v>14314</v>
      </c>
      <c r="I3819" s="719" t="s">
        <v>14315</v>
      </c>
      <c r="J3819" s="635">
        <v>8</v>
      </c>
      <c r="K3819" s="636">
        <v>8</v>
      </c>
      <c r="L3819" s="636">
        <f t="shared" si="125"/>
        <v>0</v>
      </c>
      <c r="M3819" s="637">
        <v>458652.96</v>
      </c>
      <c r="N3819" s="637">
        <v>270604.82</v>
      </c>
      <c r="O3819" s="665">
        <f t="shared" si="126"/>
        <v>188048.14</v>
      </c>
      <c r="P3819" s="720">
        <f t="shared" si="127"/>
        <v>41.00009296789451</v>
      </c>
      <c r="Q3819" s="718" t="s">
        <v>14316</v>
      </c>
      <c r="R3819" s="718">
        <v>4217152510</v>
      </c>
      <c r="S3819" s="718" t="s">
        <v>14317</v>
      </c>
      <c r="T3819" s="729">
        <v>42440</v>
      </c>
      <c r="U3819" s="717"/>
      <c r="V3819" s="717">
        <v>42458</v>
      </c>
      <c r="W3819" s="717">
        <v>42458</v>
      </c>
      <c r="X3819" s="727" t="s">
        <v>14318</v>
      </c>
      <c r="Y3819" s="722">
        <v>270604.82</v>
      </c>
      <c r="Z3819" s="718" t="s">
        <v>14316</v>
      </c>
      <c r="AA3819" s="718">
        <v>4217152510</v>
      </c>
    </row>
    <row r="3820" spans="1:27" ht="90">
      <c r="A3820" s="475" t="s">
        <v>29542</v>
      </c>
      <c r="B3820" s="1181" t="s">
        <v>2047</v>
      </c>
      <c r="C3820" s="661">
        <v>4216003989</v>
      </c>
      <c r="D3820" s="715" t="s">
        <v>261</v>
      </c>
      <c r="E3820" s="716" t="s">
        <v>14319</v>
      </c>
      <c r="F3820" s="723">
        <v>42369</v>
      </c>
      <c r="G3820" s="723">
        <v>42426</v>
      </c>
      <c r="H3820" s="718" t="s">
        <v>14320</v>
      </c>
      <c r="I3820" s="718" t="s">
        <v>14321</v>
      </c>
      <c r="J3820" s="636">
        <v>4</v>
      </c>
      <c r="K3820" s="724">
        <v>3</v>
      </c>
      <c r="L3820" s="636">
        <f t="shared" si="125"/>
        <v>1</v>
      </c>
      <c r="M3820" s="637">
        <v>196621.14</v>
      </c>
      <c r="N3820" s="637">
        <v>190871.14</v>
      </c>
      <c r="O3820" s="665">
        <f t="shared" si="126"/>
        <v>5750</v>
      </c>
      <c r="P3820" s="720">
        <f t="shared" si="127"/>
        <v>2.9244057887163137</v>
      </c>
      <c r="Q3820" s="718" t="s">
        <v>14322</v>
      </c>
      <c r="R3820" s="718">
        <v>6204007943</v>
      </c>
      <c r="S3820" s="718" t="s">
        <v>14323</v>
      </c>
      <c r="T3820" s="729">
        <v>42451</v>
      </c>
      <c r="U3820" s="716"/>
      <c r="V3820" s="717">
        <v>42465</v>
      </c>
      <c r="W3820" s="717">
        <v>42466</v>
      </c>
      <c r="X3820" s="719" t="s">
        <v>14324</v>
      </c>
      <c r="Y3820" s="722">
        <v>190871.14</v>
      </c>
      <c r="Z3820" s="718" t="s">
        <v>14322</v>
      </c>
      <c r="AA3820" s="718">
        <v>6204007943</v>
      </c>
    </row>
    <row r="3821" spans="1:27" ht="101.25">
      <c r="A3821" s="475" t="s">
        <v>29543</v>
      </c>
      <c r="B3821" s="1181" t="s">
        <v>2047</v>
      </c>
      <c r="C3821" s="661">
        <v>4216003989</v>
      </c>
      <c r="D3821" s="715" t="s">
        <v>261</v>
      </c>
      <c r="E3821" s="716" t="s">
        <v>14325</v>
      </c>
      <c r="F3821" s="723">
        <v>42416</v>
      </c>
      <c r="G3821" s="723">
        <v>42443</v>
      </c>
      <c r="H3821" s="718" t="s">
        <v>14326</v>
      </c>
      <c r="I3821" s="719" t="s">
        <v>13986</v>
      </c>
      <c r="J3821" s="635">
        <v>3</v>
      </c>
      <c r="K3821" s="724">
        <v>3</v>
      </c>
      <c r="L3821" s="636">
        <f t="shared" si="125"/>
        <v>0</v>
      </c>
      <c r="M3821" s="637">
        <v>205724</v>
      </c>
      <c r="N3821" s="637">
        <v>161713.79999999999</v>
      </c>
      <c r="O3821" s="665">
        <f t="shared" si="126"/>
        <v>44010.200000000012</v>
      </c>
      <c r="P3821" s="720">
        <f t="shared" si="127"/>
        <v>21.392837004919215</v>
      </c>
      <c r="Q3821" s="718" t="s">
        <v>14327</v>
      </c>
      <c r="R3821" s="718">
        <v>7729737860</v>
      </c>
      <c r="S3821" s="718" t="s">
        <v>14328</v>
      </c>
      <c r="T3821" s="729">
        <v>42458</v>
      </c>
      <c r="U3821" s="716"/>
      <c r="V3821" s="717">
        <v>42471</v>
      </c>
      <c r="W3821" s="717">
        <v>42471</v>
      </c>
      <c r="X3821" s="719" t="s">
        <v>14329</v>
      </c>
      <c r="Y3821" s="722">
        <v>161713.79999999999</v>
      </c>
      <c r="Z3821" s="718" t="s">
        <v>14327</v>
      </c>
      <c r="AA3821" s="718">
        <v>7729737860</v>
      </c>
    </row>
    <row r="3822" spans="1:27" ht="90">
      <c r="A3822" s="475" t="s">
        <v>29544</v>
      </c>
      <c r="B3822" s="1181" t="s">
        <v>2047</v>
      </c>
      <c r="C3822" s="661">
        <v>4216003989</v>
      </c>
      <c r="D3822" s="715" t="s">
        <v>261</v>
      </c>
      <c r="E3822" s="716" t="s">
        <v>14330</v>
      </c>
      <c r="F3822" s="723">
        <v>42369</v>
      </c>
      <c r="G3822" s="723">
        <v>42444</v>
      </c>
      <c r="H3822" s="718" t="s">
        <v>14245</v>
      </c>
      <c r="I3822" s="718" t="s">
        <v>14331</v>
      </c>
      <c r="J3822" s="636">
        <v>6</v>
      </c>
      <c r="K3822" s="724">
        <v>6</v>
      </c>
      <c r="L3822" s="636">
        <f t="shared" si="125"/>
        <v>0</v>
      </c>
      <c r="M3822" s="637">
        <v>272927</v>
      </c>
      <c r="N3822" s="637">
        <v>272927</v>
      </c>
      <c r="O3822" s="665">
        <f t="shared" si="126"/>
        <v>0</v>
      </c>
      <c r="P3822" s="720">
        <f t="shared" si="127"/>
        <v>0</v>
      </c>
      <c r="Q3822" s="718" t="s">
        <v>14332</v>
      </c>
      <c r="R3822" s="750">
        <v>421000117100</v>
      </c>
      <c r="S3822" s="718" t="s">
        <v>14333</v>
      </c>
      <c r="T3822" s="729">
        <v>42445</v>
      </c>
      <c r="U3822" s="716"/>
      <c r="V3822" s="717">
        <v>42472</v>
      </c>
      <c r="W3822" s="717">
        <v>42473</v>
      </c>
      <c r="X3822" s="719" t="s">
        <v>14334</v>
      </c>
      <c r="Y3822" s="722">
        <v>272927</v>
      </c>
      <c r="Z3822" s="718" t="s">
        <v>14332</v>
      </c>
      <c r="AA3822" s="750">
        <v>421000117100</v>
      </c>
    </row>
    <row r="3823" spans="1:27" ht="33.75">
      <c r="A3823" s="475" t="s">
        <v>29545</v>
      </c>
      <c r="B3823" s="1181" t="s">
        <v>2047</v>
      </c>
      <c r="C3823" s="661">
        <v>4216003989</v>
      </c>
      <c r="D3823" s="715" t="s">
        <v>261</v>
      </c>
      <c r="E3823" s="716" t="s">
        <v>14335</v>
      </c>
      <c r="F3823" s="723">
        <v>42416</v>
      </c>
      <c r="G3823" s="723">
        <v>42443</v>
      </c>
      <c r="H3823" s="718" t="s">
        <v>14326</v>
      </c>
      <c r="I3823" s="719" t="s">
        <v>13986</v>
      </c>
      <c r="J3823" s="635">
        <v>2</v>
      </c>
      <c r="K3823" s="724">
        <v>2</v>
      </c>
      <c r="L3823" s="636">
        <f t="shared" si="125"/>
        <v>0</v>
      </c>
      <c r="M3823" s="637">
        <v>1720647</v>
      </c>
      <c r="N3823" s="637">
        <v>1712043.76</v>
      </c>
      <c r="O3823" s="665">
        <f t="shared" si="126"/>
        <v>8603.2399999999907</v>
      </c>
      <c r="P3823" s="720">
        <f t="shared" si="127"/>
        <v>0.50000029058836049</v>
      </c>
      <c r="Q3823" s="718" t="s">
        <v>14336</v>
      </c>
      <c r="R3823" s="726">
        <v>2223026038</v>
      </c>
      <c r="S3823" s="726" t="s">
        <v>14337</v>
      </c>
      <c r="T3823" s="729">
        <v>42458</v>
      </c>
      <c r="U3823" s="716"/>
      <c r="V3823" s="717">
        <v>42473</v>
      </c>
      <c r="W3823" s="717">
        <v>42473</v>
      </c>
      <c r="X3823" s="719" t="s">
        <v>14338</v>
      </c>
      <c r="Y3823" s="722">
        <v>1712043.76</v>
      </c>
      <c r="Z3823" s="718" t="s">
        <v>14336</v>
      </c>
      <c r="AA3823" s="726">
        <v>2223026038</v>
      </c>
    </row>
    <row r="3824" spans="1:27" ht="45">
      <c r="A3824" s="475" t="s">
        <v>29546</v>
      </c>
      <c r="B3824" s="1181" t="s">
        <v>2047</v>
      </c>
      <c r="C3824" s="661">
        <v>4216003989</v>
      </c>
      <c r="D3824" s="715" t="s">
        <v>261</v>
      </c>
      <c r="E3824" s="716" t="s">
        <v>14339</v>
      </c>
      <c r="F3824" s="723">
        <v>42369</v>
      </c>
      <c r="G3824" s="723">
        <v>42444</v>
      </c>
      <c r="H3824" s="718" t="s">
        <v>13202</v>
      </c>
      <c r="I3824" s="719" t="s">
        <v>14340</v>
      </c>
      <c r="J3824" s="635">
        <v>4</v>
      </c>
      <c r="K3824" s="724">
        <v>3</v>
      </c>
      <c r="L3824" s="636">
        <f t="shared" si="125"/>
        <v>1</v>
      </c>
      <c r="M3824" s="637">
        <v>142065</v>
      </c>
      <c r="N3824" s="637">
        <v>85822.6</v>
      </c>
      <c r="O3824" s="665">
        <f t="shared" si="126"/>
        <v>56242.399999999994</v>
      </c>
      <c r="P3824" s="720">
        <f t="shared" si="127"/>
        <v>39.589202125787494</v>
      </c>
      <c r="Q3824" s="718" t="s">
        <v>13225</v>
      </c>
      <c r="R3824" s="718">
        <v>5408130693</v>
      </c>
      <c r="S3824" s="718" t="s">
        <v>14341</v>
      </c>
      <c r="T3824" s="729">
        <v>42465</v>
      </c>
      <c r="U3824" s="716"/>
      <c r="V3824" s="717">
        <v>42479</v>
      </c>
      <c r="W3824" s="717">
        <v>42479</v>
      </c>
      <c r="X3824" s="719" t="s">
        <v>14342</v>
      </c>
      <c r="Y3824" s="722">
        <v>85822.6</v>
      </c>
      <c r="Z3824" s="718" t="s">
        <v>13225</v>
      </c>
      <c r="AA3824" s="718">
        <v>5408130693</v>
      </c>
    </row>
    <row r="3825" spans="1:27" ht="78.75">
      <c r="A3825" s="475" t="s">
        <v>29547</v>
      </c>
      <c r="B3825" s="1181" t="s">
        <v>2047</v>
      </c>
      <c r="C3825" s="661">
        <v>4216003989</v>
      </c>
      <c r="D3825" s="715" t="s">
        <v>261</v>
      </c>
      <c r="E3825" s="716" t="s">
        <v>14343</v>
      </c>
      <c r="F3825" s="723">
        <v>42416</v>
      </c>
      <c r="G3825" s="723">
        <v>42445</v>
      </c>
      <c r="H3825" s="718" t="s">
        <v>13202</v>
      </c>
      <c r="I3825" s="719" t="s">
        <v>13431</v>
      </c>
      <c r="J3825" s="635">
        <v>2</v>
      </c>
      <c r="K3825" s="724">
        <v>2</v>
      </c>
      <c r="L3825" s="636">
        <f t="shared" si="125"/>
        <v>0</v>
      </c>
      <c r="M3825" s="637">
        <v>2402950</v>
      </c>
      <c r="N3825" s="637">
        <v>2390935.25</v>
      </c>
      <c r="O3825" s="665">
        <f t="shared" si="126"/>
        <v>12014.75</v>
      </c>
      <c r="P3825" s="720">
        <f t="shared" si="127"/>
        <v>0.5</v>
      </c>
      <c r="Q3825" s="718" t="s">
        <v>14344</v>
      </c>
      <c r="R3825" s="718">
        <v>7709446260</v>
      </c>
      <c r="S3825" s="718" t="s">
        <v>14345</v>
      </c>
      <c r="T3825" s="729">
        <v>42465</v>
      </c>
      <c r="U3825" s="716"/>
      <c r="V3825" s="717">
        <v>42480</v>
      </c>
      <c r="W3825" s="717">
        <v>42480</v>
      </c>
      <c r="X3825" s="719" t="s">
        <v>14346</v>
      </c>
      <c r="Y3825" s="722">
        <v>2390935.25</v>
      </c>
      <c r="Z3825" s="718" t="s">
        <v>14344</v>
      </c>
      <c r="AA3825" s="718">
        <v>7709446260</v>
      </c>
    </row>
    <row r="3826" spans="1:27" ht="112.5">
      <c r="A3826" s="475" t="s">
        <v>29548</v>
      </c>
      <c r="B3826" s="1181" t="s">
        <v>2047</v>
      </c>
      <c r="C3826" s="661">
        <v>4216003989</v>
      </c>
      <c r="D3826" s="715" t="s">
        <v>261</v>
      </c>
      <c r="E3826" s="727" t="s">
        <v>14347</v>
      </c>
      <c r="F3826" s="717">
        <v>42369</v>
      </c>
      <c r="G3826" s="723">
        <v>42451</v>
      </c>
      <c r="H3826" s="718" t="s">
        <v>14348</v>
      </c>
      <c r="I3826" s="719" t="s">
        <v>14349</v>
      </c>
      <c r="J3826" s="635">
        <v>5</v>
      </c>
      <c r="K3826" s="724">
        <v>5</v>
      </c>
      <c r="L3826" s="636">
        <f t="shared" si="125"/>
        <v>0</v>
      </c>
      <c r="M3826" s="637">
        <v>267666.86</v>
      </c>
      <c r="N3826" s="637">
        <v>213661.66</v>
      </c>
      <c r="O3826" s="665">
        <f t="shared" si="126"/>
        <v>54005.199999999983</v>
      </c>
      <c r="P3826" s="720">
        <f t="shared" si="127"/>
        <v>20.176274343413297</v>
      </c>
      <c r="Q3826" s="718" t="s">
        <v>14350</v>
      </c>
      <c r="R3826" s="756">
        <v>4205276470</v>
      </c>
      <c r="S3826" s="661" t="s">
        <v>14351</v>
      </c>
      <c r="T3826" s="729">
        <v>42465</v>
      </c>
      <c r="U3826" s="716"/>
      <c r="V3826" s="717">
        <v>42480</v>
      </c>
      <c r="W3826" s="717">
        <v>42480</v>
      </c>
      <c r="X3826" s="727" t="s">
        <v>14352</v>
      </c>
      <c r="Y3826" s="722">
        <v>213661.66</v>
      </c>
      <c r="Z3826" s="718" t="s">
        <v>14350</v>
      </c>
      <c r="AA3826" s="756">
        <v>4205276470</v>
      </c>
    </row>
    <row r="3827" spans="1:27" ht="101.25">
      <c r="A3827" s="475" t="s">
        <v>29549</v>
      </c>
      <c r="B3827" s="1181" t="s">
        <v>2047</v>
      </c>
      <c r="C3827" s="661">
        <v>4216003989</v>
      </c>
      <c r="D3827" s="715" t="s">
        <v>261</v>
      </c>
      <c r="E3827" s="716" t="s">
        <v>14353</v>
      </c>
      <c r="F3827" s="723">
        <v>42433</v>
      </c>
      <c r="G3827" s="723">
        <v>42453</v>
      </c>
      <c r="H3827" s="718" t="s">
        <v>26043</v>
      </c>
      <c r="I3827" s="719" t="s">
        <v>14354</v>
      </c>
      <c r="J3827" s="635">
        <v>2</v>
      </c>
      <c r="K3827" s="724">
        <v>2</v>
      </c>
      <c r="L3827" s="636">
        <f t="shared" si="125"/>
        <v>0</v>
      </c>
      <c r="M3827" s="637">
        <v>96802.69</v>
      </c>
      <c r="N3827" s="637">
        <v>90026.48</v>
      </c>
      <c r="O3827" s="665">
        <f t="shared" si="126"/>
        <v>6776.2100000000064</v>
      </c>
      <c r="P3827" s="720">
        <f t="shared" si="127"/>
        <v>7.0000224167324347</v>
      </c>
      <c r="Q3827" s="718" t="s">
        <v>2415</v>
      </c>
      <c r="R3827" s="731">
        <v>421716035909</v>
      </c>
      <c r="S3827" s="718" t="s">
        <v>14355</v>
      </c>
      <c r="T3827" s="729">
        <v>42447</v>
      </c>
      <c r="U3827" s="716"/>
      <c r="V3827" s="717">
        <v>42486</v>
      </c>
      <c r="W3827" s="717">
        <v>42486</v>
      </c>
      <c r="X3827" s="719" t="s">
        <v>14356</v>
      </c>
      <c r="Y3827" s="722">
        <v>90026.48</v>
      </c>
      <c r="Z3827" s="718" t="s">
        <v>2415</v>
      </c>
      <c r="AA3827" s="731">
        <v>421716035909</v>
      </c>
    </row>
    <row r="3828" spans="1:27" ht="157.5">
      <c r="A3828" s="475" t="s">
        <v>29550</v>
      </c>
      <c r="B3828" s="1181" t="s">
        <v>2047</v>
      </c>
      <c r="C3828" s="661">
        <v>4216003989</v>
      </c>
      <c r="D3828" s="715" t="s">
        <v>261</v>
      </c>
      <c r="E3828" s="716" t="s">
        <v>14357</v>
      </c>
      <c r="F3828" s="717">
        <v>42369</v>
      </c>
      <c r="G3828" s="723">
        <v>42457</v>
      </c>
      <c r="H3828" s="718" t="s">
        <v>14358</v>
      </c>
      <c r="I3828" s="719" t="s">
        <v>14359</v>
      </c>
      <c r="J3828" s="635">
        <v>6</v>
      </c>
      <c r="K3828" s="724">
        <v>6</v>
      </c>
      <c r="L3828" s="636">
        <f t="shared" si="125"/>
        <v>0</v>
      </c>
      <c r="M3828" s="637">
        <v>400977.74</v>
      </c>
      <c r="N3828" s="637">
        <v>352995.11</v>
      </c>
      <c r="O3828" s="665">
        <f t="shared" si="126"/>
        <v>47982.630000000005</v>
      </c>
      <c r="P3828" s="720">
        <f t="shared" si="127"/>
        <v>11.966407412042372</v>
      </c>
      <c r="Q3828" s="718" t="s">
        <v>14360</v>
      </c>
      <c r="R3828" s="718">
        <v>4205239686</v>
      </c>
      <c r="S3828" s="718" t="s">
        <v>14361</v>
      </c>
      <c r="T3828" s="729">
        <v>42472</v>
      </c>
      <c r="U3828" s="716"/>
      <c r="V3828" s="717">
        <v>42486</v>
      </c>
      <c r="W3828" s="717">
        <v>42487</v>
      </c>
      <c r="X3828" s="719" t="s">
        <v>14362</v>
      </c>
      <c r="Y3828" s="722">
        <v>352995.11</v>
      </c>
      <c r="Z3828" s="718" t="s">
        <v>14360</v>
      </c>
      <c r="AA3828" s="718">
        <v>4205239686</v>
      </c>
    </row>
    <row r="3829" spans="1:27" ht="45">
      <c r="A3829" s="475" t="s">
        <v>29551</v>
      </c>
      <c r="B3829" s="1181" t="s">
        <v>2047</v>
      </c>
      <c r="C3829" s="661">
        <v>4216003989</v>
      </c>
      <c r="D3829" s="715" t="s">
        <v>261</v>
      </c>
      <c r="E3829" s="716" t="s">
        <v>14363</v>
      </c>
      <c r="F3829" s="717">
        <v>42416</v>
      </c>
      <c r="G3829" s="723">
        <v>42457</v>
      </c>
      <c r="H3829" s="718" t="s">
        <v>14364</v>
      </c>
      <c r="I3829" s="719" t="s">
        <v>14365</v>
      </c>
      <c r="J3829" s="635">
        <v>2</v>
      </c>
      <c r="K3829" s="724">
        <v>2</v>
      </c>
      <c r="L3829" s="636">
        <f t="shared" si="125"/>
        <v>0</v>
      </c>
      <c r="M3829" s="637">
        <v>48897.83</v>
      </c>
      <c r="N3829" s="637">
        <v>47674.51</v>
      </c>
      <c r="O3829" s="665">
        <f t="shared" si="126"/>
        <v>1223.3199999999997</v>
      </c>
      <c r="P3829" s="720">
        <f t="shared" si="127"/>
        <v>2.5017879116517037</v>
      </c>
      <c r="Q3829" s="718" t="s">
        <v>14366</v>
      </c>
      <c r="R3829" s="718">
        <v>2221068547</v>
      </c>
      <c r="S3829" s="718" t="s">
        <v>14367</v>
      </c>
      <c r="T3829" s="729">
        <v>42473</v>
      </c>
      <c r="U3829" s="716"/>
      <c r="V3829" s="717">
        <v>42494</v>
      </c>
      <c r="W3829" s="717">
        <v>42494</v>
      </c>
      <c r="X3829" s="719" t="s">
        <v>14368</v>
      </c>
      <c r="Y3829" s="722">
        <v>47674.51</v>
      </c>
      <c r="Z3829" s="718" t="s">
        <v>14366</v>
      </c>
      <c r="AA3829" s="718">
        <v>2221068547</v>
      </c>
    </row>
    <row r="3830" spans="1:27" ht="45">
      <c r="A3830" s="475" t="s">
        <v>29552</v>
      </c>
      <c r="B3830" s="1181" t="s">
        <v>2047</v>
      </c>
      <c r="C3830" s="661">
        <v>4216003989</v>
      </c>
      <c r="D3830" s="715" t="s">
        <v>261</v>
      </c>
      <c r="E3830" s="727" t="s">
        <v>14369</v>
      </c>
      <c r="F3830" s="717">
        <v>42446</v>
      </c>
      <c r="G3830" s="723">
        <v>42464</v>
      </c>
      <c r="H3830" s="718" t="s">
        <v>13202</v>
      </c>
      <c r="I3830" s="719" t="s">
        <v>13445</v>
      </c>
      <c r="J3830" s="635">
        <v>2</v>
      </c>
      <c r="K3830" s="724">
        <v>2</v>
      </c>
      <c r="L3830" s="636">
        <f t="shared" si="125"/>
        <v>0</v>
      </c>
      <c r="M3830" s="637">
        <v>116739</v>
      </c>
      <c r="N3830" s="637">
        <v>101432</v>
      </c>
      <c r="O3830" s="665">
        <f t="shared" si="126"/>
        <v>15307</v>
      </c>
      <c r="P3830" s="720">
        <f t="shared" si="127"/>
        <v>13.112156177455688</v>
      </c>
      <c r="Q3830" s="718" t="s">
        <v>13225</v>
      </c>
      <c r="R3830" s="718">
        <v>5408130693</v>
      </c>
      <c r="S3830" s="718" t="s">
        <v>14341</v>
      </c>
      <c r="T3830" s="729">
        <v>42479</v>
      </c>
      <c r="U3830" s="716"/>
      <c r="V3830" s="717">
        <v>42494</v>
      </c>
      <c r="W3830" s="717">
        <v>42494</v>
      </c>
      <c r="X3830" s="719" t="s">
        <v>14370</v>
      </c>
      <c r="Y3830" s="722">
        <v>101432</v>
      </c>
      <c r="Z3830" s="718" t="s">
        <v>13225</v>
      </c>
      <c r="AA3830" s="718">
        <v>5408130693</v>
      </c>
    </row>
    <row r="3831" spans="1:27" ht="67.5">
      <c r="A3831" s="475" t="s">
        <v>29553</v>
      </c>
      <c r="B3831" s="1181" t="s">
        <v>2047</v>
      </c>
      <c r="C3831" s="661">
        <v>4216003989</v>
      </c>
      <c r="D3831" s="715" t="s">
        <v>272</v>
      </c>
      <c r="E3831" s="727" t="s">
        <v>14371</v>
      </c>
      <c r="F3831" s="723">
        <v>42446</v>
      </c>
      <c r="G3831" s="723">
        <v>42464</v>
      </c>
      <c r="H3831" s="718" t="s">
        <v>13202</v>
      </c>
      <c r="I3831" s="718" t="s">
        <v>14321</v>
      </c>
      <c r="J3831" s="636">
        <v>1</v>
      </c>
      <c r="K3831" s="724">
        <v>1</v>
      </c>
      <c r="L3831" s="636">
        <f t="shared" si="125"/>
        <v>0</v>
      </c>
      <c r="M3831" s="637">
        <v>301449.90000000002</v>
      </c>
      <c r="N3831" s="637">
        <v>301449.90000000002</v>
      </c>
      <c r="O3831" s="665">
        <f t="shared" si="126"/>
        <v>0</v>
      </c>
      <c r="P3831" s="720">
        <f t="shared" si="127"/>
        <v>0</v>
      </c>
      <c r="Q3831" s="718" t="s">
        <v>13204</v>
      </c>
      <c r="R3831" s="718">
        <v>7726311464</v>
      </c>
      <c r="S3831" s="718" t="s">
        <v>13221</v>
      </c>
      <c r="T3831" s="729">
        <v>42475</v>
      </c>
      <c r="U3831" s="716"/>
      <c r="V3831" s="717">
        <v>42495</v>
      </c>
      <c r="W3831" s="717">
        <v>42495</v>
      </c>
      <c r="X3831" s="719" t="s">
        <v>14372</v>
      </c>
      <c r="Y3831" s="722">
        <v>301449.90000000002</v>
      </c>
      <c r="Z3831" s="718" t="s">
        <v>13204</v>
      </c>
      <c r="AA3831" s="718">
        <v>7726311464</v>
      </c>
    </row>
    <row r="3832" spans="1:27" ht="45">
      <c r="A3832" s="475" t="s">
        <v>29554</v>
      </c>
      <c r="B3832" s="1181" t="s">
        <v>2047</v>
      </c>
      <c r="C3832" s="661">
        <v>4216003989</v>
      </c>
      <c r="D3832" s="715" t="s">
        <v>261</v>
      </c>
      <c r="E3832" s="727" t="s">
        <v>14373</v>
      </c>
      <c r="F3832" s="717">
        <v>42416</v>
      </c>
      <c r="G3832" s="723">
        <v>42459</v>
      </c>
      <c r="H3832" s="718" t="s">
        <v>14364</v>
      </c>
      <c r="I3832" s="719" t="s">
        <v>13851</v>
      </c>
      <c r="J3832" s="635">
        <v>2</v>
      </c>
      <c r="K3832" s="724">
        <v>2</v>
      </c>
      <c r="L3832" s="636">
        <f t="shared" si="125"/>
        <v>0</v>
      </c>
      <c r="M3832" s="637">
        <v>254880.34</v>
      </c>
      <c r="N3832" s="637">
        <v>208997.59</v>
      </c>
      <c r="O3832" s="665">
        <f t="shared" si="126"/>
        <v>45882.75</v>
      </c>
      <c r="P3832" s="720">
        <f t="shared" si="127"/>
        <v>18.001682671954995</v>
      </c>
      <c r="Q3832" s="718" t="s">
        <v>14374</v>
      </c>
      <c r="R3832" s="718">
        <v>2221068547</v>
      </c>
      <c r="S3832" s="718" t="s">
        <v>14367</v>
      </c>
      <c r="T3832" s="729">
        <v>42475</v>
      </c>
      <c r="U3832" s="716"/>
      <c r="V3832" s="717">
        <v>42495</v>
      </c>
      <c r="W3832" s="717">
        <v>42495</v>
      </c>
      <c r="X3832" s="727" t="s">
        <v>14375</v>
      </c>
      <c r="Y3832" s="722">
        <v>208997.59</v>
      </c>
      <c r="Z3832" s="718" t="s">
        <v>14374</v>
      </c>
      <c r="AA3832" s="718">
        <v>2221068547</v>
      </c>
    </row>
    <row r="3833" spans="1:27" ht="78.75">
      <c r="A3833" s="475" t="s">
        <v>29555</v>
      </c>
      <c r="B3833" s="1181" t="s">
        <v>2047</v>
      </c>
      <c r="C3833" s="661">
        <v>4216003989</v>
      </c>
      <c r="D3833" s="715" t="s">
        <v>261</v>
      </c>
      <c r="E3833" s="727" t="s">
        <v>14376</v>
      </c>
      <c r="F3833" s="717">
        <v>42446</v>
      </c>
      <c r="G3833" s="723">
        <v>42464</v>
      </c>
      <c r="H3833" s="718" t="s">
        <v>13202</v>
      </c>
      <c r="I3833" s="719" t="s">
        <v>13445</v>
      </c>
      <c r="J3833" s="635">
        <v>2</v>
      </c>
      <c r="K3833" s="724">
        <v>2</v>
      </c>
      <c r="L3833" s="636">
        <f t="shared" si="125"/>
        <v>0</v>
      </c>
      <c r="M3833" s="637">
        <v>2872032.93</v>
      </c>
      <c r="N3833" s="637">
        <v>2857672.76</v>
      </c>
      <c r="O3833" s="665">
        <f t="shared" si="126"/>
        <v>14360.170000000391</v>
      </c>
      <c r="P3833" s="720">
        <f t="shared" si="127"/>
        <v>0.50000018627920895</v>
      </c>
      <c r="Q3833" s="718" t="s">
        <v>13465</v>
      </c>
      <c r="R3833" s="718">
        <v>7718538045</v>
      </c>
      <c r="S3833" s="718" t="s">
        <v>13466</v>
      </c>
      <c r="T3833" s="729">
        <v>42479</v>
      </c>
      <c r="U3833" s="716"/>
      <c r="V3833" s="717">
        <v>42496</v>
      </c>
      <c r="W3833" s="717">
        <v>42496</v>
      </c>
      <c r="X3833" s="727" t="s">
        <v>14377</v>
      </c>
      <c r="Y3833" s="722">
        <v>2857672.76</v>
      </c>
      <c r="Z3833" s="718" t="s">
        <v>13465</v>
      </c>
      <c r="AA3833" s="718">
        <v>7718538045</v>
      </c>
    </row>
    <row r="3834" spans="1:27" ht="67.5">
      <c r="A3834" s="475" t="s">
        <v>29556</v>
      </c>
      <c r="B3834" s="1181" t="s">
        <v>2047</v>
      </c>
      <c r="C3834" s="661">
        <v>4216003989</v>
      </c>
      <c r="D3834" s="715" t="s">
        <v>261</v>
      </c>
      <c r="E3834" s="727" t="s">
        <v>14378</v>
      </c>
      <c r="F3834" s="717">
        <v>42369</v>
      </c>
      <c r="G3834" s="723">
        <v>42464</v>
      </c>
      <c r="H3834" s="718" t="s">
        <v>13202</v>
      </c>
      <c r="I3834" s="719" t="s">
        <v>14379</v>
      </c>
      <c r="J3834" s="635">
        <v>3</v>
      </c>
      <c r="K3834" s="724">
        <v>3</v>
      </c>
      <c r="L3834" s="636">
        <f t="shared" si="125"/>
        <v>0</v>
      </c>
      <c r="M3834" s="637">
        <v>775556.6</v>
      </c>
      <c r="N3834" s="637">
        <v>232587</v>
      </c>
      <c r="O3834" s="665">
        <f t="shared" si="126"/>
        <v>542969.59999999998</v>
      </c>
      <c r="P3834" s="720">
        <f t="shared" si="127"/>
        <v>70.010312593561835</v>
      </c>
      <c r="Q3834" s="718" t="s">
        <v>13613</v>
      </c>
      <c r="R3834" s="718">
        <v>7724922443</v>
      </c>
      <c r="S3834" s="718" t="s">
        <v>13614</v>
      </c>
      <c r="T3834" s="729">
        <v>42479</v>
      </c>
      <c r="U3834" s="716"/>
      <c r="V3834" s="717">
        <v>42500</v>
      </c>
      <c r="W3834" s="717">
        <v>42500</v>
      </c>
      <c r="X3834" s="727" t="s">
        <v>14380</v>
      </c>
      <c r="Y3834" s="722">
        <v>232587</v>
      </c>
      <c r="Z3834" s="718" t="s">
        <v>13613</v>
      </c>
      <c r="AA3834" s="718">
        <v>7724922443</v>
      </c>
    </row>
    <row r="3835" spans="1:27" ht="45">
      <c r="A3835" s="475" t="s">
        <v>29557</v>
      </c>
      <c r="B3835" s="1181" t="s">
        <v>2047</v>
      </c>
      <c r="C3835" s="661">
        <v>4216003989</v>
      </c>
      <c r="D3835" s="715" t="s">
        <v>261</v>
      </c>
      <c r="E3835" s="716" t="s">
        <v>14381</v>
      </c>
      <c r="F3835" s="717">
        <v>42369</v>
      </c>
      <c r="G3835" s="723">
        <v>42467</v>
      </c>
      <c r="H3835" s="718" t="s">
        <v>13202</v>
      </c>
      <c r="I3835" s="719" t="s">
        <v>13900</v>
      </c>
      <c r="J3835" s="635">
        <v>4</v>
      </c>
      <c r="K3835" s="724">
        <v>4</v>
      </c>
      <c r="L3835" s="636">
        <f t="shared" si="125"/>
        <v>0</v>
      </c>
      <c r="M3835" s="637">
        <v>265389.49</v>
      </c>
      <c r="N3835" s="637">
        <v>252645</v>
      </c>
      <c r="O3835" s="665">
        <f t="shared" si="126"/>
        <v>12744.489999999991</v>
      </c>
      <c r="P3835" s="720">
        <f t="shared" si="127"/>
        <v>4.8021833871416675</v>
      </c>
      <c r="Q3835" s="718" t="s">
        <v>13225</v>
      </c>
      <c r="R3835" s="718">
        <v>5408130693</v>
      </c>
      <c r="S3835" s="718" t="s">
        <v>14341</v>
      </c>
      <c r="T3835" s="729">
        <v>42487</v>
      </c>
      <c r="U3835" s="716"/>
      <c r="V3835" s="717">
        <v>42501</v>
      </c>
      <c r="W3835" s="717">
        <v>42501</v>
      </c>
      <c r="X3835" s="734" t="s">
        <v>14382</v>
      </c>
      <c r="Y3835" s="722">
        <v>252645</v>
      </c>
      <c r="Z3835" s="718" t="s">
        <v>13225</v>
      </c>
      <c r="AA3835" s="718">
        <v>5408130693</v>
      </c>
    </row>
    <row r="3836" spans="1:27" ht="33.75">
      <c r="A3836" s="475" t="s">
        <v>29558</v>
      </c>
      <c r="B3836" s="1181" t="s">
        <v>2047</v>
      </c>
      <c r="C3836" s="661">
        <v>4216003989</v>
      </c>
      <c r="D3836" s="715" t="s">
        <v>261</v>
      </c>
      <c r="E3836" s="727" t="s">
        <v>14383</v>
      </c>
      <c r="F3836" s="717">
        <v>42369</v>
      </c>
      <c r="G3836" s="723">
        <v>42471</v>
      </c>
      <c r="H3836" s="718" t="s">
        <v>13202</v>
      </c>
      <c r="I3836" s="719" t="s">
        <v>13344</v>
      </c>
      <c r="J3836" s="635">
        <v>2</v>
      </c>
      <c r="K3836" s="724">
        <v>2</v>
      </c>
      <c r="L3836" s="636">
        <f t="shared" si="125"/>
        <v>0</v>
      </c>
      <c r="M3836" s="637">
        <v>1031372.16</v>
      </c>
      <c r="N3836" s="637">
        <v>980000</v>
      </c>
      <c r="O3836" s="665">
        <f t="shared" si="126"/>
        <v>51372.160000000033</v>
      </c>
      <c r="P3836" s="720">
        <f t="shared" si="127"/>
        <v>4.9809527532719216</v>
      </c>
      <c r="Q3836" s="718" t="s">
        <v>14384</v>
      </c>
      <c r="R3836" s="718">
        <v>6658125521</v>
      </c>
      <c r="S3836" s="718" t="s">
        <v>14385</v>
      </c>
      <c r="T3836" s="729">
        <v>42487</v>
      </c>
      <c r="U3836" s="716"/>
      <c r="V3836" s="717">
        <v>42502</v>
      </c>
      <c r="W3836" s="717">
        <v>42502</v>
      </c>
      <c r="X3836" s="719" t="s">
        <v>14386</v>
      </c>
      <c r="Y3836" s="722">
        <v>980000</v>
      </c>
      <c r="Z3836" s="718" t="s">
        <v>14384</v>
      </c>
      <c r="AA3836" s="718">
        <v>6658125521</v>
      </c>
    </row>
    <row r="3837" spans="1:27" ht="101.25">
      <c r="A3837" s="475" t="s">
        <v>29559</v>
      </c>
      <c r="B3837" s="1181" t="s">
        <v>2047</v>
      </c>
      <c r="C3837" s="661">
        <v>4216003989</v>
      </c>
      <c r="D3837" s="715" t="s">
        <v>261</v>
      </c>
      <c r="E3837" s="716" t="s">
        <v>14387</v>
      </c>
      <c r="F3837" s="717">
        <v>42369</v>
      </c>
      <c r="G3837" s="723">
        <v>42473</v>
      </c>
      <c r="H3837" s="718" t="s">
        <v>14388</v>
      </c>
      <c r="I3837" s="719" t="s">
        <v>14389</v>
      </c>
      <c r="J3837" s="635">
        <v>4</v>
      </c>
      <c r="K3837" s="724">
        <v>4</v>
      </c>
      <c r="L3837" s="636">
        <f t="shared" ref="L3837:L3900" si="128">J3837-K3837</f>
        <v>0</v>
      </c>
      <c r="M3837" s="637">
        <v>157478.29999999999</v>
      </c>
      <c r="N3837" s="725">
        <v>142212.6</v>
      </c>
      <c r="O3837" s="665">
        <f t="shared" ref="O3837:O3900" si="129">M3837-N3837</f>
        <v>15265.699999999983</v>
      </c>
      <c r="P3837" s="720">
        <f t="shared" ref="P3837:P3900" si="130">100-N3837/M3837*100</f>
        <v>9.6938435327279819</v>
      </c>
      <c r="Q3837" s="726" t="s">
        <v>14390</v>
      </c>
      <c r="R3837" s="718">
        <v>4221009432</v>
      </c>
      <c r="S3837" s="718" t="s">
        <v>14391</v>
      </c>
      <c r="T3837" s="729">
        <v>42495</v>
      </c>
      <c r="U3837" s="716"/>
      <c r="V3837" s="717">
        <v>42507</v>
      </c>
      <c r="W3837" s="717">
        <v>42507</v>
      </c>
      <c r="X3837" s="719" t="s">
        <v>14392</v>
      </c>
      <c r="Y3837" s="728">
        <v>142212.6</v>
      </c>
      <c r="Z3837" s="726" t="s">
        <v>14390</v>
      </c>
      <c r="AA3837" s="718">
        <v>4221009432</v>
      </c>
    </row>
    <row r="3838" spans="1:27" ht="67.5">
      <c r="A3838" s="475" t="s">
        <v>29560</v>
      </c>
      <c r="B3838" s="1181" t="s">
        <v>2047</v>
      </c>
      <c r="C3838" s="661">
        <v>4216003989</v>
      </c>
      <c r="D3838" s="715" t="s">
        <v>261</v>
      </c>
      <c r="E3838" s="716" t="s">
        <v>14393</v>
      </c>
      <c r="F3838" s="717">
        <v>42369</v>
      </c>
      <c r="G3838" s="723">
        <v>42480</v>
      </c>
      <c r="H3838" s="718" t="s">
        <v>14394</v>
      </c>
      <c r="I3838" s="719" t="s">
        <v>14395</v>
      </c>
      <c r="J3838" s="635">
        <v>6</v>
      </c>
      <c r="K3838" s="724">
        <v>5</v>
      </c>
      <c r="L3838" s="636">
        <f t="shared" si="128"/>
        <v>1</v>
      </c>
      <c r="M3838" s="637">
        <v>273235.8</v>
      </c>
      <c r="N3838" s="637">
        <v>248643.82</v>
      </c>
      <c r="O3838" s="665">
        <f t="shared" si="129"/>
        <v>24591.979999999981</v>
      </c>
      <c r="P3838" s="720">
        <f t="shared" si="130"/>
        <v>9.0002774160633408</v>
      </c>
      <c r="Q3838" s="730" t="s">
        <v>14396</v>
      </c>
      <c r="R3838" s="718">
        <v>4217141188</v>
      </c>
      <c r="S3838" s="718" t="s">
        <v>14397</v>
      </c>
      <c r="T3838" s="729">
        <v>42501</v>
      </c>
      <c r="U3838" s="716"/>
      <c r="V3838" s="717">
        <v>42516</v>
      </c>
      <c r="W3838" s="717">
        <v>42516</v>
      </c>
      <c r="X3838" s="719" t="s">
        <v>14398</v>
      </c>
      <c r="Y3838" s="722">
        <v>248643.82</v>
      </c>
      <c r="Z3838" s="730" t="s">
        <v>14396</v>
      </c>
      <c r="AA3838" s="718">
        <v>4217141188</v>
      </c>
    </row>
    <row r="3839" spans="1:27" ht="45">
      <c r="A3839" s="475" t="s">
        <v>29561</v>
      </c>
      <c r="B3839" s="1181" t="s">
        <v>2047</v>
      </c>
      <c r="C3839" s="661">
        <v>4216003989</v>
      </c>
      <c r="D3839" s="715" t="s">
        <v>261</v>
      </c>
      <c r="E3839" s="716" t="s">
        <v>14399</v>
      </c>
      <c r="F3839" s="717">
        <v>42369</v>
      </c>
      <c r="G3839" s="723">
        <v>42486</v>
      </c>
      <c r="H3839" s="718" t="s">
        <v>13202</v>
      </c>
      <c r="I3839" s="719" t="s">
        <v>13935</v>
      </c>
      <c r="J3839" s="635">
        <v>4</v>
      </c>
      <c r="K3839" s="724">
        <v>4</v>
      </c>
      <c r="L3839" s="636">
        <f t="shared" si="128"/>
        <v>0</v>
      </c>
      <c r="M3839" s="637">
        <v>112200</v>
      </c>
      <c r="N3839" s="637">
        <v>71788</v>
      </c>
      <c r="O3839" s="665">
        <f t="shared" si="129"/>
        <v>40412</v>
      </c>
      <c r="P3839" s="720">
        <f t="shared" si="130"/>
        <v>36.017825311942964</v>
      </c>
      <c r="Q3839" s="718" t="s">
        <v>13225</v>
      </c>
      <c r="R3839" s="718">
        <v>5408130693</v>
      </c>
      <c r="S3839" s="718" t="s">
        <v>14341</v>
      </c>
      <c r="T3839" s="729">
        <v>42508</v>
      </c>
      <c r="U3839" s="716"/>
      <c r="V3839" s="717">
        <v>42520</v>
      </c>
      <c r="W3839" s="717">
        <v>42520</v>
      </c>
      <c r="X3839" s="719" t="s">
        <v>14400</v>
      </c>
      <c r="Y3839" s="722">
        <v>71788</v>
      </c>
      <c r="Z3839" s="718" t="s">
        <v>13225</v>
      </c>
      <c r="AA3839" s="718">
        <v>5408130693</v>
      </c>
    </row>
    <row r="3840" spans="1:27" ht="67.5">
      <c r="A3840" s="475" t="s">
        <v>29562</v>
      </c>
      <c r="B3840" s="1181" t="s">
        <v>2047</v>
      </c>
      <c r="C3840" s="661">
        <v>4216003989</v>
      </c>
      <c r="D3840" s="715" t="s">
        <v>261</v>
      </c>
      <c r="E3840" s="716" t="s">
        <v>14401</v>
      </c>
      <c r="F3840" s="717">
        <v>42369</v>
      </c>
      <c r="G3840" s="723">
        <v>42486</v>
      </c>
      <c r="H3840" s="718" t="s">
        <v>13202</v>
      </c>
      <c r="I3840" s="719" t="s">
        <v>13445</v>
      </c>
      <c r="J3840" s="635">
        <v>8</v>
      </c>
      <c r="K3840" s="724">
        <v>8</v>
      </c>
      <c r="L3840" s="636">
        <f t="shared" si="128"/>
        <v>0</v>
      </c>
      <c r="M3840" s="637">
        <v>927782.16</v>
      </c>
      <c r="N3840" s="637">
        <v>238497.16</v>
      </c>
      <c r="O3840" s="665">
        <f t="shared" si="129"/>
        <v>689285</v>
      </c>
      <c r="P3840" s="720">
        <f t="shared" si="130"/>
        <v>74.29384070070931</v>
      </c>
      <c r="Q3840" s="718" t="s">
        <v>13377</v>
      </c>
      <c r="R3840" s="718">
        <v>2540203506</v>
      </c>
      <c r="S3840" s="718" t="s">
        <v>14402</v>
      </c>
      <c r="T3840" s="729">
        <v>42508</v>
      </c>
      <c r="U3840" s="716"/>
      <c r="V3840" s="717">
        <v>42520</v>
      </c>
      <c r="W3840" s="717">
        <v>42520</v>
      </c>
      <c r="X3840" s="719" t="s">
        <v>14403</v>
      </c>
      <c r="Y3840" s="722">
        <v>238497.16</v>
      </c>
      <c r="Z3840" s="718" t="s">
        <v>13377</v>
      </c>
      <c r="AA3840" s="718">
        <v>2540203506</v>
      </c>
    </row>
    <row r="3841" spans="1:27" ht="67.5">
      <c r="A3841" s="475" t="s">
        <v>29563</v>
      </c>
      <c r="B3841" s="1181" t="s">
        <v>2047</v>
      </c>
      <c r="C3841" s="661">
        <v>4216003989</v>
      </c>
      <c r="D3841" s="715" t="s">
        <v>261</v>
      </c>
      <c r="E3841" s="716" t="s">
        <v>14404</v>
      </c>
      <c r="F3841" s="717">
        <v>42446</v>
      </c>
      <c r="G3841" s="723">
        <v>42489</v>
      </c>
      <c r="H3841" s="718" t="s">
        <v>13202</v>
      </c>
      <c r="I3841" s="719" t="s">
        <v>14405</v>
      </c>
      <c r="J3841" s="635">
        <v>2</v>
      </c>
      <c r="K3841" s="724">
        <v>2</v>
      </c>
      <c r="L3841" s="636">
        <f t="shared" si="128"/>
        <v>0</v>
      </c>
      <c r="M3841" s="637">
        <v>382116.55</v>
      </c>
      <c r="N3841" s="637">
        <v>322868.21000000002</v>
      </c>
      <c r="O3841" s="665">
        <f t="shared" si="129"/>
        <v>59248.339999999967</v>
      </c>
      <c r="P3841" s="720">
        <f t="shared" si="130"/>
        <v>15.505305907320675</v>
      </c>
      <c r="Q3841" s="718" t="s">
        <v>13204</v>
      </c>
      <c r="R3841" s="718">
        <v>7726311464</v>
      </c>
      <c r="S3841" s="718" t="s">
        <v>14406</v>
      </c>
      <c r="T3841" s="729">
        <v>42508</v>
      </c>
      <c r="U3841" s="716"/>
      <c r="V3841" s="717">
        <v>42520</v>
      </c>
      <c r="W3841" s="717">
        <v>42520</v>
      </c>
      <c r="X3841" s="719" t="s">
        <v>14407</v>
      </c>
      <c r="Y3841" s="722">
        <v>322868.21000000002</v>
      </c>
      <c r="Z3841" s="718" t="s">
        <v>13204</v>
      </c>
      <c r="AA3841" s="718">
        <v>7726311464</v>
      </c>
    </row>
    <row r="3842" spans="1:27" ht="56.25">
      <c r="A3842" s="475" t="s">
        <v>29564</v>
      </c>
      <c r="B3842" s="1181" t="s">
        <v>2047</v>
      </c>
      <c r="C3842" s="661">
        <v>4216003989</v>
      </c>
      <c r="D3842" s="715" t="s">
        <v>261</v>
      </c>
      <c r="E3842" s="716" t="s">
        <v>14408</v>
      </c>
      <c r="F3842" s="717">
        <v>42446</v>
      </c>
      <c r="G3842" s="723">
        <v>42480</v>
      </c>
      <c r="H3842" s="718" t="s">
        <v>14409</v>
      </c>
      <c r="I3842" s="719" t="s">
        <v>14410</v>
      </c>
      <c r="J3842" s="635">
        <v>3</v>
      </c>
      <c r="K3842" s="724">
        <v>3</v>
      </c>
      <c r="L3842" s="636">
        <f t="shared" si="128"/>
        <v>0</v>
      </c>
      <c r="M3842" s="637">
        <v>8774281.0800000001</v>
      </c>
      <c r="N3842" s="637">
        <v>8554924.0299999993</v>
      </c>
      <c r="O3842" s="665">
        <f t="shared" si="129"/>
        <v>219357.05000000075</v>
      </c>
      <c r="P3842" s="720">
        <f t="shared" si="130"/>
        <v>2.5000002621297455</v>
      </c>
      <c r="Q3842" s="718" t="s">
        <v>14411</v>
      </c>
      <c r="R3842" s="718">
        <v>5408291034</v>
      </c>
      <c r="S3842" s="718" t="s">
        <v>14412</v>
      </c>
      <c r="T3842" s="729">
        <v>42508</v>
      </c>
      <c r="U3842" s="716"/>
      <c r="V3842" s="717">
        <v>42524</v>
      </c>
      <c r="W3842" s="717">
        <v>42524</v>
      </c>
      <c r="X3842" s="719" t="s">
        <v>14413</v>
      </c>
      <c r="Y3842" s="722">
        <v>8554924.0299999993</v>
      </c>
      <c r="Z3842" s="718" t="s">
        <v>14411</v>
      </c>
      <c r="AA3842" s="718">
        <v>5408291034</v>
      </c>
    </row>
    <row r="3843" spans="1:27" ht="67.5">
      <c r="A3843" s="475" t="s">
        <v>29565</v>
      </c>
      <c r="B3843" s="1181" t="s">
        <v>2047</v>
      </c>
      <c r="C3843" s="661">
        <v>4216003989</v>
      </c>
      <c r="D3843" s="715" t="s">
        <v>261</v>
      </c>
      <c r="E3843" s="716" t="s">
        <v>14414</v>
      </c>
      <c r="F3843" s="717">
        <v>42369</v>
      </c>
      <c r="G3843" s="723">
        <v>42486</v>
      </c>
      <c r="H3843" s="718" t="s">
        <v>13202</v>
      </c>
      <c r="I3843" s="719" t="s">
        <v>13431</v>
      </c>
      <c r="J3843" s="635">
        <v>5</v>
      </c>
      <c r="K3843" s="724">
        <v>4</v>
      </c>
      <c r="L3843" s="636">
        <f t="shared" si="128"/>
        <v>1</v>
      </c>
      <c r="M3843" s="637">
        <v>312900</v>
      </c>
      <c r="N3843" s="637">
        <v>294120</v>
      </c>
      <c r="O3843" s="665">
        <f t="shared" si="129"/>
        <v>18780</v>
      </c>
      <c r="P3843" s="720">
        <f t="shared" si="130"/>
        <v>6.0019175455417013</v>
      </c>
      <c r="Q3843" s="718" t="s">
        <v>13613</v>
      </c>
      <c r="R3843" s="718">
        <v>7724922443</v>
      </c>
      <c r="S3843" s="718" t="s">
        <v>13614</v>
      </c>
      <c r="T3843" s="729">
        <v>42508</v>
      </c>
      <c r="U3843" s="716"/>
      <c r="V3843" s="717">
        <v>42524</v>
      </c>
      <c r="W3843" s="717">
        <v>42524</v>
      </c>
      <c r="X3843" s="719" t="s">
        <v>14415</v>
      </c>
      <c r="Y3843" s="722">
        <v>294120</v>
      </c>
      <c r="Z3843" s="718" t="s">
        <v>13613</v>
      </c>
      <c r="AA3843" s="718">
        <v>7724922443</v>
      </c>
    </row>
    <row r="3844" spans="1:27" ht="90">
      <c r="A3844" s="475" t="s">
        <v>29566</v>
      </c>
      <c r="B3844" s="1181" t="s">
        <v>2047</v>
      </c>
      <c r="C3844" s="661">
        <v>4216003989</v>
      </c>
      <c r="D3844" s="715" t="s">
        <v>261</v>
      </c>
      <c r="E3844" s="716" t="s">
        <v>14416</v>
      </c>
      <c r="F3844" s="717">
        <v>42369</v>
      </c>
      <c r="G3844" s="723">
        <v>42496</v>
      </c>
      <c r="H3844" s="718" t="s">
        <v>14245</v>
      </c>
      <c r="I3844" s="719" t="s">
        <v>2985</v>
      </c>
      <c r="J3844" s="635">
        <v>8</v>
      </c>
      <c r="K3844" s="724">
        <v>7</v>
      </c>
      <c r="L3844" s="636">
        <f t="shared" si="128"/>
        <v>1</v>
      </c>
      <c r="M3844" s="637">
        <v>209221</v>
      </c>
      <c r="N3844" s="637">
        <v>81400.570000000007</v>
      </c>
      <c r="O3844" s="665">
        <f t="shared" si="129"/>
        <v>127820.43</v>
      </c>
      <c r="P3844" s="720">
        <f t="shared" si="130"/>
        <v>61.093499218529686</v>
      </c>
      <c r="Q3844" s="718" t="s">
        <v>14332</v>
      </c>
      <c r="R3844" s="757">
        <v>421000117100</v>
      </c>
      <c r="S3844" s="718" t="s">
        <v>14333</v>
      </c>
      <c r="T3844" s="729">
        <v>42514</v>
      </c>
      <c r="U3844" s="716"/>
      <c r="V3844" s="717">
        <v>42527</v>
      </c>
      <c r="W3844" s="717">
        <v>42528</v>
      </c>
      <c r="X3844" s="719" t="s">
        <v>14417</v>
      </c>
      <c r="Y3844" s="722">
        <v>81400.570000000007</v>
      </c>
      <c r="Z3844" s="718" t="s">
        <v>14332</v>
      </c>
      <c r="AA3844" s="757">
        <v>421000117100</v>
      </c>
    </row>
    <row r="3845" spans="1:27" ht="67.5">
      <c r="A3845" s="475" t="s">
        <v>29567</v>
      </c>
      <c r="B3845" s="1181" t="s">
        <v>2047</v>
      </c>
      <c r="C3845" s="661">
        <v>4216003989</v>
      </c>
      <c r="D3845" s="715" t="s">
        <v>261</v>
      </c>
      <c r="E3845" s="716" t="s">
        <v>14418</v>
      </c>
      <c r="F3845" s="717">
        <v>42446</v>
      </c>
      <c r="G3845" s="723">
        <v>42488</v>
      </c>
      <c r="H3845" s="718" t="s">
        <v>14419</v>
      </c>
      <c r="I3845" s="719" t="s">
        <v>13372</v>
      </c>
      <c r="J3845" s="635">
        <v>2</v>
      </c>
      <c r="K3845" s="724">
        <v>2</v>
      </c>
      <c r="L3845" s="636">
        <f t="shared" si="128"/>
        <v>0</v>
      </c>
      <c r="M3845" s="637">
        <v>4382709.2300000004</v>
      </c>
      <c r="N3845" s="637">
        <v>4338881</v>
      </c>
      <c r="O3845" s="665">
        <f t="shared" si="129"/>
        <v>43828.230000000447</v>
      </c>
      <c r="P3845" s="720">
        <f t="shared" si="130"/>
        <v>1.0000259588291271</v>
      </c>
      <c r="Q3845" s="718" t="s">
        <v>14420</v>
      </c>
      <c r="R3845" s="718">
        <v>4217115686</v>
      </c>
      <c r="S3845" s="718" t="s">
        <v>14421</v>
      </c>
      <c r="T3845" s="729">
        <v>42514</v>
      </c>
      <c r="U3845" s="716"/>
      <c r="V3845" s="717">
        <v>42528</v>
      </c>
      <c r="W3845" s="717">
        <v>42528</v>
      </c>
      <c r="X3845" s="719" t="s">
        <v>14422</v>
      </c>
      <c r="Y3845" s="722">
        <v>4338881</v>
      </c>
      <c r="Z3845" s="718" t="s">
        <v>14420</v>
      </c>
      <c r="AA3845" s="718">
        <v>4217115686</v>
      </c>
    </row>
    <row r="3846" spans="1:27" ht="78.75">
      <c r="A3846" s="475" t="s">
        <v>29568</v>
      </c>
      <c r="B3846" s="1181" t="s">
        <v>2047</v>
      </c>
      <c r="C3846" s="661">
        <v>4216003989</v>
      </c>
      <c r="D3846" s="715" t="s">
        <v>261</v>
      </c>
      <c r="E3846" s="716" t="s">
        <v>14423</v>
      </c>
      <c r="F3846" s="717">
        <v>42489</v>
      </c>
      <c r="G3846" s="723">
        <v>42502</v>
      </c>
      <c r="H3846" s="718" t="s">
        <v>14326</v>
      </c>
      <c r="I3846" s="719" t="s">
        <v>13986</v>
      </c>
      <c r="J3846" s="635">
        <v>3</v>
      </c>
      <c r="K3846" s="724">
        <v>3</v>
      </c>
      <c r="L3846" s="636">
        <f t="shared" si="128"/>
        <v>0</v>
      </c>
      <c r="M3846" s="637">
        <v>154293</v>
      </c>
      <c r="N3846" s="637">
        <v>148879.5</v>
      </c>
      <c r="O3846" s="665">
        <f t="shared" si="129"/>
        <v>5413.5</v>
      </c>
      <c r="P3846" s="720">
        <f t="shared" si="130"/>
        <v>3.5085843168517101</v>
      </c>
      <c r="Q3846" s="718" t="s">
        <v>14424</v>
      </c>
      <c r="R3846" s="718">
        <v>5074039026</v>
      </c>
      <c r="S3846" s="718" t="s">
        <v>14425</v>
      </c>
      <c r="T3846" s="729">
        <v>42520</v>
      </c>
      <c r="U3846" s="716"/>
      <c r="V3846" s="717">
        <v>42531</v>
      </c>
      <c r="W3846" s="717">
        <v>42531</v>
      </c>
      <c r="X3846" s="719" t="s">
        <v>14426</v>
      </c>
      <c r="Y3846" s="722">
        <v>148879.5</v>
      </c>
      <c r="Z3846" s="718" t="s">
        <v>14424</v>
      </c>
      <c r="AA3846" s="718">
        <v>5074039026</v>
      </c>
    </row>
    <row r="3847" spans="1:27" ht="67.5">
      <c r="A3847" s="475" t="s">
        <v>29569</v>
      </c>
      <c r="B3847" s="1181" t="s">
        <v>2047</v>
      </c>
      <c r="C3847" s="661">
        <v>4216003989</v>
      </c>
      <c r="D3847" s="715" t="s">
        <v>261</v>
      </c>
      <c r="E3847" s="716" t="s">
        <v>14427</v>
      </c>
      <c r="F3847" s="717">
        <v>42480</v>
      </c>
      <c r="G3847" s="723">
        <v>42506</v>
      </c>
      <c r="H3847" s="718" t="s">
        <v>13202</v>
      </c>
      <c r="I3847" s="719" t="s">
        <v>13515</v>
      </c>
      <c r="J3847" s="635">
        <v>3</v>
      </c>
      <c r="K3847" s="724">
        <v>3</v>
      </c>
      <c r="L3847" s="636">
        <f t="shared" si="128"/>
        <v>0</v>
      </c>
      <c r="M3847" s="637">
        <v>114950</v>
      </c>
      <c r="N3847" s="637">
        <v>113137.75</v>
      </c>
      <c r="O3847" s="665">
        <f t="shared" si="129"/>
        <v>1812.25</v>
      </c>
      <c r="P3847" s="720">
        <f t="shared" si="130"/>
        <v>1.5765550239234472</v>
      </c>
      <c r="Q3847" s="718" t="s">
        <v>13204</v>
      </c>
      <c r="R3847" s="718">
        <v>7726311464</v>
      </c>
      <c r="S3847" s="718" t="s">
        <v>13520</v>
      </c>
      <c r="T3847" s="729">
        <v>42521</v>
      </c>
      <c r="U3847" s="716"/>
      <c r="V3847" s="717">
        <v>42535</v>
      </c>
      <c r="W3847" s="717">
        <v>42535</v>
      </c>
      <c r="X3847" s="719" t="s">
        <v>14428</v>
      </c>
      <c r="Y3847" s="722">
        <v>113137.75</v>
      </c>
      <c r="Z3847" s="718" t="s">
        <v>13204</v>
      </c>
      <c r="AA3847" s="718">
        <v>7726311464</v>
      </c>
    </row>
    <row r="3848" spans="1:27" ht="67.5">
      <c r="A3848" s="475" t="s">
        <v>29570</v>
      </c>
      <c r="B3848" s="1181" t="s">
        <v>2047</v>
      </c>
      <c r="C3848" s="661">
        <v>4216003989</v>
      </c>
      <c r="D3848" s="715" t="s">
        <v>261</v>
      </c>
      <c r="E3848" s="716" t="s">
        <v>14429</v>
      </c>
      <c r="F3848" s="717">
        <v>42369</v>
      </c>
      <c r="G3848" s="723">
        <v>42501</v>
      </c>
      <c r="H3848" s="718" t="s">
        <v>13202</v>
      </c>
      <c r="I3848" s="719" t="s">
        <v>14430</v>
      </c>
      <c r="J3848" s="635">
        <v>2</v>
      </c>
      <c r="K3848" s="724">
        <v>2</v>
      </c>
      <c r="L3848" s="636">
        <f t="shared" si="128"/>
        <v>0</v>
      </c>
      <c r="M3848" s="637">
        <v>733889.18</v>
      </c>
      <c r="N3848" s="637">
        <v>478330.55</v>
      </c>
      <c r="O3848" s="665">
        <f t="shared" si="129"/>
        <v>255558.63000000006</v>
      </c>
      <c r="P3848" s="720">
        <f t="shared" si="130"/>
        <v>34.822509578353504</v>
      </c>
      <c r="Q3848" s="718" t="s">
        <v>13204</v>
      </c>
      <c r="R3848" s="718">
        <v>7726311463</v>
      </c>
      <c r="S3848" s="718" t="s">
        <v>13520</v>
      </c>
      <c r="T3848" s="729">
        <v>42522</v>
      </c>
      <c r="U3848" s="716"/>
      <c r="V3848" s="717">
        <v>42535</v>
      </c>
      <c r="W3848" s="717">
        <v>42535</v>
      </c>
      <c r="X3848" s="719" t="s">
        <v>14431</v>
      </c>
      <c r="Y3848" s="722">
        <v>478330.55</v>
      </c>
      <c r="Z3848" s="718" t="s">
        <v>13204</v>
      </c>
      <c r="AA3848" s="718">
        <v>7726311463</v>
      </c>
    </row>
    <row r="3849" spans="1:27" ht="45">
      <c r="A3849" s="475" t="s">
        <v>29571</v>
      </c>
      <c r="B3849" s="1181" t="s">
        <v>2047</v>
      </c>
      <c r="C3849" s="661">
        <v>4216003989</v>
      </c>
      <c r="D3849" s="715" t="s">
        <v>261</v>
      </c>
      <c r="E3849" s="716" t="s">
        <v>14432</v>
      </c>
      <c r="F3849" s="717">
        <v>42369</v>
      </c>
      <c r="G3849" s="723">
        <v>42508</v>
      </c>
      <c r="H3849" s="718" t="s">
        <v>13202</v>
      </c>
      <c r="I3849" s="719" t="s">
        <v>14433</v>
      </c>
      <c r="J3849" s="635">
        <v>3</v>
      </c>
      <c r="K3849" s="724">
        <v>3</v>
      </c>
      <c r="L3849" s="636">
        <f t="shared" si="128"/>
        <v>0</v>
      </c>
      <c r="M3849" s="637">
        <v>359814.40000000002</v>
      </c>
      <c r="N3849" s="637">
        <v>345421.6</v>
      </c>
      <c r="O3849" s="665">
        <f t="shared" si="129"/>
        <v>14392.800000000047</v>
      </c>
      <c r="P3849" s="720">
        <f t="shared" si="130"/>
        <v>4.0000622543177968</v>
      </c>
      <c r="Q3849" s="718" t="s">
        <v>13225</v>
      </c>
      <c r="R3849" s="718">
        <v>5408130693</v>
      </c>
      <c r="S3849" s="718" t="s">
        <v>13527</v>
      </c>
      <c r="T3849" s="729">
        <v>42527</v>
      </c>
      <c r="U3849" s="716"/>
      <c r="V3849" s="717">
        <v>42538</v>
      </c>
      <c r="W3849" s="717">
        <v>42538</v>
      </c>
      <c r="X3849" s="719" t="s">
        <v>14434</v>
      </c>
      <c r="Y3849" s="722">
        <v>345421.6</v>
      </c>
      <c r="Z3849" s="718" t="s">
        <v>13225</v>
      </c>
      <c r="AA3849" s="718">
        <v>5408130693</v>
      </c>
    </row>
    <row r="3850" spans="1:27" ht="45">
      <c r="A3850" s="475" t="s">
        <v>29572</v>
      </c>
      <c r="B3850" s="1181" t="s">
        <v>2047</v>
      </c>
      <c r="C3850" s="661">
        <v>4216003989</v>
      </c>
      <c r="D3850" s="715" t="s">
        <v>261</v>
      </c>
      <c r="E3850" s="716" t="s">
        <v>14435</v>
      </c>
      <c r="F3850" s="717">
        <v>42480</v>
      </c>
      <c r="G3850" s="723">
        <v>42478</v>
      </c>
      <c r="H3850" s="718" t="s">
        <v>13202</v>
      </c>
      <c r="I3850" s="719" t="s">
        <v>14436</v>
      </c>
      <c r="J3850" s="635">
        <v>2</v>
      </c>
      <c r="K3850" s="724">
        <v>2</v>
      </c>
      <c r="L3850" s="636">
        <f t="shared" si="128"/>
        <v>0</v>
      </c>
      <c r="M3850" s="637">
        <v>90071.1</v>
      </c>
      <c r="N3850" s="725">
        <v>86467</v>
      </c>
      <c r="O3850" s="665">
        <f t="shared" si="129"/>
        <v>3604.1000000000058</v>
      </c>
      <c r="P3850" s="720">
        <f t="shared" si="130"/>
        <v>4.001394453936939</v>
      </c>
      <c r="Q3850" s="726" t="s">
        <v>13225</v>
      </c>
      <c r="R3850" s="718">
        <v>5408130693</v>
      </c>
      <c r="S3850" s="718" t="s">
        <v>13527</v>
      </c>
      <c r="T3850" s="729">
        <v>42527</v>
      </c>
      <c r="U3850" s="716"/>
      <c r="V3850" s="717">
        <v>42538</v>
      </c>
      <c r="W3850" s="717">
        <v>42538</v>
      </c>
      <c r="X3850" s="727" t="s">
        <v>14437</v>
      </c>
      <c r="Y3850" s="728">
        <v>86467</v>
      </c>
      <c r="Z3850" s="726" t="s">
        <v>13225</v>
      </c>
      <c r="AA3850" s="718">
        <v>5408130693</v>
      </c>
    </row>
    <row r="3851" spans="1:27" ht="67.5">
      <c r="A3851" s="475" t="s">
        <v>29573</v>
      </c>
      <c r="B3851" s="1181" t="s">
        <v>2047</v>
      </c>
      <c r="C3851" s="661">
        <v>4216003989</v>
      </c>
      <c r="D3851" s="715" t="s">
        <v>261</v>
      </c>
      <c r="E3851" s="716" t="s">
        <v>14438</v>
      </c>
      <c r="F3851" s="717">
        <v>42369</v>
      </c>
      <c r="G3851" s="723">
        <v>42510</v>
      </c>
      <c r="H3851" s="718" t="s">
        <v>13202</v>
      </c>
      <c r="I3851" s="719" t="s">
        <v>14439</v>
      </c>
      <c r="J3851" s="635">
        <v>2</v>
      </c>
      <c r="K3851" s="724">
        <v>2</v>
      </c>
      <c r="L3851" s="636">
        <f t="shared" si="128"/>
        <v>0</v>
      </c>
      <c r="M3851" s="637">
        <v>155325.46</v>
      </c>
      <c r="N3851" s="637">
        <v>154548.82999999999</v>
      </c>
      <c r="O3851" s="665">
        <f t="shared" si="129"/>
        <v>776.63000000000466</v>
      </c>
      <c r="P3851" s="720">
        <f t="shared" si="130"/>
        <v>0.50000173828553329</v>
      </c>
      <c r="Q3851" s="718" t="s">
        <v>13204</v>
      </c>
      <c r="R3851" s="718">
        <v>7726311464</v>
      </c>
      <c r="S3851" s="718" t="s">
        <v>13520</v>
      </c>
      <c r="T3851" s="729">
        <v>42528</v>
      </c>
      <c r="U3851" s="716"/>
      <c r="V3851" s="717">
        <v>42541</v>
      </c>
      <c r="W3851" s="717">
        <v>42541</v>
      </c>
      <c r="X3851" s="719" t="s">
        <v>14440</v>
      </c>
      <c r="Y3851" s="722">
        <v>154548.82999999999</v>
      </c>
      <c r="Z3851" s="718" t="s">
        <v>13204</v>
      </c>
      <c r="AA3851" s="718">
        <v>7726311464</v>
      </c>
    </row>
    <row r="3852" spans="1:27" ht="45">
      <c r="A3852" s="475" t="s">
        <v>29574</v>
      </c>
      <c r="B3852" s="1181" t="s">
        <v>2047</v>
      </c>
      <c r="C3852" s="661">
        <v>4216003989</v>
      </c>
      <c r="D3852" s="715" t="s">
        <v>261</v>
      </c>
      <c r="E3852" s="716" t="s">
        <v>14441</v>
      </c>
      <c r="F3852" s="717">
        <v>42369</v>
      </c>
      <c r="G3852" s="723">
        <v>42513</v>
      </c>
      <c r="H3852" s="718" t="s">
        <v>13202</v>
      </c>
      <c r="I3852" s="719" t="s">
        <v>13519</v>
      </c>
      <c r="J3852" s="635">
        <v>3</v>
      </c>
      <c r="K3852" s="724">
        <v>3</v>
      </c>
      <c r="L3852" s="636">
        <f t="shared" si="128"/>
        <v>0</v>
      </c>
      <c r="M3852" s="637">
        <v>464750.83</v>
      </c>
      <c r="N3852" s="637">
        <v>255014.88</v>
      </c>
      <c r="O3852" s="665">
        <f t="shared" si="129"/>
        <v>209735.95</v>
      </c>
      <c r="P3852" s="720">
        <f t="shared" si="130"/>
        <v>45.128687559310009</v>
      </c>
      <c r="Q3852" s="718" t="s">
        <v>13225</v>
      </c>
      <c r="R3852" s="718">
        <v>5408130693</v>
      </c>
      <c r="S3852" s="718" t="s">
        <v>13527</v>
      </c>
      <c r="T3852" s="729">
        <v>42528</v>
      </c>
      <c r="U3852" s="716"/>
      <c r="V3852" s="717">
        <v>42541</v>
      </c>
      <c r="W3852" s="717">
        <v>42541</v>
      </c>
      <c r="X3852" s="719" t="s">
        <v>14442</v>
      </c>
      <c r="Y3852" s="722">
        <v>255014.88</v>
      </c>
      <c r="Z3852" s="718" t="s">
        <v>13225</v>
      </c>
      <c r="AA3852" s="718">
        <v>5408130693</v>
      </c>
    </row>
    <row r="3853" spans="1:27" ht="45">
      <c r="A3853" s="475" t="s">
        <v>29575</v>
      </c>
      <c r="B3853" s="1181" t="s">
        <v>2047</v>
      </c>
      <c r="C3853" s="661">
        <v>4216003989</v>
      </c>
      <c r="D3853" s="715" t="s">
        <v>261</v>
      </c>
      <c r="E3853" s="716" t="s">
        <v>14443</v>
      </c>
      <c r="F3853" s="717">
        <v>42489</v>
      </c>
      <c r="G3853" s="723">
        <v>42510</v>
      </c>
      <c r="H3853" s="718" t="s">
        <v>13202</v>
      </c>
      <c r="I3853" s="719" t="s">
        <v>13526</v>
      </c>
      <c r="J3853" s="635">
        <v>6</v>
      </c>
      <c r="K3853" s="724">
        <v>6</v>
      </c>
      <c r="L3853" s="636">
        <f t="shared" si="128"/>
        <v>0</v>
      </c>
      <c r="M3853" s="637">
        <v>280312.8</v>
      </c>
      <c r="N3853" s="637">
        <v>119000</v>
      </c>
      <c r="O3853" s="665">
        <f t="shared" si="129"/>
        <v>161312.79999999999</v>
      </c>
      <c r="P3853" s="720">
        <f t="shared" si="130"/>
        <v>57.54742559026915</v>
      </c>
      <c r="Q3853" s="718" t="s">
        <v>13225</v>
      </c>
      <c r="R3853" s="718">
        <v>5408130693</v>
      </c>
      <c r="S3853" s="718" t="s">
        <v>13527</v>
      </c>
      <c r="T3853" s="729">
        <v>42528</v>
      </c>
      <c r="U3853" s="716"/>
      <c r="V3853" s="717">
        <v>42541</v>
      </c>
      <c r="W3853" s="717">
        <v>42541</v>
      </c>
      <c r="X3853" s="719" t="s">
        <v>14444</v>
      </c>
      <c r="Y3853" s="722">
        <v>119000</v>
      </c>
      <c r="Z3853" s="718" t="s">
        <v>13225</v>
      </c>
      <c r="AA3853" s="718">
        <v>5408130693</v>
      </c>
    </row>
    <row r="3854" spans="1:27" ht="67.5">
      <c r="A3854" s="475" t="s">
        <v>29576</v>
      </c>
      <c r="B3854" s="1181" t="s">
        <v>2047</v>
      </c>
      <c r="C3854" s="661">
        <v>4216003989</v>
      </c>
      <c r="D3854" s="715" t="s">
        <v>261</v>
      </c>
      <c r="E3854" s="716" t="s">
        <v>14445</v>
      </c>
      <c r="F3854" s="717">
        <v>42369</v>
      </c>
      <c r="G3854" s="723">
        <v>42516</v>
      </c>
      <c r="H3854" s="718" t="s">
        <v>13202</v>
      </c>
      <c r="I3854" s="719" t="s">
        <v>14446</v>
      </c>
      <c r="J3854" s="635">
        <v>3</v>
      </c>
      <c r="K3854" s="724">
        <v>2</v>
      </c>
      <c r="L3854" s="636">
        <f t="shared" si="128"/>
        <v>1</v>
      </c>
      <c r="M3854" s="637">
        <v>457035.64</v>
      </c>
      <c r="N3854" s="637">
        <v>180466.8</v>
      </c>
      <c r="O3854" s="665">
        <f t="shared" si="129"/>
        <v>276568.84000000003</v>
      </c>
      <c r="P3854" s="720">
        <f t="shared" si="130"/>
        <v>60.513626464666956</v>
      </c>
      <c r="Q3854" s="718" t="s">
        <v>13613</v>
      </c>
      <c r="R3854" s="718">
        <v>7724922443</v>
      </c>
      <c r="S3854" s="718" t="s">
        <v>13614</v>
      </c>
      <c r="T3854" s="729">
        <v>42538</v>
      </c>
      <c r="U3854" s="716"/>
      <c r="V3854" s="717">
        <v>42550</v>
      </c>
      <c r="W3854" s="717">
        <v>42550</v>
      </c>
      <c r="X3854" s="727" t="s">
        <v>14447</v>
      </c>
      <c r="Y3854" s="722">
        <v>180466.8</v>
      </c>
      <c r="Z3854" s="718" t="s">
        <v>13613</v>
      </c>
      <c r="AA3854" s="718">
        <v>7724922443</v>
      </c>
    </row>
    <row r="3855" spans="1:27" ht="90">
      <c r="A3855" s="475" t="s">
        <v>29577</v>
      </c>
      <c r="B3855" s="1181" t="s">
        <v>2047</v>
      </c>
      <c r="C3855" s="661">
        <v>4216003989</v>
      </c>
      <c r="D3855" s="715" t="s">
        <v>261</v>
      </c>
      <c r="E3855" s="716" t="s">
        <v>14448</v>
      </c>
      <c r="F3855" s="717">
        <v>42480</v>
      </c>
      <c r="G3855" s="723">
        <v>42517</v>
      </c>
      <c r="H3855" s="718" t="s">
        <v>13202</v>
      </c>
      <c r="I3855" s="719" t="s">
        <v>13431</v>
      </c>
      <c r="J3855" s="635">
        <v>11</v>
      </c>
      <c r="K3855" s="724">
        <v>7</v>
      </c>
      <c r="L3855" s="636">
        <f t="shared" si="128"/>
        <v>4</v>
      </c>
      <c r="M3855" s="637">
        <v>1284670.8</v>
      </c>
      <c r="N3855" s="637">
        <v>509566.4</v>
      </c>
      <c r="O3855" s="665">
        <f t="shared" si="129"/>
        <v>775104.4</v>
      </c>
      <c r="P3855" s="720">
        <f t="shared" si="130"/>
        <v>60.334865554661945</v>
      </c>
      <c r="Q3855" s="718" t="s">
        <v>14449</v>
      </c>
      <c r="R3855" s="718">
        <v>5042077082</v>
      </c>
      <c r="S3855" s="718" t="s">
        <v>14450</v>
      </c>
      <c r="T3855" s="729">
        <v>42538</v>
      </c>
      <c r="U3855" s="716"/>
      <c r="V3855" s="717">
        <v>42552</v>
      </c>
      <c r="W3855" s="717">
        <v>42552</v>
      </c>
      <c r="X3855" s="719" t="s">
        <v>14451</v>
      </c>
      <c r="Y3855" s="722">
        <v>509566.4</v>
      </c>
      <c r="Z3855" s="718" t="s">
        <v>14449</v>
      </c>
      <c r="AA3855" s="718">
        <v>5042077082</v>
      </c>
    </row>
    <row r="3856" spans="1:27" ht="33.75">
      <c r="A3856" s="475" t="s">
        <v>29578</v>
      </c>
      <c r="B3856" s="1181" t="s">
        <v>2047</v>
      </c>
      <c r="C3856" s="661">
        <v>4216003989</v>
      </c>
      <c r="D3856" s="715" t="s">
        <v>261</v>
      </c>
      <c r="E3856" s="716" t="s">
        <v>14452</v>
      </c>
      <c r="F3856" s="717">
        <v>42369</v>
      </c>
      <c r="G3856" s="723">
        <v>42516</v>
      </c>
      <c r="H3856" s="718" t="s">
        <v>13804</v>
      </c>
      <c r="I3856" s="719" t="s">
        <v>14453</v>
      </c>
      <c r="J3856" s="635">
        <v>2</v>
      </c>
      <c r="K3856" s="724">
        <v>2</v>
      </c>
      <c r="L3856" s="636">
        <f t="shared" si="128"/>
        <v>0</v>
      </c>
      <c r="M3856" s="637">
        <v>326676.8</v>
      </c>
      <c r="N3856" s="637">
        <v>256417</v>
      </c>
      <c r="O3856" s="665">
        <f t="shared" si="129"/>
        <v>70259.799999999988</v>
      </c>
      <c r="P3856" s="720">
        <f t="shared" si="130"/>
        <v>21.507434871408066</v>
      </c>
      <c r="Q3856" s="718" t="s">
        <v>14454</v>
      </c>
      <c r="R3856" s="718">
        <v>7724053916</v>
      </c>
      <c r="S3856" s="718" t="s">
        <v>14455</v>
      </c>
      <c r="T3856" s="729">
        <v>42537</v>
      </c>
      <c r="U3856" s="716"/>
      <c r="V3856" s="717">
        <v>42555</v>
      </c>
      <c r="W3856" s="717">
        <v>42555</v>
      </c>
      <c r="X3856" s="727" t="s">
        <v>14456</v>
      </c>
      <c r="Y3856" s="722">
        <v>256417</v>
      </c>
      <c r="Z3856" s="718" t="s">
        <v>14454</v>
      </c>
      <c r="AA3856" s="718">
        <v>7724053916</v>
      </c>
    </row>
    <row r="3857" spans="1:27" ht="90">
      <c r="A3857" s="475" t="s">
        <v>29579</v>
      </c>
      <c r="B3857" s="1181" t="s">
        <v>2047</v>
      </c>
      <c r="C3857" s="661">
        <v>4216003989</v>
      </c>
      <c r="D3857" s="715" t="s">
        <v>261</v>
      </c>
      <c r="E3857" s="716" t="s">
        <v>14457</v>
      </c>
      <c r="F3857" s="717">
        <v>42369</v>
      </c>
      <c r="G3857" s="723">
        <v>42517</v>
      </c>
      <c r="H3857" s="718" t="s">
        <v>13202</v>
      </c>
      <c r="I3857" s="719" t="s">
        <v>13344</v>
      </c>
      <c r="J3857" s="635">
        <v>2</v>
      </c>
      <c r="K3857" s="724">
        <v>2</v>
      </c>
      <c r="L3857" s="636">
        <f t="shared" si="128"/>
        <v>0</v>
      </c>
      <c r="M3857" s="637">
        <v>444896.16</v>
      </c>
      <c r="N3857" s="637">
        <v>411521.15</v>
      </c>
      <c r="O3857" s="665">
        <f t="shared" si="129"/>
        <v>33375.009999999951</v>
      </c>
      <c r="P3857" s="720">
        <f t="shared" si="130"/>
        <v>7.5017527685561305</v>
      </c>
      <c r="Q3857" s="718" t="s">
        <v>13350</v>
      </c>
      <c r="R3857" s="718">
        <v>1901120601</v>
      </c>
      <c r="S3857" s="718" t="s">
        <v>13909</v>
      </c>
      <c r="T3857" s="729">
        <v>42537</v>
      </c>
      <c r="U3857" s="716"/>
      <c r="V3857" s="717">
        <v>42555</v>
      </c>
      <c r="W3857" s="717">
        <v>42555</v>
      </c>
      <c r="X3857" s="719" t="s">
        <v>14458</v>
      </c>
      <c r="Y3857" s="722">
        <v>411521.15</v>
      </c>
      <c r="Z3857" s="718" t="s">
        <v>13350</v>
      </c>
      <c r="AA3857" s="718">
        <v>1901120601</v>
      </c>
    </row>
    <row r="3858" spans="1:27" ht="67.5">
      <c r="A3858" s="475" t="s">
        <v>29580</v>
      </c>
      <c r="B3858" s="1181" t="s">
        <v>2047</v>
      </c>
      <c r="C3858" s="661">
        <v>4216003989</v>
      </c>
      <c r="D3858" s="715" t="s">
        <v>261</v>
      </c>
      <c r="E3858" s="716" t="s">
        <v>14459</v>
      </c>
      <c r="F3858" s="717" t="s">
        <v>14460</v>
      </c>
      <c r="G3858" s="723">
        <v>42521</v>
      </c>
      <c r="H3858" s="718" t="s">
        <v>14461</v>
      </c>
      <c r="I3858" s="719" t="s">
        <v>13873</v>
      </c>
      <c r="J3858" s="635">
        <v>2</v>
      </c>
      <c r="K3858" s="724">
        <v>2</v>
      </c>
      <c r="L3858" s="636">
        <f t="shared" si="128"/>
        <v>0</v>
      </c>
      <c r="M3858" s="637">
        <v>95176.92</v>
      </c>
      <c r="N3858" s="637">
        <v>93749</v>
      </c>
      <c r="O3858" s="665">
        <f t="shared" si="129"/>
        <v>1427.9199999999983</v>
      </c>
      <c r="P3858" s="720">
        <f t="shared" si="130"/>
        <v>1.500279689655855</v>
      </c>
      <c r="Q3858" s="718" t="s">
        <v>13847</v>
      </c>
      <c r="R3858" s="718">
        <v>4217115685</v>
      </c>
      <c r="S3858" s="718" t="s">
        <v>14421</v>
      </c>
      <c r="T3858" s="729">
        <v>42541</v>
      </c>
      <c r="U3858" s="716"/>
      <c r="V3858" s="717">
        <v>42555</v>
      </c>
      <c r="W3858" s="717">
        <v>42555</v>
      </c>
      <c r="X3858" s="719" t="s">
        <v>14462</v>
      </c>
      <c r="Y3858" s="722">
        <v>93749</v>
      </c>
      <c r="Z3858" s="718" t="s">
        <v>13847</v>
      </c>
      <c r="AA3858" s="718">
        <v>4217115685</v>
      </c>
    </row>
    <row r="3859" spans="1:27" ht="90">
      <c r="A3859" s="475" t="s">
        <v>29581</v>
      </c>
      <c r="B3859" s="1181" t="s">
        <v>2047</v>
      </c>
      <c r="C3859" s="661">
        <v>4216003989</v>
      </c>
      <c r="D3859" s="715" t="s">
        <v>261</v>
      </c>
      <c r="E3859" s="716" t="s">
        <v>14463</v>
      </c>
      <c r="F3859" s="717">
        <v>42369</v>
      </c>
      <c r="G3859" s="723">
        <v>42517</v>
      </c>
      <c r="H3859" s="718" t="s">
        <v>13202</v>
      </c>
      <c r="I3859" s="719" t="s">
        <v>13333</v>
      </c>
      <c r="J3859" s="635">
        <v>2</v>
      </c>
      <c r="K3859" s="724">
        <v>2</v>
      </c>
      <c r="L3859" s="636">
        <f t="shared" si="128"/>
        <v>0</v>
      </c>
      <c r="M3859" s="637">
        <v>206411.76</v>
      </c>
      <c r="N3859" s="637">
        <v>178390.59</v>
      </c>
      <c r="O3859" s="665">
        <f t="shared" si="129"/>
        <v>28021.170000000013</v>
      </c>
      <c r="P3859" s="720">
        <f t="shared" si="130"/>
        <v>13.575374775158167</v>
      </c>
      <c r="Q3859" s="718" t="s">
        <v>13350</v>
      </c>
      <c r="R3859" s="718">
        <v>1901120601</v>
      </c>
      <c r="S3859" s="718" t="s">
        <v>13909</v>
      </c>
      <c r="T3859" s="729">
        <v>42537</v>
      </c>
      <c r="U3859" s="716"/>
      <c r="V3859" s="717">
        <v>42555</v>
      </c>
      <c r="W3859" s="717">
        <v>42555</v>
      </c>
      <c r="X3859" s="719" t="s">
        <v>14464</v>
      </c>
      <c r="Y3859" s="722">
        <v>178390.59</v>
      </c>
      <c r="Z3859" s="718" t="s">
        <v>13350</v>
      </c>
      <c r="AA3859" s="718">
        <v>1901120601</v>
      </c>
    </row>
    <row r="3860" spans="1:27" ht="78.75">
      <c r="A3860" s="475" t="s">
        <v>29582</v>
      </c>
      <c r="B3860" s="1181" t="s">
        <v>2047</v>
      </c>
      <c r="C3860" s="661">
        <v>4216003989</v>
      </c>
      <c r="D3860" s="715" t="s">
        <v>261</v>
      </c>
      <c r="E3860" s="716" t="s">
        <v>14465</v>
      </c>
      <c r="F3860" s="717">
        <v>42516</v>
      </c>
      <c r="G3860" s="723">
        <v>42528</v>
      </c>
      <c r="H3860" s="718" t="s">
        <v>14466</v>
      </c>
      <c r="I3860" s="719" t="s">
        <v>14467</v>
      </c>
      <c r="J3860" s="635">
        <v>5</v>
      </c>
      <c r="K3860" s="724">
        <v>4</v>
      </c>
      <c r="L3860" s="636">
        <f t="shared" si="128"/>
        <v>1</v>
      </c>
      <c r="M3860" s="637">
        <v>615135</v>
      </c>
      <c r="N3860" s="637">
        <v>420339.69</v>
      </c>
      <c r="O3860" s="665">
        <f t="shared" si="129"/>
        <v>194795.31</v>
      </c>
      <c r="P3860" s="720">
        <f t="shared" si="130"/>
        <v>31.667082835475142</v>
      </c>
      <c r="Q3860" s="718" t="s">
        <v>14468</v>
      </c>
      <c r="R3860" s="718">
        <v>54020017410</v>
      </c>
      <c r="S3860" s="718" t="s">
        <v>14469</v>
      </c>
      <c r="T3860" s="729">
        <v>42543</v>
      </c>
      <c r="U3860" s="716"/>
      <c r="V3860" s="717">
        <v>42555</v>
      </c>
      <c r="W3860" s="717">
        <v>42555</v>
      </c>
      <c r="X3860" s="719" t="s">
        <v>14470</v>
      </c>
      <c r="Y3860" s="722">
        <v>420339.69</v>
      </c>
      <c r="Z3860" s="718" t="s">
        <v>14468</v>
      </c>
      <c r="AA3860" s="718">
        <v>54020017410</v>
      </c>
    </row>
    <row r="3861" spans="1:27" ht="45">
      <c r="A3861" s="475" t="s">
        <v>29583</v>
      </c>
      <c r="B3861" s="1181" t="s">
        <v>2047</v>
      </c>
      <c r="C3861" s="661">
        <v>4216003989</v>
      </c>
      <c r="D3861" s="715" t="s">
        <v>261</v>
      </c>
      <c r="E3861" s="716" t="s">
        <v>14471</v>
      </c>
      <c r="F3861" s="717" t="s">
        <v>680</v>
      </c>
      <c r="G3861" s="717">
        <v>42521</v>
      </c>
      <c r="H3861" s="718" t="s">
        <v>14472</v>
      </c>
      <c r="I3861" s="719" t="s">
        <v>14473</v>
      </c>
      <c r="J3861" s="635">
        <v>2</v>
      </c>
      <c r="K3861" s="724">
        <v>2</v>
      </c>
      <c r="L3861" s="636">
        <f t="shared" si="128"/>
        <v>0</v>
      </c>
      <c r="M3861" s="637">
        <v>9972688.2599999998</v>
      </c>
      <c r="N3861" s="637">
        <v>9922824.8100000005</v>
      </c>
      <c r="O3861" s="665">
        <f t="shared" si="129"/>
        <v>49863.449999999255</v>
      </c>
      <c r="P3861" s="720">
        <f t="shared" si="130"/>
        <v>0.50000008723824862</v>
      </c>
      <c r="Q3861" s="718" t="s">
        <v>13289</v>
      </c>
      <c r="R3861" s="718">
        <v>4205005416</v>
      </c>
      <c r="S3861" s="718" t="s">
        <v>14474</v>
      </c>
      <c r="T3861" s="729">
        <v>42548</v>
      </c>
      <c r="U3861" s="716"/>
      <c r="V3861" s="717">
        <v>42563</v>
      </c>
      <c r="W3861" s="717">
        <v>42563</v>
      </c>
      <c r="X3861" s="719" t="s">
        <v>14475</v>
      </c>
      <c r="Y3861" s="722">
        <v>9922824.8100000005</v>
      </c>
      <c r="Z3861" s="718" t="s">
        <v>13289</v>
      </c>
      <c r="AA3861" s="718">
        <v>4205005416</v>
      </c>
    </row>
    <row r="3862" spans="1:27" ht="45">
      <c r="A3862" s="475" t="s">
        <v>29584</v>
      </c>
      <c r="B3862" s="1181" t="s">
        <v>2047</v>
      </c>
      <c r="C3862" s="661">
        <v>4216003989</v>
      </c>
      <c r="D3862" s="715" t="s">
        <v>261</v>
      </c>
      <c r="E3862" s="716" t="s">
        <v>14476</v>
      </c>
      <c r="F3862" s="717" t="s">
        <v>1282</v>
      </c>
      <c r="G3862" s="717">
        <v>42535</v>
      </c>
      <c r="H3862" s="718" t="s">
        <v>13202</v>
      </c>
      <c r="I3862" s="719" t="s">
        <v>13734</v>
      </c>
      <c r="J3862" s="635">
        <v>3</v>
      </c>
      <c r="K3862" s="724">
        <v>3</v>
      </c>
      <c r="L3862" s="636">
        <f t="shared" si="128"/>
        <v>0</v>
      </c>
      <c r="M3862" s="637">
        <v>73342.399999999994</v>
      </c>
      <c r="N3862" s="637">
        <v>67799.5</v>
      </c>
      <c r="O3862" s="665">
        <f t="shared" si="129"/>
        <v>5542.8999999999942</v>
      </c>
      <c r="P3862" s="720">
        <f t="shared" si="130"/>
        <v>7.5575656100700144</v>
      </c>
      <c r="Q3862" s="718" t="s">
        <v>13225</v>
      </c>
      <c r="R3862" s="718">
        <v>5408130693</v>
      </c>
      <c r="S3862" s="718" t="s">
        <v>13527</v>
      </c>
      <c r="T3862" s="729">
        <v>42555</v>
      </c>
      <c r="U3862" s="716"/>
      <c r="V3862" s="717">
        <v>42566</v>
      </c>
      <c r="W3862" s="717">
        <v>42566</v>
      </c>
      <c r="X3862" s="727" t="s">
        <v>13654</v>
      </c>
      <c r="Y3862" s="722">
        <v>67799.5</v>
      </c>
      <c r="Z3862" s="718" t="s">
        <v>13225</v>
      </c>
      <c r="AA3862" s="718">
        <v>5408130693</v>
      </c>
    </row>
    <row r="3863" spans="1:27" ht="67.5">
      <c r="A3863" s="475" t="s">
        <v>29585</v>
      </c>
      <c r="B3863" s="1181" t="s">
        <v>2047</v>
      </c>
      <c r="C3863" s="661">
        <v>4216003989</v>
      </c>
      <c r="D3863" s="715" t="s">
        <v>261</v>
      </c>
      <c r="E3863" s="716" t="s">
        <v>14477</v>
      </c>
      <c r="F3863" s="717" t="s">
        <v>1282</v>
      </c>
      <c r="G3863" s="717">
        <v>42535</v>
      </c>
      <c r="H3863" s="718" t="s">
        <v>13202</v>
      </c>
      <c r="I3863" s="719" t="s">
        <v>13445</v>
      </c>
      <c r="J3863" s="635">
        <v>2</v>
      </c>
      <c r="K3863" s="724">
        <v>2</v>
      </c>
      <c r="L3863" s="636">
        <f t="shared" si="128"/>
        <v>0</v>
      </c>
      <c r="M3863" s="637">
        <v>561596.34</v>
      </c>
      <c r="N3863" s="637">
        <v>189456.19</v>
      </c>
      <c r="O3863" s="665">
        <f t="shared" si="129"/>
        <v>372140.14999999997</v>
      </c>
      <c r="P3863" s="720">
        <f t="shared" si="130"/>
        <v>66.264703576949955</v>
      </c>
      <c r="Q3863" s="718" t="s">
        <v>13204</v>
      </c>
      <c r="R3863" s="718">
        <v>7726311464</v>
      </c>
      <c r="S3863" s="718" t="s">
        <v>13520</v>
      </c>
      <c r="T3863" s="729">
        <v>42555</v>
      </c>
      <c r="U3863" s="716"/>
      <c r="V3863" s="717">
        <v>42569</v>
      </c>
      <c r="W3863" s="717">
        <v>42569</v>
      </c>
      <c r="X3863" s="719" t="s">
        <v>14478</v>
      </c>
      <c r="Y3863" s="722">
        <v>189456.19</v>
      </c>
      <c r="Z3863" s="718" t="s">
        <v>13204</v>
      </c>
      <c r="AA3863" s="718">
        <v>7726311464</v>
      </c>
    </row>
    <row r="3864" spans="1:27" ht="90">
      <c r="A3864" s="475" t="s">
        <v>29586</v>
      </c>
      <c r="B3864" s="1181" t="s">
        <v>2047</v>
      </c>
      <c r="C3864" s="661">
        <v>4216003989</v>
      </c>
      <c r="D3864" s="715" t="s">
        <v>261</v>
      </c>
      <c r="E3864" s="716" t="s">
        <v>14479</v>
      </c>
      <c r="F3864" s="717" t="s">
        <v>6077</v>
      </c>
      <c r="G3864" s="717">
        <v>42535</v>
      </c>
      <c r="H3864" s="718" t="s">
        <v>13202</v>
      </c>
      <c r="I3864" s="719" t="s">
        <v>13572</v>
      </c>
      <c r="J3864" s="635">
        <v>5</v>
      </c>
      <c r="K3864" s="724">
        <v>3</v>
      </c>
      <c r="L3864" s="636">
        <f t="shared" si="128"/>
        <v>2</v>
      </c>
      <c r="M3864" s="637">
        <v>1079097.56</v>
      </c>
      <c r="N3864" s="637">
        <v>156820.07999999999</v>
      </c>
      <c r="O3864" s="665">
        <f t="shared" si="129"/>
        <v>922277.4800000001</v>
      </c>
      <c r="P3864" s="720">
        <f t="shared" si="130"/>
        <v>85.467478955285571</v>
      </c>
      <c r="Q3864" s="730" t="s">
        <v>14480</v>
      </c>
      <c r="R3864" s="718">
        <v>5404489876</v>
      </c>
      <c r="S3864" s="718" t="s">
        <v>14481</v>
      </c>
      <c r="T3864" s="729">
        <v>42555</v>
      </c>
      <c r="U3864" s="716"/>
      <c r="V3864" s="717">
        <v>42569</v>
      </c>
      <c r="W3864" s="717">
        <v>42569</v>
      </c>
      <c r="X3864" s="719" t="s">
        <v>14482</v>
      </c>
      <c r="Y3864" s="722">
        <v>156820.07999999999</v>
      </c>
      <c r="Z3864" s="730" t="s">
        <v>14480</v>
      </c>
      <c r="AA3864" s="718">
        <v>5404489876</v>
      </c>
    </row>
    <row r="3865" spans="1:27" ht="90">
      <c r="A3865" s="475" t="s">
        <v>29587</v>
      </c>
      <c r="B3865" s="1181" t="s">
        <v>2047</v>
      </c>
      <c r="C3865" s="661">
        <v>4216003989</v>
      </c>
      <c r="D3865" s="715" t="s">
        <v>261</v>
      </c>
      <c r="E3865" s="716" t="s">
        <v>14483</v>
      </c>
      <c r="F3865" s="717" t="s">
        <v>1282</v>
      </c>
      <c r="G3865" s="717">
        <v>42541</v>
      </c>
      <c r="H3865" s="718" t="s">
        <v>13202</v>
      </c>
      <c r="I3865" s="719" t="s">
        <v>13381</v>
      </c>
      <c r="J3865" s="635">
        <v>4</v>
      </c>
      <c r="K3865" s="724">
        <v>3</v>
      </c>
      <c r="L3865" s="636">
        <f t="shared" si="128"/>
        <v>1</v>
      </c>
      <c r="M3865" s="637">
        <v>346419</v>
      </c>
      <c r="N3865" s="637">
        <v>275403</v>
      </c>
      <c r="O3865" s="665">
        <f t="shared" si="129"/>
        <v>71016</v>
      </c>
      <c r="P3865" s="720">
        <f t="shared" si="130"/>
        <v>20.500030310115775</v>
      </c>
      <c r="Q3865" s="718" t="s">
        <v>14484</v>
      </c>
      <c r="R3865" s="718">
        <v>5408152658</v>
      </c>
      <c r="S3865" s="718" t="s">
        <v>14485</v>
      </c>
      <c r="T3865" s="729">
        <v>42557</v>
      </c>
      <c r="U3865" s="716"/>
      <c r="V3865" s="717">
        <v>42569</v>
      </c>
      <c r="W3865" s="717">
        <v>42569</v>
      </c>
      <c r="X3865" s="744" t="s">
        <v>14486</v>
      </c>
      <c r="Y3865" s="722">
        <v>275403</v>
      </c>
      <c r="Z3865" s="718" t="s">
        <v>14484</v>
      </c>
      <c r="AA3865" s="718">
        <v>5408152658</v>
      </c>
    </row>
    <row r="3866" spans="1:27" ht="67.5">
      <c r="A3866" s="475" t="s">
        <v>29588</v>
      </c>
      <c r="B3866" s="1181" t="s">
        <v>2047</v>
      </c>
      <c r="C3866" s="661">
        <v>4216003989</v>
      </c>
      <c r="D3866" s="715" t="s">
        <v>261</v>
      </c>
      <c r="E3866" s="716" t="s">
        <v>14487</v>
      </c>
      <c r="F3866" s="717" t="s">
        <v>680</v>
      </c>
      <c r="G3866" s="717">
        <v>42536</v>
      </c>
      <c r="H3866" s="718" t="s">
        <v>13202</v>
      </c>
      <c r="I3866" s="719" t="s">
        <v>13445</v>
      </c>
      <c r="J3866" s="635">
        <v>7</v>
      </c>
      <c r="K3866" s="724">
        <v>7</v>
      </c>
      <c r="L3866" s="636">
        <f t="shared" si="128"/>
        <v>0</v>
      </c>
      <c r="M3866" s="637">
        <v>884368.98</v>
      </c>
      <c r="N3866" s="637">
        <v>323947.28000000003</v>
      </c>
      <c r="O3866" s="665">
        <f t="shared" si="129"/>
        <v>560421.69999999995</v>
      </c>
      <c r="P3866" s="720">
        <f t="shared" si="130"/>
        <v>63.369669524139113</v>
      </c>
      <c r="Q3866" s="718" t="s">
        <v>14488</v>
      </c>
      <c r="R3866" s="718">
        <v>5612088681</v>
      </c>
      <c r="S3866" s="718" t="s">
        <v>14489</v>
      </c>
      <c r="T3866" s="729">
        <v>42555</v>
      </c>
      <c r="U3866" s="716"/>
      <c r="V3866" s="717">
        <v>42570</v>
      </c>
      <c r="W3866" s="717">
        <v>42570</v>
      </c>
      <c r="X3866" s="719" t="s">
        <v>14490</v>
      </c>
      <c r="Y3866" s="722">
        <v>323947.28000000003</v>
      </c>
      <c r="Z3866" s="718" t="s">
        <v>14488</v>
      </c>
      <c r="AA3866" s="718">
        <v>5612088681</v>
      </c>
    </row>
    <row r="3867" spans="1:27" ht="67.5">
      <c r="A3867" s="475" t="s">
        <v>29589</v>
      </c>
      <c r="B3867" s="1181" t="s">
        <v>2047</v>
      </c>
      <c r="C3867" s="661">
        <v>4216003989</v>
      </c>
      <c r="D3867" s="715" t="s">
        <v>261</v>
      </c>
      <c r="E3867" s="716" t="s">
        <v>14491</v>
      </c>
      <c r="F3867" s="717" t="s">
        <v>6077</v>
      </c>
      <c r="G3867" s="717">
        <v>42538</v>
      </c>
      <c r="H3867" s="718" t="s">
        <v>13202</v>
      </c>
      <c r="I3867" s="719" t="s">
        <v>13445</v>
      </c>
      <c r="J3867" s="635">
        <v>9</v>
      </c>
      <c r="K3867" s="724">
        <v>7</v>
      </c>
      <c r="L3867" s="636">
        <f t="shared" si="128"/>
        <v>2</v>
      </c>
      <c r="M3867" s="637">
        <v>1282490</v>
      </c>
      <c r="N3867" s="637">
        <v>463026.3</v>
      </c>
      <c r="O3867" s="665">
        <f t="shared" si="129"/>
        <v>819463.7</v>
      </c>
      <c r="P3867" s="720">
        <f t="shared" si="130"/>
        <v>63.896303285015868</v>
      </c>
      <c r="Q3867" s="718" t="s">
        <v>13204</v>
      </c>
      <c r="R3867" s="718">
        <v>7726311464</v>
      </c>
      <c r="S3867" s="718" t="s">
        <v>13520</v>
      </c>
      <c r="T3867" s="729">
        <v>42556</v>
      </c>
      <c r="U3867" s="716"/>
      <c r="V3867" s="717">
        <v>42570</v>
      </c>
      <c r="W3867" s="717">
        <v>42570</v>
      </c>
      <c r="X3867" s="719" t="s">
        <v>14492</v>
      </c>
      <c r="Y3867" s="722">
        <v>463026.3</v>
      </c>
      <c r="Z3867" s="718" t="s">
        <v>13204</v>
      </c>
      <c r="AA3867" s="718">
        <v>7726311464</v>
      </c>
    </row>
    <row r="3868" spans="1:27" ht="101.25">
      <c r="A3868" s="475" t="s">
        <v>29590</v>
      </c>
      <c r="B3868" s="1181" t="s">
        <v>2047</v>
      </c>
      <c r="C3868" s="661">
        <v>4216003989</v>
      </c>
      <c r="D3868" s="715" t="s">
        <v>261</v>
      </c>
      <c r="E3868" s="716" t="s">
        <v>14493</v>
      </c>
      <c r="F3868" s="717" t="s">
        <v>1282</v>
      </c>
      <c r="G3868" s="717">
        <v>42536</v>
      </c>
      <c r="H3868" s="718" t="s">
        <v>13202</v>
      </c>
      <c r="I3868" s="719" t="s">
        <v>14494</v>
      </c>
      <c r="J3868" s="635">
        <v>2</v>
      </c>
      <c r="K3868" s="724">
        <v>2</v>
      </c>
      <c r="L3868" s="636">
        <f t="shared" si="128"/>
        <v>0</v>
      </c>
      <c r="M3868" s="637">
        <v>300633.2</v>
      </c>
      <c r="N3868" s="637">
        <v>285596.74</v>
      </c>
      <c r="O3868" s="665">
        <f t="shared" si="129"/>
        <v>15036.460000000021</v>
      </c>
      <c r="P3868" s="720">
        <f t="shared" si="130"/>
        <v>5.001596630046194</v>
      </c>
      <c r="Q3868" s="718" t="s">
        <v>13596</v>
      </c>
      <c r="R3868" s="718">
        <v>4205141828</v>
      </c>
      <c r="S3868" s="718" t="s">
        <v>14495</v>
      </c>
      <c r="T3868" s="729">
        <v>42555</v>
      </c>
      <c r="U3868" s="716"/>
      <c r="V3868" s="717">
        <v>42573</v>
      </c>
      <c r="W3868" s="717">
        <v>42573</v>
      </c>
      <c r="X3868" s="719" t="s">
        <v>14496</v>
      </c>
      <c r="Y3868" s="722">
        <v>285596.74</v>
      </c>
      <c r="Z3868" s="718" t="s">
        <v>13596</v>
      </c>
      <c r="AA3868" s="718">
        <v>4205141828</v>
      </c>
    </row>
    <row r="3869" spans="1:27" ht="56.25">
      <c r="A3869" s="475" t="s">
        <v>29591</v>
      </c>
      <c r="B3869" s="1181" t="s">
        <v>2047</v>
      </c>
      <c r="C3869" s="661">
        <v>4216003989</v>
      </c>
      <c r="D3869" s="715" t="s">
        <v>261</v>
      </c>
      <c r="E3869" s="716" t="s">
        <v>14497</v>
      </c>
      <c r="F3869" s="717" t="s">
        <v>1282</v>
      </c>
      <c r="G3869" s="717">
        <v>42541</v>
      </c>
      <c r="H3869" s="718" t="s">
        <v>14498</v>
      </c>
      <c r="I3869" s="719" t="s">
        <v>14499</v>
      </c>
      <c r="J3869" s="635">
        <v>4</v>
      </c>
      <c r="K3869" s="724">
        <v>3</v>
      </c>
      <c r="L3869" s="636">
        <f t="shared" si="128"/>
        <v>1</v>
      </c>
      <c r="M3869" s="637">
        <v>578283.87</v>
      </c>
      <c r="N3869" s="637">
        <v>333257.40999999997</v>
      </c>
      <c r="O3869" s="665">
        <f t="shared" si="129"/>
        <v>245026.46000000002</v>
      </c>
      <c r="P3869" s="720">
        <f t="shared" si="130"/>
        <v>42.371311515225216</v>
      </c>
      <c r="Q3869" s="718" t="s">
        <v>14500</v>
      </c>
      <c r="R3869" s="745">
        <v>420504197737</v>
      </c>
      <c r="S3869" s="718" t="s">
        <v>14501</v>
      </c>
      <c r="T3869" s="729">
        <v>42563</v>
      </c>
      <c r="U3869" s="716"/>
      <c r="V3869" s="717">
        <v>42576</v>
      </c>
      <c r="W3869" s="717">
        <v>42576</v>
      </c>
      <c r="X3869" s="727" t="s">
        <v>14502</v>
      </c>
      <c r="Y3869" s="722">
        <v>333257.40999999997</v>
      </c>
      <c r="Z3869" s="718" t="s">
        <v>14500</v>
      </c>
      <c r="AA3869" s="745">
        <v>420504197737</v>
      </c>
    </row>
    <row r="3870" spans="1:27" ht="67.5">
      <c r="A3870" s="475" t="s">
        <v>29592</v>
      </c>
      <c r="B3870" s="1181" t="s">
        <v>2047</v>
      </c>
      <c r="C3870" s="661">
        <v>4216003989</v>
      </c>
      <c r="D3870" s="715" t="s">
        <v>261</v>
      </c>
      <c r="E3870" s="716" t="s">
        <v>14503</v>
      </c>
      <c r="F3870" s="717" t="s">
        <v>1282</v>
      </c>
      <c r="G3870" s="717">
        <v>42543</v>
      </c>
      <c r="H3870" s="718" t="s">
        <v>13202</v>
      </c>
      <c r="I3870" s="719" t="s">
        <v>14504</v>
      </c>
      <c r="J3870" s="635">
        <v>5</v>
      </c>
      <c r="K3870" s="724">
        <v>4</v>
      </c>
      <c r="L3870" s="636">
        <f t="shared" si="128"/>
        <v>1</v>
      </c>
      <c r="M3870" s="637">
        <v>254142</v>
      </c>
      <c r="N3870" s="637">
        <v>139553.29</v>
      </c>
      <c r="O3870" s="665">
        <f t="shared" si="129"/>
        <v>114588.70999999999</v>
      </c>
      <c r="P3870" s="720">
        <f t="shared" si="130"/>
        <v>45.088458420882816</v>
      </c>
      <c r="Q3870" s="718" t="s">
        <v>13204</v>
      </c>
      <c r="R3870" s="718">
        <v>7726311464</v>
      </c>
      <c r="S3870" s="718" t="s">
        <v>13520</v>
      </c>
      <c r="T3870" s="729">
        <v>42562</v>
      </c>
      <c r="U3870" s="716"/>
      <c r="V3870" s="717">
        <v>42576</v>
      </c>
      <c r="W3870" s="717">
        <v>42576</v>
      </c>
      <c r="X3870" s="719" t="s">
        <v>14505</v>
      </c>
      <c r="Y3870" s="722">
        <v>139553.29</v>
      </c>
      <c r="Z3870" s="718" t="s">
        <v>13204</v>
      </c>
      <c r="AA3870" s="718">
        <v>7726311464</v>
      </c>
    </row>
    <row r="3871" spans="1:27" ht="67.5">
      <c r="A3871" s="475" t="s">
        <v>29593</v>
      </c>
      <c r="B3871" s="1181" t="s">
        <v>2047</v>
      </c>
      <c r="C3871" s="661">
        <v>4216003989</v>
      </c>
      <c r="D3871" s="715" t="s">
        <v>261</v>
      </c>
      <c r="E3871" s="716" t="s">
        <v>14506</v>
      </c>
      <c r="F3871" s="717" t="s">
        <v>1282</v>
      </c>
      <c r="G3871" s="717">
        <v>42548</v>
      </c>
      <c r="H3871" s="718" t="s">
        <v>13202</v>
      </c>
      <c r="I3871" s="719" t="s">
        <v>14507</v>
      </c>
      <c r="J3871" s="635">
        <v>4</v>
      </c>
      <c r="K3871" s="724">
        <v>3</v>
      </c>
      <c r="L3871" s="636">
        <f t="shared" si="128"/>
        <v>1</v>
      </c>
      <c r="M3871" s="637">
        <v>650388.18000000005</v>
      </c>
      <c r="N3871" s="637">
        <v>282104.45</v>
      </c>
      <c r="O3871" s="665">
        <f t="shared" si="129"/>
        <v>368283.73000000004</v>
      </c>
      <c r="P3871" s="720">
        <f t="shared" si="130"/>
        <v>56.625218803945671</v>
      </c>
      <c r="Q3871" s="718" t="s">
        <v>13204</v>
      </c>
      <c r="R3871" s="718">
        <v>7726311464</v>
      </c>
      <c r="S3871" s="718" t="s">
        <v>13520</v>
      </c>
      <c r="T3871" s="729">
        <v>42563</v>
      </c>
      <c r="U3871" s="716"/>
      <c r="V3871" s="717">
        <v>42576</v>
      </c>
      <c r="W3871" s="717">
        <v>42576</v>
      </c>
      <c r="X3871" s="719" t="s">
        <v>14508</v>
      </c>
      <c r="Y3871" s="722">
        <v>282104.45</v>
      </c>
      <c r="Z3871" s="718" t="s">
        <v>13204</v>
      </c>
      <c r="AA3871" s="718">
        <v>7726311464</v>
      </c>
    </row>
    <row r="3872" spans="1:27" ht="67.5">
      <c r="A3872" s="475" t="s">
        <v>29594</v>
      </c>
      <c r="B3872" s="1181" t="s">
        <v>2047</v>
      </c>
      <c r="C3872" s="661">
        <v>4216003989</v>
      </c>
      <c r="D3872" s="715" t="s">
        <v>261</v>
      </c>
      <c r="E3872" s="716" t="s">
        <v>14509</v>
      </c>
      <c r="F3872" s="717" t="s">
        <v>1282</v>
      </c>
      <c r="G3872" s="717">
        <v>42544</v>
      </c>
      <c r="H3872" s="718" t="s">
        <v>13202</v>
      </c>
      <c r="I3872" s="719" t="s">
        <v>13572</v>
      </c>
      <c r="J3872" s="635">
        <v>4</v>
      </c>
      <c r="K3872" s="724">
        <v>4</v>
      </c>
      <c r="L3872" s="636">
        <f t="shared" si="128"/>
        <v>0</v>
      </c>
      <c r="M3872" s="637">
        <v>94794</v>
      </c>
      <c r="N3872" s="637">
        <v>46402.21</v>
      </c>
      <c r="O3872" s="665">
        <f t="shared" si="129"/>
        <v>48391.79</v>
      </c>
      <c r="P3872" s="720">
        <f t="shared" si="130"/>
        <v>51.049422959259026</v>
      </c>
      <c r="Q3872" s="718" t="s">
        <v>13204</v>
      </c>
      <c r="R3872" s="718">
        <v>7726311464</v>
      </c>
      <c r="S3872" s="718" t="s">
        <v>13520</v>
      </c>
      <c r="T3872" s="729">
        <v>42563</v>
      </c>
      <c r="U3872" s="716"/>
      <c r="V3872" s="717">
        <v>42576</v>
      </c>
      <c r="W3872" s="717">
        <v>42576</v>
      </c>
      <c r="X3872" s="719" t="s">
        <v>14510</v>
      </c>
      <c r="Y3872" s="722">
        <v>46402.21</v>
      </c>
      <c r="Z3872" s="718" t="s">
        <v>13204</v>
      </c>
      <c r="AA3872" s="718">
        <v>7726311464</v>
      </c>
    </row>
    <row r="3873" spans="1:27" ht="371.25">
      <c r="A3873" s="475" t="s">
        <v>29595</v>
      </c>
      <c r="B3873" s="1181" t="s">
        <v>2047</v>
      </c>
      <c r="C3873" s="661">
        <v>4216003989</v>
      </c>
      <c r="D3873" s="715" t="s">
        <v>261</v>
      </c>
      <c r="E3873" s="716" t="s">
        <v>14511</v>
      </c>
      <c r="F3873" s="717" t="s">
        <v>1282</v>
      </c>
      <c r="G3873" s="717">
        <v>42545</v>
      </c>
      <c r="H3873" s="718" t="s">
        <v>13425</v>
      </c>
      <c r="I3873" s="719" t="s">
        <v>14512</v>
      </c>
      <c r="J3873" s="635">
        <v>6</v>
      </c>
      <c r="K3873" s="724">
        <v>3</v>
      </c>
      <c r="L3873" s="636">
        <f t="shared" si="128"/>
        <v>3</v>
      </c>
      <c r="M3873" s="637">
        <v>1210153.0900000001</v>
      </c>
      <c r="N3873" s="637">
        <v>862513.05</v>
      </c>
      <c r="O3873" s="665">
        <f t="shared" si="129"/>
        <v>347640.04000000004</v>
      </c>
      <c r="P3873" s="720">
        <f t="shared" si="130"/>
        <v>28.726947265820726</v>
      </c>
      <c r="Q3873" s="718" t="s">
        <v>14513</v>
      </c>
      <c r="R3873" s="718">
        <v>4221009432</v>
      </c>
      <c r="S3873" s="718" t="s">
        <v>14514</v>
      </c>
      <c r="T3873" s="729">
        <v>42563</v>
      </c>
      <c r="U3873" s="716"/>
      <c r="V3873" s="717">
        <v>42576</v>
      </c>
      <c r="W3873" s="717">
        <v>42576</v>
      </c>
      <c r="X3873" s="719" t="s">
        <v>14515</v>
      </c>
      <c r="Y3873" s="722">
        <v>862513.05</v>
      </c>
      <c r="Z3873" s="718" t="s">
        <v>14513</v>
      </c>
      <c r="AA3873" s="718">
        <v>4221009432</v>
      </c>
    </row>
    <row r="3874" spans="1:27" ht="67.5">
      <c r="A3874" s="475" t="s">
        <v>29596</v>
      </c>
      <c r="B3874" s="1181" t="s">
        <v>2047</v>
      </c>
      <c r="C3874" s="661">
        <v>4216003989</v>
      </c>
      <c r="D3874" s="715" t="s">
        <v>261</v>
      </c>
      <c r="E3874" s="716" t="s">
        <v>14516</v>
      </c>
      <c r="F3874" s="717" t="s">
        <v>1282</v>
      </c>
      <c r="G3874" s="717">
        <v>42545</v>
      </c>
      <c r="H3874" s="718" t="s">
        <v>13202</v>
      </c>
      <c r="I3874" s="719" t="s">
        <v>13445</v>
      </c>
      <c r="J3874" s="635">
        <v>6</v>
      </c>
      <c r="K3874" s="724">
        <v>6</v>
      </c>
      <c r="L3874" s="636">
        <f t="shared" si="128"/>
        <v>0</v>
      </c>
      <c r="M3874" s="637">
        <v>621537.27</v>
      </c>
      <c r="N3874" s="637">
        <v>195462.72</v>
      </c>
      <c r="O3874" s="665">
        <f t="shared" si="129"/>
        <v>426074.55000000005</v>
      </c>
      <c r="P3874" s="720">
        <f t="shared" si="130"/>
        <v>68.551729810184995</v>
      </c>
      <c r="Q3874" s="718" t="s">
        <v>14488</v>
      </c>
      <c r="R3874" s="718">
        <v>5612088681</v>
      </c>
      <c r="S3874" s="718" t="s">
        <v>14489</v>
      </c>
      <c r="T3874" s="729">
        <v>42566</v>
      </c>
      <c r="U3874" s="716"/>
      <c r="V3874" s="717">
        <v>42580</v>
      </c>
      <c r="W3874" s="717">
        <v>42580</v>
      </c>
      <c r="X3874" s="719" t="s">
        <v>14517</v>
      </c>
      <c r="Y3874" s="722">
        <v>195462.72</v>
      </c>
      <c r="Z3874" s="718" t="s">
        <v>14488</v>
      </c>
      <c r="AA3874" s="718">
        <v>5612088681</v>
      </c>
    </row>
    <row r="3875" spans="1:27" ht="157.5">
      <c r="A3875" s="475" t="s">
        <v>29597</v>
      </c>
      <c r="B3875" s="1181" t="s">
        <v>2047</v>
      </c>
      <c r="C3875" s="661">
        <v>4216003989</v>
      </c>
      <c r="D3875" s="715" t="s">
        <v>261</v>
      </c>
      <c r="E3875" s="716" t="s">
        <v>14518</v>
      </c>
      <c r="F3875" s="717" t="s">
        <v>6077</v>
      </c>
      <c r="G3875" s="717">
        <v>42548</v>
      </c>
      <c r="H3875" s="718" t="s">
        <v>14519</v>
      </c>
      <c r="I3875" s="719" t="s">
        <v>14520</v>
      </c>
      <c r="J3875" s="635">
        <v>5</v>
      </c>
      <c r="K3875" s="724">
        <v>5</v>
      </c>
      <c r="L3875" s="636">
        <f t="shared" si="128"/>
        <v>0</v>
      </c>
      <c r="M3875" s="637">
        <v>420807.93</v>
      </c>
      <c r="N3875" s="637">
        <v>290357.36</v>
      </c>
      <c r="O3875" s="665">
        <f t="shared" si="129"/>
        <v>130450.57</v>
      </c>
      <c r="P3875" s="720">
        <f t="shared" si="130"/>
        <v>31.000026544176578</v>
      </c>
      <c r="Q3875" s="718" t="s">
        <v>14513</v>
      </c>
      <c r="R3875" s="718">
        <v>4221009432</v>
      </c>
      <c r="S3875" s="718" t="s">
        <v>14514</v>
      </c>
      <c r="T3875" s="729">
        <v>42569</v>
      </c>
      <c r="U3875" s="716"/>
      <c r="V3875" s="717">
        <v>42584</v>
      </c>
      <c r="W3875" s="717">
        <v>42584</v>
      </c>
      <c r="X3875" s="719" t="s">
        <v>14521</v>
      </c>
      <c r="Y3875" s="722">
        <v>290357.36</v>
      </c>
      <c r="Z3875" s="718" t="s">
        <v>14513</v>
      </c>
      <c r="AA3875" s="718">
        <v>4221009432</v>
      </c>
    </row>
    <row r="3876" spans="1:27" ht="67.5">
      <c r="A3876" s="475" t="s">
        <v>29598</v>
      </c>
      <c r="B3876" s="1181" t="s">
        <v>2047</v>
      </c>
      <c r="C3876" s="661">
        <v>4216003989</v>
      </c>
      <c r="D3876" s="715" t="s">
        <v>261</v>
      </c>
      <c r="E3876" s="716" t="s">
        <v>14522</v>
      </c>
      <c r="F3876" s="717" t="s">
        <v>860</v>
      </c>
      <c r="G3876" s="717">
        <v>42550</v>
      </c>
      <c r="H3876" s="718" t="s">
        <v>13202</v>
      </c>
      <c r="I3876" s="719" t="s">
        <v>14523</v>
      </c>
      <c r="J3876" s="635">
        <v>3</v>
      </c>
      <c r="K3876" s="724">
        <v>3</v>
      </c>
      <c r="L3876" s="636">
        <f t="shared" si="128"/>
        <v>0</v>
      </c>
      <c r="M3876" s="637">
        <v>262156.26</v>
      </c>
      <c r="N3876" s="637">
        <v>255602.31</v>
      </c>
      <c r="O3876" s="665">
        <f t="shared" si="129"/>
        <v>6553.9500000000116</v>
      </c>
      <c r="P3876" s="720">
        <f t="shared" si="130"/>
        <v>2.5000165931570706</v>
      </c>
      <c r="Q3876" s="718" t="s">
        <v>13204</v>
      </c>
      <c r="R3876" s="718">
        <v>7726311464</v>
      </c>
      <c r="S3876" s="718" t="s">
        <v>13520</v>
      </c>
      <c r="T3876" s="729">
        <v>42570</v>
      </c>
      <c r="U3876" s="716"/>
      <c r="V3876" s="717">
        <v>42584</v>
      </c>
      <c r="W3876" s="717">
        <v>42584</v>
      </c>
      <c r="X3876" s="719" t="s">
        <v>14524</v>
      </c>
      <c r="Y3876" s="722">
        <v>255602.31</v>
      </c>
      <c r="Z3876" s="718" t="s">
        <v>13204</v>
      </c>
      <c r="AA3876" s="718">
        <v>7726311464</v>
      </c>
    </row>
    <row r="3877" spans="1:27" ht="45">
      <c r="A3877" s="475" t="s">
        <v>29599</v>
      </c>
      <c r="B3877" s="1181" t="s">
        <v>2047</v>
      </c>
      <c r="C3877" s="661">
        <v>4216003989</v>
      </c>
      <c r="D3877" s="715" t="s">
        <v>261</v>
      </c>
      <c r="E3877" s="716" t="s">
        <v>14525</v>
      </c>
      <c r="F3877" s="717" t="s">
        <v>860</v>
      </c>
      <c r="G3877" s="717">
        <v>42550</v>
      </c>
      <c r="H3877" s="718" t="s">
        <v>13202</v>
      </c>
      <c r="I3877" s="719" t="s">
        <v>14526</v>
      </c>
      <c r="J3877" s="635">
        <v>4</v>
      </c>
      <c r="K3877" s="724">
        <v>4</v>
      </c>
      <c r="L3877" s="636">
        <f t="shared" si="128"/>
        <v>0</v>
      </c>
      <c r="M3877" s="637">
        <v>291763.11</v>
      </c>
      <c r="N3877" s="637">
        <v>189630.93</v>
      </c>
      <c r="O3877" s="665">
        <f t="shared" si="129"/>
        <v>102132.18</v>
      </c>
      <c r="P3877" s="720">
        <f t="shared" si="130"/>
        <v>35.005172518211779</v>
      </c>
      <c r="Q3877" s="718" t="s">
        <v>13623</v>
      </c>
      <c r="R3877" s="718">
        <v>5404356555</v>
      </c>
      <c r="S3877" s="718" t="s">
        <v>13624</v>
      </c>
      <c r="T3877" s="729">
        <v>42570</v>
      </c>
      <c r="U3877" s="716"/>
      <c r="V3877" s="717">
        <v>42587</v>
      </c>
      <c r="W3877" s="717">
        <v>42587</v>
      </c>
      <c r="X3877" s="719" t="s">
        <v>14527</v>
      </c>
      <c r="Y3877" s="722">
        <v>189630.93</v>
      </c>
      <c r="Z3877" s="718" t="s">
        <v>13623</v>
      </c>
      <c r="AA3877" s="718">
        <v>5404356555</v>
      </c>
    </row>
    <row r="3878" spans="1:27" ht="90">
      <c r="A3878" s="475" t="s">
        <v>29600</v>
      </c>
      <c r="B3878" s="1181" t="s">
        <v>2047</v>
      </c>
      <c r="C3878" s="661">
        <v>4216003989</v>
      </c>
      <c r="D3878" s="715" t="s">
        <v>261</v>
      </c>
      <c r="E3878" s="716" t="s">
        <v>14528</v>
      </c>
      <c r="F3878" s="717" t="s">
        <v>1408</v>
      </c>
      <c r="G3878" s="717">
        <v>42558</v>
      </c>
      <c r="H3878" s="718" t="s">
        <v>14529</v>
      </c>
      <c r="I3878" s="719" t="s">
        <v>14530</v>
      </c>
      <c r="J3878" s="635">
        <v>3</v>
      </c>
      <c r="K3878" s="724">
        <v>3</v>
      </c>
      <c r="L3878" s="636">
        <f t="shared" si="128"/>
        <v>0</v>
      </c>
      <c r="M3878" s="637">
        <v>633165.38</v>
      </c>
      <c r="N3878" s="637">
        <v>629999.55000000005</v>
      </c>
      <c r="O3878" s="665">
        <f t="shared" si="129"/>
        <v>3165.8299999999581</v>
      </c>
      <c r="P3878" s="720">
        <f t="shared" si="130"/>
        <v>0.50000048960350796</v>
      </c>
      <c r="Q3878" s="718" t="s">
        <v>8256</v>
      </c>
      <c r="R3878" s="718">
        <v>4217168687</v>
      </c>
      <c r="S3878" s="718" t="s">
        <v>14531</v>
      </c>
      <c r="T3878" s="729">
        <v>42576</v>
      </c>
      <c r="U3878" s="716"/>
      <c r="V3878" s="717">
        <v>42590</v>
      </c>
      <c r="W3878" s="717">
        <v>42590</v>
      </c>
      <c r="X3878" s="719" t="s">
        <v>14532</v>
      </c>
      <c r="Y3878" s="722">
        <v>629999.55000000005</v>
      </c>
      <c r="Z3878" s="718" t="s">
        <v>8256</v>
      </c>
      <c r="AA3878" s="718">
        <v>4217168687</v>
      </c>
    </row>
    <row r="3879" spans="1:27" ht="56.25">
      <c r="A3879" s="475" t="s">
        <v>29601</v>
      </c>
      <c r="B3879" s="1181" t="s">
        <v>2047</v>
      </c>
      <c r="C3879" s="661">
        <v>4216003989</v>
      </c>
      <c r="D3879" s="715" t="s">
        <v>261</v>
      </c>
      <c r="E3879" s="716" t="s">
        <v>14533</v>
      </c>
      <c r="F3879" s="717" t="s">
        <v>1282</v>
      </c>
      <c r="G3879" s="717">
        <v>42551</v>
      </c>
      <c r="H3879" s="718" t="s">
        <v>14534</v>
      </c>
      <c r="I3879" s="719" t="s">
        <v>13851</v>
      </c>
      <c r="J3879" s="635">
        <v>2</v>
      </c>
      <c r="K3879" s="724">
        <v>2</v>
      </c>
      <c r="L3879" s="636">
        <f t="shared" si="128"/>
        <v>0</v>
      </c>
      <c r="M3879" s="637">
        <v>43662.32</v>
      </c>
      <c r="N3879" s="637">
        <v>43444</v>
      </c>
      <c r="O3879" s="665">
        <f t="shared" si="129"/>
        <v>218.31999999999971</v>
      </c>
      <c r="P3879" s="720">
        <f t="shared" si="130"/>
        <v>0.50001923855626274</v>
      </c>
      <c r="Q3879" s="718" t="s">
        <v>14374</v>
      </c>
      <c r="R3879" s="718">
        <v>2221068547</v>
      </c>
      <c r="S3879" s="718" t="s">
        <v>14367</v>
      </c>
      <c r="T3879" s="729">
        <v>42565</v>
      </c>
      <c r="U3879" s="716"/>
      <c r="V3879" s="717">
        <v>42590</v>
      </c>
      <c r="W3879" s="717">
        <v>42590</v>
      </c>
      <c r="X3879" s="719" t="s">
        <v>14535</v>
      </c>
      <c r="Y3879" s="722">
        <v>43444</v>
      </c>
      <c r="Z3879" s="718" t="s">
        <v>14374</v>
      </c>
      <c r="AA3879" s="718">
        <v>2221068547</v>
      </c>
    </row>
    <row r="3880" spans="1:27" ht="45">
      <c r="A3880" s="475" t="s">
        <v>29602</v>
      </c>
      <c r="B3880" s="1181" t="s">
        <v>2047</v>
      </c>
      <c r="C3880" s="661">
        <v>4216003989</v>
      </c>
      <c r="D3880" s="715" t="s">
        <v>261</v>
      </c>
      <c r="E3880" s="716" t="s">
        <v>14536</v>
      </c>
      <c r="F3880" s="717" t="s">
        <v>1408</v>
      </c>
      <c r="G3880" s="717">
        <v>42559</v>
      </c>
      <c r="H3880" s="718" t="s">
        <v>13202</v>
      </c>
      <c r="I3880" s="719" t="s">
        <v>13927</v>
      </c>
      <c r="J3880" s="635">
        <v>5</v>
      </c>
      <c r="K3880" s="724">
        <v>5</v>
      </c>
      <c r="L3880" s="636">
        <f t="shared" si="128"/>
        <v>0</v>
      </c>
      <c r="M3880" s="637">
        <v>204336</v>
      </c>
      <c r="N3880" s="637">
        <v>187989.12</v>
      </c>
      <c r="O3880" s="665">
        <f t="shared" si="129"/>
        <v>16346.880000000005</v>
      </c>
      <c r="P3880" s="720">
        <f t="shared" si="130"/>
        <v>8</v>
      </c>
      <c r="Q3880" s="718" t="s">
        <v>14537</v>
      </c>
      <c r="R3880" s="718">
        <v>7731241639</v>
      </c>
      <c r="S3880" s="718" t="s">
        <v>13385</v>
      </c>
      <c r="T3880" s="729">
        <v>42577</v>
      </c>
      <c r="U3880" s="716"/>
      <c r="V3880" s="717">
        <v>42590</v>
      </c>
      <c r="W3880" s="717">
        <v>42590</v>
      </c>
      <c r="X3880" s="719" t="s">
        <v>14538</v>
      </c>
      <c r="Y3880" s="722">
        <v>187989.12</v>
      </c>
      <c r="Z3880" s="718" t="s">
        <v>14537</v>
      </c>
      <c r="AA3880" s="718">
        <v>7731241639</v>
      </c>
    </row>
    <row r="3881" spans="1:27" ht="56.25">
      <c r="A3881" s="475" t="s">
        <v>29603</v>
      </c>
      <c r="B3881" s="1181" t="s">
        <v>2047</v>
      </c>
      <c r="C3881" s="661">
        <v>4216003989</v>
      </c>
      <c r="D3881" s="715" t="s">
        <v>261</v>
      </c>
      <c r="E3881" s="716" t="s">
        <v>14539</v>
      </c>
      <c r="F3881" s="717" t="s">
        <v>1282</v>
      </c>
      <c r="G3881" s="717">
        <v>42551</v>
      </c>
      <c r="H3881" s="718" t="s">
        <v>13695</v>
      </c>
      <c r="I3881" s="719" t="s">
        <v>13372</v>
      </c>
      <c r="J3881" s="635">
        <v>4</v>
      </c>
      <c r="K3881" s="724">
        <v>2</v>
      </c>
      <c r="L3881" s="636">
        <f t="shared" si="128"/>
        <v>2</v>
      </c>
      <c r="M3881" s="637">
        <v>3456979.19</v>
      </c>
      <c r="N3881" s="637">
        <v>3439694.29</v>
      </c>
      <c r="O3881" s="665">
        <f t="shared" si="129"/>
        <v>17284.899999999907</v>
      </c>
      <c r="P3881" s="720">
        <f t="shared" si="130"/>
        <v>0.50000011715431469</v>
      </c>
      <c r="Q3881" s="718" t="s">
        <v>14540</v>
      </c>
      <c r="R3881" s="731">
        <v>420504197737</v>
      </c>
      <c r="S3881" s="718" t="s">
        <v>14501</v>
      </c>
      <c r="T3881" s="729">
        <v>42578</v>
      </c>
      <c r="U3881" s="716"/>
      <c r="V3881" s="717">
        <v>42593</v>
      </c>
      <c r="W3881" s="717">
        <v>42593</v>
      </c>
      <c r="X3881" s="719" t="s">
        <v>14541</v>
      </c>
      <c r="Y3881" s="722">
        <v>3439694.29</v>
      </c>
      <c r="Z3881" s="718" t="s">
        <v>14540</v>
      </c>
      <c r="AA3881" s="731">
        <v>420504197737</v>
      </c>
    </row>
    <row r="3882" spans="1:27" ht="90">
      <c r="A3882" s="475" t="s">
        <v>29604</v>
      </c>
      <c r="B3882" s="1181" t="s">
        <v>2047</v>
      </c>
      <c r="C3882" s="661">
        <v>4216003989</v>
      </c>
      <c r="D3882" s="715" t="s">
        <v>261</v>
      </c>
      <c r="E3882" s="716" t="s">
        <v>14542</v>
      </c>
      <c r="F3882" s="717" t="s">
        <v>6077</v>
      </c>
      <c r="G3882" s="717">
        <v>42564</v>
      </c>
      <c r="H3882" s="718" t="s">
        <v>14348</v>
      </c>
      <c r="I3882" s="719" t="s">
        <v>14543</v>
      </c>
      <c r="J3882" s="635">
        <v>3</v>
      </c>
      <c r="K3882" s="724">
        <v>2</v>
      </c>
      <c r="L3882" s="636">
        <f t="shared" si="128"/>
        <v>1</v>
      </c>
      <c r="M3882" s="637">
        <v>249433</v>
      </c>
      <c r="N3882" s="637">
        <v>232752.83</v>
      </c>
      <c r="O3882" s="665">
        <f t="shared" si="129"/>
        <v>16680.170000000013</v>
      </c>
      <c r="P3882" s="720">
        <f t="shared" si="130"/>
        <v>6.6872346481820841</v>
      </c>
      <c r="Q3882" s="718" t="s">
        <v>14544</v>
      </c>
      <c r="R3882" s="718">
        <v>4217098951</v>
      </c>
      <c r="S3882" s="718" t="s">
        <v>14545</v>
      </c>
      <c r="T3882" s="729">
        <v>42583</v>
      </c>
      <c r="U3882" s="716"/>
      <c r="V3882" s="717">
        <v>42598</v>
      </c>
      <c r="W3882" s="717">
        <v>42598</v>
      </c>
      <c r="X3882" s="719" t="s">
        <v>14546</v>
      </c>
      <c r="Y3882" s="722">
        <v>232752.83</v>
      </c>
      <c r="Z3882" s="718" t="s">
        <v>14544</v>
      </c>
      <c r="AA3882" s="718">
        <v>4217098951</v>
      </c>
    </row>
    <row r="3883" spans="1:27" ht="67.5">
      <c r="A3883" s="475" t="s">
        <v>29605</v>
      </c>
      <c r="B3883" s="1181" t="s">
        <v>2047</v>
      </c>
      <c r="C3883" s="661">
        <v>4216003989</v>
      </c>
      <c r="D3883" s="715" t="s">
        <v>261</v>
      </c>
      <c r="E3883" s="716" t="s">
        <v>14547</v>
      </c>
      <c r="F3883" s="717" t="s">
        <v>6077</v>
      </c>
      <c r="G3883" s="717">
        <v>42570</v>
      </c>
      <c r="H3883" s="718" t="s">
        <v>13202</v>
      </c>
      <c r="I3883" s="719" t="s">
        <v>13431</v>
      </c>
      <c r="J3883" s="635">
        <v>3</v>
      </c>
      <c r="K3883" s="724">
        <v>3</v>
      </c>
      <c r="L3883" s="636">
        <f t="shared" si="128"/>
        <v>0</v>
      </c>
      <c r="M3883" s="637">
        <v>305118.88</v>
      </c>
      <c r="N3883" s="637">
        <v>253174.39999999999</v>
      </c>
      <c r="O3883" s="665">
        <f t="shared" si="129"/>
        <v>51944.48000000001</v>
      </c>
      <c r="P3883" s="720">
        <f t="shared" si="130"/>
        <v>17.024341463235587</v>
      </c>
      <c r="Q3883" s="718" t="s">
        <v>13204</v>
      </c>
      <c r="R3883" s="718">
        <v>7726311464</v>
      </c>
      <c r="S3883" s="718" t="s">
        <v>13520</v>
      </c>
      <c r="T3883" s="729">
        <v>42584</v>
      </c>
      <c r="U3883" s="716"/>
      <c r="V3883" s="717">
        <v>42598</v>
      </c>
      <c r="W3883" s="717">
        <v>42598</v>
      </c>
      <c r="X3883" s="719" t="s">
        <v>14548</v>
      </c>
      <c r="Y3883" s="722">
        <v>253174.39999999999</v>
      </c>
      <c r="Z3883" s="718" t="s">
        <v>13204</v>
      </c>
      <c r="AA3883" s="718">
        <v>7726311464</v>
      </c>
    </row>
    <row r="3884" spans="1:27" ht="78.75">
      <c r="A3884" s="475" t="s">
        <v>29606</v>
      </c>
      <c r="B3884" s="1181" t="s">
        <v>2047</v>
      </c>
      <c r="C3884" s="661">
        <v>4216003989</v>
      </c>
      <c r="D3884" s="715" t="s">
        <v>261</v>
      </c>
      <c r="E3884" s="716" t="s">
        <v>14549</v>
      </c>
      <c r="F3884" s="717" t="s">
        <v>6077</v>
      </c>
      <c r="G3884" s="717">
        <v>42570</v>
      </c>
      <c r="H3884" s="718" t="s">
        <v>13202</v>
      </c>
      <c r="I3884" s="719" t="s">
        <v>13445</v>
      </c>
      <c r="J3884" s="635">
        <v>7</v>
      </c>
      <c r="K3884" s="724">
        <v>7</v>
      </c>
      <c r="L3884" s="636">
        <f t="shared" si="128"/>
        <v>0</v>
      </c>
      <c r="M3884" s="637">
        <v>372240</v>
      </c>
      <c r="N3884" s="637">
        <v>166138.79999999999</v>
      </c>
      <c r="O3884" s="665">
        <f t="shared" si="129"/>
        <v>206101.2</v>
      </c>
      <c r="P3884" s="720">
        <f t="shared" si="130"/>
        <v>55.367827208252749</v>
      </c>
      <c r="Q3884" s="718" t="s">
        <v>13735</v>
      </c>
      <c r="R3884" s="718">
        <v>2540203506</v>
      </c>
      <c r="S3884" s="718" t="s">
        <v>13736</v>
      </c>
      <c r="T3884" s="729">
        <v>42584</v>
      </c>
      <c r="U3884" s="716"/>
      <c r="V3884" s="717">
        <v>42598</v>
      </c>
      <c r="W3884" s="717">
        <v>42598</v>
      </c>
      <c r="X3884" s="719" t="s">
        <v>14550</v>
      </c>
      <c r="Y3884" s="722">
        <v>166138.79999999999</v>
      </c>
      <c r="Z3884" s="718" t="s">
        <v>13735</v>
      </c>
      <c r="AA3884" s="718">
        <v>2540203506</v>
      </c>
    </row>
    <row r="3885" spans="1:27" ht="56.25">
      <c r="A3885" s="475" t="s">
        <v>29607</v>
      </c>
      <c r="B3885" s="1181" t="s">
        <v>2047</v>
      </c>
      <c r="C3885" s="661">
        <v>4216003989</v>
      </c>
      <c r="D3885" s="715" t="s">
        <v>261</v>
      </c>
      <c r="E3885" s="716" t="s">
        <v>14551</v>
      </c>
      <c r="F3885" s="717" t="s">
        <v>680</v>
      </c>
      <c r="G3885" s="717">
        <v>42570</v>
      </c>
      <c r="H3885" s="718" t="s">
        <v>13202</v>
      </c>
      <c r="I3885" s="719" t="s">
        <v>13333</v>
      </c>
      <c r="J3885" s="635">
        <v>2</v>
      </c>
      <c r="K3885" s="724">
        <v>2</v>
      </c>
      <c r="L3885" s="636">
        <f t="shared" si="128"/>
        <v>0</v>
      </c>
      <c r="M3885" s="637">
        <v>596737.9</v>
      </c>
      <c r="N3885" s="637">
        <v>593754.21</v>
      </c>
      <c r="O3885" s="665">
        <f t="shared" si="129"/>
        <v>2983.6900000000605</v>
      </c>
      <c r="P3885" s="720">
        <f t="shared" si="130"/>
        <v>0.50000008378889049</v>
      </c>
      <c r="Q3885" s="718" t="s">
        <v>14552</v>
      </c>
      <c r="R3885" s="718">
        <v>7728872779</v>
      </c>
      <c r="S3885" s="718" t="s">
        <v>14553</v>
      </c>
      <c r="T3885" s="729">
        <v>42584</v>
      </c>
      <c r="U3885" s="716"/>
      <c r="V3885" s="717">
        <v>42598</v>
      </c>
      <c r="W3885" s="717">
        <v>42598</v>
      </c>
      <c r="X3885" s="727" t="s">
        <v>14554</v>
      </c>
      <c r="Y3885" s="722">
        <v>593754.21</v>
      </c>
      <c r="Z3885" s="718" t="s">
        <v>14552</v>
      </c>
      <c r="AA3885" s="718">
        <v>7728872779</v>
      </c>
    </row>
    <row r="3886" spans="1:27" ht="45">
      <c r="A3886" s="475" t="s">
        <v>29608</v>
      </c>
      <c r="B3886" s="1181" t="s">
        <v>2047</v>
      </c>
      <c r="C3886" s="661">
        <v>4216003989</v>
      </c>
      <c r="D3886" s="715" t="s">
        <v>261</v>
      </c>
      <c r="E3886" s="716" t="s">
        <v>14555</v>
      </c>
      <c r="F3886" s="717" t="s">
        <v>1026</v>
      </c>
      <c r="G3886" s="717">
        <v>42570</v>
      </c>
      <c r="H3886" s="718" t="s">
        <v>13202</v>
      </c>
      <c r="I3886" s="719" t="s">
        <v>13445</v>
      </c>
      <c r="J3886" s="635">
        <v>7</v>
      </c>
      <c r="K3886" s="724">
        <v>6</v>
      </c>
      <c r="L3886" s="636">
        <f t="shared" si="128"/>
        <v>1</v>
      </c>
      <c r="M3886" s="637">
        <v>621400</v>
      </c>
      <c r="N3886" s="637">
        <v>378185</v>
      </c>
      <c r="O3886" s="665">
        <f t="shared" si="129"/>
        <v>243215</v>
      </c>
      <c r="P3886" s="720">
        <f t="shared" si="130"/>
        <v>39.139845510138393</v>
      </c>
      <c r="Q3886" s="718" t="s">
        <v>13225</v>
      </c>
      <c r="R3886" s="718">
        <v>5408130693</v>
      </c>
      <c r="S3886" s="718" t="s">
        <v>13527</v>
      </c>
      <c r="T3886" s="729">
        <v>42584</v>
      </c>
      <c r="U3886" s="716"/>
      <c r="V3886" s="717">
        <v>42598</v>
      </c>
      <c r="W3886" s="717">
        <v>42598</v>
      </c>
      <c r="X3886" s="719" t="s">
        <v>14556</v>
      </c>
      <c r="Y3886" s="722">
        <v>378185</v>
      </c>
      <c r="Z3886" s="718" t="s">
        <v>13225</v>
      </c>
      <c r="AA3886" s="718">
        <v>5408130693</v>
      </c>
    </row>
    <row r="3887" spans="1:27" ht="67.5">
      <c r="A3887" s="475" t="s">
        <v>29609</v>
      </c>
      <c r="B3887" s="1181" t="s">
        <v>2047</v>
      </c>
      <c r="C3887" s="661">
        <v>4216003989</v>
      </c>
      <c r="D3887" s="715" t="s">
        <v>261</v>
      </c>
      <c r="E3887" s="716" t="s">
        <v>14557</v>
      </c>
      <c r="F3887" s="717" t="s">
        <v>6077</v>
      </c>
      <c r="G3887" s="717">
        <v>42559</v>
      </c>
      <c r="H3887" s="758" t="s">
        <v>556</v>
      </c>
      <c r="I3887" s="719" t="s">
        <v>582</v>
      </c>
      <c r="J3887" s="635">
        <v>7</v>
      </c>
      <c r="K3887" s="724">
        <v>7</v>
      </c>
      <c r="L3887" s="636">
        <f t="shared" si="128"/>
        <v>0</v>
      </c>
      <c r="M3887" s="637">
        <v>1248801.6299999999</v>
      </c>
      <c r="N3887" s="637">
        <v>250027.61</v>
      </c>
      <c r="O3887" s="665">
        <f t="shared" si="129"/>
        <v>998774.0199999999</v>
      </c>
      <c r="P3887" s="720">
        <f t="shared" si="130"/>
        <v>79.978596760800187</v>
      </c>
      <c r="Q3887" s="718" t="s">
        <v>14558</v>
      </c>
      <c r="R3887" s="718">
        <v>421811403800</v>
      </c>
      <c r="S3887" s="718" t="s">
        <v>14559</v>
      </c>
      <c r="T3887" s="729">
        <v>42584</v>
      </c>
      <c r="U3887" s="716"/>
      <c r="V3887" s="717">
        <v>42599</v>
      </c>
      <c r="W3887" s="717">
        <v>42599</v>
      </c>
      <c r="X3887" s="719" t="s">
        <v>14560</v>
      </c>
      <c r="Y3887" s="722">
        <v>250027.61</v>
      </c>
      <c r="Z3887" s="718" t="s">
        <v>14558</v>
      </c>
      <c r="AA3887" s="718">
        <v>421811403800</v>
      </c>
    </row>
    <row r="3888" spans="1:27" ht="90">
      <c r="A3888" s="475" t="s">
        <v>29610</v>
      </c>
      <c r="B3888" s="1181" t="s">
        <v>2047</v>
      </c>
      <c r="C3888" s="661">
        <v>4216003989</v>
      </c>
      <c r="D3888" s="715" t="s">
        <v>261</v>
      </c>
      <c r="E3888" s="716" t="s">
        <v>14561</v>
      </c>
      <c r="F3888" s="717" t="s">
        <v>1282</v>
      </c>
      <c r="G3888" s="717">
        <v>42551</v>
      </c>
      <c r="H3888" s="718" t="s">
        <v>14562</v>
      </c>
      <c r="I3888" s="719" t="s">
        <v>14563</v>
      </c>
      <c r="J3888" s="635">
        <v>2</v>
      </c>
      <c r="K3888" s="724">
        <v>2</v>
      </c>
      <c r="L3888" s="636">
        <f t="shared" si="128"/>
        <v>0</v>
      </c>
      <c r="M3888" s="637">
        <v>13530553.82</v>
      </c>
      <c r="N3888" s="637">
        <v>13395248</v>
      </c>
      <c r="O3888" s="665">
        <f t="shared" si="129"/>
        <v>135305.8200000003</v>
      </c>
      <c r="P3888" s="720">
        <f t="shared" si="130"/>
        <v>1.0000020826937686</v>
      </c>
      <c r="Q3888" s="718" t="s">
        <v>13696</v>
      </c>
      <c r="R3888" s="718">
        <v>4253034230</v>
      </c>
      <c r="S3888" s="718" t="s">
        <v>13697</v>
      </c>
      <c r="T3888" s="729">
        <v>42591</v>
      </c>
      <c r="U3888" s="716"/>
      <c r="V3888" s="717">
        <v>42605</v>
      </c>
      <c r="W3888" s="717">
        <v>42605</v>
      </c>
      <c r="X3888" s="719" t="s">
        <v>14564</v>
      </c>
      <c r="Y3888" s="722">
        <v>13395248</v>
      </c>
      <c r="Z3888" s="718" t="s">
        <v>13696</v>
      </c>
      <c r="AA3888" s="718">
        <v>4253034230</v>
      </c>
    </row>
    <row r="3889" spans="1:27" ht="67.5">
      <c r="A3889" s="475" t="s">
        <v>29611</v>
      </c>
      <c r="B3889" s="1181" t="s">
        <v>2047</v>
      </c>
      <c r="C3889" s="661">
        <v>4216003989</v>
      </c>
      <c r="D3889" s="715" t="s">
        <v>261</v>
      </c>
      <c r="E3889" s="716" t="s">
        <v>14565</v>
      </c>
      <c r="F3889" s="717" t="s">
        <v>1408</v>
      </c>
      <c r="G3889" s="717">
        <v>42573</v>
      </c>
      <c r="H3889" s="718" t="s">
        <v>13202</v>
      </c>
      <c r="I3889" s="719" t="s">
        <v>14566</v>
      </c>
      <c r="J3889" s="635">
        <v>3</v>
      </c>
      <c r="K3889" s="724">
        <v>3</v>
      </c>
      <c r="L3889" s="636">
        <f t="shared" si="128"/>
        <v>0</v>
      </c>
      <c r="M3889" s="637">
        <v>161975.6</v>
      </c>
      <c r="N3889" s="637">
        <v>104936.8</v>
      </c>
      <c r="O3889" s="665">
        <f t="shared" si="129"/>
        <v>57038.8</v>
      </c>
      <c r="P3889" s="720">
        <f t="shared" si="130"/>
        <v>35.214439705733454</v>
      </c>
      <c r="Q3889" s="718" t="s">
        <v>13613</v>
      </c>
      <c r="R3889" s="718">
        <v>7724922443</v>
      </c>
      <c r="S3889" s="718" t="s">
        <v>13614</v>
      </c>
      <c r="T3889" s="729">
        <v>42591</v>
      </c>
      <c r="U3889" s="716"/>
      <c r="V3889" s="717">
        <v>42608</v>
      </c>
      <c r="W3889" s="717">
        <v>42608</v>
      </c>
      <c r="X3889" s="719" t="s">
        <v>14567</v>
      </c>
      <c r="Y3889" s="722">
        <v>104936.8</v>
      </c>
      <c r="Z3889" s="718" t="s">
        <v>13613</v>
      </c>
      <c r="AA3889" s="718">
        <v>7724922443</v>
      </c>
    </row>
    <row r="3890" spans="1:27" ht="123.75">
      <c r="A3890" s="475" t="s">
        <v>29612</v>
      </c>
      <c r="B3890" s="1181" t="s">
        <v>2047</v>
      </c>
      <c r="C3890" s="661">
        <v>4216003989</v>
      </c>
      <c r="D3890" s="715" t="s">
        <v>261</v>
      </c>
      <c r="E3890" s="716" t="s">
        <v>14568</v>
      </c>
      <c r="F3890" s="717" t="s">
        <v>860</v>
      </c>
      <c r="G3890" s="717">
        <v>42577</v>
      </c>
      <c r="H3890" s="718" t="s">
        <v>14569</v>
      </c>
      <c r="I3890" s="719" t="s">
        <v>14570</v>
      </c>
      <c r="J3890" s="635">
        <v>9</v>
      </c>
      <c r="K3890" s="724">
        <v>5</v>
      </c>
      <c r="L3890" s="636">
        <f t="shared" si="128"/>
        <v>4</v>
      </c>
      <c r="M3890" s="637">
        <v>628489.44999999995</v>
      </c>
      <c r="N3890" s="637">
        <v>417945.33</v>
      </c>
      <c r="O3890" s="665">
        <f t="shared" si="129"/>
        <v>210544.11999999994</v>
      </c>
      <c r="P3890" s="720">
        <f t="shared" si="130"/>
        <v>33.500024542973634</v>
      </c>
      <c r="Q3890" s="718" t="s">
        <v>14571</v>
      </c>
      <c r="R3890" s="718">
        <v>4218026854</v>
      </c>
      <c r="S3890" s="718" t="s">
        <v>14572</v>
      </c>
      <c r="T3890" s="729">
        <v>42598</v>
      </c>
      <c r="U3890" s="716"/>
      <c r="V3890" s="717">
        <v>42612</v>
      </c>
      <c r="W3890" s="717">
        <v>42612</v>
      </c>
      <c r="X3890" s="727" t="s">
        <v>14573</v>
      </c>
      <c r="Y3890" s="722">
        <v>417945.33</v>
      </c>
      <c r="Z3890" s="718" t="s">
        <v>14571</v>
      </c>
      <c r="AA3890" s="718">
        <v>4218026854</v>
      </c>
    </row>
    <row r="3891" spans="1:27" ht="33.75">
      <c r="A3891" s="475" t="s">
        <v>29613</v>
      </c>
      <c r="B3891" s="1181" t="s">
        <v>2047</v>
      </c>
      <c r="C3891" s="661">
        <v>4216003989</v>
      </c>
      <c r="D3891" s="715" t="s">
        <v>261</v>
      </c>
      <c r="E3891" s="716" t="s">
        <v>14574</v>
      </c>
      <c r="F3891" s="717">
        <v>42544</v>
      </c>
      <c r="G3891" s="717">
        <v>42577</v>
      </c>
      <c r="H3891" s="718" t="s">
        <v>13202</v>
      </c>
      <c r="I3891" s="719" t="s">
        <v>13344</v>
      </c>
      <c r="J3891" s="635">
        <v>2</v>
      </c>
      <c r="K3891" s="724">
        <v>2</v>
      </c>
      <c r="L3891" s="636">
        <f t="shared" si="128"/>
        <v>0</v>
      </c>
      <c r="M3891" s="637">
        <v>134322.48000000001</v>
      </c>
      <c r="N3891" s="637">
        <v>122905.06</v>
      </c>
      <c r="O3891" s="665">
        <f t="shared" si="129"/>
        <v>11417.420000000013</v>
      </c>
      <c r="P3891" s="720">
        <f t="shared" si="130"/>
        <v>8.5000068491886083</v>
      </c>
      <c r="Q3891" s="718" t="s">
        <v>14575</v>
      </c>
      <c r="R3891" s="718">
        <v>7731241639</v>
      </c>
      <c r="S3891" s="718" t="s">
        <v>13385</v>
      </c>
      <c r="T3891" s="729">
        <v>42598</v>
      </c>
      <c r="U3891" s="716"/>
      <c r="V3891" s="717">
        <v>42612</v>
      </c>
      <c r="W3891" s="717">
        <v>42612</v>
      </c>
      <c r="X3891" s="719" t="s">
        <v>14576</v>
      </c>
      <c r="Y3891" s="722">
        <v>122905.06</v>
      </c>
      <c r="Z3891" s="718" t="s">
        <v>14575</v>
      </c>
      <c r="AA3891" s="718">
        <v>7731241639</v>
      </c>
    </row>
    <row r="3892" spans="1:27" ht="101.25">
      <c r="A3892" s="475" t="s">
        <v>29614</v>
      </c>
      <c r="B3892" s="1181" t="s">
        <v>2047</v>
      </c>
      <c r="C3892" s="661">
        <v>4216003989</v>
      </c>
      <c r="D3892" s="715" t="s">
        <v>261</v>
      </c>
      <c r="E3892" s="716" t="s">
        <v>14577</v>
      </c>
      <c r="F3892" s="717" t="s">
        <v>6077</v>
      </c>
      <c r="G3892" s="717">
        <v>42548</v>
      </c>
      <c r="H3892" s="718" t="s">
        <v>14578</v>
      </c>
      <c r="I3892" s="719" t="s">
        <v>14579</v>
      </c>
      <c r="J3892" s="635">
        <v>2</v>
      </c>
      <c r="K3892" s="724">
        <v>2</v>
      </c>
      <c r="L3892" s="636">
        <f t="shared" si="128"/>
        <v>0</v>
      </c>
      <c r="M3892" s="637">
        <v>100803.48</v>
      </c>
      <c r="N3892" s="637">
        <v>100299.46</v>
      </c>
      <c r="O3892" s="665">
        <f t="shared" si="129"/>
        <v>504.01999999998952</v>
      </c>
      <c r="P3892" s="720">
        <f t="shared" si="130"/>
        <v>0.50000257927602831</v>
      </c>
      <c r="Q3892" s="718" t="s">
        <v>14580</v>
      </c>
      <c r="R3892" s="718">
        <v>4205239686</v>
      </c>
      <c r="S3892" s="718" t="s">
        <v>14361</v>
      </c>
      <c r="T3892" s="729">
        <v>42598</v>
      </c>
      <c r="U3892" s="716"/>
      <c r="V3892" s="717">
        <v>42612</v>
      </c>
      <c r="W3892" s="717">
        <v>42612</v>
      </c>
      <c r="X3892" s="719" t="s">
        <v>14581</v>
      </c>
      <c r="Y3892" s="722">
        <v>100299.46</v>
      </c>
      <c r="Z3892" s="718" t="s">
        <v>14580</v>
      </c>
      <c r="AA3892" s="718">
        <v>4205239686</v>
      </c>
    </row>
    <row r="3893" spans="1:27" ht="157.5">
      <c r="A3893" s="475" t="s">
        <v>29615</v>
      </c>
      <c r="B3893" s="1181" t="s">
        <v>2047</v>
      </c>
      <c r="C3893" s="661">
        <v>4216003989</v>
      </c>
      <c r="D3893" s="715" t="s">
        <v>261</v>
      </c>
      <c r="E3893" s="716" t="s">
        <v>14582</v>
      </c>
      <c r="F3893" s="717" t="s">
        <v>2986</v>
      </c>
      <c r="G3893" s="717">
        <v>42578</v>
      </c>
      <c r="H3893" s="718" t="s">
        <v>14302</v>
      </c>
      <c r="I3893" s="719" t="s">
        <v>14583</v>
      </c>
      <c r="J3893" s="635">
        <v>2</v>
      </c>
      <c r="K3893" s="724">
        <v>2</v>
      </c>
      <c r="L3893" s="636">
        <f t="shared" si="128"/>
        <v>0</v>
      </c>
      <c r="M3893" s="637">
        <v>212414.18</v>
      </c>
      <c r="N3893" s="637">
        <v>169929.60000000001</v>
      </c>
      <c r="O3893" s="665">
        <f t="shared" si="129"/>
        <v>42484.579999999987</v>
      </c>
      <c r="P3893" s="720">
        <f t="shared" si="130"/>
        <v>20.00082103746557</v>
      </c>
      <c r="Q3893" s="718" t="s">
        <v>14584</v>
      </c>
      <c r="R3893" s="718">
        <v>4217098951</v>
      </c>
      <c r="S3893" s="718" t="s">
        <v>14545</v>
      </c>
      <c r="T3893" s="729">
        <v>42598</v>
      </c>
      <c r="U3893" s="716"/>
      <c r="V3893" s="717">
        <v>42612</v>
      </c>
      <c r="W3893" s="717">
        <v>42612</v>
      </c>
      <c r="X3893" s="719" t="s">
        <v>14585</v>
      </c>
      <c r="Y3893" s="722">
        <v>169929.60000000001</v>
      </c>
      <c r="Z3893" s="718" t="s">
        <v>14584</v>
      </c>
      <c r="AA3893" s="718">
        <v>4217098951</v>
      </c>
    </row>
    <row r="3894" spans="1:27" ht="67.5">
      <c r="A3894" s="475" t="s">
        <v>29616</v>
      </c>
      <c r="B3894" s="1181" t="s">
        <v>2047</v>
      </c>
      <c r="C3894" s="661">
        <v>4216003989</v>
      </c>
      <c r="D3894" s="715" t="s">
        <v>261</v>
      </c>
      <c r="E3894" s="716" t="s">
        <v>14586</v>
      </c>
      <c r="F3894" s="717" t="s">
        <v>680</v>
      </c>
      <c r="G3894" s="717">
        <v>42578</v>
      </c>
      <c r="H3894" s="718" t="s">
        <v>13202</v>
      </c>
      <c r="I3894" s="719" t="s">
        <v>14587</v>
      </c>
      <c r="J3894" s="635">
        <v>2</v>
      </c>
      <c r="K3894" s="724">
        <v>2</v>
      </c>
      <c r="L3894" s="636">
        <f t="shared" si="128"/>
        <v>0</v>
      </c>
      <c r="M3894" s="637">
        <v>52114.18</v>
      </c>
      <c r="N3894" s="637">
        <v>32009</v>
      </c>
      <c r="O3894" s="665">
        <f t="shared" si="129"/>
        <v>20105.18</v>
      </c>
      <c r="P3894" s="720">
        <f t="shared" si="130"/>
        <v>38.579096898387341</v>
      </c>
      <c r="Q3894" s="718" t="s">
        <v>13613</v>
      </c>
      <c r="R3894" s="718">
        <v>7724922443</v>
      </c>
      <c r="S3894" s="718" t="s">
        <v>13614</v>
      </c>
      <c r="T3894" s="729">
        <v>42598</v>
      </c>
      <c r="U3894" s="716"/>
      <c r="V3894" s="717">
        <v>42612</v>
      </c>
      <c r="W3894" s="717">
        <v>42612</v>
      </c>
      <c r="X3894" s="719" t="s">
        <v>14588</v>
      </c>
      <c r="Y3894" s="722">
        <v>32009</v>
      </c>
      <c r="Z3894" s="718" t="s">
        <v>13613</v>
      </c>
      <c r="AA3894" s="718">
        <v>7724922443</v>
      </c>
    </row>
    <row r="3895" spans="1:27" ht="67.5">
      <c r="A3895" s="475" t="s">
        <v>29617</v>
      </c>
      <c r="B3895" s="1181" t="s">
        <v>2047</v>
      </c>
      <c r="C3895" s="661">
        <v>4216003989</v>
      </c>
      <c r="D3895" s="715" t="s">
        <v>261</v>
      </c>
      <c r="E3895" s="716" t="s">
        <v>14589</v>
      </c>
      <c r="F3895" s="717" t="s">
        <v>1408</v>
      </c>
      <c r="G3895" s="717">
        <v>42579</v>
      </c>
      <c r="H3895" s="718" t="s">
        <v>13202</v>
      </c>
      <c r="I3895" s="719" t="s">
        <v>14590</v>
      </c>
      <c r="J3895" s="635">
        <v>4</v>
      </c>
      <c r="K3895" s="724">
        <v>4</v>
      </c>
      <c r="L3895" s="636">
        <f t="shared" si="128"/>
        <v>0</v>
      </c>
      <c r="M3895" s="637">
        <v>211856.92</v>
      </c>
      <c r="N3895" s="637">
        <v>121225</v>
      </c>
      <c r="O3895" s="665">
        <f t="shared" si="129"/>
        <v>90631.920000000013</v>
      </c>
      <c r="P3895" s="720">
        <f t="shared" si="130"/>
        <v>42.779777974682162</v>
      </c>
      <c r="Q3895" s="718" t="s">
        <v>13613</v>
      </c>
      <c r="R3895" s="718">
        <v>7724922443</v>
      </c>
      <c r="S3895" s="718" t="s">
        <v>13614</v>
      </c>
      <c r="T3895" s="729">
        <v>42598</v>
      </c>
      <c r="U3895" s="716"/>
      <c r="V3895" s="717">
        <v>42612</v>
      </c>
      <c r="W3895" s="717">
        <v>42612</v>
      </c>
      <c r="X3895" s="719" t="s">
        <v>14591</v>
      </c>
      <c r="Y3895" s="722">
        <v>121225</v>
      </c>
      <c r="Z3895" s="718" t="s">
        <v>13613</v>
      </c>
      <c r="AA3895" s="718">
        <v>7724922443</v>
      </c>
    </row>
    <row r="3896" spans="1:27" ht="90">
      <c r="A3896" s="475" t="s">
        <v>29618</v>
      </c>
      <c r="B3896" s="1181" t="s">
        <v>2047</v>
      </c>
      <c r="C3896" s="661">
        <v>4216003989</v>
      </c>
      <c r="D3896" s="715" t="s">
        <v>261</v>
      </c>
      <c r="E3896" s="716" t="s">
        <v>14592</v>
      </c>
      <c r="F3896" s="717" t="s">
        <v>1408</v>
      </c>
      <c r="G3896" s="717">
        <v>42585</v>
      </c>
      <c r="H3896" s="718" t="s">
        <v>13202</v>
      </c>
      <c r="I3896" s="719" t="s">
        <v>13344</v>
      </c>
      <c r="J3896" s="635">
        <v>2</v>
      </c>
      <c r="K3896" s="724">
        <v>2</v>
      </c>
      <c r="L3896" s="636">
        <f t="shared" si="128"/>
        <v>0</v>
      </c>
      <c r="M3896" s="637">
        <v>62436.24</v>
      </c>
      <c r="N3896" s="637">
        <v>59626.53</v>
      </c>
      <c r="O3896" s="665">
        <f t="shared" si="129"/>
        <v>2809.7099999999991</v>
      </c>
      <c r="P3896" s="720">
        <f t="shared" si="130"/>
        <v>4.5001268494066977</v>
      </c>
      <c r="Q3896" s="718" t="s">
        <v>13350</v>
      </c>
      <c r="R3896" s="718">
        <v>1901120601</v>
      </c>
      <c r="S3896" s="718" t="s">
        <v>13909</v>
      </c>
      <c r="T3896" s="729">
        <v>42601</v>
      </c>
      <c r="U3896" s="716"/>
      <c r="V3896" s="717">
        <v>42613</v>
      </c>
      <c r="W3896" s="717">
        <v>42613</v>
      </c>
      <c r="X3896" s="719" t="s">
        <v>14593</v>
      </c>
      <c r="Y3896" s="722">
        <v>59626.53</v>
      </c>
      <c r="Z3896" s="718" t="s">
        <v>13350</v>
      </c>
      <c r="AA3896" s="718">
        <v>1901120601</v>
      </c>
    </row>
    <row r="3897" spans="1:27" ht="78.75">
      <c r="A3897" s="475" t="s">
        <v>29619</v>
      </c>
      <c r="B3897" s="1181" t="s">
        <v>2047</v>
      </c>
      <c r="C3897" s="661">
        <v>4216003989</v>
      </c>
      <c r="D3897" s="715" t="s">
        <v>261</v>
      </c>
      <c r="E3897" s="716" t="s">
        <v>14594</v>
      </c>
      <c r="F3897" s="717" t="s">
        <v>2188</v>
      </c>
      <c r="G3897" s="717">
        <v>42590</v>
      </c>
      <c r="H3897" s="718" t="s">
        <v>14595</v>
      </c>
      <c r="I3897" s="719" t="s">
        <v>14596</v>
      </c>
      <c r="J3897" s="635">
        <v>3</v>
      </c>
      <c r="K3897" s="724">
        <v>3</v>
      </c>
      <c r="L3897" s="636">
        <f t="shared" si="128"/>
        <v>0</v>
      </c>
      <c r="M3897" s="637">
        <v>492825.55</v>
      </c>
      <c r="N3897" s="637">
        <v>403605.87</v>
      </c>
      <c r="O3897" s="665">
        <f t="shared" si="129"/>
        <v>89219.68</v>
      </c>
      <c r="P3897" s="720">
        <f t="shared" si="130"/>
        <v>18.1037042417951</v>
      </c>
      <c r="Q3897" s="718" t="s">
        <v>14597</v>
      </c>
      <c r="R3897" s="718">
        <v>5027083476</v>
      </c>
      <c r="S3897" s="718" t="s">
        <v>14598</v>
      </c>
      <c r="T3897" s="729">
        <v>42606</v>
      </c>
      <c r="U3897" s="716"/>
      <c r="V3897" s="717">
        <v>42618</v>
      </c>
      <c r="W3897" s="717">
        <v>42618</v>
      </c>
      <c r="X3897" s="719" t="s">
        <v>14599</v>
      </c>
      <c r="Y3897" s="722">
        <v>403605.87</v>
      </c>
      <c r="Z3897" s="718" t="s">
        <v>14597</v>
      </c>
      <c r="AA3897" s="718">
        <v>5027083476</v>
      </c>
    </row>
    <row r="3898" spans="1:27" ht="67.5">
      <c r="A3898" s="475" t="s">
        <v>29620</v>
      </c>
      <c r="B3898" s="1181" t="s">
        <v>2047</v>
      </c>
      <c r="C3898" s="661">
        <v>4216003989</v>
      </c>
      <c r="D3898" s="715" t="s">
        <v>261</v>
      </c>
      <c r="E3898" s="716" t="s">
        <v>14600</v>
      </c>
      <c r="F3898" s="717" t="s">
        <v>2188</v>
      </c>
      <c r="G3898" s="717">
        <v>42590</v>
      </c>
      <c r="H3898" s="718" t="s">
        <v>14601</v>
      </c>
      <c r="I3898" s="719" t="s">
        <v>14602</v>
      </c>
      <c r="J3898" s="635">
        <v>2</v>
      </c>
      <c r="K3898" s="724">
        <v>2</v>
      </c>
      <c r="L3898" s="636">
        <f t="shared" si="128"/>
        <v>0</v>
      </c>
      <c r="M3898" s="637">
        <v>251361.5</v>
      </c>
      <c r="N3898" s="637">
        <v>190317.5</v>
      </c>
      <c r="O3898" s="665">
        <f t="shared" si="129"/>
        <v>61044</v>
      </c>
      <c r="P3898" s="720">
        <f t="shared" si="130"/>
        <v>24.285342027319217</v>
      </c>
      <c r="Q3898" s="718" t="s">
        <v>13682</v>
      </c>
      <c r="R3898" s="718">
        <v>7724922443</v>
      </c>
      <c r="S3898" s="718" t="s">
        <v>13614</v>
      </c>
      <c r="T3898" s="729">
        <v>42606</v>
      </c>
      <c r="U3898" s="716"/>
      <c r="V3898" s="717">
        <v>42622</v>
      </c>
      <c r="W3898" s="717">
        <v>42622</v>
      </c>
      <c r="X3898" s="727" t="s">
        <v>14603</v>
      </c>
      <c r="Y3898" s="722">
        <v>190317.5</v>
      </c>
      <c r="Z3898" s="718" t="s">
        <v>13682</v>
      </c>
      <c r="AA3898" s="718">
        <v>7724922443</v>
      </c>
    </row>
    <row r="3899" spans="1:27" ht="78.75">
      <c r="A3899" s="475" t="s">
        <v>29621</v>
      </c>
      <c r="B3899" s="1181" t="s">
        <v>2047</v>
      </c>
      <c r="C3899" s="661">
        <v>4216003989</v>
      </c>
      <c r="D3899" s="715" t="s">
        <v>261</v>
      </c>
      <c r="E3899" s="716" t="s">
        <v>14604</v>
      </c>
      <c r="F3899" s="717" t="s">
        <v>14605</v>
      </c>
      <c r="G3899" s="717">
        <v>42585</v>
      </c>
      <c r="H3899" s="718" t="s">
        <v>13782</v>
      </c>
      <c r="I3899" s="719" t="s">
        <v>13344</v>
      </c>
      <c r="J3899" s="635">
        <v>3</v>
      </c>
      <c r="K3899" s="724">
        <v>3</v>
      </c>
      <c r="L3899" s="636">
        <f t="shared" si="128"/>
        <v>0</v>
      </c>
      <c r="M3899" s="637">
        <v>3182288.2</v>
      </c>
      <c r="N3899" s="637">
        <v>2342744.2799999998</v>
      </c>
      <c r="O3899" s="665">
        <f t="shared" si="129"/>
        <v>839543.92000000039</v>
      </c>
      <c r="P3899" s="720">
        <f t="shared" si="130"/>
        <v>26.381768942234714</v>
      </c>
      <c r="Q3899" s="718" t="s">
        <v>13735</v>
      </c>
      <c r="R3899" s="718">
        <v>2540203506</v>
      </c>
      <c r="S3899" s="718" t="s">
        <v>13736</v>
      </c>
      <c r="T3899" s="729">
        <v>42612</v>
      </c>
      <c r="U3899" s="716"/>
      <c r="V3899" s="717">
        <v>42625</v>
      </c>
      <c r="W3899" s="717">
        <v>42625</v>
      </c>
      <c r="X3899" s="719" t="s">
        <v>14606</v>
      </c>
      <c r="Y3899" s="722">
        <v>2342744.2799999998</v>
      </c>
      <c r="Z3899" s="718" t="s">
        <v>13735</v>
      </c>
      <c r="AA3899" s="718">
        <v>2540203506</v>
      </c>
    </row>
    <row r="3900" spans="1:27" ht="90">
      <c r="A3900" s="475" t="s">
        <v>29622</v>
      </c>
      <c r="B3900" s="1181" t="s">
        <v>2047</v>
      </c>
      <c r="C3900" s="661">
        <v>4216003989</v>
      </c>
      <c r="D3900" s="715" t="s">
        <v>261</v>
      </c>
      <c r="E3900" s="716" t="s">
        <v>14607</v>
      </c>
      <c r="F3900" s="717" t="s">
        <v>2188</v>
      </c>
      <c r="G3900" s="717">
        <v>42601</v>
      </c>
      <c r="H3900" s="718" t="s">
        <v>14608</v>
      </c>
      <c r="I3900" s="719" t="s">
        <v>13355</v>
      </c>
      <c r="J3900" s="635">
        <v>3</v>
      </c>
      <c r="K3900" s="724">
        <v>3</v>
      </c>
      <c r="L3900" s="636">
        <f t="shared" si="128"/>
        <v>0</v>
      </c>
      <c r="M3900" s="637">
        <v>142771.66</v>
      </c>
      <c r="N3900" s="637">
        <v>113497.14</v>
      </c>
      <c r="O3900" s="665">
        <f t="shared" si="129"/>
        <v>29274.520000000004</v>
      </c>
      <c r="P3900" s="720">
        <f t="shared" si="130"/>
        <v>20.504433442883553</v>
      </c>
      <c r="Q3900" s="718" t="s">
        <v>14609</v>
      </c>
      <c r="R3900" s="718">
        <v>7704774349</v>
      </c>
      <c r="S3900" s="718" t="s">
        <v>14610</v>
      </c>
      <c r="T3900" s="729">
        <v>42619</v>
      </c>
      <c r="U3900" s="716"/>
      <c r="V3900" s="717">
        <v>42632</v>
      </c>
      <c r="W3900" s="717">
        <v>42632</v>
      </c>
      <c r="X3900" s="719" t="s">
        <v>14611</v>
      </c>
      <c r="Y3900" s="722">
        <v>113497.14</v>
      </c>
      <c r="Z3900" s="718" t="s">
        <v>14609</v>
      </c>
      <c r="AA3900" s="718">
        <v>7704774349</v>
      </c>
    </row>
    <row r="3901" spans="1:27" ht="45">
      <c r="A3901" s="475" t="s">
        <v>29623</v>
      </c>
      <c r="B3901" s="1181" t="s">
        <v>2047</v>
      </c>
      <c r="C3901" s="661">
        <v>4216003989</v>
      </c>
      <c r="D3901" s="661" t="s">
        <v>261</v>
      </c>
      <c r="E3901" s="716" t="s">
        <v>14612</v>
      </c>
      <c r="F3901" s="717" t="s">
        <v>6077</v>
      </c>
      <c r="G3901" s="717">
        <v>42600</v>
      </c>
      <c r="H3901" s="718" t="s">
        <v>14613</v>
      </c>
      <c r="I3901" s="719" t="s">
        <v>2985</v>
      </c>
      <c r="J3901" s="636">
        <v>7</v>
      </c>
      <c r="K3901" s="724">
        <v>7</v>
      </c>
      <c r="L3901" s="636">
        <f t="shared" ref="L3901:L3964" si="131">J3901-K3901</f>
        <v>0</v>
      </c>
      <c r="M3901" s="637">
        <v>295185</v>
      </c>
      <c r="N3901" s="637">
        <v>110000</v>
      </c>
      <c r="O3901" s="665">
        <f t="shared" ref="O3901:O3964" si="132">M3901-N3901</f>
        <v>185185</v>
      </c>
      <c r="P3901" s="720">
        <f t="shared" ref="P3901:P3964" si="133">100-N3901/M3901*100</f>
        <v>62.73523383640768</v>
      </c>
      <c r="Q3901" s="718" t="s">
        <v>14614</v>
      </c>
      <c r="R3901" s="731">
        <v>4205277681</v>
      </c>
      <c r="S3901" s="718" t="s">
        <v>14615</v>
      </c>
      <c r="T3901" s="729">
        <v>42619</v>
      </c>
      <c r="U3901" s="718"/>
      <c r="V3901" s="717">
        <v>42632</v>
      </c>
      <c r="W3901" s="717">
        <v>42632</v>
      </c>
      <c r="X3901" s="719" t="s">
        <v>14616</v>
      </c>
      <c r="Y3901" s="722">
        <v>110000</v>
      </c>
      <c r="Z3901" s="718" t="s">
        <v>14614</v>
      </c>
      <c r="AA3901" s="731">
        <v>4205277681</v>
      </c>
    </row>
    <row r="3902" spans="1:27" ht="45">
      <c r="A3902" s="475" t="s">
        <v>29624</v>
      </c>
      <c r="B3902" s="1181" t="s">
        <v>2047</v>
      </c>
      <c r="C3902" s="661">
        <v>4216003989</v>
      </c>
      <c r="D3902" s="661" t="s">
        <v>261</v>
      </c>
      <c r="E3902" s="716" t="s">
        <v>14617</v>
      </c>
      <c r="F3902" s="717" t="s">
        <v>860</v>
      </c>
      <c r="G3902" s="717">
        <v>42600</v>
      </c>
      <c r="H3902" s="718" t="s">
        <v>14618</v>
      </c>
      <c r="I3902" s="719" t="s">
        <v>14619</v>
      </c>
      <c r="J3902" s="636">
        <v>3</v>
      </c>
      <c r="K3902" s="724">
        <v>3</v>
      </c>
      <c r="L3902" s="636">
        <f t="shared" si="131"/>
        <v>0</v>
      </c>
      <c r="M3902" s="637">
        <v>184864</v>
      </c>
      <c r="N3902" s="637">
        <v>162681</v>
      </c>
      <c r="O3902" s="665">
        <f t="shared" si="132"/>
        <v>22183</v>
      </c>
      <c r="P3902" s="720">
        <f t="shared" si="133"/>
        <v>11.999632162021811</v>
      </c>
      <c r="Q3902" s="718" t="s">
        <v>14620</v>
      </c>
      <c r="R3902" s="731">
        <v>421206553903</v>
      </c>
      <c r="S3902" s="718" t="s">
        <v>14621</v>
      </c>
      <c r="T3902" s="729">
        <v>42619</v>
      </c>
      <c r="U3902" s="718"/>
      <c r="V3902" s="717">
        <v>42632</v>
      </c>
      <c r="W3902" s="717">
        <v>42632</v>
      </c>
      <c r="X3902" s="719" t="s">
        <v>14622</v>
      </c>
      <c r="Y3902" s="722">
        <v>162681</v>
      </c>
      <c r="Z3902" s="718" t="s">
        <v>14620</v>
      </c>
      <c r="AA3902" s="731">
        <v>421206553903</v>
      </c>
    </row>
    <row r="3903" spans="1:27" ht="90">
      <c r="A3903" s="475" t="s">
        <v>29625</v>
      </c>
      <c r="B3903" s="1181" t="s">
        <v>2047</v>
      </c>
      <c r="C3903" s="661">
        <v>4216003989</v>
      </c>
      <c r="D3903" s="715" t="s">
        <v>261</v>
      </c>
      <c r="E3903" s="716" t="s">
        <v>14623</v>
      </c>
      <c r="F3903" s="717" t="s">
        <v>2188</v>
      </c>
      <c r="G3903" s="717">
        <v>42599</v>
      </c>
      <c r="H3903" s="718" t="s">
        <v>14624</v>
      </c>
      <c r="I3903" s="719" t="s">
        <v>14625</v>
      </c>
      <c r="J3903" s="635">
        <v>2</v>
      </c>
      <c r="K3903" s="724">
        <v>2</v>
      </c>
      <c r="L3903" s="636">
        <f t="shared" si="131"/>
        <v>0</v>
      </c>
      <c r="M3903" s="637">
        <v>4613349.4000000004</v>
      </c>
      <c r="N3903" s="637">
        <v>4567215</v>
      </c>
      <c r="O3903" s="665">
        <f t="shared" si="132"/>
        <v>46134.400000000373</v>
      </c>
      <c r="P3903" s="720">
        <f t="shared" si="133"/>
        <v>1.0000196386599356</v>
      </c>
      <c r="Q3903" s="718" t="s">
        <v>13696</v>
      </c>
      <c r="R3903" s="718">
        <v>425303423</v>
      </c>
      <c r="S3903" s="718" t="s">
        <v>13706</v>
      </c>
      <c r="T3903" s="729">
        <v>42625</v>
      </c>
      <c r="U3903" s="716"/>
      <c r="V3903" s="717">
        <v>42636</v>
      </c>
      <c r="W3903" s="717">
        <v>42636</v>
      </c>
      <c r="X3903" s="719" t="s">
        <v>14626</v>
      </c>
      <c r="Y3903" s="722">
        <v>4567215</v>
      </c>
      <c r="Z3903" s="718" t="s">
        <v>13696</v>
      </c>
      <c r="AA3903" s="718">
        <v>425303423</v>
      </c>
    </row>
    <row r="3904" spans="1:27" ht="90">
      <c r="A3904" s="475" t="s">
        <v>29626</v>
      </c>
      <c r="B3904" s="1181" t="s">
        <v>2047</v>
      </c>
      <c r="C3904" s="661">
        <v>4216003989</v>
      </c>
      <c r="D3904" s="715" t="s">
        <v>261</v>
      </c>
      <c r="E3904" s="716" t="s">
        <v>14627</v>
      </c>
      <c r="F3904" s="748">
        <v>42544</v>
      </c>
      <c r="G3904" s="717">
        <v>42608</v>
      </c>
      <c r="H3904" s="718" t="s">
        <v>14628</v>
      </c>
      <c r="I3904" s="719" t="s">
        <v>14629</v>
      </c>
      <c r="J3904" s="635">
        <v>3</v>
      </c>
      <c r="K3904" s="724">
        <v>2</v>
      </c>
      <c r="L3904" s="636">
        <f t="shared" si="131"/>
        <v>1</v>
      </c>
      <c r="M3904" s="637">
        <v>2588683.44</v>
      </c>
      <c r="N3904" s="637">
        <v>1876795.46</v>
      </c>
      <c r="O3904" s="665">
        <f t="shared" si="132"/>
        <v>711887.98</v>
      </c>
      <c r="P3904" s="720">
        <f t="shared" si="133"/>
        <v>27.500001313408944</v>
      </c>
      <c r="Q3904" s="718" t="s">
        <v>13637</v>
      </c>
      <c r="R3904" s="718">
        <v>4205100645</v>
      </c>
      <c r="S3904" s="718" t="s">
        <v>13657</v>
      </c>
      <c r="T3904" s="729">
        <v>42626</v>
      </c>
      <c r="U3904" s="716"/>
      <c r="V3904" s="717">
        <v>42641</v>
      </c>
      <c r="W3904" s="717">
        <v>42641</v>
      </c>
      <c r="X3904" s="719" t="s">
        <v>14630</v>
      </c>
      <c r="Y3904" s="722">
        <v>1876795.46</v>
      </c>
      <c r="Z3904" s="718" t="s">
        <v>13637</v>
      </c>
      <c r="AA3904" s="718">
        <v>4205100645</v>
      </c>
    </row>
    <row r="3905" spans="1:27" ht="45">
      <c r="A3905" s="475" t="s">
        <v>29627</v>
      </c>
      <c r="B3905" s="1181" t="s">
        <v>2047</v>
      </c>
      <c r="C3905" s="661">
        <v>4216003989</v>
      </c>
      <c r="D3905" s="715" t="s">
        <v>261</v>
      </c>
      <c r="E3905" s="716" t="s">
        <v>14631</v>
      </c>
      <c r="F3905" s="717">
        <v>42618</v>
      </c>
      <c r="G3905" s="717">
        <v>42629</v>
      </c>
      <c r="H3905" s="718" t="s">
        <v>14279</v>
      </c>
      <c r="I3905" s="719" t="s">
        <v>14280</v>
      </c>
      <c r="J3905" s="635">
        <v>2</v>
      </c>
      <c r="K3905" s="636">
        <v>2</v>
      </c>
      <c r="L3905" s="636">
        <f t="shared" si="131"/>
        <v>0</v>
      </c>
      <c r="M3905" s="637">
        <v>260840.4</v>
      </c>
      <c r="N3905" s="637">
        <v>208200</v>
      </c>
      <c r="O3905" s="665">
        <f t="shared" si="132"/>
        <v>52640.399999999994</v>
      </c>
      <c r="P3905" s="720">
        <f t="shared" si="133"/>
        <v>20.181076244324117</v>
      </c>
      <c r="Q3905" s="718" t="s">
        <v>14281</v>
      </c>
      <c r="R3905" s="718">
        <v>6686027815</v>
      </c>
      <c r="S3905" s="718" t="s">
        <v>14282</v>
      </c>
      <c r="T3905" s="729">
        <v>42647</v>
      </c>
      <c r="U3905" s="716"/>
      <c r="V3905" s="717">
        <v>42664</v>
      </c>
      <c r="W3905" s="717">
        <v>42664</v>
      </c>
      <c r="X3905" s="721" t="s">
        <v>14632</v>
      </c>
      <c r="Y3905" s="722">
        <v>208200</v>
      </c>
      <c r="Z3905" s="718" t="s">
        <v>14281</v>
      </c>
      <c r="AA3905" s="718">
        <v>6686027815</v>
      </c>
    </row>
    <row r="3906" spans="1:27" ht="56.25">
      <c r="A3906" s="475" t="s">
        <v>29628</v>
      </c>
      <c r="B3906" s="1181" t="s">
        <v>2047</v>
      </c>
      <c r="C3906" s="661">
        <v>4216003989</v>
      </c>
      <c r="D3906" s="661" t="s">
        <v>261</v>
      </c>
      <c r="E3906" s="716" t="s">
        <v>14633</v>
      </c>
      <c r="F3906" s="717" t="s">
        <v>6249</v>
      </c>
      <c r="G3906" s="717">
        <v>42634</v>
      </c>
      <c r="H3906" s="718" t="s">
        <v>14634</v>
      </c>
      <c r="I3906" s="719" t="s">
        <v>14635</v>
      </c>
      <c r="J3906" s="635">
        <v>2</v>
      </c>
      <c r="K3906" s="636">
        <v>2</v>
      </c>
      <c r="L3906" s="636">
        <f t="shared" si="131"/>
        <v>0</v>
      </c>
      <c r="M3906" s="637">
        <v>4017165.18</v>
      </c>
      <c r="N3906" s="637">
        <v>3997079.35</v>
      </c>
      <c r="O3906" s="665">
        <f t="shared" si="132"/>
        <v>20085.830000000075</v>
      </c>
      <c r="P3906" s="720">
        <f t="shared" si="133"/>
        <v>0.50000010206203171</v>
      </c>
      <c r="Q3906" s="718" t="s">
        <v>14540</v>
      </c>
      <c r="R3906" s="757">
        <v>420504197737</v>
      </c>
      <c r="S3906" s="718" t="s">
        <v>14501</v>
      </c>
      <c r="T3906" s="729">
        <v>42661</v>
      </c>
      <c r="U3906" s="716"/>
      <c r="V3906" s="717">
        <v>42675</v>
      </c>
      <c r="W3906" s="717">
        <v>42675</v>
      </c>
      <c r="X3906" s="721" t="s">
        <v>14636</v>
      </c>
      <c r="Y3906" s="722">
        <v>3997079.35</v>
      </c>
      <c r="Z3906" s="718" t="s">
        <v>14540</v>
      </c>
      <c r="AA3906" s="757">
        <v>420504197737</v>
      </c>
    </row>
    <row r="3907" spans="1:27" ht="90">
      <c r="A3907" s="475" t="s">
        <v>29629</v>
      </c>
      <c r="B3907" s="1181" t="s">
        <v>2047</v>
      </c>
      <c r="C3907" s="661">
        <v>4216003989</v>
      </c>
      <c r="D3907" s="715" t="s">
        <v>261</v>
      </c>
      <c r="E3907" s="716" t="s">
        <v>14637</v>
      </c>
      <c r="F3907" s="717" t="s">
        <v>6249</v>
      </c>
      <c r="G3907" s="717">
        <v>42636</v>
      </c>
      <c r="H3907" s="718" t="s">
        <v>13695</v>
      </c>
      <c r="I3907" s="719" t="s">
        <v>14638</v>
      </c>
      <c r="J3907" s="635">
        <v>2</v>
      </c>
      <c r="K3907" s="636">
        <v>2</v>
      </c>
      <c r="L3907" s="636">
        <f t="shared" si="131"/>
        <v>0</v>
      </c>
      <c r="M3907" s="637">
        <v>504352.76</v>
      </c>
      <c r="N3907" s="637">
        <v>499309</v>
      </c>
      <c r="O3907" s="665">
        <f t="shared" si="132"/>
        <v>5043.7600000000093</v>
      </c>
      <c r="P3907" s="720">
        <f t="shared" si="133"/>
        <v>1.0000460788595689</v>
      </c>
      <c r="Q3907" s="730" t="s">
        <v>13696</v>
      </c>
      <c r="R3907" s="718">
        <v>4253034230</v>
      </c>
      <c r="S3907" s="718" t="s">
        <v>13706</v>
      </c>
      <c r="T3907" s="729">
        <v>42654</v>
      </c>
      <c r="U3907" s="716"/>
      <c r="V3907" s="717">
        <v>42667</v>
      </c>
      <c r="W3907" s="717">
        <v>42667</v>
      </c>
      <c r="X3907" s="721" t="s">
        <v>14639</v>
      </c>
      <c r="Y3907" s="722">
        <v>499309</v>
      </c>
      <c r="Z3907" s="730" t="s">
        <v>13696</v>
      </c>
      <c r="AA3907" s="718">
        <v>4253034230</v>
      </c>
    </row>
    <row r="3908" spans="1:27" ht="67.5">
      <c r="A3908" s="475" t="s">
        <v>29630</v>
      </c>
      <c r="B3908" s="1181" t="s">
        <v>2047</v>
      </c>
      <c r="C3908" s="661">
        <v>4216003989</v>
      </c>
      <c r="D3908" s="661" t="s">
        <v>261</v>
      </c>
      <c r="E3908" s="716" t="s">
        <v>14640</v>
      </c>
      <c r="F3908" s="717">
        <v>42600</v>
      </c>
      <c r="G3908" s="717">
        <v>42636</v>
      </c>
      <c r="H3908" s="718" t="s">
        <v>13695</v>
      </c>
      <c r="I3908" s="719" t="s">
        <v>13460</v>
      </c>
      <c r="J3908" s="635">
        <v>2</v>
      </c>
      <c r="K3908" s="636">
        <v>2</v>
      </c>
      <c r="L3908" s="636">
        <f t="shared" si="131"/>
        <v>0</v>
      </c>
      <c r="M3908" s="637">
        <v>1580256.22</v>
      </c>
      <c r="N3908" s="637">
        <v>1572354.93</v>
      </c>
      <c r="O3908" s="665">
        <f t="shared" si="132"/>
        <v>7901.2900000000373</v>
      </c>
      <c r="P3908" s="720">
        <f t="shared" si="133"/>
        <v>0.50000056319980501</v>
      </c>
      <c r="Q3908" s="718" t="s">
        <v>13825</v>
      </c>
      <c r="R3908" s="718">
        <v>4205068159</v>
      </c>
      <c r="S3908" s="718" t="s">
        <v>14641</v>
      </c>
      <c r="T3908" s="729">
        <v>42654</v>
      </c>
      <c r="U3908" s="718"/>
      <c r="V3908" s="717">
        <v>42668</v>
      </c>
      <c r="W3908" s="717">
        <v>42668</v>
      </c>
      <c r="X3908" s="721" t="s">
        <v>14642</v>
      </c>
      <c r="Y3908" s="722">
        <v>1572354.93</v>
      </c>
      <c r="Z3908" s="718" t="s">
        <v>13825</v>
      </c>
      <c r="AA3908" s="718">
        <v>4205068159</v>
      </c>
    </row>
    <row r="3909" spans="1:27" ht="90">
      <c r="A3909" s="475" t="s">
        <v>29631</v>
      </c>
      <c r="B3909" s="1181" t="s">
        <v>2047</v>
      </c>
      <c r="C3909" s="661">
        <v>4216003989</v>
      </c>
      <c r="D3909" s="715" t="s">
        <v>261</v>
      </c>
      <c r="E3909" s="716" t="s">
        <v>14643</v>
      </c>
      <c r="F3909" s="717">
        <v>42619</v>
      </c>
      <c r="G3909" s="717">
        <v>42641</v>
      </c>
      <c r="H3909" s="718" t="s">
        <v>13695</v>
      </c>
      <c r="I3909" s="719" t="s">
        <v>14644</v>
      </c>
      <c r="J3909" s="635">
        <v>2</v>
      </c>
      <c r="K3909" s="636">
        <v>2</v>
      </c>
      <c r="L3909" s="636">
        <f t="shared" si="131"/>
        <v>0</v>
      </c>
      <c r="M3909" s="637">
        <v>275139</v>
      </c>
      <c r="N3909" s="637">
        <v>273763.3</v>
      </c>
      <c r="O3909" s="665">
        <f t="shared" si="132"/>
        <v>1375.7000000000116</v>
      </c>
      <c r="P3909" s="720">
        <f t="shared" si="133"/>
        <v>0.50000181726326787</v>
      </c>
      <c r="Q3909" s="718" t="s">
        <v>14645</v>
      </c>
      <c r="R3909" s="747">
        <v>420519235992</v>
      </c>
      <c r="S3909" s="718" t="s">
        <v>14646</v>
      </c>
      <c r="T3909" s="729">
        <v>42660</v>
      </c>
      <c r="U3909" s="716"/>
      <c r="V3909" s="717">
        <v>42675</v>
      </c>
      <c r="W3909" s="717">
        <v>42675</v>
      </c>
      <c r="X3909" s="721" t="s">
        <v>14647</v>
      </c>
      <c r="Y3909" s="722">
        <v>273763.3</v>
      </c>
      <c r="Z3909" s="718" t="s">
        <v>14645</v>
      </c>
      <c r="AA3909" s="747">
        <v>420519235992</v>
      </c>
    </row>
    <row r="3910" spans="1:27" ht="67.5">
      <c r="A3910" s="475" t="s">
        <v>29632</v>
      </c>
      <c r="B3910" s="1181" t="s">
        <v>2047</v>
      </c>
      <c r="C3910" s="661">
        <v>4216003989</v>
      </c>
      <c r="D3910" s="715" t="s">
        <v>261</v>
      </c>
      <c r="E3910" s="716" t="s">
        <v>14648</v>
      </c>
      <c r="F3910" s="717">
        <v>42612</v>
      </c>
      <c r="G3910" s="717">
        <v>42641</v>
      </c>
      <c r="H3910" s="718" t="s">
        <v>13695</v>
      </c>
      <c r="I3910" s="719" t="s">
        <v>13372</v>
      </c>
      <c r="J3910" s="635">
        <v>2</v>
      </c>
      <c r="K3910" s="636">
        <v>2</v>
      </c>
      <c r="L3910" s="636">
        <f t="shared" si="131"/>
        <v>0</v>
      </c>
      <c r="M3910" s="637">
        <v>44892071.450000003</v>
      </c>
      <c r="N3910" s="637">
        <v>42871923</v>
      </c>
      <c r="O3910" s="665">
        <f t="shared" si="132"/>
        <v>2020148.450000003</v>
      </c>
      <c r="P3910" s="720">
        <f t="shared" si="133"/>
        <v>4.5000116607450593</v>
      </c>
      <c r="Q3910" s="730" t="s">
        <v>13246</v>
      </c>
      <c r="R3910" s="736">
        <v>5401315335</v>
      </c>
      <c r="S3910" s="753" t="s">
        <v>14649</v>
      </c>
      <c r="T3910" s="729">
        <v>42668</v>
      </c>
      <c r="U3910" s="716"/>
      <c r="V3910" s="717">
        <v>42681</v>
      </c>
      <c r="W3910" s="717">
        <v>42681</v>
      </c>
      <c r="X3910" s="721" t="s">
        <v>14650</v>
      </c>
      <c r="Y3910" s="722">
        <v>42871923</v>
      </c>
      <c r="Z3910" s="730" t="s">
        <v>13246</v>
      </c>
      <c r="AA3910" s="736">
        <v>5401315335</v>
      </c>
    </row>
    <row r="3911" spans="1:27" ht="78.75">
      <c r="A3911" s="475" t="s">
        <v>29633</v>
      </c>
      <c r="B3911" s="1181" t="s">
        <v>2047</v>
      </c>
      <c r="C3911" s="661">
        <v>4216003989</v>
      </c>
      <c r="D3911" s="715" t="s">
        <v>261</v>
      </c>
      <c r="E3911" s="716" t="s">
        <v>14651</v>
      </c>
      <c r="F3911" s="717">
        <v>42600</v>
      </c>
      <c r="G3911" s="717">
        <v>42642</v>
      </c>
      <c r="H3911" s="718" t="s">
        <v>13695</v>
      </c>
      <c r="I3911" s="719" t="s">
        <v>14652</v>
      </c>
      <c r="J3911" s="635">
        <v>2</v>
      </c>
      <c r="K3911" s="636">
        <v>2</v>
      </c>
      <c r="L3911" s="636">
        <f t="shared" si="131"/>
        <v>0</v>
      </c>
      <c r="M3911" s="637">
        <v>587214</v>
      </c>
      <c r="N3911" s="637">
        <v>584277.1</v>
      </c>
      <c r="O3911" s="665">
        <f t="shared" si="132"/>
        <v>2936.9000000000233</v>
      </c>
      <c r="P3911" s="720">
        <f t="shared" si="133"/>
        <v>0.50014134540388966</v>
      </c>
      <c r="Q3911" s="718" t="s">
        <v>14653</v>
      </c>
      <c r="R3911" s="718">
        <v>7730675496</v>
      </c>
      <c r="S3911" s="718" t="s">
        <v>14654</v>
      </c>
      <c r="T3911" s="729">
        <v>42662</v>
      </c>
      <c r="U3911" s="716"/>
      <c r="V3911" s="717">
        <v>42674</v>
      </c>
      <c r="W3911" s="717">
        <v>42674</v>
      </c>
      <c r="X3911" s="721" t="s">
        <v>14655</v>
      </c>
      <c r="Y3911" s="722">
        <v>584277.1</v>
      </c>
      <c r="Z3911" s="718" t="s">
        <v>14653</v>
      </c>
      <c r="AA3911" s="718">
        <v>7730675496</v>
      </c>
    </row>
    <row r="3912" spans="1:27" ht="78.75">
      <c r="A3912" s="475" t="s">
        <v>29634</v>
      </c>
      <c r="B3912" s="1181" t="s">
        <v>2047</v>
      </c>
      <c r="C3912" s="661">
        <v>4216003989</v>
      </c>
      <c r="D3912" s="715" t="s">
        <v>261</v>
      </c>
      <c r="E3912" s="716" t="s">
        <v>14656</v>
      </c>
      <c r="F3912" s="717">
        <v>42600</v>
      </c>
      <c r="G3912" s="717">
        <v>42642</v>
      </c>
      <c r="H3912" s="718" t="s">
        <v>13695</v>
      </c>
      <c r="I3912" s="719" t="s">
        <v>14657</v>
      </c>
      <c r="J3912" s="635">
        <v>2</v>
      </c>
      <c r="K3912" s="636">
        <v>2</v>
      </c>
      <c r="L3912" s="636">
        <f t="shared" si="131"/>
        <v>0</v>
      </c>
      <c r="M3912" s="637">
        <v>263066.65999999997</v>
      </c>
      <c r="N3912" s="637">
        <v>261751.27</v>
      </c>
      <c r="O3912" s="665">
        <f t="shared" si="132"/>
        <v>1315.3899999999849</v>
      </c>
      <c r="P3912" s="720">
        <f t="shared" si="133"/>
        <v>0.50002155347240773</v>
      </c>
      <c r="Q3912" s="718" t="s">
        <v>14653</v>
      </c>
      <c r="R3912" s="718">
        <v>7730675496</v>
      </c>
      <c r="S3912" s="718" t="s">
        <v>14654</v>
      </c>
      <c r="T3912" s="729">
        <v>42661</v>
      </c>
      <c r="U3912" s="716"/>
      <c r="V3912" s="717">
        <v>42674</v>
      </c>
      <c r="W3912" s="717">
        <v>42674</v>
      </c>
      <c r="X3912" s="721" t="s">
        <v>14658</v>
      </c>
      <c r="Y3912" s="722">
        <v>261751.27</v>
      </c>
      <c r="Z3912" s="718" t="s">
        <v>14653</v>
      </c>
      <c r="AA3912" s="718">
        <v>7730675496</v>
      </c>
    </row>
    <row r="3913" spans="1:27" ht="56.25">
      <c r="A3913" s="475" t="s">
        <v>29635</v>
      </c>
      <c r="B3913" s="1181" t="s">
        <v>2047</v>
      </c>
      <c r="C3913" s="661">
        <v>4216003989</v>
      </c>
      <c r="D3913" s="715" t="s">
        <v>261</v>
      </c>
      <c r="E3913" s="716" t="s">
        <v>14659</v>
      </c>
      <c r="F3913" s="717">
        <v>42625</v>
      </c>
      <c r="G3913" s="717">
        <v>42643</v>
      </c>
      <c r="H3913" s="718" t="s">
        <v>13695</v>
      </c>
      <c r="I3913" s="719" t="s">
        <v>13372</v>
      </c>
      <c r="J3913" s="635">
        <v>2</v>
      </c>
      <c r="K3913" s="636">
        <v>2</v>
      </c>
      <c r="L3913" s="636">
        <f t="shared" si="131"/>
        <v>0</v>
      </c>
      <c r="M3913" s="637">
        <v>808262.9</v>
      </c>
      <c r="N3913" s="637">
        <v>573866.34</v>
      </c>
      <c r="O3913" s="665">
        <f t="shared" si="132"/>
        <v>234396.56000000006</v>
      </c>
      <c r="P3913" s="720">
        <f t="shared" si="133"/>
        <v>29.000039467356487</v>
      </c>
      <c r="Q3913" s="718" t="s">
        <v>14660</v>
      </c>
      <c r="R3913" s="731">
        <v>6671222450</v>
      </c>
      <c r="S3913" s="718" t="s">
        <v>14661</v>
      </c>
      <c r="T3913" s="729">
        <v>42661</v>
      </c>
      <c r="U3913" s="716"/>
      <c r="V3913" s="717">
        <v>42674</v>
      </c>
      <c r="W3913" s="717">
        <v>42674</v>
      </c>
      <c r="X3913" s="721" t="s">
        <v>14662</v>
      </c>
      <c r="Y3913" s="722">
        <v>573866.34</v>
      </c>
      <c r="Z3913" s="718" t="s">
        <v>14660</v>
      </c>
      <c r="AA3913" s="731">
        <v>6671222450</v>
      </c>
    </row>
    <row r="3914" spans="1:27" ht="56.25">
      <c r="A3914" s="475" t="s">
        <v>29636</v>
      </c>
      <c r="B3914" s="1181" t="s">
        <v>2047</v>
      </c>
      <c r="C3914" s="661">
        <v>4216003989</v>
      </c>
      <c r="D3914" s="715" t="s">
        <v>261</v>
      </c>
      <c r="E3914" s="716" t="s">
        <v>14663</v>
      </c>
      <c r="F3914" s="717">
        <v>42647</v>
      </c>
      <c r="G3914" s="717">
        <v>42671</v>
      </c>
      <c r="H3914" s="718" t="s">
        <v>14664</v>
      </c>
      <c r="I3914" s="719" t="s">
        <v>13285</v>
      </c>
      <c r="J3914" s="635">
        <v>2</v>
      </c>
      <c r="K3914" s="636">
        <v>2</v>
      </c>
      <c r="L3914" s="636">
        <f t="shared" si="131"/>
        <v>0</v>
      </c>
      <c r="M3914" s="637">
        <v>507866.61</v>
      </c>
      <c r="N3914" s="637">
        <v>505327</v>
      </c>
      <c r="O3914" s="665">
        <f t="shared" si="132"/>
        <v>2539.609999999986</v>
      </c>
      <c r="P3914" s="720">
        <f t="shared" si="133"/>
        <v>0.50005453203549166</v>
      </c>
      <c r="Q3914" s="718" t="s">
        <v>14665</v>
      </c>
      <c r="R3914" s="718">
        <v>4217130027</v>
      </c>
      <c r="S3914" s="759" t="s">
        <v>14666</v>
      </c>
      <c r="T3914" s="729">
        <v>42688</v>
      </c>
      <c r="U3914" s="716"/>
      <c r="V3914" s="717">
        <v>42702</v>
      </c>
      <c r="W3914" s="717">
        <v>42702</v>
      </c>
      <c r="X3914" s="721" t="s">
        <v>14667</v>
      </c>
      <c r="Y3914" s="722">
        <v>505327</v>
      </c>
      <c r="Z3914" s="718" t="s">
        <v>14665</v>
      </c>
      <c r="AA3914" s="718">
        <v>4217130027</v>
      </c>
    </row>
    <row r="3915" spans="1:27" ht="67.5">
      <c r="A3915" s="475" t="s">
        <v>29637</v>
      </c>
      <c r="B3915" s="1181" t="s">
        <v>2047</v>
      </c>
      <c r="C3915" s="661">
        <v>4216003989</v>
      </c>
      <c r="D3915" s="715" t="s">
        <v>261</v>
      </c>
      <c r="E3915" s="716" t="s">
        <v>14668</v>
      </c>
      <c r="F3915" s="717">
        <v>42657</v>
      </c>
      <c r="G3915" s="717">
        <v>42669</v>
      </c>
      <c r="H3915" s="718" t="s">
        <v>14669</v>
      </c>
      <c r="I3915" s="719" t="s">
        <v>13445</v>
      </c>
      <c r="J3915" s="635">
        <v>2</v>
      </c>
      <c r="K3915" s="636">
        <v>2</v>
      </c>
      <c r="L3915" s="636">
        <f t="shared" si="131"/>
        <v>0</v>
      </c>
      <c r="M3915" s="637">
        <v>689040</v>
      </c>
      <c r="N3915" s="637">
        <v>540000</v>
      </c>
      <c r="O3915" s="665">
        <f t="shared" si="132"/>
        <v>149040</v>
      </c>
      <c r="P3915" s="720">
        <f t="shared" si="133"/>
        <v>21.630094043887155</v>
      </c>
      <c r="Q3915" s="718" t="s">
        <v>14488</v>
      </c>
      <c r="R3915" s="718">
        <v>5612088681</v>
      </c>
      <c r="S3915" s="718" t="s">
        <v>14489</v>
      </c>
      <c r="T3915" s="729">
        <v>42688</v>
      </c>
      <c r="U3915" s="716"/>
      <c r="V3915" s="717">
        <v>42702</v>
      </c>
      <c r="W3915" s="717">
        <v>42702</v>
      </c>
      <c r="X3915" s="721" t="s">
        <v>14670</v>
      </c>
      <c r="Y3915" s="722">
        <v>540000</v>
      </c>
      <c r="Z3915" s="718" t="s">
        <v>14488</v>
      </c>
      <c r="AA3915" s="718">
        <v>5612088681</v>
      </c>
    </row>
    <row r="3916" spans="1:27" ht="112.5">
      <c r="A3916" s="475" t="s">
        <v>29638</v>
      </c>
      <c r="B3916" s="1181" t="s">
        <v>2047</v>
      </c>
      <c r="C3916" s="661">
        <v>4216003989</v>
      </c>
      <c r="D3916" s="715" t="s">
        <v>261</v>
      </c>
      <c r="E3916" s="716" t="s">
        <v>14671</v>
      </c>
      <c r="F3916" s="717">
        <v>42369</v>
      </c>
      <c r="G3916" s="717">
        <v>42677</v>
      </c>
      <c r="H3916" s="718" t="s">
        <v>14672</v>
      </c>
      <c r="I3916" s="719" t="s">
        <v>13757</v>
      </c>
      <c r="J3916" s="635">
        <v>2</v>
      </c>
      <c r="K3916" s="636">
        <v>2</v>
      </c>
      <c r="L3916" s="636">
        <f t="shared" si="131"/>
        <v>0</v>
      </c>
      <c r="M3916" s="637">
        <v>451090.4</v>
      </c>
      <c r="N3916" s="637">
        <v>448834.94</v>
      </c>
      <c r="O3916" s="665">
        <f t="shared" si="132"/>
        <v>2255.460000000021</v>
      </c>
      <c r="P3916" s="720">
        <f t="shared" si="133"/>
        <v>0.50000177348043451</v>
      </c>
      <c r="Q3916" s="718" t="s">
        <v>14673</v>
      </c>
      <c r="R3916" s="718">
        <v>4207039989</v>
      </c>
      <c r="S3916" s="718" t="s">
        <v>14674</v>
      </c>
      <c r="T3916" s="729">
        <v>42689</v>
      </c>
      <c r="U3916" s="716"/>
      <c r="V3916" s="717">
        <v>42702</v>
      </c>
      <c r="W3916" s="717">
        <v>42702</v>
      </c>
      <c r="X3916" s="721" t="s">
        <v>14675</v>
      </c>
      <c r="Y3916" s="722">
        <v>448834.94</v>
      </c>
      <c r="Z3916" s="718" t="s">
        <v>14673</v>
      </c>
      <c r="AA3916" s="718">
        <v>4207039989</v>
      </c>
    </row>
    <row r="3917" spans="1:27" ht="45">
      <c r="A3917" s="475" t="s">
        <v>29639</v>
      </c>
      <c r="B3917" s="1181" t="s">
        <v>2047</v>
      </c>
      <c r="C3917" s="661">
        <v>4216003989</v>
      </c>
      <c r="D3917" s="715" t="s">
        <v>261</v>
      </c>
      <c r="E3917" s="716" t="s">
        <v>14676</v>
      </c>
      <c r="F3917" s="717">
        <v>42674</v>
      </c>
      <c r="G3917" s="717">
        <v>42685</v>
      </c>
      <c r="H3917" s="718" t="s">
        <v>13782</v>
      </c>
      <c r="I3917" s="719" t="s">
        <v>14677</v>
      </c>
      <c r="J3917" s="635">
        <v>3</v>
      </c>
      <c r="K3917" s="636">
        <v>2</v>
      </c>
      <c r="L3917" s="636">
        <f t="shared" si="131"/>
        <v>1</v>
      </c>
      <c r="M3917" s="637">
        <v>5468274</v>
      </c>
      <c r="N3917" s="637">
        <v>4648032.7300000004</v>
      </c>
      <c r="O3917" s="665">
        <f t="shared" si="132"/>
        <v>820241.26999999955</v>
      </c>
      <c r="P3917" s="720">
        <f t="shared" si="133"/>
        <v>15.000003108842023</v>
      </c>
      <c r="Q3917" s="718" t="s">
        <v>13596</v>
      </c>
      <c r="R3917" s="718">
        <v>4205141828</v>
      </c>
      <c r="S3917" s="718" t="s">
        <v>14678</v>
      </c>
      <c r="T3917" s="729">
        <v>42706</v>
      </c>
      <c r="U3917" s="716"/>
      <c r="V3917" s="717">
        <v>42717</v>
      </c>
      <c r="W3917" s="717">
        <v>42717</v>
      </c>
      <c r="X3917" s="721" t="s">
        <v>14679</v>
      </c>
      <c r="Y3917" s="722">
        <v>4648032.7300000004</v>
      </c>
      <c r="Z3917" s="718" t="s">
        <v>13596</v>
      </c>
      <c r="AA3917" s="718">
        <v>4205141828</v>
      </c>
    </row>
    <row r="3918" spans="1:27" ht="45">
      <c r="A3918" s="475" t="s">
        <v>29640</v>
      </c>
      <c r="B3918" s="1181" t="s">
        <v>2047</v>
      </c>
      <c r="C3918" s="661">
        <v>4216003989</v>
      </c>
      <c r="D3918" s="715" t="s">
        <v>261</v>
      </c>
      <c r="E3918" s="716" t="s">
        <v>14680</v>
      </c>
      <c r="F3918" s="717">
        <v>42674</v>
      </c>
      <c r="G3918" s="717">
        <v>42685</v>
      </c>
      <c r="H3918" s="718" t="s">
        <v>13782</v>
      </c>
      <c r="I3918" s="719" t="s">
        <v>13344</v>
      </c>
      <c r="J3918" s="635">
        <v>2</v>
      </c>
      <c r="K3918" s="636">
        <v>2</v>
      </c>
      <c r="L3918" s="636">
        <f t="shared" si="131"/>
        <v>0</v>
      </c>
      <c r="M3918" s="637">
        <v>135956.4</v>
      </c>
      <c r="N3918" s="725">
        <v>108160.8</v>
      </c>
      <c r="O3918" s="665">
        <f t="shared" si="132"/>
        <v>27795.599999999991</v>
      </c>
      <c r="P3918" s="720">
        <f t="shared" si="133"/>
        <v>20.444495441185552</v>
      </c>
      <c r="Q3918" s="718" t="s">
        <v>13596</v>
      </c>
      <c r="R3918" s="718">
        <v>4205141828</v>
      </c>
      <c r="S3918" s="718" t="s">
        <v>14678</v>
      </c>
      <c r="T3918" s="729">
        <v>42702</v>
      </c>
      <c r="U3918" s="716"/>
      <c r="V3918" s="717">
        <v>42716</v>
      </c>
      <c r="W3918" s="717">
        <v>42716</v>
      </c>
      <c r="X3918" s="721" t="s">
        <v>14681</v>
      </c>
      <c r="Y3918" s="728">
        <v>108160.8</v>
      </c>
      <c r="Z3918" s="718" t="s">
        <v>13596</v>
      </c>
      <c r="AA3918" s="718">
        <v>4205141828</v>
      </c>
    </row>
    <row r="3919" spans="1:27" ht="67.5">
      <c r="A3919" s="475" t="s">
        <v>29641</v>
      </c>
      <c r="B3919" s="1181" t="s">
        <v>2047</v>
      </c>
      <c r="C3919" s="661">
        <v>4216003989</v>
      </c>
      <c r="D3919" s="715" t="s">
        <v>261</v>
      </c>
      <c r="E3919" s="716" t="s">
        <v>14682</v>
      </c>
      <c r="F3919" s="717">
        <v>42674</v>
      </c>
      <c r="G3919" s="717">
        <v>42685</v>
      </c>
      <c r="H3919" s="718" t="s">
        <v>14683</v>
      </c>
      <c r="I3919" s="719" t="s">
        <v>13381</v>
      </c>
      <c r="J3919" s="635">
        <v>2</v>
      </c>
      <c r="K3919" s="636">
        <v>2</v>
      </c>
      <c r="L3919" s="636">
        <f t="shared" si="131"/>
        <v>0</v>
      </c>
      <c r="M3919" s="637">
        <v>98313.600000000006</v>
      </c>
      <c r="N3919" s="725">
        <v>80125.509999999995</v>
      </c>
      <c r="O3919" s="665">
        <f t="shared" si="132"/>
        <v>18188.090000000011</v>
      </c>
      <c r="P3919" s="720">
        <f t="shared" si="133"/>
        <v>18.500075269342204</v>
      </c>
      <c r="Q3919" s="718" t="s">
        <v>14484</v>
      </c>
      <c r="R3919" s="718">
        <v>5408152658</v>
      </c>
      <c r="S3919" s="718" t="s">
        <v>14684</v>
      </c>
      <c r="T3919" s="729">
        <v>42703</v>
      </c>
      <c r="U3919" s="716"/>
      <c r="V3919" s="717">
        <v>42716</v>
      </c>
      <c r="W3919" s="717">
        <v>42716</v>
      </c>
      <c r="X3919" s="721" t="s">
        <v>14685</v>
      </c>
      <c r="Y3919" s="728">
        <v>80125.509999999995</v>
      </c>
      <c r="Z3919" s="718" t="s">
        <v>14484</v>
      </c>
      <c r="AA3919" s="718">
        <v>5408152658</v>
      </c>
    </row>
    <row r="3920" spans="1:27" ht="90">
      <c r="A3920" s="475" t="s">
        <v>29642</v>
      </c>
      <c r="B3920" s="1181" t="s">
        <v>2047</v>
      </c>
      <c r="C3920" s="661">
        <v>4216003989</v>
      </c>
      <c r="D3920" s="715" t="s">
        <v>261</v>
      </c>
      <c r="E3920" s="716" t="s">
        <v>14686</v>
      </c>
      <c r="F3920" s="717">
        <v>42674</v>
      </c>
      <c r="G3920" s="717">
        <v>42688</v>
      </c>
      <c r="H3920" s="718" t="s">
        <v>14687</v>
      </c>
      <c r="I3920" s="719" t="s">
        <v>13333</v>
      </c>
      <c r="J3920" s="635">
        <v>2</v>
      </c>
      <c r="K3920" s="636">
        <v>2</v>
      </c>
      <c r="L3920" s="636">
        <f t="shared" si="131"/>
        <v>0</v>
      </c>
      <c r="M3920" s="637">
        <v>69775</v>
      </c>
      <c r="N3920" s="725">
        <v>61464.08</v>
      </c>
      <c r="O3920" s="665">
        <f t="shared" si="132"/>
        <v>8310.9199999999983</v>
      </c>
      <c r="P3920" s="720">
        <f t="shared" si="133"/>
        <v>11.911028305266925</v>
      </c>
      <c r="Q3920" s="718" t="s">
        <v>13350</v>
      </c>
      <c r="R3920" s="718">
        <v>1901120601</v>
      </c>
      <c r="S3920" s="718" t="s">
        <v>13909</v>
      </c>
      <c r="T3920" s="729">
        <v>42703</v>
      </c>
      <c r="U3920" s="716"/>
      <c r="V3920" s="717">
        <v>42716</v>
      </c>
      <c r="W3920" s="717">
        <v>42716</v>
      </c>
      <c r="X3920" s="721" t="s">
        <v>14688</v>
      </c>
      <c r="Y3920" s="728">
        <v>61464.08</v>
      </c>
      <c r="Z3920" s="718" t="s">
        <v>13350</v>
      </c>
      <c r="AA3920" s="718">
        <v>1901120601</v>
      </c>
    </row>
    <row r="3921" spans="1:27" ht="45">
      <c r="A3921" s="475" t="s">
        <v>29643</v>
      </c>
      <c r="B3921" s="1181" t="s">
        <v>2047</v>
      </c>
      <c r="C3921" s="661">
        <v>4216003989</v>
      </c>
      <c r="D3921" s="715" t="s">
        <v>261</v>
      </c>
      <c r="E3921" s="716" t="s">
        <v>14689</v>
      </c>
      <c r="F3921" s="717">
        <v>42674</v>
      </c>
      <c r="G3921" s="717">
        <v>42688</v>
      </c>
      <c r="H3921" s="718" t="s">
        <v>14690</v>
      </c>
      <c r="I3921" s="719" t="s">
        <v>13600</v>
      </c>
      <c r="J3921" s="635">
        <v>2</v>
      </c>
      <c r="K3921" s="636">
        <v>2</v>
      </c>
      <c r="L3921" s="636">
        <f t="shared" si="131"/>
        <v>0</v>
      </c>
      <c r="M3921" s="637">
        <v>427611.5</v>
      </c>
      <c r="N3921" s="725">
        <v>410507.02</v>
      </c>
      <c r="O3921" s="665">
        <f t="shared" si="132"/>
        <v>17104.479999999981</v>
      </c>
      <c r="P3921" s="720">
        <f t="shared" si="133"/>
        <v>4.0000046771426838</v>
      </c>
      <c r="Q3921" s="718" t="s">
        <v>13623</v>
      </c>
      <c r="R3921" s="718">
        <v>5404356555</v>
      </c>
      <c r="S3921" s="718" t="s">
        <v>14691</v>
      </c>
      <c r="T3921" s="729">
        <v>42703</v>
      </c>
      <c r="U3921" s="716"/>
      <c r="V3921" s="717">
        <v>42720</v>
      </c>
      <c r="W3921" s="717">
        <v>42720</v>
      </c>
      <c r="X3921" s="721" t="s">
        <v>13819</v>
      </c>
      <c r="Y3921" s="728">
        <v>410507.02</v>
      </c>
      <c r="Z3921" s="718" t="s">
        <v>13623</v>
      </c>
      <c r="AA3921" s="718">
        <v>5404356555</v>
      </c>
    </row>
    <row r="3922" spans="1:27" ht="33.75">
      <c r="A3922" s="475" t="s">
        <v>29644</v>
      </c>
      <c r="B3922" s="1181" t="s">
        <v>2047</v>
      </c>
      <c r="C3922" s="661">
        <v>4216003989</v>
      </c>
      <c r="D3922" s="715" t="s">
        <v>261</v>
      </c>
      <c r="E3922" s="716" t="s">
        <v>14692</v>
      </c>
      <c r="F3922" s="717">
        <v>42674</v>
      </c>
      <c r="G3922" s="717">
        <v>42689</v>
      </c>
      <c r="H3922" s="718" t="s">
        <v>14693</v>
      </c>
      <c r="I3922" s="719" t="s">
        <v>13360</v>
      </c>
      <c r="J3922" s="635">
        <v>2</v>
      </c>
      <c r="K3922" s="636">
        <v>2</v>
      </c>
      <c r="L3922" s="636">
        <f t="shared" si="131"/>
        <v>0</v>
      </c>
      <c r="M3922" s="637">
        <v>625376.4</v>
      </c>
      <c r="N3922" s="725">
        <v>622249.51</v>
      </c>
      <c r="O3922" s="665">
        <f t="shared" si="132"/>
        <v>3126.890000000014</v>
      </c>
      <c r="P3922" s="720">
        <f t="shared" si="133"/>
        <v>0.50000127922959337</v>
      </c>
      <c r="Q3922" s="736" t="s">
        <v>13715</v>
      </c>
      <c r="R3922" s="736">
        <v>6646015620</v>
      </c>
      <c r="S3922" s="736" t="s">
        <v>13716</v>
      </c>
      <c r="T3922" s="729">
        <v>42703</v>
      </c>
      <c r="U3922" s="716"/>
      <c r="V3922" s="717">
        <v>42716</v>
      </c>
      <c r="W3922" s="717">
        <v>42716</v>
      </c>
      <c r="X3922" s="721" t="s">
        <v>14694</v>
      </c>
      <c r="Y3922" s="728">
        <v>622249.51</v>
      </c>
      <c r="Z3922" s="736" t="s">
        <v>13715</v>
      </c>
      <c r="AA3922" s="736">
        <v>6646015620</v>
      </c>
    </row>
    <row r="3923" spans="1:27" ht="56.25">
      <c r="A3923" s="475" t="s">
        <v>29645</v>
      </c>
      <c r="B3923" s="1181" t="s">
        <v>2047</v>
      </c>
      <c r="C3923" s="661">
        <v>4216003989</v>
      </c>
      <c r="D3923" s="715" t="s">
        <v>261</v>
      </c>
      <c r="E3923" s="716" t="s">
        <v>14695</v>
      </c>
      <c r="F3923" s="717">
        <v>42674</v>
      </c>
      <c r="G3923" s="717">
        <v>42689</v>
      </c>
      <c r="H3923" s="718" t="s">
        <v>14634</v>
      </c>
      <c r="I3923" s="719" t="s">
        <v>14635</v>
      </c>
      <c r="J3923" s="635">
        <v>2</v>
      </c>
      <c r="K3923" s="636">
        <v>2</v>
      </c>
      <c r="L3923" s="636">
        <f t="shared" si="131"/>
        <v>0</v>
      </c>
      <c r="M3923" s="637">
        <v>3889046.35</v>
      </c>
      <c r="N3923" s="637">
        <v>3850155.87</v>
      </c>
      <c r="O3923" s="665">
        <f t="shared" si="132"/>
        <v>38890.479999999981</v>
      </c>
      <c r="P3923" s="720">
        <f t="shared" si="133"/>
        <v>1.000000424268535</v>
      </c>
      <c r="Q3923" s="718" t="s">
        <v>14540</v>
      </c>
      <c r="R3923" s="743" t="s">
        <v>14696</v>
      </c>
      <c r="S3923" s="718" t="s">
        <v>14501</v>
      </c>
      <c r="T3923" s="729">
        <v>42713</v>
      </c>
      <c r="U3923" s="716"/>
      <c r="V3923" s="717">
        <v>42731</v>
      </c>
      <c r="W3923" s="717">
        <v>42732</v>
      </c>
      <c r="X3923" s="721" t="s">
        <v>14697</v>
      </c>
      <c r="Y3923" s="722">
        <v>3850155.87</v>
      </c>
      <c r="Z3923" s="718" t="s">
        <v>14540</v>
      </c>
      <c r="AA3923" s="743" t="s">
        <v>14696</v>
      </c>
    </row>
    <row r="3924" spans="1:27" ht="45">
      <c r="A3924" s="475" t="s">
        <v>29646</v>
      </c>
      <c r="B3924" s="1181" t="s">
        <v>2047</v>
      </c>
      <c r="C3924" s="661">
        <v>4216003989</v>
      </c>
      <c r="D3924" s="715" t="s">
        <v>261</v>
      </c>
      <c r="E3924" s="716" t="s">
        <v>14698</v>
      </c>
      <c r="F3924" s="717">
        <v>42675</v>
      </c>
      <c r="G3924" s="717">
        <v>42688</v>
      </c>
      <c r="H3924" s="718" t="s">
        <v>13829</v>
      </c>
      <c r="I3924" s="719" t="s">
        <v>13372</v>
      </c>
      <c r="J3924" s="635">
        <v>2</v>
      </c>
      <c r="K3924" s="636">
        <v>2</v>
      </c>
      <c r="L3924" s="636">
        <f t="shared" si="131"/>
        <v>0</v>
      </c>
      <c r="M3924" s="637">
        <v>6749089.5700000003</v>
      </c>
      <c r="N3924" s="637">
        <v>6411632</v>
      </c>
      <c r="O3924" s="665">
        <f t="shared" si="132"/>
        <v>337457.5700000003</v>
      </c>
      <c r="P3924" s="720">
        <f t="shared" si="133"/>
        <v>5.000045806178278</v>
      </c>
      <c r="Q3924" s="718" t="s">
        <v>14699</v>
      </c>
      <c r="R3924" s="718">
        <v>2464220850</v>
      </c>
      <c r="S3924" s="718" t="s">
        <v>14700</v>
      </c>
      <c r="T3924" s="729">
        <v>42710</v>
      </c>
      <c r="U3924" s="716"/>
      <c r="V3924" s="717">
        <v>42723</v>
      </c>
      <c r="W3924" s="717">
        <v>42723</v>
      </c>
      <c r="X3924" s="721" t="s">
        <v>14701</v>
      </c>
      <c r="Y3924" s="722">
        <v>6411632</v>
      </c>
      <c r="Z3924" s="718" t="s">
        <v>14699</v>
      </c>
      <c r="AA3924" s="718">
        <v>2464220850</v>
      </c>
    </row>
    <row r="3925" spans="1:27" ht="78.75">
      <c r="A3925" s="475" t="s">
        <v>29647</v>
      </c>
      <c r="B3925" s="1181" t="s">
        <v>2047</v>
      </c>
      <c r="C3925" s="661">
        <v>4216003989</v>
      </c>
      <c r="D3925" s="715" t="s">
        <v>261</v>
      </c>
      <c r="E3925" s="716" t="s">
        <v>14702</v>
      </c>
      <c r="F3925" s="717">
        <v>42675</v>
      </c>
      <c r="G3925" s="717">
        <v>42689</v>
      </c>
      <c r="H3925" s="718" t="s">
        <v>13829</v>
      </c>
      <c r="I3925" s="719" t="s">
        <v>14703</v>
      </c>
      <c r="J3925" s="635">
        <v>2</v>
      </c>
      <c r="K3925" s="636">
        <v>2</v>
      </c>
      <c r="L3925" s="636">
        <f t="shared" si="131"/>
        <v>0</v>
      </c>
      <c r="M3925" s="637">
        <v>1347627</v>
      </c>
      <c r="N3925" s="637">
        <v>1334150</v>
      </c>
      <c r="O3925" s="665">
        <f t="shared" si="132"/>
        <v>13477</v>
      </c>
      <c r="P3925" s="720">
        <f t="shared" si="133"/>
        <v>1.0000541692916585</v>
      </c>
      <c r="Q3925" s="718" t="s">
        <v>14704</v>
      </c>
      <c r="R3925" s="718">
        <v>4253029960</v>
      </c>
      <c r="S3925" s="718" t="s">
        <v>14705</v>
      </c>
      <c r="T3925" s="729">
        <v>42706</v>
      </c>
      <c r="U3925" s="716"/>
      <c r="V3925" s="717">
        <v>42718</v>
      </c>
      <c r="W3925" s="717">
        <v>42718</v>
      </c>
      <c r="X3925" s="721" t="s">
        <v>14706</v>
      </c>
      <c r="Y3925" s="722">
        <v>1334150</v>
      </c>
      <c r="Z3925" s="718" t="s">
        <v>14704</v>
      </c>
      <c r="AA3925" s="718">
        <v>4253029960</v>
      </c>
    </row>
    <row r="3926" spans="1:27" ht="90">
      <c r="A3926" s="475" t="s">
        <v>29648</v>
      </c>
      <c r="B3926" s="1181" t="s">
        <v>2047</v>
      </c>
      <c r="C3926" s="661">
        <v>4216003989</v>
      </c>
      <c r="D3926" s="715" t="s">
        <v>261</v>
      </c>
      <c r="E3926" s="716" t="s">
        <v>14707</v>
      </c>
      <c r="F3926" s="717">
        <v>42674</v>
      </c>
      <c r="G3926" s="717">
        <v>42689</v>
      </c>
      <c r="H3926" s="718" t="s">
        <v>13829</v>
      </c>
      <c r="I3926" s="719" t="s">
        <v>14708</v>
      </c>
      <c r="J3926" s="635">
        <v>2</v>
      </c>
      <c r="K3926" s="636">
        <v>2</v>
      </c>
      <c r="L3926" s="636">
        <f t="shared" si="131"/>
        <v>0</v>
      </c>
      <c r="M3926" s="637">
        <v>7261890</v>
      </c>
      <c r="N3926" s="637">
        <v>7225580</v>
      </c>
      <c r="O3926" s="665">
        <f t="shared" si="132"/>
        <v>36310</v>
      </c>
      <c r="P3926" s="720">
        <f t="shared" si="133"/>
        <v>0.50000757378589356</v>
      </c>
      <c r="Q3926" s="718" t="s">
        <v>13696</v>
      </c>
      <c r="R3926" s="718">
        <v>4253034230</v>
      </c>
      <c r="S3926" s="718" t="s">
        <v>13706</v>
      </c>
      <c r="T3926" s="729">
        <v>42713</v>
      </c>
      <c r="U3926" s="716"/>
      <c r="V3926" s="717">
        <v>42726</v>
      </c>
      <c r="W3926" s="717">
        <v>42726</v>
      </c>
      <c r="X3926" s="721" t="s">
        <v>14709</v>
      </c>
      <c r="Y3926" s="722">
        <v>7225580</v>
      </c>
      <c r="Z3926" s="718" t="s">
        <v>13696</v>
      </c>
      <c r="AA3926" s="718">
        <v>4253034230</v>
      </c>
    </row>
    <row r="3927" spans="1:27" ht="78.75">
      <c r="A3927" s="475" t="s">
        <v>29649</v>
      </c>
      <c r="B3927" s="1181" t="s">
        <v>2047</v>
      </c>
      <c r="C3927" s="661">
        <v>4216003989</v>
      </c>
      <c r="D3927" s="715" t="s">
        <v>261</v>
      </c>
      <c r="E3927" s="716" t="s">
        <v>14710</v>
      </c>
      <c r="F3927" s="717">
        <v>42675</v>
      </c>
      <c r="G3927" s="717">
        <v>42690</v>
      </c>
      <c r="H3927" s="718" t="s">
        <v>13829</v>
      </c>
      <c r="I3927" s="719" t="s">
        <v>14708</v>
      </c>
      <c r="J3927" s="635">
        <v>2</v>
      </c>
      <c r="K3927" s="636">
        <v>2</v>
      </c>
      <c r="L3927" s="636">
        <f t="shared" si="131"/>
        <v>0</v>
      </c>
      <c r="M3927" s="637">
        <v>593827.54</v>
      </c>
      <c r="N3927" s="637">
        <v>587889</v>
      </c>
      <c r="O3927" s="665">
        <f t="shared" si="132"/>
        <v>5938.5400000000373</v>
      </c>
      <c r="P3927" s="720">
        <f t="shared" si="133"/>
        <v>1.0000445583914939</v>
      </c>
      <c r="Q3927" s="718" t="s">
        <v>14711</v>
      </c>
      <c r="R3927" s="718">
        <v>4217155014</v>
      </c>
      <c r="S3927" s="718" t="s">
        <v>14712</v>
      </c>
      <c r="T3927" s="729">
        <v>42703</v>
      </c>
      <c r="U3927" s="716"/>
      <c r="V3927" s="717">
        <v>42716</v>
      </c>
      <c r="W3927" s="717">
        <v>42716</v>
      </c>
      <c r="X3927" s="721" t="s">
        <v>14713</v>
      </c>
      <c r="Y3927" s="722">
        <v>587889</v>
      </c>
      <c r="Z3927" s="718" t="s">
        <v>14711</v>
      </c>
      <c r="AA3927" s="718">
        <v>4217155014</v>
      </c>
    </row>
    <row r="3928" spans="1:27" ht="78.75">
      <c r="A3928" s="475" t="s">
        <v>29650</v>
      </c>
      <c r="B3928" s="1181" t="s">
        <v>2047</v>
      </c>
      <c r="C3928" s="661">
        <v>4216003989</v>
      </c>
      <c r="D3928" s="715" t="s">
        <v>261</v>
      </c>
      <c r="E3928" s="716" t="s">
        <v>14714</v>
      </c>
      <c r="F3928" s="717">
        <v>42675</v>
      </c>
      <c r="G3928" s="717">
        <v>42690</v>
      </c>
      <c r="H3928" s="718" t="s">
        <v>13829</v>
      </c>
      <c r="I3928" s="719" t="s">
        <v>14708</v>
      </c>
      <c r="J3928" s="635">
        <v>2</v>
      </c>
      <c r="K3928" s="636">
        <v>2</v>
      </c>
      <c r="L3928" s="636">
        <f t="shared" si="131"/>
        <v>0</v>
      </c>
      <c r="M3928" s="637">
        <v>636430.47</v>
      </c>
      <c r="N3928" s="637">
        <v>630066</v>
      </c>
      <c r="O3928" s="665">
        <f t="shared" si="132"/>
        <v>6364.4699999999721</v>
      </c>
      <c r="P3928" s="720">
        <f t="shared" si="133"/>
        <v>1.000025972986478</v>
      </c>
      <c r="Q3928" s="718" t="s">
        <v>14214</v>
      </c>
      <c r="R3928" s="718">
        <v>4217155014</v>
      </c>
      <c r="S3928" s="718" t="s">
        <v>14712</v>
      </c>
      <c r="T3928" s="729">
        <v>42703</v>
      </c>
      <c r="U3928" s="716"/>
      <c r="V3928" s="717">
        <v>42716</v>
      </c>
      <c r="W3928" s="717">
        <v>42717</v>
      </c>
      <c r="X3928" s="721" t="s">
        <v>14715</v>
      </c>
      <c r="Y3928" s="722">
        <v>630066</v>
      </c>
      <c r="Z3928" s="718" t="s">
        <v>14214</v>
      </c>
      <c r="AA3928" s="718">
        <v>4217155014</v>
      </c>
    </row>
    <row r="3929" spans="1:27" ht="56.25">
      <c r="A3929" s="475" t="s">
        <v>29651</v>
      </c>
      <c r="B3929" s="1181" t="s">
        <v>2047</v>
      </c>
      <c r="C3929" s="661">
        <v>4216003989</v>
      </c>
      <c r="D3929" s="715" t="s">
        <v>261</v>
      </c>
      <c r="E3929" s="716" t="s">
        <v>14716</v>
      </c>
      <c r="F3929" s="717">
        <v>42682</v>
      </c>
      <c r="G3929" s="717">
        <v>42690</v>
      </c>
      <c r="H3929" s="718" t="s">
        <v>13645</v>
      </c>
      <c r="I3929" s="719" t="s">
        <v>14717</v>
      </c>
      <c r="J3929" s="635">
        <v>2</v>
      </c>
      <c r="K3929" s="636">
        <v>2</v>
      </c>
      <c r="L3929" s="636">
        <f t="shared" si="131"/>
        <v>0</v>
      </c>
      <c r="M3929" s="637">
        <v>2048926.42</v>
      </c>
      <c r="N3929" s="637">
        <v>2028437.14</v>
      </c>
      <c r="O3929" s="665">
        <f t="shared" si="132"/>
        <v>20489.280000000028</v>
      </c>
      <c r="P3929" s="720">
        <f t="shared" si="133"/>
        <v>1.0000007711355465</v>
      </c>
      <c r="Q3929" s="718" t="s">
        <v>14718</v>
      </c>
      <c r="R3929" s="718">
        <v>4205050419</v>
      </c>
      <c r="S3929" s="718" t="s">
        <v>14719</v>
      </c>
      <c r="T3929" s="729">
        <v>42709</v>
      </c>
      <c r="U3929" s="716"/>
      <c r="V3929" s="717">
        <v>42726</v>
      </c>
      <c r="W3929" s="717">
        <v>42726</v>
      </c>
      <c r="X3929" s="721" t="s">
        <v>14720</v>
      </c>
      <c r="Y3929" s="722">
        <v>2028437.14</v>
      </c>
      <c r="Z3929" s="718" t="s">
        <v>14718</v>
      </c>
      <c r="AA3929" s="718">
        <v>4205050419</v>
      </c>
    </row>
    <row r="3930" spans="1:27" ht="56.25">
      <c r="A3930" s="475" t="s">
        <v>29652</v>
      </c>
      <c r="B3930" s="1181" t="s">
        <v>2047</v>
      </c>
      <c r="C3930" s="661">
        <v>4216003989</v>
      </c>
      <c r="D3930" s="715" t="s">
        <v>261</v>
      </c>
      <c r="E3930" s="716" t="s">
        <v>14721</v>
      </c>
      <c r="F3930" s="717">
        <v>42675</v>
      </c>
      <c r="G3930" s="717">
        <v>42691</v>
      </c>
      <c r="H3930" s="718" t="s">
        <v>13695</v>
      </c>
      <c r="I3930" s="719" t="s">
        <v>14722</v>
      </c>
      <c r="J3930" s="635">
        <v>2</v>
      </c>
      <c r="K3930" s="636">
        <v>2</v>
      </c>
      <c r="L3930" s="636">
        <f t="shared" si="131"/>
        <v>0</v>
      </c>
      <c r="M3930" s="637">
        <v>7173816</v>
      </c>
      <c r="N3930" s="637">
        <v>7137946.9199999999</v>
      </c>
      <c r="O3930" s="665">
        <f t="shared" si="132"/>
        <v>35869.080000000075</v>
      </c>
      <c r="P3930" s="720">
        <f t="shared" si="133"/>
        <v>0.5</v>
      </c>
      <c r="Q3930" s="718" t="s">
        <v>13506</v>
      </c>
      <c r="R3930" s="718">
        <v>4205100645</v>
      </c>
      <c r="S3930" s="718" t="s">
        <v>14723</v>
      </c>
      <c r="T3930" s="729">
        <v>42716</v>
      </c>
      <c r="U3930" s="716"/>
      <c r="V3930" s="717">
        <v>42727</v>
      </c>
      <c r="W3930" s="717">
        <v>42727</v>
      </c>
      <c r="X3930" s="721" t="s">
        <v>14724</v>
      </c>
      <c r="Y3930" s="722">
        <v>7137946.9199999999</v>
      </c>
      <c r="Z3930" s="718" t="s">
        <v>13506</v>
      </c>
      <c r="AA3930" s="718">
        <v>4205100645</v>
      </c>
    </row>
    <row r="3931" spans="1:27" ht="90">
      <c r="A3931" s="475" t="s">
        <v>29653</v>
      </c>
      <c r="B3931" s="1181" t="s">
        <v>2047</v>
      </c>
      <c r="C3931" s="661">
        <v>4216003989</v>
      </c>
      <c r="D3931" s="715" t="s">
        <v>261</v>
      </c>
      <c r="E3931" s="716" t="s">
        <v>14725</v>
      </c>
      <c r="F3931" s="717">
        <v>42682</v>
      </c>
      <c r="G3931" s="717">
        <v>42695</v>
      </c>
      <c r="H3931" s="718" t="s">
        <v>14726</v>
      </c>
      <c r="I3931" s="719" t="s">
        <v>13873</v>
      </c>
      <c r="J3931" s="635">
        <v>2</v>
      </c>
      <c r="K3931" s="636">
        <v>2</v>
      </c>
      <c r="L3931" s="636">
        <f t="shared" si="131"/>
        <v>0</v>
      </c>
      <c r="M3931" s="637">
        <v>8163149.2999999998</v>
      </c>
      <c r="N3931" s="637">
        <v>8163149.2999999998</v>
      </c>
      <c r="O3931" s="665">
        <f t="shared" si="132"/>
        <v>0</v>
      </c>
      <c r="P3931" s="720">
        <f t="shared" si="133"/>
        <v>0</v>
      </c>
      <c r="Q3931" s="718" t="s">
        <v>13696</v>
      </c>
      <c r="R3931" s="718">
        <v>425303423</v>
      </c>
      <c r="S3931" s="718" t="s">
        <v>13706</v>
      </c>
      <c r="T3931" s="729">
        <v>42717</v>
      </c>
      <c r="U3931" s="716"/>
      <c r="V3931" s="717">
        <v>42732</v>
      </c>
      <c r="W3931" s="717">
        <v>42733</v>
      </c>
      <c r="X3931" s="721" t="s">
        <v>14727</v>
      </c>
      <c r="Y3931" s="722">
        <v>8163149.2999999998</v>
      </c>
      <c r="Z3931" s="718" t="s">
        <v>13696</v>
      </c>
      <c r="AA3931" s="718">
        <v>425303423</v>
      </c>
    </row>
    <row r="3932" spans="1:27" ht="90">
      <c r="A3932" s="475" t="s">
        <v>29654</v>
      </c>
      <c r="B3932" s="1181" t="s">
        <v>2047</v>
      </c>
      <c r="C3932" s="661">
        <v>4216003989</v>
      </c>
      <c r="D3932" s="715" t="s">
        <v>261</v>
      </c>
      <c r="E3932" s="716" t="s">
        <v>14728</v>
      </c>
      <c r="F3932" s="717">
        <v>42677</v>
      </c>
      <c r="G3932" s="717">
        <v>42691</v>
      </c>
      <c r="H3932" s="718" t="s">
        <v>14624</v>
      </c>
      <c r="I3932" s="719" t="s">
        <v>14729</v>
      </c>
      <c r="J3932" s="635">
        <v>2</v>
      </c>
      <c r="K3932" s="636">
        <v>2</v>
      </c>
      <c r="L3932" s="636">
        <f t="shared" si="131"/>
        <v>0</v>
      </c>
      <c r="M3932" s="637">
        <v>6692350.5999999996</v>
      </c>
      <c r="N3932" s="637">
        <v>6625427</v>
      </c>
      <c r="O3932" s="665">
        <f t="shared" si="132"/>
        <v>66923.599999999627</v>
      </c>
      <c r="P3932" s="720">
        <f t="shared" si="133"/>
        <v>1.0000014045886871</v>
      </c>
      <c r="Q3932" s="718" t="s">
        <v>13696</v>
      </c>
      <c r="R3932" s="718">
        <v>425303424</v>
      </c>
      <c r="S3932" s="718" t="s">
        <v>14730</v>
      </c>
      <c r="T3932" s="729">
        <v>42716</v>
      </c>
      <c r="U3932" s="716"/>
      <c r="V3932" s="717">
        <v>42727</v>
      </c>
      <c r="W3932" s="717">
        <v>42727</v>
      </c>
      <c r="X3932" s="721" t="s">
        <v>14731</v>
      </c>
      <c r="Y3932" s="722">
        <v>6625427</v>
      </c>
      <c r="Z3932" s="718" t="s">
        <v>13696</v>
      </c>
      <c r="AA3932" s="718">
        <v>425303424</v>
      </c>
    </row>
    <row r="3933" spans="1:27" ht="90">
      <c r="A3933" s="475" t="s">
        <v>29655</v>
      </c>
      <c r="B3933" s="1181" t="s">
        <v>2047</v>
      </c>
      <c r="C3933" s="661">
        <v>4216003989</v>
      </c>
      <c r="D3933" s="715" t="s">
        <v>261</v>
      </c>
      <c r="E3933" s="716" t="s">
        <v>14732</v>
      </c>
      <c r="F3933" s="717">
        <v>42677</v>
      </c>
      <c r="G3933" s="717">
        <v>42691</v>
      </c>
      <c r="H3933" s="718" t="s">
        <v>14562</v>
      </c>
      <c r="I3933" s="719" t="s">
        <v>13873</v>
      </c>
      <c r="J3933" s="635">
        <v>2</v>
      </c>
      <c r="K3933" s="636">
        <v>2</v>
      </c>
      <c r="L3933" s="636">
        <f t="shared" si="131"/>
        <v>0</v>
      </c>
      <c r="M3933" s="637">
        <v>10788133.050000001</v>
      </c>
      <c r="N3933" s="637">
        <v>10680251</v>
      </c>
      <c r="O3933" s="665">
        <f t="shared" si="132"/>
        <v>107882.05000000075</v>
      </c>
      <c r="P3933" s="720">
        <f t="shared" si="133"/>
        <v>1.0000066693652769</v>
      </c>
      <c r="Q3933" s="718" t="s">
        <v>13696</v>
      </c>
      <c r="R3933" s="718">
        <v>425303423</v>
      </c>
      <c r="S3933" s="718" t="s">
        <v>13706</v>
      </c>
      <c r="T3933" s="729">
        <v>42717</v>
      </c>
      <c r="U3933" s="716"/>
      <c r="V3933" s="717">
        <v>42731</v>
      </c>
      <c r="W3933" s="717">
        <v>42732</v>
      </c>
      <c r="X3933" s="721" t="s">
        <v>14675</v>
      </c>
      <c r="Y3933" s="722">
        <v>10680251</v>
      </c>
      <c r="Z3933" s="718" t="s">
        <v>13696</v>
      </c>
      <c r="AA3933" s="718">
        <v>425303423</v>
      </c>
    </row>
    <row r="3934" spans="1:27" ht="45">
      <c r="A3934" s="475" t="s">
        <v>29656</v>
      </c>
      <c r="B3934" s="1181" t="s">
        <v>2047</v>
      </c>
      <c r="C3934" s="661">
        <v>4216003989</v>
      </c>
      <c r="D3934" s="715" t="s">
        <v>261</v>
      </c>
      <c r="E3934" s="716" t="s">
        <v>14733</v>
      </c>
      <c r="F3934" s="717">
        <v>42685</v>
      </c>
      <c r="G3934" s="717">
        <v>42696</v>
      </c>
      <c r="H3934" s="718" t="s">
        <v>13695</v>
      </c>
      <c r="I3934" s="719" t="s">
        <v>13372</v>
      </c>
      <c r="J3934" s="635">
        <v>2</v>
      </c>
      <c r="K3934" s="636">
        <v>2</v>
      </c>
      <c r="L3934" s="636">
        <f t="shared" si="131"/>
        <v>0</v>
      </c>
      <c r="M3934" s="637">
        <v>2313952.92</v>
      </c>
      <c r="N3934" s="637">
        <v>2290813.38</v>
      </c>
      <c r="O3934" s="665">
        <f t="shared" si="132"/>
        <v>23139.540000000037</v>
      </c>
      <c r="P3934" s="720">
        <f t="shared" si="133"/>
        <v>1.0000004667337805</v>
      </c>
      <c r="Q3934" s="718" t="s">
        <v>14734</v>
      </c>
      <c r="R3934" s="718">
        <v>4205050419</v>
      </c>
      <c r="S3934" s="718" t="s">
        <v>14735</v>
      </c>
      <c r="T3934" s="729">
        <v>42713</v>
      </c>
      <c r="U3934" s="716"/>
      <c r="V3934" s="717">
        <v>42727</v>
      </c>
      <c r="W3934" s="717">
        <v>42727</v>
      </c>
      <c r="X3934" s="721" t="s">
        <v>14736</v>
      </c>
      <c r="Y3934" s="722">
        <v>2290813.38</v>
      </c>
      <c r="Z3934" s="718" t="s">
        <v>14734</v>
      </c>
      <c r="AA3934" s="718">
        <v>4205050419</v>
      </c>
    </row>
    <row r="3935" spans="1:27" ht="67.5">
      <c r="A3935" s="475" t="s">
        <v>29657</v>
      </c>
      <c r="B3935" s="1181" t="s">
        <v>2047</v>
      </c>
      <c r="C3935" s="661">
        <v>4216003989</v>
      </c>
      <c r="D3935" s="715" t="s">
        <v>261</v>
      </c>
      <c r="E3935" s="716" t="s">
        <v>14737</v>
      </c>
      <c r="F3935" s="717">
        <v>42675</v>
      </c>
      <c r="G3935" s="717">
        <v>42692</v>
      </c>
      <c r="H3935" s="718" t="s">
        <v>13202</v>
      </c>
      <c r="I3935" s="719" t="s">
        <v>13450</v>
      </c>
      <c r="J3935" s="635">
        <v>2</v>
      </c>
      <c r="K3935" s="636">
        <v>2</v>
      </c>
      <c r="L3935" s="636">
        <f t="shared" si="131"/>
        <v>0</v>
      </c>
      <c r="M3935" s="637">
        <v>67572.399999999994</v>
      </c>
      <c r="N3935" s="637">
        <v>50341.03</v>
      </c>
      <c r="O3935" s="665">
        <f t="shared" si="132"/>
        <v>17231.369999999995</v>
      </c>
      <c r="P3935" s="720">
        <f t="shared" si="133"/>
        <v>25.500603796816449</v>
      </c>
      <c r="Q3935" s="718" t="s">
        <v>13204</v>
      </c>
      <c r="R3935" s="718">
        <v>7726311464</v>
      </c>
      <c r="S3935" s="661" t="s">
        <v>13520</v>
      </c>
      <c r="T3935" s="729">
        <v>42710</v>
      </c>
      <c r="U3935" s="716"/>
      <c r="V3935" s="717">
        <v>42724</v>
      </c>
      <c r="W3935" s="717">
        <v>42724</v>
      </c>
      <c r="X3935" s="721" t="s">
        <v>14738</v>
      </c>
      <c r="Y3935" s="722">
        <v>50341.03</v>
      </c>
      <c r="Z3935" s="718" t="s">
        <v>13204</v>
      </c>
      <c r="AA3935" s="718">
        <v>7726311464</v>
      </c>
    </row>
    <row r="3936" spans="1:27" ht="67.5">
      <c r="A3936" s="475" t="s">
        <v>29658</v>
      </c>
      <c r="B3936" s="1181" t="s">
        <v>2047</v>
      </c>
      <c r="C3936" s="661">
        <v>4216003989</v>
      </c>
      <c r="D3936" s="715" t="s">
        <v>261</v>
      </c>
      <c r="E3936" s="716" t="s">
        <v>14739</v>
      </c>
      <c r="F3936" s="717">
        <v>42674</v>
      </c>
      <c r="G3936" s="717">
        <v>42692</v>
      </c>
      <c r="H3936" s="718" t="s">
        <v>13202</v>
      </c>
      <c r="I3936" s="719" t="s">
        <v>13431</v>
      </c>
      <c r="J3936" s="635">
        <v>2</v>
      </c>
      <c r="K3936" s="636">
        <v>2</v>
      </c>
      <c r="L3936" s="636">
        <f t="shared" si="131"/>
        <v>0</v>
      </c>
      <c r="M3936" s="637">
        <v>540031.5</v>
      </c>
      <c r="N3936" s="637">
        <v>488449.2</v>
      </c>
      <c r="O3936" s="665">
        <f t="shared" si="132"/>
        <v>51582.299999999988</v>
      </c>
      <c r="P3936" s="720">
        <f t="shared" si="133"/>
        <v>9.5517205940764569</v>
      </c>
      <c r="Q3936" s="718" t="s">
        <v>13204</v>
      </c>
      <c r="R3936" s="718">
        <v>7726311464</v>
      </c>
      <c r="S3936" s="661" t="s">
        <v>13520</v>
      </c>
      <c r="T3936" s="729">
        <v>42710</v>
      </c>
      <c r="U3936" s="716"/>
      <c r="V3936" s="717">
        <v>42724</v>
      </c>
      <c r="W3936" s="717">
        <v>42724</v>
      </c>
      <c r="X3936" s="721" t="s">
        <v>14740</v>
      </c>
      <c r="Y3936" s="722">
        <v>488449.2</v>
      </c>
      <c r="Z3936" s="718" t="s">
        <v>13204</v>
      </c>
      <c r="AA3936" s="718">
        <v>7726311464</v>
      </c>
    </row>
    <row r="3937" spans="1:27" ht="45">
      <c r="A3937" s="475" t="s">
        <v>29659</v>
      </c>
      <c r="B3937" s="1181" t="s">
        <v>2047</v>
      </c>
      <c r="C3937" s="661">
        <v>4216003989</v>
      </c>
      <c r="D3937" s="715" t="s">
        <v>261</v>
      </c>
      <c r="E3937" s="716" t="s">
        <v>14741</v>
      </c>
      <c r="F3937" s="717">
        <v>42674</v>
      </c>
      <c r="G3937" s="717">
        <v>42692</v>
      </c>
      <c r="H3937" s="718" t="s">
        <v>13202</v>
      </c>
      <c r="I3937" s="719" t="s">
        <v>13880</v>
      </c>
      <c r="J3937" s="635">
        <v>2</v>
      </c>
      <c r="K3937" s="636">
        <v>2</v>
      </c>
      <c r="L3937" s="636">
        <f t="shared" si="131"/>
        <v>0</v>
      </c>
      <c r="M3937" s="637">
        <v>255222.39999999999</v>
      </c>
      <c r="N3937" s="637">
        <v>233520.88</v>
      </c>
      <c r="O3937" s="665">
        <f t="shared" si="132"/>
        <v>21701.51999999999</v>
      </c>
      <c r="P3937" s="720">
        <f t="shared" si="133"/>
        <v>8.5029840640946901</v>
      </c>
      <c r="Q3937" s="718" t="s">
        <v>13225</v>
      </c>
      <c r="R3937" s="718">
        <v>5408130693</v>
      </c>
      <c r="S3937" s="718" t="s">
        <v>13527</v>
      </c>
      <c r="T3937" s="729">
        <v>42710</v>
      </c>
      <c r="U3937" s="716"/>
      <c r="V3937" s="717">
        <v>42723</v>
      </c>
      <c r="W3937" s="717">
        <v>42723</v>
      </c>
      <c r="X3937" s="721" t="s">
        <v>14742</v>
      </c>
      <c r="Y3937" s="722">
        <v>233520.88</v>
      </c>
      <c r="Z3937" s="718" t="s">
        <v>13225</v>
      </c>
      <c r="AA3937" s="718">
        <v>5408130693</v>
      </c>
    </row>
    <row r="3938" spans="1:27" ht="90">
      <c r="A3938" s="475" t="s">
        <v>29660</v>
      </c>
      <c r="B3938" s="1181" t="s">
        <v>2047</v>
      </c>
      <c r="C3938" s="661">
        <v>4216003989</v>
      </c>
      <c r="D3938" s="715" t="s">
        <v>261</v>
      </c>
      <c r="E3938" s="716" t="s">
        <v>14743</v>
      </c>
      <c r="F3938" s="717">
        <v>42674</v>
      </c>
      <c r="G3938" s="717">
        <v>42692</v>
      </c>
      <c r="H3938" s="718" t="s">
        <v>13202</v>
      </c>
      <c r="I3938" s="719" t="s">
        <v>14744</v>
      </c>
      <c r="J3938" s="635">
        <v>2</v>
      </c>
      <c r="K3938" s="636">
        <v>2</v>
      </c>
      <c r="L3938" s="636">
        <f t="shared" si="131"/>
        <v>0</v>
      </c>
      <c r="M3938" s="637">
        <v>493460</v>
      </c>
      <c r="N3938" s="637">
        <v>456450.5</v>
      </c>
      <c r="O3938" s="665">
        <f t="shared" si="132"/>
        <v>37009.5</v>
      </c>
      <c r="P3938" s="720">
        <f t="shared" si="133"/>
        <v>7.5</v>
      </c>
      <c r="Q3938" s="718" t="s">
        <v>14745</v>
      </c>
      <c r="R3938" s="718">
        <v>3810053158</v>
      </c>
      <c r="S3938" s="718" t="s">
        <v>14746</v>
      </c>
      <c r="T3938" s="729">
        <v>42710</v>
      </c>
      <c r="U3938" s="716"/>
      <c r="V3938" s="717">
        <v>42724</v>
      </c>
      <c r="W3938" s="717">
        <v>42724</v>
      </c>
      <c r="X3938" s="721" t="s">
        <v>14747</v>
      </c>
      <c r="Y3938" s="722">
        <v>456450.5</v>
      </c>
      <c r="Z3938" s="718" t="s">
        <v>14745</v>
      </c>
      <c r="AA3938" s="718">
        <v>3810053158</v>
      </c>
    </row>
    <row r="3939" spans="1:27" ht="56.25">
      <c r="A3939" s="475" t="s">
        <v>29661</v>
      </c>
      <c r="B3939" s="1181" t="s">
        <v>2047</v>
      </c>
      <c r="C3939" s="661">
        <v>4216003989</v>
      </c>
      <c r="D3939" s="715" t="s">
        <v>261</v>
      </c>
      <c r="E3939" s="716" t="s">
        <v>14748</v>
      </c>
      <c r="F3939" s="717">
        <v>42674</v>
      </c>
      <c r="G3939" s="717">
        <v>42696</v>
      </c>
      <c r="H3939" s="718" t="s">
        <v>13202</v>
      </c>
      <c r="I3939" s="719" t="s">
        <v>13450</v>
      </c>
      <c r="J3939" s="635">
        <v>2</v>
      </c>
      <c r="K3939" s="636">
        <v>2</v>
      </c>
      <c r="L3939" s="636">
        <f t="shared" si="131"/>
        <v>0</v>
      </c>
      <c r="M3939" s="637">
        <v>448484.6</v>
      </c>
      <c r="N3939" s="637">
        <v>428298</v>
      </c>
      <c r="O3939" s="665">
        <f t="shared" si="132"/>
        <v>20186.599999999977</v>
      </c>
      <c r="P3939" s="720">
        <f t="shared" si="133"/>
        <v>4.5010687100515838</v>
      </c>
      <c r="Q3939" s="718" t="s">
        <v>13682</v>
      </c>
      <c r="R3939" s="718">
        <v>7724922443</v>
      </c>
      <c r="S3939" s="718" t="s">
        <v>14749</v>
      </c>
      <c r="T3939" s="729">
        <v>42713</v>
      </c>
      <c r="U3939" s="716"/>
      <c r="V3939" s="717">
        <v>42726</v>
      </c>
      <c r="W3939" s="717">
        <v>42726</v>
      </c>
      <c r="X3939" s="721" t="s">
        <v>14750</v>
      </c>
      <c r="Y3939" s="722">
        <v>428298</v>
      </c>
      <c r="Z3939" s="718" t="s">
        <v>13682</v>
      </c>
      <c r="AA3939" s="718">
        <v>7724922443</v>
      </c>
    </row>
    <row r="3940" spans="1:27" ht="45">
      <c r="A3940" s="475" t="s">
        <v>29662</v>
      </c>
      <c r="B3940" s="1181" t="s">
        <v>2047</v>
      </c>
      <c r="C3940" s="661">
        <v>4216003989</v>
      </c>
      <c r="D3940" s="715" t="s">
        <v>261</v>
      </c>
      <c r="E3940" s="716" t="s">
        <v>14751</v>
      </c>
      <c r="F3940" s="717">
        <v>42675</v>
      </c>
      <c r="G3940" s="717">
        <v>42696</v>
      </c>
      <c r="H3940" s="718" t="s">
        <v>13202</v>
      </c>
      <c r="I3940" s="719" t="s">
        <v>13805</v>
      </c>
      <c r="J3940" s="635">
        <v>2</v>
      </c>
      <c r="K3940" s="636">
        <v>2</v>
      </c>
      <c r="L3940" s="636">
        <f t="shared" si="131"/>
        <v>0</v>
      </c>
      <c r="M3940" s="637">
        <v>58648.5</v>
      </c>
      <c r="N3940" s="637">
        <v>56879.9</v>
      </c>
      <c r="O3940" s="665">
        <f t="shared" si="132"/>
        <v>1768.5999999999985</v>
      </c>
      <c r="P3940" s="720">
        <f t="shared" si="133"/>
        <v>3.0155928966640175</v>
      </c>
      <c r="Q3940" s="718" t="s">
        <v>13220</v>
      </c>
      <c r="R3940" s="718">
        <v>7726311464</v>
      </c>
      <c r="S3940" s="718" t="s">
        <v>13793</v>
      </c>
      <c r="T3940" s="729">
        <v>42709</v>
      </c>
      <c r="U3940" s="716"/>
      <c r="V3940" s="717">
        <v>42720</v>
      </c>
      <c r="W3940" s="717">
        <v>42720</v>
      </c>
      <c r="X3940" s="721" t="s">
        <v>14752</v>
      </c>
      <c r="Y3940" s="722">
        <v>56879.9</v>
      </c>
      <c r="Z3940" s="718" t="s">
        <v>13220</v>
      </c>
      <c r="AA3940" s="718">
        <v>7726311464</v>
      </c>
    </row>
    <row r="3941" spans="1:27" ht="45">
      <c r="A3941" s="475" t="s">
        <v>29663</v>
      </c>
      <c r="B3941" s="1181" t="s">
        <v>2047</v>
      </c>
      <c r="C3941" s="661">
        <v>4216003989</v>
      </c>
      <c r="D3941" s="715" t="s">
        <v>261</v>
      </c>
      <c r="E3941" s="716" t="s">
        <v>14753</v>
      </c>
      <c r="F3941" s="717">
        <v>42675</v>
      </c>
      <c r="G3941" s="717">
        <v>42697</v>
      </c>
      <c r="H3941" s="718" t="s">
        <v>13202</v>
      </c>
      <c r="I3941" s="719" t="s">
        <v>13954</v>
      </c>
      <c r="J3941" s="635">
        <v>2</v>
      </c>
      <c r="K3941" s="636">
        <v>2</v>
      </c>
      <c r="L3941" s="636">
        <f t="shared" si="131"/>
        <v>0</v>
      </c>
      <c r="M3941" s="637">
        <v>78028.800000000003</v>
      </c>
      <c r="N3941" s="637">
        <v>55010.13</v>
      </c>
      <c r="O3941" s="665">
        <f t="shared" si="132"/>
        <v>23018.670000000006</v>
      </c>
      <c r="P3941" s="720">
        <f t="shared" si="133"/>
        <v>29.500222994586622</v>
      </c>
      <c r="Q3941" s="718" t="s">
        <v>13225</v>
      </c>
      <c r="R3941" s="718">
        <v>5408130693</v>
      </c>
      <c r="S3941" s="718" t="s">
        <v>13527</v>
      </c>
      <c r="T3941" s="729">
        <v>42716</v>
      </c>
      <c r="U3941" s="716"/>
      <c r="V3941" s="717">
        <v>42725</v>
      </c>
      <c r="W3941" s="717">
        <v>42725</v>
      </c>
      <c r="X3941" s="721" t="s">
        <v>14754</v>
      </c>
      <c r="Y3941" s="722">
        <v>55010.13</v>
      </c>
      <c r="Z3941" s="718" t="s">
        <v>13225</v>
      </c>
      <c r="AA3941" s="718">
        <v>5408130693</v>
      </c>
    </row>
    <row r="3942" spans="1:27" ht="45">
      <c r="A3942" s="475" t="s">
        <v>29664</v>
      </c>
      <c r="B3942" s="1181" t="s">
        <v>2047</v>
      </c>
      <c r="C3942" s="661">
        <v>4216003989</v>
      </c>
      <c r="D3942" s="715" t="s">
        <v>261</v>
      </c>
      <c r="E3942" s="716" t="s">
        <v>14755</v>
      </c>
      <c r="F3942" s="717">
        <v>42675</v>
      </c>
      <c r="G3942" s="717">
        <v>42697</v>
      </c>
      <c r="H3942" s="718" t="s">
        <v>13202</v>
      </c>
      <c r="I3942" s="719" t="s">
        <v>14756</v>
      </c>
      <c r="J3942" s="635">
        <v>2</v>
      </c>
      <c r="K3942" s="636">
        <v>2</v>
      </c>
      <c r="L3942" s="636">
        <f t="shared" si="131"/>
        <v>0</v>
      </c>
      <c r="M3942" s="637">
        <v>136222.79999999999</v>
      </c>
      <c r="N3942" s="637">
        <v>135541.68</v>
      </c>
      <c r="O3942" s="665">
        <f t="shared" si="132"/>
        <v>681.11999999999534</v>
      </c>
      <c r="P3942" s="720">
        <f t="shared" si="133"/>
        <v>0.50000440454901707</v>
      </c>
      <c r="Q3942" s="718" t="s">
        <v>13220</v>
      </c>
      <c r="R3942" s="718">
        <v>7726311465</v>
      </c>
      <c r="S3942" s="718" t="s">
        <v>14757</v>
      </c>
      <c r="T3942" s="729">
        <v>42716</v>
      </c>
      <c r="U3942" s="716"/>
      <c r="V3942" s="717">
        <v>42730</v>
      </c>
      <c r="W3942" s="717">
        <v>42730</v>
      </c>
      <c r="X3942" s="721" t="s">
        <v>14758</v>
      </c>
      <c r="Y3942" s="722">
        <v>135541.68</v>
      </c>
      <c r="Z3942" s="718" t="s">
        <v>13220</v>
      </c>
      <c r="AA3942" s="718">
        <v>7726311465</v>
      </c>
    </row>
    <row r="3943" spans="1:27" ht="45">
      <c r="A3943" s="475" t="s">
        <v>29665</v>
      </c>
      <c r="B3943" s="1181" t="s">
        <v>2047</v>
      </c>
      <c r="C3943" s="661">
        <v>4216003989</v>
      </c>
      <c r="D3943" s="715" t="s">
        <v>261</v>
      </c>
      <c r="E3943" s="716" t="s">
        <v>14759</v>
      </c>
      <c r="F3943" s="717">
        <v>42675</v>
      </c>
      <c r="G3943" s="717">
        <v>42696</v>
      </c>
      <c r="H3943" s="718" t="s">
        <v>13202</v>
      </c>
      <c r="I3943" s="719" t="s">
        <v>14756</v>
      </c>
      <c r="J3943" s="635">
        <v>3</v>
      </c>
      <c r="K3943" s="636">
        <v>2</v>
      </c>
      <c r="L3943" s="636">
        <f t="shared" si="131"/>
        <v>1</v>
      </c>
      <c r="M3943" s="637">
        <v>87350.399999999994</v>
      </c>
      <c r="N3943" s="637">
        <v>82109.279999999999</v>
      </c>
      <c r="O3943" s="665">
        <f t="shared" si="132"/>
        <v>5241.1199999999953</v>
      </c>
      <c r="P3943" s="720">
        <f t="shared" si="133"/>
        <v>6.0001099021870488</v>
      </c>
      <c r="Q3943" s="718" t="s">
        <v>13204</v>
      </c>
      <c r="R3943" s="718">
        <v>7726311464</v>
      </c>
      <c r="S3943" s="718" t="s">
        <v>14757</v>
      </c>
      <c r="T3943" s="729">
        <v>42713</v>
      </c>
      <c r="U3943" s="716"/>
      <c r="V3943" s="717">
        <v>42725</v>
      </c>
      <c r="W3943" s="717">
        <v>42725</v>
      </c>
      <c r="X3943" s="721" t="s">
        <v>14760</v>
      </c>
      <c r="Y3943" s="722">
        <v>82109.279999999999</v>
      </c>
      <c r="Z3943" s="718" t="s">
        <v>13204</v>
      </c>
      <c r="AA3943" s="718">
        <v>7726311464</v>
      </c>
    </row>
    <row r="3944" spans="1:27" ht="45">
      <c r="A3944" s="475" t="s">
        <v>29666</v>
      </c>
      <c r="B3944" s="1181" t="s">
        <v>2047</v>
      </c>
      <c r="C3944" s="661">
        <v>4216003989</v>
      </c>
      <c r="D3944" s="715" t="s">
        <v>261</v>
      </c>
      <c r="E3944" s="716" t="s">
        <v>14761</v>
      </c>
      <c r="F3944" s="717">
        <v>42675</v>
      </c>
      <c r="G3944" s="717">
        <v>42696</v>
      </c>
      <c r="H3944" s="718" t="s">
        <v>13202</v>
      </c>
      <c r="I3944" s="719" t="s">
        <v>14756</v>
      </c>
      <c r="J3944" s="635">
        <v>3</v>
      </c>
      <c r="K3944" s="636">
        <v>2</v>
      </c>
      <c r="L3944" s="636">
        <f t="shared" si="131"/>
        <v>1</v>
      </c>
      <c r="M3944" s="637">
        <v>84133.2</v>
      </c>
      <c r="N3944" s="637">
        <v>43748.88</v>
      </c>
      <c r="O3944" s="665">
        <f t="shared" si="132"/>
        <v>40384.32</v>
      </c>
      <c r="P3944" s="720">
        <f t="shared" si="133"/>
        <v>48.000456419106854</v>
      </c>
      <c r="Q3944" s="718" t="s">
        <v>13204</v>
      </c>
      <c r="R3944" s="718">
        <v>7726311464</v>
      </c>
      <c r="S3944" s="718" t="s">
        <v>14762</v>
      </c>
      <c r="T3944" s="729">
        <v>42713</v>
      </c>
      <c r="U3944" s="716"/>
      <c r="V3944" s="717">
        <v>42725</v>
      </c>
      <c r="W3944" s="717">
        <v>42725</v>
      </c>
      <c r="X3944" s="721" t="s">
        <v>14763</v>
      </c>
      <c r="Y3944" s="722">
        <v>43748.88</v>
      </c>
      <c r="Z3944" s="718" t="s">
        <v>13204</v>
      </c>
      <c r="AA3944" s="718">
        <v>7726311464</v>
      </c>
    </row>
    <row r="3945" spans="1:27" ht="45">
      <c r="A3945" s="475" t="s">
        <v>29667</v>
      </c>
      <c r="B3945" s="1181" t="s">
        <v>2047</v>
      </c>
      <c r="C3945" s="661">
        <v>4216003989</v>
      </c>
      <c r="D3945" s="715" t="s">
        <v>261</v>
      </c>
      <c r="E3945" s="716" t="s">
        <v>14764</v>
      </c>
      <c r="F3945" s="717">
        <v>42675</v>
      </c>
      <c r="G3945" s="717">
        <v>42697</v>
      </c>
      <c r="H3945" s="718" t="s">
        <v>13202</v>
      </c>
      <c r="I3945" s="719" t="s">
        <v>14765</v>
      </c>
      <c r="J3945" s="635">
        <v>2</v>
      </c>
      <c r="K3945" s="636">
        <v>2</v>
      </c>
      <c r="L3945" s="636">
        <f t="shared" si="131"/>
        <v>0</v>
      </c>
      <c r="M3945" s="637">
        <v>97754.3</v>
      </c>
      <c r="N3945" s="637">
        <v>71849.14</v>
      </c>
      <c r="O3945" s="665">
        <f t="shared" si="132"/>
        <v>25905.160000000003</v>
      </c>
      <c r="P3945" s="720">
        <f t="shared" si="133"/>
        <v>26.500276714170127</v>
      </c>
      <c r="Q3945" s="718" t="s">
        <v>13225</v>
      </c>
      <c r="R3945" s="718">
        <v>5408130693</v>
      </c>
      <c r="S3945" s="718" t="s">
        <v>13527</v>
      </c>
      <c r="T3945" s="729">
        <v>42716</v>
      </c>
      <c r="U3945" s="716"/>
      <c r="V3945" s="717">
        <v>42730</v>
      </c>
      <c r="W3945" s="717">
        <v>42730</v>
      </c>
      <c r="X3945" s="721" t="s">
        <v>14766</v>
      </c>
      <c r="Y3945" s="722">
        <v>71849.14</v>
      </c>
      <c r="Z3945" s="718" t="s">
        <v>13225</v>
      </c>
      <c r="AA3945" s="718">
        <v>5408130693</v>
      </c>
    </row>
    <row r="3946" spans="1:27" ht="45">
      <c r="A3946" s="475" t="s">
        <v>29668</v>
      </c>
      <c r="B3946" s="1181" t="s">
        <v>2047</v>
      </c>
      <c r="C3946" s="661">
        <v>4216003989</v>
      </c>
      <c r="D3946" s="715" t="s">
        <v>261</v>
      </c>
      <c r="E3946" s="716" t="s">
        <v>14767</v>
      </c>
      <c r="F3946" s="717">
        <v>42675</v>
      </c>
      <c r="G3946" s="717">
        <v>42696</v>
      </c>
      <c r="H3946" s="718" t="s">
        <v>13202</v>
      </c>
      <c r="I3946" s="719" t="s">
        <v>13360</v>
      </c>
      <c r="J3946" s="635">
        <v>2</v>
      </c>
      <c r="K3946" s="636">
        <v>2</v>
      </c>
      <c r="L3946" s="636">
        <f t="shared" si="131"/>
        <v>0</v>
      </c>
      <c r="M3946" s="637">
        <v>610770</v>
      </c>
      <c r="N3946" s="637">
        <v>494705.15</v>
      </c>
      <c r="O3946" s="665">
        <f t="shared" si="132"/>
        <v>116064.84999999998</v>
      </c>
      <c r="P3946" s="720">
        <f t="shared" si="133"/>
        <v>19.003037149827264</v>
      </c>
      <c r="Q3946" s="718" t="s">
        <v>13225</v>
      </c>
      <c r="R3946" s="718">
        <v>5408130693</v>
      </c>
      <c r="S3946" s="718" t="s">
        <v>13527</v>
      </c>
      <c r="T3946" s="729">
        <v>42713</v>
      </c>
      <c r="U3946" s="716"/>
      <c r="V3946" s="717">
        <v>42725</v>
      </c>
      <c r="W3946" s="717">
        <v>42725</v>
      </c>
      <c r="X3946" s="721" t="s">
        <v>14768</v>
      </c>
      <c r="Y3946" s="722">
        <v>494705.15</v>
      </c>
      <c r="Z3946" s="718" t="s">
        <v>13225</v>
      </c>
      <c r="AA3946" s="718">
        <v>5408130693</v>
      </c>
    </row>
    <row r="3947" spans="1:27" ht="45">
      <c r="A3947" s="475" t="s">
        <v>29669</v>
      </c>
      <c r="B3947" s="1181" t="s">
        <v>2047</v>
      </c>
      <c r="C3947" s="661">
        <v>4216003989</v>
      </c>
      <c r="D3947" s="715" t="s">
        <v>261</v>
      </c>
      <c r="E3947" s="716" t="s">
        <v>14769</v>
      </c>
      <c r="F3947" s="717">
        <v>42674</v>
      </c>
      <c r="G3947" s="717">
        <v>42696</v>
      </c>
      <c r="H3947" s="718" t="s">
        <v>13202</v>
      </c>
      <c r="I3947" s="719" t="s">
        <v>13957</v>
      </c>
      <c r="J3947" s="635">
        <v>2</v>
      </c>
      <c r="K3947" s="636">
        <v>2</v>
      </c>
      <c r="L3947" s="636">
        <f t="shared" si="131"/>
        <v>0</v>
      </c>
      <c r="M3947" s="637">
        <v>49347.4</v>
      </c>
      <c r="N3947" s="637">
        <v>45038.400000000001</v>
      </c>
      <c r="O3947" s="665">
        <f t="shared" si="132"/>
        <v>4309</v>
      </c>
      <c r="P3947" s="720">
        <f t="shared" si="133"/>
        <v>8.7319696681081496</v>
      </c>
      <c r="Q3947" s="718" t="s">
        <v>13204</v>
      </c>
      <c r="R3947" s="718">
        <v>7726311464</v>
      </c>
      <c r="S3947" s="718" t="s">
        <v>13793</v>
      </c>
      <c r="T3947" s="729">
        <v>42713</v>
      </c>
      <c r="U3947" s="716"/>
      <c r="V3947" s="717">
        <v>42725</v>
      </c>
      <c r="W3947" s="717">
        <v>42725</v>
      </c>
      <c r="X3947" s="721" t="s">
        <v>14770</v>
      </c>
      <c r="Y3947" s="722">
        <v>45038.400000000001</v>
      </c>
      <c r="Z3947" s="718" t="s">
        <v>13204</v>
      </c>
      <c r="AA3947" s="718">
        <v>7726311464</v>
      </c>
    </row>
    <row r="3948" spans="1:27" ht="33.75">
      <c r="A3948" s="475" t="s">
        <v>29670</v>
      </c>
      <c r="B3948" s="1181" t="s">
        <v>2047</v>
      </c>
      <c r="C3948" s="661">
        <v>4216003989</v>
      </c>
      <c r="D3948" s="715" t="s">
        <v>261</v>
      </c>
      <c r="E3948" s="716" t="s">
        <v>14771</v>
      </c>
      <c r="F3948" s="717">
        <v>42674</v>
      </c>
      <c r="G3948" s="717">
        <v>42698</v>
      </c>
      <c r="H3948" s="718" t="s">
        <v>13202</v>
      </c>
      <c r="I3948" s="719" t="s">
        <v>13344</v>
      </c>
      <c r="J3948" s="635">
        <v>2</v>
      </c>
      <c r="K3948" s="636">
        <v>2</v>
      </c>
      <c r="L3948" s="636">
        <f t="shared" si="131"/>
        <v>0</v>
      </c>
      <c r="M3948" s="637">
        <v>338278.5</v>
      </c>
      <c r="N3948" s="637">
        <v>284153.7</v>
      </c>
      <c r="O3948" s="665">
        <f t="shared" si="132"/>
        <v>54124.799999999988</v>
      </c>
      <c r="P3948" s="720">
        <f t="shared" si="133"/>
        <v>16.000070947458966</v>
      </c>
      <c r="Q3948" s="718" t="s">
        <v>13384</v>
      </c>
      <c r="R3948" s="718">
        <v>7731241639</v>
      </c>
      <c r="S3948" s="718" t="s">
        <v>13385</v>
      </c>
      <c r="T3948" s="729">
        <v>42717</v>
      </c>
      <c r="U3948" s="716"/>
      <c r="V3948" s="717">
        <v>42731</v>
      </c>
      <c r="W3948" s="717">
        <v>42731</v>
      </c>
      <c r="X3948" s="721" t="s">
        <v>14772</v>
      </c>
      <c r="Y3948" s="722">
        <v>284153.7</v>
      </c>
      <c r="Z3948" s="718" t="s">
        <v>13384</v>
      </c>
      <c r="AA3948" s="718">
        <v>7731241639</v>
      </c>
    </row>
    <row r="3949" spans="1:27" ht="45">
      <c r="A3949" s="475" t="s">
        <v>29671</v>
      </c>
      <c r="B3949" s="1181" t="s">
        <v>2047</v>
      </c>
      <c r="C3949" s="661">
        <v>4216003989</v>
      </c>
      <c r="D3949" s="715" t="s">
        <v>261</v>
      </c>
      <c r="E3949" s="716" t="s">
        <v>14773</v>
      </c>
      <c r="F3949" s="717">
        <v>42674</v>
      </c>
      <c r="G3949" s="717">
        <v>42698</v>
      </c>
      <c r="H3949" s="718" t="s">
        <v>13202</v>
      </c>
      <c r="I3949" s="719" t="s">
        <v>13667</v>
      </c>
      <c r="J3949" s="635">
        <v>2</v>
      </c>
      <c r="K3949" s="636">
        <v>2</v>
      </c>
      <c r="L3949" s="636">
        <f t="shared" si="131"/>
        <v>0</v>
      </c>
      <c r="M3949" s="637">
        <v>90054.2</v>
      </c>
      <c r="N3949" s="637">
        <v>85101.119999999995</v>
      </c>
      <c r="O3949" s="665">
        <f t="shared" si="132"/>
        <v>4953.0800000000017</v>
      </c>
      <c r="P3949" s="720">
        <f t="shared" si="133"/>
        <v>5.5001099337954287</v>
      </c>
      <c r="Q3949" s="718" t="s">
        <v>13225</v>
      </c>
      <c r="R3949" s="718">
        <v>5408130693</v>
      </c>
      <c r="S3949" s="718" t="s">
        <v>13527</v>
      </c>
      <c r="T3949" s="729">
        <v>42717</v>
      </c>
      <c r="U3949" s="716"/>
      <c r="V3949" s="717">
        <v>42731</v>
      </c>
      <c r="W3949" s="717">
        <v>42731</v>
      </c>
      <c r="X3949" s="721" t="s">
        <v>14774</v>
      </c>
      <c r="Y3949" s="722">
        <v>85101.119999999995</v>
      </c>
      <c r="Z3949" s="718" t="s">
        <v>13225</v>
      </c>
      <c r="AA3949" s="718">
        <v>5408130693</v>
      </c>
    </row>
    <row r="3950" spans="1:27" ht="45">
      <c r="A3950" s="475" t="s">
        <v>29672</v>
      </c>
      <c r="B3950" s="1181" t="s">
        <v>2047</v>
      </c>
      <c r="C3950" s="661">
        <v>4216003989</v>
      </c>
      <c r="D3950" s="715" t="s">
        <v>261</v>
      </c>
      <c r="E3950" s="716" t="s">
        <v>14775</v>
      </c>
      <c r="F3950" s="717">
        <v>42674</v>
      </c>
      <c r="G3950" s="717">
        <v>42698</v>
      </c>
      <c r="H3950" s="718" t="s">
        <v>13202</v>
      </c>
      <c r="I3950" s="719" t="s">
        <v>13957</v>
      </c>
      <c r="J3950" s="635">
        <v>2</v>
      </c>
      <c r="K3950" s="636">
        <v>2</v>
      </c>
      <c r="L3950" s="636">
        <f t="shared" si="131"/>
        <v>0</v>
      </c>
      <c r="M3950" s="637">
        <v>84136.5</v>
      </c>
      <c r="N3950" s="637">
        <v>83295.12</v>
      </c>
      <c r="O3950" s="665">
        <f t="shared" si="132"/>
        <v>841.38000000000466</v>
      </c>
      <c r="P3950" s="720">
        <f t="shared" si="133"/>
        <v>1.0000178281720906</v>
      </c>
      <c r="Q3950" s="718" t="s">
        <v>13225</v>
      </c>
      <c r="R3950" s="718">
        <v>5408130693</v>
      </c>
      <c r="S3950" s="718" t="s">
        <v>13527</v>
      </c>
      <c r="T3950" s="729">
        <v>42717</v>
      </c>
      <c r="U3950" s="716"/>
      <c r="V3950" s="717">
        <v>42731</v>
      </c>
      <c r="W3950" s="717">
        <v>42731</v>
      </c>
      <c r="X3950" s="721" t="s">
        <v>14776</v>
      </c>
      <c r="Y3950" s="722">
        <v>83295.12</v>
      </c>
      <c r="Z3950" s="718" t="s">
        <v>13225</v>
      </c>
      <c r="AA3950" s="718">
        <v>5408130693</v>
      </c>
    </row>
    <row r="3951" spans="1:27" ht="45">
      <c r="A3951" s="475" t="s">
        <v>29673</v>
      </c>
      <c r="B3951" s="1181" t="s">
        <v>2047</v>
      </c>
      <c r="C3951" s="661">
        <v>4216003989</v>
      </c>
      <c r="D3951" s="715" t="s">
        <v>261</v>
      </c>
      <c r="E3951" s="716" t="s">
        <v>14777</v>
      </c>
      <c r="F3951" s="717">
        <v>42674</v>
      </c>
      <c r="G3951" s="717">
        <v>42698</v>
      </c>
      <c r="H3951" s="718" t="s">
        <v>13202</v>
      </c>
      <c r="I3951" s="719" t="s">
        <v>13515</v>
      </c>
      <c r="J3951" s="635">
        <v>2</v>
      </c>
      <c r="K3951" s="636">
        <v>2</v>
      </c>
      <c r="L3951" s="636">
        <f t="shared" si="131"/>
        <v>0</v>
      </c>
      <c r="M3951" s="637">
        <v>144109.82</v>
      </c>
      <c r="N3951" s="637">
        <v>143389.26999999999</v>
      </c>
      <c r="O3951" s="665">
        <f t="shared" si="132"/>
        <v>720.55000000001746</v>
      </c>
      <c r="P3951" s="720">
        <f t="shared" si="133"/>
        <v>0.50000062452372163</v>
      </c>
      <c r="Q3951" s="718" t="s">
        <v>13225</v>
      </c>
      <c r="R3951" s="718">
        <v>5408130693</v>
      </c>
      <c r="S3951" s="718" t="s">
        <v>13527</v>
      </c>
      <c r="T3951" s="729">
        <v>42711</v>
      </c>
      <c r="U3951" s="716"/>
      <c r="V3951" s="717">
        <v>42731</v>
      </c>
      <c r="W3951" s="717">
        <v>42731</v>
      </c>
      <c r="X3951" s="721" t="s">
        <v>14778</v>
      </c>
      <c r="Y3951" s="722">
        <v>143389.26999999999</v>
      </c>
      <c r="Z3951" s="718" t="s">
        <v>13225</v>
      </c>
      <c r="AA3951" s="718">
        <v>5408130693</v>
      </c>
    </row>
    <row r="3952" spans="1:27" ht="67.5">
      <c r="A3952" s="475" t="s">
        <v>29674</v>
      </c>
      <c r="B3952" s="1181" t="s">
        <v>2047</v>
      </c>
      <c r="C3952" s="661">
        <v>4216003989</v>
      </c>
      <c r="D3952" s="715" t="s">
        <v>261</v>
      </c>
      <c r="E3952" s="716" t="s">
        <v>14779</v>
      </c>
      <c r="F3952" s="717">
        <v>42676</v>
      </c>
      <c r="G3952" s="717">
        <v>42702</v>
      </c>
      <c r="H3952" s="718" t="s">
        <v>14780</v>
      </c>
      <c r="I3952" s="719" t="s">
        <v>2482</v>
      </c>
      <c r="J3952" s="635">
        <v>3</v>
      </c>
      <c r="K3952" s="636">
        <v>2</v>
      </c>
      <c r="L3952" s="636">
        <f t="shared" si="131"/>
        <v>1</v>
      </c>
      <c r="M3952" s="637">
        <v>624554</v>
      </c>
      <c r="N3952" s="637">
        <v>471538.27</v>
      </c>
      <c r="O3952" s="665">
        <f t="shared" si="132"/>
        <v>153015.72999999998</v>
      </c>
      <c r="P3952" s="720">
        <f t="shared" si="133"/>
        <v>24.5</v>
      </c>
      <c r="Q3952" s="718" t="s">
        <v>13885</v>
      </c>
      <c r="R3952" s="718">
        <v>4220036056</v>
      </c>
      <c r="S3952" s="718" t="s">
        <v>13886</v>
      </c>
      <c r="T3952" s="729">
        <v>42720</v>
      </c>
      <c r="U3952" s="716"/>
      <c r="V3952" s="717">
        <v>42730</v>
      </c>
      <c r="W3952" s="717">
        <v>42730</v>
      </c>
      <c r="X3952" s="721" t="s">
        <v>14781</v>
      </c>
      <c r="Y3952" s="722">
        <v>471538.27</v>
      </c>
      <c r="Z3952" s="718" t="s">
        <v>13885</v>
      </c>
      <c r="AA3952" s="718">
        <v>4220036056</v>
      </c>
    </row>
    <row r="3953" spans="1:27" ht="45">
      <c r="A3953" s="475" t="s">
        <v>29675</v>
      </c>
      <c r="B3953" s="1181" t="s">
        <v>2047</v>
      </c>
      <c r="C3953" s="661">
        <v>4216003989</v>
      </c>
      <c r="D3953" s="715" t="s">
        <v>261</v>
      </c>
      <c r="E3953" s="716" t="s">
        <v>14782</v>
      </c>
      <c r="F3953" s="717">
        <v>42674</v>
      </c>
      <c r="G3953" s="717">
        <v>42699</v>
      </c>
      <c r="H3953" s="718" t="s">
        <v>13202</v>
      </c>
      <c r="I3953" s="719" t="s">
        <v>13515</v>
      </c>
      <c r="J3953" s="635">
        <v>2</v>
      </c>
      <c r="K3953" s="636">
        <v>2</v>
      </c>
      <c r="L3953" s="636">
        <f t="shared" si="131"/>
        <v>0</v>
      </c>
      <c r="M3953" s="637">
        <v>210514.5</v>
      </c>
      <c r="N3953" s="637">
        <v>208409.34</v>
      </c>
      <c r="O3953" s="665">
        <f t="shared" si="132"/>
        <v>2105.1600000000035</v>
      </c>
      <c r="P3953" s="720">
        <f t="shared" si="133"/>
        <v>1.0000071253999181</v>
      </c>
      <c r="Q3953" s="718" t="s">
        <v>13961</v>
      </c>
      <c r="R3953" s="718">
        <v>5408130693</v>
      </c>
      <c r="S3953" s="718" t="s">
        <v>13527</v>
      </c>
      <c r="T3953" s="729">
        <v>42717</v>
      </c>
      <c r="U3953" s="716"/>
      <c r="V3953" s="717">
        <v>42730</v>
      </c>
      <c r="W3953" s="717">
        <v>42730</v>
      </c>
      <c r="X3953" s="721" t="s">
        <v>14783</v>
      </c>
      <c r="Y3953" s="722">
        <v>208409.34</v>
      </c>
      <c r="Z3953" s="718" t="s">
        <v>13961</v>
      </c>
      <c r="AA3953" s="718">
        <v>5408130693</v>
      </c>
    </row>
    <row r="3954" spans="1:27" ht="45">
      <c r="A3954" s="475" t="s">
        <v>29676</v>
      </c>
      <c r="B3954" s="1181" t="s">
        <v>2047</v>
      </c>
      <c r="C3954" s="661">
        <v>4216003989</v>
      </c>
      <c r="D3954" s="715" t="s">
        <v>261</v>
      </c>
      <c r="E3954" s="716" t="s">
        <v>14784</v>
      </c>
      <c r="F3954" s="717">
        <v>42674</v>
      </c>
      <c r="G3954" s="717">
        <v>42699</v>
      </c>
      <c r="H3954" s="718" t="s">
        <v>13202</v>
      </c>
      <c r="I3954" s="719" t="s">
        <v>13519</v>
      </c>
      <c r="J3954" s="635">
        <v>2</v>
      </c>
      <c r="K3954" s="636">
        <v>2</v>
      </c>
      <c r="L3954" s="636">
        <f t="shared" si="131"/>
        <v>0</v>
      </c>
      <c r="M3954" s="637">
        <v>149637.1</v>
      </c>
      <c r="N3954" s="637">
        <v>131300</v>
      </c>
      <c r="O3954" s="665">
        <f t="shared" si="132"/>
        <v>18337.100000000006</v>
      </c>
      <c r="P3954" s="720">
        <f t="shared" si="133"/>
        <v>12.254380765197936</v>
      </c>
      <c r="Q3954" s="718" t="s">
        <v>13961</v>
      </c>
      <c r="R3954" s="718">
        <v>5408130693</v>
      </c>
      <c r="S3954" s="718" t="s">
        <v>13527</v>
      </c>
      <c r="T3954" s="729">
        <v>42717</v>
      </c>
      <c r="U3954" s="716"/>
      <c r="V3954" s="717">
        <v>42731</v>
      </c>
      <c r="W3954" s="717">
        <v>42731</v>
      </c>
      <c r="X3954" s="721" t="s">
        <v>14785</v>
      </c>
      <c r="Y3954" s="722">
        <v>131300</v>
      </c>
      <c r="Z3954" s="718" t="s">
        <v>13961</v>
      </c>
      <c r="AA3954" s="718">
        <v>5408130693</v>
      </c>
    </row>
    <row r="3955" spans="1:27" ht="45">
      <c r="A3955" s="475" t="s">
        <v>29677</v>
      </c>
      <c r="B3955" s="1181" t="s">
        <v>2047</v>
      </c>
      <c r="C3955" s="661">
        <v>4216003989</v>
      </c>
      <c r="D3955" s="715" t="s">
        <v>261</v>
      </c>
      <c r="E3955" s="716" t="s">
        <v>14786</v>
      </c>
      <c r="F3955" s="717">
        <v>42675</v>
      </c>
      <c r="G3955" s="717">
        <v>42702</v>
      </c>
      <c r="H3955" s="718" t="s">
        <v>13202</v>
      </c>
      <c r="I3955" s="719" t="s">
        <v>13515</v>
      </c>
      <c r="J3955" s="635">
        <v>2</v>
      </c>
      <c r="K3955" s="636">
        <v>2</v>
      </c>
      <c r="L3955" s="636">
        <f t="shared" si="131"/>
        <v>0</v>
      </c>
      <c r="M3955" s="637">
        <v>73444.600000000006</v>
      </c>
      <c r="N3955" s="637">
        <v>69037.84</v>
      </c>
      <c r="O3955" s="665">
        <f t="shared" si="132"/>
        <v>4406.7600000000093</v>
      </c>
      <c r="P3955" s="720">
        <f t="shared" si="133"/>
        <v>6.0001143719211569</v>
      </c>
      <c r="Q3955" s="718" t="s">
        <v>13220</v>
      </c>
      <c r="R3955" s="718">
        <v>7726311464</v>
      </c>
      <c r="S3955" s="718" t="s">
        <v>13793</v>
      </c>
      <c r="T3955" s="729">
        <v>42717</v>
      </c>
      <c r="U3955" s="716"/>
      <c r="V3955" s="717">
        <v>42730</v>
      </c>
      <c r="W3955" s="717">
        <v>42730</v>
      </c>
      <c r="X3955" s="721" t="s">
        <v>14787</v>
      </c>
      <c r="Y3955" s="722">
        <v>69037.84</v>
      </c>
      <c r="Z3955" s="718" t="s">
        <v>13220</v>
      </c>
      <c r="AA3955" s="718">
        <v>7726311464</v>
      </c>
    </row>
    <row r="3956" spans="1:27" ht="45">
      <c r="A3956" s="475" t="s">
        <v>29678</v>
      </c>
      <c r="B3956" s="1181" t="s">
        <v>2047</v>
      </c>
      <c r="C3956" s="661">
        <v>4216003989</v>
      </c>
      <c r="D3956" s="715" t="s">
        <v>261</v>
      </c>
      <c r="E3956" s="716" t="s">
        <v>14788</v>
      </c>
      <c r="F3956" s="717">
        <v>42675</v>
      </c>
      <c r="G3956" s="717">
        <v>42702</v>
      </c>
      <c r="H3956" s="718" t="s">
        <v>13202</v>
      </c>
      <c r="I3956" s="719" t="s">
        <v>14765</v>
      </c>
      <c r="J3956" s="635">
        <v>2</v>
      </c>
      <c r="K3956" s="636">
        <v>2</v>
      </c>
      <c r="L3956" s="636">
        <f t="shared" si="131"/>
        <v>0</v>
      </c>
      <c r="M3956" s="637">
        <v>206039.6</v>
      </c>
      <c r="N3956" s="637">
        <v>180284.6</v>
      </c>
      <c r="O3956" s="665">
        <f t="shared" si="132"/>
        <v>25755</v>
      </c>
      <c r="P3956" s="720">
        <f t="shared" si="133"/>
        <v>12.500024267179711</v>
      </c>
      <c r="Q3956" s="718" t="s">
        <v>13961</v>
      </c>
      <c r="R3956" s="718">
        <v>5408130693</v>
      </c>
      <c r="S3956" s="718" t="s">
        <v>13527</v>
      </c>
      <c r="T3956" s="729">
        <v>42717</v>
      </c>
      <c r="U3956" s="716"/>
      <c r="V3956" s="717">
        <v>42731</v>
      </c>
      <c r="W3956" s="717">
        <v>42731</v>
      </c>
      <c r="X3956" s="721" t="s">
        <v>14789</v>
      </c>
      <c r="Y3956" s="722">
        <v>180284.6</v>
      </c>
      <c r="Z3956" s="718" t="s">
        <v>13961</v>
      </c>
      <c r="AA3956" s="718">
        <v>5408130693</v>
      </c>
    </row>
    <row r="3957" spans="1:27" ht="45">
      <c r="A3957" s="475" t="s">
        <v>29679</v>
      </c>
      <c r="B3957" s="1181" t="s">
        <v>2047</v>
      </c>
      <c r="C3957" s="661">
        <v>4216003989</v>
      </c>
      <c r="D3957" s="715" t="s">
        <v>261</v>
      </c>
      <c r="E3957" s="716" t="s">
        <v>14790</v>
      </c>
      <c r="F3957" s="717">
        <v>42674</v>
      </c>
      <c r="G3957" s="717">
        <v>42702</v>
      </c>
      <c r="H3957" s="718" t="s">
        <v>13202</v>
      </c>
      <c r="I3957" s="719" t="s">
        <v>13515</v>
      </c>
      <c r="J3957" s="635">
        <v>2</v>
      </c>
      <c r="K3957" s="636">
        <v>2</v>
      </c>
      <c r="L3957" s="636">
        <f t="shared" si="131"/>
        <v>0</v>
      </c>
      <c r="M3957" s="637">
        <v>25083.31</v>
      </c>
      <c r="N3957" s="637">
        <v>23219.75</v>
      </c>
      <c r="O3957" s="665">
        <f t="shared" si="132"/>
        <v>1863.5600000000013</v>
      </c>
      <c r="P3957" s="720">
        <f t="shared" si="133"/>
        <v>7.4294819942025185</v>
      </c>
      <c r="Q3957" s="718" t="s">
        <v>13220</v>
      </c>
      <c r="R3957" s="718">
        <v>7726311464</v>
      </c>
      <c r="S3957" s="718" t="s">
        <v>13793</v>
      </c>
      <c r="T3957" s="729">
        <v>42717</v>
      </c>
      <c r="U3957" s="716"/>
      <c r="V3957" s="717">
        <v>42730</v>
      </c>
      <c r="W3957" s="717">
        <v>42730</v>
      </c>
      <c r="X3957" s="721" t="s">
        <v>14787</v>
      </c>
      <c r="Y3957" s="722">
        <v>23219.75</v>
      </c>
      <c r="Z3957" s="718" t="s">
        <v>13220</v>
      </c>
      <c r="AA3957" s="718">
        <v>7726311464</v>
      </c>
    </row>
    <row r="3958" spans="1:27" ht="45">
      <c r="A3958" s="475" t="s">
        <v>29680</v>
      </c>
      <c r="B3958" s="1181" t="s">
        <v>2047</v>
      </c>
      <c r="C3958" s="661">
        <v>4216003989</v>
      </c>
      <c r="D3958" s="715" t="s">
        <v>261</v>
      </c>
      <c r="E3958" s="716" t="s">
        <v>14791</v>
      </c>
      <c r="F3958" s="717">
        <v>42674</v>
      </c>
      <c r="G3958" s="717">
        <v>42702</v>
      </c>
      <c r="H3958" s="718" t="s">
        <v>13202</v>
      </c>
      <c r="I3958" s="719" t="s">
        <v>13515</v>
      </c>
      <c r="J3958" s="635">
        <v>2</v>
      </c>
      <c r="K3958" s="636">
        <v>2</v>
      </c>
      <c r="L3958" s="636">
        <f t="shared" si="131"/>
        <v>0</v>
      </c>
      <c r="M3958" s="637">
        <v>48179.94</v>
      </c>
      <c r="N3958" s="637">
        <v>47786.720000000001</v>
      </c>
      <c r="O3958" s="665">
        <f t="shared" si="132"/>
        <v>393.22000000000116</v>
      </c>
      <c r="P3958" s="720">
        <f t="shared" si="133"/>
        <v>0.81614879553606556</v>
      </c>
      <c r="Q3958" s="718" t="s">
        <v>13220</v>
      </c>
      <c r="R3958" s="718">
        <v>7726311464</v>
      </c>
      <c r="S3958" s="718" t="s">
        <v>13793</v>
      </c>
      <c r="T3958" s="729">
        <v>42717</v>
      </c>
      <c r="U3958" s="716"/>
      <c r="V3958" s="717">
        <v>42730</v>
      </c>
      <c r="W3958" s="717">
        <v>42730</v>
      </c>
      <c r="X3958" s="721" t="s">
        <v>14792</v>
      </c>
      <c r="Y3958" s="722">
        <v>47786.720000000001</v>
      </c>
      <c r="Z3958" s="718" t="s">
        <v>13220</v>
      </c>
      <c r="AA3958" s="718">
        <v>7726311464</v>
      </c>
    </row>
    <row r="3959" spans="1:27" ht="45">
      <c r="A3959" s="475" t="s">
        <v>29681</v>
      </c>
      <c r="B3959" s="1181" t="s">
        <v>2047</v>
      </c>
      <c r="C3959" s="661">
        <v>4216003989</v>
      </c>
      <c r="D3959" s="715" t="s">
        <v>261</v>
      </c>
      <c r="E3959" s="716" t="s">
        <v>14793</v>
      </c>
      <c r="F3959" s="717">
        <v>42675</v>
      </c>
      <c r="G3959" s="717">
        <v>42699</v>
      </c>
      <c r="H3959" s="718" t="s">
        <v>13202</v>
      </c>
      <c r="I3959" s="719" t="s">
        <v>14794</v>
      </c>
      <c r="J3959" s="635">
        <v>2</v>
      </c>
      <c r="K3959" s="636">
        <v>2</v>
      </c>
      <c r="L3959" s="636">
        <f t="shared" si="131"/>
        <v>0</v>
      </c>
      <c r="M3959" s="637">
        <v>70688</v>
      </c>
      <c r="N3959" s="637">
        <v>65739.839999999997</v>
      </c>
      <c r="O3959" s="665">
        <f t="shared" si="132"/>
        <v>4948.1600000000035</v>
      </c>
      <c r="P3959" s="720">
        <f t="shared" si="133"/>
        <v>7</v>
      </c>
      <c r="Q3959" s="718" t="s">
        <v>13961</v>
      </c>
      <c r="R3959" s="718">
        <v>5408130693</v>
      </c>
      <c r="S3959" s="718" t="s">
        <v>13527</v>
      </c>
      <c r="T3959" s="729">
        <v>42717</v>
      </c>
      <c r="U3959" s="716"/>
      <c r="V3959" s="717">
        <v>42731</v>
      </c>
      <c r="W3959" s="717">
        <v>42731</v>
      </c>
      <c r="X3959" s="721" t="s">
        <v>14795</v>
      </c>
      <c r="Y3959" s="722">
        <v>65739.839999999997</v>
      </c>
      <c r="Z3959" s="718" t="s">
        <v>13961</v>
      </c>
      <c r="AA3959" s="718">
        <v>5408130693</v>
      </c>
    </row>
    <row r="3960" spans="1:27" ht="67.5">
      <c r="A3960" s="475" t="s">
        <v>29682</v>
      </c>
      <c r="B3960" s="1181" t="s">
        <v>2047</v>
      </c>
      <c r="C3960" s="661">
        <v>4216003989</v>
      </c>
      <c r="D3960" s="715" t="s">
        <v>261</v>
      </c>
      <c r="E3960" s="716" t="s">
        <v>14796</v>
      </c>
      <c r="F3960" s="717">
        <v>42675</v>
      </c>
      <c r="G3960" s="717">
        <v>42702</v>
      </c>
      <c r="H3960" s="718" t="s">
        <v>13202</v>
      </c>
      <c r="I3960" s="719" t="s">
        <v>13344</v>
      </c>
      <c r="J3960" s="635">
        <v>2</v>
      </c>
      <c r="K3960" s="636">
        <v>2</v>
      </c>
      <c r="L3960" s="636">
        <f t="shared" si="131"/>
        <v>0</v>
      </c>
      <c r="M3960" s="637">
        <v>158457.72</v>
      </c>
      <c r="N3960" s="637">
        <v>139442.76</v>
      </c>
      <c r="O3960" s="665">
        <f t="shared" si="132"/>
        <v>19014.959999999992</v>
      </c>
      <c r="P3960" s="720">
        <f t="shared" si="133"/>
        <v>12.000021204394457</v>
      </c>
      <c r="Q3960" s="718" t="s">
        <v>14797</v>
      </c>
      <c r="R3960" s="718">
        <v>1901120601</v>
      </c>
      <c r="S3960" s="718" t="s">
        <v>14798</v>
      </c>
      <c r="T3960" s="729">
        <v>42717</v>
      </c>
      <c r="U3960" s="716"/>
      <c r="V3960" s="717">
        <v>42730</v>
      </c>
      <c r="W3960" s="717">
        <v>42730</v>
      </c>
      <c r="X3960" s="721" t="s">
        <v>14799</v>
      </c>
      <c r="Y3960" s="722">
        <v>139442.76</v>
      </c>
      <c r="Z3960" s="718" t="s">
        <v>14797</v>
      </c>
      <c r="AA3960" s="718">
        <v>1901120601</v>
      </c>
    </row>
    <row r="3961" spans="1:27" ht="90">
      <c r="A3961" s="475" t="s">
        <v>29683</v>
      </c>
      <c r="B3961" s="1181" t="s">
        <v>2047</v>
      </c>
      <c r="C3961" s="661">
        <v>4216003989</v>
      </c>
      <c r="D3961" s="715" t="s">
        <v>261</v>
      </c>
      <c r="E3961" s="716" t="s">
        <v>14800</v>
      </c>
      <c r="F3961" s="717">
        <v>42675</v>
      </c>
      <c r="G3961" s="717">
        <v>42702</v>
      </c>
      <c r="H3961" s="718" t="s">
        <v>13202</v>
      </c>
      <c r="I3961" s="719" t="s">
        <v>14219</v>
      </c>
      <c r="J3961" s="635">
        <v>2</v>
      </c>
      <c r="K3961" s="636">
        <v>2</v>
      </c>
      <c r="L3961" s="636">
        <f t="shared" si="131"/>
        <v>0</v>
      </c>
      <c r="M3961" s="637">
        <v>450432</v>
      </c>
      <c r="N3961" s="637">
        <v>345000</v>
      </c>
      <c r="O3961" s="665">
        <f t="shared" si="132"/>
        <v>105432</v>
      </c>
      <c r="P3961" s="720">
        <f t="shared" si="133"/>
        <v>23.406862745098039</v>
      </c>
      <c r="Q3961" s="718" t="s">
        <v>14801</v>
      </c>
      <c r="R3961" s="718">
        <v>4211014264</v>
      </c>
      <c r="S3961" s="718" t="s">
        <v>14221</v>
      </c>
      <c r="T3961" s="729">
        <v>42717</v>
      </c>
      <c r="U3961" s="716"/>
      <c r="V3961" s="717">
        <v>42730</v>
      </c>
      <c r="W3961" s="717">
        <v>42730</v>
      </c>
      <c r="X3961" s="721" t="s">
        <v>14018</v>
      </c>
      <c r="Y3961" s="722">
        <v>345000</v>
      </c>
      <c r="Z3961" s="718" t="s">
        <v>14801</v>
      </c>
      <c r="AA3961" s="718">
        <v>4211014264</v>
      </c>
    </row>
    <row r="3962" spans="1:27" ht="33.75">
      <c r="A3962" s="475" t="s">
        <v>29684</v>
      </c>
      <c r="B3962" s="1181" t="s">
        <v>2047</v>
      </c>
      <c r="C3962" s="661">
        <v>4216003989</v>
      </c>
      <c r="D3962" s="715" t="s">
        <v>261</v>
      </c>
      <c r="E3962" s="716" t="s">
        <v>14802</v>
      </c>
      <c r="F3962" s="717">
        <v>42675</v>
      </c>
      <c r="G3962" s="717">
        <v>42702</v>
      </c>
      <c r="H3962" s="718" t="s">
        <v>13202</v>
      </c>
      <c r="I3962" s="719" t="s">
        <v>13333</v>
      </c>
      <c r="J3962" s="635">
        <v>2</v>
      </c>
      <c r="K3962" s="636">
        <v>2</v>
      </c>
      <c r="L3962" s="636">
        <f t="shared" si="131"/>
        <v>0</v>
      </c>
      <c r="M3962" s="637">
        <v>692520</v>
      </c>
      <c r="N3962" s="637">
        <v>612880.19999999995</v>
      </c>
      <c r="O3962" s="665">
        <f t="shared" si="132"/>
        <v>79639.800000000047</v>
      </c>
      <c r="P3962" s="720">
        <f t="shared" si="133"/>
        <v>11.500000000000014</v>
      </c>
      <c r="Q3962" s="718" t="s">
        <v>13783</v>
      </c>
      <c r="R3962" s="718">
        <v>7731241639</v>
      </c>
      <c r="S3962" s="718" t="s">
        <v>13975</v>
      </c>
      <c r="T3962" s="729">
        <v>42717</v>
      </c>
      <c r="U3962" s="716"/>
      <c r="V3962" s="717">
        <v>42732</v>
      </c>
      <c r="W3962" s="717">
        <v>42732</v>
      </c>
      <c r="X3962" s="721" t="s">
        <v>14803</v>
      </c>
      <c r="Y3962" s="722">
        <v>612880.19999999995</v>
      </c>
      <c r="Z3962" s="718" t="s">
        <v>13783</v>
      </c>
      <c r="AA3962" s="718">
        <v>7731241639</v>
      </c>
    </row>
    <row r="3963" spans="1:27" ht="45">
      <c r="A3963" s="475" t="s">
        <v>29685</v>
      </c>
      <c r="B3963" s="1181" t="s">
        <v>2047</v>
      </c>
      <c r="C3963" s="661">
        <v>4216003989</v>
      </c>
      <c r="D3963" s="715" t="s">
        <v>261</v>
      </c>
      <c r="E3963" s="716" t="s">
        <v>14804</v>
      </c>
      <c r="F3963" s="717">
        <v>42675</v>
      </c>
      <c r="G3963" s="717">
        <v>42702</v>
      </c>
      <c r="H3963" s="718" t="s">
        <v>13202</v>
      </c>
      <c r="I3963" s="719" t="s">
        <v>13445</v>
      </c>
      <c r="J3963" s="635">
        <v>2</v>
      </c>
      <c r="K3963" s="636">
        <v>2</v>
      </c>
      <c r="L3963" s="636">
        <f t="shared" si="131"/>
        <v>0</v>
      </c>
      <c r="M3963" s="637">
        <v>501408.6</v>
      </c>
      <c r="N3963" s="637">
        <v>466309.9</v>
      </c>
      <c r="O3963" s="665">
        <f t="shared" si="132"/>
        <v>35098.699999999953</v>
      </c>
      <c r="P3963" s="720">
        <f t="shared" si="133"/>
        <v>7.0000195449379987</v>
      </c>
      <c r="Q3963" s="718" t="s">
        <v>13220</v>
      </c>
      <c r="R3963" s="718">
        <v>7726311464</v>
      </c>
      <c r="S3963" s="718" t="s">
        <v>13793</v>
      </c>
      <c r="T3963" s="729">
        <v>42717</v>
      </c>
      <c r="U3963" s="716"/>
      <c r="V3963" s="717">
        <v>42730</v>
      </c>
      <c r="W3963" s="717">
        <v>42730</v>
      </c>
      <c r="X3963" s="721" t="s">
        <v>14805</v>
      </c>
      <c r="Y3963" s="722">
        <v>466309.9</v>
      </c>
      <c r="Z3963" s="718" t="s">
        <v>13220</v>
      </c>
      <c r="AA3963" s="718">
        <v>7726311464</v>
      </c>
    </row>
    <row r="3964" spans="1:27" ht="45">
      <c r="A3964" s="475" t="s">
        <v>29686</v>
      </c>
      <c r="B3964" s="1181" t="s">
        <v>2047</v>
      </c>
      <c r="C3964" s="661">
        <v>4216003989</v>
      </c>
      <c r="D3964" s="715" t="s">
        <v>261</v>
      </c>
      <c r="E3964" s="716" t="s">
        <v>14806</v>
      </c>
      <c r="F3964" s="717">
        <v>42675</v>
      </c>
      <c r="G3964" s="717">
        <v>42702</v>
      </c>
      <c r="H3964" s="718" t="s">
        <v>13202</v>
      </c>
      <c r="I3964" s="719" t="s">
        <v>14526</v>
      </c>
      <c r="J3964" s="635">
        <v>2</v>
      </c>
      <c r="K3964" s="636">
        <v>2</v>
      </c>
      <c r="L3964" s="636">
        <f t="shared" si="131"/>
        <v>0</v>
      </c>
      <c r="M3964" s="637">
        <v>65811.899999999994</v>
      </c>
      <c r="N3964" s="637">
        <v>25995.68</v>
      </c>
      <c r="O3964" s="665">
        <f t="shared" si="132"/>
        <v>39816.219999999994</v>
      </c>
      <c r="P3964" s="720">
        <f t="shared" si="133"/>
        <v>60.500031149381797</v>
      </c>
      <c r="Q3964" s="718" t="s">
        <v>13220</v>
      </c>
      <c r="R3964" s="718">
        <v>7726311465</v>
      </c>
      <c r="S3964" s="718" t="s">
        <v>14757</v>
      </c>
      <c r="T3964" s="729">
        <v>42717</v>
      </c>
      <c r="U3964" s="716"/>
      <c r="V3964" s="717">
        <v>42732</v>
      </c>
      <c r="W3964" s="717">
        <v>42732</v>
      </c>
      <c r="X3964" s="721" t="s">
        <v>14807</v>
      </c>
      <c r="Y3964" s="722">
        <v>25995.68</v>
      </c>
      <c r="Z3964" s="718" t="s">
        <v>13220</v>
      </c>
      <c r="AA3964" s="718">
        <v>7726311465</v>
      </c>
    </row>
    <row r="3965" spans="1:27" ht="45">
      <c r="A3965" s="475" t="s">
        <v>29687</v>
      </c>
      <c r="B3965" s="1181" t="s">
        <v>2047</v>
      </c>
      <c r="C3965" s="661">
        <v>4216003989</v>
      </c>
      <c r="D3965" s="715" t="s">
        <v>261</v>
      </c>
      <c r="E3965" s="716" t="s">
        <v>14808</v>
      </c>
      <c r="F3965" s="717">
        <v>42675</v>
      </c>
      <c r="G3965" s="717">
        <v>42702</v>
      </c>
      <c r="H3965" s="718" t="s">
        <v>13202</v>
      </c>
      <c r="I3965" s="719" t="s">
        <v>13445</v>
      </c>
      <c r="J3965" s="635">
        <v>2</v>
      </c>
      <c r="K3965" s="636">
        <v>2</v>
      </c>
      <c r="L3965" s="636">
        <f t="shared" ref="L3965:L4028" si="134">J3965-K3965</f>
        <v>0</v>
      </c>
      <c r="M3965" s="637">
        <v>95058</v>
      </c>
      <c r="N3965" s="637">
        <v>72244.08</v>
      </c>
      <c r="O3965" s="665">
        <f t="shared" ref="O3965:O4028" si="135">M3965-N3965</f>
        <v>22813.919999999998</v>
      </c>
      <c r="P3965" s="720">
        <f t="shared" ref="P3965:P4028" si="136">100-N3965/M3965*100</f>
        <v>24</v>
      </c>
      <c r="Q3965" s="718" t="s">
        <v>13225</v>
      </c>
      <c r="R3965" s="718">
        <v>5408130693</v>
      </c>
      <c r="S3965" s="718" t="s">
        <v>13527</v>
      </c>
      <c r="T3965" s="729">
        <v>42717</v>
      </c>
      <c r="U3965" s="716"/>
      <c r="V3965" s="717">
        <v>42731</v>
      </c>
      <c r="W3965" s="717">
        <v>42731</v>
      </c>
      <c r="X3965" s="721" t="s">
        <v>14809</v>
      </c>
      <c r="Y3965" s="722">
        <v>72244.08</v>
      </c>
      <c r="Z3965" s="718" t="s">
        <v>13225</v>
      </c>
      <c r="AA3965" s="718">
        <v>5408130693</v>
      </c>
    </row>
    <row r="3966" spans="1:27" ht="45">
      <c r="A3966" s="475" t="s">
        <v>29688</v>
      </c>
      <c r="B3966" s="1181" t="s">
        <v>2047</v>
      </c>
      <c r="C3966" s="661">
        <v>4216003989</v>
      </c>
      <c r="D3966" s="715" t="s">
        <v>261</v>
      </c>
      <c r="E3966" s="716" t="s">
        <v>14810</v>
      </c>
      <c r="F3966" s="717">
        <v>42675</v>
      </c>
      <c r="G3966" s="717">
        <v>42702</v>
      </c>
      <c r="H3966" s="718" t="s">
        <v>13202</v>
      </c>
      <c r="I3966" s="719" t="s">
        <v>13938</v>
      </c>
      <c r="J3966" s="635">
        <v>2</v>
      </c>
      <c r="K3966" s="636">
        <v>2</v>
      </c>
      <c r="L3966" s="636">
        <f t="shared" si="134"/>
        <v>0</v>
      </c>
      <c r="M3966" s="637">
        <v>94926.2</v>
      </c>
      <c r="N3966" s="637">
        <v>91558.5</v>
      </c>
      <c r="O3966" s="665">
        <f t="shared" si="135"/>
        <v>3367.6999999999971</v>
      </c>
      <c r="P3966" s="720">
        <f t="shared" si="136"/>
        <v>3.5477033737787877</v>
      </c>
      <c r="Q3966" s="718" t="s">
        <v>13961</v>
      </c>
      <c r="R3966" s="718">
        <v>5408130693</v>
      </c>
      <c r="S3966" s="718" t="s">
        <v>13527</v>
      </c>
      <c r="T3966" s="729">
        <v>42717</v>
      </c>
      <c r="U3966" s="716"/>
      <c r="V3966" s="717">
        <v>42730</v>
      </c>
      <c r="W3966" s="717">
        <v>42730</v>
      </c>
      <c r="X3966" s="721" t="s">
        <v>14811</v>
      </c>
      <c r="Y3966" s="722">
        <v>91558.5</v>
      </c>
      <c r="Z3966" s="718" t="s">
        <v>13961</v>
      </c>
      <c r="AA3966" s="718">
        <v>5408130693</v>
      </c>
    </row>
    <row r="3967" spans="1:27" ht="67.5">
      <c r="A3967" s="475" t="s">
        <v>29689</v>
      </c>
      <c r="B3967" s="1181" t="s">
        <v>2047</v>
      </c>
      <c r="C3967" s="661">
        <v>4216003989</v>
      </c>
      <c r="D3967" s="715" t="s">
        <v>261</v>
      </c>
      <c r="E3967" s="716" t="s">
        <v>14812</v>
      </c>
      <c r="F3967" s="717">
        <v>42675</v>
      </c>
      <c r="G3967" s="717">
        <v>42702</v>
      </c>
      <c r="H3967" s="718" t="s">
        <v>13202</v>
      </c>
      <c r="I3967" s="719" t="s">
        <v>13572</v>
      </c>
      <c r="J3967" s="635">
        <v>2</v>
      </c>
      <c r="K3967" s="636">
        <v>2</v>
      </c>
      <c r="L3967" s="636">
        <f t="shared" si="134"/>
        <v>0</v>
      </c>
      <c r="M3967" s="637">
        <v>194530.76</v>
      </c>
      <c r="N3967" s="637">
        <v>190640.12</v>
      </c>
      <c r="O3967" s="665">
        <f t="shared" si="135"/>
        <v>3890.640000000014</v>
      </c>
      <c r="P3967" s="720">
        <f t="shared" si="136"/>
        <v>2.0000127486265029</v>
      </c>
      <c r="Q3967" s="718" t="s">
        <v>14797</v>
      </c>
      <c r="R3967" s="718">
        <v>1901120601</v>
      </c>
      <c r="S3967" s="718" t="s">
        <v>14798</v>
      </c>
      <c r="T3967" s="729">
        <v>42717</v>
      </c>
      <c r="U3967" s="716"/>
      <c r="V3967" s="717">
        <v>42730</v>
      </c>
      <c r="W3967" s="717">
        <v>42730</v>
      </c>
      <c r="X3967" s="721" t="s">
        <v>14813</v>
      </c>
      <c r="Y3967" s="722">
        <v>190640.12</v>
      </c>
      <c r="Z3967" s="718" t="s">
        <v>14797</v>
      </c>
      <c r="AA3967" s="718">
        <v>1901120601</v>
      </c>
    </row>
    <row r="3968" spans="1:27" ht="67.5">
      <c r="A3968" s="475" t="s">
        <v>29690</v>
      </c>
      <c r="B3968" s="1181" t="s">
        <v>2047</v>
      </c>
      <c r="C3968" s="661">
        <v>4216003989</v>
      </c>
      <c r="D3968" s="715" t="s">
        <v>261</v>
      </c>
      <c r="E3968" s="716" t="s">
        <v>14814</v>
      </c>
      <c r="F3968" s="717">
        <v>42675</v>
      </c>
      <c r="G3968" s="717">
        <v>42702</v>
      </c>
      <c r="H3968" s="718" t="s">
        <v>13202</v>
      </c>
      <c r="I3968" s="719" t="s">
        <v>13935</v>
      </c>
      <c r="J3968" s="635">
        <v>2</v>
      </c>
      <c r="K3968" s="636">
        <v>2</v>
      </c>
      <c r="L3968" s="636">
        <f t="shared" si="134"/>
        <v>0</v>
      </c>
      <c r="M3968" s="637">
        <v>372474.9</v>
      </c>
      <c r="N3968" s="637">
        <v>346401.58</v>
      </c>
      <c r="O3968" s="665">
        <f t="shared" si="135"/>
        <v>26073.320000000007</v>
      </c>
      <c r="P3968" s="720">
        <f t="shared" si="136"/>
        <v>7.0000206725339069</v>
      </c>
      <c r="Q3968" s="718" t="s">
        <v>13682</v>
      </c>
      <c r="R3968" s="718">
        <v>7724922443</v>
      </c>
      <c r="S3968" s="718" t="s">
        <v>13614</v>
      </c>
      <c r="T3968" s="729">
        <v>42717</v>
      </c>
      <c r="U3968" s="716"/>
      <c r="V3968" s="717">
        <v>42731</v>
      </c>
      <c r="W3968" s="717">
        <v>42731</v>
      </c>
      <c r="X3968" s="721" t="s">
        <v>14815</v>
      </c>
      <c r="Y3968" s="722">
        <v>346401.58</v>
      </c>
      <c r="Z3968" s="718" t="s">
        <v>13682</v>
      </c>
      <c r="AA3968" s="718">
        <v>7724922443</v>
      </c>
    </row>
    <row r="3969" spans="1:27" ht="225">
      <c r="A3969" s="475" t="s">
        <v>29691</v>
      </c>
      <c r="B3969" s="1181" t="s">
        <v>2047</v>
      </c>
      <c r="C3969" s="661">
        <v>4216003989</v>
      </c>
      <c r="D3969" s="715" t="s">
        <v>261</v>
      </c>
      <c r="E3969" s="716" t="s">
        <v>14816</v>
      </c>
      <c r="F3969" s="748">
        <v>42612</v>
      </c>
      <c r="G3969" s="717">
        <v>42625</v>
      </c>
      <c r="H3969" s="718" t="s">
        <v>14817</v>
      </c>
      <c r="I3969" s="719" t="s">
        <v>14818</v>
      </c>
      <c r="J3969" s="635">
        <v>3</v>
      </c>
      <c r="K3969" s="636">
        <v>3</v>
      </c>
      <c r="L3969" s="636">
        <f t="shared" si="134"/>
        <v>0</v>
      </c>
      <c r="M3969" s="637">
        <v>164667.48000000001</v>
      </c>
      <c r="N3969" s="637">
        <v>104176.66</v>
      </c>
      <c r="O3969" s="665">
        <f t="shared" si="135"/>
        <v>60490.820000000007</v>
      </c>
      <c r="P3969" s="720">
        <f t="shared" si="136"/>
        <v>36.735134344680567</v>
      </c>
      <c r="Q3969" s="718" t="s">
        <v>14513</v>
      </c>
      <c r="R3969" s="718">
        <v>4221009432</v>
      </c>
      <c r="S3969" s="718" t="s">
        <v>14514</v>
      </c>
      <c r="T3969" s="729">
        <v>42640</v>
      </c>
      <c r="U3969" s="716"/>
      <c r="V3969" s="717">
        <v>42655</v>
      </c>
      <c r="W3969" s="717">
        <v>42655</v>
      </c>
      <c r="X3969" s="721" t="s">
        <v>14819</v>
      </c>
      <c r="Y3969" s="722">
        <v>104176.66</v>
      </c>
      <c r="Z3969" s="718" t="s">
        <v>14513</v>
      </c>
      <c r="AA3969" s="718">
        <v>4221009432</v>
      </c>
    </row>
    <row r="3970" spans="1:27" ht="56.25">
      <c r="A3970" s="475" t="s">
        <v>29692</v>
      </c>
      <c r="B3970" s="1181" t="s">
        <v>2047</v>
      </c>
      <c r="C3970" s="661">
        <v>4216003989</v>
      </c>
      <c r="D3970" s="715" t="s">
        <v>261</v>
      </c>
      <c r="E3970" s="716" t="s">
        <v>14820</v>
      </c>
      <c r="F3970" s="717">
        <v>42619</v>
      </c>
      <c r="G3970" s="717">
        <v>42632</v>
      </c>
      <c r="H3970" s="718" t="s">
        <v>14821</v>
      </c>
      <c r="I3970" s="719" t="s">
        <v>13344</v>
      </c>
      <c r="J3970" s="635">
        <v>5</v>
      </c>
      <c r="K3970" s="636">
        <v>3</v>
      </c>
      <c r="L3970" s="636">
        <f t="shared" si="134"/>
        <v>2</v>
      </c>
      <c r="M3970" s="637">
        <v>1031372.16</v>
      </c>
      <c r="N3970" s="637">
        <v>758056.83</v>
      </c>
      <c r="O3970" s="665">
        <f t="shared" si="135"/>
        <v>273315.33000000007</v>
      </c>
      <c r="P3970" s="720">
        <f t="shared" si="136"/>
        <v>26.500165565841925</v>
      </c>
      <c r="Q3970" s="718" t="s">
        <v>13715</v>
      </c>
      <c r="R3970" s="718">
        <v>6646015620</v>
      </c>
      <c r="S3970" s="718" t="s">
        <v>13716</v>
      </c>
      <c r="T3970" s="729">
        <v>42647</v>
      </c>
      <c r="U3970" s="716"/>
      <c r="V3970" s="717">
        <v>42661</v>
      </c>
      <c r="W3970" s="717">
        <v>42661</v>
      </c>
      <c r="X3970" s="721" t="s">
        <v>14822</v>
      </c>
      <c r="Y3970" s="722">
        <v>758056.83</v>
      </c>
      <c r="Z3970" s="718" t="s">
        <v>13715</v>
      </c>
      <c r="AA3970" s="718">
        <v>6646015620</v>
      </c>
    </row>
    <row r="3971" spans="1:27" ht="90">
      <c r="A3971" s="475" t="s">
        <v>29693</v>
      </c>
      <c r="B3971" s="1181" t="s">
        <v>2047</v>
      </c>
      <c r="C3971" s="661">
        <v>4216003989</v>
      </c>
      <c r="D3971" s="715" t="s">
        <v>261</v>
      </c>
      <c r="E3971" s="716" t="s">
        <v>14823</v>
      </c>
      <c r="F3971" s="717" t="s">
        <v>651</v>
      </c>
      <c r="G3971" s="717">
        <v>42634</v>
      </c>
      <c r="H3971" s="718" t="s">
        <v>14824</v>
      </c>
      <c r="I3971" s="719" t="s">
        <v>13344</v>
      </c>
      <c r="J3971" s="635">
        <v>4</v>
      </c>
      <c r="K3971" s="636">
        <v>3</v>
      </c>
      <c r="L3971" s="636">
        <f t="shared" si="134"/>
        <v>1</v>
      </c>
      <c r="M3971" s="637">
        <v>483466.5</v>
      </c>
      <c r="N3971" s="637">
        <v>198958.66</v>
      </c>
      <c r="O3971" s="665">
        <f t="shared" si="135"/>
        <v>284507.83999999997</v>
      </c>
      <c r="P3971" s="720">
        <f t="shared" si="136"/>
        <v>58.847477539808857</v>
      </c>
      <c r="Q3971" s="718" t="s">
        <v>14480</v>
      </c>
      <c r="R3971" s="718">
        <v>5404489876</v>
      </c>
      <c r="S3971" s="718" t="s">
        <v>14481</v>
      </c>
      <c r="T3971" s="729">
        <v>42650</v>
      </c>
      <c r="U3971" s="716"/>
      <c r="V3971" s="717">
        <v>42661</v>
      </c>
      <c r="W3971" s="717">
        <v>42661</v>
      </c>
      <c r="X3971" s="721" t="s">
        <v>14825</v>
      </c>
      <c r="Y3971" s="722">
        <v>198958.66</v>
      </c>
      <c r="Z3971" s="718" t="s">
        <v>14480</v>
      </c>
      <c r="AA3971" s="718">
        <v>5404489876</v>
      </c>
    </row>
    <row r="3972" spans="1:27" ht="67.5">
      <c r="A3972" s="475" t="s">
        <v>29694</v>
      </c>
      <c r="B3972" s="1181" t="s">
        <v>2047</v>
      </c>
      <c r="C3972" s="661">
        <v>4216003989</v>
      </c>
      <c r="D3972" s="715" t="s">
        <v>261</v>
      </c>
      <c r="E3972" s="716" t="s">
        <v>14826</v>
      </c>
      <c r="F3972" s="717">
        <v>42657</v>
      </c>
      <c r="G3972" s="717">
        <v>42670</v>
      </c>
      <c r="H3972" s="718" t="s">
        <v>14827</v>
      </c>
      <c r="I3972" s="719" t="s">
        <v>14433</v>
      </c>
      <c r="J3972" s="635">
        <v>3</v>
      </c>
      <c r="K3972" s="636">
        <v>3</v>
      </c>
      <c r="L3972" s="636">
        <f t="shared" si="134"/>
        <v>0</v>
      </c>
      <c r="M3972" s="637">
        <v>710160</v>
      </c>
      <c r="N3972" s="637">
        <v>585520.12</v>
      </c>
      <c r="O3972" s="665">
        <f t="shared" si="135"/>
        <v>124639.88</v>
      </c>
      <c r="P3972" s="720">
        <f t="shared" si="136"/>
        <v>17.550957530697303</v>
      </c>
      <c r="Q3972" s="718" t="s">
        <v>13204</v>
      </c>
      <c r="R3972" s="718">
        <v>7726311464</v>
      </c>
      <c r="S3972" s="718" t="s">
        <v>13520</v>
      </c>
      <c r="T3972" s="729">
        <v>42688</v>
      </c>
      <c r="U3972" s="716"/>
      <c r="V3972" s="717">
        <v>42702</v>
      </c>
      <c r="W3972" s="717">
        <v>42702</v>
      </c>
      <c r="X3972" s="721" t="s">
        <v>14828</v>
      </c>
      <c r="Y3972" s="722">
        <v>585520.12</v>
      </c>
      <c r="Z3972" s="718" t="s">
        <v>13204</v>
      </c>
      <c r="AA3972" s="718">
        <v>7726311464</v>
      </c>
    </row>
    <row r="3973" spans="1:27" ht="157.5">
      <c r="A3973" s="475" t="s">
        <v>29695</v>
      </c>
      <c r="B3973" s="1181" t="s">
        <v>2047</v>
      </c>
      <c r="C3973" s="661">
        <v>4216003989</v>
      </c>
      <c r="D3973" s="715" t="s">
        <v>261</v>
      </c>
      <c r="E3973" s="716" t="s">
        <v>14829</v>
      </c>
      <c r="F3973" s="717">
        <v>42674</v>
      </c>
      <c r="G3973" s="717">
        <v>42685</v>
      </c>
      <c r="H3973" s="718" t="s">
        <v>14830</v>
      </c>
      <c r="I3973" s="719" t="s">
        <v>13757</v>
      </c>
      <c r="J3973" s="635">
        <v>3</v>
      </c>
      <c r="K3973" s="636">
        <v>3</v>
      </c>
      <c r="L3973" s="636">
        <f t="shared" si="134"/>
        <v>0</v>
      </c>
      <c r="M3973" s="637">
        <v>199395.99</v>
      </c>
      <c r="N3973" s="725">
        <v>180751.98</v>
      </c>
      <c r="O3973" s="665">
        <f t="shared" si="135"/>
        <v>18644.00999999998</v>
      </c>
      <c r="P3973" s="720">
        <f t="shared" si="136"/>
        <v>9.3502432019821384</v>
      </c>
      <c r="Q3973" s="718" t="s">
        <v>14831</v>
      </c>
      <c r="R3973" s="718">
        <v>2224156463</v>
      </c>
      <c r="S3973" s="718" t="s">
        <v>14832</v>
      </c>
      <c r="T3973" s="729">
        <v>42702</v>
      </c>
      <c r="U3973" s="716"/>
      <c r="V3973" s="717">
        <v>42716</v>
      </c>
      <c r="W3973" s="717">
        <v>42716</v>
      </c>
      <c r="X3973" s="721" t="s">
        <v>14833</v>
      </c>
      <c r="Y3973" s="728">
        <v>180751.98</v>
      </c>
      <c r="Z3973" s="718" t="s">
        <v>14831</v>
      </c>
      <c r="AA3973" s="718">
        <v>2224156463</v>
      </c>
    </row>
    <row r="3974" spans="1:27" ht="67.5">
      <c r="A3974" s="475" t="s">
        <v>29696</v>
      </c>
      <c r="B3974" s="1181" t="s">
        <v>2047</v>
      </c>
      <c r="C3974" s="661">
        <v>4216003989</v>
      </c>
      <c r="D3974" s="715" t="s">
        <v>261</v>
      </c>
      <c r="E3974" s="716" t="s">
        <v>14834</v>
      </c>
      <c r="F3974" s="717">
        <v>42674</v>
      </c>
      <c r="G3974" s="717">
        <v>42685</v>
      </c>
      <c r="H3974" s="718" t="s">
        <v>14835</v>
      </c>
      <c r="I3974" s="719" t="s">
        <v>13333</v>
      </c>
      <c r="J3974" s="635">
        <v>3</v>
      </c>
      <c r="K3974" s="636">
        <v>3</v>
      </c>
      <c r="L3974" s="636">
        <f t="shared" si="134"/>
        <v>0</v>
      </c>
      <c r="M3974" s="637">
        <v>145374</v>
      </c>
      <c r="N3974" s="725">
        <v>103215.54</v>
      </c>
      <c r="O3974" s="665">
        <f t="shared" si="135"/>
        <v>42158.460000000006</v>
      </c>
      <c r="P3974" s="720">
        <f t="shared" si="136"/>
        <v>29</v>
      </c>
      <c r="Q3974" s="718" t="s">
        <v>13613</v>
      </c>
      <c r="R3974" s="718">
        <v>7724922443</v>
      </c>
      <c r="S3974" s="718" t="s">
        <v>13614</v>
      </c>
      <c r="T3974" s="729">
        <v>42703</v>
      </c>
      <c r="U3974" s="716"/>
      <c r="V3974" s="717">
        <v>42716</v>
      </c>
      <c r="W3974" s="717">
        <v>42716</v>
      </c>
      <c r="X3974" s="721" t="s">
        <v>14836</v>
      </c>
      <c r="Y3974" s="728">
        <v>103215.54</v>
      </c>
      <c r="Z3974" s="718" t="s">
        <v>13613</v>
      </c>
      <c r="AA3974" s="718">
        <v>7724922443</v>
      </c>
    </row>
    <row r="3975" spans="1:27" ht="67.5">
      <c r="A3975" s="475" t="s">
        <v>29697</v>
      </c>
      <c r="B3975" s="1181" t="s">
        <v>2047</v>
      </c>
      <c r="C3975" s="661">
        <v>4216003989</v>
      </c>
      <c r="D3975" s="715" t="s">
        <v>261</v>
      </c>
      <c r="E3975" s="716" t="s">
        <v>14837</v>
      </c>
      <c r="F3975" s="717">
        <v>42674</v>
      </c>
      <c r="G3975" s="717">
        <v>42685</v>
      </c>
      <c r="H3975" s="718" t="s">
        <v>14683</v>
      </c>
      <c r="I3975" s="719" t="s">
        <v>13381</v>
      </c>
      <c r="J3975" s="635">
        <v>3</v>
      </c>
      <c r="K3975" s="636">
        <v>3</v>
      </c>
      <c r="L3975" s="636">
        <f t="shared" si="134"/>
        <v>0</v>
      </c>
      <c r="M3975" s="637">
        <v>191803.2</v>
      </c>
      <c r="N3975" s="725">
        <v>134262.12</v>
      </c>
      <c r="O3975" s="665">
        <f t="shared" si="135"/>
        <v>57541.080000000016</v>
      </c>
      <c r="P3975" s="720">
        <f t="shared" si="136"/>
        <v>30.000062564128243</v>
      </c>
      <c r="Q3975" s="718" t="s">
        <v>14484</v>
      </c>
      <c r="R3975" s="718">
        <v>5408152658</v>
      </c>
      <c r="S3975" s="718" t="s">
        <v>14684</v>
      </c>
      <c r="T3975" s="729">
        <v>42703</v>
      </c>
      <c r="U3975" s="716"/>
      <c r="V3975" s="717">
        <v>42716</v>
      </c>
      <c r="W3975" s="717">
        <v>42716</v>
      </c>
      <c r="X3975" s="721" t="s">
        <v>14838</v>
      </c>
      <c r="Y3975" s="728">
        <v>134262.12</v>
      </c>
      <c r="Z3975" s="718" t="s">
        <v>14484</v>
      </c>
      <c r="AA3975" s="718">
        <v>5408152658</v>
      </c>
    </row>
    <row r="3976" spans="1:27" ht="56.25">
      <c r="A3976" s="475" t="s">
        <v>29698</v>
      </c>
      <c r="B3976" s="1181" t="s">
        <v>2047</v>
      </c>
      <c r="C3976" s="661">
        <v>4216003989</v>
      </c>
      <c r="D3976" s="715" t="s">
        <v>261</v>
      </c>
      <c r="E3976" s="716" t="s">
        <v>14839</v>
      </c>
      <c r="F3976" s="717">
        <v>42674</v>
      </c>
      <c r="G3976" s="717">
        <v>42688</v>
      </c>
      <c r="H3976" s="718" t="s">
        <v>14840</v>
      </c>
      <c r="I3976" s="719" t="s">
        <v>13344</v>
      </c>
      <c r="J3976" s="635">
        <v>4</v>
      </c>
      <c r="K3976" s="636">
        <v>3</v>
      </c>
      <c r="L3976" s="636">
        <f t="shared" si="134"/>
        <v>1</v>
      </c>
      <c r="M3976" s="637">
        <v>831501.12</v>
      </c>
      <c r="N3976" s="725">
        <v>769138.2</v>
      </c>
      <c r="O3976" s="665">
        <f t="shared" si="135"/>
        <v>62362.920000000042</v>
      </c>
      <c r="P3976" s="720">
        <f t="shared" si="136"/>
        <v>7.5000404088451518</v>
      </c>
      <c r="Q3976" s="718" t="s">
        <v>13715</v>
      </c>
      <c r="R3976" s="718">
        <v>6646015620</v>
      </c>
      <c r="S3976" s="718" t="s">
        <v>13716</v>
      </c>
      <c r="T3976" s="729">
        <v>42703</v>
      </c>
      <c r="U3976" s="716"/>
      <c r="V3976" s="717">
        <v>42716</v>
      </c>
      <c r="W3976" s="717">
        <v>42716</v>
      </c>
      <c r="X3976" s="721" t="s">
        <v>14841</v>
      </c>
      <c r="Y3976" s="728">
        <v>769138.2</v>
      </c>
      <c r="Z3976" s="718" t="s">
        <v>13715</v>
      </c>
      <c r="AA3976" s="718">
        <v>6646015620</v>
      </c>
    </row>
    <row r="3977" spans="1:27" ht="33.75">
      <c r="A3977" s="475" t="s">
        <v>29699</v>
      </c>
      <c r="B3977" s="1181" t="s">
        <v>2047</v>
      </c>
      <c r="C3977" s="661">
        <v>4216003989</v>
      </c>
      <c r="D3977" s="715" t="s">
        <v>261</v>
      </c>
      <c r="E3977" s="716" t="s">
        <v>14842</v>
      </c>
      <c r="F3977" s="717">
        <v>42674</v>
      </c>
      <c r="G3977" s="717">
        <v>42688</v>
      </c>
      <c r="H3977" s="718" t="s">
        <v>13782</v>
      </c>
      <c r="I3977" s="719" t="s">
        <v>13344</v>
      </c>
      <c r="J3977" s="635">
        <v>3</v>
      </c>
      <c r="K3977" s="636">
        <v>3</v>
      </c>
      <c r="L3977" s="636">
        <f t="shared" si="134"/>
        <v>0</v>
      </c>
      <c r="M3977" s="637">
        <v>350592</v>
      </c>
      <c r="N3977" s="725">
        <v>310273.91999999998</v>
      </c>
      <c r="O3977" s="665">
        <f t="shared" si="135"/>
        <v>40318.080000000016</v>
      </c>
      <c r="P3977" s="720">
        <f t="shared" si="136"/>
        <v>11.5</v>
      </c>
      <c r="Q3977" s="718" t="s">
        <v>13596</v>
      </c>
      <c r="R3977" s="718">
        <v>4205141828</v>
      </c>
      <c r="S3977" s="730" t="s">
        <v>14678</v>
      </c>
      <c r="T3977" s="729">
        <v>42703</v>
      </c>
      <c r="U3977" s="716"/>
      <c r="V3977" s="717">
        <v>42717</v>
      </c>
      <c r="W3977" s="717">
        <v>42717</v>
      </c>
      <c r="X3977" s="721" t="s">
        <v>14843</v>
      </c>
      <c r="Y3977" s="728">
        <v>310273.91999999998</v>
      </c>
      <c r="Z3977" s="718" t="s">
        <v>13596</v>
      </c>
      <c r="AA3977" s="718">
        <v>4205141828</v>
      </c>
    </row>
    <row r="3978" spans="1:27" ht="45">
      <c r="A3978" s="475" t="s">
        <v>29700</v>
      </c>
      <c r="B3978" s="1181" t="s">
        <v>2047</v>
      </c>
      <c r="C3978" s="661">
        <v>4216003989</v>
      </c>
      <c r="D3978" s="715" t="s">
        <v>261</v>
      </c>
      <c r="E3978" s="716" t="s">
        <v>14844</v>
      </c>
      <c r="F3978" s="717">
        <v>42674</v>
      </c>
      <c r="G3978" s="717">
        <v>42688</v>
      </c>
      <c r="H3978" s="718" t="s">
        <v>14845</v>
      </c>
      <c r="I3978" s="719" t="s">
        <v>13381</v>
      </c>
      <c r="J3978" s="635">
        <v>4</v>
      </c>
      <c r="K3978" s="636">
        <v>3</v>
      </c>
      <c r="L3978" s="636">
        <f t="shared" si="134"/>
        <v>1</v>
      </c>
      <c r="M3978" s="637">
        <v>125588.5</v>
      </c>
      <c r="N3978" s="725">
        <v>74000</v>
      </c>
      <c r="O3978" s="665">
        <f t="shared" si="135"/>
        <v>51588.5</v>
      </c>
      <c r="P3978" s="720">
        <f t="shared" si="136"/>
        <v>41.077407565183123</v>
      </c>
      <c r="Q3978" s="718" t="s">
        <v>13881</v>
      </c>
      <c r="R3978" s="718">
        <v>5408130693</v>
      </c>
      <c r="S3978" s="718" t="s">
        <v>13527</v>
      </c>
      <c r="T3978" s="729">
        <v>42703</v>
      </c>
      <c r="U3978" s="716"/>
      <c r="V3978" s="717">
        <v>42716</v>
      </c>
      <c r="W3978" s="717">
        <v>42716</v>
      </c>
      <c r="X3978" s="721" t="s">
        <v>14846</v>
      </c>
      <c r="Y3978" s="728">
        <v>74000</v>
      </c>
      <c r="Z3978" s="718" t="s">
        <v>13881</v>
      </c>
      <c r="AA3978" s="718">
        <v>5408130693</v>
      </c>
    </row>
    <row r="3979" spans="1:27" ht="101.25">
      <c r="A3979" s="475" t="s">
        <v>29701</v>
      </c>
      <c r="B3979" s="1181" t="s">
        <v>2047</v>
      </c>
      <c r="C3979" s="661">
        <v>4216003989</v>
      </c>
      <c r="D3979" s="715" t="s">
        <v>261</v>
      </c>
      <c r="E3979" s="716" t="s">
        <v>14847</v>
      </c>
      <c r="F3979" s="717">
        <v>42369</v>
      </c>
      <c r="G3979" s="717">
        <v>42688</v>
      </c>
      <c r="H3979" s="718" t="s">
        <v>14848</v>
      </c>
      <c r="I3979" s="719" t="s">
        <v>14849</v>
      </c>
      <c r="J3979" s="635">
        <v>3</v>
      </c>
      <c r="K3979" s="636">
        <v>3</v>
      </c>
      <c r="L3979" s="636">
        <f t="shared" si="134"/>
        <v>0</v>
      </c>
      <c r="M3979" s="637">
        <v>1853356</v>
      </c>
      <c r="N3979" s="637">
        <v>1034929.48</v>
      </c>
      <c r="O3979" s="665">
        <f t="shared" si="135"/>
        <v>818426.52</v>
      </c>
      <c r="P3979" s="720">
        <f t="shared" si="136"/>
        <v>44.159164240437342</v>
      </c>
      <c r="Q3979" s="718" t="s">
        <v>14850</v>
      </c>
      <c r="R3979" s="718">
        <v>4218001419</v>
      </c>
      <c r="S3979" s="718" t="s">
        <v>14851</v>
      </c>
      <c r="T3979" s="729">
        <v>42706</v>
      </c>
      <c r="U3979" s="716"/>
      <c r="V3979" s="717">
        <v>42718</v>
      </c>
      <c r="W3979" s="717">
        <v>42718</v>
      </c>
      <c r="X3979" s="721" t="s">
        <v>14852</v>
      </c>
      <c r="Y3979" s="722">
        <v>1034929.48</v>
      </c>
      <c r="Z3979" s="718" t="s">
        <v>14850</v>
      </c>
      <c r="AA3979" s="718">
        <v>4218001419</v>
      </c>
    </row>
    <row r="3980" spans="1:27" ht="56.25">
      <c r="A3980" s="475" t="s">
        <v>29702</v>
      </c>
      <c r="B3980" s="1181" t="s">
        <v>2047</v>
      </c>
      <c r="C3980" s="661">
        <v>4216003989</v>
      </c>
      <c r="D3980" s="715" t="s">
        <v>261</v>
      </c>
      <c r="E3980" s="716" t="s">
        <v>14853</v>
      </c>
      <c r="F3980" s="717">
        <v>42675</v>
      </c>
      <c r="G3980" s="717">
        <v>42688</v>
      </c>
      <c r="H3980" s="718" t="s">
        <v>13829</v>
      </c>
      <c r="I3980" s="719" t="s">
        <v>13372</v>
      </c>
      <c r="J3980" s="635">
        <v>3</v>
      </c>
      <c r="K3980" s="636">
        <v>3</v>
      </c>
      <c r="L3980" s="636">
        <f t="shared" si="134"/>
        <v>0</v>
      </c>
      <c r="M3980" s="637">
        <v>36517119.270000003</v>
      </c>
      <c r="N3980" s="637">
        <v>34873848</v>
      </c>
      <c r="O3980" s="665">
        <f t="shared" si="135"/>
        <v>1643271.2700000033</v>
      </c>
      <c r="P3980" s="720">
        <f t="shared" si="136"/>
        <v>4.5000024724020449</v>
      </c>
      <c r="Q3980" s="718" t="s">
        <v>14854</v>
      </c>
      <c r="R3980" s="718">
        <v>5401315335</v>
      </c>
      <c r="S3980" s="718" t="s">
        <v>14855</v>
      </c>
      <c r="T3980" s="729">
        <v>42710</v>
      </c>
      <c r="U3980" s="716"/>
      <c r="V3980" s="717">
        <v>42725</v>
      </c>
      <c r="W3980" s="717">
        <v>42725</v>
      </c>
      <c r="X3980" s="721" t="s">
        <v>14856</v>
      </c>
      <c r="Y3980" s="722">
        <v>34873848</v>
      </c>
      <c r="Z3980" s="718" t="s">
        <v>14854</v>
      </c>
      <c r="AA3980" s="718">
        <v>5401315335</v>
      </c>
    </row>
    <row r="3981" spans="1:27" ht="33.75">
      <c r="A3981" s="475" t="s">
        <v>29703</v>
      </c>
      <c r="B3981" s="1181" t="s">
        <v>2047</v>
      </c>
      <c r="C3981" s="661">
        <v>4216003989</v>
      </c>
      <c r="D3981" s="715" t="s">
        <v>261</v>
      </c>
      <c r="E3981" s="716" t="s">
        <v>14857</v>
      </c>
      <c r="F3981" s="717">
        <v>42675</v>
      </c>
      <c r="G3981" s="717">
        <v>42690</v>
      </c>
      <c r="H3981" s="718" t="s">
        <v>14114</v>
      </c>
      <c r="I3981" s="719" t="s">
        <v>14858</v>
      </c>
      <c r="J3981" s="635">
        <v>5</v>
      </c>
      <c r="K3981" s="636">
        <v>3</v>
      </c>
      <c r="L3981" s="636">
        <f t="shared" si="134"/>
        <v>2</v>
      </c>
      <c r="M3981" s="637">
        <v>9937522</v>
      </c>
      <c r="N3981" s="637">
        <v>9937522</v>
      </c>
      <c r="O3981" s="665">
        <f t="shared" si="135"/>
        <v>0</v>
      </c>
      <c r="P3981" s="720">
        <f t="shared" si="136"/>
        <v>0</v>
      </c>
      <c r="Q3981" s="718" t="s">
        <v>14859</v>
      </c>
      <c r="R3981" s="718">
        <v>5408168739</v>
      </c>
      <c r="S3981" s="718" t="s">
        <v>14860</v>
      </c>
      <c r="T3981" s="729">
        <v>42713</v>
      </c>
      <c r="U3981" s="716"/>
      <c r="V3981" s="717">
        <v>42727</v>
      </c>
      <c r="W3981" s="717">
        <v>42727</v>
      </c>
      <c r="X3981" s="721" t="s">
        <v>14861</v>
      </c>
      <c r="Y3981" s="722">
        <v>9937522</v>
      </c>
      <c r="Z3981" s="718" t="s">
        <v>14859</v>
      </c>
      <c r="AA3981" s="718">
        <v>5408168739</v>
      </c>
    </row>
    <row r="3982" spans="1:27" ht="67.5">
      <c r="A3982" s="475" t="s">
        <v>29704</v>
      </c>
      <c r="B3982" s="1181" t="s">
        <v>2047</v>
      </c>
      <c r="C3982" s="661">
        <v>4216003989</v>
      </c>
      <c r="D3982" s="715" t="s">
        <v>261</v>
      </c>
      <c r="E3982" s="716" t="s">
        <v>14862</v>
      </c>
      <c r="F3982" s="717">
        <v>42625</v>
      </c>
      <c r="G3982" s="717">
        <v>42691</v>
      </c>
      <c r="H3982" s="718" t="s">
        <v>14863</v>
      </c>
      <c r="I3982" s="719" t="s">
        <v>14864</v>
      </c>
      <c r="J3982" s="635">
        <v>5</v>
      </c>
      <c r="K3982" s="636">
        <v>3</v>
      </c>
      <c r="L3982" s="636">
        <f t="shared" si="134"/>
        <v>2</v>
      </c>
      <c r="M3982" s="637">
        <v>876314.52</v>
      </c>
      <c r="N3982" s="637">
        <v>533340.19999999995</v>
      </c>
      <c r="O3982" s="665">
        <f t="shared" si="135"/>
        <v>342974.32000000007</v>
      </c>
      <c r="P3982" s="720">
        <f t="shared" si="136"/>
        <v>39.13826738828886</v>
      </c>
      <c r="Q3982" s="718" t="s">
        <v>13427</v>
      </c>
      <c r="R3982" s="718">
        <v>4221009432</v>
      </c>
      <c r="S3982" s="718" t="s">
        <v>14514</v>
      </c>
      <c r="T3982" s="729">
        <v>42709</v>
      </c>
      <c r="U3982" s="716"/>
      <c r="V3982" s="717">
        <v>42724</v>
      </c>
      <c r="W3982" s="717">
        <v>42724</v>
      </c>
      <c r="X3982" s="721" t="s">
        <v>14865</v>
      </c>
      <c r="Y3982" s="722">
        <v>533340.19999999995</v>
      </c>
      <c r="Z3982" s="718" t="s">
        <v>13427</v>
      </c>
      <c r="AA3982" s="718">
        <v>4221009432</v>
      </c>
    </row>
    <row r="3983" spans="1:27" ht="67.5">
      <c r="A3983" s="475" t="s">
        <v>29705</v>
      </c>
      <c r="B3983" s="1181" t="s">
        <v>2047</v>
      </c>
      <c r="C3983" s="661">
        <v>4216003989</v>
      </c>
      <c r="D3983" s="715" t="s">
        <v>261</v>
      </c>
      <c r="E3983" s="716" t="s">
        <v>14866</v>
      </c>
      <c r="F3983" s="717">
        <v>42682</v>
      </c>
      <c r="G3983" s="717">
        <v>42695</v>
      </c>
      <c r="H3983" s="718" t="s">
        <v>13202</v>
      </c>
      <c r="I3983" s="719" t="s">
        <v>13900</v>
      </c>
      <c r="J3983" s="635">
        <v>3</v>
      </c>
      <c r="K3983" s="636">
        <v>3</v>
      </c>
      <c r="L3983" s="636">
        <f t="shared" si="134"/>
        <v>0</v>
      </c>
      <c r="M3983" s="637">
        <v>261230.8</v>
      </c>
      <c r="N3983" s="637">
        <v>232488.17</v>
      </c>
      <c r="O3983" s="665">
        <f t="shared" si="135"/>
        <v>28742.629999999976</v>
      </c>
      <c r="P3983" s="720">
        <f t="shared" si="136"/>
        <v>11.00277226115756</v>
      </c>
      <c r="Q3983" s="718" t="s">
        <v>14867</v>
      </c>
      <c r="R3983" s="718">
        <v>1901120601</v>
      </c>
      <c r="S3983" s="718" t="s">
        <v>14868</v>
      </c>
      <c r="T3983" s="729">
        <v>42710</v>
      </c>
      <c r="U3983" s="716"/>
      <c r="V3983" s="717">
        <v>42723</v>
      </c>
      <c r="W3983" s="717">
        <v>42723</v>
      </c>
      <c r="X3983" s="721" t="s">
        <v>14869</v>
      </c>
      <c r="Y3983" s="722">
        <v>232488.17</v>
      </c>
      <c r="Z3983" s="718" t="s">
        <v>14867</v>
      </c>
      <c r="AA3983" s="718">
        <v>1901120601</v>
      </c>
    </row>
    <row r="3984" spans="1:27" ht="45">
      <c r="A3984" s="475" t="s">
        <v>29706</v>
      </c>
      <c r="B3984" s="1181" t="s">
        <v>2047</v>
      </c>
      <c r="C3984" s="661">
        <v>4216003989</v>
      </c>
      <c r="D3984" s="715" t="s">
        <v>261</v>
      </c>
      <c r="E3984" s="716" t="s">
        <v>14870</v>
      </c>
      <c r="F3984" s="717">
        <v>42377</v>
      </c>
      <c r="G3984" s="717">
        <v>42695</v>
      </c>
      <c r="H3984" s="718" t="s">
        <v>13202</v>
      </c>
      <c r="I3984" s="719" t="s">
        <v>13734</v>
      </c>
      <c r="J3984" s="635">
        <v>3</v>
      </c>
      <c r="K3984" s="636">
        <v>3</v>
      </c>
      <c r="L3984" s="636">
        <f t="shared" si="134"/>
        <v>0</v>
      </c>
      <c r="M3984" s="637">
        <v>175582.8</v>
      </c>
      <c r="N3984" s="637">
        <v>162400</v>
      </c>
      <c r="O3984" s="665">
        <f t="shared" si="135"/>
        <v>13182.799999999988</v>
      </c>
      <c r="P3984" s="720">
        <f t="shared" si="136"/>
        <v>7.5080247040142751</v>
      </c>
      <c r="Q3984" s="718" t="s">
        <v>13881</v>
      </c>
      <c r="R3984" s="718">
        <v>5408130693</v>
      </c>
      <c r="S3984" s="718" t="s">
        <v>13527</v>
      </c>
      <c r="T3984" s="729">
        <v>42710</v>
      </c>
      <c r="U3984" s="716"/>
      <c r="V3984" s="717">
        <v>42724</v>
      </c>
      <c r="W3984" s="717">
        <v>42724</v>
      </c>
      <c r="X3984" s="721" t="s">
        <v>14871</v>
      </c>
      <c r="Y3984" s="722">
        <v>162400</v>
      </c>
      <c r="Z3984" s="718" t="s">
        <v>13881</v>
      </c>
      <c r="AA3984" s="718">
        <v>5408130693</v>
      </c>
    </row>
    <row r="3985" spans="1:27" ht="78.75">
      <c r="A3985" s="475" t="s">
        <v>29707</v>
      </c>
      <c r="B3985" s="1181" t="s">
        <v>2047</v>
      </c>
      <c r="C3985" s="661">
        <v>4216003989</v>
      </c>
      <c r="D3985" s="715" t="s">
        <v>261</v>
      </c>
      <c r="E3985" s="716" t="s">
        <v>14872</v>
      </c>
      <c r="F3985" s="717">
        <v>42682</v>
      </c>
      <c r="G3985" s="717">
        <v>42695</v>
      </c>
      <c r="H3985" s="718" t="s">
        <v>13284</v>
      </c>
      <c r="I3985" s="719" t="s">
        <v>13876</v>
      </c>
      <c r="J3985" s="635">
        <v>3</v>
      </c>
      <c r="K3985" s="636">
        <v>3</v>
      </c>
      <c r="L3985" s="636">
        <f t="shared" si="134"/>
        <v>0</v>
      </c>
      <c r="M3985" s="637">
        <v>1118875</v>
      </c>
      <c r="N3985" s="637">
        <v>1090903.1000000001</v>
      </c>
      <c r="O3985" s="665">
        <f t="shared" si="135"/>
        <v>27971.899999999907</v>
      </c>
      <c r="P3985" s="720">
        <f t="shared" si="136"/>
        <v>2.5000022343872104</v>
      </c>
      <c r="Q3985" s="718" t="s">
        <v>13289</v>
      </c>
      <c r="R3985" s="718">
        <v>4205005416</v>
      </c>
      <c r="S3985" s="718" t="s">
        <v>14873</v>
      </c>
      <c r="T3985" s="729">
        <v>42710</v>
      </c>
      <c r="U3985" s="716"/>
      <c r="V3985" s="717">
        <v>42723</v>
      </c>
      <c r="W3985" s="717">
        <v>42723</v>
      </c>
      <c r="X3985" s="721" t="s">
        <v>14874</v>
      </c>
      <c r="Y3985" s="722">
        <v>1090903.1000000001</v>
      </c>
      <c r="Z3985" s="718" t="s">
        <v>13289</v>
      </c>
      <c r="AA3985" s="718">
        <v>4205005416</v>
      </c>
    </row>
    <row r="3986" spans="1:27" ht="45">
      <c r="A3986" s="475" t="s">
        <v>29708</v>
      </c>
      <c r="B3986" s="1181" t="s">
        <v>2047</v>
      </c>
      <c r="C3986" s="661">
        <v>4216003989</v>
      </c>
      <c r="D3986" s="715" t="s">
        <v>261</v>
      </c>
      <c r="E3986" s="716" t="s">
        <v>14875</v>
      </c>
      <c r="F3986" s="717">
        <v>42674</v>
      </c>
      <c r="G3986" s="717">
        <v>42692</v>
      </c>
      <c r="H3986" s="718" t="s">
        <v>13202</v>
      </c>
      <c r="I3986" s="719" t="s">
        <v>13431</v>
      </c>
      <c r="J3986" s="635">
        <v>3</v>
      </c>
      <c r="K3986" s="636">
        <v>3</v>
      </c>
      <c r="L3986" s="636">
        <f t="shared" si="134"/>
        <v>0</v>
      </c>
      <c r="M3986" s="637">
        <v>154408.79999999999</v>
      </c>
      <c r="N3986" s="637">
        <v>98049.15</v>
      </c>
      <c r="O3986" s="665">
        <f t="shared" si="135"/>
        <v>56359.649999999994</v>
      </c>
      <c r="P3986" s="720">
        <f t="shared" si="136"/>
        <v>36.500283662589169</v>
      </c>
      <c r="Q3986" s="718" t="s">
        <v>13225</v>
      </c>
      <c r="R3986" s="718">
        <v>5408130693</v>
      </c>
      <c r="S3986" s="718" t="s">
        <v>13527</v>
      </c>
      <c r="T3986" s="729">
        <v>42710</v>
      </c>
      <c r="U3986" s="716"/>
      <c r="V3986" s="717">
        <v>42724</v>
      </c>
      <c r="W3986" s="717">
        <v>42724</v>
      </c>
      <c r="X3986" s="721" t="s">
        <v>14876</v>
      </c>
      <c r="Y3986" s="722">
        <v>98049.15</v>
      </c>
      <c r="Z3986" s="718" t="s">
        <v>13225</v>
      </c>
      <c r="AA3986" s="718">
        <v>5408130693</v>
      </c>
    </row>
    <row r="3987" spans="1:27" ht="56.25">
      <c r="A3987" s="475" t="s">
        <v>29709</v>
      </c>
      <c r="B3987" s="1181" t="s">
        <v>2047</v>
      </c>
      <c r="C3987" s="661">
        <v>4216003989</v>
      </c>
      <c r="D3987" s="715" t="s">
        <v>261</v>
      </c>
      <c r="E3987" s="716" t="s">
        <v>14877</v>
      </c>
      <c r="F3987" s="717">
        <v>42674</v>
      </c>
      <c r="G3987" s="717">
        <v>42692</v>
      </c>
      <c r="H3987" s="718" t="s">
        <v>13202</v>
      </c>
      <c r="I3987" s="719" t="s">
        <v>13519</v>
      </c>
      <c r="J3987" s="635">
        <v>3</v>
      </c>
      <c r="K3987" s="636">
        <v>3</v>
      </c>
      <c r="L3987" s="636">
        <f t="shared" si="134"/>
        <v>0</v>
      </c>
      <c r="M3987" s="637">
        <v>573298.80000000005</v>
      </c>
      <c r="N3987" s="637">
        <v>487230</v>
      </c>
      <c r="O3987" s="665">
        <f t="shared" si="135"/>
        <v>86068.800000000047</v>
      </c>
      <c r="P3987" s="720">
        <f t="shared" si="136"/>
        <v>15.012904265629032</v>
      </c>
      <c r="Q3987" s="718" t="s">
        <v>13682</v>
      </c>
      <c r="R3987" s="718">
        <v>7724922443</v>
      </c>
      <c r="S3987" s="718" t="s">
        <v>14749</v>
      </c>
      <c r="T3987" s="729">
        <v>42710</v>
      </c>
      <c r="U3987" s="716"/>
      <c r="V3987" s="717">
        <v>42730</v>
      </c>
      <c r="W3987" s="717">
        <v>42730</v>
      </c>
      <c r="X3987" s="721" t="s">
        <v>14878</v>
      </c>
      <c r="Y3987" s="722">
        <v>487230</v>
      </c>
      <c r="Z3987" s="718" t="s">
        <v>13682</v>
      </c>
      <c r="AA3987" s="718">
        <v>7724922443</v>
      </c>
    </row>
    <row r="3988" spans="1:27" ht="45">
      <c r="A3988" s="475" t="s">
        <v>29710</v>
      </c>
      <c r="B3988" s="1181" t="s">
        <v>2047</v>
      </c>
      <c r="C3988" s="661">
        <v>4216003989</v>
      </c>
      <c r="D3988" s="715" t="s">
        <v>261</v>
      </c>
      <c r="E3988" s="716" t="s">
        <v>14879</v>
      </c>
      <c r="F3988" s="717">
        <v>42675</v>
      </c>
      <c r="G3988" s="717">
        <v>42696</v>
      </c>
      <c r="H3988" s="718" t="s">
        <v>13202</v>
      </c>
      <c r="I3988" s="719" t="s">
        <v>13954</v>
      </c>
      <c r="J3988" s="635">
        <v>3</v>
      </c>
      <c r="K3988" s="636">
        <v>3</v>
      </c>
      <c r="L3988" s="636">
        <f t="shared" si="134"/>
        <v>0</v>
      </c>
      <c r="M3988" s="637">
        <v>58415.7</v>
      </c>
      <c r="N3988" s="637">
        <v>37678.019999999997</v>
      </c>
      <c r="O3988" s="665">
        <f t="shared" si="135"/>
        <v>20737.68</v>
      </c>
      <c r="P3988" s="720">
        <f t="shared" si="136"/>
        <v>35.500182314001208</v>
      </c>
      <c r="Q3988" s="718" t="s">
        <v>13220</v>
      </c>
      <c r="R3988" s="718">
        <v>7726311464</v>
      </c>
      <c r="S3988" s="718" t="s">
        <v>13793</v>
      </c>
      <c r="T3988" s="729">
        <v>42713</v>
      </c>
      <c r="U3988" s="716"/>
      <c r="V3988" s="717">
        <v>42725</v>
      </c>
      <c r="W3988" s="717">
        <v>42725</v>
      </c>
      <c r="X3988" s="721" t="s">
        <v>14880</v>
      </c>
      <c r="Y3988" s="722">
        <v>37678.019999999997</v>
      </c>
      <c r="Z3988" s="718" t="s">
        <v>13220</v>
      </c>
      <c r="AA3988" s="718">
        <v>7726311464</v>
      </c>
    </row>
    <row r="3989" spans="1:27" ht="33.75">
      <c r="A3989" s="475" t="s">
        <v>29711</v>
      </c>
      <c r="B3989" s="1181" t="s">
        <v>2047</v>
      </c>
      <c r="C3989" s="661">
        <v>4216003989</v>
      </c>
      <c r="D3989" s="715" t="s">
        <v>261</v>
      </c>
      <c r="E3989" s="716" t="s">
        <v>14881</v>
      </c>
      <c r="F3989" s="717">
        <v>42674</v>
      </c>
      <c r="G3989" s="717">
        <v>42697</v>
      </c>
      <c r="H3989" s="718" t="s">
        <v>13202</v>
      </c>
      <c r="I3989" s="719" t="s">
        <v>14882</v>
      </c>
      <c r="J3989" s="635">
        <v>3</v>
      </c>
      <c r="K3989" s="636">
        <v>3</v>
      </c>
      <c r="L3989" s="636">
        <f t="shared" si="134"/>
        <v>0</v>
      </c>
      <c r="M3989" s="637">
        <v>97027</v>
      </c>
      <c r="N3989" s="637">
        <v>90714.86</v>
      </c>
      <c r="O3989" s="665">
        <f t="shared" si="135"/>
        <v>6312.1399999999994</v>
      </c>
      <c r="P3989" s="720">
        <f t="shared" si="136"/>
        <v>6.5055500015459558</v>
      </c>
      <c r="Q3989" s="718" t="s">
        <v>13783</v>
      </c>
      <c r="R3989" s="718">
        <v>7731241639</v>
      </c>
      <c r="S3989" s="718" t="s">
        <v>13975</v>
      </c>
      <c r="T3989" s="729">
        <v>42716</v>
      </c>
      <c r="U3989" s="716"/>
      <c r="V3989" s="717">
        <v>42730</v>
      </c>
      <c r="W3989" s="717">
        <v>42730</v>
      </c>
      <c r="X3989" s="721" t="s">
        <v>14883</v>
      </c>
      <c r="Y3989" s="722">
        <v>90714.86</v>
      </c>
      <c r="Z3989" s="718" t="s">
        <v>13783</v>
      </c>
      <c r="AA3989" s="718">
        <v>7731241639</v>
      </c>
    </row>
    <row r="3990" spans="1:27" ht="45">
      <c r="A3990" s="475" t="s">
        <v>29712</v>
      </c>
      <c r="B3990" s="1181" t="s">
        <v>2047</v>
      </c>
      <c r="C3990" s="661">
        <v>4216003989</v>
      </c>
      <c r="D3990" s="715" t="s">
        <v>261</v>
      </c>
      <c r="E3990" s="716" t="s">
        <v>14884</v>
      </c>
      <c r="F3990" s="717">
        <v>42675</v>
      </c>
      <c r="G3990" s="717">
        <v>42698</v>
      </c>
      <c r="H3990" s="718" t="s">
        <v>13202</v>
      </c>
      <c r="I3990" s="719" t="s">
        <v>14756</v>
      </c>
      <c r="J3990" s="635">
        <v>3</v>
      </c>
      <c r="K3990" s="636">
        <v>3</v>
      </c>
      <c r="L3990" s="636">
        <f t="shared" si="134"/>
        <v>0</v>
      </c>
      <c r="M3990" s="637">
        <v>686350.2</v>
      </c>
      <c r="N3990" s="637">
        <v>516306.76</v>
      </c>
      <c r="O3990" s="665">
        <f t="shared" si="135"/>
        <v>170043.43999999994</v>
      </c>
      <c r="P3990" s="720">
        <f t="shared" si="136"/>
        <v>24.775025926997614</v>
      </c>
      <c r="Q3990" s="718" t="s">
        <v>13225</v>
      </c>
      <c r="R3990" s="718">
        <v>5408130693</v>
      </c>
      <c r="S3990" s="718" t="s">
        <v>13527</v>
      </c>
      <c r="T3990" s="729">
        <v>42717</v>
      </c>
      <c r="U3990" s="716"/>
      <c r="V3990" s="717">
        <v>42731</v>
      </c>
      <c r="W3990" s="717">
        <v>42731</v>
      </c>
      <c r="X3990" s="721" t="s">
        <v>14885</v>
      </c>
      <c r="Y3990" s="722">
        <v>516306.76</v>
      </c>
      <c r="Z3990" s="718" t="s">
        <v>13225</v>
      </c>
      <c r="AA3990" s="718">
        <v>5408130693</v>
      </c>
    </row>
    <row r="3991" spans="1:27" ht="45">
      <c r="A3991" s="475" t="s">
        <v>29713</v>
      </c>
      <c r="B3991" s="1181" t="s">
        <v>2047</v>
      </c>
      <c r="C3991" s="661">
        <v>4216003989</v>
      </c>
      <c r="D3991" s="715" t="s">
        <v>261</v>
      </c>
      <c r="E3991" s="716" t="s">
        <v>14886</v>
      </c>
      <c r="F3991" s="717">
        <v>42674</v>
      </c>
      <c r="G3991" s="717">
        <v>42698</v>
      </c>
      <c r="H3991" s="718" t="s">
        <v>13202</v>
      </c>
      <c r="I3991" s="719" t="s">
        <v>13935</v>
      </c>
      <c r="J3991" s="635">
        <v>3</v>
      </c>
      <c r="K3991" s="636">
        <v>3</v>
      </c>
      <c r="L3991" s="636">
        <f t="shared" si="134"/>
        <v>0</v>
      </c>
      <c r="M3991" s="637">
        <v>218264.8</v>
      </c>
      <c r="N3991" s="637">
        <v>158241.89000000001</v>
      </c>
      <c r="O3991" s="665">
        <f t="shared" si="135"/>
        <v>60022.909999999974</v>
      </c>
      <c r="P3991" s="720">
        <f t="shared" si="136"/>
        <v>27.500041234317209</v>
      </c>
      <c r="Q3991" s="718" t="s">
        <v>13961</v>
      </c>
      <c r="R3991" s="718">
        <v>5408130693</v>
      </c>
      <c r="S3991" s="718" t="s">
        <v>13527</v>
      </c>
      <c r="T3991" s="729">
        <v>42717</v>
      </c>
      <c r="U3991" s="716"/>
      <c r="V3991" s="717">
        <v>42730</v>
      </c>
      <c r="W3991" s="717">
        <v>42730</v>
      </c>
      <c r="X3991" s="721" t="s">
        <v>14887</v>
      </c>
      <c r="Y3991" s="722">
        <v>158241.89000000001</v>
      </c>
      <c r="Z3991" s="718" t="s">
        <v>13961</v>
      </c>
      <c r="AA3991" s="718">
        <v>5408130693</v>
      </c>
    </row>
    <row r="3992" spans="1:27" ht="45">
      <c r="A3992" s="475" t="s">
        <v>29714</v>
      </c>
      <c r="B3992" s="1181" t="s">
        <v>2047</v>
      </c>
      <c r="C3992" s="661">
        <v>4216003989</v>
      </c>
      <c r="D3992" s="715" t="s">
        <v>261</v>
      </c>
      <c r="E3992" s="716" t="s">
        <v>14888</v>
      </c>
      <c r="F3992" s="717">
        <v>42675</v>
      </c>
      <c r="G3992" s="717">
        <v>42702</v>
      </c>
      <c r="H3992" s="718" t="s">
        <v>13202</v>
      </c>
      <c r="I3992" s="719" t="s">
        <v>13996</v>
      </c>
      <c r="J3992" s="635">
        <v>3</v>
      </c>
      <c r="K3992" s="636">
        <v>3</v>
      </c>
      <c r="L3992" s="636">
        <f t="shared" si="134"/>
        <v>0</v>
      </c>
      <c r="M3992" s="637">
        <v>393893.2</v>
      </c>
      <c r="N3992" s="637">
        <v>372229.03</v>
      </c>
      <c r="O3992" s="665">
        <f t="shared" si="135"/>
        <v>21664.169999999984</v>
      </c>
      <c r="P3992" s="720">
        <f t="shared" si="136"/>
        <v>5.5000111705406454</v>
      </c>
      <c r="Q3992" s="718" t="s">
        <v>13220</v>
      </c>
      <c r="R3992" s="718">
        <v>7726311464</v>
      </c>
      <c r="S3992" s="718" t="s">
        <v>13793</v>
      </c>
      <c r="T3992" s="729">
        <v>42717</v>
      </c>
      <c r="U3992" s="716"/>
      <c r="V3992" s="717">
        <v>42730</v>
      </c>
      <c r="W3992" s="717">
        <v>42730</v>
      </c>
      <c r="X3992" s="721" t="s">
        <v>14889</v>
      </c>
      <c r="Y3992" s="722">
        <v>372229.03</v>
      </c>
      <c r="Z3992" s="718" t="s">
        <v>13220</v>
      </c>
      <c r="AA3992" s="718">
        <v>7726311464</v>
      </c>
    </row>
    <row r="3993" spans="1:27" ht="33.75">
      <c r="A3993" s="475" t="s">
        <v>29715</v>
      </c>
      <c r="B3993" s="1181" t="s">
        <v>2047</v>
      </c>
      <c r="C3993" s="661">
        <v>4216003989</v>
      </c>
      <c r="D3993" s="715" t="s">
        <v>261</v>
      </c>
      <c r="E3993" s="716" t="s">
        <v>14890</v>
      </c>
      <c r="F3993" s="748">
        <v>42544</v>
      </c>
      <c r="G3993" s="717">
        <v>42608</v>
      </c>
      <c r="H3993" s="718" t="s">
        <v>14114</v>
      </c>
      <c r="I3993" s="719" t="s">
        <v>14858</v>
      </c>
      <c r="J3993" s="635">
        <v>4</v>
      </c>
      <c r="K3993" s="636">
        <v>4</v>
      </c>
      <c r="L3993" s="636">
        <f t="shared" si="134"/>
        <v>0</v>
      </c>
      <c r="M3993" s="637">
        <v>8038332.5</v>
      </c>
      <c r="N3993" s="637">
        <v>3978973.83</v>
      </c>
      <c r="O3993" s="665">
        <f t="shared" si="135"/>
        <v>4059358.67</v>
      </c>
      <c r="P3993" s="720">
        <f t="shared" si="136"/>
        <v>50.500009423596246</v>
      </c>
      <c r="Q3993" s="730" t="s">
        <v>14891</v>
      </c>
      <c r="R3993" s="747">
        <v>5408291034</v>
      </c>
      <c r="S3993" s="730" t="s">
        <v>14892</v>
      </c>
      <c r="T3993" s="729">
        <v>42641</v>
      </c>
      <c r="U3993" s="716"/>
      <c r="V3993" s="717">
        <v>42664</v>
      </c>
      <c r="W3993" s="717">
        <v>42664</v>
      </c>
      <c r="X3993" s="721" t="s">
        <v>14893</v>
      </c>
      <c r="Y3993" s="722">
        <v>3978973.83</v>
      </c>
      <c r="Z3993" s="730" t="s">
        <v>14891</v>
      </c>
      <c r="AA3993" s="747">
        <v>5408291034</v>
      </c>
    </row>
    <row r="3994" spans="1:27" ht="67.5">
      <c r="A3994" s="475" t="s">
        <v>29716</v>
      </c>
      <c r="B3994" s="1181" t="s">
        <v>2047</v>
      </c>
      <c r="C3994" s="661">
        <v>4216003989</v>
      </c>
      <c r="D3994" s="715" t="s">
        <v>261</v>
      </c>
      <c r="E3994" s="716" t="s">
        <v>14894</v>
      </c>
      <c r="F3994" s="717">
        <v>42735</v>
      </c>
      <c r="G3994" s="717">
        <v>42642</v>
      </c>
      <c r="H3994" s="718" t="s">
        <v>14394</v>
      </c>
      <c r="I3994" s="719" t="s">
        <v>14895</v>
      </c>
      <c r="J3994" s="635">
        <v>4</v>
      </c>
      <c r="K3994" s="636">
        <v>4</v>
      </c>
      <c r="L3994" s="636">
        <f t="shared" si="134"/>
        <v>0</v>
      </c>
      <c r="M3994" s="637">
        <v>268557.28999999998</v>
      </c>
      <c r="N3994" s="637">
        <v>237673.12</v>
      </c>
      <c r="O3994" s="665">
        <f t="shared" si="135"/>
        <v>30884.169999999984</v>
      </c>
      <c r="P3994" s="720">
        <f t="shared" si="136"/>
        <v>11.500030403196277</v>
      </c>
      <c r="Q3994" s="718" t="s">
        <v>14513</v>
      </c>
      <c r="R3994" s="718">
        <v>4221009432</v>
      </c>
      <c r="S3994" s="718" t="s">
        <v>14514</v>
      </c>
      <c r="T3994" s="729">
        <v>42660</v>
      </c>
      <c r="U3994" s="716"/>
      <c r="V3994" s="717">
        <v>42671</v>
      </c>
      <c r="W3994" s="717">
        <v>42671</v>
      </c>
      <c r="X3994" s="721" t="s">
        <v>14896</v>
      </c>
      <c r="Y3994" s="722">
        <v>237673.12</v>
      </c>
      <c r="Z3994" s="718" t="s">
        <v>14513</v>
      </c>
      <c r="AA3994" s="718">
        <v>4221009432</v>
      </c>
    </row>
    <row r="3995" spans="1:27" ht="112.5">
      <c r="A3995" s="475" t="s">
        <v>29717</v>
      </c>
      <c r="B3995" s="1181" t="s">
        <v>2047</v>
      </c>
      <c r="C3995" s="661">
        <v>4216003989</v>
      </c>
      <c r="D3995" s="715" t="s">
        <v>261</v>
      </c>
      <c r="E3995" s="716" t="s">
        <v>14897</v>
      </c>
      <c r="F3995" s="717">
        <v>42674</v>
      </c>
      <c r="G3995" s="717">
        <v>42685</v>
      </c>
      <c r="H3995" s="718" t="s">
        <v>14898</v>
      </c>
      <c r="I3995" s="719" t="s">
        <v>14899</v>
      </c>
      <c r="J3995" s="635">
        <v>4</v>
      </c>
      <c r="K3995" s="636">
        <v>4</v>
      </c>
      <c r="L3995" s="636">
        <f t="shared" si="134"/>
        <v>0</v>
      </c>
      <c r="M3995" s="637">
        <v>432833.33</v>
      </c>
      <c r="N3995" s="637">
        <v>430669.16</v>
      </c>
      <c r="O3995" s="665">
        <f t="shared" si="135"/>
        <v>2164.1700000000419</v>
      </c>
      <c r="P3995" s="720">
        <f t="shared" si="136"/>
        <v>0.50000077396997256</v>
      </c>
      <c r="Q3995" s="718" t="s">
        <v>14900</v>
      </c>
      <c r="R3995" s="718">
        <v>4253034255</v>
      </c>
      <c r="S3995" s="718" t="s">
        <v>14901</v>
      </c>
      <c r="T3995" s="729">
        <v>42702</v>
      </c>
      <c r="U3995" s="716"/>
      <c r="V3995" s="717">
        <v>42713</v>
      </c>
      <c r="W3995" s="717">
        <v>42716</v>
      </c>
      <c r="X3995" s="721" t="s">
        <v>14902</v>
      </c>
      <c r="Y3995" s="722">
        <v>430669.16</v>
      </c>
      <c r="Z3995" s="718" t="s">
        <v>14900</v>
      </c>
      <c r="AA3995" s="718">
        <v>4253034255</v>
      </c>
    </row>
    <row r="3996" spans="1:27" ht="45">
      <c r="A3996" s="475" t="s">
        <v>29718</v>
      </c>
      <c r="B3996" s="1181" t="s">
        <v>2047</v>
      </c>
      <c r="C3996" s="661">
        <v>4216003989</v>
      </c>
      <c r="D3996" s="715" t="s">
        <v>261</v>
      </c>
      <c r="E3996" s="716" t="s">
        <v>14903</v>
      </c>
      <c r="F3996" s="717">
        <v>42657</v>
      </c>
      <c r="G3996" s="717">
        <v>42670</v>
      </c>
      <c r="H3996" s="718" t="s">
        <v>14904</v>
      </c>
      <c r="I3996" s="719" t="s">
        <v>13445</v>
      </c>
      <c r="J3996" s="635">
        <v>4</v>
      </c>
      <c r="K3996" s="636">
        <v>4</v>
      </c>
      <c r="L3996" s="636">
        <f t="shared" si="134"/>
        <v>0</v>
      </c>
      <c r="M3996" s="637">
        <v>1055160</v>
      </c>
      <c r="N3996" s="637">
        <v>650792.19999999995</v>
      </c>
      <c r="O3996" s="665">
        <f t="shared" si="135"/>
        <v>404367.80000000005</v>
      </c>
      <c r="P3996" s="720">
        <f t="shared" si="136"/>
        <v>38.322889419614093</v>
      </c>
      <c r="Q3996" s="718" t="s">
        <v>14905</v>
      </c>
      <c r="R3996" s="736">
        <v>2464010490</v>
      </c>
      <c r="S3996" s="718" t="s">
        <v>14906</v>
      </c>
      <c r="T3996" s="729">
        <v>42688</v>
      </c>
      <c r="U3996" s="716"/>
      <c r="V3996" s="717">
        <v>42702</v>
      </c>
      <c r="W3996" s="717">
        <v>42702</v>
      </c>
      <c r="X3996" s="721" t="s">
        <v>14907</v>
      </c>
      <c r="Y3996" s="722">
        <v>650792.19999999995</v>
      </c>
      <c r="Z3996" s="718" t="s">
        <v>14905</v>
      </c>
      <c r="AA3996" s="736">
        <v>2464010490</v>
      </c>
    </row>
    <row r="3997" spans="1:27" ht="67.5">
      <c r="A3997" s="475" t="s">
        <v>29719</v>
      </c>
      <c r="B3997" s="1181" t="s">
        <v>2047</v>
      </c>
      <c r="C3997" s="661">
        <v>4216003989</v>
      </c>
      <c r="D3997" s="715" t="s">
        <v>261</v>
      </c>
      <c r="E3997" s="716" t="s">
        <v>14908</v>
      </c>
      <c r="F3997" s="717">
        <v>42657</v>
      </c>
      <c r="G3997" s="717">
        <v>42670</v>
      </c>
      <c r="H3997" s="718" t="s">
        <v>14909</v>
      </c>
      <c r="I3997" s="719" t="s">
        <v>13445</v>
      </c>
      <c r="J3997" s="635">
        <v>4</v>
      </c>
      <c r="K3997" s="636">
        <v>4</v>
      </c>
      <c r="L3997" s="636">
        <f t="shared" si="134"/>
        <v>0</v>
      </c>
      <c r="M3997" s="637">
        <v>1442614.32</v>
      </c>
      <c r="N3997" s="637">
        <v>1276707.8400000001</v>
      </c>
      <c r="O3997" s="665">
        <f t="shared" si="135"/>
        <v>165906.47999999998</v>
      </c>
      <c r="P3997" s="720">
        <f t="shared" si="136"/>
        <v>11.500404349237286</v>
      </c>
      <c r="Q3997" s="718" t="s">
        <v>14168</v>
      </c>
      <c r="R3997" s="718">
        <v>4003032047</v>
      </c>
      <c r="S3997" s="718" t="s">
        <v>14910</v>
      </c>
      <c r="T3997" s="729">
        <v>42688</v>
      </c>
      <c r="U3997" s="716"/>
      <c r="V3997" s="717">
        <v>42702</v>
      </c>
      <c r="W3997" s="717">
        <v>42702</v>
      </c>
      <c r="X3997" s="721" t="s">
        <v>14911</v>
      </c>
      <c r="Y3997" s="722">
        <v>1276707.8400000001</v>
      </c>
      <c r="Z3997" s="718" t="s">
        <v>14168</v>
      </c>
      <c r="AA3997" s="718">
        <v>4003032047</v>
      </c>
    </row>
    <row r="3998" spans="1:27" ht="67.5">
      <c r="A3998" s="475" t="s">
        <v>29720</v>
      </c>
      <c r="B3998" s="1181" t="s">
        <v>2047</v>
      </c>
      <c r="C3998" s="661">
        <v>4216003989</v>
      </c>
      <c r="D3998" s="715" t="s">
        <v>261</v>
      </c>
      <c r="E3998" s="716" t="s">
        <v>14912</v>
      </c>
      <c r="F3998" s="717">
        <v>42702</v>
      </c>
      <c r="G3998" s="717">
        <v>42682</v>
      </c>
      <c r="H3998" s="718" t="s">
        <v>13202</v>
      </c>
      <c r="I3998" s="719" t="s">
        <v>13339</v>
      </c>
      <c r="J3998" s="635">
        <v>4</v>
      </c>
      <c r="K3998" s="636">
        <v>4</v>
      </c>
      <c r="L3998" s="636">
        <f t="shared" si="134"/>
        <v>0</v>
      </c>
      <c r="M3998" s="637">
        <v>106752.2</v>
      </c>
      <c r="N3998" s="725">
        <v>75770</v>
      </c>
      <c r="O3998" s="665">
        <f t="shared" si="135"/>
        <v>30982.199999999997</v>
      </c>
      <c r="P3998" s="720">
        <f t="shared" si="136"/>
        <v>29.022540050696847</v>
      </c>
      <c r="Q3998" s="718" t="s">
        <v>13613</v>
      </c>
      <c r="R3998" s="718">
        <v>7724922443</v>
      </c>
      <c r="S3998" s="718" t="s">
        <v>13614</v>
      </c>
      <c r="T3998" s="729">
        <v>42696</v>
      </c>
      <c r="U3998" s="716"/>
      <c r="V3998" s="717">
        <v>42716</v>
      </c>
      <c r="W3998" s="717">
        <v>42716</v>
      </c>
      <c r="X3998" s="721" t="s">
        <v>14913</v>
      </c>
      <c r="Y3998" s="728">
        <v>75770</v>
      </c>
      <c r="Z3998" s="718" t="s">
        <v>13613</v>
      </c>
      <c r="AA3998" s="718">
        <v>7724922443</v>
      </c>
    </row>
    <row r="3999" spans="1:27" ht="45">
      <c r="A3999" s="475" t="s">
        <v>29721</v>
      </c>
      <c r="B3999" s="1181" t="s">
        <v>2047</v>
      </c>
      <c r="C3999" s="661">
        <v>4216003989</v>
      </c>
      <c r="D3999" s="715" t="s">
        <v>261</v>
      </c>
      <c r="E3999" s="716" t="s">
        <v>14914</v>
      </c>
      <c r="F3999" s="717">
        <v>42671</v>
      </c>
      <c r="G3999" s="717">
        <v>42682</v>
      </c>
      <c r="H3999" s="718" t="s">
        <v>14915</v>
      </c>
      <c r="I3999" s="719" t="s">
        <v>13339</v>
      </c>
      <c r="J3999" s="635">
        <v>4</v>
      </c>
      <c r="K3999" s="636">
        <v>4</v>
      </c>
      <c r="L3999" s="636">
        <f t="shared" si="134"/>
        <v>0</v>
      </c>
      <c r="M3999" s="637">
        <v>380259.4</v>
      </c>
      <c r="N3999" s="637">
        <v>285187.03000000003</v>
      </c>
      <c r="O3999" s="665">
        <f t="shared" si="135"/>
        <v>95072.37</v>
      </c>
      <c r="P3999" s="720">
        <f t="shared" si="136"/>
        <v>25.001977597397982</v>
      </c>
      <c r="Q3999" s="718" t="s">
        <v>14488</v>
      </c>
      <c r="R3999" s="718">
        <v>5612088681</v>
      </c>
      <c r="S3999" s="718" t="s">
        <v>14916</v>
      </c>
      <c r="T3999" s="729">
        <v>42696</v>
      </c>
      <c r="U3999" s="716"/>
      <c r="V3999" s="717">
        <v>42709</v>
      </c>
      <c r="W3999" s="717">
        <v>42709</v>
      </c>
      <c r="X3999" s="721" t="s">
        <v>14917</v>
      </c>
      <c r="Y3999" s="722">
        <v>285187.03000000003</v>
      </c>
      <c r="Z3999" s="718" t="s">
        <v>14488</v>
      </c>
      <c r="AA3999" s="718">
        <v>5612088681</v>
      </c>
    </row>
    <row r="4000" spans="1:27" ht="67.5">
      <c r="A4000" s="475" t="s">
        <v>29722</v>
      </c>
      <c r="B4000" s="1181" t="s">
        <v>2047</v>
      </c>
      <c r="C4000" s="661">
        <v>4216003989</v>
      </c>
      <c r="D4000" s="715" t="s">
        <v>261</v>
      </c>
      <c r="E4000" s="716" t="s">
        <v>14918</v>
      </c>
      <c r="F4000" s="717">
        <v>42671</v>
      </c>
      <c r="G4000" s="717">
        <v>42682</v>
      </c>
      <c r="H4000" s="718" t="s">
        <v>14919</v>
      </c>
      <c r="I4000" s="719" t="s">
        <v>13600</v>
      </c>
      <c r="J4000" s="635">
        <v>4</v>
      </c>
      <c r="K4000" s="636">
        <v>4</v>
      </c>
      <c r="L4000" s="636">
        <f t="shared" si="134"/>
        <v>0</v>
      </c>
      <c r="M4000" s="637">
        <v>159665.1</v>
      </c>
      <c r="N4000" s="637">
        <v>77478</v>
      </c>
      <c r="O4000" s="665">
        <f t="shared" si="135"/>
        <v>82187.100000000006</v>
      </c>
      <c r="P4000" s="720">
        <f t="shared" si="136"/>
        <v>51.474680440497018</v>
      </c>
      <c r="Q4000" s="718" t="s">
        <v>13682</v>
      </c>
      <c r="R4000" s="718">
        <v>7724922443</v>
      </c>
      <c r="S4000" s="718" t="s">
        <v>13614</v>
      </c>
      <c r="T4000" s="729">
        <v>42696</v>
      </c>
      <c r="U4000" s="716"/>
      <c r="V4000" s="717">
        <v>42716</v>
      </c>
      <c r="W4000" s="717">
        <v>42716</v>
      </c>
      <c r="X4000" s="721" t="s">
        <v>14920</v>
      </c>
      <c r="Y4000" s="722">
        <v>77478</v>
      </c>
      <c r="Z4000" s="718" t="s">
        <v>13682</v>
      </c>
      <c r="AA4000" s="718">
        <v>7724922443</v>
      </c>
    </row>
    <row r="4001" spans="1:27" ht="45">
      <c r="A4001" s="475" t="s">
        <v>29723</v>
      </c>
      <c r="B4001" s="1181" t="s">
        <v>2047</v>
      </c>
      <c r="C4001" s="661">
        <v>4216003989</v>
      </c>
      <c r="D4001" s="715" t="s">
        <v>261</v>
      </c>
      <c r="E4001" s="716" t="s">
        <v>14921</v>
      </c>
      <c r="F4001" s="717">
        <v>42674</v>
      </c>
      <c r="G4001" s="717">
        <v>42690</v>
      </c>
      <c r="H4001" s="718" t="s">
        <v>13695</v>
      </c>
      <c r="I4001" s="719" t="s">
        <v>14717</v>
      </c>
      <c r="J4001" s="635">
        <v>4</v>
      </c>
      <c r="K4001" s="636">
        <v>4</v>
      </c>
      <c r="L4001" s="636">
        <f t="shared" si="134"/>
        <v>0</v>
      </c>
      <c r="M4001" s="637">
        <v>2357395.2400000002</v>
      </c>
      <c r="N4001" s="637">
        <v>1609342.08</v>
      </c>
      <c r="O4001" s="665">
        <f t="shared" si="135"/>
        <v>748053.16000000015</v>
      </c>
      <c r="P4001" s="720">
        <f t="shared" si="136"/>
        <v>31.73219099229199</v>
      </c>
      <c r="Q4001" s="718" t="s">
        <v>14922</v>
      </c>
      <c r="R4001" s="718">
        <v>4205012195</v>
      </c>
      <c r="S4001" s="718" t="s">
        <v>14923</v>
      </c>
      <c r="T4001" s="729">
        <v>42710</v>
      </c>
      <c r="U4001" s="716"/>
      <c r="V4001" s="717">
        <v>42724</v>
      </c>
      <c r="W4001" s="717">
        <v>42724</v>
      </c>
      <c r="X4001" s="721" t="s">
        <v>14924</v>
      </c>
      <c r="Y4001" s="722">
        <v>1609342.08</v>
      </c>
      <c r="Z4001" s="718" t="s">
        <v>14922</v>
      </c>
      <c r="AA4001" s="718">
        <v>4205012195</v>
      </c>
    </row>
    <row r="4002" spans="1:27" ht="90">
      <c r="A4002" s="475" t="s">
        <v>29724</v>
      </c>
      <c r="B4002" s="1181" t="s">
        <v>2047</v>
      </c>
      <c r="C4002" s="661">
        <v>4216003989</v>
      </c>
      <c r="D4002" s="715" t="s">
        <v>261</v>
      </c>
      <c r="E4002" s="716" t="s">
        <v>14925</v>
      </c>
      <c r="F4002" s="717">
        <v>42674</v>
      </c>
      <c r="G4002" s="717">
        <v>42696</v>
      </c>
      <c r="H4002" s="718" t="s">
        <v>13202</v>
      </c>
      <c r="I4002" s="719" t="s">
        <v>13344</v>
      </c>
      <c r="J4002" s="635">
        <v>4</v>
      </c>
      <c r="K4002" s="636">
        <v>4</v>
      </c>
      <c r="L4002" s="636">
        <f t="shared" si="134"/>
        <v>0</v>
      </c>
      <c r="M4002" s="637">
        <v>322667</v>
      </c>
      <c r="N4002" s="637">
        <v>174239.72</v>
      </c>
      <c r="O4002" s="665">
        <f t="shared" si="135"/>
        <v>148427.28</v>
      </c>
      <c r="P4002" s="720">
        <f t="shared" si="136"/>
        <v>46.000142561836199</v>
      </c>
      <c r="Q4002" s="718" t="s">
        <v>13350</v>
      </c>
      <c r="R4002" s="718">
        <v>1901120601</v>
      </c>
      <c r="S4002" s="718" t="s">
        <v>13909</v>
      </c>
      <c r="T4002" s="729">
        <v>42713</v>
      </c>
      <c r="U4002" s="716"/>
      <c r="V4002" s="717">
        <v>42725</v>
      </c>
      <c r="W4002" s="717">
        <v>42725</v>
      </c>
      <c r="X4002" s="721" t="s">
        <v>14926</v>
      </c>
      <c r="Y4002" s="722">
        <v>174239.72</v>
      </c>
      <c r="Z4002" s="718" t="s">
        <v>13350</v>
      </c>
      <c r="AA4002" s="718">
        <v>1901120601</v>
      </c>
    </row>
    <row r="4003" spans="1:27" ht="45">
      <c r="A4003" s="475" t="s">
        <v>29725</v>
      </c>
      <c r="B4003" s="1181" t="s">
        <v>2047</v>
      </c>
      <c r="C4003" s="661">
        <v>4216003989</v>
      </c>
      <c r="D4003" s="715" t="s">
        <v>261</v>
      </c>
      <c r="E4003" s="716" t="s">
        <v>14927</v>
      </c>
      <c r="F4003" s="717">
        <v>42674</v>
      </c>
      <c r="G4003" s="717">
        <v>42696</v>
      </c>
      <c r="H4003" s="718" t="s">
        <v>13202</v>
      </c>
      <c r="I4003" s="719" t="s">
        <v>13450</v>
      </c>
      <c r="J4003" s="635">
        <v>4</v>
      </c>
      <c r="K4003" s="636">
        <v>4</v>
      </c>
      <c r="L4003" s="636">
        <f t="shared" si="134"/>
        <v>0</v>
      </c>
      <c r="M4003" s="637">
        <v>554829.5</v>
      </c>
      <c r="N4003" s="637">
        <v>386040.6</v>
      </c>
      <c r="O4003" s="665">
        <f t="shared" si="135"/>
        <v>168788.90000000002</v>
      </c>
      <c r="P4003" s="720">
        <f t="shared" si="136"/>
        <v>30.421760198403305</v>
      </c>
      <c r="Q4003" s="718" t="s">
        <v>13225</v>
      </c>
      <c r="R4003" s="718">
        <v>5408130693</v>
      </c>
      <c r="S4003" s="718" t="s">
        <v>14928</v>
      </c>
      <c r="T4003" s="729">
        <v>42713</v>
      </c>
      <c r="U4003" s="716"/>
      <c r="V4003" s="717">
        <v>42725</v>
      </c>
      <c r="W4003" s="717">
        <v>42725</v>
      </c>
      <c r="X4003" s="721" t="s">
        <v>14929</v>
      </c>
      <c r="Y4003" s="722">
        <v>386040.6</v>
      </c>
      <c r="Z4003" s="718" t="s">
        <v>13225</v>
      </c>
      <c r="AA4003" s="718">
        <v>5408130693</v>
      </c>
    </row>
    <row r="4004" spans="1:27" ht="45">
      <c r="A4004" s="475" t="s">
        <v>29726</v>
      </c>
      <c r="B4004" s="1181" t="s">
        <v>2047</v>
      </c>
      <c r="C4004" s="661">
        <v>4216003989</v>
      </c>
      <c r="D4004" s="715" t="s">
        <v>261</v>
      </c>
      <c r="E4004" s="716" t="s">
        <v>14930</v>
      </c>
      <c r="F4004" s="717">
        <v>42675</v>
      </c>
      <c r="G4004" s="717">
        <v>42696</v>
      </c>
      <c r="H4004" s="718" t="s">
        <v>13202</v>
      </c>
      <c r="I4004" s="719" t="s">
        <v>14931</v>
      </c>
      <c r="J4004" s="635">
        <v>4</v>
      </c>
      <c r="K4004" s="636">
        <v>4</v>
      </c>
      <c r="L4004" s="636">
        <f t="shared" si="134"/>
        <v>0</v>
      </c>
      <c r="M4004" s="637">
        <v>435926.4</v>
      </c>
      <c r="N4004" s="637">
        <v>405410.32</v>
      </c>
      <c r="O4004" s="665">
        <f t="shared" si="135"/>
        <v>30516.080000000016</v>
      </c>
      <c r="P4004" s="720">
        <f t="shared" si="136"/>
        <v>7.0002826165150793</v>
      </c>
      <c r="Q4004" s="718" t="s">
        <v>13225</v>
      </c>
      <c r="R4004" s="718">
        <v>5408130693</v>
      </c>
      <c r="S4004" s="718" t="s">
        <v>13527</v>
      </c>
      <c r="T4004" s="729">
        <v>42713</v>
      </c>
      <c r="U4004" s="716"/>
      <c r="V4004" s="717">
        <v>42725</v>
      </c>
      <c r="W4004" s="717">
        <v>42725</v>
      </c>
      <c r="X4004" s="721" t="s">
        <v>14932</v>
      </c>
      <c r="Y4004" s="722">
        <v>405410.32</v>
      </c>
      <c r="Z4004" s="718" t="s">
        <v>13225</v>
      </c>
      <c r="AA4004" s="718">
        <v>5408130693</v>
      </c>
    </row>
    <row r="4005" spans="1:27" ht="78.75">
      <c r="A4005" s="475" t="s">
        <v>29727</v>
      </c>
      <c r="B4005" s="1181" t="s">
        <v>2047</v>
      </c>
      <c r="C4005" s="661">
        <v>4216003989</v>
      </c>
      <c r="D4005" s="715" t="s">
        <v>261</v>
      </c>
      <c r="E4005" s="716" t="s">
        <v>14933</v>
      </c>
      <c r="F4005" s="717">
        <v>42675</v>
      </c>
      <c r="G4005" s="717">
        <v>42698</v>
      </c>
      <c r="H4005" s="718" t="s">
        <v>13202</v>
      </c>
      <c r="I4005" s="719" t="s">
        <v>13477</v>
      </c>
      <c r="J4005" s="635">
        <v>5</v>
      </c>
      <c r="K4005" s="636">
        <v>4</v>
      </c>
      <c r="L4005" s="636">
        <f t="shared" si="134"/>
        <v>1</v>
      </c>
      <c r="M4005" s="637">
        <v>566402.4</v>
      </c>
      <c r="N4005" s="637">
        <v>229392.5</v>
      </c>
      <c r="O4005" s="665">
        <f t="shared" si="135"/>
        <v>337009.9</v>
      </c>
      <c r="P4005" s="720">
        <f t="shared" si="136"/>
        <v>59.500083332980232</v>
      </c>
      <c r="Q4005" s="718" t="s">
        <v>14168</v>
      </c>
      <c r="R4005" s="718">
        <v>4003032047</v>
      </c>
      <c r="S4005" s="760" t="s">
        <v>14934</v>
      </c>
      <c r="T4005" s="729">
        <v>42717</v>
      </c>
      <c r="U4005" s="716"/>
      <c r="V4005" s="717">
        <v>42730</v>
      </c>
      <c r="W4005" s="717">
        <v>42730</v>
      </c>
      <c r="X4005" s="721" t="s">
        <v>14935</v>
      </c>
      <c r="Y4005" s="722">
        <v>229392.5</v>
      </c>
      <c r="Z4005" s="718" t="s">
        <v>14168</v>
      </c>
      <c r="AA4005" s="718">
        <v>4003032047</v>
      </c>
    </row>
    <row r="4006" spans="1:27" ht="78.75">
      <c r="A4006" s="475" t="s">
        <v>29728</v>
      </c>
      <c r="B4006" s="1181" t="s">
        <v>2047</v>
      </c>
      <c r="C4006" s="661">
        <v>4216003989</v>
      </c>
      <c r="D4006" s="715" t="s">
        <v>261</v>
      </c>
      <c r="E4006" s="716" t="s">
        <v>14936</v>
      </c>
      <c r="F4006" s="717">
        <v>42674</v>
      </c>
      <c r="G4006" s="717">
        <v>42699</v>
      </c>
      <c r="H4006" s="718" t="s">
        <v>13202</v>
      </c>
      <c r="I4006" s="719" t="s">
        <v>13445</v>
      </c>
      <c r="J4006" s="635">
        <v>5</v>
      </c>
      <c r="K4006" s="636">
        <v>4</v>
      </c>
      <c r="L4006" s="636">
        <f t="shared" si="134"/>
        <v>1</v>
      </c>
      <c r="M4006" s="637">
        <v>1540620</v>
      </c>
      <c r="N4006" s="637">
        <v>1401964.2</v>
      </c>
      <c r="O4006" s="665">
        <f t="shared" si="135"/>
        <v>138655.80000000005</v>
      </c>
      <c r="P4006" s="720">
        <f t="shared" si="136"/>
        <v>9.0000000000000142</v>
      </c>
      <c r="Q4006" s="718" t="s">
        <v>14937</v>
      </c>
      <c r="R4006" s="718">
        <v>7723831105</v>
      </c>
      <c r="S4006" s="718" t="s">
        <v>14938</v>
      </c>
      <c r="T4006" s="729">
        <v>42717</v>
      </c>
      <c r="U4006" s="716"/>
      <c r="V4006" s="717">
        <v>42730</v>
      </c>
      <c r="W4006" s="717">
        <v>42730</v>
      </c>
      <c r="X4006" s="721" t="s">
        <v>14939</v>
      </c>
      <c r="Y4006" s="722">
        <v>1401964.2</v>
      </c>
      <c r="Z4006" s="718" t="s">
        <v>14937</v>
      </c>
      <c r="AA4006" s="718">
        <v>7723831105</v>
      </c>
    </row>
    <row r="4007" spans="1:27" ht="67.5">
      <c r="A4007" s="475" t="s">
        <v>29729</v>
      </c>
      <c r="B4007" s="1181" t="s">
        <v>2047</v>
      </c>
      <c r="C4007" s="661">
        <v>4216003989</v>
      </c>
      <c r="D4007" s="715" t="s">
        <v>261</v>
      </c>
      <c r="E4007" s="716" t="s">
        <v>14940</v>
      </c>
      <c r="F4007" s="717">
        <v>42675</v>
      </c>
      <c r="G4007" s="717">
        <v>42699</v>
      </c>
      <c r="H4007" s="718" t="s">
        <v>13202</v>
      </c>
      <c r="I4007" s="719" t="s">
        <v>14941</v>
      </c>
      <c r="J4007" s="635">
        <v>4</v>
      </c>
      <c r="K4007" s="636">
        <v>4</v>
      </c>
      <c r="L4007" s="636">
        <f t="shared" si="134"/>
        <v>0</v>
      </c>
      <c r="M4007" s="637">
        <v>505435</v>
      </c>
      <c r="N4007" s="637">
        <v>351276.98</v>
      </c>
      <c r="O4007" s="665">
        <f t="shared" si="135"/>
        <v>154158.02000000002</v>
      </c>
      <c r="P4007" s="720">
        <f t="shared" si="136"/>
        <v>30.500068258035157</v>
      </c>
      <c r="Q4007" s="718" t="s">
        <v>13682</v>
      </c>
      <c r="R4007" s="718">
        <v>7724922443</v>
      </c>
      <c r="S4007" s="718" t="s">
        <v>13614</v>
      </c>
      <c r="T4007" s="729">
        <v>42717</v>
      </c>
      <c r="U4007" s="716"/>
      <c r="V4007" s="717">
        <v>42732</v>
      </c>
      <c r="W4007" s="717">
        <v>42732</v>
      </c>
      <c r="X4007" s="721" t="s">
        <v>14942</v>
      </c>
      <c r="Y4007" s="722">
        <v>351276.98</v>
      </c>
      <c r="Z4007" s="718" t="s">
        <v>13682</v>
      </c>
      <c r="AA4007" s="718">
        <v>7724922443</v>
      </c>
    </row>
    <row r="4008" spans="1:27" ht="67.5">
      <c r="A4008" s="475" t="s">
        <v>29730</v>
      </c>
      <c r="B4008" s="1181" t="s">
        <v>2047</v>
      </c>
      <c r="C4008" s="661">
        <v>4216003989</v>
      </c>
      <c r="D4008" s="715" t="s">
        <v>261</v>
      </c>
      <c r="E4008" s="716" t="s">
        <v>14943</v>
      </c>
      <c r="F4008" s="717">
        <v>42675</v>
      </c>
      <c r="G4008" s="717">
        <v>42702</v>
      </c>
      <c r="H4008" s="718" t="s">
        <v>13202</v>
      </c>
      <c r="I4008" s="719" t="s">
        <v>13927</v>
      </c>
      <c r="J4008" s="635">
        <v>4</v>
      </c>
      <c r="K4008" s="636">
        <v>4</v>
      </c>
      <c r="L4008" s="636">
        <f t="shared" si="134"/>
        <v>0</v>
      </c>
      <c r="M4008" s="637">
        <v>216720</v>
      </c>
      <c r="N4008" s="637">
        <v>192065.3</v>
      </c>
      <c r="O4008" s="665">
        <f t="shared" si="135"/>
        <v>24654.700000000012</v>
      </c>
      <c r="P4008" s="720">
        <f t="shared" si="136"/>
        <v>11.376291989664082</v>
      </c>
      <c r="Q4008" s="718" t="s">
        <v>13682</v>
      </c>
      <c r="R4008" s="718">
        <v>7724922443</v>
      </c>
      <c r="S4008" s="718" t="s">
        <v>13614</v>
      </c>
      <c r="T4008" s="729">
        <v>42717</v>
      </c>
      <c r="U4008" s="716"/>
      <c r="V4008" s="717">
        <v>42730</v>
      </c>
      <c r="W4008" s="717">
        <v>42730</v>
      </c>
      <c r="X4008" s="721" t="s">
        <v>14944</v>
      </c>
      <c r="Y4008" s="722">
        <v>192065.3</v>
      </c>
      <c r="Z4008" s="718" t="s">
        <v>13682</v>
      </c>
      <c r="AA4008" s="718">
        <v>7724922443</v>
      </c>
    </row>
    <row r="4009" spans="1:27" ht="45">
      <c r="A4009" s="475" t="s">
        <v>29731</v>
      </c>
      <c r="B4009" s="1181" t="s">
        <v>2047</v>
      </c>
      <c r="C4009" s="661">
        <v>4216003989</v>
      </c>
      <c r="D4009" s="715" t="s">
        <v>261</v>
      </c>
      <c r="E4009" s="716" t="s">
        <v>14945</v>
      </c>
      <c r="F4009" s="717">
        <v>42675</v>
      </c>
      <c r="G4009" s="717">
        <v>42702</v>
      </c>
      <c r="H4009" s="718" t="s">
        <v>13202</v>
      </c>
      <c r="I4009" s="719" t="s">
        <v>14526</v>
      </c>
      <c r="J4009" s="635">
        <v>4</v>
      </c>
      <c r="K4009" s="636">
        <v>4</v>
      </c>
      <c r="L4009" s="636">
        <f t="shared" si="134"/>
        <v>0</v>
      </c>
      <c r="M4009" s="637">
        <v>718101.4</v>
      </c>
      <c r="N4009" s="637">
        <v>530757.69999999995</v>
      </c>
      <c r="O4009" s="665">
        <f t="shared" si="135"/>
        <v>187343.70000000007</v>
      </c>
      <c r="P4009" s="720">
        <f t="shared" si="136"/>
        <v>26.088752925422526</v>
      </c>
      <c r="Q4009" s="718" t="s">
        <v>13220</v>
      </c>
      <c r="R4009" s="718">
        <v>7726311464</v>
      </c>
      <c r="S4009" s="718" t="s">
        <v>13793</v>
      </c>
      <c r="T4009" s="729">
        <v>42717</v>
      </c>
      <c r="U4009" s="716"/>
      <c r="V4009" s="717">
        <v>42731</v>
      </c>
      <c r="W4009" s="717">
        <v>42731</v>
      </c>
      <c r="X4009" s="721" t="s">
        <v>14736</v>
      </c>
      <c r="Y4009" s="722">
        <v>530757.69999999995</v>
      </c>
      <c r="Z4009" s="718" t="s">
        <v>13220</v>
      </c>
      <c r="AA4009" s="718">
        <v>7726311464</v>
      </c>
    </row>
    <row r="4010" spans="1:27" ht="67.5">
      <c r="A4010" s="475" t="s">
        <v>29732</v>
      </c>
      <c r="B4010" s="1181" t="s">
        <v>2047</v>
      </c>
      <c r="C4010" s="661">
        <v>4216003989</v>
      </c>
      <c r="D4010" s="661" t="s">
        <v>261</v>
      </c>
      <c r="E4010" s="716" t="s">
        <v>14946</v>
      </c>
      <c r="F4010" s="717" t="s">
        <v>2188</v>
      </c>
      <c r="G4010" s="717">
        <v>42599</v>
      </c>
      <c r="H4010" s="718" t="s">
        <v>13695</v>
      </c>
      <c r="I4010" s="719" t="s">
        <v>13700</v>
      </c>
      <c r="J4010" s="636">
        <v>5</v>
      </c>
      <c r="K4010" s="636">
        <v>5</v>
      </c>
      <c r="L4010" s="636">
        <f t="shared" si="134"/>
        <v>0</v>
      </c>
      <c r="M4010" s="637">
        <v>3517789.52</v>
      </c>
      <c r="N4010" s="637">
        <v>2545742.35</v>
      </c>
      <c r="O4010" s="665">
        <f t="shared" si="135"/>
        <v>972047.16999999993</v>
      </c>
      <c r="P4010" s="720">
        <f t="shared" si="136"/>
        <v>27.632328894993123</v>
      </c>
      <c r="Q4010" s="718" t="s">
        <v>13701</v>
      </c>
      <c r="R4010" s="718">
        <v>6679097650</v>
      </c>
      <c r="S4010" s="718" t="s">
        <v>14947</v>
      </c>
      <c r="T4010" s="729">
        <v>42628</v>
      </c>
      <c r="U4010" s="718"/>
      <c r="V4010" s="717">
        <v>42653</v>
      </c>
      <c r="W4010" s="717">
        <v>42653</v>
      </c>
      <c r="X4010" s="721" t="s">
        <v>14948</v>
      </c>
      <c r="Y4010" s="722">
        <v>2545742.35</v>
      </c>
      <c r="Z4010" s="718" t="s">
        <v>13701</v>
      </c>
      <c r="AA4010" s="718">
        <v>6679097650</v>
      </c>
    </row>
    <row r="4011" spans="1:27" ht="67.5">
      <c r="A4011" s="475" t="s">
        <v>29733</v>
      </c>
      <c r="B4011" s="1181" t="s">
        <v>2047</v>
      </c>
      <c r="C4011" s="661">
        <v>4216003989</v>
      </c>
      <c r="D4011" s="715" t="s">
        <v>261</v>
      </c>
      <c r="E4011" s="716" t="s">
        <v>14949</v>
      </c>
      <c r="F4011" s="717">
        <v>42612</v>
      </c>
      <c r="G4011" s="717">
        <v>42627</v>
      </c>
      <c r="H4011" s="718" t="s">
        <v>14950</v>
      </c>
      <c r="I4011" s="719" t="s">
        <v>13572</v>
      </c>
      <c r="J4011" s="635">
        <v>5</v>
      </c>
      <c r="K4011" s="636">
        <v>5</v>
      </c>
      <c r="L4011" s="636">
        <f t="shared" si="134"/>
        <v>0</v>
      </c>
      <c r="M4011" s="637">
        <v>522966.5</v>
      </c>
      <c r="N4011" s="637">
        <v>405280</v>
      </c>
      <c r="O4011" s="665">
        <f t="shared" si="135"/>
        <v>117686.5</v>
      </c>
      <c r="P4011" s="720">
        <f t="shared" si="136"/>
        <v>22.503640290534861</v>
      </c>
      <c r="Q4011" s="718" t="s">
        <v>13613</v>
      </c>
      <c r="R4011" s="718">
        <v>7724922443</v>
      </c>
      <c r="S4011" s="718" t="s">
        <v>13614</v>
      </c>
      <c r="T4011" s="729">
        <v>42646</v>
      </c>
      <c r="U4011" s="716"/>
      <c r="V4011" s="717">
        <v>42660</v>
      </c>
      <c r="W4011" s="717">
        <v>42660</v>
      </c>
      <c r="X4011" s="721" t="s">
        <v>14951</v>
      </c>
      <c r="Y4011" s="722">
        <v>405280</v>
      </c>
      <c r="Z4011" s="718" t="s">
        <v>13613</v>
      </c>
      <c r="AA4011" s="718">
        <v>7724922443</v>
      </c>
    </row>
    <row r="4012" spans="1:27" ht="78.75">
      <c r="A4012" s="475" t="s">
        <v>29734</v>
      </c>
      <c r="B4012" s="1181" t="s">
        <v>2047</v>
      </c>
      <c r="C4012" s="661">
        <v>4216003989</v>
      </c>
      <c r="D4012" s="715" t="s">
        <v>261</v>
      </c>
      <c r="E4012" s="716" t="s">
        <v>14952</v>
      </c>
      <c r="F4012" s="717">
        <v>42369</v>
      </c>
      <c r="G4012" s="717">
        <v>42657</v>
      </c>
      <c r="H4012" s="718" t="s">
        <v>14358</v>
      </c>
      <c r="I4012" s="719" t="s">
        <v>14953</v>
      </c>
      <c r="J4012" s="635">
        <v>5</v>
      </c>
      <c r="K4012" s="636">
        <v>5</v>
      </c>
      <c r="L4012" s="636">
        <f t="shared" si="134"/>
        <v>0</v>
      </c>
      <c r="M4012" s="637">
        <v>429859.46</v>
      </c>
      <c r="N4012" s="637">
        <v>322701.40000000002</v>
      </c>
      <c r="O4012" s="665">
        <f t="shared" si="135"/>
        <v>107158.06</v>
      </c>
      <c r="P4012" s="720">
        <f t="shared" si="136"/>
        <v>24.92862667254083</v>
      </c>
      <c r="Q4012" s="718" t="s">
        <v>14513</v>
      </c>
      <c r="R4012" s="718">
        <v>4221009432</v>
      </c>
      <c r="S4012" s="718" t="s">
        <v>14514</v>
      </c>
      <c r="T4012" s="729">
        <v>42675</v>
      </c>
      <c r="U4012" s="716"/>
      <c r="V4012" s="717">
        <v>42688</v>
      </c>
      <c r="W4012" s="717">
        <v>42689</v>
      </c>
      <c r="X4012" s="721" t="s">
        <v>14954</v>
      </c>
      <c r="Y4012" s="722">
        <v>322701.40000000002</v>
      </c>
      <c r="Z4012" s="718" t="s">
        <v>14513</v>
      </c>
      <c r="AA4012" s="718">
        <v>4221009432</v>
      </c>
    </row>
    <row r="4013" spans="1:27" ht="67.5">
      <c r="A4013" s="475" t="s">
        <v>29735</v>
      </c>
      <c r="B4013" s="1181" t="s">
        <v>2047</v>
      </c>
      <c r="C4013" s="661">
        <v>4216003989</v>
      </c>
      <c r="D4013" s="715" t="s">
        <v>261</v>
      </c>
      <c r="E4013" s="716" t="s">
        <v>14955</v>
      </c>
      <c r="F4013" s="717">
        <v>42657</v>
      </c>
      <c r="G4013" s="717">
        <v>42668</v>
      </c>
      <c r="H4013" s="718" t="s">
        <v>14956</v>
      </c>
      <c r="I4013" s="719" t="s">
        <v>13445</v>
      </c>
      <c r="J4013" s="635">
        <v>5</v>
      </c>
      <c r="K4013" s="636">
        <v>5</v>
      </c>
      <c r="L4013" s="636">
        <f t="shared" si="134"/>
        <v>0</v>
      </c>
      <c r="M4013" s="637">
        <v>4031400</v>
      </c>
      <c r="N4013" s="637">
        <v>2055980.85</v>
      </c>
      <c r="O4013" s="665">
        <f t="shared" si="135"/>
        <v>1975419.15</v>
      </c>
      <c r="P4013" s="720">
        <f t="shared" si="136"/>
        <v>49.000822294984367</v>
      </c>
      <c r="Q4013" s="718" t="s">
        <v>13682</v>
      </c>
      <c r="R4013" s="718">
        <v>7724922443</v>
      </c>
      <c r="S4013" s="718" t="s">
        <v>14957</v>
      </c>
      <c r="T4013" s="729">
        <v>42692</v>
      </c>
      <c r="U4013" s="716"/>
      <c r="V4013" s="717">
        <v>42709</v>
      </c>
      <c r="W4013" s="717">
        <v>42709</v>
      </c>
      <c r="X4013" s="721" t="s">
        <v>14958</v>
      </c>
      <c r="Y4013" s="722">
        <v>2055980.85</v>
      </c>
      <c r="Z4013" s="718" t="s">
        <v>13682</v>
      </c>
      <c r="AA4013" s="718">
        <v>7724922443</v>
      </c>
    </row>
    <row r="4014" spans="1:27" ht="78.75">
      <c r="A4014" s="475" t="s">
        <v>29736</v>
      </c>
      <c r="B4014" s="1181" t="s">
        <v>2047</v>
      </c>
      <c r="C4014" s="661">
        <v>4216003989</v>
      </c>
      <c r="D4014" s="715" t="s">
        <v>261</v>
      </c>
      <c r="E4014" s="716" t="s">
        <v>14959</v>
      </c>
      <c r="F4014" s="717">
        <v>42657</v>
      </c>
      <c r="G4014" s="717">
        <v>42669</v>
      </c>
      <c r="H4014" s="718" t="s">
        <v>14960</v>
      </c>
      <c r="I4014" s="719" t="s">
        <v>13445</v>
      </c>
      <c r="J4014" s="635">
        <v>5</v>
      </c>
      <c r="K4014" s="636">
        <v>5</v>
      </c>
      <c r="L4014" s="636">
        <f t="shared" si="134"/>
        <v>0</v>
      </c>
      <c r="M4014" s="637">
        <v>1364914.8</v>
      </c>
      <c r="N4014" s="637">
        <v>532315.62</v>
      </c>
      <c r="O4014" s="665">
        <f t="shared" si="135"/>
        <v>832599.18</v>
      </c>
      <c r="P4014" s="720">
        <f t="shared" si="136"/>
        <v>61.000084400872495</v>
      </c>
      <c r="Q4014" s="718" t="s">
        <v>13735</v>
      </c>
      <c r="R4014" s="718">
        <v>2540203506</v>
      </c>
      <c r="S4014" s="718" t="s">
        <v>13736</v>
      </c>
      <c r="T4014" s="729">
        <v>42688</v>
      </c>
      <c r="U4014" s="716"/>
      <c r="V4014" s="717">
        <v>42711</v>
      </c>
      <c r="W4014" s="717">
        <v>42711</v>
      </c>
      <c r="X4014" s="721" t="s">
        <v>14961</v>
      </c>
      <c r="Y4014" s="722">
        <v>532315.62</v>
      </c>
      <c r="Z4014" s="718" t="s">
        <v>13735</v>
      </c>
      <c r="AA4014" s="718">
        <v>2540203506</v>
      </c>
    </row>
    <row r="4015" spans="1:27" ht="56.25">
      <c r="A4015" s="475" t="s">
        <v>29737</v>
      </c>
      <c r="B4015" s="1181" t="s">
        <v>2047</v>
      </c>
      <c r="C4015" s="661">
        <v>4216003989</v>
      </c>
      <c r="D4015" s="715" t="s">
        <v>261</v>
      </c>
      <c r="E4015" s="716" t="s">
        <v>14962</v>
      </c>
      <c r="F4015" s="717">
        <v>42674</v>
      </c>
      <c r="G4015" s="717">
        <v>42685</v>
      </c>
      <c r="H4015" s="718" t="s">
        <v>14963</v>
      </c>
      <c r="I4015" s="719" t="s">
        <v>8672</v>
      </c>
      <c r="J4015" s="635">
        <v>5</v>
      </c>
      <c r="K4015" s="636">
        <v>5</v>
      </c>
      <c r="L4015" s="636">
        <f t="shared" si="134"/>
        <v>0</v>
      </c>
      <c r="M4015" s="637">
        <v>346920</v>
      </c>
      <c r="N4015" s="725">
        <v>204682.8</v>
      </c>
      <c r="O4015" s="665">
        <f t="shared" si="135"/>
        <v>142237.20000000001</v>
      </c>
      <c r="P4015" s="720">
        <f t="shared" si="136"/>
        <v>41</v>
      </c>
      <c r="Q4015" s="718" t="s">
        <v>1347</v>
      </c>
      <c r="R4015" s="718">
        <v>5407205145</v>
      </c>
      <c r="S4015" s="718" t="s">
        <v>14964</v>
      </c>
      <c r="T4015" s="729">
        <v>42703</v>
      </c>
      <c r="U4015" s="716"/>
      <c r="V4015" s="717">
        <v>42716</v>
      </c>
      <c r="W4015" s="717">
        <v>42716</v>
      </c>
      <c r="X4015" s="721" t="s">
        <v>14965</v>
      </c>
      <c r="Y4015" s="728">
        <v>204682.8</v>
      </c>
      <c r="Z4015" s="718" t="s">
        <v>1347</v>
      </c>
      <c r="AA4015" s="718">
        <v>5407205145</v>
      </c>
    </row>
    <row r="4016" spans="1:27" ht="45">
      <c r="A4016" s="475" t="s">
        <v>29738</v>
      </c>
      <c r="B4016" s="1181" t="s">
        <v>2047</v>
      </c>
      <c r="C4016" s="661">
        <v>4216003989</v>
      </c>
      <c r="D4016" s="715" t="s">
        <v>261</v>
      </c>
      <c r="E4016" s="716" t="s">
        <v>14966</v>
      </c>
      <c r="F4016" s="717">
        <v>42674</v>
      </c>
      <c r="G4016" s="717">
        <v>42692</v>
      </c>
      <c r="H4016" s="718" t="s">
        <v>13202</v>
      </c>
      <c r="I4016" s="719" t="s">
        <v>13431</v>
      </c>
      <c r="J4016" s="635">
        <v>5</v>
      </c>
      <c r="K4016" s="636">
        <v>5</v>
      </c>
      <c r="L4016" s="636">
        <f t="shared" si="134"/>
        <v>0</v>
      </c>
      <c r="M4016" s="637">
        <v>742812.3</v>
      </c>
      <c r="N4016" s="637">
        <v>668524.65</v>
      </c>
      <c r="O4016" s="665">
        <f t="shared" si="135"/>
        <v>74287.650000000023</v>
      </c>
      <c r="P4016" s="720">
        <f t="shared" si="136"/>
        <v>10.000864282942004</v>
      </c>
      <c r="Q4016" s="718" t="s">
        <v>13465</v>
      </c>
      <c r="R4016" s="718" t="s">
        <v>13542</v>
      </c>
      <c r="S4016" s="718" t="s">
        <v>13543</v>
      </c>
      <c r="T4016" s="729">
        <v>42710</v>
      </c>
      <c r="U4016" s="716"/>
      <c r="V4016" s="717">
        <v>42723</v>
      </c>
      <c r="W4016" s="717">
        <v>42723</v>
      </c>
      <c r="X4016" s="721" t="s">
        <v>14967</v>
      </c>
      <c r="Y4016" s="722">
        <v>668524.65</v>
      </c>
      <c r="Z4016" s="718" t="s">
        <v>13465</v>
      </c>
      <c r="AA4016" s="718" t="s">
        <v>13542</v>
      </c>
    </row>
    <row r="4017" spans="1:27" ht="56.25">
      <c r="A4017" s="475" t="s">
        <v>29739</v>
      </c>
      <c r="B4017" s="1181" t="s">
        <v>2047</v>
      </c>
      <c r="C4017" s="661">
        <v>4216003989</v>
      </c>
      <c r="D4017" s="715" t="s">
        <v>261</v>
      </c>
      <c r="E4017" s="716" t="s">
        <v>14968</v>
      </c>
      <c r="F4017" s="717">
        <v>42675</v>
      </c>
      <c r="G4017" s="717">
        <v>42696</v>
      </c>
      <c r="H4017" s="718" t="s">
        <v>13202</v>
      </c>
      <c r="I4017" s="719" t="s">
        <v>14969</v>
      </c>
      <c r="J4017" s="635">
        <v>5</v>
      </c>
      <c r="K4017" s="636">
        <v>5</v>
      </c>
      <c r="L4017" s="636">
        <f t="shared" si="134"/>
        <v>0</v>
      </c>
      <c r="M4017" s="637">
        <v>95504.4</v>
      </c>
      <c r="N4017" s="637">
        <v>43988</v>
      </c>
      <c r="O4017" s="665">
        <f t="shared" si="135"/>
        <v>51516.399999999994</v>
      </c>
      <c r="P4017" s="720">
        <f t="shared" si="136"/>
        <v>53.941389087832597</v>
      </c>
      <c r="Q4017" s="718" t="s">
        <v>13682</v>
      </c>
      <c r="R4017" s="718">
        <v>7724922443</v>
      </c>
      <c r="S4017" s="718" t="s">
        <v>14749</v>
      </c>
      <c r="T4017" s="729">
        <v>42713</v>
      </c>
      <c r="U4017" s="716"/>
      <c r="V4017" s="717">
        <v>42726</v>
      </c>
      <c r="W4017" s="717">
        <v>42726</v>
      </c>
      <c r="X4017" s="721" t="s">
        <v>14970</v>
      </c>
      <c r="Y4017" s="722">
        <v>43988</v>
      </c>
      <c r="Z4017" s="718" t="s">
        <v>13682</v>
      </c>
      <c r="AA4017" s="718">
        <v>7724922443</v>
      </c>
    </row>
    <row r="4018" spans="1:27" ht="67.5">
      <c r="A4018" s="475" t="s">
        <v>29740</v>
      </c>
      <c r="B4018" s="1181" t="s">
        <v>2047</v>
      </c>
      <c r="C4018" s="661">
        <v>4216003989</v>
      </c>
      <c r="D4018" s="715" t="s">
        <v>261</v>
      </c>
      <c r="E4018" s="716" t="s">
        <v>14971</v>
      </c>
      <c r="F4018" s="717">
        <v>42675</v>
      </c>
      <c r="G4018" s="717">
        <v>42702</v>
      </c>
      <c r="H4018" s="718" t="s">
        <v>13202</v>
      </c>
      <c r="I4018" s="719" t="s">
        <v>13944</v>
      </c>
      <c r="J4018" s="635">
        <v>5</v>
      </c>
      <c r="K4018" s="636">
        <v>5</v>
      </c>
      <c r="L4018" s="636">
        <f t="shared" si="134"/>
        <v>0</v>
      </c>
      <c r="M4018" s="637">
        <v>258481.44</v>
      </c>
      <c r="N4018" s="637">
        <v>89760.7</v>
      </c>
      <c r="O4018" s="665">
        <f t="shared" si="135"/>
        <v>168720.74</v>
      </c>
      <c r="P4018" s="720">
        <f t="shared" si="136"/>
        <v>65.273831653057954</v>
      </c>
      <c r="Q4018" s="718" t="s">
        <v>13682</v>
      </c>
      <c r="R4018" s="718">
        <v>7724922443</v>
      </c>
      <c r="S4018" s="718" t="s">
        <v>13614</v>
      </c>
      <c r="T4018" s="729">
        <v>42717</v>
      </c>
      <c r="U4018" s="716"/>
      <c r="V4018" s="717">
        <v>42730</v>
      </c>
      <c r="W4018" s="717">
        <v>42730</v>
      </c>
      <c r="X4018" s="721" t="s">
        <v>14972</v>
      </c>
      <c r="Y4018" s="722">
        <v>89760.7</v>
      </c>
      <c r="Z4018" s="718" t="s">
        <v>13682</v>
      </c>
      <c r="AA4018" s="718">
        <v>7724922443</v>
      </c>
    </row>
    <row r="4019" spans="1:27" ht="101.25">
      <c r="A4019" s="475" t="s">
        <v>29741</v>
      </c>
      <c r="B4019" s="1181" t="s">
        <v>2047</v>
      </c>
      <c r="C4019" s="661">
        <v>4216003989</v>
      </c>
      <c r="D4019" s="715" t="s">
        <v>261</v>
      </c>
      <c r="E4019" s="716" t="s">
        <v>14973</v>
      </c>
      <c r="F4019" s="717">
        <v>42369</v>
      </c>
      <c r="G4019" s="717">
        <v>42663</v>
      </c>
      <c r="H4019" s="718" t="s">
        <v>14974</v>
      </c>
      <c r="I4019" s="719" t="s">
        <v>14975</v>
      </c>
      <c r="J4019" s="635">
        <v>6</v>
      </c>
      <c r="K4019" s="636">
        <v>6</v>
      </c>
      <c r="L4019" s="636">
        <f t="shared" si="134"/>
        <v>0</v>
      </c>
      <c r="M4019" s="637">
        <v>3110400</v>
      </c>
      <c r="N4019" s="637">
        <v>2367448</v>
      </c>
      <c r="O4019" s="665">
        <f t="shared" si="135"/>
        <v>742952</v>
      </c>
      <c r="P4019" s="720">
        <f t="shared" si="136"/>
        <v>23.88605967078189</v>
      </c>
      <c r="Q4019" s="718" t="s">
        <v>14976</v>
      </c>
      <c r="R4019" s="718">
        <v>4217070473</v>
      </c>
      <c r="S4019" s="718" t="s">
        <v>14977</v>
      </c>
      <c r="T4019" s="729">
        <v>42689</v>
      </c>
      <c r="U4019" s="716"/>
      <c r="V4019" s="717">
        <v>42703</v>
      </c>
      <c r="W4019" s="717">
        <v>42703</v>
      </c>
      <c r="X4019" s="721" t="s">
        <v>14978</v>
      </c>
      <c r="Y4019" s="722">
        <v>2367448</v>
      </c>
      <c r="Z4019" s="718" t="s">
        <v>14976</v>
      </c>
      <c r="AA4019" s="718">
        <v>4217070473</v>
      </c>
    </row>
    <row r="4020" spans="1:27" ht="67.5">
      <c r="A4020" s="475" t="s">
        <v>29742</v>
      </c>
      <c r="B4020" s="1181" t="s">
        <v>2047</v>
      </c>
      <c r="C4020" s="661">
        <v>4216003989</v>
      </c>
      <c r="D4020" s="715" t="s">
        <v>261</v>
      </c>
      <c r="E4020" s="716" t="s">
        <v>14979</v>
      </c>
      <c r="F4020" s="717">
        <v>42675</v>
      </c>
      <c r="G4020" s="717">
        <v>42699</v>
      </c>
      <c r="H4020" s="718" t="s">
        <v>13202</v>
      </c>
      <c r="I4020" s="742" t="s">
        <v>13927</v>
      </c>
      <c r="J4020" s="635">
        <v>6</v>
      </c>
      <c r="K4020" s="636">
        <v>6</v>
      </c>
      <c r="L4020" s="636">
        <f t="shared" si="134"/>
        <v>0</v>
      </c>
      <c r="M4020" s="637">
        <v>1004694</v>
      </c>
      <c r="N4020" s="637">
        <v>743473.56</v>
      </c>
      <c r="O4020" s="665">
        <f t="shared" si="135"/>
        <v>261220.43999999994</v>
      </c>
      <c r="P4020" s="720">
        <f t="shared" si="136"/>
        <v>25.999999999999986</v>
      </c>
      <c r="Q4020" s="718" t="s">
        <v>14980</v>
      </c>
      <c r="R4020" s="718">
        <v>5027083476</v>
      </c>
      <c r="S4020" s="718" t="s">
        <v>14981</v>
      </c>
      <c r="T4020" s="729">
        <v>42717</v>
      </c>
      <c r="U4020" s="716"/>
      <c r="V4020" s="717">
        <v>42731</v>
      </c>
      <c r="W4020" s="717">
        <v>43343</v>
      </c>
      <c r="X4020" s="721" t="s">
        <v>14982</v>
      </c>
      <c r="Y4020" s="722">
        <v>743473.56</v>
      </c>
      <c r="Z4020" s="718" t="s">
        <v>14980</v>
      </c>
      <c r="AA4020" s="718">
        <v>5027083476</v>
      </c>
    </row>
    <row r="4021" spans="1:27" ht="67.5">
      <c r="A4021" s="475" t="s">
        <v>29743</v>
      </c>
      <c r="B4021" s="1181" t="s">
        <v>2047</v>
      </c>
      <c r="C4021" s="661">
        <v>4216003989</v>
      </c>
      <c r="D4021" s="715" t="s">
        <v>261</v>
      </c>
      <c r="E4021" s="716" t="s">
        <v>14983</v>
      </c>
      <c r="F4021" s="717">
        <v>42612</v>
      </c>
      <c r="G4021" s="717">
        <v>42625</v>
      </c>
      <c r="H4021" s="718" t="s">
        <v>14984</v>
      </c>
      <c r="I4021" s="719" t="s">
        <v>13445</v>
      </c>
      <c r="J4021" s="635">
        <v>9</v>
      </c>
      <c r="K4021" s="636">
        <v>8</v>
      </c>
      <c r="L4021" s="636">
        <f t="shared" si="134"/>
        <v>1</v>
      </c>
      <c r="M4021" s="637">
        <v>1108420.5</v>
      </c>
      <c r="N4021" s="637">
        <v>452222.82</v>
      </c>
      <c r="O4021" s="665">
        <f t="shared" si="135"/>
        <v>656197.67999999993</v>
      </c>
      <c r="P4021" s="720">
        <f t="shared" si="136"/>
        <v>59.201149744162976</v>
      </c>
      <c r="Q4021" s="718" t="s">
        <v>14488</v>
      </c>
      <c r="R4021" s="718">
        <v>5612088681</v>
      </c>
      <c r="S4021" s="718" t="s">
        <v>14985</v>
      </c>
      <c r="T4021" s="729">
        <v>42640</v>
      </c>
      <c r="U4021" s="716"/>
      <c r="V4021" s="717">
        <v>42655</v>
      </c>
      <c r="W4021" s="717">
        <v>42655</v>
      </c>
      <c r="X4021" s="721" t="s">
        <v>14986</v>
      </c>
      <c r="Y4021" s="722">
        <v>452222.82</v>
      </c>
      <c r="Z4021" s="718" t="s">
        <v>14488</v>
      </c>
      <c r="AA4021" s="718">
        <v>5612088681</v>
      </c>
    </row>
    <row r="4022" spans="1:27" ht="67.5">
      <c r="A4022" s="475" t="s">
        <v>29744</v>
      </c>
      <c r="B4022" s="1181" t="s">
        <v>2047</v>
      </c>
      <c r="C4022" s="661">
        <v>4216003989</v>
      </c>
      <c r="D4022" s="715" t="s">
        <v>261</v>
      </c>
      <c r="E4022" s="716" t="s">
        <v>14987</v>
      </c>
      <c r="F4022" s="717">
        <v>42612</v>
      </c>
      <c r="G4022" s="717">
        <v>42633</v>
      </c>
      <c r="H4022" s="718" t="s">
        <v>14285</v>
      </c>
      <c r="I4022" s="719" t="s">
        <v>14988</v>
      </c>
      <c r="J4022" s="635">
        <v>8</v>
      </c>
      <c r="K4022" s="636">
        <v>8</v>
      </c>
      <c r="L4022" s="636">
        <f t="shared" si="134"/>
        <v>0</v>
      </c>
      <c r="M4022" s="637">
        <v>154848.62</v>
      </c>
      <c r="N4022" s="637">
        <v>82257.5</v>
      </c>
      <c r="O4022" s="665">
        <f t="shared" si="135"/>
        <v>72591.12</v>
      </c>
      <c r="P4022" s="720">
        <f t="shared" si="136"/>
        <v>46.878764563739736</v>
      </c>
      <c r="Q4022" s="718" t="s">
        <v>14287</v>
      </c>
      <c r="R4022" s="718">
        <v>4205254236</v>
      </c>
      <c r="S4022" s="718" t="s">
        <v>14288</v>
      </c>
      <c r="T4022" s="729">
        <v>42660</v>
      </c>
      <c r="U4022" s="716"/>
      <c r="V4022" s="717">
        <v>42675</v>
      </c>
      <c r="W4022" s="717">
        <v>42675</v>
      </c>
      <c r="X4022" s="721" t="s">
        <v>14989</v>
      </c>
      <c r="Y4022" s="722">
        <v>82257.5</v>
      </c>
      <c r="Z4022" s="718" t="s">
        <v>14287</v>
      </c>
      <c r="AA4022" s="718">
        <v>4205254236</v>
      </c>
    </row>
    <row r="4023" spans="1:27" ht="45">
      <c r="A4023" s="475" t="s">
        <v>29745</v>
      </c>
      <c r="B4023" s="1181" t="s">
        <v>2047</v>
      </c>
      <c r="C4023" s="661">
        <v>4216003989</v>
      </c>
      <c r="D4023" s="715" t="s">
        <v>261</v>
      </c>
      <c r="E4023" s="716" t="s">
        <v>14990</v>
      </c>
      <c r="F4023" s="717">
        <v>42657</v>
      </c>
      <c r="G4023" s="717">
        <v>42668</v>
      </c>
      <c r="H4023" s="718" t="s">
        <v>14991</v>
      </c>
      <c r="I4023" s="719" t="s">
        <v>13445</v>
      </c>
      <c r="J4023" s="635">
        <v>8</v>
      </c>
      <c r="K4023" s="636">
        <v>8</v>
      </c>
      <c r="L4023" s="636">
        <f t="shared" si="134"/>
        <v>0</v>
      </c>
      <c r="M4023" s="637">
        <v>1536480</v>
      </c>
      <c r="N4023" s="637">
        <v>858811.2</v>
      </c>
      <c r="O4023" s="665">
        <f t="shared" si="135"/>
        <v>677668.8</v>
      </c>
      <c r="P4023" s="720">
        <f t="shared" si="136"/>
        <v>44.105279600124966</v>
      </c>
      <c r="Q4023" s="718" t="s">
        <v>14905</v>
      </c>
      <c r="R4023" s="736">
        <v>2464010490</v>
      </c>
      <c r="S4023" s="718" t="s">
        <v>14906</v>
      </c>
      <c r="T4023" s="729">
        <v>42688</v>
      </c>
      <c r="U4023" s="716"/>
      <c r="V4023" s="717">
        <v>42702</v>
      </c>
      <c r="W4023" s="717">
        <v>42702</v>
      </c>
      <c r="X4023" s="721" t="s">
        <v>14992</v>
      </c>
      <c r="Y4023" s="722">
        <v>858811.2</v>
      </c>
      <c r="Z4023" s="718" t="s">
        <v>14905</v>
      </c>
      <c r="AA4023" s="736">
        <v>2464010490</v>
      </c>
    </row>
    <row r="4024" spans="1:27" ht="78.75">
      <c r="A4024" s="475" t="s">
        <v>29746</v>
      </c>
      <c r="B4024" s="1181" t="s">
        <v>2047</v>
      </c>
      <c r="C4024" s="661">
        <v>4216003989</v>
      </c>
      <c r="D4024" s="715" t="s">
        <v>261</v>
      </c>
      <c r="E4024" s="721" t="s">
        <v>14993</v>
      </c>
      <c r="F4024" s="717">
        <v>42682</v>
      </c>
      <c r="G4024" s="717">
        <v>42695</v>
      </c>
      <c r="H4024" s="718" t="s">
        <v>13284</v>
      </c>
      <c r="I4024" s="719" t="s">
        <v>13876</v>
      </c>
      <c r="J4024" s="635">
        <v>8</v>
      </c>
      <c r="K4024" s="636">
        <v>8</v>
      </c>
      <c r="L4024" s="636">
        <f t="shared" si="134"/>
        <v>0</v>
      </c>
      <c r="M4024" s="637">
        <v>7683379</v>
      </c>
      <c r="N4024" s="637">
        <v>7606545</v>
      </c>
      <c r="O4024" s="665">
        <f t="shared" si="135"/>
        <v>76834</v>
      </c>
      <c r="P4024" s="720">
        <f t="shared" si="136"/>
        <v>1.0000027331724795</v>
      </c>
      <c r="Q4024" s="718" t="s">
        <v>14994</v>
      </c>
      <c r="R4024" s="718">
        <v>4217074647</v>
      </c>
      <c r="S4024" s="718" t="s">
        <v>13286</v>
      </c>
      <c r="T4024" s="729">
        <v>42717</v>
      </c>
      <c r="U4024" s="716"/>
      <c r="V4024" s="717">
        <v>42730</v>
      </c>
      <c r="W4024" s="717">
        <v>42730</v>
      </c>
      <c r="X4024" s="721" t="s">
        <v>14995</v>
      </c>
      <c r="Y4024" s="722">
        <v>7606545</v>
      </c>
      <c r="Z4024" s="718" t="s">
        <v>14994</v>
      </c>
      <c r="AA4024" s="718">
        <v>4217074647</v>
      </c>
    </row>
    <row r="4025" spans="1:27" ht="112.5">
      <c r="A4025" s="475" t="s">
        <v>29747</v>
      </c>
      <c r="B4025" s="1181" t="s">
        <v>2047</v>
      </c>
      <c r="C4025" s="661">
        <v>4216003989</v>
      </c>
      <c r="D4025" s="715" t="s">
        <v>261</v>
      </c>
      <c r="E4025" s="716" t="s">
        <v>14996</v>
      </c>
      <c r="F4025" s="717">
        <v>42369</v>
      </c>
      <c r="G4025" s="717">
        <v>42705</v>
      </c>
      <c r="H4025" s="718" t="s">
        <v>14997</v>
      </c>
      <c r="I4025" s="719" t="s">
        <v>14998</v>
      </c>
      <c r="J4025" s="635">
        <v>8</v>
      </c>
      <c r="K4025" s="636">
        <v>8</v>
      </c>
      <c r="L4025" s="636">
        <f t="shared" si="134"/>
        <v>0</v>
      </c>
      <c r="M4025" s="637">
        <v>271050</v>
      </c>
      <c r="N4025" s="637">
        <v>55933.25</v>
      </c>
      <c r="O4025" s="665">
        <f t="shared" si="135"/>
        <v>215116.75</v>
      </c>
      <c r="P4025" s="720">
        <f t="shared" si="136"/>
        <v>79.364231691569813</v>
      </c>
      <c r="Q4025" s="718" t="s">
        <v>14999</v>
      </c>
      <c r="R4025" s="718">
        <v>4218027209</v>
      </c>
      <c r="S4025" s="718" t="s">
        <v>15000</v>
      </c>
      <c r="T4025" s="729">
        <v>42721</v>
      </c>
      <c r="U4025" s="716"/>
      <c r="V4025" s="717">
        <v>42732</v>
      </c>
      <c r="W4025" s="717">
        <v>42732</v>
      </c>
      <c r="X4025" s="721" t="s">
        <v>14799</v>
      </c>
      <c r="Y4025" s="722">
        <v>55933.25</v>
      </c>
      <c r="Z4025" s="718" t="s">
        <v>14999</v>
      </c>
      <c r="AA4025" s="718">
        <v>4218027209</v>
      </c>
    </row>
    <row r="4026" spans="1:27" ht="67.5">
      <c r="A4026" s="475" t="s">
        <v>29748</v>
      </c>
      <c r="B4026" s="1181" t="s">
        <v>2047</v>
      </c>
      <c r="C4026" s="661">
        <v>4216003989</v>
      </c>
      <c r="D4026" s="715" t="s">
        <v>261</v>
      </c>
      <c r="E4026" s="716" t="s">
        <v>15001</v>
      </c>
      <c r="F4026" s="717">
        <v>42674</v>
      </c>
      <c r="G4026" s="717">
        <v>42685</v>
      </c>
      <c r="H4026" s="718" t="s">
        <v>15002</v>
      </c>
      <c r="I4026" s="719" t="s">
        <v>1057</v>
      </c>
      <c r="J4026" s="635">
        <v>11</v>
      </c>
      <c r="K4026" s="636">
        <v>11</v>
      </c>
      <c r="L4026" s="636">
        <f t="shared" si="134"/>
        <v>0</v>
      </c>
      <c r="M4026" s="637">
        <v>248751.4</v>
      </c>
      <c r="N4026" s="637">
        <v>121536.48</v>
      </c>
      <c r="O4026" s="665">
        <f t="shared" si="135"/>
        <v>127214.92</v>
      </c>
      <c r="P4026" s="720">
        <f t="shared" si="136"/>
        <v>51.141388550979009</v>
      </c>
      <c r="Q4026" s="718" t="s">
        <v>15003</v>
      </c>
      <c r="R4026" s="718">
        <v>3662996710</v>
      </c>
      <c r="S4026" s="718" t="s">
        <v>15004</v>
      </c>
      <c r="T4026" s="729">
        <v>42703</v>
      </c>
      <c r="U4026" s="716"/>
      <c r="V4026" s="717">
        <v>42716</v>
      </c>
      <c r="W4026" s="717">
        <v>42716</v>
      </c>
      <c r="X4026" s="721" t="s">
        <v>15005</v>
      </c>
      <c r="Y4026" s="722">
        <v>121536.48</v>
      </c>
      <c r="Z4026" s="718" t="s">
        <v>15003</v>
      </c>
      <c r="AA4026" s="718">
        <v>3662996710</v>
      </c>
    </row>
    <row r="4027" spans="1:27" ht="191.25">
      <c r="A4027" s="475" t="s">
        <v>29749</v>
      </c>
      <c r="B4027" s="1181" t="s">
        <v>2047</v>
      </c>
      <c r="C4027" s="661">
        <v>4216003989</v>
      </c>
      <c r="D4027" s="715" t="s">
        <v>261</v>
      </c>
      <c r="E4027" s="716" t="s">
        <v>15006</v>
      </c>
      <c r="F4027" s="717">
        <v>42676</v>
      </c>
      <c r="G4027" s="717">
        <v>42688</v>
      </c>
      <c r="H4027" s="718" t="s">
        <v>15007</v>
      </c>
      <c r="I4027" s="719" t="s">
        <v>1181</v>
      </c>
      <c r="J4027" s="635">
        <v>14</v>
      </c>
      <c r="K4027" s="636">
        <v>14</v>
      </c>
      <c r="L4027" s="636">
        <f t="shared" si="134"/>
        <v>0</v>
      </c>
      <c r="M4027" s="637">
        <v>1100000</v>
      </c>
      <c r="N4027" s="637">
        <v>47500</v>
      </c>
      <c r="O4027" s="665">
        <f t="shared" si="135"/>
        <v>1052500</v>
      </c>
      <c r="P4027" s="720">
        <f t="shared" si="136"/>
        <v>95.681818181818187</v>
      </c>
      <c r="Q4027" s="718" t="s">
        <v>15008</v>
      </c>
      <c r="R4027" s="718">
        <v>4205209843</v>
      </c>
      <c r="S4027" s="718" t="s">
        <v>15009</v>
      </c>
      <c r="T4027" s="729">
        <v>42706</v>
      </c>
      <c r="U4027" s="716"/>
      <c r="V4027" s="717">
        <v>42718</v>
      </c>
      <c r="W4027" s="717">
        <v>42718</v>
      </c>
      <c r="X4027" s="721" t="s">
        <v>15010</v>
      </c>
      <c r="Y4027" s="722">
        <v>47500</v>
      </c>
      <c r="Z4027" s="718" t="s">
        <v>15008</v>
      </c>
      <c r="AA4027" s="718">
        <v>4205209843</v>
      </c>
    </row>
    <row r="4028" spans="1:27" ht="67.5">
      <c r="A4028" s="475" t="s">
        <v>29750</v>
      </c>
      <c r="B4028" s="1181" t="s">
        <v>2047</v>
      </c>
      <c r="C4028" s="661">
        <v>4216003989</v>
      </c>
      <c r="D4028" s="715" t="s">
        <v>15011</v>
      </c>
      <c r="E4028" s="716" t="s">
        <v>15012</v>
      </c>
      <c r="F4028" s="717">
        <v>42288</v>
      </c>
      <c r="G4028" s="717">
        <v>42325</v>
      </c>
      <c r="H4028" s="718" t="s">
        <v>15013</v>
      </c>
      <c r="I4028" s="661" t="s">
        <v>15014</v>
      </c>
      <c r="J4028" s="635">
        <v>2</v>
      </c>
      <c r="K4028" s="636">
        <v>2</v>
      </c>
      <c r="L4028" s="636">
        <f t="shared" si="134"/>
        <v>0</v>
      </c>
      <c r="M4028" s="637">
        <v>79406784</v>
      </c>
      <c r="N4028" s="637">
        <v>78693120</v>
      </c>
      <c r="O4028" s="665">
        <f t="shared" si="135"/>
        <v>713664</v>
      </c>
      <c r="P4028" s="720">
        <f t="shared" si="136"/>
        <v>0.89874436924684176</v>
      </c>
      <c r="Q4028" s="718" t="s">
        <v>15015</v>
      </c>
      <c r="R4028" s="718">
        <v>4217104732</v>
      </c>
      <c r="S4028" s="718" t="s">
        <v>15016</v>
      </c>
      <c r="T4028" s="729">
        <v>42360</v>
      </c>
      <c r="U4028" s="661"/>
      <c r="V4028" s="717">
        <v>42381</v>
      </c>
      <c r="W4028" s="717">
        <v>42382</v>
      </c>
      <c r="X4028" s="719" t="s">
        <v>15017</v>
      </c>
      <c r="Y4028" s="722">
        <v>78693120</v>
      </c>
      <c r="Z4028" s="718" t="s">
        <v>15015</v>
      </c>
      <c r="AA4028" s="718">
        <v>4217104732</v>
      </c>
    </row>
    <row r="4029" spans="1:27" ht="56.25">
      <c r="A4029" s="475" t="s">
        <v>29751</v>
      </c>
      <c r="B4029" s="1181" t="s">
        <v>2047</v>
      </c>
      <c r="C4029" s="661">
        <v>4216003989</v>
      </c>
      <c r="D4029" s="715" t="s">
        <v>15011</v>
      </c>
      <c r="E4029" s="716" t="s">
        <v>15018</v>
      </c>
      <c r="F4029" s="717">
        <v>42660</v>
      </c>
      <c r="G4029" s="717">
        <v>42671</v>
      </c>
      <c r="H4029" s="718" t="s">
        <v>15019</v>
      </c>
      <c r="I4029" s="719" t="s">
        <v>15020</v>
      </c>
      <c r="J4029" s="635">
        <v>2</v>
      </c>
      <c r="K4029" s="636">
        <v>2</v>
      </c>
      <c r="L4029" s="636">
        <f t="shared" ref="L4029" si="137">J4029-K4029</f>
        <v>0</v>
      </c>
      <c r="M4029" s="637">
        <v>81547776</v>
      </c>
      <c r="N4029" s="725">
        <v>80120448</v>
      </c>
      <c r="O4029" s="665">
        <f t="shared" ref="O4029:O4065" si="138">M4029-N4029</f>
        <v>1427328</v>
      </c>
      <c r="P4029" s="720">
        <f t="shared" ref="P4029" si="139">100-N4029/M4029*100</f>
        <v>1.7502966604509282</v>
      </c>
      <c r="Q4029" s="730" t="s">
        <v>26044</v>
      </c>
      <c r="R4029" s="736">
        <v>4217104732</v>
      </c>
      <c r="S4029" s="718" t="s">
        <v>15021</v>
      </c>
      <c r="T4029" s="729">
        <v>42703</v>
      </c>
      <c r="U4029" s="716"/>
      <c r="V4029" s="717">
        <v>42716</v>
      </c>
      <c r="W4029" s="717">
        <v>42718</v>
      </c>
      <c r="X4029" s="721" t="s">
        <v>15022</v>
      </c>
      <c r="Y4029" s="728">
        <v>80120448</v>
      </c>
      <c r="Z4029" s="730" t="s">
        <v>26044</v>
      </c>
      <c r="AA4029" s="736">
        <v>4217104732</v>
      </c>
    </row>
    <row r="4030" spans="1:27" ht="101.25">
      <c r="A4030" s="475" t="s">
        <v>29752</v>
      </c>
      <c r="B4030" s="1157" t="s">
        <v>2741</v>
      </c>
      <c r="C4030" s="267" t="s">
        <v>15023</v>
      </c>
      <c r="D4030" s="267" t="s">
        <v>272</v>
      </c>
      <c r="E4030" s="761" t="s">
        <v>15024</v>
      </c>
      <c r="F4030" s="267" t="s">
        <v>967</v>
      </c>
      <c r="G4030" s="267" t="s">
        <v>6207</v>
      </c>
      <c r="H4030" s="762" t="s">
        <v>15025</v>
      </c>
      <c r="I4030" s="761" t="s">
        <v>1077</v>
      </c>
      <c r="J4030" s="280">
        <v>1</v>
      </c>
      <c r="K4030" s="280">
        <v>1</v>
      </c>
      <c r="L4030" s="280">
        <v>0</v>
      </c>
      <c r="M4030" s="117">
        <v>154944</v>
      </c>
      <c r="N4030" s="117">
        <v>154944</v>
      </c>
      <c r="O4030" s="117">
        <f t="shared" si="138"/>
        <v>0</v>
      </c>
      <c r="P4030" s="461">
        <f>O4030/M4030*100</f>
        <v>0</v>
      </c>
      <c r="Q4030" s="267" t="s">
        <v>15026</v>
      </c>
      <c r="R4030" s="267" t="s">
        <v>1176</v>
      </c>
      <c r="S4030" s="267" t="s">
        <v>15027</v>
      </c>
      <c r="T4030" s="272">
        <v>42361</v>
      </c>
      <c r="U4030" s="272"/>
      <c r="V4030" s="272">
        <v>42369</v>
      </c>
      <c r="W4030" s="272">
        <v>42375</v>
      </c>
      <c r="X4030" s="267" t="s">
        <v>15028</v>
      </c>
      <c r="Y4030" s="763">
        <v>154944</v>
      </c>
      <c r="Z4030" s="267" t="s">
        <v>15026</v>
      </c>
      <c r="AA4030" s="267" t="s">
        <v>1176</v>
      </c>
    </row>
    <row r="4031" spans="1:27" ht="56.25">
      <c r="A4031" s="475" t="s">
        <v>29753</v>
      </c>
      <c r="B4031" s="1157" t="s">
        <v>2741</v>
      </c>
      <c r="C4031" s="267" t="s">
        <v>15023</v>
      </c>
      <c r="D4031" s="267" t="s">
        <v>261</v>
      </c>
      <c r="E4031" s="761" t="s">
        <v>15029</v>
      </c>
      <c r="F4031" s="267" t="s">
        <v>7583</v>
      </c>
      <c r="G4031" s="267" t="s">
        <v>9867</v>
      </c>
      <c r="H4031" s="762" t="s">
        <v>15030</v>
      </c>
      <c r="I4031" s="761" t="s">
        <v>13792</v>
      </c>
      <c r="J4031" s="280">
        <v>4</v>
      </c>
      <c r="K4031" s="280">
        <v>3</v>
      </c>
      <c r="L4031" s="280">
        <v>1</v>
      </c>
      <c r="M4031" s="117">
        <v>514545.35</v>
      </c>
      <c r="N4031" s="117">
        <v>493963.4</v>
      </c>
      <c r="O4031" s="117">
        <f t="shared" si="138"/>
        <v>20581.949999999953</v>
      </c>
      <c r="P4031" s="764">
        <f t="shared" ref="P4031:P4065" si="140">O4031/M4031</f>
        <v>4.0000264311007679E-2</v>
      </c>
      <c r="Q4031" s="267" t="s">
        <v>15031</v>
      </c>
      <c r="R4031" s="267" t="s">
        <v>2987</v>
      </c>
      <c r="S4031" s="267" t="s">
        <v>15032</v>
      </c>
      <c r="T4031" s="272">
        <v>42362</v>
      </c>
      <c r="U4031" s="272"/>
      <c r="V4031" s="272">
        <v>42373</v>
      </c>
      <c r="W4031" s="272">
        <v>42375</v>
      </c>
      <c r="X4031" s="267" t="s">
        <v>15033</v>
      </c>
      <c r="Y4031" s="763">
        <v>493963.4</v>
      </c>
      <c r="Z4031" s="267" t="s">
        <v>15031</v>
      </c>
      <c r="AA4031" s="267" t="s">
        <v>2987</v>
      </c>
    </row>
    <row r="4032" spans="1:27" ht="33.75">
      <c r="A4032" s="475" t="s">
        <v>29754</v>
      </c>
      <c r="B4032" s="1157" t="s">
        <v>2741</v>
      </c>
      <c r="C4032" s="267" t="s">
        <v>15023</v>
      </c>
      <c r="D4032" s="267" t="s">
        <v>261</v>
      </c>
      <c r="E4032" s="761" t="s">
        <v>15034</v>
      </c>
      <c r="F4032" s="267" t="s">
        <v>7583</v>
      </c>
      <c r="G4032" s="267" t="s">
        <v>9867</v>
      </c>
      <c r="H4032" s="762" t="s">
        <v>15035</v>
      </c>
      <c r="I4032" s="761" t="s">
        <v>15036</v>
      </c>
      <c r="J4032" s="280">
        <v>4</v>
      </c>
      <c r="K4032" s="280">
        <v>3</v>
      </c>
      <c r="L4032" s="280">
        <v>1</v>
      </c>
      <c r="M4032" s="117">
        <v>989287.84</v>
      </c>
      <c r="N4032" s="117">
        <v>652000</v>
      </c>
      <c r="O4032" s="117">
        <f t="shared" si="138"/>
        <v>337287.83999999997</v>
      </c>
      <c r="P4032" s="764">
        <f t="shared" si="140"/>
        <v>0.34094004430500224</v>
      </c>
      <c r="Q4032" s="267" t="s">
        <v>15031</v>
      </c>
      <c r="R4032" s="267" t="s">
        <v>2987</v>
      </c>
      <c r="S4032" s="267" t="s">
        <v>15032</v>
      </c>
      <c r="T4032" s="272">
        <v>42362</v>
      </c>
      <c r="U4032" s="272"/>
      <c r="V4032" s="272">
        <v>42373</v>
      </c>
      <c r="W4032" s="272">
        <v>42374</v>
      </c>
      <c r="X4032" s="267" t="s">
        <v>15037</v>
      </c>
      <c r="Y4032" s="763">
        <v>989200.82</v>
      </c>
      <c r="Z4032" s="267" t="s">
        <v>15031</v>
      </c>
      <c r="AA4032" s="267" t="s">
        <v>2987</v>
      </c>
    </row>
    <row r="4033" spans="1:27" ht="112.5">
      <c r="A4033" s="475" t="s">
        <v>29755</v>
      </c>
      <c r="B4033" s="1157" t="s">
        <v>2741</v>
      </c>
      <c r="C4033" s="267" t="s">
        <v>15023</v>
      </c>
      <c r="D4033" s="267" t="s">
        <v>261</v>
      </c>
      <c r="E4033" s="761" t="s">
        <v>15038</v>
      </c>
      <c r="F4033" s="267" t="s">
        <v>1344</v>
      </c>
      <c r="G4033" s="267" t="s">
        <v>2121</v>
      </c>
      <c r="H4033" s="762" t="s">
        <v>15039</v>
      </c>
      <c r="I4033" s="761" t="s">
        <v>15040</v>
      </c>
      <c r="J4033" s="280">
        <v>2</v>
      </c>
      <c r="K4033" s="280">
        <v>2</v>
      </c>
      <c r="L4033" s="280">
        <v>0</v>
      </c>
      <c r="M4033" s="117">
        <v>987021.06</v>
      </c>
      <c r="N4033" s="117">
        <v>710653</v>
      </c>
      <c r="O4033" s="117">
        <f t="shared" si="138"/>
        <v>276368.06000000006</v>
      </c>
      <c r="P4033" s="764">
        <f t="shared" si="140"/>
        <v>0.28000219164523199</v>
      </c>
      <c r="Q4033" s="267" t="s">
        <v>15031</v>
      </c>
      <c r="R4033" s="267" t="s">
        <v>2987</v>
      </c>
      <c r="S4033" s="267" t="s">
        <v>15032</v>
      </c>
      <c r="T4033" s="272">
        <v>42355</v>
      </c>
      <c r="U4033" s="272"/>
      <c r="V4033" s="272">
        <v>42373</v>
      </c>
      <c r="W4033" s="272">
        <v>42374</v>
      </c>
      <c r="X4033" s="267" t="s">
        <v>15041</v>
      </c>
      <c r="Y4033" s="763">
        <v>604055.05000000005</v>
      </c>
      <c r="Z4033" s="267" t="s">
        <v>15031</v>
      </c>
      <c r="AA4033" s="267" t="s">
        <v>2987</v>
      </c>
    </row>
    <row r="4034" spans="1:27" ht="78.75">
      <c r="A4034" s="475" t="s">
        <v>29756</v>
      </c>
      <c r="B4034" s="1157" t="s">
        <v>2741</v>
      </c>
      <c r="C4034" s="267" t="s">
        <v>15023</v>
      </c>
      <c r="D4034" s="267" t="s">
        <v>261</v>
      </c>
      <c r="E4034" s="761" t="s">
        <v>15038</v>
      </c>
      <c r="F4034" s="267" t="s">
        <v>1344</v>
      </c>
      <c r="G4034" s="267" t="s">
        <v>9867</v>
      </c>
      <c r="H4034" s="762" t="s">
        <v>15042</v>
      </c>
      <c r="I4034" s="761" t="s">
        <v>15043</v>
      </c>
      <c r="J4034" s="280">
        <v>3</v>
      </c>
      <c r="K4034" s="280">
        <v>3</v>
      </c>
      <c r="L4034" s="280">
        <v>0</v>
      </c>
      <c r="M4034" s="117">
        <v>999620.67</v>
      </c>
      <c r="N4034" s="117">
        <v>799000</v>
      </c>
      <c r="O4034" s="117">
        <f t="shared" si="138"/>
        <v>200620.67000000004</v>
      </c>
      <c r="P4034" s="764">
        <f t="shared" si="140"/>
        <v>0.20069680031726439</v>
      </c>
      <c r="Q4034" s="267" t="s">
        <v>15031</v>
      </c>
      <c r="R4034" s="267" t="s">
        <v>2987</v>
      </c>
      <c r="S4034" s="267" t="s">
        <v>15032</v>
      </c>
      <c r="T4034" s="272">
        <v>42362</v>
      </c>
      <c r="U4034" s="272"/>
      <c r="V4034" s="272">
        <v>42373</v>
      </c>
      <c r="W4034" s="272">
        <v>42374</v>
      </c>
      <c r="X4034" s="267" t="s">
        <v>15044</v>
      </c>
      <c r="Y4034" s="763">
        <v>799000</v>
      </c>
      <c r="Z4034" s="267" t="s">
        <v>15031</v>
      </c>
      <c r="AA4034" s="267" t="s">
        <v>2987</v>
      </c>
    </row>
    <row r="4035" spans="1:27" ht="157.5">
      <c r="A4035" s="475" t="s">
        <v>29757</v>
      </c>
      <c r="B4035" s="1157" t="s">
        <v>2741</v>
      </c>
      <c r="C4035" s="267" t="s">
        <v>15023</v>
      </c>
      <c r="D4035" s="267" t="s">
        <v>272</v>
      </c>
      <c r="E4035" s="761" t="s">
        <v>15038</v>
      </c>
      <c r="F4035" s="267" t="s">
        <v>1344</v>
      </c>
      <c r="G4035" s="267" t="s">
        <v>9867</v>
      </c>
      <c r="H4035" s="762" t="s">
        <v>15045</v>
      </c>
      <c r="I4035" s="761" t="s">
        <v>15046</v>
      </c>
      <c r="J4035" s="280">
        <v>1</v>
      </c>
      <c r="K4035" s="280">
        <v>1</v>
      </c>
      <c r="L4035" s="280">
        <v>0</v>
      </c>
      <c r="M4035" s="117">
        <v>995727.74</v>
      </c>
      <c r="N4035" s="117">
        <v>982020.9</v>
      </c>
      <c r="O4035" s="117">
        <f t="shared" si="138"/>
        <v>13706.839999999967</v>
      </c>
      <c r="P4035" s="764">
        <f t="shared" si="140"/>
        <v>1.3765650437739103E-2</v>
      </c>
      <c r="Q4035" s="267" t="s">
        <v>15031</v>
      </c>
      <c r="R4035" s="267" t="s">
        <v>2987</v>
      </c>
      <c r="S4035" s="267" t="s">
        <v>15032</v>
      </c>
      <c r="T4035" s="272">
        <v>42356</v>
      </c>
      <c r="U4035" s="272"/>
      <c r="V4035" s="272">
        <v>42367</v>
      </c>
      <c r="W4035" s="272">
        <v>42373</v>
      </c>
      <c r="X4035" s="267" t="s">
        <v>15047</v>
      </c>
      <c r="Y4035" s="763">
        <v>982020.9</v>
      </c>
      <c r="Z4035" s="267" t="s">
        <v>15031</v>
      </c>
      <c r="AA4035" s="267" t="s">
        <v>2987</v>
      </c>
    </row>
    <row r="4036" spans="1:27" ht="33.75">
      <c r="A4036" s="475" t="s">
        <v>29758</v>
      </c>
      <c r="B4036" s="1157" t="s">
        <v>2741</v>
      </c>
      <c r="C4036" s="267" t="s">
        <v>15023</v>
      </c>
      <c r="D4036" s="267" t="s">
        <v>261</v>
      </c>
      <c r="E4036" s="761" t="s">
        <v>15048</v>
      </c>
      <c r="F4036" s="267" t="s">
        <v>15049</v>
      </c>
      <c r="G4036" s="267" t="s">
        <v>2235</v>
      </c>
      <c r="H4036" s="762" t="s">
        <v>15050</v>
      </c>
      <c r="I4036" s="761" t="s">
        <v>13519</v>
      </c>
      <c r="J4036" s="280">
        <v>2</v>
      </c>
      <c r="K4036" s="280">
        <v>2</v>
      </c>
      <c r="L4036" s="280">
        <v>0</v>
      </c>
      <c r="M4036" s="117">
        <v>402750</v>
      </c>
      <c r="N4036" s="117">
        <v>396351.25</v>
      </c>
      <c r="O4036" s="117">
        <f t="shared" si="138"/>
        <v>6398.75</v>
      </c>
      <c r="P4036" s="764">
        <f t="shared" si="140"/>
        <v>1.5887647423960274E-2</v>
      </c>
      <c r="Q4036" s="267" t="s">
        <v>15031</v>
      </c>
      <c r="R4036" s="267" t="s">
        <v>2987</v>
      </c>
      <c r="S4036" s="267" t="s">
        <v>15032</v>
      </c>
      <c r="T4036" s="272">
        <v>42366</v>
      </c>
      <c r="U4036" s="272"/>
      <c r="V4036" s="272">
        <v>42378</v>
      </c>
      <c r="W4036" s="272">
        <v>42013</v>
      </c>
      <c r="X4036" s="267" t="s">
        <v>15051</v>
      </c>
      <c r="Y4036" s="763">
        <v>396351.25</v>
      </c>
      <c r="Z4036" s="267" t="s">
        <v>15031</v>
      </c>
      <c r="AA4036" s="267" t="s">
        <v>2987</v>
      </c>
    </row>
    <row r="4037" spans="1:27" ht="33.75">
      <c r="A4037" s="475" t="s">
        <v>29759</v>
      </c>
      <c r="B4037" s="1157" t="s">
        <v>2741</v>
      </c>
      <c r="C4037" s="267" t="s">
        <v>15023</v>
      </c>
      <c r="D4037" s="267" t="s">
        <v>15052</v>
      </c>
      <c r="E4037" s="761" t="s">
        <v>15053</v>
      </c>
      <c r="F4037" s="267" t="s">
        <v>1671</v>
      </c>
      <c r="G4037" s="267" t="s">
        <v>1672</v>
      </c>
      <c r="H4037" s="762" t="s">
        <v>15054</v>
      </c>
      <c r="I4037" s="761" t="s">
        <v>15055</v>
      </c>
      <c r="J4037" s="280">
        <v>2</v>
      </c>
      <c r="K4037" s="280">
        <v>2</v>
      </c>
      <c r="L4037" s="280">
        <v>0</v>
      </c>
      <c r="M4037" s="117">
        <v>140400</v>
      </c>
      <c r="N4037" s="117">
        <v>116118</v>
      </c>
      <c r="O4037" s="117">
        <f t="shared" si="138"/>
        <v>24282</v>
      </c>
      <c r="P4037" s="764">
        <f t="shared" si="140"/>
        <v>0.17294871794871794</v>
      </c>
      <c r="Q4037" s="267" t="s">
        <v>15056</v>
      </c>
      <c r="R4037" s="267" t="s">
        <v>2987</v>
      </c>
      <c r="S4037" s="267" t="s">
        <v>15057</v>
      </c>
      <c r="T4037" s="272">
        <v>42367</v>
      </c>
      <c r="U4037" s="272"/>
      <c r="V4037" s="272">
        <v>42378</v>
      </c>
      <c r="W4037" s="272">
        <v>42378</v>
      </c>
      <c r="X4037" s="267" t="s">
        <v>15058</v>
      </c>
      <c r="Y4037" s="763">
        <v>116118</v>
      </c>
      <c r="Z4037" s="267" t="s">
        <v>15056</v>
      </c>
      <c r="AA4037" s="267" t="s">
        <v>2987</v>
      </c>
    </row>
    <row r="4038" spans="1:27" ht="33.75">
      <c r="A4038" s="475" t="s">
        <v>29760</v>
      </c>
      <c r="B4038" s="1157" t="s">
        <v>2741</v>
      </c>
      <c r="C4038" s="267" t="s">
        <v>15023</v>
      </c>
      <c r="D4038" s="267" t="s">
        <v>15052</v>
      </c>
      <c r="E4038" s="761" t="s">
        <v>15059</v>
      </c>
      <c r="F4038" s="267" t="s">
        <v>15060</v>
      </c>
      <c r="G4038" s="267" t="s">
        <v>639</v>
      </c>
      <c r="H4038" s="762" t="s">
        <v>15061</v>
      </c>
      <c r="I4038" s="761" t="s">
        <v>15062</v>
      </c>
      <c r="J4038" s="280">
        <v>5</v>
      </c>
      <c r="K4038" s="280">
        <v>4</v>
      </c>
      <c r="L4038" s="280">
        <v>1</v>
      </c>
      <c r="M4038" s="117">
        <v>1099203.8700000001</v>
      </c>
      <c r="N4038" s="117">
        <v>773503</v>
      </c>
      <c r="O4038" s="117">
        <f t="shared" si="138"/>
        <v>325700.87000000011</v>
      </c>
      <c r="P4038" s="764">
        <f t="shared" si="140"/>
        <v>0.29630615292502571</v>
      </c>
      <c r="Q4038" s="267" t="s">
        <v>15063</v>
      </c>
      <c r="R4038" s="267" t="s">
        <v>15064</v>
      </c>
      <c r="S4038" s="267" t="s">
        <v>15065</v>
      </c>
      <c r="T4038" s="272">
        <v>42367</v>
      </c>
      <c r="U4038" s="272"/>
      <c r="V4038" s="272">
        <v>42381</v>
      </c>
      <c r="W4038" s="272">
        <v>42384</v>
      </c>
      <c r="X4038" s="267" t="s">
        <v>15066</v>
      </c>
      <c r="Y4038" s="763">
        <v>1097633</v>
      </c>
      <c r="Z4038" s="267" t="s">
        <v>15063</v>
      </c>
      <c r="AA4038" s="267" t="s">
        <v>15064</v>
      </c>
    </row>
    <row r="4039" spans="1:27" ht="33.75">
      <c r="A4039" s="475" t="s">
        <v>29761</v>
      </c>
      <c r="B4039" s="1157" t="s">
        <v>2741</v>
      </c>
      <c r="C4039" s="267" t="s">
        <v>15023</v>
      </c>
      <c r="D4039" s="267" t="s">
        <v>261</v>
      </c>
      <c r="E4039" s="761" t="s">
        <v>15067</v>
      </c>
      <c r="F4039" s="267" t="s">
        <v>7583</v>
      </c>
      <c r="G4039" s="267" t="s">
        <v>9867</v>
      </c>
      <c r="H4039" s="762" t="s">
        <v>15068</v>
      </c>
      <c r="I4039" s="761" t="s">
        <v>13515</v>
      </c>
      <c r="J4039" s="280">
        <v>2</v>
      </c>
      <c r="K4039" s="280">
        <v>2</v>
      </c>
      <c r="L4039" s="280">
        <v>0</v>
      </c>
      <c r="M4039" s="117">
        <v>206971.8</v>
      </c>
      <c r="N4039" s="117">
        <v>176959.8</v>
      </c>
      <c r="O4039" s="117">
        <f t="shared" si="138"/>
        <v>30012</v>
      </c>
      <c r="P4039" s="764">
        <f t="shared" si="140"/>
        <v>0.14500526158636104</v>
      </c>
      <c r="Q4039" s="267" t="s">
        <v>15031</v>
      </c>
      <c r="R4039" s="267" t="s">
        <v>2987</v>
      </c>
      <c r="S4039" s="267" t="s">
        <v>15032</v>
      </c>
      <c r="T4039" s="272">
        <v>42362</v>
      </c>
      <c r="U4039" s="272"/>
      <c r="V4039" s="272">
        <v>42373</v>
      </c>
      <c r="W4039" s="272">
        <v>42377</v>
      </c>
      <c r="X4039" s="267" t="s">
        <v>15069</v>
      </c>
      <c r="Y4039" s="763">
        <v>176959.8</v>
      </c>
      <c r="Z4039" s="267" t="s">
        <v>15031</v>
      </c>
      <c r="AA4039" s="267" t="s">
        <v>2987</v>
      </c>
    </row>
    <row r="4040" spans="1:27" ht="90">
      <c r="A4040" s="475" t="s">
        <v>29762</v>
      </c>
      <c r="B4040" s="1157" t="s">
        <v>2741</v>
      </c>
      <c r="C4040" s="267" t="s">
        <v>15023</v>
      </c>
      <c r="D4040" s="267" t="s">
        <v>261</v>
      </c>
      <c r="E4040" s="761" t="s">
        <v>15038</v>
      </c>
      <c r="F4040" s="267" t="s">
        <v>7583</v>
      </c>
      <c r="G4040" s="267" t="s">
        <v>9867</v>
      </c>
      <c r="H4040" s="762" t="s">
        <v>15070</v>
      </c>
      <c r="I4040" s="761" t="s">
        <v>15071</v>
      </c>
      <c r="J4040" s="280">
        <v>2</v>
      </c>
      <c r="K4040" s="280">
        <v>2</v>
      </c>
      <c r="L4040" s="280">
        <v>0</v>
      </c>
      <c r="M4040" s="117">
        <v>994538.06</v>
      </c>
      <c r="N4040" s="117">
        <v>666322.69999999995</v>
      </c>
      <c r="O4040" s="117">
        <f t="shared" si="138"/>
        <v>328215.3600000001</v>
      </c>
      <c r="P4040" s="764">
        <f t="shared" si="140"/>
        <v>0.33001789795757047</v>
      </c>
      <c r="Q4040" s="267" t="s">
        <v>15031</v>
      </c>
      <c r="R4040" s="267" t="s">
        <v>2987</v>
      </c>
      <c r="S4040" s="267" t="s">
        <v>15032</v>
      </c>
      <c r="T4040" s="272">
        <v>42361</v>
      </c>
      <c r="U4040" s="272"/>
      <c r="V4040" s="272">
        <v>42373</v>
      </c>
      <c r="W4040" s="272">
        <v>42377</v>
      </c>
      <c r="X4040" s="267" t="s">
        <v>15072</v>
      </c>
      <c r="Y4040" s="763">
        <v>666322.69999999995</v>
      </c>
      <c r="Z4040" s="267" t="s">
        <v>15031</v>
      </c>
      <c r="AA4040" s="267" t="s">
        <v>2987</v>
      </c>
    </row>
    <row r="4041" spans="1:27" ht="225">
      <c r="A4041" s="475" t="s">
        <v>29763</v>
      </c>
      <c r="B4041" s="1157" t="s">
        <v>2741</v>
      </c>
      <c r="C4041" s="267" t="s">
        <v>15023</v>
      </c>
      <c r="D4041" s="267" t="s">
        <v>272</v>
      </c>
      <c r="E4041" s="761" t="s">
        <v>15038</v>
      </c>
      <c r="F4041" s="267" t="s">
        <v>1344</v>
      </c>
      <c r="G4041" s="267" t="s">
        <v>2235</v>
      </c>
      <c r="H4041" s="762" t="s">
        <v>15073</v>
      </c>
      <c r="I4041" s="761" t="s">
        <v>15074</v>
      </c>
      <c r="J4041" s="280">
        <v>1</v>
      </c>
      <c r="K4041" s="280">
        <v>1</v>
      </c>
      <c r="L4041" s="280">
        <v>0</v>
      </c>
      <c r="M4041" s="117">
        <v>999484.48</v>
      </c>
      <c r="N4041" s="117">
        <v>998313.14</v>
      </c>
      <c r="O4041" s="117">
        <f t="shared" si="138"/>
        <v>1171.3399999999674</v>
      </c>
      <c r="P4041" s="764">
        <f t="shared" si="140"/>
        <v>1.1719441606536675E-3</v>
      </c>
      <c r="Q4041" s="267" t="s">
        <v>15031</v>
      </c>
      <c r="R4041" s="267" t="s">
        <v>2987</v>
      </c>
      <c r="S4041" s="267" t="s">
        <v>15032</v>
      </c>
      <c r="T4041" s="272">
        <v>42360</v>
      </c>
      <c r="U4041" s="272"/>
      <c r="V4041" s="272">
        <v>42373</v>
      </c>
      <c r="W4041" s="272">
        <v>42382</v>
      </c>
      <c r="X4041" s="267" t="s">
        <v>15075</v>
      </c>
      <c r="Y4041" s="763">
        <v>998313.14</v>
      </c>
      <c r="Z4041" s="267" t="s">
        <v>15031</v>
      </c>
      <c r="AA4041" s="267" t="s">
        <v>2987</v>
      </c>
    </row>
    <row r="4042" spans="1:27" ht="67.5">
      <c r="A4042" s="475" t="s">
        <v>29764</v>
      </c>
      <c r="B4042" s="1157" t="s">
        <v>2741</v>
      </c>
      <c r="C4042" s="267" t="s">
        <v>15023</v>
      </c>
      <c r="D4042" s="267" t="s">
        <v>272</v>
      </c>
      <c r="E4042" s="761" t="s">
        <v>15076</v>
      </c>
      <c r="F4042" s="267" t="s">
        <v>15060</v>
      </c>
      <c r="G4042" s="267" t="s">
        <v>709</v>
      </c>
      <c r="H4042" s="762" t="s">
        <v>15077</v>
      </c>
      <c r="I4042" s="765" t="s">
        <v>14657</v>
      </c>
      <c r="J4042" s="280">
        <v>1</v>
      </c>
      <c r="K4042" s="280">
        <v>1</v>
      </c>
      <c r="L4042" s="280">
        <v>0</v>
      </c>
      <c r="M4042" s="117">
        <v>947944.62</v>
      </c>
      <c r="N4042" s="117">
        <v>947944.62</v>
      </c>
      <c r="O4042" s="117">
        <f t="shared" si="138"/>
        <v>0</v>
      </c>
      <c r="P4042" s="764">
        <f t="shared" si="140"/>
        <v>0</v>
      </c>
      <c r="Q4042" s="267" t="s">
        <v>15078</v>
      </c>
      <c r="R4042" s="267" t="s">
        <v>15079</v>
      </c>
      <c r="S4042" s="267" t="s">
        <v>15080</v>
      </c>
      <c r="T4042" s="272">
        <v>42362</v>
      </c>
      <c r="U4042" s="272"/>
      <c r="V4042" s="272">
        <v>42374</v>
      </c>
      <c r="W4042" s="272">
        <v>42377</v>
      </c>
      <c r="X4042" s="267" t="s">
        <v>15081</v>
      </c>
      <c r="Y4042" s="763">
        <v>947944.62</v>
      </c>
      <c r="Z4042" s="267" t="s">
        <v>15078</v>
      </c>
      <c r="AA4042" s="267" t="s">
        <v>15079</v>
      </c>
    </row>
    <row r="4043" spans="1:27" ht="67.5">
      <c r="A4043" s="475" t="s">
        <v>29765</v>
      </c>
      <c r="B4043" s="1157" t="s">
        <v>2741</v>
      </c>
      <c r="C4043" s="267" t="s">
        <v>15023</v>
      </c>
      <c r="D4043" s="267" t="s">
        <v>272</v>
      </c>
      <c r="E4043" s="761" t="s">
        <v>15082</v>
      </c>
      <c r="F4043" s="267" t="s">
        <v>15083</v>
      </c>
      <c r="G4043" s="267" t="s">
        <v>967</v>
      </c>
      <c r="H4043" s="762" t="s">
        <v>15084</v>
      </c>
      <c r="I4043" s="761" t="s">
        <v>14657</v>
      </c>
      <c r="J4043" s="280">
        <v>1</v>
      </c>
      <c r="K4043" s="280">
        <v>1</v>
      </c>
      <c r="L4043" s="280">
        <v>0</v>
      </c>
      <c r="M4043" s="117">
        <v>1649643.89</v>
      </c>
      <c r="N4043" s="117">
        <v>1649643</v>
      </c>
      <c r="O4043" s="117">
        <f t="shared" si="138"/>
        <v>0.88999999989755452</v>
      </c>
      <c r="P4043" s="764">
        <f t="shared" si="140"/>
        <v>5.3951037875062507E-7</v>
      </c>
      <c r="Q4043" s="267" t="s">
        <v>15078</v>
      </c>
      <c r="R4043" s="267" t="s">
        <v>15079</v>
      </c>
      <c r="S4043" s="267" t="s">
        <v>15085</v>
      </c>
      <c r="T4043" s="272">
        <v>42363</v>
      </c>
      <c r="U4043" s="272"/>
      <c r="V4043" s="272">
        <v>42374</v>
      </c>
      <c r="W4043" s="272">
        <v>42378</v>
      </c>
      <c r="X4043" s="267" t="s">
        <v>15086</v>
      </c>
      <c r="Y4043" s="763">
        <v>1649643</v>
      </c>
      <c r="Z4043" s="267" t="s">
        <v>15078</v>
      </c>
      <c r="AA4043" s="267" t="s">
        <v>15079</v>
      </c>
    </row>
    <row r="4044" spans="1:27" ht="67.5">
      <c r="A4044" s="475" t="s">
        <v>29766</v>
      </c>
      <c r="B4044" s="1157" t="s">
        <v>2741</v>
      </c>
      <c r="C4044" s="267" t="s">
        <v>15023</v>
      </c>
      <c r="D4044" s="267" t="s">
        <v>261</v>
      </c>
      <c r="E4044" s="761" t="s">
        <v>15087</v>
      </c>
      <c r="F4044" s="267" t="s">
        <v>2112</v>
      </c>
      <c r="G4044" s="267" t="s">
        <v>1671</v>
      </c>
      <c r="H4044" s="762" t="s">
        <v>15088</v>
      </c>
      <c r="I4044" s="761" t="s">
        <v>15089</v>
      </c>
      <c r="J4044" s="280">
        <v>4</v>
      </c>
      <c r="K4044" s="280">
        <v>4</v>
      </c>
      <c r="L4044" s="280">
        <v>0</v>
      </c>
      <c r="M4044" s="117">
        <v>226447.25</v>
      </c>
      <c r="N4044" s="117">
        <v>135311.99</v>
      </c>
      <c r="O4044" s="117">
        <f t="shared" si="138"/>
        <v>91135.260000000009</v>
      </c>
      <c r="P4044" s="764">
        <f t="shared" si="140"/>
        <v>0.40245690773458281</v>
      </c>
      <c r="Q4044" s="267" t="s">
        <v>15090</v>
      </c>
      <c r="R4044" s="267" t="s">
        <v>15091</v>
      </c>
      <c r="S4044" s="267" t="s">
        <v>15092</v>
      </c>
      <c r="T4044" s="272">
        <v>42362</v>
      </c>
      <c r="U4044" s="272"/>
      <c r="V4044" s="272">
        <v>42375</v>
      </c>
      <c r="W4044" s="272">
        <v>42378</v>
      </c>
      <c r="X4044" s="267" t="s">
        <v>15093</v>
      </c>
      <c r="Y4044" s="763">
        <v>135311.99</v>
      </c>
      <c r="Z4044" s="267" t="s">
        <v>15090</v>
      </c>
      <c r="AA4044" s="267" t="s">
        <v>15091</v>
      </c>
    </row>
    <row r="4045" spans="1:27" ht="56.25">
      <c r="A4045" s="475" t="s">
        <v>29767</v>
      </c>
      <c r="B4045" s="1157" t="s">
        <v>2741</v>
      </c>
      <c r="C4045" s="267" t="s">
        <v>15023</v>
      </c>
      <c r="D4045" s="267" t="s">
        <v>261</v>
      </c>
      <c r="E4045" s="761" t="s">
        <v>15094</v>
      </c>
      <c r="F4045" s="267" t="s">
        <v>15095</v>
      </c>
      <c r="G4045" s="267" t="s">
        <v>985</v>
      </c>
      <c r="H4045" s="762" t="s">
        <v>15096</v>
      </c>
      <c r="I4045" s="761" t="s">
        <v>15097</v>
      </c>
      <c r="J4045" s="280">
        <v>6</v>
      </c>
      <c r="K4045" s="280">
        <v>5</v>
      </c>
      <c r="L4045" s="280">
        <v>1</v>
      </c>
      <c r="M4045" s="117">
        <v>514104.97</v>
      </c>
      <c r="N4045" s="117">
        <v>292288.44</v>
      </c>
      <c r="O4045" s="117">
        <f t="shared" si="138"/>
        <v>221816.52999999997</v>
      </c>
      <c r="P4045" s="764">
        <f t="shared" si="140"/>
        <v>0.4314615554095888</v>
      </c>
      <c r="Q4045" s="267" t="s">
        <v>15098</v>
      </c>
      <c r="R4045" s="267" t="s">
        <v>15099</v>
      </c>
      <c r="S4045" s="267" t="s">
        <v>15100</v>
      </c>
      <c r="T4045" s="272">
        <v>42367</v>
      </c>
      <c r="U4045" s="272"/>
      <c r="V4045" s="272">
        <v>42382</v>
      </c>
      <c r="W4045" s="272">
        <v>42384</v>
      </c>
      <c r="X4045" s="267" t="s">
        <v>15101</v>
      </c>
      <c r="Y4045" s="763">
        <v>292288.44</v>
      </c>
      <c r="Z4045" s="267" t="s">
        <v>15098</v>
      </c>
      <c r="AA4045" s="267" t="s">
        <v>15099</v>
      </c>
    </row>
    <row r="4046" spans="1:27" ht="45">
      <c r="A4046" s="475" t="s">
        <v>29768</v>
      </c>
      <c r="B4046" s="1157" t="s">
        <v>2741</v>
      </c>
      <c r="C4046" s="267" t="s">
        <v>15023</v>
      </c>
      <c r="D4046" s="267" t="s">
        <v>261</v>
      </c>
      <c r="E4046" s="761" t="s">
        <v>15102</v>
      </c>
      <c r="F4046" s="267" t="s">
        <v>15083</v>
      </c>
      <c r="G4046" s="267" t="s">
        <v>709</v>
      </c>
      <c r="H4046" s="762" t="s">
        <v>15103</v>
      </c>
      <c r="I4046" s="761" t="s">
        <v>13851</v>
      </c>
      <c r="J4046" s="280">
        <v>4</v>
      </c>
      <c r="K4046" s="280">
        <v>4</v>
      </c>
      <c r="L4046" s="280">
        <v>0</v>
      </c>
      <c r="M4046" s="117">
        <v>638306.5</v>
      </c>
      <c r="N4046" s="117">
        <v>374040.47</v>
      </c>
      <c r="O4046" s="117">
        <f t="shared" si="138"/>
        <v>264266.03000000003</v>
      </c>
      <c r="P4046" s="764">
        <f t="shared" si="140"/>
        <v>0.41401118428215916</v>
      </c>
      <c r="Q4046" s="267" t="s">
        <v>15104</v>
      </c>
      <c r="R4046" s="267" t="s">
        <v>15105</v>
      </c>
      <c r="S4046" s="267" t="s">
        <v>15106</v>
      </c>
      <c r="T4046" s="272">
        <v>42367</v>
      </c>
      <c r="U4046" s="272"/>
      <c r="V4046" s="272">
        <v>42382</v>
      </c>
      <c r="W4046" s="272">
        <v>42386</v>
      </c>
      <c r="X4046" s="267" t="s">
        <v>15107</v>
      </c>
      <c r="Y4046" s="763">
        <v>578085.47</v>
      </c>
      <c r="Z4046" s="267" t="s">
        <v>15104</v>
      </c>
      <c r="AA4046" s="267" t="s">
        <v>15105</v>
      </c>
    </row>
    <row r="4047" spans="1:27" ht="33.75">
      <c r="A4047" s="475" t="s">
        <v>29769</v>
      </c>
      <c r="B4047" s="1157" t="s">
        <v>2741</v>
      </c>
      <c r="C4047" s="267" t="s">
        <v>15023</v>
      </c>
      <c r="D4047" s="267" t="s">
        <v>261</v>
      </c>
      <c r="E4047" s="761" t="s">
        <v>15038</v>
      </c>
      <c r="F4047" s="267" t="s">
        <v>1344</v>
      </c>
      <c r="G4047" s="267" t="s">
        <v>9867</v>
      </c>
      <c r="H4047" s="762" t="s">
        <v>15108</v>
      </c>
      <c r="I4047" s="761" t="s">
        <v>15109</v>
      </c>
      <c r="J4047" s="280">
        <v>4</v>
      </c>
      <c r="K4047" s="280">
        <v>3</v>
      </c>
      <c r="L4047" s="280">
        <v>1</v>
      </c>
      <c r="M4047" s="117">
        <v>984309.65</v>
      </c>
      <c r="N4047" s="117">
        <v>292417.19</v>
      </c>
      <c r="O4047" s="117">
        <f t="shared" si="138"/>
        <v>691892.46</v>
      </c>
      <c r="P4047" s="764">
        <f t="shared" si="140"/>
        <v>0.70292154506460436</v>
      </c>
      <c r="Q4047" s="267" t="s">
        <v>15110</v>
      </c>
      <c r="R4047" s="267" t="s">
        <v>15111</v>
      </c>
      <c r="S4047" s="267" t="s">
        <v>15112</v>
      </c>
      <c r="T4047" s="272">
        <v>42362</v>
      </c>
      <c r="U4047" s="272"/>
      <c r="V4047" s="272">
        <v>42383</v>
      </c>
      <c r="W4047" s="272">
        <v>42386</v>
      </c>
      <c r="X4047" s="267" t="s">
        <v>15113</v>
      </c>
      <c r="Y4047" s="763">
        <v>248554.61</v>
      </c>
      <c r="Z4047" s="267" t="s">
        <v>15110</v>
      </c>
      <c r="AA4047" s="267" t="s">
        <v>15111</v>
      </c>
    </row>
    <row r="4048" spans="1:27" ht="45">
      <c r="A4048" s="475" t="s">
        <v>29770</v>
      </c>
      <c r="B4048" s="1157" t="s">
        <v>2741</v>
      </c>
      <c r="C4048" s="267" t="s">
        <v>15023</v>
      </c>
      <c r="D4048" s="267" t="s">
        <v>2988</v>
      </c>
      <c r="E4048" s="761" t="s">
        <v>15114</v>
      </c>
      <c r="F4048" s="267" t="s">
        <v>985</v>
      </c>
      <c r="G4048" s="267" t="s">
        <v>1672</v>
      </c>
      <c r="H4048" s="762" t="s">
        <v>15115</v>
      </c>
      <c r="I4048" s="761" t="s">
        <v>1340</v>
      </c>
      <c r="J4048" s="280">
        <v>2</v>
      </c>
      <c r="K4048" s="280">
        <v>2</v>
      </c>
      <c r="L4048" s="280">
        <v>0</v>
      </c>
      <c r="M4048" s="117">
        <v>24624</v>
      </c>
      <c r="N4048" s="117">
        <v>23014.49</v>
      </c>
      <c r="O4048" s="117">
        <f t="shared" si="138"/>
        <v>1609.5099999999984</v>
      </c>
      <c r="P4048" s="764">
        <f t="shared" si="140"/>
        <v>6.5363466536712087E-2</v>
      </c>
      <c r="Q4048" s="267" t="s">
        <v>15116</v>
      </c>
      <c r="R4048" s="267" t="s">
        <v>1380</v>
      </c>
      <c r="S4048" s="267" t="s">
        <v>15117</v>
      </c>
      <c r="T4048" s="272">
        <v>42368</v>
      </c>
      <c r="U4048" s="272"/>
      <c r="V4048" s="272">
        <v>42384</v>
      </c>
      <c r="W4048" s="272">
        <v>42386</v>
      </c>
      <c r="X4048" s="267" t="s">
        <v>15118</v>
      </c>
      <c r="Y4048" s="763">
        <v>23014.49</v>
      </c>
      <c r="Z4048" s="267" t="s">
        <v>15116</v>
      </c>
      <c r="AA4048" s="267" t="s">
        <v>1380</v>
      </c>
    </row>
    <row r="4049" spans="1:27" ht="67.5">
      <c r="A4049" s="475" t="s">
        <v>29771</v>
      </c>
      <c r="B4049" s="1157" t="s">
        <v>2741</v>
      </c>
      <c r="C4049" s="267" t="s">
        <v>15023</v>
      </c>
      <c r="D4049" s="267" t="s">
        <v>15052</v>
      </c>
      <c r="E4049" s="761" t="s">
        <v>15119</v>
      </c>
      <c r="F4049" s="267" t="s">
        <v>15083</v>
      </c>
      <c r="G4049" s="267" t="s">
        <v>967</v>
      </c>
      <c r="H4049" s="762" t="s">
        <v>15120</v>
      </c>
      <c r="I4049" s="761" t="s">
        <v>13366</v>
      </c>
      <c r="J4049" s="280">
        <v>2</v>
      </c>
      <c r="K4049" s="280">
        <v>2</v>
      </c>
      <c r="L4049" s="280">
        <v>0</v>
      </c>
      <c r="M4049" s="117">
        <v>1803995.53</v>
      </c>
      <c r="N4049" s="117">
        <v>1785955.57</v>
      </c>
      <c r="O4049" s="117">
        <f t="shared" si="138"/>
        <v>18039.959999999963</v>
      </c>
      <c r="P4049" s="764">
        <f t="shared" si="140"/>
        <v>1.0000002605327943E-2</v>
      </c>
      <c r="Q4049" s="267" t="s">
        <v>15121</v>
      </c>
      <c r="R4049" s="267" t="s">
        <v>15105</v>
      </c>
      <c r="S4049" s="267" t="s">
        <v>15122</v>
      </c>
      <c r="T4049" s="272">
        <v>42383</v>
      </c>
      <c r="U4049" s="272"/>
      <c r="V4049" s="272">
        <v>42395</v>
      </c>
      <c r="W4049" s="272">
        <v>42396</v>
      </c>
      <c r="X4049" s="267" t="s">
        <v>15123</v>
      </c>
      <c r="Y4049" s="763">
        <v>1785955.57</v>
      </c>
      <c r="Z4049" s="267" t="s">
        <v>15121</v>
      </c>
      <c r="AA4049" s="267" t="s">
        <v>15105</v>
      </c>
    </row>
    <row r="4050" spans="1:27" ht="45">
      <c r="A4050" s="475" t="s">
        <v>29772</v>
      </c>
      <c r="B4050" s="1157" t="s">
        <v>2741</v>
      </c>
      <c r="C4050" s="267" t="s">
        <v>15023</v>
      </c>
      <c r="D4050" s="267" t="s">
        <v>261</v>
      </c>
      <c r="E4050" s="761" t="s">
        <v>15124</v>
      </c>
      <c r="F4050" s="267" t="s">
        <v>639</v>
      </c>
      <c r="G4050" s="267" t="s">
        <v>9858</v>
      </c>
      <c r="H4050" s="762" t="s">
        <v>15125</v>
      </c>
      <c r="I4050" s="761" t="s">
        <v>15126</v>
      </c>
      <c r="J4050" s="280">
        <v>2</v>
      </c>
      <c r="K4050" s="280">
        <v>2</v>
      </c>
      <c r="L4050" s="280">
        <v>0</v>
      </c>
      <c r="M4050" s="117">
        <v>165411.64000000001</v>
      </c>
      <c r="N4050" s="117">
        <v>164584.57999999999</v>
      </c>
      <c r="O4050" s="117">
        <f t="shared" si="138"/>
        <v>827.06000000002678</v>
      </c>
      <c r="P4050" s="764">
        <f t="shared" si="140"/>
        <v>5.0000108819429319E-3</v>
      </c>
      <c r="Q4050" s="267" t="s">
        <v>15127</v>
      </c>
      <c r="R4050" s="267" t="s">
        <v>15128</v>
      </c>
      <c r="S4050" s="267" t="s">
        <v>15129</v>
      </c>
      <c r="T4050" s="272">
        <v>42390</v>
      </c>
      <c r="U4050" s="272"/>
      <c r="V4050" s="272">
        <v>42401</v>
      </c>
      <c r="W4050" s="272">
        <v>42401</v>
      </c>
      <c r="X4050" s="267" t="s">
        <v>15130</v>
      </c>
      <c r="Y4050" s="763">
        <v>113064.36</v>
      </c>
      <c r="Z4050" s="267" t="s">
        <v>15127</v>
      </c>
      <c r="AA4050" s="267" t="s">
        <v>15128</v>
      </c>
    </row>
    <row r="4051" spans="1:27" ht="33.75">
      <c r="A4051" s="475" t="s">
        <v>29773</v>
      </c>
      <c r="B4051" s="1157" t="s">
        <v>2741</v>
      </c>
      <c r="C4051" s="267" t="s">
        <v>15023</v>
      </c>
      <c r="D4051" s="267" t="s">
        <v>15052</v>
      </c>
      <c r="E4051" s="761" t="s">
        <v>15131</v>
      </c>
      <c r="F4051" s="267" t="s">
        <v>639</v>
      </c>
      <c r="G4051" s="267" t="s">
        <v>1338</v>
      </c>
      <c r="H4051" s="762" t="s">
        <v>15132</v>
      </c>
      <c r="I4051" s="761" t="s">
        <v>15133</v>
      </c>
      <c r="J4051" s="280">
        <v>6</v>
      </c>
      <c r="K4051" s="280">
        <v>6</v>
      </c>
      <c r="L4051" s="280">
        <v>0</v>
      </c>
      <c r="M4051" s="117">
        <v>1411579.2</v>
      </c>
      <c r="N4051" s="117">
        <v>768942</v>
      </c>
      <c r="O4051" s="117">
        <f t="shared" si="138"/>
        <v>642637.19999999995</v>
      </c>
      <c r="P4051" s="764">
        <f t="shared" si="140"/>
        <v>0.45526117131791116</v>
      </c>
      <c r="Q4051" s="267" t="s">
        <v>15134</v>
      </c>
      <c r="R4051" s="267" t="s">
        <v>15135</v>
      </c>
      <c r="S4051" s="267" t="s">
        <v>15136</v>
      </c>
      <c r="T4051" s="272">
        <v>42390</v>
      </c>
      <c r="U4051" s="272"/>
      <c r="V4051" s="272">
        <v>42402</v>
      </c>
      <c r="W4051" s="272">
        <v>42402</v>
      </c>
      <c r="X4051" s="267" t="s">
        <v>15137</v>
      </c>
      <c r="Y4051" s="763">
        <v>1141592</v>
      </c>
      <c r="Z4051" s="267" t="s">
        <v>15134</v>
      </c>
      <c r="AA4051" s="267" t="s">
        <v>15135</v>
      </c>
    </row>
    <row r="4052" spans="1:27" ht="90">
      <c r="A4052" s="475" t="s">
        <v>29774</v>
      </c>
      <c r="B4052" s="1157" t="s">
        <v>2741</v>
      </c>
      <c r="C4052" s="267" t="s">
        <v>15023</v>
      </c>
      <c r="D4052" s="267" t="s">
        <v>272</v>
      </c>
      <c r="E4052" s="761" t="s">
        <v>15138</v>
      </c>
      <c r="F4052" s="267" t="s">
        <v>1672</v>
      </c>
      <c r="G4052" s="267" t="s">
        <v>9858</v>
      </c>
      <c r="H4052" s="762" t="s">
        <v>15139</v>
      </c>
      <c r="I4052" s="761" t="s">
        <v>15140</v>
      </c>
      <c r="J4052" s="280">
        <v>1</v>
      </c>
      <c r="K4052" s="280">
        <v>1</v>
      </c>
      <c r="L4052" s="280">
        <v>0</v>
      </c>
      <c r="M4052" s="117">
        <v>4984849</v>
      </c>
      <c r="N4052" s="117">
        <v>4984849</v>
      </c>
      <c r="O4052" s="117">
        <f t="shared" si="138"/>
        <v>0</v>
      </c>
      <c r="P4052" s="764">
        <f t="shared" si="140"/>
        <v>0</v>
      </c>
      <c r="Q4052" s="267" t="s">
        <v>15141</v>
      </c>
      <c r="R4052" s="267" t="s">
        <v>15142</v>
      </c>
      <c r="S4052" s="267" t="s">
        <v>15143</v>
      </c>
      <c r="T4052" s="272">
        <v>42384</v>
      </c>
      <c r="U4052" s="272"/>
      <c r="V4052" s="272">
        <v>42396</v>
      </c>
      <c r="W4052" s="272">
        <v>42396</v>
      </c>
      <c r="X4052" s="267" t="s">
        <v>15144</v>
      </c>
      <c r="Y4052" s="763">
        <v>4984849</v>
      </c>
      <c r="Z4052" s="267" t="s">
        <v>15141</v>
      </c>
      <c r="AA4052" s="267" t="s">
        <v>15142</v>
      </c>
    </row>
    <row r="4053" spans="1:27" ht="33.75">
      <c r="A4053" s="475" t="s">
        <v>29775</v>
      </c>
      <c r="B4053" s="1157" t="s">
        <v>2741</v>
      </c>
      <c r="C4053" s="267" t="s">
        <v>15023</v>
      </c>
      <c r="D4053" s="267" t="s">
        <v>15052</v>
      </c>
      <c r="E4053" s="761" t="s">
        <v>15145</v>
      </c>
      <c r="F4053" s="267" t="s">
        <v>7583</v>
      </c>
      <c r="G4053" s="267" t="s">
        <v>985</v>
      </c>
      <c r="H4053" s="762" t="s">
        <v>15146</v>
      </c>
      <c r="I4053" s="761" t="s">
        <v>13667</v>
      </c>
      <c r="J4053" s="280">
        <v>3</v>
      </c>
      <c r="K4053" s="280">
        <v>3</v>
      </c>
      <c r="L4053" s="280">
        <v>0</v>
      </c>
      <c r="M4053" s="117">
        <v>611032</v>
      </c>
      <c r="N4053" s="117">
        <v>589644.80000000005</v>
      </c>
      <c r="O4053" s="117">
        <f t="shared" si="138"/>
        <v>21387.199999999953</v>
      </c>
      <c r="P4053" s="764">
        <f t="shared" si="140"/>
        <v>3.5001767501538307E-2</v>
      </c>
      <c r="Q4053" s="267" t="s">
        <v>15031</v>
      </c>
      <c r="R4053" s="267" t="s">
        <v>2987</v>
      </c>
      <c r="S4053" s="267" t="s">
        <v>15032</v>
      </c>
      <c r="T4053" s="272">
        <v>42363</v>
      </c>
      <c r="U4053" s="272"/>
      <c r="V4053" s="272">
        <v>42374</v>
      </c>
      <c r="W4053" s="272">
        <v>42377</v>
      </c>
      <c r="X4053" s="267" t="s">
        <v>15147</v>
      </c>
      <c r="Y4053" s="763">
        <v>589644.80000000005</v>
      </c>
      <c r="Z4053" s="267" t="s">
        <v>15031</v>
      </c>
      <c r="AA4053" s="267" t="s">
        <v>2987</v>
      </c>
    </row>
    <row r="4054" spans="1:27" ht="33.75">
      <c r="A4054" s="475" t="s">
        <v>29776</v>
      </c>
      <c r="B4054" s="1157" t="s">
        <v>2741</v>
      </c>
      <c r="C4054" s="267" t="s">
        <v>15023</v>
      </c>
      <c r="D4054" s="267" t="s">
        <v>830</v>
      </c>
      <c r="E4054" s="267" t="s">
        <v>15148</v>
      </c>
      <c r="F4054" s="267" t="s">
        <v>15149</v>
      </c>
      <c r="G4054" s="267"/>
      <c r="H4054" s="267"/>
      <c r="I4054" s="267" t="s">
        <v>992</v>
      </c>
      <c r="J4054" s="280">
        <v>1</v>
      </c>
      <c r="K4054" s="280">
        <v>1</v>
      </c>
      <c r="L4054" s="280">
        <v>0</v>
      </c>
      <c r="M4054" s="117">
        <v>193705.44</v>
      </c>
      <c r="N4054" s="117">
        <v>193705.44</v>
      </c>
      <c r="O4054" s="117">
        <f t="shared" si="138"/>
        <v>0</v>
      </c>
      <c r="P4054" s="764">
        <f t="shared" si="140"/>
        <v>0</v>
      </c>
      <c r="Q4054" s="267" t="s">
        <v>15150</v>
      </c>
      <c r="R4054" s="267" t="s">
        <v>15151</v>
      </c>
      <c r="S4054" s="267" t="s">
        <v>15152</v>
      </c>
      <c r="T4054" s="272"/>
      <c r="U4054" s="272"/>
      <c r="V4054" s="272">
        <v>42409</v>
      </c>
      <c r="W4054" s="272">
        <v>42409</v>
      </c>
      <c r="X4054" s="267" t="s">
        <v>15153</v>
      </c>
      <c r="Y4054" s="763">
        <v>193705.44</v>
      </c>
      <c r="Z4054" s="267" t="s">
        <v>15150</v>
      </c>
      <c r="AA4054" s="267" t="s">
        <v>15151</v>
      </c>
    </row>
    <row r="4055" spans="1:27" ht="33.75">
      <c r="A4055" s="475" t="s">
        <v>29777</v>
      </c>
      <c r="B4055" s="1157" t="s">
        <v>2741</v>
      </c>
      <c r="C4055" s="267" t="s">
        <v>15023</v>
      </c>
      <c r="D4055" s="267" t="s">
        <v>830</v>
      </c>
      <c r="E4055" s="267" t="s">
        <v>15148</v>
      </c>
      <c r="F4055" s="267" t="s">
        <v>15149</v>
      </c>
      <c r="G4055" s="267"/>
      <c r="H4055" s="267"/>
      <c r="I4055" s="267" t="s">
        <v>992</v>
      </c>
      <c r="J4055" s="280">
        <v>1</v>
      </c>
      <c r="K4055" s="280">
        <v>1</v>
      </c>
      <c r="L4055" s="280">
        <v>0</v>
      </c>
      <c r="M4055" s="117">
        <v>361417.68</v>
      </c>
      <c r="N4055" s="117">
        <v>361417.68</v>
      </c>
      <c r="O4055" s="117">
        <f t="shared" si="138"/>
        <v>0</v>
      </c>
      <c r="P4055" s="764">
        <f t="shared" si="140"/>
        <v>0</v>
      </c>
      <c r="Q4055" s="267" t="s">
        <v>15150</v>
      </c>
      <c r="R4055" s="267" t="s">
        <v>15151</v>
      </c>
      <c r="S4055" s="267" t="s">
        <v>15152</v>
      </c>
      <c r="T4055" s="272"/>
      <c r="U4055" s="272"/>
      <c r="V4055" s="272">
        <v>42409</v>
      </c>
      <c r="W4055" s="272">
        <v>42409</v>
      </c>
      <c r="X4055" s="267" t="s">
        <v>15154</v>
      </c>
      <c r="Y4055" s="763">
        <v>361417.68</v>
      </c>
      <c r="Z4055" s="267" t="s">
        <v>15150</v>
      </c>
      <c r="AA4055" s="267" t="s">
        <v>15151</v>
      </c>
    </row>
    <row r="4056" spans="1:27" ht="45">
      <c r="A4056" s="475" t="s">
        <v>29778</v>
      </c>
      <c r="B4056" s="1157" t="s">
        <v>2741</v>
      </c>
      <c r="C4056" s="267" t="s">
        <v>15023</v>
      </c>
      <c r="D4056" s="267" t="s">
        <v>830</v>
      </c>
      <c r="E4056" s="267" t="s">
        <v>15148</v>
      </c>
      <c r="F4056" s="267" t="s">
        <v>15149</v>
      </c>
      <c r="G4056" s="267"/>
      <c r="H4056" s="267"/>
      <c r="I4056" s="267" t="s">
        <v>992</v>
      </c>
      <c r="J4056" s="280">
        <v>1</v>
      </c>
      <c r="K4056" s="280">
        <v>1</v>
      </c>
      <c r="L4056" s="280">
        <v>0</v>
      </c>
      <c r="M4056" s="117">
        <v>110574.48</v>
      </c>
      <c r="N4056" s="117">
        <v>110574.48</v>
      </c>
      <c r="O4056" s="117">
        <f t="shared" si="138"/>
        <v>0</v>
      </c>
      <c r="P4056" s="764">
        <f t="shared" si="140"/>
        <v>0</v>
      </c>
      <c r="Q4056" s="267" t="s">
        <v>15155</v>
      </c>
      <c r="R4056" s="267" t="s">
        <v>11120</v>
      </c>
      <c r="S4056" s="267" t="s">
        <v>15156</v>
      </c>
      <c r="T4056" s="272"/>
      <c r="U4056" s="272"/>
      <c r="V4056" s="272">
        <v>42409</v>
      </c>
      <c r="W4056" s="272">
        <v>42409</v>
      </c>
      <c r="X4056" s="267" t="s">
        <v>15157</v>
      </c>
      <c r="Y4056" s="763">
        <v>110574.48</v>
      </c>
      <c r="Z4056" s="267" t="s">
        <v>15155</v>
      </c>
      <c r="AA4056" s="267" t="s">
        <v>11120</v>
      </c>
    </row>
    <row r="4057" spans="1:27" ht="45">
      <c r="A4057" s="475" t="s">
        <v>29779</v>
      </c>
      <c r="B4057" s="1157" t="s">
        <v>2741</v>
      </c>
      <c r="C4057" s="267" t="s">
        <v>15023</v>
      </c>
      <c r="D4057" s="267" t="s">
        <v>830</v>
      </c>
      <c r="E4057" s="267" t="s">
        <v>15148</v>
      </c>
      <c r="F4057" s="267" t="s">
        <v>15149</v>
      </c>
      <c r="G4057" s="267"/>
      <c r="H4057" s="267"/>
      <c r="I4057" s="267" t="s">
        <v>992</v>
      </c>
      <c r="J4057" s="280">
        <v>1</v>
      </c>
      <c r="K4057" s="280">
        <v>1</v>
      </c>
      <c r="L4057" s="280">
        <v>0</v>
      </c>
      <c r="M4057" s="117">
        <v>283941.48</v>
      </c>
      <c r="N4057" s="117">
        <v>283941.48</v>
      </c>
      <c r="O4057" s="117">
        <f t="shared" si="138"/>
        <v>0</v>
      </c>
      <c r="P4057" s="764">
        <f t="shared" si="140"/>
        <v>0</v>
      </c>
      <c r="Q4057" s="267" t="s">
        <v>11190</v>
      </c>
      <c r="R4057" s="267" t="s">
        <v>15158</v>
      </c>
      <c r="S4057" s="267" t="s">
        <v>15159</v>
      </c>
      <c r="T4057" s="272"/>
      <c r="U4057" s="272"/>
      <c r="V4057" s="272">
        <v>42409</v>
      </c>
      <c r="W4057" s="272">
        <v>42409</v>
      </c>
      <c r="X4057" s="267" t="s">
        <v>15160</v>
      </c>
      <c r="Y4057" s="763">
        <v>283941.48</v>
      </c>
      <c r="Z4057" s="267" t="s">
        <v>11190</v>
      </c>
      <c r="AA4057" s="267" t="s">
        <v>15158</v>
      </c>
    </row>
    <row r="4058" spans="1:27" ht="45">
      <c r="A4058" s="475" t="s">
        <v>29780</v>
      </c>
      <c r="B4058" s="1157" t="s">
        <v>2741</v>
      </c>
      <c r="C4058" s="267" t="s">
        <v>15023</v>
      </c>
      <c r="D4058" s="267" t="s">
        <v>268</v>
      </c>
      <c r="E4058" s="267" t="s">
        <v>15161</v>
      </c>
      <c r="F4058" s="267"/>
      <c r="G4058" s="267"/>
      <c r="H4058" s="267"/>
      <c r="I4058" s="267" t="s">
        <v>564</v>
      </c>
      <c r="J4058" s="280">
        <v>1</v>
      </c>
      <c r="K4058" s="280">
        <v>1</v>
      </c>
      <c r="L4058" s="280">
        <v>0</v>
      </c>
      <c r="M4058" s="117">
        <v>2427518.39</v>
      </c>
      <c r="N4058" s="117">
        <v>2427518.39</v>
      </c>
      <c r="O4058" s="117">
        <f t="shared" si="138"/>
        <v>0</v>
      </c>
      <c r="P4058" s="764">
        <f t="shared" si="140"/>
        <v>0</v>
      </c>
      <c r="Q4058" s="267" t="s">
        <v>6313</v>
      </c>
      <c r="R4058" s="267" t="s">
        <v>834</v>
      </c>
      <c r="S4058" s="267" t="s">
        <v>15162</v>
      </c>
      <c r="T4058" s="272"/>
      <c r="U4058" s="272"/>
      <c r="V4058" s="272">
        <v>42415</v>
      </c>
      <c r="W4058" s="272">
        <v>42415</v>
      </c>
      <c r="X4058" s="267" t="s">
        <v>15163</v>
      </c>
      <c r="Y4058" s="763">
        <v>2427518.39</v>
      </c>
      <c r="Z4058" s="267" t="s">
        <v>6313</v>
      </c>
      <c r="AA4058" s="267" t="s">
        <v>834</v>
      </c>
    </row>
    <row r="4059" spans="1:27" ht="56.25">
      <c r="A4059" s="475" t="s">
        <v>29781</v>
      </c>
      <c r="B4059" s="1157" t="s">
        <v>2741</v>
      </c>
      <c r="C4059" s="267" t="s">
        <v>15023</v>
      </c>
      <c r="D4059" s="267" t="s">
        <v>830</v>
      </c>
      <c r="E4059" s="267" t="s">
        <v>15148</v>
      </c>
      <c r="F4059" s="267"/>
      <c r="G4059" s="267"/>
      <c r="H4059" s="267"/>
      <c r="I4059" s="267" t="s">
        <v>992</v>
      </c>
      <c r="J4059" s="280">
        <v>1</v>
      </c>
      <c r="K4059" s="280">
        <v>1</v>
      </c>
      <c r="L4059" s="280">
        <v>0</v>
      </c>
      <c r="M4059" s="117">
        <v>275401.2</v>
      </c>
      <c r="N4059" s="117">
        <v>275401.2</v>
      </c>
      <c r="O4059" s="117">
        <f t="shared" si="138"/>
        <v>0</v>
      </c>
      <c r="P4059" s="764">
        <f t="shared" si="140"/>
        <v>0</v>
      </c>
      <c r="Q4059" s="267" t="s">
        <v>15164</v>
      </c>
      <c r="R4059" s="267" t="s">
        <v>11012</v>
      </c>
      <c r="S4059" s="267" t="s">
        <v>15165</v>
      </c>
      <c r="T4059" s="272"/>
      <c r="U4059" s="272"/>
      <c r="V4059" s="272">
        <v>42416</v>
      </c>
      <c r="W4059" s="272">
        <v>42416</v>
      </c>
      <c r="X4059" s="267" t="s">
        <v>15166</v>
      </c>
      <c r="Y4059" s="763">
        <v>275401.2</v>
      </c>
      <c r="Z4059" s="267" t="s">
        <v>15164</v>
      </c>
      <c r="AA4059" s="267" t="s">
        <v>11012</v>
      </c>
    </row>
    <row r="4060" spans="1:27" ht="45">
      <c r="A4060" s="475" t="s">
        <v>29782</v>
      </c>
      <c r="B4060" s="1157" t="s">
        <v>2741</v>
      </c>
      <c r="C4060" s="267" t="s">
        <v>15023</v>
      </c>
      <c r="D4060" s="267" t="s">
        <v>830</v>
      </c>
      <c r="E4060" s="267" t="s">
        <v>15148</v>
      </c>
      <c r="F4060" s="267"/>
      <c r="G4060" s="267"/>
      <c r="H4060" s="267"/>
      <c r="I4060" s="267" t="s">
        <v>992</v>
      </c>
      <c r="J4060" s="280">
        <v>1</v>
      </c>
      <c r="K4060" s="280">
        <v>1</v>
      </c>
      <c r="L4060" s="280">
        <v>0</v>
      </c>
      <c r="M4060" s="117">
        <v>35401.56</v>
      </c>
      <c r="N4060" s="117">
        <v>35401.56</v>
      </c>
      <c r="O4060" s="117">
        <f t="shared" si="138"/>
        <v>0</v>
      </c>
      <c r="P4060" s="764">
        <f t="shared" si="140"/>
        <v>0</v>
      </c>
      <c r="Q4060" s="267" t="s">
        <v>15167</v>
      </c>
      <c r="R4060" s="267" t="s">
        <v>15168</v>
      </c>
      <c r="S4060" s="267" t="s">
        <v>15169</v>
      </c>
      <c r="T4060" s="272"/>
      <c r="U4060" s="272"/>
      <c r="V4060" s="272">
        <v>42416</v>
      </c>
      <c r="W4060" s="272">
        <v>42416</v>
      </c>
      <c r="X4060" s="267" t="s">
        <v>15170</v>
      </c>
      <c r="Y4060" s="763">
        <v>35401.56</v>
      </c>
      <c r="Z4060" s="267" t="s">
        <v>15167</v>
      </c>
      <c r="AA4060" s="267" t="s">
        <v>15168</v>
      </c>
    </row>
    <row r="4061" spans="1:27" ht="45">
      <c r="A4061" s="475" t="s">
        <v>29783</v>
      </c>
      <c r="B4061" s="1157" t="s">
        <v>2741</v>
      </c>
      <c r="C4061" s="267" t="s">
        <v>15023</v>
      </c>
      <c r="D4061" s="267" t="s">
        <v>269</v>
      </c>
      <c r="E4061" s="267" t="s">
        <v>15171</v>
      </c>
      <c r="F4061" s="267"/>
      <c r="G4061" s="267"/>
      <c r="H4061" s="267"/>
      <c r="I4061" s="267" t="s">
        <v>1353</v>
      </c>
      <c r="J4061" s="280">
        <v>1</v>
      </c>
      <c r="K4061" s="280">
        <v>1</v>
      </c>
      <c r="L4061" s="280">
        <v>0</v>
      </c>
      <c r="M4061" s="117">
        <v>1384743.04</v>
      </c>
      <c r="N4061" s="117">
        <v>1384743.04</v>
      </c>
      <c r="O4061" s="117">
        <f t="shared" si="138"/>
        <v>0</v>
      </c>
      <c r="P4061" s="764">
        <f t="shared" si="140"/>
        <v>0</v>
      </c>
      <c r="Q4061" s="267" t="s">
        <v>6331</v>
      </c>
      <c r="R4061" s="267" t="s">
        <v>1354</v>
      </c>
      <c r="S4061" s="267" t="s">
        <v>15172</v>
      </c>
      <c r="T4061" s="272"/>
      <c r="U4061" s="272"/>
      <c r="V4061" s="272">
        <v>42420</v>
      </c>
      <c r="W4061" s="272">
        <v>42420</v>
      </c>
      <c r="X4061" s="267" t="s">
        <v>15173</v>
      </c>
      <c r="Y4061" s="763">
        <v>1384743.04</v>
      </c>
      <c r="Z4061" s="267" t="s">
        <v>6331</v>
      </c>
      <c r="AA4061" s="267" t="s">
        <v>1354</v>
      </c>
    </row>
    <row r="4062" spans="1:27" ht="45">
      <c r="A4062" s="475" t="s">
        <v>29784</v>
      </c>
      <c r="B4062" s="1157" t="s">
        <v>2741</v>
      </c>
      <c r="C4062" s="267" t="s">
        <v>15023</v>
      </c>
      <c r="D4062" s="267" t="s">
        <v>269</v>
      </c>
      <c r="E4062" s="267" t="s">
        <v>15174</v>
      </c>
      <c r="F4062" s="267"/>
      <c r="G4062" s="267"/>
      <c r="H4062" s="267"/>
      <c r="I4062" s="267" t="s">
        <v>15175</v>
      </c>
      <c r="J4062" s="280">
        <v>1</v>
      </c>
      <c r="K4062" s="280">
        <v>1</v>
      </c>
      <c r="L4062" s="280">
        <v>0</v>
      </c>
      <c r="M4062" s="117">
        <v>4959304.5599999996</v>
      </c>
      <c r="N4062" s="117">
        <v>4959304.5599999996</v>
      </c>
      <c r="O4062" s="117">
        <f t="shared" si="138"/>
        <v>0</v>
      </c>
      <c r="P4062" s="764">
        <f t="shared" si="140"/>
        <v>0</v>
      </c>
      <c r="Q4062" s="267" t="s">
        <v>6346</v>
      </c>
      <c r="R4062" s="267" t="s">
        <v>266</v>
      </c>
      <c r="S4062" s="267" t="s">
        <v>15176</v>
      </c>
      <c r="T4062" s="272"/>
      <c r="U4062" s="272"/>
      <c r="V4062" s="272">
        <v>42420</v>
      </c>
      <c r="W4062" s="272">
        <v>42420</v>
      </c>
      <c r="X4062" s="267" t="s">
        <v>15177</v>
      </c>
      <c r="Y4062" s="763">
        <v>4959304.5599999996</v>
      </c>
      <c r="Z4062" s="267" t="s">
        <v>6346</v>
      </c>
      <c r="AA4062" s="267" t="s">
        <v>266</v>
      </c>
    </row>
    <row r="4063" spans="1:27" ht="45">
      <c r="A4063" s="475" t="s">
        <v>29785</v>
      </c>
      <c r="B4063" s="1157" t="s">
        <v>2741</v>
      </c>
      <c r="C4063" s="267" t="s">
        <v>15023</v>
      </c>
      <c r="D4063" s="267" t="s">
        <v>269</v>
      </c>
      <c r="E4063" s="267" t="s">
        <v>15174</v>
      </c>
      <c r="F4063" s="267"/>
      <c r="G4063" s="267"/>
      <c r="H4063" s="267"/>
      <c r="I4063" s="267" t="s">
        <v>15175</v>
      </c>
      <c r="J4063" s="280">
        <v>1</v>
      </c>
      <c r="K4063" s="280">
        <v>1</v>
      </c>
      <c r="L4063" s="280">
        <v>0</v>
      </c>
      <c r="M4063" s="117">
        <v>1039181.12</v>
      </c>
      <c r="N4063" s="117">
        <v>1039181.12</v>
      </c>
      <c r="O4063" s="117">
        <f t="shared" si="138"/>
        <v>0</v>
      </c>
      <c r="P4063" s="764">
        <f t="shared" si="140"/>
        <v>0</v>
      </c>
      <c r="Q4063" s="267" t="s">
        <v>15178</v>
      </c>
      <c r="R4063" s="267" t="s">
        <v>1165</v>
      </c>
      <c r="S4063" s="267" t="s">
        <v>15179</v>
      </c>
      <c r="T4063" s="272"/>
      <c r="U4063" s="272"/>
      <c r="V4063" s="272">
        <v>42420</v>
      </c>
      <c r="W4063" s="272">
        <v>42420</v>
      </c>
      <c r="X4063" s="267" t="s">
        <v>15180</v>
      </c>
      <c r="Y4063" s="763">
        <v>1039181.12</v>
      </c>
      <c r="Z4063" s="267" t="s">
        <v>15178</v>
      </c>
      <c r="AA4063" s="267" t="s">
        <v>1165</v>
      </c>
    </row>
    <row r="4064" spans="1:27" ht="45">
      <c r="A4064" s="475" t="s">
        <v>29786</v>
      </c>
      <c r="B4064" s="1157" t="s">
        <v>2741</v>
      </c>
      <c r="C4064" s="267" t="s">
        <v>15023</v>
      </c>
      <c r="D4064" s="267" t="s">
        <v>830</v>
      </c>
      <c r="E4064" s="267" t="s">
        <v>15148</v>
      </c>
      <c r="F4064" s="267" t="s">
        <v>15181</v>
      </c>
      <c r="G4064" s="267"/>
      <c r="H4064" s="267"/>
      <c r="I4064" s="267" t="s">
        <v>992</v>
      </c>
      <c r="J4064" s="280">
        <v>1</v>
      </c>
      <c r="K4064" s="280">
        <v>1</v>
      </c>
      <c r="L4064" s="280">
        <v>0</v>
      </c>
      <c r="M4064" s="117">
        <v>121760.64</v>
      </c>
      <c r="N4064" s="117">
        <v>121760.64</v>
      </c>
      <c r="O4064" s="117">
        <f t="shared" si="138"/>
        <v>0</v>
      </c>
      <c r="P4064" s="764">
        <f t="shared" si="140"/>
        <v>0</v>
      </c>
      <c r="Q4064" s="267" t="s">
        <v>15182</v>
      </c>
      <c r="R4064" s="267" t="s">
        <v>15183</v>
      </c>
      <c r="S4064" s="267" t="s">
        <v>15184</v>
      </c>
      <c r="T4064" s="272"/>
      <c r="U4064" s="272"/>
      <c r="V4064" s="272">
        <v>42420</v>
      </c>
      <c r="W4064" s="272">
        <v>42420</v>
      </c>
      <c r="X4064" s="267" t="s">
        <v>15185</v>
      </c>
      <c r="Y4064" s="763">
        <v>121760.64</v>
      </c>
      <c r="Z4064" s="267" t="s">
        <v>15182</v>
      </c>
      <c r="AA4064" s="267" t="s">
        <v>15183</v>
      </c>
    </row>
    <row r="4065" spans="1:27" ht="56.25">
      <c r="A4065" s="475" t="s">
        <v>29787</v>
      </c>
      <c r="B4065" s="1157" t="s">
        <v>2741</v>
      </c>
      <c r="C4065" s="267" t="s">
        <v>15023</v>
      </c>
      <c r="D4065" s="267" t="s">
        <v>265</v>
      </c>
      <c r="E4065" s="267" t="s">
        <v>2298</v>
      </c>
      <c r="F4065" s="267"/>
      <c r="G4065" s="267"/>
      <c r="H4065" s="267"/>
      <c r="I4065" s="267" t="s">
        <v>2989</v>
      </c>
      <c r="J4065" s="280">
        <v>1</v>
      </c>
      <c r="K4065" s="280">
        <v>1</v>
      </c>
      <c r="L4065" s="280">
        <v>0</v>
      </c>
      <c r="M4065" s="117">
        <v>500000</v>
      </c>
      <c r="N4065" s="117">
        <v>500000</v>
      </c>
      <c r="O4065" s="117">
        <f t="shared" si="138"/>
        <v>0</v>
      </c>
      <c r="P4065" s="764">
        <f t="shared" si="140"/>
        <v>0</v>
      </c>
      <c r="Q4065" s="267" t="s">
        <v>262</v>
      </c>
      <c r="R4065" s="267" t="s">
        <v>1363</v>
      </c>
      <c r="S4065" s="267" t="s">
        <v>15186</v>
      </c>
      <c r="T4065" s="272"/>
      <c r="U4065" s="272"/>
      <c r="V4065" s="272">
        <v>42426</v>
      </c>
      <c r="W4065" s="272">
        <v>42426</v>
      </c>
      <c r="X4065" s="267" t="s">
        <v>15187</v>
      </c>
      <c r="Y4065" s="763">
        <v>500000</v>
      </c>
      <c r="Z4065" s="267" t="s">
        <v>262</v>
      </c>
      <c r="AA4065" s="267" t="s">
        <v>1363</v>
      </c>
    </row>
    <row r="4066" spans="1:27" ht="56.25">
      <c r="A4066" s="475" t="s">
        <v>29788</v>
      </c>
      <c r="B4066" s="1157" t="s">
        <v>2741</v>
      </c>
      <c r="C4066" s="267" t="s">
        <v>15023</v>
      </c>
      <c r="D4066" s="267" t="s">
        <v>830</v>
      </c>
      <c r="E4066" s="267" t="s">
        <v>15148</v>
      </c>
      <c r="F4066" s="267"/>
      <c r="G4066" s="267"/>
      <c r="H4066" s="267"/>
      <c r="I4066" s="267" t="s">
        <v>992</v>
      </c>
      <c r="J4066" s="280">
        <v>1</v>
      </c>
      <c r="K4066" s="280">
        <v>1</v>
      </c>
      <c r="L4066" s="280">
        <v>0</v>
      </c>
      <c r="M4066" s="117">
        <v>28997.759999999998</v>
      </c>
      <c r="N4066" s="117">
        <v>28997.759999999998</v>
      </c>
      <c r="O4066" s="117">
        <f>M4066-N4066</f>
        <v>0</v>
      </c>
      <c r="P4066" s="764">
        <f>O4066/M4066</f>
        <v>0</v>
      </c>
      <c r="Q4066" s="267" t="s">
        <v>15164</v>
      </c>
      <c r="R4066" s="267" t="s">
        <v>11012</v>
      </c>
      <c r="S4066" s="267" t="s">
        <v>15165</v>
      </c>
      <c r="T4066" s="272"/>
      <c r="U4066" s="272"/>
      <c r="V4066" s="272">
        <v>42429</v>
      </c>
      <c r="W4066" s="272">
        <v>42430</v>
      </c>
      <c r="X4066" s="267" t="s">
        <v>15188</v>
      </c>
      <c r="Y4066" s="763">
        <v>28997.759999999998</v>
      </c>
      <c r="Z4066" s="267" t="s">
        <v>15164</v>
      </c>
      <c r="AA4066" s="267" t="s">
        <v>11012</v>
      </c>
    </row>
    <row r="4067" spans="1:27" ht="45">
      <c r="A4067" s="475" t="s">
        <v>29789</v>
      </c>
      <c r="B4067" s="1157" t="s">
        <v>2741</v>
      </c>
      <c r="C4067" s="267" t="s">
        <v>15023</v>
      </c>
      <c r="D4067" s="267" t="s">
        <v>830</v>
      </c>
      <c r="E4067" s="267" t="s">
        <v>15148</v>
      </c>
      <c r="F4067" s="267"/>
      <c r="G4067" s="267"/>
      <c r="H4067" s="267"/>
      <c r="I4067" s="267" t="s">
        <v>992</v>
      </c>
      <c r="J4067" s="280">
        <v>1</v>
      </c>
      <c r="K4067" s="280">
        <v>1</v>
      </c>
      <c r="L4067" s="280">
        <v>0</v>
      </c>
      <c r="M4067" s="117">
        <v>225345.79</v>
      </c>
      <c r="N4067" s="117">
        <v>225345.79</v>
      </c>
      <c r="O4067" s="117">
        <f>M4067-N4067</f>
        <v>0</v>
      </c>
      <c r="P4067" s="764">
        <f>O4067/M4067</f>
        <v>0</v>
      </c>
      <c r="Q4067" s="267" t="s">
        <v>15189</v>
      </c>
      <c r="R4067" s="267" t="s">
        <v>15190</v>
      </c>
      <c r="S4067" s="267" t="s">
        <v>15191</v>
      </c>
      <c r="T4067" s="272"/>
      <c r="U4067" s="272"/>
      <c r="V4067" s="272">
        <v>42429</v>
      </c>
      <c r="W4067" s="272">
        <v>42430</v>
      </c>
      <c r="X4067" s="267" t="s">
        <v>15192</v>
      </c>
      <c r="Y4067" s="763">
        <v>225345.79</v>
      </c>
      <c r="Z4067" s="267" t="s">
        <v>15189</v>
      </c>
      <c r="AA4067" s="267" t="s">
        <v>15190</v>
      </c>
    </row>
    <row r="4068" spans="1:27" ht="56.25">
      <c r="A4068" s="475" t="s">
        <v>29790</v>
      </c>
      <c r="B4068" s="1157" t="s">
        <v>2741</v>
      </c>
      <c r="C4068" s="267" t="s">
        <v>15023</v>
      </c>
      <c r="D4068" s="267" t="s">
        <v>261</v>
      </c>
      <c r="E4068" s="267" t="s">
        <v>15193</v>
      </c>
      <c r="F4068" s="267" t="s">
        <v>829</v>
      </c>
      <c r="G4068" s="267" t="s">
        <v>840</v>
      </c>
      <c r="H4068" s="267" t="s">
        <v>15194</v>
      </c>
      <c r="I4068" s="267" t="s">
        <v>13431</v>
      </c>
      <c r="J4068" s="280">
        <v>2</v>
      </c>
      <c r="K4068" s="280">
        <v>2</v>
      </c>
      <c r="L4068" s="280">
        <v>0</v>
      </c>
      <c r="M4068" s="117">
        <v>1417784.4</v>
      </c>
      <c r="N4068" s="117">
        <v>1398656.56</v>
      </c>
      <c r="O4068" s="117">
        <f t="shared" ref="O4068:O4281" si="141">M4068-N4068</f>
        <v>19127.839999999851</v>
      </c>
      <c r="P4068" s="764">
        <f t="shared" ref="P4068:P4281" si="142">O4068/M4068</f>
        <v>1.3491360181420992E-2</v>
      </c>
      <c r="Q4068" s="267" t="s">
        <v>15195</v>
      </c>
      <c r="R4068" s="766">
        <v>7718538045</v>
      </c>
      <c r="S4068" s="267" t="s">
        <v>15196</v>
      </c>
      <c r="T4068" s="272">
        <v>42417</v>
      </c>
      <c r="U4068" s="272"/>
      <c r="V4068" s="272">
        <v>42429</v>
      </c>
      <c r="W4068" s="272">
        <v>42430</v>
      </c>
      <c r="X4068" s="267" t="s">
        <v>15197</v>
      </c>
      <c r="Y4068" s="763">
        <v>1398656.56</v>
      </c>
      <c r="Z4068" s="267" t="s">
        <v>15195</v>
      </c>
      <c r="AA4068" s="766">
        <v>7718538045</v>
      </c>
    </row>
    <row r="4069" spans="1:27" ht="56.25">
      <c r="A4069" s="475" t="s">
        <v>29791</v>
      </c>
      <c r="B4069" s="1157" t="s">
        <v>2741</v>
      </c>
      <c r="C4069" s="267" t="s">
        <v>15023</v>
      </c>
      <c r="D4069" s="267" t="s">
        <v>261</v>
      </c>
      <c r="E4069" s="267" t="s">
        <v>15198</v>
      </c>
      <c r="F4069" s="267" t="s">
        <v>829</v>
      </c>
      <c r="G4069" s="267" t="s">
        <v>840</v>
      </c>
      <c r="H4069" s="267" t="s">
        <v>15199</v>
      </c>
      <c r="I4069" s="267" t="s">
        <v>13431</v>
      </c>
      <c r="J4069" s="280">
        <v>3</v>
      </c>
      <c r="K4069" s="280">
        <v>3</v>
      </c>
      <c r="L4069" s="280">
        <v>0</v>
      </c>
      <c r="M4069" s="117">
        <v>564863.6</v>
      </c>
      <c r="N4069" s="117">
        <v>491425.85</v>
      </c>
      <c r="O4069" s="117">
        <f t="shared" si="141"/>
        <v>73437.75</v>
      </c>
      <c r="P4069" s="764">
        <f t="shared" si="142"/>
        <v>0.13000970499780834</v>
      </c>
      <c r="Q4069" s="267" t="s">
        <v>15195</v>
      </c>
      <c r="R4069" s="766">
        <v>7718538045</v>
      </c>
      <c r="S4069" s="267" t="s">
        <v>15196</v>
      </c>
      <c r="T4069" s="272">
        <v>42418</v>
      </c>
      <c r="U4069" s="272"/>
      <c r="V4069" s="272">
        <v>42429</v>
      </c>
      <c r="W4069" s="272">
        <v>42430</v>
      </c>
      <c r="X4069" s="267" t="s">
        <v>15200</v>
      </c>
      <c r="Y4069" s="763">
        <v>491425.85</v>
      </c>
      <c r="Z4069" s="267" t="s">
        <v>15195</v>
      </c>
      <c r="AA4069" s="766">
        <v>7718538045</v>
      </c>
    </row>
    <row r="4070" spans="1:27" ht="56.25">
      <c r="A4070" s="475" t="s">
        <v>29792</v>
      </c>
      <c r="B4070" s="1157" t="s">
        <v>2741</v>
      </c>
      <c r="C4070" s="267" t="s">
        <v>15023</v>
      </c>
      <c r="D4070" s="267" t="s">
        <v>261</v>
      </c>
      <c r="E4070" s="267" t="s">
        <v>15201</v>
      </c>
      <c r="F4070" s="267" t="s">
        <v>829</v>
      </c>
      <c r="G4070" s="267" t="s">
        <v>839</v>
      </c>
      <c r="H4070" s="267" t="s">
        <v>15202</v>
      </c>
      <c r="I4070" s="267" t="s">
        <v>15203</v>
      </c>
      <c r="J4070" s="280">
        <v>3</v>
      </c>
      <c r="K4070" s="280">
        <v>3</v>
      </c>
      <c r="L4070" s="280">
        <v>0</v>
      </c>
      <c r="M4070" s="117">
        <v>370753</v>
      </c>
      <c r="N4070" s="117">
        <v>271398.8</v>
      </c>
      <c r="O4070" s="117">
        <f t="shared" si="141"/>
        <v>99354.200000000012</v>
      </c>
      <c r="P4070" s="764">
        <f t="shared" si="142"/>
        <v>0.26797949038847968</v>
      </c>
      <c r="Q4070" s="267" t="s">
        <v>15031</v>
      </c>
      <c r="R4070" s="267" t="s">
        <v>2987</v>
      </c>
      <c r="S4070" s="267" t="s">
        <v>15204</v>
      </c>
      <c r="T4070" s="272">
        <v>42415</v>
      </c>
      <c r="U4070" s="272"/>
      <c r="V4070" s="272">
        <v>42429</v>
      </c>
      <c r="W4070" s="272">
        <v>42430</v>
      </c>
      <c r="X4070" s="267" t="s">
        <v>15205</v>
      </c>
      <c r="Y4070" s="763">
        <v>230688.98</v>
      </c>
      <c r="Z4070" s="267" t="s">
        <v>15031</v>
      </c>
      <c r="AA4070" s="267" t="s">
        <v>2987</v>
      </c>
    </row>
    <row r="4071" spans="1:27" ht="45">
      <c r="A4071" s="475" t="s">
        <v>29793</v>
      </c>
      <c r="B4071" s="1157" t="s">
        <v>2741</v>
      </c>
      <c r="C4071" s="267" t="s">
        <v>15023</v>
      </c>
      <c r="D4071" s="267" t="s">
        <v>261</v>
      </c>
      <c r="E4071" s="267" t="s">
        <v>15206</v>
      </c>
      <c r="F4071" s="267" t="s">
        <v>829</v>
      </c>
      <c r="G4071" s="267" t="s">
        <v>641</v>
      </c>
      <c r="H4071" s="267" t="s">
        <v>15207</v>
      </c>
      <c r="I4071" s="267" t="s">
        <v>14219</v>
      </c>
      <c r="J4071" s="280">
        <v>2</v>
      </c>
      <c r="K4071" s="280">
        <v>2</v>
      </c>
      <c r="L4071" s="280">
        <v>0</v>
      </c>
      <c r="M4071" s="117">
        <v>214335</v>
      </c>
      <c r="N4071" s="117">
        <v>161750</v>
      </c>
      <c r="O4071" s="117">
        <f t="shared" si="141"/>
        <v>52585</v>
      </c>
      <c r="P4071" s="764">
        <f t="shared" si="142"/>
        <v>0.24534023841183195</v>
      </c>
      <c r="Q4071" s="267" t="s">
        <v>15208</v>
      </c>
      <c r="R4071" s="267" t="s">
        <v>15209</v>
      </c>
      <c r="S4071" s="267" t="s">
        <v>15210</v>
      </c>
      <c r="T4071" s="272">
        <v>42415</v>
      </c>
      <c r="U4071" s="272"/>
      <c r="V4071" s="272">
        <v>42429</v>
      </c>
      <c r="W4071" s="272">
        <v>42430</v>
      </c>
      <c r="X4071" s="267" t="s">
        <v>15211</v>
      </c>
      <c r="Y4071" s="763">
        <v>161750</v>
      </c>
      <c r="Z4071" s="267" t="s">
        <v>15208</v>
      </c>
      <c r="AA4071" s="267" t="s">
        <v>15209</v>
      </c>
    </row>
    <row r="4072" spans="1:27" ht="56.25">
      <c r="A4072" s="475" t="s">
        <v>29794</v>
      </c>
      <c r="B4072" s="1157" t="s">
        <v>2741</v>
      </c>
      <c r="C4072" s="267" t="s">
        <v>15023</v>
      </c>
      <c r="D4072" s="267" t="s">
        <v>261</v>
      </c>
      <c r="E4072" s="267" t="s">
        <v>15212</v>
      </c>
      <c r="F4072" s="267" t="s">
        <v>829</v>
      </c>
      <c r="G4072" s="267" t="s">
        <v>641</v>
      </c>
      <c r="H4072" s="267" t="s">
        <v>15213</v>
      </c>
      <c r="I4072" s="267" t="s">
        <v>15214</v>
      </c>
      <c r="J4072" s="280">
        <v>2</v>
      </c>
      <c r="K4072" s="280">
        <v>2</v>
      </c>
      <c r="L4072" s="280">
        <v>0</v>
      </c>
      <c r="M4072" s="117">
        <v>726692.72</v>
      </c>
      <c r="N4072" s="117">
        <v>723059.26</v>
      </c>
      <c r="O4072" s="117">
        <f t="shared" si="141"/>
        <v>3633.4599999999627</v>
      </c>
      <c r="P4072" s="764">
        <f t="shared" si="142"/>
        <v>4.9999950460491238E-3</v>
      </c>
      <c r="Q4072" s="267" t="s">
        <v>15215</v>
      </c>
      <c r="R4072" s="267" t="s">
        <v>15105</v>
      </c>
      <c r="S4072" s="267" t="s">
        <v>15216</v>
      </c>
      <c r="T4072" s="272">
        <v>42429</v>
      </c>
      <c r="U4072" s="272"/>
      <c r="V4072" s="272">
        <v>42443</v>
      </c>
      <c r="W4072" s="272">
        <v>42446</v>
      </c>
      <c r="X4072" s="267" t="s">
        <v>15217</v>
      </c>
      <c r="Y4072" s="763">
        <v>723059.26</v>
      </c>
      <c r="Z4072" s="267" t="s">
        <v>15215</v>
      </c>
      <c r="AA4072" s="267" t="s">
        <v>15105</v>
      </c>
    </row>
    <row r="4073" spans="1:27" ht="45">
      <c r="A4073" s="475" t="s">
        <v>29795</v>
      </c>
      <c r="B4073" s="1157" t="s">
        <v>2741</v>
      </c>
      <c r="C4073" s="267" t="s">
        <v>15023</v>
      </c>
      <c r="D4073" s="267" t="s">
        <v>272</v>
      </c>
      <c r="E4073" s="267" t="s">
        <v>15218</v>
      </c>
      <c r="F4073" s="267" t="s">
        <v>829</v>
      </c>
      <c r="G4073" s="267" t="s">
        <v>839</v>
      </c>
      <c r="H4073" s="267" t="s">
        <v>15219</v>
      </c>
      <c r="I4073" s="267" t="s">
        <v>15220</v>
      </c>
      <c r="J4073" s="280">
        <v>1</v>
      </c>
      <c r="K4073" s="280">
        <v>1</v>
      </c>
      <c r="L4073" s="280">
        <v>0</v>
      </c>
      <c r="M4073" s="117">
        <v>186685</v>
      </c>
      <c r="N4073" s="117">
        <v>136598</v>
      </c>
      <c r="O4073" s="117">
        <f t="shared" si="141"/>
        <v>50087</v>
      </c>
      <c r="P4073" s="764">
        <f t="shared" si="142"/>
        <v>0.26829686370088651</v>
      </c>
      <c r="Q4073" s="267" t="s">
        <v>15221</v>
      </c>
      <c r="R4073" s="267" t="s">
        <v>15222</v>
      </c>
      <c r="S4073" s="267" t="s">
        <v>15223</v>
      </c>
      <c r="T4073" s="272">
        <v>42411</v>
      </c>
      <c r="U4073" s="272"/>
      <c r="V4073" s="272">
        <v>42424</v>
      </c>
      <c r="W4073" s="272">
        <v>42424</v>
      </c>
      <c r="X4073" s="267" t="s">
        <v>15224</v>
      </c>
      <c r="Y4073" s="763">
        <v>136598</v>
      </c>
      <c r="Z4073" s="267" t="s">
        <v>15221</v>
      </c>
      <c r="AA4073" s="267" t="s">
        <v>15222</v>
      </c>
    </row>
    <row r="4074" spans="1:27" ht="56.25">
      <c r="A4074" s="475" t="s">
        <v>29796</v>
      </c>
      <c r="B4074" s="1157" t="s">
        <v>2741</v>
      </c>
      <c r="C4074" s="267" t="s">
        <v>15023</v>
      </c>
      <c r="D4074" s="267" t="s">
        <v>272</v>
      </c>
      <c r="E4074" s="267" t="s">
        <v>15225</v>
      </c>
      <c r="F4074" s="267" t="s">
        <v>829</v>
      </c>
      <c r="G4074" s="267" t="s">
        <v>839</v>
      </c>
      <c r="H4074" s="267" t="s">
        <v>15226</v>
      </c>
      <c r="I4074" s="267" t="s">
        <v>15227</v>
      </c>
      <c r="J4074" s="280">
        <v>1</v>
      </c>
      <c r="K4074" s="280">
        <v>1</v>
      </c>
      <c r="L4074" s="280">
        <v>0</v>
      </c>
      <c r="M4074" s="117">
        <v>830035.83</v>
      </c>
      <c r="N4074" s="117">
        <v>820848.8</v>
      </c>
      <c r="O4074" s="117">
        <f t="shared" si="141"/>
        <v>9187.0299999999115</v>
      </c>
      <c r="P4074" s="764">
        <f t="shared" si="142"/>
        <v>1.106823304242169E-2</v>
      </c>
      <c r="Q4074" s="267" t="s">
        <v>15228</v>
      </c>
      <c r="R4074" s="267" t="s">
        <v>2570</v>
      </c>
      <c r="S4074" s="267" t="s">
        <v>15229</v>
      </c>
      <c r="T4074" s="272">
        <v>42410</v>
      </c>
      <c r="U4074" s="272"/>
      <c r="V4074" s="272">
        <v>42424</v>
      </c>
      <c r="W4074" s="272">
        <v>42424</v>
      </c>
      <c r="X4074" s="267" t="s">
        <v>15230</v>
      </c>
      <c r="Y4074" s="763">
        <v>820848.8</v>
      </c>
      <c r="Z4074" s="267" t="s">
        <v>15228</v>
      </c>
      <c r="AA4074" s="267" t="s">
        <v>2570</v>
      </c>
    </row>
    <row r="4075" spans="1:27" ht="33.75">
      <c r="A4075" s="475" t="s">
        <v>29797</v>
      </c>
      <c r="B4075" s="1157" t="s">
        <v>2741</v>
      </c>
      <c r="C4075" s="267" t="s">
        <v>15023</v>
      </c>
      <c r="D4075" s="267" t="s">
        <v>261</v>
      </c>
      <c r="E4075" s="267" t="s">
        <v>15231</v>
      </c>
      <c r="F4075" s="267" t="s">
        <v>829</v>
      </c>
      <c r="G4075" s="267" t="s">
        <v>603</v>
      </c>
      <c r="H4075" s="267" t="s">
        <v>15232</v>
      </c>
      <c r="I4075" s="267" t="s">
        <v>13805</v>
      </c>
      <c r="J4075" s="280">
        <v>2</v>
      </c>
      <c r="K4075" s="280">
        <v>2</v>
      </c>
      <c r="L4075" s="280">
        <v>0</v>
      </c>
      <c r="M4075" s="117">
        <v>38682</v>
      </c>
      <c r="N4075" s="117">
        <v>29200</v>
      </c>
      <c r="O4075" s="117">
        <f t="shared" si="141"/>
        <v>9482</v>
      </c>
      <c r="P4075" s="764">
        <f t="shared" si="142"/>
        <v>0.24512693242334938</v>
      </c>
      <c r="Q4075" s="267" t="s">
        <v>15031</v>
      </c>
      <c r="R4075" s="267" t="s">
        <v>2987</v>
      </c>
      <c r="S4075" s="267" t="s">
        <v>15204</v>
      </c>
      <c r="T4075" s="272">
        <v>42416</v>
      </c>
      <c r="U4075" s="272"/>
      <c r="V4075" s="272">
        <v>42430</v>
      </c>
      <c r="W4075" s="272">
        <v>42430</v>
      </c>
      <c r="X4075" s="267" t="s">
        <v>15233</v>
      </c>
      <c r="Y4075" s="763">
        <v>29200</v>
      </c>
      <c r="Z4075" s="267" t="s">
        <v>15031</v>
      </c>
      <c r="AA4075" s="267" t="s">
        <v>2987</v>
      </c>
    </row>
    <row r="4076" spans="1:27" ht="56.25">
      <c r="A4076" s="475" t="s">
        <v>29798</v>
      </c>
      <c r="B4076" s="1157" t="s">
        <v>2741</v>
      </c>
      <c r="C4076" s="267" t="s">
        <v>15023</v>
      </c>
      <c r="D4076" s="267" t="s">
        <v>261</v>
      </c>
      <c r="E4076" s="267" t="s">
        <v>15234</v>
      </c>
      <c r="F4076" s="267" t="s">
        <v>844</v>
      </c>
      <c r="G4076" s="267" t="s">
        <v>6493</v>
      </c>
      <c r="H4076" s="267" t="s">
        <v>15235</v>
      </c>
      <c r="I4076" s="267" t="s">
        <v>13431</v>
      </c>
      <c r="J4076" s="280">
        <v>2</v>
      </c>
      <c r="K4076" s="280">
        <v>2</v>
      </c>
      <c r="L4076" s="280">
        <v>0</v>
      </c>
      <c r="M4076" s="117">
        <v>709508.16</v>
      </c>
      <c r="N4076" s="117">
        <v>642104.71</v>
      </c>
      <c r="O4076" s="117">
        <f t="shared" si="141"/>
        <v>67403.45000000007</v>
      </c>
      <c r="P4076" s="764">
        <f t="shared" si="142"/>
        <v>9.5000246367850177E-2</v>
      </c>
      <c r="Q4076" s="267" t="s">
        <v>15195</v>
      </c>
      <c r="R4076" s="766">
        <v>7718538045</v>
      </c>
      <c r="S4076" s="267" t="s">
        <v>15196</v>
      </c>
      <c r="T4076" s="272">
        <v>42432</v>
      </c>
      <c r="U4076" s="272"/>
      <c r="V4076" s="272">
        <v>42443</v>
      </c>
      <c r="W4076" s="272">
        <v>42446</v>
      </c>
      <c r="X4076" s="267" t="s">
        <v>15236</v>
      </c>
      <c r="Y4076" s="763">
        <v>642104.71</v>
      </c>
      <c r="Z4076" s="267" t="s">
        <v>15195</v>
      </c>
      <c r="AA4076" s="766">
        <v>7718538045</v>
      </c>
    </row>
    <row r="4077" spans="1:27" ht="33.75">
      <c r="A4077" s="475" t="s">
        <v>29799</v>
      </c>
      <c r="B4077" s="1157" t="s">
        <v>2741</v>
      </c>
      <c r="C4077" s="267" t="s">
        <v>15023</v>
      </c>
      <c r="D4077" s="267" t="s">
        <v>272</v>
      </c>
      <c r="E4077" s="267" t="s">
        <v>15237</v>
      </c>
      <c r="F4077" s="267" t="s">
        <v>829</v>
      </c>
      <c r="G4077" s="267" t="s">
        <v>603</v>
      </c>
      <c r="H4077" s="267" t="s">
        <v>15238</v>
      </c>
      <c r="I4077" s="267" t="s">
        <v>13344</v>
      </c>
      <c r="J4077" s="280">
        <v>1</v>
      </c>
      <c r="K4077" s="280">
        <v>1</v>
      </c>
      <c r="L4077" s="280">
        <v>0</v>
      </c>
      <c r="M4077" s="117">
        <v>97390.7</v>
      </c>
      <c r="N4077" s="117">
        <v>97358.8</v>
      </c>
      <c r="O4077" s="117">
        <f t="shared" si="141"/>
        <v>31.899999999994179</v>
      </c>
      <c r="P4077" s="764">
        <f t="shared" si="142"/>
        <v>3.2754667540118491E-4</v>
      </c>
      <c r="Q4077" s="267" t="s">
        <v>15031</v>
      </c>
      <c r="R4077" s="267" t="s">
        <v>2987</v>
      </c>
      <c r="S4077" s="267" t="s">
        <v>15204</v>
      </c>
      <c r="T4077" s="272">
        <v>42412</v>
      </c>
      <c r="U4077" s="272"/>
      <c r="V4077" s="272">
        <v>42424</v>
      </c>
      <c r="W4077" s="272">
        <v>42424</v>
      </c>
      <c r="X4077" s="267" t="s">
        <v>15239</v>
      </c>
      <c r="Y4077" s="763">
        <v>97358.8</v>
      </c>
      <c r="Z4077" s="267" t="s">
        <v>15031</v>
      </c>
      <c r="AA4077" s="267" t="s">
        <v>2987</v>
      </c>
    </row>
    <row r="4078" spans="1:27" ht="112.5">
      <c r="A4078" s="475" t="s">
        <v>29800</v>
      </c>
      <c r="B4078" s="1157" t="s">
        <v>2741</v>
      </c>
      <c r="C4078" s="267" t="s">
        <v>15023</v>
      </c>
      <c r="D4078" s="267" t="s">
        <v>261</v>
      </c>
      <c r="E4078" s="267" t="s">
        <v>15240</v>
      </c>
      <c r="F4078" s="267" t="s">
        <v>2274</v>
      </c>
      <c r="G4078" s="267" t="s">
        <v>847</v>
      </c>
      <c r="H4078" s="267" t="s">
        <v>15241</v>
      </c>
      <c r="I4078" s="267" t="s">
        <v>15242</v>
      </c>
      <c r="J4078" s="280">
        <v>3</v>
      </c>
      <c r="K4078" s="280">
        <v>3</v>
      </c>
      <c r="L4078" s="280">
        <v>0</v>
      </c>
      <c r="M4078" s="117">
        <v>199844.8</v>
      </c>
      <c r="N4078" s="117">
        <v>193849.42</v>
      </c>
      <c r="O4078" s="117">
        <f t="shared" si="141"/>
        <v>5995.3799999999756</v>
      </c>
      <c r="P4078" s="764">
        <f t="shared" si="142"/>
        <v>3.0000180139788356E-2</v>
      </c>
      <c r="Q4078" s="267" t="s">
        <v>15031</v>
      </c>
      <c r="R4078" s="267" t="s">
        <v>2987</v>
      </c>
      <c r="S4078" s="267" t="s">
        <v>15204</v>
      </c>
      <c r="T4078" s="272">
        <v>42433</v>
      </c>
      <c r="U4078" s="272"/>
      <c r="V4078" s="272">
        <v>42444</v>
      </c>
      <c r="W4078" s="272">
        <v>42446</v>
      </c>
      <c r="X4078" s="267" t="s">
        <v>15243</v>
      </c>
      <c r="Y4078" s="763">
        <v>199599.67</v>
      </c>
      <c r="Z4078" s="267" t="s">
        <v>15031</v>
      </c>
      <c r="AA4078" s="267" t="s">
        <v>2987</v>
      </c>
    </row>
    <row r="4079" spans="1:27" ht="45">
      <c r="A4079" s="475" t="s">
        <v>29801</v>
      </c>
      <c r="B4079" s="1157" t="s">
        <v>2741</v>
      </c>
      <c r="C4079" s="267" t="s">
        <v>15023</v>
      </c>
      <c r="D4079" s="267" t="s">
        <v>555</v>
      </c>
      <c r="E4079" s="267" t="s">
        <v>15244</v>
      </c>
      <c r="F4079" s="267" t="s">
        <v>710</v>
      </c>
      <c r="G4079" s="267" t="s">
        <v>6493</v>
      </c>
      <c r="H4079" s="267" t="s">
        <v>15245</v>
      </c>
      <c r="I4079" s="267" t="s">
        <v>1063</v>
      </c>
      <c r="J4079" s="280">
        <v>4</v>
      </c>
      <c r="K4079" s="280">
        <v>3</v>
      </c>
      <c r="L4079" s="280">
        <v>1</v>
      </c>
      <c r="M4079" s="117">
        <v>200116.67</v>
      </c>
      <c r="N4079" s="117">
        <v>130076</v>
      </c>
      <c r="O4079" s="117">
        <f t="shared" si="141"/>
        <v>70040.670000000013</v>
      </c>
      <c r="P4079" s="764">
        <f t="shared" si="142"/>
        <v>0.34999917797952568</v>
      </c>
      <c r="Q4079" s="267" t="s">
        <v>15246</v>
      </c>
      <c r="R4079" s="267" t="s">
        <v>15247</v>
      </c>
      <c r="S4079" s="267" t="s">
        <v>15248</v>
      </c>
      <c r="T4079" s="272">
        <v>42420</v>
      </c>
      <c r="U4079" s="272"/>
      <c r="V4079" s="272">
        <v>42429</v>
      </c>
      <c r="W4079" s="272">
        <v>42430</v>
      </c>
      <c r="X4079" s="267" t="s">
        <v>15249</v>
      </c>
      <c r="Y4079" s="763">
        <v>130076</v>
      </c>
      <c r="Z4079" s="267" t="s">
        <v>15246</v>
      </c>
      <c r="AA4079" s="267" t="s">
        <v>15247</v>
      </c>
    </row>
    <row r="4080" spans="1:27" ht="45">
      <c r="A4080" s="475" t="s">
        <v>29802</v>
      </c>
      <c r="B4080" s="1157" t="s">
        <v>2741</v>
      </c>
      <c r="C4080" s="267" t="s">
        <v>15023</v>
      </c>
      <c r="D4080" s="267" t="s">
        <v>272</v>
      </c>
      <c r="E4080" s="267" t="s">
        <v>15250</v>
      </c>
      <c r="F4080" s="267" t="s">
        <v>710</v>
      </c>
      <c r="G4080" s="267" t="s">
        <v>842</v>
      </c>
      <c r="H4080" s="267" t="s">
        <v>15251</v>
      </c>
      <c r="I4080" s="267" t="s">
        <v>15252</v>
      </c>
      <c r="J4080" s="280">
        <v>1</v>
      </c>
      <c r="K4080" s="280">
        <v>1</v>
      </c>
      <c r="L4080" s="280">
        <v>0</v>
      </c>
      <c r="M4080" s="117">
        <v>51740</v>
      </c>
      <c r="N4080" s="117">
        <v>51578</v>
      </c>
      <c r="O4080" s="117">
        <f t="shared" si="141"/>
        <v>162</v>
      </c>
      <c r="P4080" s="764">
        <f t="shared" si="142"/>
        <v>3.1310398144568999E-3</v>
      </c>
      <c r="Q4080" s="267" t="s">
        <v>15253</v>
      </c>
      <c r="R4080" s="267" t="s">
        <v>2510</v>
      </c>
      <c r="S4080" s="267" t="s">
        <v>15254</v>
      </c>
      <c r="T4080" s="272">
        <v>42420</v>
      </c>
      <c r="U4080" s="272"/>
      <c r="V4080" s="272">
        <v>42433</v>
      </c>
      <c r="W4080" s="272">
        <v>42438</v>
      </c>
      <c r="X4080" s="267" t="s">
        <v>15255</v>
      </c>
      <c r="Y4080" s="763">
        <v>51578</v>
      </c>
      <c r="Z4080" s="267" t="s">
        <v>15253</v>
      </c>
      <c r="AA4080" s="267" t="s">
        <v>2510</v>
      </c>
    </row>
    <row r="4081" spans="1:27" ht="45">
      <c r="A4081" s="475" t="s">
        <v>29803</v>
      </c>
      <c r="B4081" s="1157" t="s">
        <v>2741</v>
      </c>
      <c r="C4081" s="267" t="s">
        <v>15023</v>
      </c>
      <c r="D4081" s="267" t="s">
        <v>272</v>
      </c>
      <c r="E4081" s="267" t="s">
        <v>15256</v>
      </c>
      <c r="F4081" s="267" t="s">
        <v>2274</v>
      </c>
      <c r="G4081" s="267" t="s">
        <v>539</v>
      </c>
      <c r="H4081" s="267" t="s">
        <v>15257</v>
      </c>
      <c r="I4081" s="267" t="s">
        <v>13667</v>
      </c>
      <c r="J4081" s="280">
        <v>1</v>
      </c>
      <c r="K4081" s="280">
        <v>1</v>
      </c>
      <c r="L4081" s="280">
        <v>0</v>
      </c>
      <c r="M4081" s="117">
        <v>31959.599999999999</v>
      </c>
      <c r="N4081" s="117">
        <v>31959.599999999999</v>
      </c>
      <c r="O4081" s="117">
        <f t="shared" si="141"/>
        <v>0</v>
      </c>
      <c r="P4081" s="764">
        <f t="shared" si="142"/>
        <v>0</v>
      </c>
      <c r="Q4081" s="267" t="s">
        <v>15253</v>
      </c>
      <c r="R4081" s="267" t="s">
        <v>2510</v>
      </c>
      <c r="S4081" s="267" t="s">
        <v>15254</v>
      </c>
      <c r="T4081" s="272">
        <v>42431</v>
      </c>
      <c r="U4081" s="272"/>
      <c r="V4081" s="272">
        <v>42444</v>
      </c>
      <c r="W4081" s="272">
        <v>42446</v>
      </c>
      <c r="X4081" s="267" t="s">
        <v>15258</v>
      </c>
      <c r="Y4081" s="763">
        <v>31959.599999999999</v>
      </c>
      <c r="Z4081" s="267" t="s">
        <v>15253</v>
      </c>
      <c r="AA4081" s="267" t="s">
        <v>2510</v>
      </c>
    </row>
    <row r="4082" spans="1:27" ht="112.5">
      <c r="A4082" s="475" t="s">
        <v>29804</v>
      </c>
      <c r="B4082" s="1157" t="s">
        <v>2741</v>
      </c>
      <c r="C4082" s="267" t="s">
        <v>15023</v>
      </c>
      <c r="D4082" s="267" t="s">
        <v>261</v>
      </c>
      <c r="E4082" s="267" t="s">
        <v>15259</v>
      </c>
      <c r="F4082" s="267" t="s">
        <v>2274</v>
      </c>
      <c r="G4082" s="267" t="s">
        <v>539</v>
      </c>
      <c r="H4082" s="267" t="s">
        <v>15260</v>
      </c>
      <c r="I4082" s="267" t="s">
        <v>15261</v>
      </c>
      <c r="J4082" s="280">
        <v>2</v>
      </c>
      <c r="K4082" s="280">
        <v>2</v>
      </c>
      <c r="L4082" s="280">
        <v>0</v>
      </c>
      <c r="M4082" s="117">
        <v>802064.72</v>
      </c>
      <c r="N4082" s="117">
        <v>605558.55000000005</v>
      </c>
      <c r="O4082" s="117">
        <f t="shared" si="141"/>
        <v>196506.16999999993</v>
      </c>
      <c r="P4082" s="764">
        <f t="shared" si="142"/>
        <v>0.24500039099089152</v>
      </c>
      <c r="Q4082" s="267" t="s">
        <v>15031</v>
      </c>
      <c r="R4082" s="267" t="s">
        <v>2987</v>
      </c>
      <c r="S4082" s="267" t="s">
        <v>15204</v>
      </c>
      <c r="T4082" s="272">
        <v>42439</v>
      </c>
      <c r="U4082" s="272"/>
      <c r="V4082" s="272">
        <v>42450</v>
      </c>
      <c r="W4082" s="272">
        <v>42452</v>
      </c>
      <c r="X4082" s="267" t="s">
        <v>15262</v>
      </c>
      <c r="Y4082" s="763">
        <v>645015.55000000005</v>
      </c>
      <c r="Z4082" s="267" t="s">
        <v>15031</v>
      </c>
      <c r="AA4082" s="267" t="s">
        <v>2987</v>
      </c>
    </row>
    <row r="4083" spans="1:27" ht="45">
      <c r="A4083" s="475" t="s">
        <v>29805</v>
      </c>
      <c r="B4083" s="1157" t="s">
        <v>2741</v>
      </c>
      <c r="C4083" s="267" t="s">
        <v>15023</v>
      </c>
      <c r="D4083" s="267" t="s">
        <v>261</v>
      </c>
      <c r="E4083" s="267" t="s">
        <v>15263</v>
      </c>
      <c r="F4083" s="267" t="s">
        <v>2274</v>
      </c>
      <c r="G4083" s="267" t="s">
        <v>847</v>
      </c>
      <c r="H4083" s="267" t="s">
        <v>15264</v>
      </c>
      <c r="I4083" s="267" t="s">
        <v>13515</v>
      </c>
      <c r="J4083" s="280">
        <v>2</v>
      </c>
      <c r="K4083" s="280">
        <v>2</v>
      </c>
      <c r="L4083" s="280">
        <v>0</v>
      </c>
      <c r="M4083" s="117">
        <v>68912.5</v>
      </c>
      <c r="N4083" s="117">
        <v>66843.839999999997</v>
      </c>
      <c r="O4083" s="117">
        <f t="shared" si="141"/>
        <v>2068.6600000000035</v>
      </c>
      <c r="P4083" s="764">
        <f t="shared" si="142"/>
        <v>3.0018646834754269E-2</v>
      </c>
      <c r="Q4083" s="267" t="s">
        <v>15031</v>
      </c>
      <c r="R4083" s="267" t="s">
        <v>2987</v>
      </c>
      <c r="S4083" s="267" t="s">
        <v>15204</v>
      </c>
      <c r="T4083" s="272">
        <v>42438</v>
      </c>
      <c r="U4083" s="272"/>
      <c r="V4083" s="272">
        <v>42450</v>
      </c>
      <c r="W4083" s="272">
        <v>42452</v>
      </c>
      <c r="X4083" s="267" t="s">
        <v>15265</v>
      </c>
      <c r="Y4083" s="763">
        <v>66843.839999999997</v>
      </c>
      <c r="Z4083" s="267" t="s">
        <v>15031</v>
      </c>
      <c r="AA4083" s="267" t="s">
        <v>2987</v>
      </c>
    </row>
    <row r="4084" spans="1:27" ht="45">
      <c r="A4084" s="475" t="s">
        <v>29806</v>
      </c>
      <c r="B4084" s="1157" t="s">
        <v>2741</v>
      </c>
      <c r="C4084" s="267" t="s">
        <v>15023</v>
      </c>
      <c r="D4084" s="267" t="s">
        <v>15052</v>
      </c>
      <c r="E4084" s="267" t="s">
        <v>15266</v>
      </c>
      <c r="F4084" s="267" t="s">
        <v>2274</v>
      </c>
      <c r="G4084" s="267" t="s">
        <v>1014</v>
      </c>
      <c r="H4084" s="267" t="s">
        <v>15267</v>
      </c>
      <c r="I4084" s="267" t="s">
        <v>13851</v>
      </c>
      <c r="J4084" s="280">
        <v>2</v>
      </c>
      <c r="K4084" s="280">
        <v>2</v>
      </c>
      <c r="L4084" s="280">
        <v>0</v>
      </c>
      <c r="M4084" s="117">
        <v>397083.62</v>
      </c>
      <c r="N4084" s="117">
        <v>395098.2</v>
      </c>
      <c r="O4084" s="117">
        <f t="shared" si="141"/>
        <v>1985.4199999999837</v>
      </c>
      <c r="P4084" s="764">
        <f t="shared" si="142"/>
        <v>5.0000047848863267E-3</v>
      </c>
      <c r="Q4084" s="267" t="s">
        <v>15215</v>
      </c>
      <c r="R4084" s="267" t="s">
        <v>15105</v>
      </c>
      <c r="S4084" s="267" t="s">
        <v>15216</v>
      </c>
      <c r="T4084" s="272">
        <v>42443</v>
      </c>
      <c r="U4084" s="272"/>
      <c r="V4084" s="272">
        <v>42457</v>
      </c>
      <c r="W4084" s="272">
        <v>42460</v>
      </c>
      <c r="X4084" s="267" t="s">
        <v>15268</v>
      </c>
      <c r="Y4084" s="763">
        <v>395098.2</v>
      </c>
      <c r="Z4084" s="267" t="s">
        <v>15215</v>
      </c>
      <c r="AA4084" s="267" t="s">
        <v>15105</v>
      </c>
    </row>
    <row r="4085" spans="1:27" ht="45">
      <c r="A4085" s="475" t="s">
        <v>29807</v>
      </c>
      <c r="B4085" s="1157" t="s">
        <v>2741</v>
      </c>
      <c r="C4085" s="267" t="s">
        <v>15023</v>
      </c>
      <c r="D4085" s="267" t="s">
        <v>15052</v>
      </c>
      <c r="E4085" s="267" t="s">
        <v>15269</v>
      </c>
      <c r="F4085" s="267" t="s">
        <v>2274</v>
      </c>
      <c r="G4085" s="267" t="s">
        <v>1043</v>
      </c>
      <c r="H4085" s="267" t="s">
        <v>15270</v>
      </c>
      <c r="I4085" s="267" t="s">
        <v>13372</v>
      </c>
      <c r="J4085" s="280">
        <v>10</v>
      </c>
      <c r="K4085" s="280">
        <v>9</v>
      </c>
      <c r="L4085" s="280">
        <v>1</v>
      </c>
      <c r="M4085" s="117">
        <v>144955.20000000001</v>
      </c>
      <c r="N4085" s="117">
        <v>48875.22</v>
      </c>
      <c r="O4085" s="117">
        <f t="shared" si="141"/>
        <v>96079.98000000001</v>
      </c>
      <c r="P4085" s="764">
        <f t="shared" si="142"/>
        <v>0.66282534189873843</v>
      </c>
      <c r="Q4085" s="267" t="s">
        <v>15271</v>
      </c>
      <c r="R4085" s="267" t="s">
        <v>15272</v>
      </c>
      <c r="S4085" s="267" t="s">
        <v>15273</v>
      </c>
      <c r="T4085" s="272">
        <v>42446</v>
      </c>
      <c r="U4085" s="272"/>
      <c r="V4085" s="272">
        <v>42457</v>
      </c>
      <c r="W4085" s="272">
        <v>42460</v>
      </c>
      <c r="X4085" s="267" t="s">
        <v>15274</v>
      </c>
      <c r="Y4085" s="763">
        <v>48875.22</v>
      </c>
      <c r="Z4085" s="267" t="s">
        <v>15271</v>
      </c>
      <c r="AA4085" s="267" t="s">
        <v>15272</v>
      </c>
    </row>
    <row r="4086" spans="1:27" ht="45">
      <c r="A4086" s="475" t="s">
        <v>29808</v>
      </c>
      <c r="B4086" s="1157" t="s">
        <v>2741</v>
      </c>
      <c r="C4086" s="267" t="s">
        <v>15023</v>
      </c>
      <c r="D4086" s="267" t="s">
        <v>2988</v>
      </c>
      <c r="E4086" s="267" t="s">
        <v>1686</v>
      </c>
      <c r="F4086" s="267" t="s">
        <v>848</v>
      </c>
      <c r="G4086" s="267" t="s">
        <v>1377</v>
      </c>
      <c r="H4086" s="267" t="s">
        <v>1597</v>
      </c>
      <c r="I4086" s="267" t="s">
        <v>1334</v>
      </c>
      <c r="J4086" s="280">
        <v>4</v>
      </c>
      <c r="K4086" s="280">
        <v>4</v>
      </c>
      <c r="L4086" s="280">
        <v>0</v>
      </c>
      <c r="M4086" s="117">
        <v>158004</v>
      </c>
      <c r="N4086" s="117">
        <v>120082.98</v>
      </c>
      <c r="O4086" s="117">
        <f t="shared" si="141"/>
        <v>37921.020000000004</v>
      </c>
      <c r="P4086" s="764">
        <f t="shared" si="142"/>
        <v>0.24000037973722188</v>
      </c>
      <c r="Q4086" s="267" t="s">
        <v>15275</v>
      </c>
      <c r="R4086" s="267" t="s">
        <v>1237</v>
      </c>
      <c r="S4086" s="267" t="s">
        <v>15276</v>
      </c>
      <c r="T4086" s="272">
        <v>42447</v>
      </c>
      <c r="U4086" s="272"/>
      <c r="V4086" s="272">
        <v>42458</v>
      </c>
      <c r="W4086" s="272">
        <v>42460</v>
      </c>
      <c r="X4086" s="267" t="s">
        <v>15277</v>
      </c>
      <c r="Y4086" s="763">
        <v>120082.98</v>
      </c>
      <c r="Z4086" s="267" t="s">
        <v>15275</v>
      </c>
      <c r="AA4086" s="267" t="s">
        <v>1237</v>
      </c>
    </row>
    <row r="4087" spans="1:27" ht="45">
      <c r="A4087" s="475" t="s">
        <v>29809</v>
      </c>
      <c r="B4087" s="1157" t="s">
        <v>2741</v>
      </c>
      <c r="C4087" s="267" t="s">
        <v>15023</v>
      </c>
      <c r="D4087" s="267" t="s">
        <v>2988</v>
      </c>
      <c r="E4087" s="267" t="s">
        <v>1376</v>
      </c>
      <c r="F4087" s="267" t="s">
        <v>848</v>
      </c>
      <c r="G4087" s="267" t="s">
        <v>1377</v>
      </c>
      <c r="H4087" s="267" t="s">
        <v>1378</v>
      </c>
      <c r="I4087" s="267" t="s">
        <v>1340</v>
      </c>
      <c r="J4087" s="280">
        <v>2</v>
      </c>
      <c r="K4087" s="280">
        <v>2</v>
      </c>
      <c r="L4087" s="280">
        <v>0</v>
      </c>
      <c r="M4087" s="117">
        <v>23803.200000000001</v>
      </c>
      <c r="N4087" s="117">
        <v>23803.200000000001</v>
      </c>
      <c r="O4087" s="117">
        <f t="shared" si="141"/>
        <v>0</v>
      </c>
      <c r="P4087" s="764">
        <f t="shared" si="142"/>
        <v>0</v>
      </c>
      <c r="Q4087" s="267" t="s">
        <v>15278</v>
      </c>
      <c r="R4087" s="267" t="s">
        <v>1380</v>
      </c>
      <c r="S4087" s="267" t="s">
        <v>15279</v>
      </c>
      <c r="T4087" s="272">
        <v>42443</v>
      </c>
      <c r="U4087" s="272"/>
      <c r="V4087" s="272">
        <v>42464</v>
      </c>
      <c r="W4087" s="272">
        <v>42467</v>
      </c>
      <c r="X4087" s="267" t="s">
        <v>15280</v>
      </c>
      <c r="Y4087" s="763">
        <v>23803.200000000001</v>
      </c>
      <c r="Z4087" s="267" t="s">
        <v>15278</v>
      </c>
      <c r="AA4087" s="267" t="s">
        <v>1380</v>
      </c>
    </row>
    <row r="4088" spans="1:27" ht="56.25">
      <c r="A4088" s="475" t="s">
        <v>29810</v>
      </c>
      <c r="B4088" s="1157" t="s">
        <v>2741</v>
      </c>
      <c r="C4088" s="267" t="s">
        <v>15023</v>
      </c>
      <c r="D4088" s="267" t="s">
        <v>2988</v>
      </c>
      <c r="E4088" s="267" t="s">
        <v>1246</v>
      </c>
      <c r="F4088" s="267" t="s">
        <v>848</v>
      </c>
      <c r="G4088" s="267" t="s">
        <v>1224</v>
      </c>
      <c r="H4088" s="267" t="s">
        <v>1247</v>
      </c>
      <c r="I4088" s="267" t="s">
        <v>15281</v>
      </c>
      <c r="J4088" s="280">
        <v>4</v>
      </c>
      <c r="K4088" s="280">
        <v>3</v>
      </c>
      <c r="L4088" s="280">
        <v>1</v>
      </c>
      <c r="M4088" s="117">
        <v>112779</v>
      </c>
      <c r="N4088" s="117">
        <v>95510.39</v>
      </c>
      <c r="O4088" s="117">
        <f t="shared" si="141"/>
        <v>17268.61</v>
      </c>
      <c r="P4088" s="764">
        <f t="shared" si="142"/>
        <v>0.15311902038500075</v>
      </c>
      <c r="Q4088" s="767" t="s">
        <v>15282</v>
      </c>
      <c r="R4088" s="267" t="s">
        <v>1250</v>
      </c>
      <c r="S4088" s="267" t="s">
        <v>15283</v>
      </c>
      <c r="T4088" s="272">
        <v>42452</v>
      </c>
      <c r="U4088" s="272"/>
      <c r="V4088" s="272">
        <v>42464</v>
      </c>
      <c r="W4088" s="272">
        <v>42467</v>
      </c>
      <c r="X4088" s="267" t="s">
        <v>15284</v>
      </c>
      <c r="Y4088" s="763">
        <v>95510.39</v>
      </c>
      <c r="Z4088" s="767" t="s">
        <v>15282</v>
      </c>
      <c r="AA4088" s="267" t="s">
        <v>1250</v>
      </c>
    </row>
    <row r="4089" spans="1:27" ht="101.25">
      <c r="A4089" s="475" t="s">
        <v>29811</v>
      </c>
      <c r="B4089" s="1157" t="s">
        <v>2741</v>
      </c>
      <c r="C4089" s="267" t="s">
        <v>15023</v>
      </c>
      <c r="D4089" s="267" t="s">
        <v>2988</v>
      </c>
      <c r="E4089" s="267" t="s">
        <v>1223</v>
      </c>
      <c r="F4089" s="267" t="s">
        <v>848</v>
      </c>
      <c r="G4089" s="267" t="s">
        <v>1224</v>
      </c>
      <c r="H4089" s="267" t="s">
        <v>1603</v>
      </c>
      <c r="I4089" s="267" t="s">
        <v>15285</v>
      </c>
      <c r="J4089" s="280">
        <v>4</v>
      </c>
      <c r="K4089" s="280">
        <v>3</v>
      </c>
      <c r="L4089" s="280">
        <v>1</v>
      </c>
      <c r="M4089" s="117">
        <v>279455.5</v>
      </c>
      <c r="N4089" s="117">
        <v>223396.68</v>
      </c>
      <c r="O4089" s="117">
        <f t="shared" si="141"/>
        <v>56058.820000000007</v>
      </c>
      <c r="P4089" s="764">
        <f t="shared" si="142"/>
        <v>0.2006001671106849</v>
      </c>
      <c r="Q4089" s="267" t="s">
        <v>15286</v>
      </c>
      <c r="R4089" s="267" t="s">
        <v>1200</v>
      </c>
      <c r="S4089" s="267" t="s">
        <v>15287</v>
      </c>
      <c r="T4089" s="272">
        <v>42452</v>
      </c>
      <c r="U4089" s="272"/>
      <c r="V4089" s="272">
        <v>42464</v>
      </c>
      <c r="W4089" s="272">
        <v>42467</v>
      </c>
      <c r="X4089" s="267" t="s">
        <v>15288</v>
      </c>
      <c r="Y4089" s="763">
        <v>223396.68</v>
      </c>
      <c r="Z4089" s="267" t="s">
        <v>15286</v>
      </c>
      <c r="AA4089" s="267" t="s">
        <v>1200</v>
      </c>
    </row>
    <row r="4090" spans="1:27" ht="45">
      <c r="A4090" s="475" t="s">
        <v>29812</v>
      </c>
      <c r="B4090" s="1157" t="s">
        <v>2741</v>
      </c>
      <c r="C4090" s="267" t="s">
        <v>15023</v>
      </c>
      <c r="D4090" s="267" t="s">
        <v>2988</v>
      </c>
      <c r="E4090" s="768" t="s">
        <v>15289</v>
      </c>
      <c r="F4090" s="267" t="s">
        <v>1014</v>
      </c>
      <c r="G4090" s="267" t="s">
        <v>1224</v>
      </c>
      <c r="H4090" s="267" t="s">
        <v>1234</v>
      </c>
      <c r="I4090" s="267" t="s">
        <v>1235</v>
      </c>
      <c r="J4090" s="280">
        <v>5</v>
      </c>
      <c r="K4090" s="280">
        <v>5</v>
      </c>
      <c r="L4090" s="280">
        <v>0</v>
      </c>
      <c r="M4090" s="117">
        <v>111006</v>
      </c>
      <c r="N4090" s="117">
        <v>90469.87</v>
      </c>
      <c r="O4090" s="117">
        <f t="shared" si="141"/>
        <v>20536.130000000005</v>
      </c>
      <c r="P4090" s="764">
        <f t="shared" si="142"/>
        <v>0.18500018017044129</v>
      </c>
      <c r="Q4090" s="267" t="s">
        <v>15275</v>
      </c>
      <c r="R4090" s="267" t="s">
        <v>1237</v>
      </c>
      <c r="S4090" s="267" t="s">
        <v>15290</v>
      </c>
      <c r="T4090" s="272">
        <v>42453</v>
      </c>
      <c r="U4090" s="272"/>
      <c r="V4090" s="272">
        <v>42464</v>
      </c>
      <c r="W4090" s="272">
        <v>42467</v>
      </c>
      <c r="X4090" s="267" t="s">
        <v>15291</v>
      </c>
      <c r="Y4090" s="763">
        <v>90469.87</v>
      </c>
      <c r="Z4090" s="267" t="s">
        <v>15275</v>
      </c>
      <c r="AA4090" s="267" t="s">
        <v>1237</v>
      </c>
    </row>
    <row r="4091" spans="1:27" ht="45">
      <c r="A4091" s="475" t="s">
        <v>29813</v>
      </c>
      <c r="B4091" s="1157" t="s">
        <v>2741</v>
      </c>
      <c r="C4091" s="267" t="s">
        <v>15023</v>
      </c>
      <c r="D4091" s="267" t="s">
        <v>261</v>
      </c>
      <c r="E4091" s="761" t="s">
        <v>15292</v>
      </c>
      <c r="F4091" s="267" t="s">
        <v>710</v>
      </c>
      <c r="G4091" s="267" t="s">
        <v>1224</v>
      </c>
      <c r="H4091" s="267" t="s">
        <v>15293</v>
      </c>
      <c r="I4091" s="761" t="s">
        <v>13477</v>
      </c>
      <c r="J4091" s="280">
        <v>2</v>
      </c>
      <c r="K4091" s="280">
        <v>2</v>
      </c>
      <c r="L4091" s="280">
        <v>0</v>
      </c>
      <c r="M4091" s="117">
        <v>47330</v>
      </c>
      <c r="N4091" s="117">
        <v>47092.63</v>
      </c>
      <c r="O4091" s="117">
        <f t="shared" si="141"/>
        <v>237.37000000000262</v>
      </c>
      <c r="P4091" s="764">
        <f t="shared" si="142"/>
        <v>5.015212338897161E-3</v>
      </c>
      <c r="Q4091" s="267" t="s">
        <v>15253</v>
      </c>
      <c r="R4091" s="267" t="s">
        <v>2510</v>
      </c>
      <c r="S4091" s="267" t="s">
        <v>15254</v>
      </c>
      <c r="T4091" s="272">
        <v>42450</v>
      </c>
      <c r="U4091" s="272"/>
      <c r="V4091" s="272">
        <v>42464</v>
      </c>
      <c r="W4091" s="272">
        <v>42467</v>
      </c>
      <c r="X4091" s="267" t="s">
        <v>15294</v>
      </c>
      <c r="Y4091" s="763">
        <v>47092.6</v>
      </c>
      <c r="Z4091" s="267" t="s">
        <v>15253</v>
      </c>
      <c r="AA4091" s="267" t="s">
        <v>2510</v>
      </c>
    </row>
    <row r="4092" spans="1:27" ht="45">
      <c r="A4092" s="475" t="s">
        <v>29814</v>
      </c>
      <c r="B4092" s="1157" t="s">
        <v>2741</v>
      </c>
      <c r="C4092" s="267" t="s">
        <v>15023</v>
      </c>
      <c r="D4092" s="267" t="s">
        <v>261</v>
      </c>
      <c r="E4092" s="267" t="s">
        <v>15295</v>
      </c>
      <c r="F4092" s="267" t="s">
        <v>844</v>
      </c>
      <c r="G4092" s="267" t="s">
        <v>713</v>
      </c>
      <c r="H4092" s="267" t="s">
        <v>15296</v>
      </c>
      <c r="I4092" s="267" t="s">
        <v>15297</v>
      </c>
      <c r="J4092" s="280">
        <v>4</v>
      </c>
      <c r="K4092" s="280">
        <v>4</v>
      </c>
      <c r="L4092" s="280">
        <v>0</v>
      </c>
      <c r="M4092" s="117">
        <v>214978.62</v>
      </c>
      <c r="N4092" s="117">
        <v>179528.14</v>
      </c>
      <c r="O4092" s="117">
        <f t="shared" si="141"/>
        <v>35450.479999999981</v>
      </c>
      <c r="P4092" s="764">
        <f t="shared" si="142"/>
        <v>0.16490235168501863</v>
      </c>
      <c r="Q4092" s="267" t="s">
        <v>15215</v>
      </c>
      <c r="R4092" s="267" t="s">
        <v>15105</v>
      </c>
      <c r="S4092" s="267" t="s">
        <v>15298</v>
      </c>
      <c r="T4092" s="272">
        <v>42451</v>
      </c>
      <c r="U4092" s="272"/>
      <c r="V4092" s="272">
        <v>42464</v>
      </c>
      <c r="W4092" s="272">
        <v>42467</v>
      </c>
      <c r="X4092" s="267" t="s">
        <v>15299</v>
      </c>
      <c r="Y4092" s="763">
        <v>179528.14</v>
      </c>
      <c r="Z4092" s="267" t="s">
        <v>15215</v>
      </c>
      <c r="AA4092" s="267" t="s">
        <v>15105</v>
      </c>
    </row>
    <row r="4093" spans="1:27" ht="56.25">
      <c r="A4093" s="475" t="s">
        <v>29815</v>
      </c>
      <c r="B4093" s="1157" t="s">
        <v>2741</v>
      </c>
      <c r="C4093" s="267" t="s">
        <v>15023</v>
      </c>
      <c r="D4093" s="267" t="s">
        <v>2988</v>
      </c>
      <c r="E4093" s="768" t="s">
        <v>1889</v>
      </c>
      <c r="F4093" s="267" t="s">
        <v>848</v>
      </c>
      <c r="G4093" s="267" t="s">
        <v>1015</v>
      </c>
      <c r="H4093" s="267" t="s">
        <v>1620</v>
      </c>
      <c r="I4093" s="267" t="s">
        <v>2335</v>
      </c>
      <c r="J4093" s="280">
        <v>4</v>
      </c>
      <c r="K4093" s="280">
        <v>4</v>
      </c>
      <c r="L4093" s="280">
        <v>0</v>
      </c>
      <c r="M4093" s="117">
        <v>181063</v>
      </c>
      <c r="N4093" s="117">
        <v>141229.14000000001</v>
      </c>
      <c r="O4093" s="117">
        <f t="shared" si="141"/>
        <v>39833.859999999986</v>
      </c>
      <c r="P4093" s="764">
        <f t="shared" si="142"/>
        <v>0.21999999999999992</v>
      </c>
      <c r="Q4093" s="267" t="s">
        <v>15300</v>
      </c>
      <c r="R4093" s="267" t="s">
        <v>1263</v>
      </c>
      <c r="S4093" s="267" t="s">
        <v>15301</v>
      </c>
      <c r="T4093" s="272">
        <v>42457</v>
      </c>
      <c r="U4093" s="272"/>
      <c r="V4093" s="272">
        <v>42468</v>
      </c>
      <c r="W4093" s="272">
        <v>42472</v>
      </c>
      <c r="X4093" s="267" t="s">
        <v>15302</v>
      </c>
      <c r="Y4093" s="763">
        <v>141229.14000000001</v>
      </c>
      <c r="Z4093" s="267" t="s">
        <v>15300</v>
      </c>
      <c r="AA4093" s="267" t="s">
        <v>1263</v>
      </c>
    </row>
    <row r="4094" spans="1:27" ht="45">
      <c r="A4094" s="475" t="s">
        <v>29816</v>
      </c>
      <c r="B4094" s="1157" t="s">
        <v>2741</v>
      </c>
      <c r="C4094" s="267" t="s">
        <v>15023</v>
      </c>
      <c r="D4094" s="267" t="s">
        <v>2988</v>
      </c>
      <c r="E4094" s="769" t="s">
        <v>15303</v>
      </c>
      <c r="F4094" s="770" t="s">
        <v>848</v>
      </c>
      <c r="G4094" s="770" t="s">
        <v>1015</v>
      </c>
      <c r="H4094" s="267" t="s">
        <v>15304</v>
      </c>
      <c r="I4094" s="767" t="s">
        <v>15305</v>
      </c>
      <c r="J4094" s="358">
        <v>3</v>
      </c>
      <c r="K4094" s="358">
        <v>2</v>
      </c>
      <c r="L4094" s="358">
        <v>1</v>
      </c>
      <c r="M4094" s="294">
        <v>256000</v>
      </c>
      <c r="N4094" s="294">
        <v>254720</v>
      </c>
      <c r="O4094" s="117">
        <f t="shared" si="141"/>
        <v>1280</v>
      </c>
      <c r="P4094" s="764">
        <f t="shared" si="142"/>
        <v>5.0000000000000001E-3</v>
      </c>
      <c r="Q4094" s="267" t="s">
        <v>15278</v>
      </c>
      <c r="R4094" s="267" t="s">
        <v>1380</v>
      </c>
      <c r="S4094" s="267" t="s">
        <v>15279</v>
      </c>
      <c r="T4094" s="272">
        <v>42457</v>
      </c>
      <c r="U4094" s="272"/>
      <c r="V4094" s="272">
        <v>42468</v>
      </c>
      <c r="W4094" s="272">
        <v>42472</v>
      </c>
      <c r="X4094" s="267" t="s">
        <v>15306</v>
      </c>
      <c r="Y4094" s="763">
        <v>254720</v>
      </c>
      <c r="Z4094" s="267" t="s">
        <v>15278</v>
      </c>
      <c r="AA4094" s="267" t="s">
        <v>1380</v>
      </c>
    </row>
    <row r="4095" spans="1:27" ht="67.5">
      <c r="A4095" s="475" t="s">
        <v>29817</v>
      </c>
      <c r="B4095" s="1157" t="s">
        <v>2741</v>
      </c>
      <c r="C4095" s="267" t="s">
        <v>15023</v>
      </c>
      <c r="D4095" s="267" t="s">
        <v>2988</v>
      </c>
      <c r="E4095" s="768" t="s">
        <v>15307</v>
      </c>
      <c r="F4095" s="267" t="s">
        <v>10875</v>
      </c>
      <c r="G4095" s="267" t="s">
        <v>845</v>
      </c>
      <c r="H4095" s="267" t="s">
        <v>1213</v>
      </c>
      <c r="I4095" s="771" t="s">
        <v>15308</v>
      </c>
      <c r="J4095" s="280">
        <v>4</v>
      </c>
      <c r="K4095" s="280">
        <v>4</v>
      </c>
      <c r="L4095" s="280">
        <v>0</v>
      </c>
      <c r="M4095" s="117">
        <v>159510</v>
      </c>
      <c r="N4095" s="117">
        <v>158712.45000000001</v>
      </c>
      <c r="O4095" s="117">
        <f t="shared" si="141"/>
        <v>797.54999999998836</v>
      </c>
      <c r="P4095" s="764">
        <f t="shared" si="142"/>
        <v>4.9999999999999272E-3</v>
      </c>
      <c r="Q4095" s="267" t="s">
        <v>15309</v>
      </c>
      <c r="R4095" s="267" t="s">
        <v>1209</v>
      </c>
      <c r="S4095" s="267" t="s">
        <v>15310</v>
      </c>
      <c r="T4095" s="272">
        <v>42457</v>
      </c>
      <c r="U4095" s="272"/>
      <c r="V4095" s="272">
        <v>42468</v>
      </c>
      <c r="W4095" s="272">
        <v>42472</v>
      </c>
      <c r="X4095" s="267" t="s">
        <v>15311</v>
      </c>
      <c r="Y4095" s="763">
        <v>158712.45000000001</v>
      </c>
      <c r="Z4095" s="267" t="s">
        <v>15309</v>
      </c>
      <c r="AA4095" s="267" t="s">
        <v>1209</v>
      </c>
    </row>
    <row r="4096" spans="1:27" ht="56.25">
      <c r="A4096" s="475" t="s">
        <v>29818</v>
      </c>
      <c r="B4096" s="1157" t="s">
        <v>2741</v>
      </c>
      <c r="C4096" s="267" t="s">
        <v>15023</v>
      </c>
      <c r="D4096" s="267" t="s">
        <v>2988</v>
      </c>
      <c r="E4096" s="267" t="s">
        <v>15312</v>
      </c>
      <c r="F4096" s="267" t="s">
        <v>848</v>
      </c>
      <c r="G4096" s="267" t="s">
        <v>1015</v>
      </c>
      <c r="H4096" s="267" t="s">
        <v>1217</v>
      </c>
      <c r="I4096" s="267" t="s">
        <v>1624</v>
      </c>
      <c r="J4096" s="280">
        <v>6</v>
      </c>
      <c r="K4096" s="280">
        <v>5</v>
      </c>
      <c r="L4096" s="280">
        <v>1</v>
      </c>
      <c r="M4096" s="117">
        <v>1269450</v>
      </c>
      <c r="N4096" s="117">
        <v>958434.56</v>
      </c>
      <c r="O4096" s="117">
        <f t="shared" si="141"/>
        <v>311015.43999999994</v>
      </c>
      <c r="P4096" s="764">
        <f t="shared" si="142"/>
        <v>0.24500014967111736</v>
      </c>
      <c r="Q4096" s="267" t="s">
        <v>9283</v>
      </c>
      <c r="R4096" s="267" t="s">
        <v>1220</v>
      </c>
      <c r="S4096" s="267" t="s">
        <v>15313</v>
      </c>
      <c r="T4096" s="272">
        <v>42459</v>
      </c>
      <c r="U4096" s="272"/>
      <c r="V4096" s="272">
        <v>42471</v>
      </c>
      <c r="W4096" s="272">
        <v>42472</v>
      </c>
      <c r="X4096" s="267" t="s">
        <v>15314</v>
      </c>
      <c r="Y4096" s="763">
        <v>958434.56</v>
      </c>
      <c r="Z4096" s="267" t="s">
        <v>9283</v>
      </c>
      <c r="AA4096" s="267" t="s">
        <v>1220</v>
      </c>
    </row>
    <row r="4097" spans="1:27" ht="67.5">
      <c r="A4097" s="475" t="s">
        <v>29819</v>
      </c>
      <c r="B4097" s="1157" t="s">
        <v>2741</v>
      </c>
      <c r="C4097" s="267" t="s">
        <v>15023</v>
      </c>
      <c r="D4097" s="267" t="s">
        <v>2988</v>
      </c>
      <c r="E4097" s="768" t="s">
        <v>15315</v>
      </c>
      <c r="F4097" s="267" t="s">
        <v>10875</v>
      </c>
      <c r="G4097" s="267" t="s">
        <v>1015</v>
      </c>
      <c r="H4097" s="267" t="s">
        <v>1206</v>
      </c>
      <c r="I4097" s="761" t="s">
        <v>2352</v>
      </c>
      <c r="J4097" s="280">
        <v>4</v>
      </c>
      <c r="K4097" s="280">
        <v>4</v>
      </c>
      <c r="L4097" s="280">
        <v>0</v>
      </c>
      <c r="M4097" s="117">
        <v>321364.2</v>
      </c>
      <c r="N4097" s="117">
        <v>284407.3</v>
      </c>
      <c r="O4097" s="117">
        <f t="shared" si="141"/>
        <v>36956.900000000023</v>
      </c>
      <c r="P4097" s="764">
        <f t="shared" si="142"/>
        <v>0.11500005289948297</v>
      </c>
      <c r="Q4097" s="267" t="s">
        <v>15309</v>
      </c>
      <c r="R4097" s="267" t="s">
        <v>1209</v>
      </c>
      <c r="S4097" s="267" t="s">
        <v>15310</v>
      </c>
      <c r="T4097" s="272">
        <v>42458</v>
      </c>
      <c r="U4097" s="272"/>
      <c r="V4097" s="272">
        <v>42471</v>
      </c>
      <c r="W4097" s="272">
        <v>42472</v>
      </c>
      <c r="X4097" s="267" t="s">
        <v>15316</v>
      </c>
      <c r="Y4097" s="763">
        <v>284407.3</v>
      </c>
      <c r="Z4097" s="267" t="s">
        <v>15309</v>
      </c>
      <c r="AA4097" s="267" t="s">
        <v>1209</v>
      </c>
    </row>
    <row r="4098" spans="1:27" ht="56.25">
      <c r="A4098" s="475" t="s">
        <v>29820</v>
      </c>
      <c r="B4098" s="1157" t="s">
        <v>2741</v>
      </c>
      <c r="C4098" s="267" t="s">
        <v>15023</v>
      </c>
      <c r="D4098" s="267" t="s">
        <v>261</v>
      </c>
      <c r="E4098" s="267" t="s">
        <v>15317</v>
      </c>
      <c r="F4098" s="267" t="s">
        <v>2274</v>
      </c>
      <c r="G4098" s="267" t="s">
        <v>539</v>
      </c>
      <c r="H4098" s="267" t="s">
        <v>15318</v>
      </c>
      <c r="I4098" s="267" t="s">
        <v>13526</v>
      </c>
      <c r="J4098" s="280">
        <v>5</v>
      </c>
      <c r="K4098" s="280">
        <v>5</v>
      </c>
      <c r="L4098" s="280">
        <v>0</v>
      </c>
      <c r="M4098" s="117">
        <v>1590050</v>
      </c>
      <c r="N4098" s="117">
        <v>1494647</v>
      </c>
      <c r="O4098" s="117">
        <f t="shared" si="141"/>
        <v>95403</v>
      </c>
      <c r="P4098" s="764">
        <f t="shared" si="142"/>
        <v>0.06</v>
      </c>
      <c r="Q4098" s="267" t="s">
        <v>15195</v>
      </c>
      <c r="R4098" s="267" t="s">
        <v>13542</v>
      </c>
      <c r="S4098" s="267" t="s">
        <v>15319</v>
      </c>
      <c r="T4098" s="272">
        <v>42459</v>
      </c>
      <c r="U4098" s="272"/>
      <c r="V4098" s="272">
        <v>42473</v>
      </c>
      <c r="W4098" s="272">
        <v>42474</v>
      </c>
      <c r="X4098" s="267" t="s">
        <v>15320</v>
      </c>
      <c r="Y4098" s="763">
        <v>1415144.5</v>
      </c>
      <c r="Z4098" s="267" t="s">
        <v>15195</v>
      </c>
      <c r="AA4098" s="267" t="s">
        <v>13542</v>
      </c>
    </row>
    <row r="4099" spans="1:27" ht="56.25">
      <c r="A4099" s="475" t="s">
        <v>29821</v>
      </c>
      <c r="B4099" s="1157" t="s">
        <v>2741</v>
      </c>
      <c r="C4099" s="267" t="s">
        <v>15023</v>
      </c>
      <c r="D4099" s="267" t="s">
        <v>272</v>
      </c>
      <c r="E4099" s="768" t="s">
        <v>15321</v>
      </c>
      <c r="F4099" s="267" t="s">
        <v>1015</v>
      </c>
      <c r="G4099" s="267" t="s">
        <v>853</v>
      </c>
      <c r="H4099" s="267" t="s">
        <v>15322</v>
      </c>
      <c r="I4099" s="761" t="s">
        <v>13360</v>
      </c>
      <c r="J4099" s="280">
        <v>1</v>
      </c>
      <c r="K4099" s="280">
        <v>1</v>
      </c>
      <c r="L4099" s="280">
        <v>0</v>
      </c>
      <c r="M4099" s="117">
        <v>65340</v>
      </c>
      <c r="N4099" s="117">
        <v>65340</v>
      </c>
      <c r="O4099" s="117">
        <f t="shared" si="141"/>
        <v>0</v>
      </c>
      <c r="P4099" s="764">
        <f t="shared" si="142"/>
        <v>0</v>
      </c>
      <c r="Q4099" s="267" t="s">
        <v>15323</v>
      </c>
      <c r="R4099" s="267" t="s">
        <v>15324</v>
      </c>
      <c r="S4099" s="267" t="s">
        <v>15325</v>
      </c>
      <c r="T4099" s="272">
        <v>42461</v>
      </c>
      <c r="U4099" s="272"/>
      <c r="V4099" s="272">
        <v>42472</v>
      </c>
      <c r="W4099" s="272">
        <v>42474</v>
      </c>
      <c r="X4099" s="267" t="s">
        <v>15326</v>
      </c>
      <c r="Y4099" s="763">
        <v>65340</v>
      </c>
      <c r="Z4099" s="267" t="s">
        <v>15323</v>
      </c>
      <c r="AA4099" s="267" t="s">
        <v>15324</v>
      </c>
    </row>
    <row r="4100" spans="1:27" ht="78.75">
      <c r="A4100" s="475" t="s">
        <v>29822</v>
      </c>
      <c r="B4100" s="1157" t="s">
        <v>2741</v>
      </c>
      <c r="C4100" s="267" t="s">
        <v>15023</v>
      </c>
      <c r="D4100" s="267" t="s">
        <v>272</v>
      </c>
      <c r="E4100" s="761" t="s">
        <v>15327</v>
      </c>
      <c r="F4100" s="267" t="s">
        <v>848</v>
      </c>
      <c r="G4100" s="267" t="s">
        <v>1508</v>
      </c>
      <c r="H4100" s="267" t="s">
        <v>15328</v>
      </c>
      <c r="I4100" s="267" t="s">
        <v>717</v>
      </c>
      <c r="J4100" s="280">
        <v>1</v>
      </c>
      <c r="K4100" s="280">
        <v>1</v>
      </c>
      <c r="L4100" s="280">
        <v>0</v>
      </c>
      <c r="M4100" s="117">
        <v>294574</v>
      </c>
      <c r="N4100" s="117">
        <v>293898</v>
      </c>
      <c r="O4100" s="117">
        <f t="shared" si="141"/>
        <v>676</v>
      </c>
      <c r="P4100" s="764">
        <f t="shared" si="142"/>
        <v>2.2948393272997619E-3</v>
      </c>
      <c r="Q4100" s="267" t="s">
        <v>15329</v>
      </c>
      <c r="R4100" s="267" t="s">
        <v>7862</v>
      </c>
      <c r="S4100" s="267" t="s">
        <v>15330</v>
      </c>
      <c r="T4100" s="272">
        <v>42458</v>
      </c>
      <c r="U4100" s="272"/>
      <c r="V4100" s="272">
        <v>42472</v>
      </c>
      <c r="W4100" s="272">
        <v>42474</v>
      </c>
      <c r="X4100" s="267" t="s">
        <v>15331</v>
      </c>
      <c r="Y4100" s="763">
        <v>293898</v>
      </c>
      <c r="Z4100" s="267" t="s">
        <v>15329</v>
      </c>
      <c r="AA4100" s="267" t="s">
        <v>7862</v>
      </c>
    </row>
    <row r="4101" spans="1:27" ht="33.75">
      <c r="A4101" s="475" t="s">
        <v>29823</v>
      </c>
      <c r="B4101" s="1157" t="s">
        <v>2741</v>
      </c>
      <c r="C4101" s="267" t="s">
        <v>15023</v>
      </c>
      <c r="D4101" s="267" t="s">
        <v>14019</v>
      </c>
      <c r="E4101" s="768" t="s">
        <v>15332</v>
      </c>
      <c r="F4101" s="267" t="s">
        <v>15333</v>
      </c>
      <c r="G4101" s="267"/>
      <c r="H4101" s="267"/>
      <c r="I4101" s="771" t="s">
        <v>13445</v>
      </c>
      <c r="J4101" s="280">
        <v>1</v>
      </c>
      <c r="K4101" s="280">
        <v>1</v>
      </c>
      <c r="L4101" s="280">
        <v>0</v>
      </c>
      <c r="M4101" s="117">
        <v>39930</v>
      </c>
      <c r="N4101" s="117">
        <v>39930</v>
      </c>
      <c r="O4101" s="117">
        <f t="shared" si="141"/>
        <v>0</v>
      </c>
      <c r="P4101" s="764">
        <f t="shared" si="142"/>
        <v>0</v>
      </c>
      <c r="Q4101" s="267" t="s">
        <v>15334</v>
      </c>
      <c r="R4101" s="267" t="s">
        <v>15335</v>
      </c>
      <c r="S4101" s="267" t="s">
        <v>15336</v>
      </c>
      <c r="T4101" s="272">
        <v>42471</v>
      </c>
      <c r="U4101" s="272"/>
      <c r="V4101" s="272">
        <v>42472</v>
      </c>
      <c r="W4101" s="272">
        <v>42474</v>
      </c>
      <c r="X4101" s="267" t="s">
        <v>15337</v>
      </c>
      <c r="Y4101" s="763">
        <v>39930</v>
      </c>
      <c r="Z4101" s="267" t="s">
        <v>15334</v>
      </c>
      <c r="AA4101" s="267" t="s">
        <v>15335</v>
      </c>
    </row>
    <row r="4102" spans="1:27" ht="33.75">
      <c r="A4102" s="475" t="s">
        <v>29824</v>
      </c>
      <c r="B4102" s="1157" t="s">
        <v>2741</v>
      </c>
      <c r="C4102" s="267" t="s">
        <v>15023</v>
      </c>
      <c r="D4102" s="267" t="s">
        <v>14019</v>
      </c>
      <c r="E4102" s="768" t="s">
        <v>15332</v>
      </c>
      <c r="F4102" s="267" t="s">
        <v>15333</v>
      </c>
      <c r="G4102" s="267"/>
      <c r="H4102" s="267"/>
      <c r="I4102" s="771" t="s">
        <v>13445</v>
      </c>
      <c r="J4102" s="280">
        <v>1</v>
      </c>
      <c r="K4102" s="280">
        <v>1</v>
      </c>
      <c r="L4102" s="280">
        <v>0</v>
      </c>
      <c r="M4102" s="117">
        <v>39930</v>
      </c>
      <c r="N4102" s="117">
        <v>39930</v>
      </c>
      <c r="O4102" s="117">
        <f t="shared" si="141"/>
        <v>0</v>
      </c>
      <c r="P4102" s="764">
        <f t="shared" si="142"/>
        <v>0</v>
      </c>
      <c r="Q4102" s="267" t="s">
        <v>15334</v>
      </c>
      <c r="R4102" s="267" t="s">
        <v>15335</v>
      </c>
      <c r="S4102" s="267" t="s">
        <v>15336</v>
      </c>
      <c r="T4102" s="272">
        <v>42471</v>
      </c>
      <c r="U4102" s="272"/>
      <c r="V4102" s="272">
        <v>42472</v>
      </c>
      <c r="W4102" s="272">
        <v>42474</v>
      </c>
      <c r="X4102" s="267" t="s">
        <v>15338</v>
      </c>
      <c r="Y4102" s="763">
        <v>39930</v>
      </c>
      <c r="Z4102" s="267" t="s">
        <v>15334</v>
      </c>
      <c r="AA4102" s="267" t="s">
        <v>15335</v>
      </c>
    </row>
    <row r="4103" spans="1:27" ht="45">
      <c r="A4103" s="475" t="s">
        <v>29825</v>
      </c>
      <c r="B4103" s="1157" t="s">
        <v>2741</v>
      </c>
      <c r="C4103" s="267" t="s">
        <v>15023</v>
      </c>
      <c r="D4103" s="267" t="s">
        <v>272</v>
      </c>
      <c r="E4103" s="768" t="s">
        <v>15339</v>
      </c>
      <c r="F4103" s="267" t="s">
        <v>15340</v>
      </c>
      <c r="G4103" s="267" t="s">
        <v>15341</v>
      </c>
      <c r="H4103" s="267" t="s">
        <v>15342</v>
      </c>
      <c r="I4103" s="267" t="s">
        <v>15343</v>
      </c>
      <c r="J4103" s="280">
        <v>1</v>
      </c>
      <c r="K4103" s="280">
        <v>1</v>
      </c>
      <c r="L4103" s="280">
        <v>0</v>
      </c>
      <c r="M4103" s="117">
        <v>471595.8</v>
      </c>
      <c r="N4103" s="117">
        <v>471595.8</v>
      </c>
      <c r="O4103" s="117">
        <f t="shared" si="141"/>
        <v>0</v>
      </c>
      <c r="P4103" s="764">
        <f t="shared" si="142"/>
        <v>0</v>
      </c>
      <c r="Q4103" s="267" t="s">
        <v>15344</v>
      </c>
      <c r="R4103" s="267" t="s">
        <v>15345</v>
      </c>
      <c r="S4103" s="267" t="s">
        <v>15346</v>
      </c>
      <c r="T4103" s="272">
        <v>42466</v>
      </c>
      <c r="U4103" s="272"/>
      <c r="V4103" s="272">
        <v>42475</v>
      </c>
      <c r="W4103" s="272">
        <v>42475</v>
      </c>
      <c r="X4103" s="267" t="s">
        <v>15347</v>
      </c>
      <c r="Y4103" s="763">
        <v>471595.8</v>
      </c>
      <c r="Z4103" s="267" t="s">
        <v>15344</v>
      </c>
      <c r="AA4103" s="267" t="s">
        <v>15345</v>
      </c>
    </row>
    <row r="4104" spans="1:27" ht="101.25">
      <c r="A4104" s="475" t="s">
        <v>29826</v>
      </c>
      <c r="B4104" s="1157" t="s">
        <v>2741</v>
      </c>
      <c r="C4104" s="267" t="s">
        <v>15023</v>
      </c>
      <c r="D4104" s="267" t="s">
        <v>272</v>
      </c>
      <c r="E4104" s="768" t="s">
        <v>15348</v>
      </c>
      <c r="F4104" s="267" t="s">
        <v>1015</v>
      </c>
      <c r="G4104" s="267" t="s">
        <v>15349</v>
      </c>
      <c r="H4104" s="267" t="s">
        <v>15350</v>
      </c>
      <c r="I4104" s="267" t="s">
        <v>15351</v>
      </c>
      <c r="J4104" s="280">
        <v>1</v>
      </c>
      <c r="K4104" s="280">
        <v>1</v>
      </c>
      <c r="L4104" s="280">
        <v>0</v>
      </c>
      <c r="M4104" s="117">
        <v>80407.5</v>
      </c>
      <c r="N4104" s="117">
        <v>77010</v>
      </c>
      <c r="O4104" s="117">
        <f t="shared" si="141"/>
        <v>3397.5</v>
      </c>
      <c r="P4104" s="764">
        <f t="shared" si="142"/>
        <v>4.2253521126760563E-2</v>
      </c>
      <c r="Q4104" s="267" t="s">
        <v>15352</v>
      </c>
      <c r="R4104" s="267" t="s">
        <v>15353</v>
      </c>
      <c r="S4104" s="267" t="s">
        <v>15354</v>
      </c>
      <c r="T4104" s="272">
        <v>42467</v>
      </c>
      <c r="U4104" s="272"/>
      <c r="V4104" s="272">
        <v>42475</v>
      </c>
      <c r="W4104" s="272">
        <v>42475</v>
      </c>
      <c r="X4104" s="267" t="s">
        <v>15355</v>
      </c>
      <c r="Y4104" s="763">
        <v>77010</v>
      </c>
      <c r="Z4104" s="267" t="s">
        <v>15352</v>
      </c>
      <c r="AA4104" s="267" t="s">
        <v>15353</v>
      </c>
    </row>
    <row r="4105" spans="1:27" ht="45">
      <c r="A4105" s="475" t="s">
        <v>29827</v>
      </c>
      <c r="B4105" s="1157" t="s">
        <v>2741</v>
      </c>
      <c r="C4105" s="267" t="s">
        <v>15023</v>
      </c>
      <c r="D4105" s="267" t="s">
        <v>272</v>
      </c>
      <c r="E4105" s="768" t="s">
        <v>15356</v>
      </c>
      <c r="F4105" s="267" t="s">
        <v>15340</v>
      </c>
      <c r="G4105" s="267" t="s">
        <v>15349</v>
      </c>
      <c r="H4105" s="267" t="s">
        <v>15357</v>
      </c>
      <c r="I4105" s="267" t="s">
        <v>15358</v>
      </c>
      <c r="J4105" s="280">
        <v>1</v>
      </c>
      <c r="K4105" s="280">
        <v>1</v>
      </c>
      <c r="L4105" s="280">
        <v>0</v>
      </c>
      <c r="M4105" s="117">
        <v>56433.33</v>
      </c>
      <c r="N4105" s="117">
        <v>42450</v>
      </c>
      <c r="O4105" s="117">
        <f t="shared" si="141"/>
        <v>13983.330000000002</v>
      </c>
      <c r="P4105" s="764">
        <f t="shared" si="142"/>
        <v>0.24778495261576805</v>
      </c>
      <c r="Q4105" s="267" t="s">
        <v>15359</v>
      </c>
      <c r="R4105" s="267" t="s">
        <v>15360</v>
      </c>
      <c r="S4105" s="267" t="s">
        <v>15361</v>
      </c>
      <c r="T4105" s="272">
        <v>42467</v>
      </c>
      <c r="U4105" s="272"/>
      <c r="V4105" s="272">
        <v>42475</v>
      </c>
      <c r="W4105" s="272">
        <v>42475</v>
      </c>
      <c r="X4105" s="267" t="s">
        <v>15362</v>
      </c>
      <c r="Y4105" s="763">
        <v>52450</v>
      </c>
      <c r="Z4105" s="267" t="s">
        <v>15359</v>
      </c>
      <c r="AA4105" s="267" t="s">
        <v>15360</v>
      </c>
    </row>
    <row r="4106" spans="1:27" ht="67.5">
      <c r="A4106" s="475" t="s">
        <v>29828</v>
      </c>
      <c r="B4106" s="1157" t="s">
        <v>2741</v>
      </c>
      <c r="C4106" s="267" t="s">
        <v>15023</v>
      </c>
      <c r="D4106" s="267" t="s">
        <v>555</v>
      </c>
      <c r="E4106" s="768" t="s">
        <v>15363</v>
      </c>
      <c r="F4106" s="267" t="s">
        <v>1015</v>
      </c>
      <c r="G4106" s="267" t="s">
        <v>693</v>
      </c>
      <c r="H4106" s="267" t="s">
        <v>15364</v>
      </c>
      <c r="I4106" s="267" t="s">
        <v>14899</v>
      </c>
      <c r="J4106" s="280">
        <v>3</v>
      </c>
      <c r="K4106" s="280">
        <v>3</v>
      </c>
      <c r="L4106" s="280">
        <v>0</v>
      </c>
      <c r="M4106" s="117">
        <v>204700</v>
      </c>
      <c r="N4106" s="117">
        <v>134000</v>
      </c>
      <c r="O4106" s="117">
        <f t="shared" si="141"/>
        <v>70700</v>
      </c>
      <c r="P4106" s="764">
        <f t="shared" si="142"/>
        <v>0.34538348803126528</v>
      </c>
      <c r="Q4106" s="267" t="s">
        <v>15365</v>
      </c>
      <c r="R4106" s="267" t="s">
        <v>15366</v>
      </c>
      <c r="S4106" s="267" t="s">
        <v>15367</v>
      </c>
      <c r="T4106" s="272">
        <v>42465</v>
      </c>
      <c r="U4106" s="272"/>
      <c r="V4106" s="272">
        <v>42478</v>
      </c>
      <c r="W4106" s="272">
        <v>42480</v>
      </c>
      <c r="X4106" s="267" t="s">
        <v>15368</v>
      </c>
      <c r="Y4106" s="763">
        <v>134000</v>
      </c>
      <c r="Z4106" s="267" t="s">
        <v>15365</v>
      </c>
      <c r="AA4106" s="267" t="s">
        <v>15366</v>
      </c>
    </row>
    <row r="4107" spans="1:27" ht="33.75">
      <c r="A4107" s="475" t="s">
        <v>29829</v>
      </c>
      <c r="B4107" s="1157" t="s">
        <v>2741</v>
      </c>
      <c r="C4107" s="267" t="s">
        <v>15023</v>
      </c>
      <c r="D4107" s="267" t="s">
        <v>272</v>
      </c>
      <c r="E4107" s="768" t="s">
        <v>15369</v>
      </c>
      <c r="F4107" s="267" t="s">
        <v>15340</v>
      </c>
      <c r="G4107" s="267" t="s">
        <v>1068</v>
      </c>
      <c r="H4107" s="267" t="s">
        <v>15370</v>
      </c>
      <c r="I4107" s="267" t="s">
        <v>13372</v>
      </c>
      <c r="J4107" s="280">
        <v>1</v>
      </c>
      <c r="K4107" s="280">
        <v>1</v>
      </c>
      <c r="L4107" s="280">
        <v>0</v>
      </c>
      <c r="M4107" s="117">
        <v>104003.4</v>
      </c>
      <c r="N4107" s="117">
        <v>104000</v>
      </c>
      <c r="O4107" s="117">
        <f t="shared" si="141"/>
        <v>3.3999999999941792</v>
      </c>
      <c r="P4107" s="764">
        <f t="shared" si="142"/>
        <v>3.2691238940209452E-5</v>
      </c>
      <c r="Q4107" s="267" t="s">
        <v>15371</v>
      </c>
      <c r="R4107" s="267" t="s">
        <v>15372</v>
      </c>
      <c r="S4107" s="267" t="s">
        <v>15373</v>
      </c>
      <c r="T4107" s="272">
        <v>42465</v>
      </c>
      <c r="U4107" s="272"/>
      <c r="V4107" s="272">
        <v>42478</v>
      </c>
      <c r="W4107" s="272">
        <v>42480</v>
      </c>
      <c r="X4107" s="267" t="s">
        <v>15374</v>
      </c>
      <c r="Y4107" s="763">
        <v>104000</v>
      </c>
      <c r="Z4107" s="267" t="s">
        <v>15371</v>
      </c>
      <c r="AA4107" s="267" t="s">
        <v>15372</v>
      </c>
    </row>
    <row r="4108" spans="1:27" ht="45">
      <c r="A4108" s="475" t="s">
        <v>29830</v>
      </c>
      <c r="B4108" s="1157" t="s">
        <v>2741</v>
      </c>
      <c r="C4108" s="267" t="s">
        <v>15023</v>
      </c>
      <c r="D4108" s="267" t="s">
        <v>261</v>
      </c>
      <c r="E4108" s="768" t="s">
        <v>15375</v>
      </c>
      <c r="F4108" s="267" t="s">
        <v>15340</v>
      </c>
      <c r="G4108" s="267" t="s">
        <v>853</v>
      </c>
      <c r="H4108" s="267" t="s">
        <v>15376</v>
      </c>
      <c r="I4108" s="771" t="s">
        <v>13851</v>
      </c>
      <c r="J4108" s="280">
        <v>2</v>
      </c>
      <c r="K4108" s="280">
        <v>2</v>
      </c>
      <c r="L4108" s="280">
        <v>0</v>
      </c>
      <c r="M4108" s="117">
        <v>209312.84</v>
      </c>
      <c r="N4108" s="117">
        <v>208266.28</v>
      </c>
      <c r="O4108" s="117">
        <f t="shared" si="141"/>
        <v>1046.5599999999977</v>
      </c>
      <c r="P4108" s="764">
        <f t="shared" si="142"/>
        <v>4.9999799343413316E-3</v>
      </c>
      <c r="Q4108" s="267" t="s">
        <v>15215</v>
      </c>
      <c r="R4108" s="267" t="s">
        <v>15105</v>
      </c>
      <c r="S4108" s="267" t="s">
        <v>15216</v>
      </c>
      <c r="T4108" s="272">
        <v>42473</v>
      </c>
      <c r="U4108" s="272"/>
      <c r="V4108" s="272">
        <v>42486</v>
      </c>
      <c r="W4108" s="272">
        <v>42488</v>
      </c>
      <c r="X4108" s="267" t="s">
        <v>15377</v>
      </c>
      <c r="Y4108" s="763">
        <v>208266.28</v>
      </c>
      <c r="Z4108" s="267" t="s">
        <v>15215</v>
      </c>
      <c r="AA4108" s="267" t="s">
        <v>15105</v>
      </c>
    </row>
    <row r="4109" spans="1:27" ht="56.25">
      <c r="A4109" s="475" t="s">
        <v>29831</v>
      </c>
      <c r="B4109" s="1157" t="s">
        <v>2741</v>
      </c>
      <c r="C4109" s="267" t="s">
        <v>15023</v>
      </c>
      <c r="D4109" s="267" t="s">
        <v>261</v>
      </c>
      <c r="E4109" s="768" t="s">
        <v>15378</v>
      </c>
      <c r="F4109" s="267" t="s">
        <v>15340</v>
      </c>
      <c r="G4109" s="267" t="s">
        <v>854</v>
      </c>
      <c r="H4109" s="267" t="s">
        <v>15379</v>
      </c>
      <c r="I4109" s="267" t="s">
        <v>15380</v>
      </c>
      <c r="J4109" s="280">
        <v>6</v>
      </c>
      <c r="K4109" s="280">
        <v>5</v>
      </c>
      <c r="L4109" s="280">
        <v>1</v>
      </c>
      <c r="M4109" s="117">
        <v>189948</v>
      </c>
      <c r="N4109" s="117">
        <v>137712.29999999999</v>
      </c>
      <c r="O4109" s="117">
        <f t="shared" si="141"/>
        <v>52235.700000000012</v>
      </c>
      <c r="P4109" s="764">
        <f t="shared" si="142"/>
        <v>0.27500000000000008</v>
      </c>
      <c r="Q4109" s="267" t="s">
        <v>15381</v>
      </c>
      <c r="R4109" s="267" t="s">
        <v>15382</v>
      </c>
      <c r="S4109" s="267" t="s">
        <v>15383</v>
      </c>
      <c r="T4109" s="272">
        <v>42472</v>
      </c>
      <c r="U4109" s="272"/>
      <c r="V4109" s="272">
        <v>42485</v>
      </c>
      <c r="W4109" s="272">
        <v>42486</v>
      </c>
      <c r="X4109" s="267" t="s">
        <v>15384</v>
      </c>
      <c r="Y4109" s="763">
        <v>137712.29999999999</v>
      </c>
      <c r="Z4109" s="267" t="s">
        <v>15381</v>
      </c>
      <c r="AA4109" s="267" t="s">
        <v>15382</v>
      </c>
    </row>
    <row r="4110" spans="1:27" ht="45">
      <c r="A4110" s="475" t="s">
        <v>29832</v>
      </c>
      <c r="B4110" s="1157" t="s">
        <v>2741</v>
      </c>
      <c r="C4110" s="267" t="s">
        <v>15023</v>
      </c>
      <c r="D4110" s="267" t="s">
        <v>261</v>
      </c>
      <c r="E4110" s="768" t="s">
        <v>15375</v>
      </c>
      <c r="F4110" s="267" t="s">
        <v>15340</v>
      </c>
      <c r="G4110" s="267" t="s">
        <v>1068</v>
      </c>
      <c r="H4110" s="267" t="s">
        <v>15385</v>
      </c>
      <c r="I4110" s="267" t="s">
        <v>15386</v>
      </c>
      <c r="J4110" s="280">
        <v>7</v>
      </c>
      <c r="K4110" s="280">
        <v>7</v>
      </c>
      <c r="L4110" s="280">
        <v>0</v>
      </c>
      <c r="M4110" s="117">
        <v>569776.38</v>
      </c>
      <c r="N4110" s="117">
        <v>421634.62</v>
      </c>
      <c r="O4110" s="117">
        <f t="shared" si="141"/>
        <v>148141.76000000001</v>
      </c>
      <c r="P4110" s="764">
        <f t="shared" si="142"/>
        <v>0.25999982659863857</v>
      </c>
      <c r="Q4110" s="267" t="s">
        <v>15387</v>
      </c>
      <c r="R4110" s="267" t="s">
        <v>15388</v>
      </c>
      <c r="S4110" s="267" t="s">
        <v>15389</v>
      </c>
      <c r="T4110" s="272">
        <v>42473</v>
      </c>
      <c r="U4110" s="272"/>
      <c r="V4110" s="272">
        <v>42485</v>
      </c>
      <c r="W4110" s="272">
        <v>42486</v>
      </c>
      <c r="X4110" s="267" t="s">
        <v>15390</v>
      </c>
      <c r="Y4110" s="763">
        <v>421634.62</v>
      </c>
      <c r="Z4110" s="267" t="s">
        <v>15387</v>
      </c>
      <c r="AA4110" s="267" t="s">
        <v>15388</v>
      </c>
    </row>
    <row r="4111" spans="1:27" ht="45">
      <c r="A4111" s="475" t="s">
        <v>29833</v>
      </c>
      <c r="B4111" s="1157" t="s">
        <v>2741</v>
      </c>
      <c r="C4111" s="267" t="s">
        <v>15023</v>
      </c>
      <c r="D4111" s="267" t="s">
        <v>261</v>
      </c>
      <c r="E4111" s="768" t="s">
        <v>15391</v>
      </c>
      <c r="F4111" s="267" t="s">
        <v>15392</v>
      </c>
      <c r="G4111" s="267" t="s">
        <v>853</v>
      </c>
      <c r="H4111" s="267" t="s">
        <v>15393</v>
      </c>
      <c r="I4111" s="267" t="s">
        <v>13805</v>
      </c>
      <c r="J4111" s="280">
        <v>3</v>
      </c>
      <c r="K4111" s="280">
        <v>3</v>
      </c>
      <c r="L4111" s="280">
        <v>0</v>
      </c>
      <c r="M4111" s="117">
        <v>178800</v>
      </c>
      <c r="N4111" s="117">
        <v>76228</v>
      </c>
      <c r="O4111" s="117">
        <f t="shared" si="141"/>
        <v>102572</v>
      </c>
      <c r="P4111" s="764">
        <f t="shared" si="142"/>
        <v>0.57366890380313196</v>
      </c>
      <c r="Q4111" s="267" t="s">
        <v>15253</v>
      </c>
      <c r="R4111" s="267" t="s">
        <v>2510</v>
      </c>
      <c r="S4111" s="267" t="s">
        <v>15254</v>
      </c>
      <c r="T4111" s="272">
        <v>42471</v>
      </c>
      <c r="U4111" s="272"/>
      <c r="V4111" s="272">
        <v>42485</v>
      </c>
      <c r="W4111" s="272">
        <v>42486</v>
      </c>
      <c r="X4111" s="267" t="s">
        <v>15394</v>
      </c>
      <c r="Y4111" s="763">
        <v>76228</v>
      </c>
      <c r="Z4111" s="267" t="s">
        <v>15253</v>
      </c>
      <c r="AA4111" s="267" t="s">
        <v>2510</v>
      </c>
    </row>
    <row r="4112" spans="1:27" ht="45">
      <c r="A4112" s="475" t="s">
        <v>29834</v>
      </c>
      <c r="B4112" s="1157" t="s">
        <v>2741</v>
      </c>
      <c r="C4112" s="267" t="s">
        <v>15023</v>
      </c>
      <c r="D4112" s="267" t="s">
        <v>272</v>
      </c>
      <c r="E4112" s="761" t="s">
        <v>15395</v>
      </c>
      <c r="F4112" s="267" t="s">
        <v>853</v>
      </c>
      <c r="G4112" s="772" t="s">
        <v>1185</v>
      </c>
      <c r="H4112" s="267" t="s">
        <v>15396</v>
      </c>
      <c r="I4112" s="772" t="s">
        <v>13851</v>
      </c>
      <c r="J4112" s="280">
        <v>1</v>
      </c>
      <c r="K4112" s="280">
        <v>1</v>
      </c>
      <c r="L4112" s="280">
        <v>0</v>
      </c>
      <c r="M4112" s="117">
        <v>239194.98</v>
      </c>
      <c r="N4112" s="117">
        <v>239194.98</v>
      </c>
      <c r="O4112" s="117">
        <f t="shared" si="141"/>
        <v>0</v>
      </c>
      <c r="P4112" s="764">
        <f t="shared" si="142"/>
        <v>0</v>
      </c>
      <c r="Q4112" s="267" t="s">
        <v>15397</v>
      </c>
      <c r="R4112" s="267" t="s">
        <v>15398</v>
      </c>
      <c r="S4112" s="267" t="s">
        <v>15399</v>
      </c>
      <c r="T4112" s="272">
        <v>42475</v>
      </c>
      <c r="U4112" s="272"/>
      <c r="V4112" s="272">
        <v>42486</v>
      </c>
      <c r="W4112" s="272">
        <v>42486</v>
      </c>
      <c r="X4112" s="267" t="s">
        <v>15400</v>
      </c>
      <c r="Y4112" s="763">
        <v>239194.98</v>
      </c>
      <c r="Z4112" s="267" t="s">
        <v>15397</v>
      </c>
      <c r="AA4112" s="267" t="s">
        <v>15398</v>
      </c>
    </row>
    <row r="4113" spans="1:27" ht="67.5">
      <c r="A4113" s="475" t="s">
        <v>29835</v>
      </c>
      <c r="B4113" s="1157" t="s">
        <v>2741</v>
      </c>
      <c r="C4113" s="267" t="s">
        <v>15023</v>
      </c>
      <c r="D4113" s="267" t="s">
        <v>272</v>
      </c>
      <c r="E4113" s="761" t="s">
        <v>15401</v>
      </c>
      <c r="F4113" s="267" t="s">
        <v>15340</v>
      </c>
      <c r="G4113" s="772" t="s">
        <v>677</v>
      </c>
      <c r="H4113" s="267" t="s">
        <v>15402</v>
      </c>
      <c r="I4113" s="772" t="s">
        <v>13851</v>
      </c>
      <c r="J4113" s="280">
        <v>1</v>
      </c>
      <c r="K4113" s="280">
        <v>1</v>
      </c>
      <c r="L4113" s="280">
        <v>0</v>
      </c>
      <c r="M4113" s="117">
        <v>21540</v>
      </c>
      <c r="N4113" s="117">
        <v>21540</v>
      </c>
      <c r="O4113" s="117">
        <f t="shared" si="141"/>
        <v>0</v>
      </c>
      <c r="P4113" s="764">
        <f t="shared" si="142"/>
        <v>0</v>
      </c>
      <c r="Q4113" s="267" t="s">
        <v>15403</v>
      </c>
      <c r="R4113" s="267" t="s">
        <v>15404</v>
      </c>
      <c r="S4113" s="267" t="s">
        <v>15405</v>
      </c>
      <c r="T4113" s="272">
        <v>42474</v>
      </c>
      <c r="U4113" s="272"/>
      <c r="V4113" s="272">
        <v>42485</v>
      </c>
      <c r="W4113" s="272">
        <v>42486</v>
      </c>
      <c r="X4113" s="267" t="s">
        <v>15406</v>
      </c>
      <c r="Y4113" s="763">
        <v>21540</v>
      </c>
      <c r="Z4113" s="267" t="s">
        <v>15403</v>
      </c>
      <c r="AA4113" s="267" t="s">
        <v>15404</v>
      </c>
    </row>
    <row r="4114" spans="1:27" ht="56.25">
      <c r="A4114" s="475" t="s">
        <v>29836</v>
      </c>
      <c r="B4114" s="1157" t="s">
        <v>2741</v>
      </c>
      <c r="C4114" s="267" t="s">
        <v>15023</v>
      </c>
      <c r="D4114" s="267" t="s">
        <v>272</v>
      </c>
      <c r="E4114" s="768" t="s">
        <v>15407</v>
      </c>
      <c r="F4114" s="267" t="s">
        <v>853</v>
      </c>
      <c r="G4114" s="772" t="s">
        <v>1252</v>
      </c>
      <c r="H4114" s="267" t="s">
        <v>15408</v>
      </c>
      <c r="I4114" s="767" t="s">
        <v>15351</v>
      </c>
      <c r="J4114" s="280">
        <v>1</v>
      </c>
      <c r="K4114" s="280">
        <v>1</v>
      </c>
      <c r="L4114" s="280">
        <v>0</v>
      </c>
      <c r="M4114" s="117">
        <v>246828.95</v>
      </c>
      <c r="N4114" s="117">
        <v>245600</v>
      </c>
      <c r="O4114" s="117">
        <f t="shared" si="141"/>
        <v>1228.9500000000116</v>
      </c>
      <c r="P4114" s="764">
        <f t="shared" si="142"/>
        <v>4.9789540489477086E-3</v>
      </c>
      <c r="Q4114" s="267" t="s">
        <v>15409</v>
      </c>
      <c r="R4114" s="267" t="s">
        <v>15410</v>
      </c>
      <c r="S4114" s="267" t="s">
        <v>15411</v>
      </c>
      <c r="T4114" s="272">
        <v>42478</v>
      </c>
      <c r="U4114" s="272"/>
      <c r="V4114" s="272">
        <v>42488</v>
      </c>
      <c r="W4114" s="272">
        <v>42489</v>
      </c>
      <c r="X4114" s="267" t="s">
        <v>15412</v>
      </c>
      <c r="Y4114" s="763">
        <v>245600</v>
      </c>
      <c r="Z4114" s="267" t="s">
        <v>15409</v>
      </c>
      <c r="AA4114" s="267" t="s">
        <v>15410</v>
      </c>
    </row>
    <row r="4115" spans="1:27" ht="45">
      <c r="A4115" s="475" t="s">
        <v>29837</v>
      </c>
      <c r="B4115" s="1157" t="s">
        <v>2741</v>
      </c>
      <c r="C4115" s="267" t="s">
        <v>15023</v>
      </c>
      <c r="D4115" s="267" t="s">
        <v>272</v>
      </c>
      <c r="E4115" s="761" t="s">
        <v>15413</v>
      </c>
      <c r="F4115" s="267" t="s">
        <v>1021</v>
      </c>
      <c r="G4115" s="772" t="s">
        <v>1203</v>
      </c>
      <c r="H4115" s="267" t="s">
        <v>15414</v>
      </c>
      <c r="I4115" s="772" t="s">
        <v>13445</v>
      </c>
      <c r="J4115" s="280">
        <v>1</v>
      </c>
      <c r="K4115" s="280">
        <v>1</v>
      </c>
      <c r="L4115" s="280">
        <v>0</v>
      </c>
      <c r="M4115" s="117">
        <v>118458.5</v>
      </c>
      <c r="N4115" s="117">
        <v>107684.5</v>
      </c>
      <c r="O4115" s="117">
        <f t="shared" si="141"/>
        <v>10774</v>
      </c>
      <c r="P4115" s="764">
        <f t="shared" si="142"/>
        <v>9.0951683500972921E-2</v>
      </c>
      <c r="Q4115" s="267" t="s">
        <v>15415</v>
      </c>
      <c r="R4115" s="267" t="s">
        <v>15416</v>
      </c>
      <c r="S4115" s="267" t="s">
        <v>15417</v>
      </c>
      <c r="T4115" s="272">
        <v>42482</v>
      </c>
      <c r="U4115" s="272"/>
      <c r="V4115" s="272">
        <v>42500</v>
      </c>
      <c r="W4115" s="272">
        <v>42503</v>
      </c>
      <c r="X4115" s="267" t="s">
        <v>15418</v>
      </c>
      <c r="Y4115" s="763">
        <v>107684.5</v>
      </c>
      <c r="Z4115" s="267" t="s">
        <v>15415</v>
      </c>
      <c r="AA4115" s="267" t="s">
        <v>15416</v>
      </c>
    </row>
    <row r="4116" spans="1:27" ht="45">
      <c r="A4116" s="475" t="s">
        <v>29838</v>
      </c>
      <c r="B4116" s="1157" t="s">
        <v>2741</v>
      </c>
      <c r="C4116" s="267" t="s">
        <v>15023</v>
      </c>
      <c r="D4116" s="267" t="s">
        <v>261</v>
      </c>
      <c r="E4116" s="761" t="s">
        <v>15419</v>
      </c>
      <c r="F4116" s="267" t="s">
        <v>853</v>
      </c>
      <c r="G4116" s="772" t="s">
        <v>1033</v>
      </c>
      <c r="H4116" s="267" t="s">
        <v>15420</v>
      </c>
      <c r="I4116" s="772" t="s">
        <v>13851</v>
      </c>
      <c r="J4116" s="280">
        <v>4</v>
      </c>
      <c r="K4116" s="280">
        <v>2</v>
      </c>
      <c r="L4116" s="280">
        <v>2</v>
      </c>
      <c r="M4116" s="117">
        <v>2258755</v>
      </c>
      <c r="N4116" s="117">
        <v>1219727.24</v>
      </c>
      <c r="O4116" s="117">
        <f t="shared" si="141"/>
        <v>1039027.76</v>
      </c>
      <c r="P4116" s="764">
        <f t="shared" si="142"/>
        <v>0.46000020365201183</v>
      </c>
      <c r="Q4116" s="267" t="s">
        <v>15421</v>
      </c>
      <c r="R4116" s="267" t="s">
        <v>15422</v>
      </c>
      <c r="S4116" s="267" t="s">
        <v>15423</v>
      </c>
      <c r="T4116" s="272">
        <v>42486</v>
      </c>
      <c r="U4116" s="272"/>
      <c r="V4116" s="272">
        <v>42502</v>
      </c>
      <c r="W4116" s="272">
        <v>42506</v>
      </c>
      <c r="X4116" s="267" t="s">
        <v>15424</v>
      </c>
      <c r="Y4116" s="763">
        <v>1036768.15</v>
      </c>
      <c r="Z4116" s="267" t="s">
        <v>15421</v>
      </c>
      <c r="AA4116" s="267" t="s">
        <v>15422</v>
      </c>
    </row>
    <row r="4117" spans="1:27" ht="45">
      <c r="A4117" s="475" t="s">
        <v>29839</v>
      </c>
      <c r="B4117" s="1157" t="s">
        <v>2741</v>
      </c>
      <c r="C4117" s="267" t="s">
        <v>15023</v>
      </c>
      <c r="D4117" s="267" t="s">
        <v>272</v>
      </c>
      <c r="E4117" s="761" t="s">
        <v>15425</v>
      </c>
      <c r="F4117" s="267" t="s">
        <v>1021</v>
      </c>
      <c r="G4117" s="772" t="s">
        <v>1203</v>
      </c>
      <c r="H4117" s="267" t="s">
        <v>15426</v>
      </c>
      <c r="I4117" s="772" t="s">
        <v>13805</v>
      </c>
      <c r="J4117" s="280">
        <v>1</v>
      </c>
      <c r="K4117" s="280">
        <v>1</v>
      </c>
      <c r="L4117" s="280">
        <v>0</v>
      </c>
      <c r="M4117" s="117">
        <v>36270</v>
      </c>
      <c r="N4117" s="117">
        <v>36270</v>
      </c>
      <c r="O4117" s="117">
        <f t="shared" si="141"/>
        <v>0</v>
      </c>
      <c r="P4117" s="764">
        <f t="shared" si="142"/>
        <v>0</v>
      </c>
      <c r="Q4117" s="267" t="s">
        <v>15253</v>
      </c>
      <c r="R4117" s="267" t="s">
        <v>2510</v>
      </c>
      <c r="S4117" s="267" t="s">
        <v>15254</v>
      </c>
      <c r="T4117" s="272">
        <v>42485</v>
      </c>
      <c r="U4117" s="272"/>
      <c r="V4117" s="272">
        <v>42496</v>
      </c>
      <c r="W4117" s="272">
        <v>42500</v>
      </c>
      <c r="X4117" s="267" t="s">
        <v>15427</v>
      </c>
      <c r="Y4117" s="763">
        <v>36270</v>
      </c>
      <c r="Z4117" s="267" t="s">
        <v>15253</v>
      </c>
      <c r="AA4117" s="267" t="s">
        <v>2510</v>
      </c>
    </row>
    <row r="4118" spans="1:27" ht="45">
      <c r="A4118" s="475" t="s">
        <v>29840</v>
      </c>
      <c r="B4118" s="1157" t="s">
        <v>2741</v>
      </c>
      <c r="C4118" s="267" t="s">
        <v>15023</v>
      </c>
      <c r="D4118" s="267" t="s">
        <v>261</v>
      </c>
      <c r="E4118" s="761" t="s">
        <v>15428</v>
      </c>
      <c r="F4118" s="267" t="s">
        <v>853</v>
      </c>
      <c r="G4118" s="772" t="s">
        <v>1231</v>
      </c>
      <c r="H4118" s="267" t="s">
        <v>15429</v>
      </c>
      <c r="I4118" s="772" t="s">
        <v>15430</v>
      </c>
      <c r="J4118" s="280">
        <v>2</v>
      </c>
      <c r="K4118" s="280">
        <v>2</v>
      </c>
      <c r="L4118" s="280">
        <v>0</v>
      </c>
      <c r="M4118" s="117">
        <v>525000</v>
      </c>
      <c r="N4118" s="117">
        <v>522375</v>
      </c>
      <c r="O4118" s="117">
        <f t="shared" si="141"/>
        <v>2625</v>
      </c>
      <c r="P4118" s="764">
        <f t="shared" si="142"/>
        <v>5.0000000000000001E-3</v>
      </c>
      <c r="Q4118" s="267" t="s">
        <v>15431</v>
      </c>
      <c r="R4118" s="267" t="s">
        <v>15432</v>
      </c>
      <c r="S4118" s="267" t="s">
        <v>15433</v>
      </c>
      <c r="T4118" s="272">
        <v>42488</v>
      </c>
      <c r="U4118" s="272"/>
      <c r="V4118" s="272">
        <v>42500</v>
      </c>
      <c r="W4118" s="272">
        <v>42503</v>
      </c>
      <c r="X4118" s="267" t="s">
        <v>15434</v>
      </c>
      <c r="Y4118" s="763">
        <v>522375</v>
      </c>
      <c r="Z4118" s="267" t="s">
        <v>15431</v>
      </c>
      <c r="AA4118" s="267" t="s">
        <v>15432</v>
      </c>
    </row>
    <row r="4119" spans="1:27" ht="56.25">
      <c r="A4119" s="475" t="s">
        <v>29841</v>
      </c>
      <c r="B4119" s="1157" t="s">
        <v>2741</v>
      </c>
      <c r="C4119" s="267" t="s">
        <v>15023</v>
      </c>
      <c r="D4119" s="267" t="s">
        <v>261</v>
      </c>
      <c r="E4119" s="761" t="s">
        <v>15435</v>
      </c>
      <c r="F4119" s="267" t="s">
        <v>853</v>
      </c>
      <c r="G4119" s="772" t="s">
        <v>1231</v>
      </c>
      <c r="H4119" s="267" t="s">
        <v>15436</v>
      </c>
      <c r="I4119" s="772" t="s">
        <v>15089</v>
      </c>
      <c r="J4119" s="280">
        <v>16</v>
      </c>
      <c r="K4119" s="280">
        <v>11</v>
      </c>
      <c r="L4119" s="280">
        <v>5</v>
      </c>
      <c r="M4119" s="117">
        <v>897462.06</v>
      </c>
      <c r="N4119" s="117">
        <v>394639.48</v>
      </c>
      <c r="O4119" s="117">
        <f t="shared" si="141"/>
        <v>502822.58000000007</v>
      </c>
      <c r="P4119" s="764">
        <f t="shared" si="142"/>
        <v>0.56027168435398822</v>
      </c>
      <c r="Q4119" s="267" t="s">
        <v>15437</v>
      </c>
      <c r="R4119" s="267" t="s">
        <v>15438</v>
      </c>
      <c r="S4119" s="267" t="s">
        <v>15439</v>
      </c>
      <c r="T4119" s="272">
        <v>42485</v>
      </c>
      <c r="U4119" s="272"/>
      <c r="V4119" s="272">
        <v>42500</v>
      </c>
      <c r="W4119" s="272">
        <v>42503</v>
      </c>
      <c r="X4119" s="267" t="s">
        <v>15440</v>
      </c>
      <c r="Y4119" s="763">
        <v>394639.48</v>
      </c>
      <c r="Z4119" s="267" t="s">
        <v>15437</v>
      </c>
      <c r="AA4119" s="267" t="s">
        <v>15438</v>
      </c>
    </row>
    <row r="4120" spans="1:27" ht="33.75">
      <c r="A4120" s="475" t="s">
        <v>29842</v>
      </c>
      <c r="B4120" s="1157" t="s">
        <v>2741</v>
      </c>
      <c r="C4120" s="267" t="s">
        <v>15023</v>
      </c>
      <c r="D4120" s="267" t="s">
        <v>261</v>
      </c>
      <c r="E4120" s="761" t="s">
        <v>15441</v>
      </c>
      <c r="F4120" s="267" t="s">
        <v>15340</v>
      </c>
      <c r="G4120" s="772" t="s">
        <v>1185</v>
      </c>
      <c r="H4120" s="267" t="s">
        <v>15442</v>
      </c>
      <c r="I4120" s="772" t="s">
        <v>15443</v>
      </c>
      <c r="J4120" s="280">
        <v>12</v>
      </c>
      <c r="K4120" s="280">
        <v>11</v>
      </c>
      <c r="L4120" s="280">
        <v>1</v>
      </c>
      <c r="M4120" s="117">
        <v>2314385</v>
      </c>
      <c r="N4120" s="117">
        <v>1226621.19</v>
      </c>
      <c r="O4120" s="117">
        <f t="shared" si="141"/>
        <v>1087763.81</v>
      </c>
      <c r="P4120" s="764">
        <f t="shared" si="142"/>
        <v>0.47000123574945396</v>
      </c>
      <c r="Q4120" s="267" t="s">
        <v>15444</v>
      </c>
      <c r="R4120" s="267" t="s">
        <v>15445</v>
      </c>
      <c r="S4120" s="267" t="s">
        <v>15446</v>
      </c>
      <c r="T4120" s="272">
        <v>42486</v>
      </c>
      <c r="U4120" s="272"/>
      <c r="V4120" s="272">
        <v>42502</v>
      </c>
      <c r="W4120" s="272">
        <v>42507</v>
      </c>
      <c r="X4120" s="267" t="s">
        <v>15447</v>
      </c>
      <c r="Y4120" s="763">
        <v>1226621.19</v>
      </c>
      <c r="Z4120" s="267" t="s">
        <v>15444</v>
      </c>
      <c r="AA4120" s="267" t="s">
        <v>15445</v>
      </c>
    </row>
    <row r="4121" spans="1:27" ht="45">
      <c r="A4121" s="475" t="s">
        <v>29843</v>
      </c>
      <c r="B4121" s="1157" t="s">
        <v>2741</v>
      </c>
      <c r="C4121" s="267" t="s">
        <v>15023</v>
      </c>
      <c r="D4121" s="267" t="s">
        <v>272</v>
      </c>
      <c r="E4121" s="761" t="s">
        <v>15448</v>
      </c>
      <c r="F4121" s="267" t="s">
        <v>1033</v>
      </c>
      <c r="G4121" s="267" t="s">
        <v>6737</v>
      </c>
      <c r="H4121" s="267" t="s">
        <v>15449</v>
      </c>
      <c r="I4121" s="761" t="s">
        <v>15450</v>
      </c>
      <c r="J4121" s="280">
        <v>1</v>
      </c>
      <c r="K4121" s="280">
        <v>1</v>
      </c>
      <c r="L4121" s="280">
        <v>0</v>
      </c>
      <c r="M4121" s="117">
        <v>1350147.04</v>
      </c>
      <c r="N4121" s="117">
        <v>1350147.04</v>
      </c>
      <c r="O4121" s="117">
        <f t="shared" si="141"/>
        <v>0</v>
      </c>
      <c r="P4121" s="764">
        <f t="shared" si="142"/>
        <v>0</v>
      </c>
      <c r="Q4121" s="267" t="s">
        <v>15451</v>
      </c>
      <c r="R4121" s="267" t="s">
        <v>15142</v>
      </c>
      <c r="S4121" s="267" t="s">
        <v>15452</v>
      </c>
      <c r="T4121" s="272">
        <v>42489</v>
      </c>
      <c r="U4121" s="272"/>
      <c r="V4121" s="272">
        <v>42501</v>
      </c>
      <c r="W4121" s="272">
        <v>42506</v>
      </c>
      <c r="X4121" s="267" t="s">
        <v>15453</v>
      </c>
      <c r="Y4121" s="763">
        <v>1350147.04</v>
      </c>
      <c r="Z4121" s="267" t="s">
        <v>15451</v>
      </c>
      <c r="AA4121" s="267" t="s">
        <v>15142</v>
      </c>
    </row>
    <row r="4122" spans="1:27" ht="33.75">
      <c r="A4122" s="475" t="s">
        <v>29844</v>
      </c>
      <c r="B4122" s="1157" t="s">
        <v>2741</v>
      </c>
      <c r="C4122" s="267" t="s">
        <v>15023</v>
      </c>
      <c r="D4122" s="267" t="s">
        <v>261</v>
      </c>
      <c r="E4122" s="761" t="s">
        <v>15454</v>
      </c>
      <c r="F4122" s="267" t="s">
        <v>1033</v>
      </c>
      <c r="G4122" s="267" t="s">
        <v>678</v>
      </c>
      <c r="H4122" s="267" t="s">
        <v>15455</v>
      </c>
      <c r="I4122" s="267" t="s">
        <v>13600</v>
      </c>
      <c r="J4122" s="280">
        <v>2</v>
      </c>
      <c r="K4122" s="280">
        <v>2</v>
      </c>
      <c r="L4122" s="280">
        <v>0</v>
      </c>
      <c r="M4122" s="117">
        <v>50447.8</v>
      </c>
      <c r="N4122" s="117">
        <v>46407.33</v>
      </c>
      <c r="O4122" s="117">
        <f t="shared" si="141"/>
        <v>4040.4700000000012</v>
      </c>
      <c r="P4122" s="764">
        <f t="shared" si="142"/>
        <v>8.0092095195429744E-2</v>
      </c>
      <c r="Q4122" s="267" t="s">
        <v>15031</v>
      </c>
      <c r="R4122" s="267" t="s">
        <v>2987</v>
      </c>
      <c r="S4122" s="267" t="s">
        <v>15456</v>
      </c>
      <c r="T4122" s="272">
        <v>42496</v>
      </c>
      <c r="U4122" s="272"/>
      <c r="V4122" s="272">
        <v>42509</v>
      </c>
      <c r="W4122" s="272">
        <v>42514</v>
      </c>
      <c r="X4122" s="267" t="s">
        <v>15457</v>
      </c>
      <c r="Y4122" s="763">
        <v>46407.33</v>
      </c>
      <c r="Z4122" s="267" t="s">
        <v>15031</v>
      </c>
      <c r="AA4122" s="267" t="s">
        <v>2987</v>
      </c>
    </row>
    <row r="4123" spans="1:27" ht="45">
      <c r="A4123" s="475" t="s">
        <v>29845</v>
      </c>
      <c r="B4123" s="1157" t="s">
        <v>2741</v>
      </c>
      <c r="C4123" s="267" t="s">
        <v>15023</v>
      </c>
      <c r="D4123" s="267" t="s">
        <v>272</v>
      </c>
      <c r="E4123" s="761" t="s">
        <v>15458</v>
      </c>
      <c r="F4123" s="267" t="s">
        <v>1033</v>
      </c>
      <c r="G4123" s="772" t="s">
        <v>678</v>
      </c>
      <c r="H4123" s="267" t="s">
        <v>15459</v>
      </c>
      <c r="I4123" s="772" t="s">
        <v>1198</v>
      </c>
      <c r="J4123" s="280">
        <v>1</v>
      </c>
      <c r="K4123" s="280">
        <v>1</v>
      </c>
      <c r="L4123" s="280">
        <v>0</v>
      </c>
      <c r="M4123" s="117">
        <v>352170</v>
      </c>
      <c r="N4123" s="117">
        <v>337716</v>
      </c>
      <c r="O4123" s="117">
        <f t="shared" si="141"/>
        <v>14454</v>
      </c>
      <c r="P4123" s="764">
        <f t="shared" si="142"/>
        <v>4.1042678251980574E-2</v>
      </c>
      <c r="Q4123" s="267" t="s">
        <v>8411</v>
      </c>
      <c r="R4123" s="267" t="s">
        <v>8412</v>
      </c>
      <c r="S4123" s="267" t="s">
        <v>15460</v>
      </c>
      <c r="T4123" s="272">
        <v>42488</v>
      </c>
      <c r="U4123" s="272"/>
      <c r="V4123" s="272">
        <v>42506</v>
      </c>
      <c r="W4123" s="272">
        <v>42508</v>
      </c>
      <c r="X4123" s="267" t="s">
        <v>15461</v>
      </c>
      <c r="Y4123" s="763">
        <v>337716</v>
      </c>
      <c r="Z4123" s="267" t="s">
        <v>8411</v>
      </c>
      <c r="AA4123" s="267" t="s">
        <v>8412</v>
      </c>
    </row>
    <row r="4124" spans="1:27" ht="45">
      <c r="A4124" s="475" t="s">
        <v>29846</v>
      </c>
      <c r="B4124" s="1157" t="s">
        <v>2741</v>
      </c>
      <c r="C4124" s="267" t="s">
        <v>15023</v>
      </c>
      <c r="D4124" s="267" t="s">
        <v>261</v>
      </c>
      <c r="E4124" s="761" t="s">
        <v>15266</v>
      </c>
      <c r="F4124" s="267" t="s">
        <v>853</v>
      </c>
      <c r="G4124" s="772" t="s">
        <v>1231</v>
      </c>
      <c r="H4124" s="267" t="s">
        <v>15462</v>
      </c>
      <c r="I4124" s="772" t="s">
        <v>13851</v>
      </c>
      <c r="J4124" s="280">
        <v>2</v>
      </c>
      <c r="K4124" s="280">
        <v>2</v>
      </c>
      <c r="L4124" s="280">
        <v>0</v>
      </c>
      <c r="M4124" s="117">
        <v>2193696.2599999998</v>
      </c>
      <c r="N4124" s="117">
        <v>1897547.03</v>
      </c>
      <c r="O4124" s="117">
        <f t="shared" si="141"/>
        <v>296149.22999999975</v>
      </c>
      <c r="P4124" s="764">
        <f t="shared" si="142"/>
        <v>0.1350001070795461</v>
      </c>
      <c r="Q4124" s="267" t="s">
        <v>15397</v>
      </c>
      <c r="R4124" s="267" t="s">
        <v>15398</v>
      </c>
      <c r="S4124" s="267" t="s">
        <v>15463</v>
      </c>
      <c r="T4124" s="272">
        <v>42487</v>
      </c>
      <c r="U4124" s="272"/>
      <c r="V4124" s="272">
        <v>42507</v>
      </c>
      <c r="W4124" s="272">
        <v>42510</v>
      </c>
      <c r="X4124" s="267" t="s">
        <v>15464</v>
      </c>
      <c r="Y4124" s="763">
        <v>1612914.98</v>
      </c>
      <c r="Z4124" s="267" t="s">
        <v>15397</v>
      </c>
      <c r="AA4124" s="267" t="s">
        <v>15398</v>
      </c>
    </row>
    <row r="4125" spans="1:27" ht="56.25">
      <c r="A4125" s="475" t="s">
        <v>29847</v>
      </c>
      <c r="B4125" s="1157" t="s">
        <v>2741</v>
      </c>
      <c r="C4125" s="267" t="s">
        <v>15023</v>
      </c>
      <c r="D4125" s="267" t="s">
        <v>261</v>
      </c>
      <c r="E4125" s="761" t="s">
        <v>15465</v>
      </c>
      <c r="F4125" s="267" t="s">
        <v>1033</v>
      </c>
      <c r="G4125" s="267" t="s">
        <v>680</v>
      </c>
      <c r="H4125" s="267" t="s">
        <v>15466</v>
      </c>
      <c r="I4125" s="761" t="s">
        <v>13851</v>
      </c>
      <c r="J4125" s="280">
        <v>3</v>
      </c>
      <c r="K4125" s="280">
        <v>3</v>
      </c>
      <c r="L4125" s="280">
        <v>0</v>
      </c>
      <c r="M4125" s="117">
        <v>266240</v>
      </c>
      <c r="N4125" s="117">
        <v>147500</v>
      </c>
      <c r="O4125" s="117">
        <f t="shared" si="141"/>
        <v>118740</v>
      </c>
      <c r="P4125" s="764">
        <f t="shared" si="142"/>
        <v>0.44598858173076922</v>
      </c>
      <c r="Q4125" s="267" t="s">
        <v>15467</v>
      </c>
      <c r="R4125" s="267" t="s">
        <v>15468</v>
      </c>
      <c r="S4125" s="267" t="s">
        <v>15469</v>
      </c>
      <c r="T4125" s="272">
        <v>42503</v>
      </c>
      <c r="U4125" s="272"/>
      <c r="V4125" s="272">
        <v>42514</v>
      </c>
      <c r="W4125" s="272">
        <v>42515</v>
      </c>
      <c r="X4125" s="267" t="s">
        <v>15470</v>
      </c>
      <c r="Y4125" s="763">
        <v>147500</v>
      </c>
      <c r="Z4125" s="267" t="s">
        <v>15467</v>
      </c>
      <c r="AA4125" s="267" t="s">
        <v>15468</v>
      </c>
    </row>
    <row r="4126" spans="1:27" ht="56.25">
      <c r="A4126" s="475" t="s">
        <v>29848</v>
      </c>
      <c r="B4126" s="1157" t="s">
        <v>2741</v>
      </c>
      <c r="C4126" s="267" t="s">
        <v>15023</v>
      </c>
      <c r="D4126" s="267" t="s">
        <v>272</v>
      </c>
      <c r="E4126" s="761" t="s">
        <v>15471</v>
      </c>
      <c r="F4126" s="267" t="s">
        <v>1033</v>
      </c>
      <c r="G4126" s="267" t="s">
        <v>1400</v>
      </c>
      <c r="H4126" s="267" t="s">
        <v>15472</v>
      </c>
      <c r="I4126" s="761" t="s">
        <v>15473</v>
      </c>
      <c r="J4126" s="280">
        <v>3</v>
      </c>
      <c r="K4126" s="280">
        <v>1</v>
      </c>
      <c r="L4126" s="280">
        <v>2</v>
      </c>
      <c r="M4126" s="117">
        <v>82275.34</v>
      </c>
      <c r="N4126" s="117">
        <v>61295.05</v>
      </c>
      <c r="O4126" s="117">
        <f t="shared" si="141"/>
        <v>20980.289999999994</v>
      </c>
      <c r="P4126" s="764">
        <f t="shared" si="142"/>
        <v>0.2550009516824846</v>
      </c>
      <c r="Q4126" s="267" t="s">
        <v>15474</v>
      </c>
      <c r="R4126" s="267" t="s">
        <v>15475</v>
      </c>
      <c r="S4126" s="267" t="s">
        <v>15476</v>
      </c>
      <c r="T4126" s="272">
        <v>42496</v>
      </c>
      <c r="U4126" s="272"/>
      <c r="V4126" s="272">
        <v>42509</v>
      </c>
      <c r="W4126" s="272">
        <v>42514</v>
      </c>
      <c r="X4126" s="267" t="s">
        <v>15477</v>
      </c>
      <c r="Y4126" s="763">
        <v>61295.05</v>
      </c>
      <c r="Z4126" s="267" t="s">
        <v>15474</v>
      </c>
      <c r="AA4126" s="267" t="s">
        <v>15475</v>
      </c>
    </row>
    <row r="4127" spans="1:27" ht="67.5">
      <c r="A4127" s="475" t="s">
        <v>29849</v>
      </c>
      <c r="B4127" s="1157" t="s">
        <v>2741</v>
      </c>
      <c r="C4127" s="267" t="s">
        <v>15023</v>
      </c>
      <c r="D4127" s="267" t="s">
        <v>261</v>
      </c>
      <c r="E4127" s="761" t="s">
        <v>15478</v>
      </c>
      <c r="F4127" s="267" t="s">
        <v>1033</v>
      </c>
      <c r="G4127" s="267" t="s">
        <v>1400</v>
      </c>
      <c r="H4127" s="267" t="s">
        <v>15479</v>
      </c>
      <c r="I4127" s="761" t="s">
        <v>14899</v>
      </c>
      <c r="J4127" s="280">
        <v>3</v>
      </c>
      <c r="K4127" s="280">
        <v>3</v>
      </c>
      <c r="L4127" s="280">
        <v>0</v>
      </c>
      <c r="M4127" s="117">
        <v>36246.67</v>
      </c>
      <c r="N4127" s="117">
        <v>24172.77</v>
      </c>
      <c r="O4127" s="117">
        <f t="shared" si="141"/>
        <v>12073.899999999998</v>
      </c>
      <c r="P4127" s="764">
        <f t="shared" si="142"/>
        <v>0.33310370304361747</v>
      </c>
      <c r="Q4127" s="267" t="s">
        <v>15480</v>
      </c>
      <c r="R4127" s="267" t="s">
        <v>15481</v>
      </c>
      <c r="S4127" s="267" t="s">
        <v>15482</v>
      </c>
      <c r="T4127" s="272">
        <v>42495</v>
      </c>
      <c r="U4127" s="272"/>
      <c r="V4127" s="272">
        <v>42509</v>
      </c>
      <c r="W4127" s="272">
        <v>42514</v>
      </c>
      <c r="X4127" s="267" t="s">
        <v>15483</v>
      </c>
      <c r="Y4127" s="763">
        <v>24172.77</v>
      </c>
      <c r="Z4127" s="267" t="s">
        <v>15480</v>
      </c>
      <c r="AA4127" s="267" t="s">
        <v>15481</v>
      </c>
    </row>
    <row r="4128" spans="1:27" ht="33.75">
      <c r="A4128" s="475" t="s">
        <v>29850</v>
      </c>
      <c r="B4128" s="1157" t="s">
        <v>2741</v>
      </c>
      <c r="C4128" s="267" t="s">
        <v>15023</v>
      </c>
      <c r="D4128" s="267" t="s">
        <v>261</v>
      </c>
      <c r="E4128" s="761" t="s">
        <v>15038</v>
      </c>
      <c r="F4128" s="267" t="s">
        <v>15484</v>
      </c>
      <c r="G4128" s="267" t="s">
        <v>15485</v>
      </c>
      <c r="H4128" s="267" t="s">
        <v>15486</v>
      </c>
      <c r="I4128" s="761" t="s">
        <v>13445</v>
      </c>
      <c r="J4128" s="280">
        <v>2</v>
      </c>
      <c r="K4128" s="280">
        <v>2</v>
      </c>
      <c r="L4128" s="280">
        <v>0</v>
      </c>
      <c r="M4128" s="117">
        <v>77828</v>
      </c>
      <c r="N4128" s="117">
        <v>64936.7</v>
      </c>
      <c r="O4128" s="117">
        <f t="shared" si="141"/>
        <v>12891.300000000003</v>
      </c>
      <c r="P4128" s="764">
        <f t="shared" si="142"/>
        <v>0.16563833067790515</v>
      </c>
      <c r="Q4128" s="267" t="s">
        <v>15487</v>
      </c>
      <c r="R4128" s="267" t="s">
        <v>2987</v>
      </c>
      <c r="S4128" s="267" t="s">
        <v>15456</v>
      </c>
      <c r="T4128" s="272">
        <v>42502</v>
      </c>
      <c r="U4128" s="272"/>
      <c r="V4128" s="272">
        <v>42513</v>
      </c>
      <c r="W4128" s="272">
        <v>42515</v>
      </c>
      <c r="X4128" s="267" t="s">
        <v>15488</v>
      </c>
      <c r="Y4128" s="763">
        <v>64936.7</v>
      </c>
      <c r="Z4128" s="267" t="s">
        <v>15487</v>
      </c>
      <c r="AA4128" s="267" t="s">
        <v>2987</v>
      </c>
    </row>
    <row r="4129" spans="1:27" ht="56.25">
      <c r="A4129" s="475" t="s">
        <v>29851</v>
      </c>
      <c r="B4129" s="1157" t="s">
        <v>2741</v>
      </c>
      <c r="C4129" s="267" t="s">
        <v>15023</v>
      </c>
      <c r="D4129" s="267" t="s">
        <v>272</v>
      </c>
      <c r="E4129" s="761" t="s">
        <v>15489</v>
      </c>
      <c r="F4129" s="267" t="s">
        <v>15490</v>
      </c>
      <c r="G4129" s="267" t="s">
        <v>15491</v>
      </c>
      <c r="H4129" s="267" t="s">
        <v>15492</v>
      </c>
      <c r="I4129" s="761" t="s">
        <v>13792</v>
      </c>
      <c r="J4129" s="280">
        <v>1</v>
      </c>
      <c r="K4129" s="280">
        <v>1</v>
      </c>
      <c r="L4129" s="280">
        <v>0</v>
      </c>
      <c r="M4129" s="117">
        <v>92410</v>
      </c>
      <c r="N4129" s="117">
        <v>92410</v>
      </c>
      <c r="O4129" s="117">
        <f t="shared" si="141"/>
        <v>0</v>
      </c>
      <c r="P4129" s="764">
        <f t="shared" si="142"/>
        <v>0</v>
      </c>
      <c r="Q4129" s="267" t="s">
        <v>15253</v>
      </c>
      <c r="R4129" s="267" t="s">
        <v>2510</v>
      </c>
      <c r="S4129" s="267" t="s">
        <v>15254</v>
      </c>
      <c r="T4129" s="272">
        <v>42502</v>
      </c>
      <c r="U4129" s="272"/>
      <c r="V4129" s="272">
        <v>42513</v>
      </c>
      <c r="W4129" s="272">
        <v>42515</v>
      </c>
      <c r="X4129" s="267" t="s">
        <v>15493</v>
      </c>
      <c r="Y4129" s="763">
        <v>92410</v>
      </c>
      <c r="Z4129" s="267" t="s">
        <v>15253</v>
      </c>
      <c r="AA4129" s="267" t="s">
        <v>2510</v>
      </c>
    </row>
    <row r="4130" spans="1:27" ht="45">
      <c r="A4130" s="475" t="s">
        <v>29852</v>
      </c>
      <c r="B4130" s="1157" t="s">
        <v>2741</v>
      </c>
      <c r="C4130" s="267" t="s">
        <v>15023</v>
      </c>
      <c r="D4130" s="267" t="s">
        <v>272</v>
      </c>
      <c r="E4130" s="761" t="s">
        <v>15494</v>
      </c>
      <c r="F4130" s="267" t="s">
        <v>15495</v>
      </c>
      <c r="G4130" s="267" t="s">
        <v>15496</v>
      </c>
      <c r="H4130" s="267" t="s">
        <v>15497</v>
      </c>
      <c r="I4130" s="267" t="s">
        <v>15351</v>
      </c>
      <c r="J4130" s="280">
        <v>1</v>
      </c>
      <c r="K4130" s="280">
        <v>1</v>
      </c>
      <c r="L4130" s="280">
        <v>0</v>
      </c>
      <c r="M4130" s="117">
        <v>499928</v>
      </c>
      <c r="N4130" s="117">
        <v>499928</v>
      </c>
      <c r="O4130" s="117">
        <f t="shared" si="141"/>
        <v>0</v>
      </c>
      <c r="P4130" s="764">
        <f t="shared" si="142"/>
        <v>0</v>
      </c>
      <c r="Q4130" s="267" t="s">
        <v>15498</v>
      </c>
      <c r="R4130" s="267" t="s">
        <v>15499</v>
      </c>
      <c r="S4130" s="267" t="s">
        <v>15500</v>
      </c>
      <c r="T4130" s="272">
        <v>42502</v>
      </c>
      <c r="U4130" s="272"/>
      <c r="V4130" s="272">
        <v>42513</v>
      </c>
      <c r="W4130" s="272"/>
      <c r="X4130" s="267" t="s">
        <v>15501</v>
      </c>
      <c r="Y4130" s="763">
        <v>499928</v>
      </c>
      <c r="Z4130" s="267" t="s">
        <v>15498</v>
      </c>
      <c r="AA4130" s="267" t="s">
        <v>15499</v>
      </c>
    </row>
    <row r="4131" spans="1:27" ht="45">
      <c r="A4131" s="475" t="s">
        <v>29853</v>
      </c>
      <c r="B4131" s="1157" t="s">
        <v>2741</v>
      </c>
      <c r="C4131" s="267" t="s">
        <v>15023</v>
      </c>
      <c r="D4131" s="267" t="s">
        <v>272</v>
      </c>
      <c r="E4131" s="761" t="s">
        <v>15502</v>
      </c>
      <c r="F4131" s="267" t="s">
        <v>15490</v>
      </c>
      <c r="G4131" s="267" t="s">
        <v>15503</v>
      </c>
      <c r="H4131" s="267" t="s">
        <v>15504</v>
      </c>
      <c r="I4131" s="267" t="s">
        <v>15505</v>
      </c>
      <c r="J4131" s="280">
        <v>1</v>
      </c>
      <c r="K4131" s="280">
        <v>1</v>
      </c>
      <c r="L4131" s="280">
        <v>0</v>
      </c>
      <c r="M4131" s="117">
        <v>109295.52</v>
      </c>
      <c r="N4131" s="117">
        <v>108283.5</v>
      </c>
      <c r="O4131" s="117">
        <f t="shared" si="141"/>
        <v>1012.0200000000041</v>
      </c>
      <c r="P4131" s="764">
        <f t="shared" si="142"/>
        <v>9.2594829138468258E-3</v>
      </c>
      <c r="Q4131" s="267" t="s">
        <v>15506</v>
      </c>
      <c r="R4131" s="267" t="s">
        <v>15507</v>
      </c>
      <c r="S4131" s="267" t="s">
        <v>15508</v>
      </c>
      <c r="T4131" s="272">
        <v>42502</v>
      </c>
      <c r="U4131" s="272"/>
      <c r="V4131" s="272">
        <v>42513</v>
      </c>
      <c r="W4131" s="272">
        <v>42515</v>
      </c>
      <c r="X4131" s="267" t="s">
        <v>15509</v>
      </c>
      <c r="Y4131" s="763">
        <v>108283.5</v>
      </c>
      <c r="Z4131" s="267" t="s">
        <v>15506</v>
      </c>
      <c r="AA4131" s="267" t="s">
        <v>15507</v>
      </c>
    </row>
    <row r="4132" spans="1:27" ht="78.75">
      <c r="A4132" s="475" t="s">
        <v>29854</v>
      </c>
      <c r="B4132" s="1157" t="s">
        <v>2741</v>
      </c>
      <c r="C4132" s="267" t="s">
        <v>15023</v>
      </c>
      <c r="D4132" s="267" t="s">
        <v>555</v>
      </c>
      <c r="E4132" s="761" t="s">
        <v>15510</v>
      </c>
      <c r="F4132" s="267" t="s">
        <v>15484</v>
      </c>
      <c r="G4132" s="267" t="s">
        <v>15503</v>
      </c>
      <c r="H4132" s="267" t="s">
        <v>15511</v>
      </c>
      <c r="I4132" s="267" t="s">
        <v>15512</v>
      </c>
      <c r="J4132" s="280">
        <v>2</v>
      </c>
      <c r="K4132" s="280">
        <v>2</v>
      </c>
      <c r="L4132" s="280">
        <v>0</v>
      </c>
      <c r="M4132" s="117">
        <v>43333.33</v>
      </c>
      <c r="N4132" s="117">
        <v>30000</v>
      </c>
      <c r="O4132" s="117">
        <f t="shared" si="141"/>
        <v>13333.330000000002</v>
      </c>
      <c r="P4132" s="764">
        <f t="shared" si="142"/>
        <v>0.30769225443786574</v>
      </c>
      <c r="Q4132" s="267" t="s">
        <v>15513</v>
      </c>
      <c r="R4132" s="267" t="s">
        <v>15514</v>
      </c>
      <c r="S4132" s="267" t="s">
        <v>15515</v>
      </c>
      <c r="T4132" s="272">
        <v>42502</v>
      </c>
      <c r="U4132" s="272"/>
      <c r="V4132" s="272">
        <v>42513</v>
      </c>
      <c r="W4132" s="272">
        <v>42515</v>
      </c>
      <c r="X4132" s="267" t="s">
        <v>15516</v>
      </c>
      <c r="Y4132" s="763">
        <v>30000</v>
      </c>
      <c r="Z4132" s="267" t="s">
        <v>15513</v>
      </c>
      <c r="AA4132" s="267" t="s">
        <v>15514</v>
      </c>
    </row>
    <row r="4133" spans="1:27" ht="112.5">
      <c r="A4133" s="475" t="s">
        <v>29855</v>
      </c>
      <c r="B4133" s="1157" t="s">
        <v>2741</v>
      </c>
      <c r="C4133" s="267" t="s">
        <v>15023</v>
      </c>
      <c r="D4133" s="267" t="s">
        <v>272</v>
      </c>
      <c r="E4133" s="761" t="s">
        <v>15517</v>
      </c>
      <c r="F4133" s="267" t="s">
        <v>679</v>
      </c>
      <c r="G4133" s="267" t="s">
        <v>6157</v>
      </c>
      <c r="H4133" s="267" t="s">
        <v>15518</v>
      </c>
      <c r="I4133" s="267" t="s">
        <v>15519</v>
      </c>
      <c r="J4133" s="280">
        <v>1</v>
      </c>
      <c r="K4133" s="280">
        <v>1</v>
      </c>
      <c r="L4133" s="280">
        <v>0</v>
      </c>
      <c r="M4133" s="117">
        <v>226278.01</v>
      </c>
      <c r="N4133" s="117">
        <v>217600</v>
      </c>
      <c r="O4133" s="117">
        <f t="shared" si="141"/>
        <v>8678.0100000000093</v>
      </c>
      <c r="P4133" s="764">
        <f t="shared" si="142"/>
        <v>3.8351097395632958E-2</v>
      </c>
      <c r="Q4133" s="267" t="s">
        <v>15520</v>
      </c>
      <c r="R4133" s="267" t="s">
        <v>15521</v>
      </c>
      <c r="S4133" s="267" t="s">
        <v>15522</v>
      </c>
      <c r="T4133" s="272">
        <v>42507</v>
      </c>
      <c r="U4133" s="272"/>
      <c r="V4133" s="272">
        <v>42515</v>
      </c>
      <c r="W4133" s="272">
        <v>42515</v>
      </c>
      <c r="X4133" s="267" t="s">
        <v>15523</v>
      </c>
      <c r="Y4133" s="763">
        <v>217600</v>
      </c>
      <c r="Z4133" s="267" t="s">
        <v>15520</v>
      </c>
      <c r="AA4133" s="267" t="s">
        <v>15521</v>
      </c>
    </row>
    <row r="4134" spans="1:27" ht="56.25">
      <c r="A4134" s="475" t="s">
        <v>29856</v>
      </c>
      <c r="B4134" s="1157" t="s">
        <v>2741</v>
      </c>
      <c r="C4134" s="267" t="s">
        <v>15023</v>
      </c>
      <c r="D4134" s="267" t="s">
        <v>261</v>
      </c>
      <c r="E4134" s="768" t="s">
        <v>15524</v>
      </c>
      <c r="F4134" s="267" t="s">
        <v>848</v>
      </c>
      <c r="G4134" s="267" t="s">
        <v>1225</v>
      </c>
      <c r="H4134" s="267" t="s">
        <v>15525</v>
      </c>
      <c r="I4134" s="771" t="s">
        <v>13876</v>
      </c>
      <c r="J4134" s="280">
        <v>3</v>
      </c>
      <c r="K4134" s="280">
        <v>3</v>
      </c>
      <c r="L4134" s="280">
        <v>0</v>
      </c>
      <c r="M4134" s="117">
        <v>6370126.6699999999</v>
      </c>
      <c r="N4134" s="117">
        <v>4500000</v>
      </c>
      <c r="O4134" s="117">
        <f t="shared" si="141"/>
        <v>1870126.67</v>
      </c>
      <c r="P4134" s="764">
        <f t="shared" si="142"/>
        <v>0.29357762676954741</v>
      </c>
      <c r="Q4134" s="267" t="s">
        <v>15526</v>
      </c>
      <c r="R4134" s="267" t="s">
        <v>15527</v>
      </c>
      <c r="S4134" s="267"/>
      <c r="T4134" s="272">
        <v>42478</v>
      </c>
      <c r="U4134" s="272"/>
      <c r="V4134" s="272">
        <v>42516</v>
      </c>
      <c r="W4134" s="272">
        <v>42516</v>
      </c>
      <c r="X4134" s="267" t="s">
        <v>15528</v>
      </c>
      <c r="Y4134" s="763">
        <v>4668149.37</v>
      </c>
      <c r="Z4134" s="267" t="s">
        <v>15141</v>
      </c>
      <c r="AA4134" s="267" t="s">
        <v>15142</v>
      </c>
    </row>
    <row r="4135" spans="1:27" ht="56.25">
      <c r="A4135" s="475" t="s">
        <v>29857</v>
      </c>
      <c r="B4135" s="1157" t="s">
        <v>2741</v>
      </c>
      <c r="C4135" s="267" t="s">
        <v>15023</v>
      </c>
      <c r="D4135" s="267" t="s">
        <v>272</v>
      </c>
      <c r="E4135" s="761" t="s">
        <v>15529</v>
      </c>
      <c r="F4135" s="267" t="s">
        <v>679</v>
      </c>
      <c r="G4135" s="267" t="s">
        <v>1539</v>
      </c>
      <c r="H4135" s="267" t="s">
        <v>15530</v>
      </c>
      <c r="I4135" s="267" t="s">
        <v>15531</v>
      </c>
      <c r="J4135" s="280">
        <v>1</v>
      </c>
      <c r="K4135" s="280">
        <v>1</v>
      </c>
      <c r="L4135" s="280">
        <v>0</v>
      </c>
      <c r="M4135" s="117">
        <v>497616</v>
      </c>
      <c r="N4135" s="117">
        <v>477000</v>
      </c>
      <c r="O4135" s="117">
        <f t="shared" si="141"/>
        <v>20616</v>
      </c>
      <c r="P4135" s="764">
        <f t="shared" si="142"/>
        <v>4.1429536027780454E-2</v>
      </c>
      <c r="Q4135" s="267" t="s">
        <v>15309</v>
      </c>
      <c r="R4135" s="267" t="s">
        <v>1209</v>
      </c>
      <c r="S4135" s="267" t="s">
        <v>15532</v>
      </c>
      <c r="T4135" s="272">
        <v>42510</v>
      </c>
      <c r="U4135" s="272"/>
      <c r="V4135" s="272">
        <v>42520</v>
      </c>
      <c r="W4135" s="272">
        <v>42521</v>
      </c>
      <c r="X4135" s="267" t="s">
        <v>15533</v>
      </c>
      <c r="Y4135" s="763">
        <v>477000</v>
      </c>
      <c r="Z4135" s="267" t="s">
        <v>15309</v>
      </c>
      <c r="AA4135" s="267" t="s">
        <v>1209</v>
      </c>
    </row>
    <row r="4136" spans="1:27" ht="33.75">
      <c r="A4136" s="475" t="s">
        <v>29858</v>
      </c>
      <c r="B4136" s="1157" t="s">
        <v>2741</v>
      </c>
      <c r="C4136" s="267" t="s">
        <v>15023</v>
      </c>
      <c r="D4136" s="267" t="s">
        <v>261</v>
      </c>
      <c r="E4136" s="761" t="s">
        <v>15534</v>
      </c>
      <c r="F4136" s="267" t="s">
        <v>15484</v>
      </c>
      <c r="G4136" s="267" t="s">
        <v>15535</v>
      </c>
      <c r="H4136" s="267" t="s">
        <v>15536</v>
      </c>
      <c r="I4136" s="761" t="s">
        <v>13445</v>
      </c>
      <c r="J4136" s="280">
        <v>9</v>
      </c>
      <c r="K4136" s="280">
        <v>9</v>
      </c>
      <c r="L4136" s="280">
        <v>0</v>
      </c>
      <c r="M4136" s="117">
        <v>887329.3</v>
      </c>
      <c r="N4136" s="117">
        <v>237563.35</v>
      </c>
      <c r="O4136" s="117">
        <f t="shared" si="141"/>
        <v>649765.95000000007</v>
      </c>
      <c r="P4136" s="764">
        <f t="shared" si="142"/>
        <v>0.73227149154209159</v>
      </c>
      <c r="Q4136" s="267" t="s">
        <v>15537</v>
      </c>
      <c r="R4136" s="267" t="s">
        <v>15538</v>
      </c>
      <c r="S4136" s="267" t="s">
        <v>15539</v>
      </c>
      <c r="T4136" s="272">
        <v>42507</v>
      </c>
      <c r="U4136" s="272"/>
      <c r="V4136" s="272">
        <v>42521</v>
      </c>
      <c r="W4136" s="272">
        <v>42523</v>
      </c>
      <c r="X4136" s="267" t="s">
        <v>15540</v>
      </c>
      <c r="Y4136" s="763">
        <v>201928.85</v>
      </c>
      <c r="Z4136" s="267" t="s">
        <v>15537</v>
      </c>
      <c r="AA4136" s="267" t="s">
        <v>15538</v>
      </c>
    </row>
    <row r="4137" spans="1:27" ht="202.5">
      <c r="A4137" s="475" t="s">
        <v>29859</v>
      </c>
      <c r="B4137" s="1157" t="s">
        <v>2741</v>
      </c>
      <c r="C4137" s="267" t="s">
        <v>15023</v>
      </c>
      <c r="D4137" s="267" t="s">
        <v>261</v>
      </c>
      <c r="E4137" s="761" t="s">
        <v>15038</v>
      </c>
      <c r="F4137" s="267" t="s">
        <v>15484</v>
      </c>
      <c r="G4137" s="267" t="s">
        <v>15541</v>
      </c>
      <c r="H4137" s="267" t="s">
        <v>15542</v>
      </c>
      <c r="I4137" s="761" t="s">
        <v>15543</v>
      </c>
      <c r="J4137" s="280">
        <v>2</v>
      </c>
      <c r="K4137" s="280">
        <v>2</v>
      </c>
      <c r="L4137" s="280">
        <v>0</v>
      </c>
      <c r="M4137" s="117">
        <v>999451.99</v>
      </c>
      <c r="N4137" s="117">
        <v>679594</v>
      </c>
      <c r="O4137" s="117">
        <f t="shared" si="141"/>
        <v>319857.99</v>
      </c>
      <c r="P4137" s="764">
        <f t="shared" si="142"/>
        <v>0.32003337148790906</v>
      </c>
      <c r="Q4137" s="267" t="s">
        <v>15253</v>
      </c>
      <c r="R4137" s="267" t="s">
        <v>2510</v>
      </c>
      <c r="S4137" s="267" t="s">
        <v>15254</v>
      </c>
      <c r="T4137" s="272">
        <v>42507</v>
      </c>
      <c r="U4137" s="272"/>
      <c r="V4137" s="272">
        <v>42523</v>
      </c>
      <c r="W4137" s="272">
        <v>42523</v>
      </c>
      <c r="X4137" s="267" t="s">
        <v>15544</v>
      </c>
      <c r="Y4137" s="763">
        <v>679594</v>
      </c>
      <c r="Z4137" s="267" t="s">
        <v>15253</v>
      </c>
      <c r="AA4137" s="267" t="s">
        <v>2510</v>
      </c>
    </row>
    <row r="4138" spans="1:27" ht="56.25">
      <c r="A4138" s="475" t="s">
        <v>29860</v>
      </c>
      <c r="B4138" s="1157" t="s">
        <v>2741</v>
      </c>
      <c r="C4138" s="267" t="s">
        <v>15023</v>
      </c>
      <c r="D4138" s="267" t="s">
        <v>261</v>
      </c>
      <c r="E4138" s="761" t="s">
        <v>15545</v>
      </c>
      <c r="F4138" s="267" t="s">
        <v>15490</v>
      </c>
      <c r="G4138" s="267" t="s">
        <v>15491</v>
      </c>
      <c r="H4138" s="267" t="s">
        <v>15546</v>
      </c>
      <c r="I4138" s="761" t="s">
        <v>13431</v>
      </c>
      <c r="J4138" s="280">
        <v>4</v>
      </c>
      <c r="K4138" s="280">
        <v>3</v>
      </c>
      <c r="L4138" s="280">
        <v>1</v>
      </c>
      <c r="M4138" s="117">
        <v>216602.2</v>
      </c>
      <c r="N4138" s="117">
        <v>145969.88</v>
      </c>
      <c r="O4138" s="117">
        <f t="shared" si="141"/>
        <v>70632.320000000007</v>
      </c>
      <c r="P4138" s="764">
        <f t="shared" si="142"/>
        <v>0.32609234809249399</v>
      </c>
      <c r="Q4138" s="267" t="s">
        <v>15195</v>
      </c>
      <c r="R4138" s="267" t="s">
        <v>13542</v>
      </c>
      <c r="S4138" s="267" t="s">
        <v>15319</v>
      </c>
      <c r="T4138" s="272">
        <v>42509</v>
      </c>
      <c r="U4138" s="272"/>
      <c r="V4138" s="272">
        <v>42520</v>
      </c>
      <c r="W4138" s="272">
        <v>42522</v>
      </c>
      <c r="X4138" s="267" t="s">
        <v>15547</v>
      </c>
      <c r="Y4138" s="763">
        <v>145969.88</v>
      </c>
      <c r="Z4138" s="267" t="s">
        <v>15195</v>
      </c>
      <c r="AA4138" s="267" t="s">
        <v>13542</v>
      </c>
    </row>
    <row r="4139" spans="1:27" ht="45">
      <c r="A4139" s="475" t="s">
        <v>29861</v>
      </c>
      <c r="B4139" s="1157" t="s">
        <v>2741</v>
      </c>
      <c r="C4139" s="267" t="s">
        <v>15023</v>
      </c>
      <c r="D4139" s="267" t="s">
        <v>261</v>
      </c>
      <c r="E4139" s="761" t="s">
        <v>15548</v>
      </c>
      <c r="F4139" s="267" t="s">
        <v>15535</v>
      </c>
      <c r="G4139" s="772" t="s">
        <v>15549</v>
      </c>
      <c r="H4139" s="267" t="s">
        <v>15550</v>
      </c>
      <c r="I4139" s="772" t="s">
        <v>1334</v>
      </c>
      <c r="J4139" s="280">
        <v>8</v>
      </c>
      <c r="K4139" s="280">
        <v>7</v>
      </c>
      <c r="L4139" s="280">
        <v>1</v>
      </c>
      <c r="M4139" s="117">
        <v>322416</v>
      </c>
      <c r="N4139" s="117">
        <v>228915.36</v>
      </c>
      <c r="O4139" s="117">
        <f t="shared" si="141"/>
        <v>93500.640000000014</v>
      </c>
      <c r="P4139" s="764">
        <f t="shared" si="142"/>
        <v>0.29000000000000004</v>
      </c>
      <c r="Q4139" s="267" t="s">
        <v>15551</v>
      </c>
      <c r="R4139" s="267" t="s">
        <v>1303</v>
      </c>
      <c r="S4139" s="267" t="s">
        <v>15552</v>
      </c>
      <c r="T4139" s="272">
        <v>42513</v>
      </c>
      <c r="U4139" s="272"/>
      <c r="V4139" s="272">
        <v>42527</v>
      </c>
      <c r="W4139" s="272">
        <v>42528</v>
      </c>
      <c r="X4139" s="267" t="s">
        <v>15553</v>
      </c>
      <c r="Y4139" s="763">
        <v>228915.36</v>
      </c>
      <c r="Z4139" s="267" t="s">
        <v>15551</v>
      </c>
      <c r="AA4139" s="267" t="s">
        <v>1303</v>
      </c>
    </row>
    <row r="4140" spans="1:27" ht="67.5">
      <c r="A4140" s="475" t="s">
        <v>29862</v>
      </c>
      <c r="B4140" s="1157" t="s">
        <v>2741</v>
      </c>
      <c r="C4140" s="267" t="s">
        <v>15023</v>
      </c>
      <c r="D4140" s="267" t="s">
        <v>261</v>
      </c>
      <c r="E4140" s="761" t="s">
        <v>15554</v>
      </c>
      <c r="F4140" s="267" t="s">
        <v>15535</v>
      </c>
      <c r="G4140" s="772" t="s">
        <v>15549</v>
      </c>
      <c r="H4140" s="267" t="s">
        <v>15555</v>
      </c>
      <c r="I4140" s="772" t="s">
        <v>1340</v>
      </c>
      <c r="J4140" s="280">
        <v>3</v>
      </c>
      <c r="K4140" s="280">
        <v>3</v>
      </c>
      <c r="L4140" s="280">
        <v>0</v>
      </c>
      <c r="M4140" s="117">
        <v>45532.800000000003</v>
      </c>
      <c r="N4140" s="117">
        <v>41272.339999999997</v>
      </c>
      <c r="O4140" s="117">
        <f t="shared" si="141"/>
        <v>4260.4600000000064</v>
      </c>
      <c r="P4140" s="764">
        <f t="shared" si="142"/>
        <v>9.3569031555274573E-2</v>
      </c>
      <c r="Q4140" s="267" t="s">
        <v>15309</v>
      </c>
      <c r="R4140" s="267" t="s">
        <v>1209</v>
      </c>
      <c r="S4140" s="267" t="s">
        <v>15310</v>
      </c>
      <c r="T4140" s="272">
        <v>42513</v>
      </c>
      <c r="U4140" s="272"/>
      <c r="V4140" s="272">
        <v>42527</v>
      </c>
      <c r="W4140" s="272">
        <v>42528</v>
      </c>
      <c r="X4140" s="267" t="s">
        <v>15556</v>
      </c>
      <c r="Y4140" s="763">
        <v>41272.339999999997</v>
      </c>
      <c r="Z4140" s="267" t="s">
        <v>15309</v>
      </c>
      <c r="AA4140" s="267" t="s">
        <v>1209</v>
      </c>
    </row>
    <row r="4141" spans="1:27" ht="33.75">
      <c r="A4141" s="475" t="s">
        <v>29863</v>
      </c>
      <c r="B4141" s="1157" t="s">
        <v>2741</v>
      </c>
      <c r="C4141" s="267" t="s">
        <v>15023</v>
      </c>
      <c r="D4141" s="267" t="s">
        <v>272</v>
      </c>
      <c r="E4141" s="761" t="s">
        <v>15557</v>
      </c>
      <c r="F4141" s="267" t="s">
        <v>7778</v>
      </c>
      <c r="G4141" s="772" t="s">
        <v>612</v>
      </c>
      <c r="H4141" s="267" t="s">
        <v>15558</v>
      </c>
      <c r="I4141" s="772" t="s">
        <v>13805</v>
      </c>
      <c r="J4141" s="280">
        <v>1</v>
      </c>
      <c r="K4141" s="280">
        <v>1</v>
      </c>
      <c r="L4141" s="280">
        <v>0</v>
      </c>
      <c r="M4141" s="117">
        <v>81405</v>
      </c>
      <c r="N4141" s="117">
        <v>81394.5</v>
      </c>
      <c r="O4141" s="117">
        <f t="shared" si="141"/>
        <v>10.5</v>
      </c>
      <c r="P4141" s="764">
        <f t="shared" si="142"/>
        <v>1.2898470609913395E-4</v>
      </c>
      <c r="Q4141" s="267" t="s">
        <v>15487</v>
      </c>
      <c r="R4141" s="267" t="s">
        <v>2987</v>
      </c>
      <c r="S4141" s="267" t="s">
        <v>15456</v>
      </c>
      <c r="T4141" s="272">
        <v>42515</v>
      </c>
      <c r="U4141" s="272"/>
      <c r="V4141" s="272">
        <v>42527</v>
      </c>
      <c r="W4141" s="272">
        <v>42528</v>
      </c>
      <c r="X4141" s="267" t="s">
        <v>15559</v>
      </c>
      <c r="Y4141" s="763">
        <v>81394.5</v>
      </c>
      <c r="Z4141" s="267" t="s">
        <v>15487</v>
      </c>
      <c r="AA4141" s="267" t="s">
        <v>2987</v>
      </c>
    </row>
    <row r="4142" spans="1:27" ht="135">
      <c r="A4142" s="475" t="s">
        <v>29864</v>
      </c>
      <c r="B4142" s="1157" t="s">
        <v>2741</v>
      </c>
      <c r="C4142" s="267" t="s">
        <v>15023</v>
      </c>
      <c r="D4142" s="267" t="s">
        <v>272</v>
      </c>
      <c r="E4142" s="762" t="s">
        <v>15237</v>
      </c>
      <c r="F4142" s="762" t="s">
        <v>7778</v>
      </c>
      <c r="G4142" s="762" t="s">
        <v>1403</v>
      </c>
      <c r="H4142" s="267" t="s">
        <v>15560</v>
      </c>
      <c r="I4142" s="762" t="s">
        <v>15561</v>
      </c>
      <c r="J4142" s="280">
        <v>1</v>
      </c>
      <c r="K4142" s="280">
        <v>1</v>
      </c>
      <c r="L4142" s="280">
        <v>0</v>
      </c>
      <c r="M4142" s="117">
        <v>988466.33</v>
      </c>
      <c r="N4142" s="117">
        <v>973460.29</v>
      </c>
      <c r="O4142" s="117">
        <f t="shared" si="141"/>
        <v>15006.039999999921</v>
      </c>
      <c r="P4142" s="764">
        <f t="shared" si="142"/>
        <v>1.5181134191996121E-2</v>
      </c>
      <c r="Q4142" s="267" t="s">
        <v>15487</v>
      </c>
      <c r="R4142" s="267" t="s">
        <v>2987</v>
      </c>
      <c r="S4142" s="267" t="s">
        <v>15456</v>
      </c>
      <c r="T4142" s="272">
        <v>42515</v>
      </c>
      <c r="U4142" s="272"/>
      <c r="V4142" s="272">
        <v>42527</v>
      </c>
      <c r="W4142" s="272">
        <v>42527</v>
      </c>
      <c r="X4142" s="267" t="s">
        <v>15562</v>
      </c>
      <c r="Y4142" s="763">
        <v>973460.29</v>
      </c>
      <c r="Z4142" s="267" t="s">
        <v>15487</v>
      </c>
      <c r="AA4142" s="267" t="s">
        <v>2987</v>
      </c>
    </row>
    <row r="4143" spans="1:27" ht="157.5">
      <c r="A4143" s="475" t="s">
        <v>29865</v>
      </c>
      <c r="B4143" s="1157" t="s">
        <v>2741</v>
      </c>
      <c r="C4143" s="267" t="s">
        <v>15023</v>
      </c>
      <c r="D4143" s="267" t="s">
        <v>272</v>
      </c>
      <c r="E4143" s="761" t="s">
        <v>15237</v>
      </c>
      <c r="F4143" s="267" t="s">
        <v>7778</v>
      </c>
      <c r="G4143" s="267" t="s">
        <v>1403</v>
      </c>
      <c r="H4143" s="267" t="s">
        <v>15563</v>
      </c>
      <c r="I4143" s="267" t="s">
        <v>15564</v>
      </c>
      <c r="J4143" s="280">
        <v>1</v>
      </c>
      <c r="K4143" s="280">
        <v>1</v>
      </c>
      <c r="L4143" s="280">
        <v>0</v>
      </c>
      <c r="M4143" s="117">
        <v>993381.4</v>
      </c>
      <c r="N4143" s="117">
        <v>966446.91</v>
      </c>
      <c r="O4143" s="117">
        <f t="shared" si="141"/>
        <v>26934.489999999991</v>
      </c>
      <c r="P4143" s="764">
        <f t="shared" si="142"/>
        <v>2.7113946365414119E-2</v>
      </c>
      <c r="Q4143" s="267" t="s">
        <v>15487</v>
      </c>
      <c r="R4143" s="267" t="s">
        <v>2987</v>
      </c>
      <c r="S4143" s="267" t="s">
        <v>15456</v>
      </c>
      <c r="T4143" s="272">
        <v>42515</v>
      </c>
      <c r="U4143" s="272"/>
      <c r="V4143" s="272">
        <v>42527</v>
      </c>
      <c r="W4143" s="272">
        <v>42527</v>
      </c>
      <c r="X4143" s="267" t="s">
        <v>15565</v>
      </c>
      <c r="Y4143" s="763">
        <v>966446.91</v>
      </c>
      <c r="Z4143" s="267" t="s">
        <v>15487</v>
      </c>
      <c r="AA4143" s="267" t="s">
        <v>2987</v>
      </c>
    </row>
    <row r="4144" spans="1:27" ht="45">
      <c r="A4144" s="475" t="s">
        <v>29866</v>
      </c>
      <c r="B4144" s="1157" t="s">
        <v>2741</v>
      </c>
      <c r="C4144" s="267" t="s">
        <v>15023</v>
      </c>
      <c r="D4144" s="267" t="s">
        <v>272</v>
      </c>
      <c r="E4144" s="761" t="s">
        <v>15237</v>
      </c>
      <c r="F4144" s="267" t="s">
        <v>15566</v>
      </c>
      <c r="G4144" s="267" t="s">
        <v>1403</v>
      </c>
      <c r="H4144" s="267" t="s">
        <v>15567</v>
      </c>
      <c r="I4144" s="267" t="s">
        <v>15568</v>
      </c>
      <c r="J4144" s="280">
        <v>1</v>
      </c>
      <c r="K4144" s="280">
        <v>1</v>
      </c>
      <c r="L4144" s="280">
        <v>0</v>
      </c>
      <c r="M4144" s="117">
        <v>305667</v>
      </c>
      <c r="N4144" s="117">
        <v>228915</v>
      </c>
      <c r="O4144" s="117">
        <f t="shared" si="141"/>
        <v>76752</v>
      </c>
      <c r="P4144" s="764">
        <f t="shared" si="142"/>
        <v>0.25109678179195005</v>
      </c>
      <c r="Q4144" s="267" t="s">
        <v>15253</v>
      </c>
      <c r="R4144" s="267" t="s">
        <v>2510</v>
      </c>
      <c r="S4144" s="267" t="s">
        <v>15254</v>
      </c>
      <c r="T4144" s="272">
        <v>42515</v>
      </c>
      <c r="U4144" s="272"/>
      <c r="V4144" s="272">
        <v>42527</v>
      </c>
      <c r="W4144" s="272">
        <v>42527</v>
      </c>
      <c r="X4144" s="267" t="s">
        <v>15569</v>
      </c>
      <c r="Y4144" s="763">
        <v>228915</v>
      </c>
      <c r="Z4144" s="267" t="s">
        <v>15253</v>
      </c>
      <c r="AA4144" s="267" t="s">
        <v>2510</v>
      </c>
    </row>
    <row r="4145" spans="1:27" ht="135">
      <c r="A4145" s="475" t="s">
        <v>29867</v>
      </c>
      <c r="B4145" s="1157" t="s">
        <v>2741</v>
      </c>
      <c r="C4145" s="267" t="s">
        <v>15023</v>
      </c>
      <c r="D4145" s="267" t="s">
        <v>261</v>
      </c>
      <c r="E4145" s="761" t="s">
        <v>15570</v>
      </c>
      <c r="F4145" s="267" t="s">
        <v>15535</v>
      </c>
      <c r="G4145" s="772" t="s">
        <v>15571</v>
      </c>
      <c r="H4145" s="267" t="s">
        <v>15572</v>
      </c>
      <c r="I4145" s="772" t="s">
        <v>15573</v>
      </c>
      <c r="J4145" s="280">
        <v>10</v>
      </c>
      <c r="K4145" s="280">
        <v>6</v>
      </c>
      <c r="L4145" s="280">
        <v>4</v>
      </c>
      <c r="M4145" s="117">
        <v>757473.12</v>
      </c>
      <c r="N4145" s="117">
        <v>492357.27</v>
      </c>
      <c r="O4145" s="117">
        <f t="shared" si="141"/>
        <v>265115.84999999998</v>
      </c>
      <c r="P4145" s="764">
        <f t="shared" si="142"/>
        <v>0.35000034060614582</v>
      </c>
      <c r="Q4145" s="267" t="s">
        <v>8400</v>
      </c>
      <c r="R4145" s="267" t="s">
        <v>2456</v>
      </c>
      <c r="S4145" s="267" t="s">
        <v>15574</v>
      </c>
      <c r="T4145" s="272">
        <v>42516</v>
      </c>
      <c r="U4145" s="272"/>
      <c r="V4145" s="272">
        <v>42528</v>
      </c>
      <c r="W4145" s="272">
        <v>42531</v>
      </c>
      <c r="X4145" s="267" t="s">
        <v>15575</v>
      </c>
      <c r="Y4145" s="763">
        <v>492357.27</v>
      </c>
      <c r="Z4145" s="267" t="s">
        <v>8400</v>
      </c>
      <c r="AA4145" s="267" t="s">
        <v>2456</v>
      </c>
    </row>
    <row r="4146" spans="1:27" ht="67.5">
      <c r="A4146" s="475" t="s">
        <v>29868</v>
      </c>
      <c r="B4146" s="1157" t="s">
        <v>2741</v>
      </c>
      <c r="C4146" s="267" t="s">
        <v>15023</v>
      </c>
      <c r="D4146" s="267" t="s">
        <v>261</v>
      </c>
      <c r="E4146" s="761" t="s">
        <v>15237</v>
      </c>
      <c r="F4146" s="267" t="s">
        <v>7778</v>
      </c>
      <c r="G4146" s="772" t="s">
        <v>612</v>
      </c>
      <c r="H4146" s="267" t="s">
        <v>15576</v>
      </c>
      <c r="I4146" s="772" t="s">
        <v>15577</v>
      </c>
      <c r="J4146" s="280">
        <v>6</v>
      </c>
      <c r="K4146" s="280">
        <v>6</v>
      </c>
      <c r="L4146" s="280">
        <v>0</v>
      </c>
      <c r="M4146" s="117">
        <v>987899.9</v>
      </c>
      <c r="N4146" s="117">
        <v>373881.5</v>
      </c>
      <c r="O4146" s="117">
        <f t="shared" si="141"/>
        <v>614018.4</v>
      </c>
      <c r="P4146" s="764">
        <f t="shared" si="142"/>
        <v>0.62153908508341782</v>
      </c>
      <c r="Q4146" s="267" t="s">
        <v>15578</v>
      </c>
      <c r="R4146" s="267" t="s">
        <v>15579</v>
      </c>
      <c r="S4146" s="267" t="s">
        <v>15580</v>
      </c>
      <c r="T4146" s="272">
        <v>42517</v>
      </c>
      <c r="U4146" s="272"/>
      <c r="V4146" s="272">
        <v>42529</v>
      </c>
      <c r="W4146" s="272">
        <v>42531</v>
      </c>
      <c r="X4146" s="267" t="s">
        <v>15581</v>
      </c>
      <c r="Y4146" s="763">
        <v>373881.5</v>
      </c>
      <c r="Z4146" s="267" t="s">
        <v>15578</v>
      </c>
      <c r="AA4146" s="267" t="s">
        <v>15579</v>
      </c>
    </row>
    <row r="4147" spans="1:27" ht="78.75">
      <c r="A4147" s="475" t="s">
        <v>29869</v>
      </c>
      <c r="B4147" s="1157" t="s">
        <v>2741</v>
      </c>
      <c r="C4147" s="267" t="s">
        <v>15023</v>
      </c>
      <c r="D4147" s="267" t="s">
        <v>261</v>
      </c>
      <c r="E4147" s="761" t="s">
        <v>15582</v>
      </c>
      <c r="F4147" s="267" t="s">
        <v>15490</v>
      </c>
      <c r="G4147" s="267" t="s">
        <v>15491</v>
      </c>
      <c r="H4147" s="267" t="s">
        <v>15583</v>
      </c>
      <c r="I4147" s="772" t="s">
        <v>8587</v>
      </c>
      <c r="J4147" s="280">
        <v>16</v>
      </c>
      <c r="K4147" s="280">
        <v>12</v>
      </c>
      <c r="L4147" s="280">
        <v>4</v>
      </c>
      <c r="M4147" s="117">
        <v>1115879.07</v>
      </c>
      <c r="N4147" s="117">
        <v>444832.55</v>
      </c>
      <c r="O4147" s="117">
        <f t="shared" si="141"/>
        <v>671046.52</v>
      </c>
      <c r="P4147" s="764">
        <f t="shared" si="142"/>
        <v>0.60136132851743507</v>
      </c>
      <c r="Q4147" s="267" t="s">
        <v>15584</v>
      </c>
      <c r="R4147" s="267" t="s">
        <v>15585</v>
      </c>
      <c r="S4147" s="267" t="s">
        <v>15586</v>
      </c>
      <c r="T4147" s="272">
        <v>42509</v>
      </c>
      <c r="U4147" s="272"/>
      <c r="V4147" s="272">
        <v>42535</v>
      </c>
      <c r="W4147" s="272">
        <v>42536</v>
      </c>
      <c r="X4147" s="267" t="s">
        <v>15587</v>
      </c>
      <c r="Y4147" s="763">
        <v>444832.55</v>
      </c>
      <c r="Z4147" s="267" t="s">
        <v>15584</v>
      </c>
      <c r="AA4147" s="267" t="s">
        <v>15585</v>
      </c>
    </row>
    <row r="4148" spans="1:27" ht="45">
      <c r="A4148" s="475" t="s">
        <v>29870</v>
      </c>
      <c r="B4148" s="1157" t="s">
        <v>2741</v>
      </c>
      <c r="C4148" s="267" t="s">
        <v>15023</v>
      </c>
      <c r="D4148" s="267" t="s">
        <v>261</v>
      </c>
      <c r="E4148" s="761" t="s">
        <v>15237</v>
      </c>
      <c r="F4148" s="267" t="s">
        <v>7778</v>
      </c>
      <c r="G4148" s="772" t="s">
        <v>612</v>
      </c>
      <c r="H4148" s="267" t="s">
        <v>15588</v>
      </c>
      <c r="I4148" s="772" t="s">
        <v>15589</v>
      </c>
      <c r="J4148" s="280">
        <v>3</v>
      </c>
      <c r="K4148" s="280">
        <v>3</v>
      </c>
      <c r="L4148" s="280">
        <v>0</v>
      </c>
      <c r="M4148" s="117">
        <v>580434.9</v>
      </c>
      <c r="N4148" s="117">
        <v>522377.12</v>
      </c>
      <c r="O4148" s="117">
        <f t="shared" si="141"/>
        <v>58057.780000000028</v>
      </c>
      <c r="P4148" s="764">
        <f t="shared" si="142"/>
        <v>0.10002461947067626</v>
      </c>
      <c r="Q4148" s="267" t="s">
        <v>15253</v>
      </c>
      <c r="R4148" s="267" t="s">
        <v>2510</v>
      </c>
      <c r="S4148" s="267" t="s">
        <v>15254</v>
      </c>
      <c r="T4148" s="272">
        <v>42520</v>
      </c>
      <c r="U4148" s="272"/>
      <c r="V4148" s="272">
        <v>42545</v>
      </c>
      <c r="W4148" s="272">
        <v>42549</v>
      </c>
      <c r="X4148" s="267" t="s">
        <v>15590</v>
      </c>
      <c r="Y4148" s="763">
        <v>444020.55</v>
      </c>
      <c r="Z4148" s="267" t="s">
        <v>15253</v>
      </c>
      <c r="AA4148" s="267" t="s">
        <v>2510</v>
      </c>
    </row>
    <row r="4149" spans="1:27" ht="33.75">
      <c r="A4149" s="475" t="s">
        <v>29871</v>
      </c>
      <c r="B4149" s="1157" t="s">
        <v>2741</v>
      </c>
      <c r="C4149" s="267" t="s">
        <v>15023</v>
      </c>
      <c r="D4149" s="267" t="s">
        <v>261</v>
      </c>
      <c r="E4149" s="761" t="s">
        <v>15237</v>
      </c>
      <c r="F4149" s="267" t="s">
        <v>7778</v>
      </c>
      <c r="G4149" s="772" t="s">
        <v>612</v>
      </c>
      <c r="H4149" s="267" t="s">
        <v>15591</v>
      </c>
      <c r="I4149" s="772" t="s">
        <v>13805</v>
      </c>
      <c r="J4149" s="280">
        <v>2</v>
      </c>
      <c r="K4149" s="280">
        <v>2</v>
      </c>
      <c r="L4149" s="280">
        <v>0</v>
      </c>
      <c r="M4149" s="117">
        <v>943546</v>
      </c>
      <c r="N4149" s="117">
        <v>801802.7</v>
      </c>
      <c r="O4149" s="117">
        <f t="shared" si="141"/>
        <v>141743.30000000005</v>
      </c>
      <c r="P4149" s="764">
        <f t="shared" si="142"/>
        <v>0.15022404843007128</v>
      </c>
      <c r="Q4149" s="267" t="s">
        <v>15031</v>
      </c>
      <c r="R4149" s="267" t="s">
        <v>2987</v>
      </c>
      <c r="S4149" s="267" t="s">
        <v>15456</v>
      </c>
      <c r="T4149" s="272">
        <v>42522</v>
      </c>
      <c r="U4149" s="272"/>
      <c r="V4149" s="272">
        <v>42535</v>
      </c>
      <c r="W4149" s="272">
        <v>42535</v>
      </c>
      <c r="X4149" s="267" t="s">
        <v>15592</v>
      </c>
      <c r="Y4149" s="763">
        <v>801802.7</v>
      </c>
      <c r="Z4149" s="267" t="s">
        <v>15031</v>
      </c>
      <c r="AA4149" s="267" t="s">
        <v>2987</v>
      </c>
    </row>
    <row r="4150" spans="1:27" ht="56.25">
      <c r="A4150" s="475" t="s">
        <v>29872</v>
      </c>
      <c r="B4150" s="1157" t="s">
        <v>2741</v>
      </c>
      <c r="C4150" s="267" t="s">
        <v>15023</v>
      </c>
      <c r="D4150" s="267" t="s">
        <v>261</v>
      </c>
      <c r="E4150" s="761" t="s">
        <v>15593</v>
      </c>
      <c r="F4150" s="267" t="s">
        <v>15566</v>
      </c>
      <c r="G4150" s="267" t="s">
        <v>1273</v>
      </c>
      <c r="H4150" s="267" t="s">
        <v>15594</v>
      </c>
      <c r="I4150" s="267" t="s">
        <v>15595</v>
      </c>
      <c r="J4150" s="280">
        <v>2</v>
      </c>
      <c r="K4150" s="280">
        <v>2</v>
      </c>
      <c r="L4150" s="280">
        <v>0</v>
      </c>
      <c r="M4150" s="117">
        <v>589179.55000000005</v>
      </c>
      <c r="N4150" s="117">
        <v>352100</v>
      </c>
      <c r="O4150" s="117">
        <f t="shared" si="141"/>
        <v>237079.55000000005</v>
      </c>
      <c r="P4150" s="764">
        <f t="shared" si="142"/>
        <v>0.40238930560302039</v>
      </c>
      <c r="Q4150" s="267" t="s">
        <v>15596</v>
      </c>
      <c r="R4150" s="267" t="s">
        <v>15079</v>
      </c>
      <c r="S4150" s="267" t="s">
        <v>15597</v>
      </c>
      <c r="T4150" s="272">
        <v>42528</v>
      </c>
      <c r="U4150" s="272"/>
      <c r="V4150" s="272">
        <v>42541</v>
      </c>
      <c r="W4150" s="272">
        <v>42542</v>
      </c>
      <c r="X4150" s="267" t="s">
        <v>15598</v>
      </c>
      <c r="Y4150" s="763">
        <v>352100</v>
      </c>
      <c r="Z4150" s="267" t="s">
        <v>15596</v>
      </c>
      <c r="AA4150" s="267" t="s">
        <v>15079</v>
      </c>
    </row>
    <row r="4151" spans="1:27" ht="146.25">
      <c r="A4151" s="475" t="s">
        <v>29873</v>
      </c>
      <c r="B4151" s="1157" t="s">
        <v>2741</v>
      </c>
      <c r="C4151" s="267" t="s">
        <v>15023</v>
      </c>
      <c r="D4151" s="267" t="s">
        <v>261</v>
      </c>
      <c r="E4151" s="761" t="s">
        <v>15599</v>
      </c>
      <c r="F4151" s="267" t="s">
        <v>15566</v>
      </c>
      <c r="G4151" s="267" t="s">
        <v>1273</v>
      </c>
      <c r="H4151" s="267" t="s">
        <v>15600</v>
      </c>
      <c r="I4151" s="267" t="s">
        <v>15601</v>
      </c>
      <c r="J4151" s="280">
        <v>6</v>
      </c>
      <c r="K4151" s="280">
        <v>5</v>
      </c>
      <c r="L4151" s="280">
        <v>1</v>
      </c>
      <c r="M4151" s="117">
        <v>649672.30000000005</v>
      </c>
      <c r="N4151" s="117">
        <v>561966.57999999996</v>
      </c>
      <c r="O4151" s="117">
        <f t="shared" si="141"/>
        <v>87705.720000000088</v>
      </c>
      <c r="P4151" s="764">
        <f t="shared" si="142"/>
        <v>0.13499993766087931</v>
      </c>
      <c r="Q4151" s="267" t="s">
        <v>15602</v>
      </c>
      <c r="R4151" s="267" t="s">
        <v>15603</v>
      </c>
      <c r="S4151" s="267" t="s">
        <v>15604</v>
      </c>
      <c r="T4151" s="272">
        <v>42524</v>
      </c>
      <c r="U4151" s="272"/>
      <c r="V4151" s="272">
        <v>42535</v>
      </c>
      <c r="W4151" s="272">
        <v>42535</v>
      </c>
      <c r="X4151" s="267" t="s">
        <v>15605</v>
      </c>
      <c r="Y4151" s="763">
        <v>561966.57999999996</v>
      </c>
      <c r="Z4151" s="267" t="s">
        <v>15602</v>
      </c>
      <c r="AA4151" s="267" t="s">
        <v>15603</v>
      </c>
    </row>
    <row r="4152" spans="1:27" ht="67.5">
      <c r="A4152" s="475" t="s">
        <v>29874</v>
      </c>
      <c r="B4152" s="1157" t="s">
        <v>2741</v>
      </c>
      <c r="C4152" s="267" t="s">
        <v>15023</v>
      </c>
      <c r="D4152" s="267" t="s">
        <v>272</v>
      </c>
      <c r="E4152" s="761" t="s">
        <v>15606</v>
      </c>
      <c r="F4152" s="267" t="s">
        <v>15566</v>
      </c>
      <c r="G4152" s="267" t="s">
        <v>681</v>
      </c>
      <c r="H4152" s="267" t="s">
        <v>15607</v>
      </c>
      <c r="I4152" s="267" t="s">
        <v>15608</v>
      </c>
      <c r="J4152" s="280">
        <v>1</v>
      </c>
      <c r="K4152" s="280">
        <v>1</v>
      </c>
      <c r="L4152" s="280">
        <v>0</v>
      </c>
      <c r="M4152" s="117">
        <v>1139936.7</v>
      </c>
      <c r="N4152" s="117">
        <v>1139900</v>
      </c>
      <c r="O4152" s="117">
        <f t="shared" si="141"/>
        <v>36.699999999953434</v>
      </c>
      <c r="P4152" s="764">
        <f t="shared" si="142"/>
        <v>3.219477011307157E-5</v>
      </c>
      <c r="Q4152" s="267" t="s">
        <v>15596</v>
      </c>
      <c r="R4152" s="267" t="s">
        <v>15609</v>
      </c>
      <c r="S4152" s="267" t="s">
        <v>15610</v>
      </c>
      <c r="T4152" s="272">
        <v>42528</v>
      </c>
      <c r="U4152" s="272"/>
      <c r="V4152" s="272">
        <v>42541</v>
      </c>
      <c r="W4152" s="272">
        <v>42541</v>
      </c>
      <c r="X4152" s="267" t="s">
        <v>15611</v>
      </c>
      <c r="Y4152" s="763">
        <v>1139900</v>
      </c>
      <c r="Z4152" s="267" t="s">
        <v>15596</v>
      </c>
      <c r="AA4152" s="267" t="s">
        <v>15609</v>
      </c>
    </row>
    <row r="4153" spans="1:27" ht="56.25">
      <c r="A4153" s="475" t="s">
        <v>29875</v>
      </c>
      <c r="B4153" s="1157" t="s">
        <v>2741</v>
      </c>
      <c r="C4153" s="267" t="s">
        <v>15023</v>
      </c>
      <c r="D4153" s="267" t="s">
        <v>261</v>
      </c>
      <c r="E4153" s="761" t="s">
        <v>15612</v>
      </c>
      <c r="F4153" s="267" t="s">
        <v>647</v>
      </c>
      <c r="G4153" s="267" t="s">
        <v>2990</v>
      </c>
      <c r="H4153" s="762" t="s">
        <v>15613</v>
      </c>
      <c r="I4153" s="267" t="s">
        <v>15614</v>
      </c>
      <c r="J4153" s="280">
        <v>7</v>
      </c>
      <c r="K4153" s="280">
        <v>5</v>
      </c>
      <c r="L4153" s="280">
        <v>2</v>
      </c>
      <c r="M4153" s="117">
        <v>193747</v>
      </c>
      <c r="N4153" s="117">
        <v>119469.37</v>
      </c>
      <c r="O4153" s="117">
        <f t="shared" si="141"/>
        <v>74277.63</v>
      </c>
      <c r="P4153" s="764">
        <f t="shared" si="142"/>
        <v>0.38337434902217843</v>
      </c>
      <c r="Q4153" s="267" t="s">
        <v>15300</v>
      </c>
      <c r="R4153" s="267" t="s">
        <v>1263</v>
      </c>
      <c r="S4153" s="267" t="s">
        <v>15615</v>
      </c>
      <c r="T4153" s="272">
        <v>42538</v>
      </c>
      <c r="U4153" s="272"/>
      <c r="V4153" s="272">
        <v>42552</v>
      </c>
      <c r="W4153" s="272">
        <v>42556</v>
      </c>
      <c r="X4153" s="267" t="s">
        <v>15616</v>
      </c>
      <c r="Y4153" s="763">
        <v>119469.37</v>
      </c>
      <c r="Z4153" s="267" t="s">
        <v>15300</v>
      </c>
      <c r="AA4153" s="267" t="s">
        <v>1263</v>
      </c>
    </row>
    <row r="4154" spans="1:27" ht="56.25">
      <c r="A4154" s="475" t="s">
        <v>29876</v>
      </c>
      <c r="B4154" s="1157" t="s">
        <v>2741</v>
      </c>
      <c r="C4154" s="267" t="s">
        <v>15023</v>
      </c>
      <c r="D4154" s="267" t="s">
        <v>272</v>
      </c>
      <c r="E4154" s="761" t="s">
        <v>15617</v>
      </c>
      <c r="F4154" s="267" t="s">
        <v>681</v>
      </c>
      <c r="G4154" s="267" t="s">
        <v>1075</v>
      </c>
      <c r="H4154" s="762" t="s">
        <v>15618</v>
      </c>
      <c r="I4154" s="267" t="s">
        <v>15619</v>
      </c>
      <c r="J4154" s="280">
        <v>2</v>
      </c>
      <c r="K4154" s="280">
        <v>1</v>
      </c>
      <c r="L4154" s="280">
        <v>1</v>
      </c>
      <c r="M4154" s="117">
        <v>199066.66</v>
      </c>
      <c r="N4154" s="117">
        <v>198000</v>
      </c>
      <c r="O4154" s="117">
        <f t="shared" si="141"/>
        <v>1066.6600000000035</v>
      </c>
      <c r="P4154" s="764">
        <f t="shared" si="142"/>
        <v>5.3583056047657781E-3</v>
      </c>
      <c r="Q4154" s="267" t="s">
        <v>15596</v>
      </c>
      <c r="R4154" s="267" t="s">
        <v>15079</v>
      </c>
      <c r="S4154" s="267" t="s">
        <v>15620</v>
      </c>
      <c r="T4154" s="272">
        <v>42537</v>
      </c>
      <c r="U4154" s="272"/>
      <c r="V4154" s="272">
        <v>42550</v>
      </c>
      <c r="W4154" s="272">
        <v>42552</v>
      </c>
      <c r="X4154" s="267" t="s">
        <v>15621</v>
      </c>
      <c r="Y4154" s="763">
        <v>198000</v>
      </c>
      <c r="Z4154" s="267" t="s">
        <v>15596</v>
      </c>
      <c r="AA4154" s="267" t="s">
        <v>15079</v>
      </c>
    </row>
    <row r="4155" spans="1:27" ht="45">
      <c r="A4155" s="475" t="s">
        <v>29877</v>
      </c>
      <c r="B4155" s="1157" t="s">
        <v>2741</v>
      </c>
      <c r="C4155" s="267" t="s">
        <v>15023</v>
      </c>
      <c r="D4155" s="267" t="s">
        <v>261</v>
      </c>
      <c r="E4155" s="761" t="s">
        <v>15375</v>
      </c>
      <c r="F4155" s="267" t="s">
        <v>1075</v>
      </c>
      <c r="G4155" s="267" t="s">
        <v>2153</v>
      </c>
      <c r="H4155" s="762" t="s">
        <v>15622</v>
      </c>
      <c r="I4155" s="267" t="s">
        <v>13851</v>
      </c>
      <c r="J4155" s="280">
        <v>6</v>
      </c>
      <c r="K4155" s="280">
        <v>6</v>
      </c>
      <c r="L4155" s="280">
        <v>0</v>
      </c>
      <c r="M4155" s="117">
        <v>1665706.24</v>
      </c>
      <c r="N4155" s="117">
        <v>710241.47</v>
      </c>
      <c r="O4155" s="117">
        <f t="shared" si="141"/>
        <v>955464.77</v>
      </c>
      <c r="P4155" s="764">
        <f t="shared" si="142"/>
        <v>0.57360940786293746</v>
      </c>
      <c r="Q4155" s="267" t="s">
        <v>15623</v>
      </c>
      <c r="R4155" s="267" t="s">
        <v>15422</v>
      </c>
      <c r="S4155" s="267" t="s">
        <v>15624</v>
      </c>
      <c r="T4155" s="272">
        <v>42537</v>
      </c>
      <c r="U4155" s="272"/>
      <c r="V4155" s="272">
        <v>42550</v>
      </c>
      <c r="W4155" s="272">
        <v>42552</v>
      </c>
      <c r="X4155" s="267" t="s">
        <v>15625</v>
      </c>
      <c r="Y4155" s="763">
        <v>710241.47</v>
      </c>
      <c r="Z4155" s="267" t="s">
        <v>15421</v>
      </c>
      <c r="AA4155" s="267" t="s">
        <v>15422</v>
      </c>
    </row>
    <row r="4156" spans="1:27" ht="45">
      <c r="A4156" s="475" t="s">
        <v>29878</v>
      </c>
      <c r="B4156" s="1157" t="s">
        <v>2741</v>
      </c>
      <c r="C4156" s="267" t="s">
        <v>15023</v>
      </c>
      <c r="D4156" s="267" t="s">
        <v>272</v>
      </c>
      <c r="E4156" s="761" t="s">
        <v>15626</v>
      </c>
      <c r="F4156" s="267" t="s">
        <v>681</v>
      </c>
      <c r="G4156" s="267" t="s">
        <v>1075</v>
      </c>
      <c r="H4156" s="762" t="s">
        <v>15627</v>
      </c>
      <c r="I4156" s="267" t="s">
        <v>15628</v>
      </c>
      <c r="J4156" s="280">
        <v>1</v>
      </c>
      <c r="K4156" s="280">
        <v>1</v>
      </c>
      <c r="L4156" s="280">
        <v>0</v>
      </c>
      <c r="M4156" s="117">
        <v>1832673</v>
      </c>
      <c r="N4156" s="117">
        <v>1832673</v>
      </c>
      <c r="O4156" s="117">
        <f t="shared" si="141"/>
        <v>0</v>
      </c>
      <c r="P4156" s="764">
        <f t="shared" si="142"/>
        <v>0</v>
      </c>
      <c r="Q4156" s="267" t="s">
        <v>15629</v>
      </c>
      <c r="R4156" s="267" t="s">
        <v>15630</v>
      </c>
      <c r="S4156" s="267" t="s">
        <v>15631</v>
      </c>
      <c r="T4156" s="272">
        <v>42530</v>
      </c>
      <c r="U4156" s="272"/>
      <c r="V4156" s="272">
        <v>42541</v>
      </c>
      <c r="W4156" s="272">
        <v>42542</v>
      </c>
      <c r="X4156" s="267" t="s">
        <v>15632</v>
      </c>
      <c r="Y4156" s="763">
        <v>1832673</v>
      </c>
      <c r="Z4156" s="267" t="s">
        <v>15629</v>
      </c>
      <c r="AA4156" s="267" t="s">
        <v>15630</v>
      </c>
    </row>
    <row r="4157" spans="1:27" ht="56.25">
      <c r="A4157" s="475" t="s">
        <v>29879</v>
      </c>
      <c r="B4157" s="1157" t="s">
        <v>2741</v>
      </c>
      <c r="C4157" s="267" t="s">
        <v>15023</v>
      </c>
      <c r="D4157" s="267" t="s">
        <v>261</v>
      </c>
      <c r="E4157" s="761" t="s">
        <v>15626</v>
      </c>
      <c r="F4157" s="267" t="s">
        <v>861</v>
      </c>
      <c r="G4157" s="267" t="s">
        <v>10338</v>
      </c>
      <c r="H4157" s="762" t="s">
        <v>15633</v>
      </c>
      <c r="I4157" s="267" t="s">
        <v>15634</v>
      </c>
      <c r="J4157" s="280">
        <v>3</v>
      </c>
      <c r="K4157" s="280">
        <v>3</v>
      </c>
      <c r="L4157" s="280">
        <v>0</v>
      </c>
      <c r="M4157" s="117">
        <v>1471851.32</v>
      </c>
      <c r="N4157" s="117">
        <v>1133321.2</v>
      </c>
      <c r="O4157" s="117">
        <f t="shared" si="141"/>
        <v>338530.12000000011</v>
      </c>
      <c r="P4157" s="764">
        <f t="shared" si="142"/>
        <v>0.23000293263316848</v>
      </c>
      <c r="Q4157" s="267" t="s">
        <v>15397</v>
      </c>
      <c r="R4157" s="267" t="s">
        <v>15398</v>
      </c>
      <c r="S4157" s="267" t="s">
        <v>15635</v>
      </c>
      <c r="T4157" s="272">
        <v>42543</v>
      </c>
      <c r="U4157" s="272"/>
      <c r="V4157" s="272">
        <v>42556</v>
      </c>
      <c r="W4157" s="272">
        <v>42556</v>
      </c>
      <c r="X4157" s="267" t="s">
        <v>15636</v>
      </c>
      <c r="Y4157" s="763">
        <v>1133321.2</v>
      </c>
      <c r="Z4157" s="267" t="s">
        <v>15397</v>
      </c>
      <c r="AA4157" s="267" t="s">
        <v>15398</v>
      </c>
    </row>
    <row r="4158" spans="1:27" ht="45">
      <c r="A4158" s="475" t="s">
        <v>29880</v>
      </c>
      <c r="B4158" s="1157" t="s">
        <v>2741</v>
      </c>
      <c r="C4158" s="267" t="s">
        <v>15023</v>
      </c>
      <c r="D4158" s="267" t="s">
        <v>272</v>
      </c>
      <c r="E4158" s="761" t="s">
        <v>2991</v>
      </c>
      <c r="F4158" s="267" t="s">
        <v>861</v>
      </c>
      <c r="G4158" s="267" t="s">
        <v>10338</v>
      </c>
      <c r="H4158" s="762" t="s">
        <v>15637</v>
      </c>
      <c r="I4158" s="761" t="s">
        <v>1642</v>
      </c>
      <c r="J4158" s="280">
        <v>1</v>
      </c>
      <c r="K4158" s="280">
        <v>1</v>
      </c>
      <c r="L4158" s="280">
        <v>0</v>
      </c>
      <c r="M4158" s="117">
        <v>99000</v>
      </c>
      <c r="N4158" s="117">
        <v>44995</v>
      </c>
      <c r="O4158" s="117">
        <f t="shared" si="141"/>
        <v>54005</v>
      </c>
      <c r="P4158" s="764">
        <f t="shared" si="142"/>
        <v>0.54550505050505049</v>
      </c>
      <c r="Q4158" s="267" t="s">
        <v>15638</v>
      </c>
      <c r="R4158" s="267" t="s">
        <v>15639</v>
      </c>
      <c r="S4158" s="267" t="s">
        <v>15640</v>
      </c>
      <c r="T4158" s="272">
        <v>42531</v>
      </c>
      <c r="U4158" s="272"/>
      <c r="V4158" s="272">
        <v>42541</v>
      </c>
      <c r="W4158" s="272">
        <v>42543</v>
      </c>
      <c r="X4158" s="267" t="s">
        <v>15641</v>
      </c>
      <c r="Y4158" s="763">
        <v>44995</v>
      </c>
      <c r="Z4158" s="267" t="s">
        <v>15638</v>
      </c>
      <c r="AA4158" s="267" t="s">
        <v>15639</v>
      </c>
    </row>
    <row r="4159" spans="1:27" ht="45">
      <c r="A4159" s="475" t="s">
        <v>29881</v>
      </c>
      <c r="B4159" s="1157" t="s">
        <v>2741</v>
      </c>
      <c r="C4159" s="267" t="s">
        <v>15023</v>
      </c>
      <c r="D4159" s="267" t="s">
        <v>830</v>
      </c>
      <c r="E4159" s="267" t="s">
        <v>15148</v>
      </c>
      <c r="F4159" s="267" t="s">
        <v>15642</v>
      </c>
      <c r="G4159" s="267"/>
      <c r="H4159" s="267"/>
      <c r="I4159" s="267" t="s">
        <v>992</v>
      </c>
      <c r="J4159" s="280">
        <v>1</v>
      </c>
      <c r="K4159" s="280">
        <v>1</v>
      </c>
      <c r="L4159" s="280">
        <v>0</v>
      </c>
      <c r="M4159" s="117">
        <v>230829.3</v>
      </c>
      <c r="N4159" s="117">
        <v>230829.3</v>
      </c>
      <c r="O4159" s="117">
        <f t="shared" si="141"/>
        <v>0</v>
      </c>
      <c r="P4159" s="764">
        <f t="shared" si="142"/>
        <v>0</v>
      </c>
      <c r="Q4159" s="267" t="s">
        <v>11190</v>
      </c>
      <c r="R4159" s="267" t="s">
        <v>15158</v>
      </c>
      <c r="S4159" s="267" t="s">
        <v>15159</v>
      </c>
      <c r="T4159" s="272"/>
      <c r="U4159" s="272"/>
      <c r="V4159" s="272">
        <v>42538</v>
      </c>
      <c r="W4159" s="272">
        <v>42541</v>
      </c>
      <c r="X4159" s="267" t="s">
        <v>15643</v>
      </c>
      <c r="Y4159" s="763">
        <v>230829.3</v>
      </c>
      <c r="Z4159" s="267" t="s">
        <v>11190</v>
      </c>
      <c r="AA4159" s="267" t="s">
        <v>15158</v>
      </c>
    </row>
    <row r="4160" spans="1:27" ht="45">
      <c r="A4160" s="475" t="s">
        <v>29882</v>
      </c>
      <c r="B4160" s="1157" t="s">
        <v>2741</v>
      </c>
      <c r="C4160" s="267" t="s">
        <v>15023</v>
      </c>
      <c r="D4160" s="267" t="s">
        <v>830</v>
      </c>
      <c r="E4160" s="267" t="s">
        <v>15148</v>
      </c>
      <c r="F4160" s="267" t="s">
        <v>15642</v>
      </c>
      <c r="G4160" s="772"/>
      <c r="H4160" s="267"/>
      <c r="I4160" s="267" t="s">
        <v>992</v>
      </c>
      <c r="J4160" s="280">
        <v>1</v>
      </c>
      <c r="K4160" s="280">
        <v>1</v>
      </c>
      <c r="L4160" s="280">
        <v>0</v>
      </c>
      <c r="M4160" s="117">
        <v>13181.94</v>
      </c>
      <c r="N4160" s="117">
        <v>13181.94</v>
      </c>
      <c r="O4160" s="117">
        <f t="shared" si="141"/>
        <v>0</v>
      </c>
      <c r="P4160" s="764">
        <f t="shared" si="142"/>
        <v>0</v>
      </c>
      <c r="Q4160" s="267" t="s">
        <v>15644</v>
      </c>
      <c r="R4160" s="267" t="s">
        <v>15645</v>
      </c>
      <c r="S4160" s="267" t="s">
        <v>15646</v>
      </c>
      <c r="T4160" s="272"/>
      <c r="U4160" s="272"/>
      <c r="V4160" s="272">
        <v>42556</v>
      </c>
      <c r="W4160" s="272">
        <v>42556</v>
      </c>
      <c r="X4160" s="267" t="s">
        <v>15647</v>
      </c>
      <c r="Y4160" s="763">
        <v>13181.94</v>
      </c>
      <c r="Z4160" s="267" t="s">
        <v>15644</v>
      </c>
      <c r="AA4160" s="267" t="s">
        <v>15645</v>
      </c>
    </row>
    <row r="4161" spans="1:27" ht="56.25">
      <c r="A4161" s="475" t="s">
        <v>29883</v>
      </c>
      <c r="B4161" s="1157" t="s">
        <v>2741</v>
      </c>
      <c r="C4161" s="267" t="s">
        <v>15023</v>
      </c>
      <c r="D4161" s="267" t="s">
        <v>272</v>
      </c>
      <c r="E4161" s="761" t="s">
        <v>15648</v>
      </c>
      <c r="F4161" s="267" t="s">
        <v>1410</v>
      </c>
      <c r="G4161" s="267" t="s">
        <v>2071</v>
      </c>
      <c r="H4161" s="762" t="s">
        <v>15649</v>
      </c>
      <c r="I4161" s="267" t="s">
        <v>15089</v>
      </c>
      <c r="J4161" s="280">
        <v>1</v>
      </c>
      <c r="K4161" s="280">
        <v>1</v>
      </c>
      <c r="L4161" s="280">
        <v>0</v>
      </c>
      <c r="M4161" s="117">
        <v>606611.53</v>
      </c>
      <c r="N4161" s="117">
        <v>606000</v>
      </c>
      <c r="O4161" s="117">
        <f t="shared" si="141"/>
        <v>611.53000000002794</v>
      </c>
      <c r="P4161" s="764">
        <f t="shared" si="142"/>
        <v>1.0081081050339216E-3</v>
      </c>
      <c r="Q4161" s="267" t="s">
        <v>15650</v>
      </c>
      <c r="R4161" s="267" t="s">
        <v>15651</v>
      </c>
      <c r="S4161" s="267" t="s">
        <v>15652</v>
      </c>
      <c r="T4161" s="272">
        <v>42555</v>
      </c>
      <c r="U4161" s="272"/>
      <c r="V4161" s="272">
        <v>42566</v>
      </c>
      <c r="W4161" s="272">
        <v>42569</v>
      </c>
      <c r="X4161" s="267" t="s">
        <v>15653</v>
      </c>
      <c r="Y4161" s="763">
        <v>606000</v>
      </c>
      <c r="Z4161" s="267" t="s">
        <v>15650</v>
      </c>
      <c r="AA4161" s="267" t="s">
        <v>15651</v>
      </c>
    </row>
    <row r="4162" spans="1:27" ht="45">
      <c r="A4162" s="475" t="s">
        <v>29884</v>
      </c>
      <c r="B4162" s="1157" t="s">
        <v>2741</v>
      </c>
      <c r="C4162" s="267" t="s">
        <v>15023</v>
      </c>
      <c r="D4162" s="267" t="s">
        <v>261</v>
      </c>
      <c r="E4162" s="761" t="s">
        <v>15654</v>
      </c>
      <c r="F4162" s="267" t="s">
        <v>1278</v>
      </c>
      <c r="G4162" s="267" t="s">
        <v>1279</v>
      </c>
      <c r="H4162" s="762" t="s">
        <v>15655</v>
      </c>
      <c r="I4162" s="771" t="s">
        <v>15656</v>
      </c>
      <c r="J4162" s="280">
        <v>2</v>
      </c>
      <c r="K4162" s="280">
        <v>2</v>
      </c>
      <c r="L4162" s="280">
        <v>0</v>
      </c>
      <c r="M4162" s="117">
        <v>703299.33</v>
      </c>
      <c r="N4162" s="117">
        <v>699782.83</v>
      </c>
      <c r="O4162" s="117">
        <f t="shared" si="141"/>
        <v>3516.5</v>
      </c>
      <c r="P4162" s="764">
        <f t="shared" si="142"/>
        <v>5.00000476326346E-3</v>
      </c>
      <c r="Q4162" s="267" t="s">
        <v>15397</v>
      </c>
      <c r="R4162" s="267" t="s">
        <v>15398</v>
      </c>
      <c r="S4162" s="267" t="s">
        <v>15631</v>
      </c>
      <c r="T4162" s="272">
        <v>42562</v>
      </c>
      <c r="U4162" s="272"/>
      <c r="V4162" s="272">
        <v>42573</v>
      </c>
      <c r="W4162" s="272">
        <v>42577</v>
      </c>
      <c r="X4162" s="267" t="s">
        <v>15657</v>
      </c>
      <c r="Y4162" s="763">
        <v>699782.83</v>
      </c>
      <c r="Z4162" s="267" t="s">
        <v>15397</v>
      </c>
      <c r="AA4162" s="267" t="s">
        <v>15398</v>
      </c>
    </row>
    <row r="4163" spans="1:27" ht="56.25">
      <c r="A4163" s="475" t="s">
        <v>29885</v>
      </c>
      <c r="B4163" s="1157" t="s">
        <v>2741</v>
      </c>
      <c r="C4163" s="267" t="s">
        <v>15023</v>
      </c>
      <c r="D4163" s="267" t="s">
        <v>272</v>
      </c>
      <c r="E4163" s="761" t="s">
        <v>15658</v>
      </c>
      <c r="F4163" s="267" t="s">
        <v>1276</v>
      </c>
      <c r="G4163" s="267" t="s">
        <v>1297</v>
      </c>
      <c r="H4163" s="762" t="s">
        <v>15659</v>
      </c>
      <c r="I4163" s="761" t="s">
        <v>13366</v>
      </c>
      <c r="J4163" s="280">
        <v>1</v>
      </c>
      <c r="K4163" s="280">
        <v>1</v>
      </c>
      <c r="L4163" s="280">
        <v>0</v>
      </c>
      <c r="M4163" s="117">
        <v>927913.55</v>
      </c>
      <c r="N4163" s="117">
        <v>886000</v>
      </c>
      <c r="O4163" s="117">
        <f t="shared" si="141"/>
        <v>41913.550000000047</v>
      </c>
      <c r="P4163" s="764">
        <f t="shared" si="142"/>
        <v>4.5169671247930421E-2</v>
      </c>
      <c r="Q4163" s="267" t="s">
        <v>15596</v>
      </c>
      <c r="R4163" s="267" t="s">
        <v>15079</v>
      </c>
      <c r="S4163" s="267" t="s">
        <v>15620</v>
      </c>
      <c r="T4163" s="272">
        <v>42563</v>
      </c>
      <c r="U4163" s="272"/>
      <c r="V4163" s="272">
        <v>42577</v>
      </c>
      <c r="W4163" s="272">
        <v>42577</v>
      </c>
      <c r="X4163" s="267" t="s">
        <v>15660</v>
      </c>
      <c r="Y4163" s="763">
        <v>886000</v>
      </c>
      <c r="Z4163" s="267" t="s">
        <v>15596</v>
      </c>
      <c r="AA4163" s="267" t="s">
        <v>15079</v>
      </c>
    </row>
    <row r="4164" spans="1:27" ht="45">
      <c r="A4164" s="475" t="s">
        <v>29886</v>
      </c>
      <c r="B4164" s="1157" t="s">
        <v>2741</v>
      </c>
      <c r="C4164" s="267" t="s">
        <v>15023</v>
      </c>
      <c r="D4164" s="267" t="s">
        <v>269</v>
      </c>
      <c r="E4164" s="267" t="s">
        <v>15171</v>
      </c>
      <c r="F4164" s="267"/>
      <c r="G4164" s="267"/>
      <c r="H4164" s="267"/>
      <c r="I4164" s="267" t="s">
        <v>841</v>
      </c>
      <c r="J4164" s="280">
        <v>1</v>
      </c>
      <c r="K4164" s="280">
        <v>1</v>
      </c>
      <c r="L4164" s="280">
        <v>0</v>
      </c>
      <c r="M4164" s="117">
        <v>7964.74</v>
      </c>
      <c r="N4164" s="117">
        <v>7964.74</v>
      </c>
      <c r="O4164" s="117">
        <f t="shared" si="141"/>
        <v>0</v>
      </c>
      <c r="P4164" s="764">
        <f t="shared" si="142"/>
        <v>0</v>
      </c>
      <c r="Q4164" s="267" t="s">
        <v>6331</v>
      </c>
      <c r="R4164" s="267" t="s">
        <v>1354</v>
      </c>
      <c r="S4164" s="267" t="s">
        <v>15172</v>
      </c>
      <c r="T4164" s="272"/>
      <c r="U4164" s="272"/>
      <c r="V4164" s="272">
        <v>42577</v>
      </c>
      <c r="W4164" s="272">
        <v>42578</v>
      </c>
      <c r="X4164" s="267" t="s">
        <v>15661</v>
      </c>
      <c r="Y4164" s="763">
        <v>7964.74</v>
      </c>
      <c r="Z4164" s="267" t="s">
        <v>6331</v>
      </c>
      <c r="AA4164" s="267" t="s">
        <v>1354</v>
      </c>
    </row>
    <row r="4165" spans="1:27" ht="45">
      <c r="A4165" s="475" t="s">
        <v>29887</v>
      </c>
      <c r="B4165" s="1157" t="s">
        <v>2741</v>
      </c>
      <c r="C4165" s="267" t="s">
        <v>15023</v>
      </c>
      <c r="D4165" s="267" t="s">
        <v>261</v>
      </c>
      <c r="E4165" s="761" t="s">
        <v>15206</v>
      </c>
      <c r="F4165" s="267" t="s">
        <v>1410</v>
      </c>
      <c r="G4165" s="267" t="s">
        <v>1297</v>
      </c>
      <c r="H4165" s="762" t="s">
        <v>15662</v>
      </c>
      <c r="I4165" s="761" t="s">
        <v>15663</v>
      </c>
      <c r="J4165" s="280">
        <v>2</v>
      </c>
      <c r="K4165" s="280">
        <v>2</v>
      </c>
      <c r="L4165" s="280">
        <v>0</v>
      </c>
      <c r="M4165" s="117">
        <v>400000</v>
      </c>
      <c r="N4165" s="117">
        <v>292000</v>
      </c>
      <c r="O4165" s="117">
        <f t="shared" si="141"/>
        <v>108000</v>
      </c>
      <c r="P4165" s="764">
        <f t="shared" si="142"/>
        <v>0.27</v>
      </c>
      <c r="Q4165" s="267" t="s">
        <v>15664</v>
      </c>
      <c r="R4165" s="267" t="s">
        <v>15209</v>
      </c>
      <c r="S4165" s="267" t="s">
        <v>15210</v>
      </c>
      <c r="T4165" s="272">
        <v>42571</v>
      </c>
      <c r="U4165" s="272"/>
      <c r="V4165" s="272">
        <v>42583</v>
      </c>
      <c r="W4165" s="272">
        <v>42584</v>
      </c>
      <c r="X4165" s="267" t="s">
        <v>15665</v>
      </c>
      <c r="Y4165" s="763">
        <v>292000</v>
      </c>
      <c r="Z4165" s="267" t="s">
        <v>15664</v>
      </c>
      <c r="AA4165" s="267" t="s">
        <v>15209</v>
      </c>
    </row>
    <row r="4166" spans="1:27" ht="90">
      <c r="A4166" s="475" t="s">
        <v>29888</v>
      </c>
      <c r="B4166" s="1157" t="s">
        <v>2741</v>
      </c>
      <c r="C4166" s="267" t="s">
        <v>15023</v>
      </c>
      <c r="D4166" s="267" t="s">
        <v>261</v>
      </c>
      <c r="E4166" s="761" t="s">
        <v>15666</v>
      </c>
      <c r="F4166" s="267" t="s">
        <v>1276</v>
      </c>
      <c r="G4166" s="267" t="s">
        <v>1681</v>
      </c>
      <c r="H4166" s="762" t="s">
        <v>15667</v>
      </c>
      <c r="I4166" s="761" t="s">
        <v>8587</v>
      </c>
      <c r="J4166" s="280">
        <v>5</v>
      </c>
      <c r="K4166" s="280">
        <v>5</v>
      </c>
      <c r="L4166" s="280">
        <v>0</v>
      </c>
      <c r="M4166" s="117">
        <v>1190329.3600000001</v>
      </c>
      <c r="N4166" s="117">
        <v>1184377.71</v>
      </c>
      <c r="O4166" s="117">
        <f t="shared" si="141"/>
        <v>5951.6500000001397</v>
      </c>
      <c r="P4166" s="764">
        <f t="shared" si="142"/>
        <v>5.0000026883316893E-3</v>
      </c>
      <c r="Q4166" s="267" t="s">
        <v>15090</v>
      </c>
      <c r="R4166" s="267" t="s">
        <v>15091</v>
      </c>
      <c r="S4166" s="267" t="s">
        <v>15668</v>
      </c>
      <c r="T4166" s="272">
        <v>42572</v>
      </c>
      <c r="U4166" s="272"/>
      <c r="V4166" s="272">
        <v>42583</v>
      </c>
      <c r="W4166" s="272">
        <v>42584</v>
      </c>
      <c r="X4166" s="267" t="s">
        <v>15669</v>
      </c>
      <c r="Y4166" s="763">
        <v>1184377.71</v>
      </c>
      <c r="Z4166" s="267" t="s">
        <v>15090</v>
      </c>
      <c r="AA4166" s="267" t="s">
        <v>15091</v>
      </c>
    </row>
    <row r="4167" spans="1:27" ht="56.25">
      <c r="A4167" s="475" t="s">
        <v>29889</v>
      </c>
      <c r="B4167" s="1157" t="s">
        <v>2741</v>
      </c>
      <c r="C4167" s="267" t="s">
        <v>15023</v>
      </c>
      <c r="D4167" s="267" t="s">
        <v>272</v>
      </c>
      <c r="E4167" s="761" t="s">
        <v>15670</v>
      </c>
      <c r="F4167" s="267" t="s">
        <v>1410</v>
      </c>
      <c r="G4167" s="267" t="s">
        <v>1681</v>
      </c>
      <c r="H4167" s="762" t="s">
        <v>15671</v>
      </c>
      <c r="I4167" s="761" t="s">
        <v>13431</v>
      </c>
      <c r="J4167" s="280">
        <v>1</v>
      </c>
      <c r="K4167" s="280">
        <v>1</v>
      </c>
      <c r="L4167" s="280">
        <v>0</v>
      </c>
      <c r="M4167" s="117">
        <v>464465</v>
      </c>
      <c r="N4167" s="117">
        <v>464465</v>
      </c>
      <c r="O4167" s="117">
        <f t="shared" si="141"/>
        <v>0</v>
      </c>
      <c r="P4167" s="764">
        <f t="shared" si="142"/>
        <v>0</v>
      </c>
      <c r="Q4167" s="267" t="s">
        <v>15195</v>
      </c>
      <c r="R4167" s="267" t="s">
        <v>13542</v>
      </c>
      <c r="S4167" s="267" t="s">
        <v>15319</v>
      </c>
      <c r="T4167" s="272">
        <v>42569</v>
      </c>
      <c r="U4167" s="272"/>
      <c r="V4167" s="272">
        <v>42583</v>
      </c>
      <c r="W4167" s="272">
        <v>42584</v>
      </c>
      <c r="X4167" s="267" t="s">
        <v>15672</v>
      </c>
      <c r="Y4167" s="763">
        <v>464465</v>
      </c>
      <c r="Z4167" s="267" t="s">
        <v>15195</v>
      </c>
      <c r="AA4167" s="267" t="s">
        <v>13542</v>
      </c>
    </row>
    <row r="4168" spans="1:27" ht="56.25">
      <c r="A4168" s="475" t="s">
        <v>29890</v>
      </c>
      <c r="B4168" s="1157" t="s">
        <v>2741</v>
      </c>
      <c r="C4168" s="267" t="s">
        <v>15023</v>
      </c>
      <c r="D4168" s="267" t="s">
        <v>261</v>
      </c>
      <c r="E4168" s="761" t="s">
        <v>15673</v>
      </c>
      <c r="F4168" s="267" t="s">
        <v>1276</v>
      </c>
      <c r="G4168" s="267" t="s">
        <v>1307</v>
      </c>
      <c r="H4168" s="762" t="s">
        <v>15674</v>
      </c>
      <c r="I4168" s="767" t="s">
        <v>15675</v>
      </c>
      <c r="J4168" s="280">
        <v>3</v>
      </c>
      <c r="K4168" s="280">
        <v>3</v>
      </c>
      <c r="L4168" s="280">
        <v>0</v>
      </c>
      <c r="M4168" s="117">
        <v>45247.11</v>
      </c>
      <c r="N4168" s="117">
        <v>20000</v>
      </c>
      <c r="O4168" s="117">
        <f t="shared" si="141"/>
        <v>25247.11</v>
      </c>
      <c r="P4168" s="764">
        <f t="shared" si="142"/>
        <v>0.55798281923420079</v>
      </c>
      <c r="Q4168" s="267" t="s">
        <v>15596</v>
      </c>
      <c r="R4168" s="267" t="s">
        <v>15079</v>
      </c>
      <c r="S4168" s="267" t="s">
        <v>15620</v>
      </c>
      <c r="T4168" s="272">
        <v>42571</v>
      </c>
      <c r="U4168" s="272"/>
      <c r="V4168" s="272">
        <v>42583</v>
      </c>
      <c r="W4168" s="272">
        <v>42584</v>
      </c>
      <c r="X4168" s="267" t="s">
        <v>15676</v>
      </c>
      <c r="Y4168" s="763">
        <v>20000</v>
      </c>
      <c r="Z4168" s="267" t="s">
        <v>15596</v>
      </c>
      <c r="AA4168" s="267" t="s">
        <v>15079</v>
      </c>
    </row>
    <row r="4169" spans="1:27" ht="78.75">
      <c r="A4169" s="475" t="s">
        <v>29891</v>
      </c>
      <c r="B4169" s="1157" t="s">
        <v>2741</v>
      </c>
      <c r="C4169" s="267" t="s">
        <v>15023</v>
      </c>
      <c r="D4169" s="267" t="s">
        <v>272</v>
      </c>
      <c r="E4169" s="761" t="s">
        <v>15237</v>
      </c>
      <c r="F4169" s="267" t="s">
        <v>1276</v>
      </c>
      <c r="G4169" s="267" t="s">
        <v>2083</v>
      </c>
      <c r="H4169" s="762" t="s">
        <v>15677</v>
      </c>
      <c r="I4169" s="761" t="s">
        <v>15678</v>
      </c>
      <c r="J4169" s="280">
        <v>5</v>
      </c>
      <c r="K4169" s="280">
        <v>1</v>
      </c>
      <c r="L4169" s="280">
        <v>4</v>
      </c>
      <c r="M4169" s="117">
        <v>999589.5</v>
      </c>
      <c r="N4169" s="117">
        <v>999572.64</v>
      </c>
      <c r="O4169" s="117">
        <f t="shared" si="141"/>
        <v>16.85999999998603</v>
      </c>
      <c r="P4169" s="764">
        <f t="shared" si="142"/>
        <v>1.6866923872235581E-5</v>
      </c>
      <c r="Q4169" s="267" t="s">
        <v>15487</v>
      </c>
      <c r="R4169" s="267" t="s">
        <v>2987</v>
      </c>
      <c r="S4169" s="267" t="s">
        <v>15456</v>
      </c>
      <c r="T4169" s="272">
        <v>42573</v>
      </c>
      <c r="U4169" s="272"/>
      <c r="V4169" s="272">
        <v>42584</v>
      </c>
      <c r="W4169" s="272">
        <v>42584</v>
      </c>
      <c r="X4169" s="267" t="s">
        <v>15679</v>
      </c>
      <c r="Y4169" s="763">
        <v>999572.64</v>
      </c>
      <c r="Z4169" s="267" t="s">
        <v>15487</v>
      </c>
      <c r="AA4169" s="267" t="s">
        <v>2987</v>
      </c>
    </row>
    <row r="4170" spans="1:27" ht="56.25">
      <c r="A4170" s="475" t="s">
        <v>29892</v>
      </c>
      <c r="B4170" s="1157" t="s">
        <v>2741</v>
      </c>
      <c r="C4170" s="267" t="s">
        <v>15023</v>
      </c>
      <c r="D4170" s="267" t="s">
        <v>261</v>
      </c>
      <c r="E4170" s="761" t="s">
        <v>14461</v>
      </c>
      <c r="F4170" s="267" t="s">
        <v>1276</v>
      </c>
      <c r="G4170" s="267" t="s">
        <v>1785</v>
      </c>
      <c r="H4170" s="762" t="s">
        <v>15680</v>
      </c>
      <c r="I4170" s="761" t="s">
        <v>15681</v>
      </c>
      <c r="J4170" s="280">
        <v>2</v>
      </c>
      <c r="K4170" s="280">
        <v>2</v>
      </c>
      <c r="L4170" s="280">
        <v>0</v>
      </c>
      <c r="M4170" s="117">
        <v>81230.67</v>
      </c>
      <c r="N4170" s="117">
        <v>58000</v>
      </c>
      <c r="O4170" s="117">
        <f t="shared" si="141"/>
        <v>23230.67</v>
      </c>
      <c r="P4170" s="764">
        <f t="shared" si="142"/>
        <v>0.28598397624936489</v>
      </c>
      <c r="Q4170" s="267" t="s">
        <v>15596</v>
      </c>
      <c r="R4170" s="267" t="s">
        <v>15079</v>
      </c>
      <c r="S4170" s="267" t="s">
        <v>15620</v>
      </c>
      <c r="T4170" s="272">
        <v>42570</v>
      </c>
      <c r="U4170" s="272"/>
      <c r="V4170" s="272">
        <v>42583</v>
      </c>
      <c r="W4170" s="272">
        <v>42584</v>
      </c>
      <c r="X4170" s="267" t="s">
        <v>15682</v>
      </c>
      <c r="Y4170" s="763">
        <v>58000</v>
      </c>
      <c r="Z4170" s="267" t="s">
        <v>15596</v>
      </c>
      <c r="AA4170" s="267" t="s">
        <v>15079</v>
      </c>
    </row>
    <row r="4171" spans="1:27" ht="112.5">
      <c r="A4171" s="475" t="s">
        <v>29893</v>
      </c>
      <c r="B4171" s="1157" t="s">
        <v>2741</v>
      </c>
      <c r="C4171" s="267" t="s">
        <v>15023</v>
      </c>
      <c r="D4171" s="267" t="s">
        <v>261</v>
      </c>
      <c r="E4171" s="773" t="s">
        <v>15683</v>
      </c>
      <c r="F4171" s="772" t="s">
        <v>1410</v>
      </c>
      <c r="G4171" s="772" t="s">
        <v>2499</v>
      </c>
      <c r="H4171" s="762" t="s">
        <v>15684</v>
      </c>
      <c r="I4171" s="767" t="s">
        <v>15685</v>
      </c>
      <c r="J4171" s="398">
        <v>7</v>
      </c>
      <c r="K4171" s="398">
        <v>6</v>
      </c>
      <c r="L4171" s="398">
        <v>1</v>
      </c>
      <c r="M4171" s="305">
        <v>838972.53</v>
      </c>
      <c r="N4171" s="117">
        <v>360758.42</v>
      </c>
      <c r="O4171" s="117">
        <f t="shared" si="141"/>
        <v>478214.11000000004</v>
      </c>
      <c r="P4171" s="764">
        <f t="shared" si="142"/>
        <v>0.56999972335208637</v>
      </c>
      <c r="Q4171" s="267" t="s">
        <v>15686</v>
      </c>
      <c r="R4171" s="267" t="s">
        <v>15687</v>
      </c>
      <c r="S4171" s="267" t="s">
        <v>15688</v>
      </c>
      <c r="T4171" s="272">
        <v>42573</v>
      </c>
      <c r="U4171" s="272"/>
      <c r="V4171" s="272">
        <v>42585</v>
      </c>
      <c r="W4171" s="272">
        <v>42587</v>
      </c>
      <c r="X4171" s="267" t="s">
        <v>15689</v>
      </c>
      <c r="Y4171" s="763">
        <v>360758.42</v>
      </c>
      <c r="Z4171" s="267" t="s">
        <v>15686</v>
      </c>
      <c r="AA4171" s="267" t="s">
        <v>15687</v>
      </c>
    </row>
    <row r="4172" spans="1:27" ht="67.5">
      <c r="A4172" s="475" t="s">
        <v>29894</v>
      </c>
      <c r="B4172" s="1157" t="s">
        <v>2741</v>
      </c>
      <c r="C4172" s="267" t="s">
        <v>15023</v>
      </c>
      <c r="D4172" s="267" t="s">
        <v>261</v>
      </c>
      <c r="E4172" s="761" t="s">
        <v>15690</v>
      </c>
      <c r="F4172" s="267" t="s">
        <v>1410</v>
      </c>
      <c r="G4172" s="267" t="s">
        <v>2499</v>
      </c>
      <c r="H4172" s="762" t="s">
        <v>15691</v>
      </c>
      <c r="I4172" s="767" t="s">
        <v>15692</v>
      </c>
      <c r="J4172" s="280">
        <v>5</v>
      </c>
      <c r="K4172" s="280">
        <v>4</v>
      </c>
      <c r="L4172" s="280">
        <v>1</v>
      </c>
      <c r="M4172" s="117">
        <v>458917.6</v>
      </c>
      <c r="N4172" s="117">
        <v>245410.82</v>
      </c>
      <c r="O4172" s="117">
        <f t="shared" si="141"/>
        <v>213506.77999999997</v>
      </c>
      <c r="P4172" s="764">
        <f t="shared" si="142"/>
        <v>0.46523990363411644</v>
      </c>
      <c r="Q4172" s="267" t="s">
        <v>15474</v>
      </c>
      <c r="R4172" s="267" t="s">
        <v>15475</v>
      </c>
      <c r="S4172" s="267" t="s">
        <v>15693</v>
      </c>
      <c r="T4172" s="272">
        <v>42576</v>
      </c>
      <c r="U4172" s="272"/>
      <c r="V4172" s="272">
        <v>42587</v>
      </c>
      <c r="W4172" s="272">
        <v>42587</v>
      </c>
      <c r="X4172" s="267" t="s">
        <v>15694</v>
      </c>
      <c r="Y4172" s="763">
        <v>245410.82</v>
      </c>
      <c r="Z4172" s="267" t="s">
        <v>15474</v>
      </c>
      <c r="AA4172" s="267" t="s">
        <v>15475</v>
      </c>
    </row>
    <row r="4173" spans="1:27" ht="78.75">
      <c r="A4173" s="475" t="s">
        <v>29895</v>
      </c>
      <c r="B4173" s="1157" t="s">
        <v>2741</v>
      </c>
      <c r="C4173" s="267" t="s">
        <v>15023</v>
      </c>
      <c r="D4173" s="267" t="s">
        <v>261</v>
      </c>
      <c r="E4173" s="761" t="s">
        <v>15695</v>
      </c>
      <c r="F4173" s="267" t="s">
        <v>1276</v>
      </c>
      <c r="G4173" s="267" t="s">
        <v>9758</v>
      </c>
      <c r="H4173" s="762" t="s">
        <v>15696</v>
      </c>
      <c r="I4173" s="267" t="s">
        <v>13344</v>
      </c>
      <c r="J4173" s="280">
        <v>2</v>
      </c>
      <c r="K4173" s="280">
        <v>2</v>
      </c>
      <c r="L4173" s="280">
        <v>0</v>
      </c>
      <c r="M4173" s="117">
        <v>443186.64</v>
      </c>
      <c r="N4173" s="117">
        <v>440970.71</v>
      </c>
      <c r="O4173" s="117">
        <f t="shared" si="141"/>
        <v>2215.929999999993</v>
      </c>
      <c r="P4173" s="764">
        <f t="shared" si="142"/>
        <v>4.9999927795657218E-3</v>
      </c>
      <c r="Q4173" s="267" t="s">
        <v>15697</v>
      </c>
      <c r="R4173" s="267" t="s">
        <v>15698</v>
      </c>
      <c r="S4173" s="267" t="s">
        <v>15699</v>
      </c>
      <c r="T4173" s="272">
        <v>42577</v>
      </c>
      <c r="U4173" s="272"/>
      <c r="V4173" s="272">
        <v>42592</v>
      </c>
      <c r="W4173" s="272">
        <v>42593</v>
      </c>
      <c r="X4173" s="267" t="s">
        <v>15700</v>
      </c>
      <c r="Y4173" s="763">
        <v>440970.71</v>
      </c>
      <c r="Z4173" s="267" t="s">
        <v>15697</v>
      </c>
      <c r="AA4173" s="267" t="s">
        <v>15698</v>
      </c>
    </row>
    <row r="4174" spans="1:27" ht="45">
      <c r="A4174" s="475" t="s">
        <v>29896</v>
      </c>
      <c r="B4174" s="1157" t="s">
        <v>2741</v>
      </c>
      <c r="C4174" s="267" t="s">
        <v>15023</v>
      </c>
      <c r="D4174" s="267" t="s">
        <v>261</v>
      </c>
      <c r="E4174" s="761" t="s">
        <v>15701</v>
      </c>
      <c r="F4174" s="267" t="s">
        <v>1276</v>
      </c>
      <c r="G4174" s="267" t="s">
        <v>9758</v>
      </c>
      <c r="H4174" s="762" t="s">
        <v>15702</v>
      </c>
      <c r="I4174" s="267" t="s">
        <v>14526</v>
      </c>
      <c r="J4174" s="280">
        <v>2</v>
      </c>
      <c r="K4174" s="280">
        <v>2</v>
      </c>
      <c r="L4174" s="280">
        <v>0</v>
      </c>
      <c r="M4174" s="117">
        <v>202464</v>
      </c>
      <c r="N4174" s="117">
        <v>178787.68</v>
      </c>
      <c r="O4174" s="117">
        <f t="shared" si="141"/>
        <v>23676.320000000007</v>
      </c>
      <c r="P4174" s="764">
        <f t="shared" si="142"/>
        <v>0.11694088825667777</v>
      </c>
      <c r="Q4174" s="267" t="s">
        <v>15253</v>
      </c>
      <c r="R4174" s="267" t="s">
        <v>2510</v>
      </c>
      <c r="S4174" s="267" t="s">
        <v>15703</v>
      </c>
      <c r="T4174" s="272">
        <v>42577</v>
      </c>
      <c r="U4174" s="272"/>
      <c r="V4174" s="272">
        <v>42591</v>
      </c>
      <c r="W4174" s="272">
        <v>42593</v>
      </c>
      <c r="X4174" s="267" t="s">
        <v>15704</v>
      </c>
      <c r="Y4174" s="763">
        <v>178787.68</v>
      </c>
      <c r="Z4174" s="267" t="s">
        <v>15253</v>
      </c>
      <c r="AA4174" s="267" t="s">
        <v>2510</v>
      </c>
    </row>
    <row r="4175" spans="1:27" ht="45">
      <c r="A4175" s="475" t="s">
        <v>29897</v>
      </c>
      <c r="B4175" s="1157" t="s">
        <v>2741</v>
      </c>
      <c r="C4175" s="267" t="s">
        <v>15023</v>
      </c>
      <c r="D4175" s="267" t="s">
        <v>261</v>
      </c>
      <c r="E4175" s="761" t="s">
        <v>15705</v>
      </c>
      <c r="F4175" s="267" t="s">
        <v>1276</v>
      </c>
      <c r="G4175" s="267" t="s">
        <v>9758</v>
      </c>
      <c r="H4175" s="762" t="s">
        <v>15706</v>
      </c>
      <c r="I4175" s="761" t="s">
        <v>13445</v>
      </c>
      <c r="J4175" s="280">
        <v>12</v>
      </c>
      <c r="K4175" s="280">
        <v>12</v>
      </c>
      <c r="L4175" s="280">
        <v>0</v>
      </c>
      <c r="M4175" s="117">
        <v>1615575</v>
      </c>
      <c r="N4175" s="117">
        <v>88856.23</v>
      </c>
      <c r="O4175" s="117">
        <f t="shared" si="141"/>
        <v>1526718.77</v>
      </c>
      <c r="P4175" s="764">
        <f t="shared" si="142"/>
        <v>0.94500024449499409</v>
      </c>
      <c r="Q4175" s="267" t="s">
        <v>15707</v>
      </c>
      <c r="R4175" s="267" t="s">
        <v>15708</v>
      </c>
      <c r="S4175" s="267" t="s">
        <v>15709</v>
      </c>
      <c r="T4175" s="272">
        <v>42579</v>
      </c>
      <c r="U4175" s="272"/>
      <c r="V4175" s="272">
        <v>42592</v>
      </c>
      <c r="W4175" s="272">
        <v>42593</v>
      </c>
      <c r="X4175" s="267" t="s">
        <v>15710</v>
      </c>
      <c r="Y4175" s="763">
        <v>110106.23</v>
      </c>
      <c r="Z4175" s="267" t="s">
        <v>15707</v>
      </c>
      <c r="AA4175" s="267" t="s">
        <v>15708</v>
      </c>
    </row>
    <row r="4176" spans="1:27" ht="101.25">
      <c r="A4176" s="475" t="s">
        <v>29898</v>
      </c>
      <c r="B4176" s="1157" t="s">
        <v>2741</v>
      </c>
      <c r="C4176" s="267" t="s">
        <v>15023</v>
      </c>
      <c r="D4176" s="267" t="s">
        <v>272</v>
      </c>
      <c r="E4176" s="761" t="s">
        <v>15711</v>
      </c>
      <c r="F4176" s="267" t="s">
        <v>2499</v>
      </c>
      <c r="G4176" s="267" t="s">
        <v>15712</v>
      </c>
      <c r="H4176" s="762" t="s">
        <v>15713</v>
      </c>
      <c r="I4176" s="761" t="s">
        <v>15714</v>
      </c>
      <c r="J4176" s="280">
        <v>1</v>
      </c>
      <c r="K4176" s="280">
        <v>1</v>
      </c>
      <c r="L4176" s="280">
        <v>0</v>
      </c>
      <c r="M4176" s="117">
        <v>230783.44</v>
      </c>
      <c r="N4176" s="117">
        <v>226747.24</v>
      </c>
      <c r="O4176" s="117">
        <f t="shared" si="141"/>
        <v>4036.2000000000116</v>
      </c>
      <c r="P4176" s="764">
        <f t="shared" si="142"/>
        <v>1.7489123136391466E-2</v>
      </c>
      <c r="Q4176" s="267" t="s">
        <v>15715</v>
      </c>
      <c r="R4176" s="267" t="s">
        <v>15716</v>
      </c>
      <c r="S4176" s="267" t="s">
        <v>15717</v>
      </c>
      <c r="T4176" s="272">
        <v>42580</v>
      </c>
      <c r="U4176" s="272"/>
      <c r="V4176" s="272">
        <v>42598</v>
      </c>
      <c r="W4176" s="272">
        <v>42601</v>
      </c>
      <c r="X4176" s="267" t="s">
        <v>15718</v>
      </c>
      <c r="Y4176" s="763">
        <v>226747.24</v>
      </c>
      <c r="Z4176" s="267" t="s">
        <v>15715</v>
      </c>
      <c r="AA4176" s="267" t="s">
        <v>15716</v>
      </c>
    </row>
    <row r="4177" spans="1:27" ht="45">
      <c r="A4177" s="475" t="s">
        <v>29899</v>
      </c>
      <c r="B4177" s="1157" t="s">
        <v>2741</v>
      </c>
      <c r="C4177" s="267" t="s">
        <v>15023</v>
      </c>
      <c r="D4177" s="267" t="s">
        <v>261</v>
      </c>
      <c r="E4177" s="761" t="s">
        <v>15375</v>
      </c>
      <c r="F4177" s="267" t="s">
        <v>1276</v>
      </c>
      <c r="G4177" s="267" t="s">
        <v>9758</v>
      </c>
      <c r="H4177" s="762" t="s">
        <v>15719</v>
      </c>
      <c r="I4177" s="761" t="s">
        <v>15720</v>
      </c>
      <c r="J4177" s="280">
        <v>13</v>
      </c>
      <c r="K4177" s="280">
        <v>12</v>
      </c>
      <c r="L4177" s="280">
        <v>1</v>
      </c>
      <c r="M4177" s="117">
        <v>2348115.0299999998</v>
      </c>
      <c r="N4177" s="117">
        <v>1198933.2</v>
      </c>
      <c r="O4177" s="117">
        <f t="shared" si="141"/>
        <v>1149181.8299999998</v>
      </c>
      <c r="P4177" s="764">
        <f t="shared" si="142"/>
        <v>0.4894061046063829</v>
      </c>
      <c r="Q4177" s="267" t="s">
        <v>15721</v>
      </c>
      <c r="R4177" s="267" t="s">
        <v>15722</v>
      </c>
      <c r="S4177" s="267" t="s">
        <v>15723</v>
      </c>
      <c r="T4177" s="272">
        <v>42578</v>
      </c>
      <c r="U4177" s="272"/>
      <c r="V4177" s="272">
        <v>42599</v>
      </c>
      <c r="W4177" s="272"/>
      <c r="X4177" s="267" t="s">
        <v>15724</v>
      </c>
      <c r="Y4177" s="763">
        <v>1198933.2</v>
      </c>
      <c r="Z4177" s="267" t="s">
        <v>15721</v>
      </c>
      <c r="AA4177" s="267" t="s">
        <v>15722</v>
      </c>
    </row>
    <row r="4178" spans="1:27" ht="45">
      <c r="A4178" s="475" t="s">
        <v>29900</v>
      </c>
      <c r="B4178" s="1157" t="s">
        <v>2741</v>
      </c>
      <c r="C4178" s="267" t="s">
        <v>15023</v>
      </c>
      <c r="D4178" s="267" t="s">
        <v>261</v>
      </c>
      <c r="E4178" s="761" t="s">
        <v>15725</v>
      </c>
      <c r="F4178" s="267" t="s">
        <v>1276</v>
      </c>
      <c r="G4178" s="267" t="s">
        <v>2083</v>
      </c>
      <c r="H4178" s="762" t="s">
        <v>15726</v>
      </c>
      <c r="I4178" s="761" t="s">
        <v>13851</v>
      </c>
      <c r="J4178" s="280">
        <v>11</v>
      </c>
      <c r="K4178" s="280">
        <v>11</v>
      </c>
      <c r="L4178" s="280">
        <v>0</v>
      </c>
      <c r="M4178" s="117">
        <v>327663.5</v>
      </c>
      <c r="N4178" s="117">
        <v>160663.51999999999</v>
      </c>
      <c r="O4178" s="117">
        <f t="shared" si="141"/>
        <v>166999.98000000001</v>
      </c>
      <c r="P4178" s="764">
        <f t="shared" si="142"/>
        <v>0.50966915753509323</v>
      </c>
      <c r="Q4178" s="267" t="s">
        <v>15727</v>
      </c>
      <c r="R4178" s="267" t="s">
        <v>15728</v>
      </c>
      <c r="S4178" s="267" t="s">
        <v>15729</v>
      </c>
      <c r="T4178" s="272">
        <v>42584</v>
      </c>
      <c r="U4178" s="272"/>
      <c r="V4178" s="272">
        <v>42599</v>
      </c>
      <c r="W4178" s="272">
        <v>42601</v>
      </c>
      <c r="X4178" s="267" t="s">
        <v>15730</v>
      </c>
      <c r="Y4178" s="763">
        <v>160663.51999999999</v>
      </c>
      <c r="Z4178" s="267" t="s">
        <v>15727</v>
      </c>
      <c r="AA4178" s="267" t="s">
        <v>15728</v>
      </c>
    </row>
    <row r="4179" spans="1:27" ht="67.5">
      <c r="A4179" s="475" t="s">
        <v>29901</v>
      </c>
      <c r="B4179" s="1157" t="s">
        <v>2741</v>
      </c>
      <c r="C4179" s="267" t="s">
        <v>15023</v>
      </c>
      <c r="D4179" s="267" t="s">
        <v>261</v>
      </c>
      <c r="E4179" s="761" t="s">
        <v>15237</v>
      </c>
      <c r="F4179" s="267" t="s">
        <v>2499</v>
      </c>
      <c r="G4179" s="267" t="s">
        <v>8301</v>
      </c>
      <c r="H4179" s="762" t="s">
        <v>15731</v>
      </c>
      <c r="I4179" s="761" t="s">
        <v>15732</v>
      </c>
      <c r="J4179" s="280">
        <v>4</v>
      </c>
      <c r="K4179" s="280">
        <v>4</v>
      </c>
      <c r="L4179" s="280">
        <v>0</v>
      </c>
      <c r="M4179" s="117">
        <v>997340.55</v>
      </c>
      <c r="N4179" s="117">
        <v>712713.29</v>
      </c>
      <c r="O4179" s="117">
        <f t="shared" si="141"/>
        <v>284627.26</v>
      </c>
      <c r="P4179" s="764">
        <f t="shared" si="142"/>
        <v>0.28538623041046512</v>
      </c>
      <c r="Q4179" s="267" t="s">
        <v>15733</v>
      </c>
      <c r="R4179" s="267" t="s">
        <v>15734</v>
      </c>
      <c r="S4179" s="267" t="s">
        <v>15735</v>
      </c>
      <c r="T4179" s="272">
        <v>42585</v>
      </c>
      <c r="U4179" s="272"/>
      <c r="V4179" s="272">
        <v>42600</v>
      </c>
      <c r="W4179" s="272">
        <v>42601</v>
      </c>
      <c r="X4179" s="267" t="s">
        <v>15736</v>
      </c>
      <c r="Y4179" s="763">
        <v>712713.29</v>
      </c>
      <c r="Z4179" s="267" t="s">
        <v>15733</v>
      </c>
      <c r="AA4179" s="267" t="s">
        <v>15734</v>
      </c>
    </row>
    <row r="4180" spans="1:27" ht="78.75">
      <c r="A4180" s="475" t="s">
        <v>29902</v>
      </c>
      <c r="B4180" s="1157" t="s">
        <v>2741</v>
      </c>
      <c r="C4180" s="267" t="s">
        <v>15023</v>
      </c>
      <c r="D4180" s="267" t="s">
        <v>261</v>
      </c>
      <c r="E4180" s="761" t="s">
        <v>15737</v>
      </c>
      <c r="F4180" s="267" t="s">
        <v>2499</v>
      </c>
      <c r="G4180" s="267" t="s">
        <v>9753</v>
      </c>
      <c r="H4180" s="762" t="s">
        <v>15738</v>
      </c>
      <c r="I4180" s="761" t="s">
        <v>15089</v>
      </c>
      <c r="J4180" s="280">
        <v>7</v>
      </c>
      <c r="K4180" s="280">
        <v>6</v>
      </c>
      <c r="L4180" s="280">
        <v>1</v>
      </c>
      <c r="M4180" s="117">
        <v>951444</v>
      </c>
      <c r="N4180" s="117">
        <v>585127.26</v>
      </c>
      <c r="O4180" s="117">
        <f t="shared" si="141"/>
        <v>366316.74</v>
      </c>
      <c r="P4180" s="764">
        <f t="shared" si="142"/>
        <v>0.38501135116727836</v>
      </c>
      <c r="Q4180" s="267" t="s">
        <v>15739</v>
      </c>
      <c r="R4180" s="267" t="s">
        <v>15585</v>
      </c>
      <c r="S4180" s="267" t="s">
        <v>15740</v>
      </c>
      <c r="T4180" s="272">
        <v>42585</v>
      </c>
      <c r="U4180" s="272"/>
      <c r="V4180" s="272">
        <v>42601</v>
      </c>
      <c r="W4180" s="272">
        <v>42601</v>
      </c>
      <c r="X4180" s="267" t="s">
        <v>15741</v>
      </c>
      <c r="Y4180" s="763">
        <v>585127.26</v>
      </c>
      <c r="Z4180" s="267" t="s">
        <v>15739</v>
      </c>
      <c r="AA4180" s="267" t="s">
        <v>15585</v>
      </c>
    </row>
    <row r="4181" spans="1:27" ht="56.25">
      <c r="A4181" s="475" t="s">
        <v>29903</v>
      </c>
      <c r="B4181" s="1157" t="s">
        <v>2741</v>
      </c>
      <c r="C4181" s="267" t="s">
        <v>15023</v>
      </c>
      <c r="D4181" s="267" t="s">
        <v>272</v>
      </c>
      <c r="E4181" s="761" t="s">
        <v>15742</v>
      </c>
      <c r="F4181" s="267" t="s">
        <v>2499</v>
      </c>
      <c r="G4181" s="267" t="s">
        <v>2506</v>
      </c>
      <c r="H4181" s="762" t="s">
        <v>15743</v>
      </c>
      <c r="I4181" s="761" t="s">
        <v>13366</v>
      </c>
      <c r="J4181" s="280">
        <v>1</v>
      </c>
      <c r="K4181" s="280">
        <v>1</v>
      </c>
      <c r="L4181" s="280">
        <v>0</v>
      </c>
      <c r="M4181" s="117">
        <v>321711.59999999998</v>
      </c>
      <c r="N4181" s="117">
        <v>306392</v>
      </c>
      <c r="O4181" s="117">
        <f t="shared" si="141"/>
        <v>15319.599999999977</v>
      </c>
      <c r="P4181" s="764">
        <f t="shared" si="142"/>
        <v>4.7619047619047547E-2</v>
      </c>
      <c r="Q4181" s="267" t="s">
        <v>15744</v>
      </c>
      <c r="R4181" s="267" t="s">
        <v>15079</v>
      </c>
      <c r="S4181" s="267" t="s">
        <v>15745</v>
      </c>
      <c r="T4181" s="272">
        <v>42587</v>
      </c>
      <c r="U4181" s="272"/>
      <c r="V4181" s="272">
        <v>42600</v>
      </c>
      <c r="W4181" s="272">
        <v>42601</v>
      </c>
      <c r="X4181" s="267" t="s">
        <v>15746</v>
      </c>
      <c r="Y4181" s="763">
        <v>306392</v>
      </c>
      <c r="Z4181" s="267" t="s">
        <v>15744</v>
      </c>
      <c r="AA4181" s="267" t="s">
        <v>15079</v>
      </c>
    </row>
    <row r="4182" spans="1:27" ht="112.5">
      <c r="A4182" s="475" t="s">
        <v>29904</v>
      </c>
      <c r="B4182" s="1157" t="s">
        <v>2741</v>
      </c>
      <c r="C4182" s="267" t="s">
        <v>15023</v>
      </c>
      <c r="D4182" s="267" t="s">
        <v>272</v>
      </c>
      <c r="E4182" s="761" t="s">
        <v>15240</v>
      </c>
      <c r="F4182" s="267" t="s">
        <v>2499</v>
      </c>
      <c r="G4182" s="267" t="s">
        <v>8210</v>
      </c>
      <c r="H4182" s="762" t="s">
        <v>15747</v>
      </c>
      <c r="I4182" s="761" t="s">
        <v>15748</v>
      </c>
      <c r="J4182" s="280">
        <v>2</v>
      </c>
      <c r="K4182" s="280">
        <v>1</v>
      </c>
      <c r="L4182" s="280">
        <v>1</v>
      </c>
      <c r="M4182" s="117">
        <v>552269.69999999995</v>
      </c>
      <c r="N4182" s="117">
        <v>552134</v>
      </c>
      <c r="O4182" s="117">
        <f t="shared" si="141"/>
        <v>135.69999999995343</v>
      </c>
      <c r="P4182" s="764">
        <f t="shared" si="142"/>
        <v>2.4571328102909404E-4</v>
      </c>
      <c r="Q4182" s="267" t="s">
        <v>15487</v>
      </c>
      <c r="R4182" s="267" t="s">
        <v>2987</v>
      </c>
      <c r="S4182" s="267" t="s">
        <v>15456</v>
      </c>
      <c r="T4182" s="272">
        <v>42585</v>
      </c>
      <c r="U4182" s="272"/>
      <c r="V4182" s="272">
        <v>42600</v>
      </c>
      <c r="W4182" s="272">
        <v>42600</v>
      </c>
      <c r="X4182" s="267" t="s">
        <v>15749</v>
      </c>
      <c r="Y4182" s="763">
        <v>552134</v>
      </c>
      <c r="Z4182" s="267" t="s">
        <v>15487</v>
      </c>
      <c r="AA4182" s="267" t="s">
        <v>2987</v>
      </c>
    </row>
    <row r="4183" spans="1:27" ht="33.75">
      <c r="A4183" s="475" t="s">
        <v>29905</v>
      </c>
      <c r="B4183" s="1157" t="s">
        <v>2741</v>
      </c>
      <c r="C4183" s="267" t="s">
        <v>15023</v>
      </c>
      <c r="D4183" s="267" t="s">
        <v>261</v>
      </c>
      <c r="E4183" s="761" t="s">
        <v>13505</v>
      </c>
      <c r="F4183" s="267" t="s">
        <v>9699</v>
      </c>
      <c r="G4183" s="267" t="s">
        <v>1308</v>
      </c>
      <c r="H4183" s="762" t="s">
        <v>15750</v>
      </c>
      <c r="I4183" s="761" t="s">
        <v>15751</v>
      </c>
      <c r="J4183" s="280">
        <v>3</v>
      </c>
      <c r="K4183" s="280">
        <v>2</v>
      </c>
      <c r="L4183" s="280">
        <v>1</v>
      </c>
      <c r="M4183" s="117">
        <v>2125234.48</v>
      </c>
      <c r="N4183" s="117">
        <v>2032828</v>
      </c>
      <c r="O4183" s="117">
        <f t="shared" si="141"/>
        <v>92406.479999999981</v>
      </c>
      <c r="P4183" s="764">
        <f t="shared" si="142"/>
        <v>4.3480604549574212E-2</v>
      </c>
      <c r="Q4183" s="267" t="s">
        <v>15063</v>
      </c>
      <c r="R4183" s="267" t="s">
        <v>15064</v>
      </c>
      <c r="S4183" s="267" t="s">
        <v>15752</v>
      </c>
      <c r="T4183" s="272">
        <v>42592</v>
      </c>
      <c r="U4183" s="272"/>
      <c r="V4183" s="272">
        <v>42604</v>
      </c>
      <c r="W4183" s="272">
        <v>42607</v>
      </c>
      <c r="X4183" s="267" t="s">
        <v>15753</v>
      </c>
      <c r="Y4183" s="763">
        <v>2032828</v>
      </c>
      <c r="Z4183" s="267" t="s">
        <v>15063</v>
      </c>
      <c r="AA4183" s="267" t="s">
        <v>15064</v>
      </c>
    </row>
    <row r="4184" spans="1:27" ht="56.25">
      <c r="A4184" s="475" t="s">
        <v>29906</v>
      </c>
      <c r="B4184" s="1157" t="s">
        <v>2741</v>
      </c>
      <c r="C4184" s="267" t="s">
        <v>15023</v>
      </c>
      <c r="D4184" s="267" t="s">
        <v>261</v>
      </c>
      <c r="E4184" s="761" t="s">
        <v>15317</v>
      </c>
      <c r="F4184" s="267" t="s">
        <v>2499</v>
      </c>
      <c r="G4184" s="267" t="s">
        <v>8301</v>
      </c>
      <c r="H4184" s="762" t="s">
        <v>15754</v>
      </c>
      <c r="I4184" s="761" t="s">
        <v>13526</v>
      </c>
      <c r="J4184" s="280">
        <v>4</v>
      </c>
      <c r="K4184" s="280">
        <v>4</v>
      </c>
      <c r="L4184" s="280">
        <v>0</v>
      </c>
      <c r="M4184" s="117">
        <v>3021095</v>
      </c>
      <c r="N4184" s="117">
        <v>2688774.44</v>
      </c>
      <c r="O4184" s="117">
        <f t="shared" si="141"/>
        <v>332320.56000000006</v>
      </c>
      <c r="P4184" s="764">
        <f t="shared" si="142"/>
        <v>0.11000003641063921</v>
      </c>
      <c r="Q4184" s="267" t="s">
        <v>15195</v>
      </c>
      <c r="R4184" s="267" t="s">
        <v>13542</v>
      </c>
      <c r="S4184" s="267" t="s">
        <v>15319</v>
      </c>
      <c r="T4184" s="272">
        <v>42598</v>
      </c>
      <c r="U4184" s="272"/>
      <c r="V4184" s="272">
        <v>42611</v>
      </c>
      <c r="W4184" s="272">
        <v>42613</v>
      </c>
      <c r="X4184" s="267" t="s">
        <v>15755</v>
      </c>
      <c r="Y4184" s="763">
        <v>2688774.44</v>
      </c>
      <c r="Z4184" s="267" t="s">
        <v>15195</v>
      </c>
      <c r="AA4184" s="267" t="s">
        <v>13542</v>
      </c>
    </row>
    <row r="4185" spans="1:27" ht="33.75">
      <c r="A4185" s="475" t="s">
        <v>29907</v>
      </c>
      <c r="B4185" s="1157" t="s">
        <v>2741</v>
      </c>
      <c r="C4185" s="267" t="s">
        <v>15023</v>
      </c>
      <c r="D4185" s="267" t="s">
        <v>272</v>
      </c>
      <c r="E4185" s="761" t="s">
        <v>15756</v>
      </c>
      <c r="F4185" s="267" t="s">
        <v>15712</v>
      </c>
      <c r="G4185" s="267" t="s">
        <v>15757</v>
      </c>
      <c r="H4185" s="762" t="s">
        <v>15758</v>
      </c>
      <c r="I4185" s="761" t="s">
        <v>15443</v>
      </c>
      <c r="J4185" s="280">
        <v>2</v>
      </c>
      <c r="K4185" s="280">
        <v>1</v>
      </c>
      <c r="L4185" s="280">
        <v>1</v>
      </c>
      <c r="M4185" s="117">
        <v>92920</v>
      </c>
      <c r="N4185" s="117">
        <v>74988</v>
      </c>
      <c r="O4185" s="117">
        <f t="shared" si="141"/>
        <v>17932</v>
      </c>
      <c r="P4185" s="764">
        <f t="shared" si="142"/>
        <v>0.19298321136461472</v>
      </c>
      <c r="Q4185" s="267" t="s">
        <v>15759</v>
      </c>
      <c r="R4185" s="267" t="s">
        <v>15760</v>
      </c>
      <c r="S4185" s="267" t="s">
        <v>15761</v>
      </c>
      <c r="T4185" s="272">
        <v>42604</v>
      </c>
      <c r="U4185" s="272"/>
      <c r="V4185" s="272">
        <v>42618</v>
      </c>
      <c r="W4185" s="272">
        <v>42619</v>
      </c>
      <c r="X4185" s="267" t="s">
        <v>15762</v>
      </c>
      <c r="Y4185" s="763">
        <v>74988</v>
      </c>
      <c r="Z4185" s="267" t="s">
        <v>15759</v>
      </c>
      <c r="AA4185" s="267" t="s">
        <v>15760</v>
      </c>
    </row>
    <row r="4186" spans="1:27" ht="67.5">
      <c r="A4186" s="475" t="s">
        <v>29908</v>
      </c>
      <c r="B4186" s="1157" t="s">
        <v>2741</v>
      </c>
      <c r="C4186" s="267" t="s">
        <v>15023</v>
      </c>
      <c r="D4186" s="267" t="s">
        <v>261</v>
      </c>
      <c r="E4186" s="761" t="s">
        <v>15201</v>
      </c>
      <c r="F4186" s="267" t="s">
        <v>15712</v>
      </c>
      <c r="G4186" s="267" t="s">
        <v>15763</v>
      </c>
      <c r="H4186" s="762" t="s">
        <v>15764</v>
      </c>
      <c r="I4186" s="761" t="s">
        <v>15765</v>
      </c>
      <c r="J4186" s="280">
        <v>3</v>
      </c>
      <c r="K4186" s="280">
        <v>2</v>
      </c>
      <c r="L4186" s="280">
        <v>1</v>
      </c>
      <c r="M4186" s="117">
        <v>994319.3</v>
      </c>
      <c r="N4186" s="117">
        <v>720747.39</v>
      </c>
      <c r="O4186" s="117">
        <f t="shared" si="141"/>
        <v>273571.91000000003</v>
      </c>
      <c r="P4186" s="764">
        <f t="shared" si="142"/>
        <v>0.27513486864833059</v>
      </c>
      <c r="Q4186" s="267" t="s">
        <v>15253</v>
      </c>
      <c r="R4186" s="267" t="s">
        <v>2510</v>
      </c>
      <c r="S4186" s="267" t="s">
        <v>15703</v>
      </c>
      <c r="T4186" s="272">
        <v>42607</v>
      </c>
      <c r="U4186" s="272"/>
      <c r="V4186" s="272">
        <v>42618</v>
      </c>
      <c r="W4186" s="272">
        <v>42619</v>
      </c>
      <c r="X4186" s="267" t="s">
        <v>15766</v>
      </c>
      <c r="Y4186" s="763">
        <v>672096</v>
      </c>
      <c r="Z4186" s="267" t="s">
        <v>15253</v>
      </c>
      <c r="AA4186" s="267" t="s">
        <v>2510</v>
      </c>
    </row>
    <row r="4187" spans="1:27" ht="33.75">
      <c r="A4187" s="475" t="s">
        <v>29909</v>
      </c>
      <c r="B4187" s="1157" t="s">
        <v>2741</v>
      </c>
      <c r="C4187" s="267" t="s">
        <v>15023</v>
      </c>
      <c r="D4187" s="267" t="s">
        <v>272</v>
      </c>
      <c r="E4187" s="761" t="s">
        <v>15767</v>
      </c>
      <c r="F4187" s="267" t="s">
        <v>9699</v>
      </c>
      <c r="G4187" s="267" t="s">
        <v>15763</v>
      </c>
      <c r="H4187" s="762" t="s">
        <v>15768</v>
      </c>
      <c r="I4187" s="761" t="s">
        <v>13805</v>
      </c>
      <c r="J4187" s="280">
        <v>1</v>
      </c>
      <c r="K4187" s="280">
        <v>1</v>
      </c>
      <c r="L4187" s="280">
        <v>0</v>
      </c>
      <c r="M4187" s="117">
        <v>83451</v>
      </c>
      <c r="N4187" s="117">
        <v>83424</v>
      </c>
      <c r="O4187" s="117">
        <f t="shared" si="141"/>
        <v>27</v>
      </c>
      <c r="P4187" s="764">
        <f t="shared" si="142"/>
        <v>3.2354315706222811E-4</v>
      </c>
      <c r="Q4187" s="267" t="s">
        <v>15487</v>
      </c>
      <c r="R4187" s="267" t="s">
        <v>2987</v>
      </c>
      <c r="S4187" s="267" t="s">
        <v>15456</v>
      </c>
      <c r="T4187" s="272">
        <v>42598</v>
      </c>
      <c r="U4187" s="272"/>
      <c r="V4187" s="272">
        <v>42611</v>
      </c>
      <c r="W4187" s="272">
        <v>42613</v>
      </c>
      <c r="X4187" s="267" t="s">
        <v>15769</v>
      </c>
      <c r="Y4187" s="763">
        <v>83424</v>
      </c>
      <c r="Z4187" s="267" t="s">
        <v>15487</v>
      </c>
      <c r="AA4187" s="267" t="s">
        <v>2987</v>
      </c>
    </row>
    <row r="4188" spans="1:27" ht="45">
      <c r="A4188" s="475" t="s">
        <v>29910</v>
      </c>
      <c r="B4188" s="1157" t="s">
        <v>2741</v>
      </c>
      <c r="C4188" s="267" t="s">
        <v>15023</v>
      </c>
      <c r="D4188" s="267" t="s">
        <v>261</v>
      </c>
      <c r="E4188" s="761" t="s">
        <v>15770</v>
      </c>
      <c r="F4188" s="267" t="s">
        <v>9699</v>
      </c>
      <c r="G4188" s="267" t="s">
        <v>15763</v>
      </c>
      <c r="H4188" s="762" t="s">
        <v>15771</v>
      </c>
      <c r="I4188" s="765" t="s">
        <v>13431</v>
      </c>
      <c r="J4188" s="280">
        <v>4</v>
      </c>
      <c r="K4188" s="280">
        <v>4</v>
      </c>
      <c r="L4188" s="280">
        <v>0</v>
      </c>
      <c r="M4188" s="117">
        <v>791173</v>
      </c>
      <c r="N4188" s="117">
        <v>613149.99</v>
      </c>
      <c r="O4188" s="117">
        <f t="shared" si="141"/>
        <v>178023.01</v>
      </c>
      <c r="P4188" s="764">
        <f t="shared" si="142"/>
        <v>0.22501148294999956</v>
      </c>
      <c r="Q4188" s="267" t="s">
        <v>15772</v>
      </c>
      <c r="R4188" s="267" t="s">
        <v>15773</v>
      </c>
      <c r="S4188" s="267" t="s">
        <v>15774</v>
      </c>
      <c r="T4188" s="272">
        <v>42605</v>
      </c>
      <c r="U4188" s="272"/>
      <c r="V4188" s="272">
        <v>42618</v>
      </c>
      <c r="W4188" s="272">
        <v>42619</v>
      </c>
      <c r="X4188" s="267" t="s">
        <v>15775</v>
      </c>
      <c r="Y4188" s="763">
        <v>613149.99</v>
      </c>
      <c r="Z4188" s="267" t="s">
        <v>15772</v>
      </c>
      <c r="AA4188" s="267" t="s">
        <v>15773</v>
      </c>
    </row>
    <row r="4189" spans="1:27" ht="45">
      <c r="A4189" s="475" t="s">
        <v>29911</v>
      </c>
      <c r="B4189" s="1157" t="s">
        <v>2741</v>
      </c>
      <c r="C4189" s="267" t="s">
        <v>15023</v>
      </c>
      <c r="D4189" s="267" t="s">
        <v>261</v>
      </c>
      <c r="E4189" s="761" t="s">
        <v>15776</v>
      </c>
      <c r="F4189" s="267" t="s">
        <v>15712</v>
      </c>
      <c r="G4189" s="267" t="s">
        <v>869</v>
      </c>
      <c r="H4189" s="762" t="s">
        <v>15777</v>
      </c>
      <c r="I4189" s="761" t="s">
        <v>15778</v>
      </c>
      <c r="J4189" s="280">
        <v>3</v>
      </c>
      <c r="K4189" s="280">
        <v>2</v>
      </c>
      <c r="L4189" s="280">
        <v>1</v>
      </c>
      <c r="M4189" s="117">
        <v>997610.7</v>
      </c>
      <c r="N4189" s="117">
        <v>742232.95</v>
      </c>
      <c r="O4189" s="117">
        <f t="shared" si="141"/>
        <v>255377.75</v>
      </c>
      <c r="P4189" s="764">
        <f t="shared" si="142"/>
        <v>0.25598938543862854</v>
      </c>
      <c r="Q4189" s="267" t="s">
        <v>15253</v>
      </c>
      <c r="R4189" s="267" t="s">
        <v>2510</v>
      </c>
      <c r="S4189" s="267" t="s">
        <v>15703</v>
      </c>
      <c r="T4189" s="272">
        <v>42607</v>
      </c>
      <c r="U4189" s="272"/>
      <c r="V4189" s="272">
        <v>42618</v>
      </c>
      <c r="W4189" s="272">
        <v>42619</v>
      </c>
      <c r="X4189" s="267" t="s">
        <v>15779</v>
      </c>
      <c r="Y4189" s="763">
        <v>742232.95</v>
      </c>
      <c r="Z4189" s="267" t="s">
        <v>15253</v>
      </c>
      <c r="AA4189" s="267" t="s">
        <v>2510</v>
      </c>
    </row>
    <row r="4190" spans="1:27" ht="45">
      <c r="A4190" s="475" t="s">
        <v>29912</v>
      </c>
      <c r="B4190" s="1157" t="s">
        <v>2741</v>
      </c>
      <c r="C4190" s="267" t="s">
        <v>15023</v>
      </c>
      <c r="D4190" s="267" t="s">
        <v>261</v>
      </c>
      <c r="E4190" s="761" t="s">
        <v>15237</v>
      </c>
      <c r="F4190" s="267" t="s">
        <v>15712</v>
      </c>
      <c r="G4190" s="267" t="s">
        <v>10355</v>
      </c>
      <c r="H4190" s="762" t="s">
        <v>15780</v>
      </c>
      <c r="I4190" s="761" t="s">
        <v>15781</v>
      </c>
      <c r="J4190" s="280">
        <v>3</v>
      </c>
      <c r="K4190" s="280">
        <v>3</v>
      </c>
      <c r="L4190" s="280">
        <v>0</v>
      </c>
      <c r="M4190" s="117">
        <v>996192.7</v>
      </c>
      <c r="N4190" s="117">
        <v>752019.04</v>
      </c>
      <c r="O4190" s="117">
        <f t="shared" si="141"/>
        <v>244173.65999999992</v>
      </c>
      <c r="P4190" s="764">
        <f t="shared" si="142"/>
        <v>0.24510685533029897</v>
      </c>
      <c r="Q4190" s="267" t="s">
        <v>15253</v>
      </c>
      <c r="R4190" s="267" t="s">
        <v>2510</v>
      </c>
      <c r="S4190" s="267" t="s">
        <v>15703</v>
      </c>
      <c r="T4190" s="272">
        <v>42606</v>
      </c>
      <c r="U4190" s="272"/>
      <c r="V4190" s="272">
        <v>42618</v>
      </c>
      <c r="W4190" s="272">
        <v>42619</v>
      </c>
      <c r="X4190" s="267" t="s">
        <v>15782</v>
      </c>
      <c r="Y4190" s="763">
        <v>752019.04</v>
      </c>
      <c r="Z4190" s="267" t="s">
        <v>15253</v>
      </c>
      <c r="AA4190" s="267" t="s">
        <v>2510</v>
      </c>
    </row>
    <row r="4191" spans="1:27" ht="45">
      <c r="A4191" s="475" t="s">
        <v>29913</v>
      </c>
      <c r="B4191" s="1157" t="s">
        <v>2741</v>
      </c>
      <c r="C4191" s="267" t="s">
        <v>15023</v>
      </c>
      <c r="D4191" s="267" t="s">
        <v>261</v>
      </c>
      <c r="E4191" s="761" t="s">
        <v>2992</v>
      </c>
      <c r="F4191" s="267" t="s">
        <v>15712</v>
      </c>
      <c r="G4191" s="267" t="s">
        <v>15763</v>
      </c>
      <c r="H4191" s="762" t="s">
        <v>15783</v>
      </c>
      <c r="I4191" s="761" t="s">
        <v>15784</v>
      </c>
      <c r="J4191" s="280">
        <v>3</v>
      </c>
      <c r="K4191" s="280">
        <v>3</v>
      </c>
      <c r="L4191" s="280">
        <v>0</v>
      </c>
      <c r="M4191" s="117">
        <v>286399.5</v>
      </c>
      <c r="N4191" s="117">
        <v>261704</v>
      </c>
      <c r="O4191" s="117">
        <f t="shared" si="141"/>
        <v>24695.5</v>
      </c>
      <c r="P4191" s="764">
        <f t="shared" si="142"/>
        <v>8.6227455006031781E-2</v>
      </c>
      <c r="Q4191" s="267" t="s">
        <v>15785</v>
      </c>
      <c r="R4191" s="267" t="s">
        <v>1286</v>
      </c>
      <c r="S4191" s="267" t="s">
        <v>15786</v>
      </c>
      <c r="T4191" s="272">
        <v>42605</v>
      </c>
      <c r="U4191" s="272"/>
      <c r="V4191" s="272">
        <v>42618</v>
      </c>
      <c r="W4191" s="272">
        <v>42619</v>
      </c>
      <c r="X4191" s="267" t="s">
        <v>15787</v>
      </c>
      <c r="Y4191" s="763">
        <v>261704</v>
      </c>
      <c r="Z4191" s="267" t="s">
        <v>15785</v>
      </c>
      <c r="AA4191" s="267" t="s">
        <v>1286</v>
      </c>
    </row>
    <row r="4192" spans="1:27" ht="78.75">
      <c r="A4192" s="475" t="s">
        <v>29914</v>
      </c>
      <c r="B4192" s="1157" t="s">
        <v>2741</v>
      </c>
      <c r="C4192" s="267" t="s">
        <v>15023</v>
      </c>
      <c r="D4192" s="267" t="s">
        <v>261</v>
      </c>
      <c r="E4192" s="761" t="s">
        <v>15788</v>
      </c>
      <c r="F4192" s="267" t="s">
        <v>15712</v>
      </c>
      <c r="G4192" s="267" t="s">
        <v>1311</v>
      </c>
      <c r="H4192" s="762" t="s">
        <v>15789</v>
      </c>
      <c r="I4192" s="761" t="s">
        <v>15790</v>
      </c>
      <c r="J4192" s="280">
        <v>5</v>
      </c>
      <c r="K4192" s="280">
        <v>4</v>
      </c>
      <c r="L4192" s="280">
        <v>1</v>
      </c>
      <c r="M4192" s="117">
        <v>93000</v>
      </c>
      <c r="N4192" s="117">
        <v>79050</v>
      </c>
      <c r="O4192" s="117">
        <f t="shared" si="141"/>
        <v>13950</v>
      </c>
      <c r="P4192" s="764">
        <f t="shared" si="142"/>
        <v>0.15</v>
      </c>
      <c r="Q4192" s="267" t="s">
        <v>15791</v>
      </c>
      <c r="R4192" s="267" t="s">
        <v>15792</v>
      </c>
      <c r="S4192" s="267" t="s">
        <v>15793</v>
      </c>
      <c r="T4192" s="272">
        <v>42614</v>
      </c>
      <c r="U4192" s="272"/>
      <c r="V4192" s="272">
        <v>42625</v>
      </c>
      <c r="W4192" s="272">
        <v>42625</v>
      </c>
      <c r="X4192" s="267" t="s">
        <v>15794</v>
      </c>
      <c r="Y4192" s="763">
        <v>79050</v>
      </c>
      <c r="Z4192" s="267" t="s">
        <v>15791</v>
      </c>
      <c r="AA4192" s="267" t="s">
        <v>15792</v>
      </c>
    </row>
    <row r="4193" spans="1:27" ht="45">
      <c r="A4193" s="475" t="s">
        <v>29915</v>
      </c>
      <c r="B4193" s="1157" t="s">
        <v>2741</v>
      </c>
      <c r="C4193" s="267" t="s">
        <v>15023</v>
      </c>
      <c r="D4193" s="267" t="s">
        <v>261</v>
      </c>
      <c r="E4193" s="761" t="s">
        <v>15795</v>
      </c>
      <c r="F4193" s="267" t="s">
        <v>15712</v>
      </c>
      <c r="G4193" s="267" t="s">
        <v>15763</v>
      </c>
      <c r="H4193" s="762" t="s">
        <v>15796</v>
      </c>
      <c r="I4193" s="761" t="s">
        <v>15305</v>
      </c>
      <c r="J4193" s="280">
        <v>4</v>
      </c>
      <c r="K4193" s="280">
        <v>4</v>
      </c>
      <c r="L4193" s="280">
        <v>0</v>
      </c>
      <c r="M4193" s="117">
        <v>120000</v>
      </c>
      <c r="N4193" s="117">
        <v>102600</v>
      </c>
      <c r="O4193" s="117">
        <f t="shared" si="141"/>
        <v>17400</v>
      </c>
      <c r="P4193" s="764">
        <f t="shared" si="142"/>
        <v>0.14499999999999999</v>
      </c>
      <c r="Q4193" s="267" t="s">
        <v>15278</v>
      </c>
      <c r="R4193" s="267" t="s">
        <v>2516</v>
      </c>
      <c r="S4193" s="267" t="s">
        <v>15797</v>
      </c>
      <c r="T4193" s="272">
        <v>42606</v>
      </c>
      <c r="U4193" s="272"/>
      <c r="V4193" s="272">
        <v>42618</v>
      </c>
      <c r="W4193" s="272">
        <v>42619</v>
      </c>
      <c r="X4193" s="267" t="s">
        <v>15798</v>
      </c>
      <c r="Y4193" s="763">
        <v>102600</v>
      </c>
      <c r="Z4193" s="267" t="s">
        <v>15278</v>
      </c>
      <c r="AA4193" s="267" t="s">
        <v>2516</v>
      </c>
    </row>
    <row r="4194" spans="1:27" ht="67.5">
      <c r="A4194" s="475" t="s">
        <v>29916</v>
      </c>
      <c r="B4194" s="1157" t="s">
        <v>2741</v>
      </c>
      <c r="C4194" s="267" t="s">
        <v>15023</v>
      </c>
      <c r="D4194" s="267" t="s">
        <v>261</v>
      </c>
      <c r="E4194" s="761" t="s">
        <v>15799</v>
      </c>
      <c r="F4194" s="267" t="s">
        <v>15712</v>
      </c>
      <c r="G4194" s="267" t="s">
        <v>15800</v>
      </c>
      <c r="H4194" s="762" t="s">
        <v>15801</v>
      </c>
      <c r="I4194" s="761" t="s">
        <v>15802</v>
      </c>
      <c r="J4194" s="280">
        <v>7</v>
      </c>
      <c r="K4194" s="280">
        <v>7</v>
      </c>
      <c r="L4194" s="280">
        <v>0</v>
      </c>
      <c r="M4194" s="117">
        <v>246067</v>
      </c>
      <c r="N4194" s="117">
        <v>218769.66</v>
      </c>
      <c r="O4194" s="117">
        <f t="shared" si="141"/>
        <v>27297.339999999997</v>
      </c>
      <c r="P4194" s="764">
        <f t="shared" si="142"/>
        <v>0.1109345828575144</v>
      </c>
      <c r="Q4194" s="267" t="s">
        <v>9184</v>
      </c>
      <c r="R4194" s="267" t="s">
        <v>15803</v>
      </c>
      <c r="S4194" s="267" t="s">
        <v>15804</v>
      </c>
      <c r="T4194" s="272">
        <v>42606</v>
      </c>
      <c r="U4194" s="272"/>
      <c r="V4194" s="272">
        <v>42618</v>
      </c>
      <c r="W4194" s="272">
        <v>42620</v>
      </c>
      <c r="X4194" s="267" t="s">
        <v>15805</v>
      </c>
      <c r="Y4194" s="763">
        <v>218769.66</v>
      </c>
      <c r="Z4194" s="267" t="s">
        <v>9184</v>
      </c>
      <c r="AA4194" s="267" t="s">
        <v>15803</v>
      </c>
    </row>
    <row r="4195" spans="1:27" ht="101.25">
      <c r="A4195" s="475" t="s">
        <v>29917</v>
      </c>
      <c r="B4195" s="1157" t="s">
        <v>2741</v>
      </c>
      <c r="C4195" s="267" t="s">
        <v>15023</v>
      </c>
      <c r="D4195" s="267" t="s">
        <v>261</v>
      </c>
      <c r="E4195" s="761" t="s">
        <v>1448</v>
      </c>
      <c r="F4195" s="267" t="s">
        <v>15712</v>
      </c>
      <c r="G4195" s="267" t="s">
        <v>2519</v>
      </c>
      <c r="H4195" s="762" t="s">
        <v>15806</v>
      </c>
      <c r="I4195" s="761" t="s">
        <v>15807</v>
      </c>
      <c r="J4195" s="280">
        <v>7</v>
      </c>
      <c r="K4195" s="280">
        <v>7</v>
      </c>
      <c r="L4195" s="280">
        <v>0</v>
      </c>
      <c r="M4195" s="117">
        <v>163568.5</v>
      </c>
      <c r="N4195" s="117">
        <v>108773.13</v>
      </c>
      <c r="O4195" s="117">
        <f t="shared" si="141"/>
        <v>54795.369999999995</v>
      </c>
      <c r="P4195" s="764">
        <f t="shared" si="142"/>
        <v>0.33499952619239032</v>
      </c>
      <c r="Q4195" s="267" t="s">
        <v>8400</v>
      </c>
      <c r="R4195" s="267" t="s">
        <v>2456</v>
      </c>
      <c r="S4195" s="267" t="s">
        <v>15808</v>
      </c>
      <c r="T4195" s="272">
        <v>42611</v>
      </c>
      <c r="U4195" s="272"/>
      <c r="V4195" s="272">
        <v>42622</v>
      </c>
      <c r="W4195" s="272">
        <v>42622</v>
      </c>
      <c r="X4195" s="267" t="s">
        <v>15809</v>
      </c>
      <c r="Y4195" s="763">
        <v>108773.13</v>
      </c>
      <c r="Z4195" s="267" t="s">
        <v>8400</v>
      </c>
      <c r="AA4195" s="267" t="s">
        <v>2456</v>
      </c>
    </row>
    <row r="4196" spans="1:27" ht="67.5">
      <c r="A4196" s="475" t="s">
        <v>29918</v>
      </c>
      <c r="B4196" s="1157" t="s">
        <v>2741</v>
      </c>
      <c r="C4196" s="267" t="s">
        <v>15023</v>
      </c>
      <c r="D4196" s="267" t="s">
        <v>261</v>
      </c>
      <c r="E4196" s="761" t="s">
        <v>15810</v>
      </c>
      <c r="F4196" s="267" t="s">
        <v>15712</v>
      </c>
      <c r="G4196" s="267" t="s">
        <v>2519</v>
      </c>
      <c r="H4196" s="762" t="s">
        <v>15811</v>
      </c>
      <c r="I4196" s="761" t="s">
        <v>1235</v>
      </c>
      <c r="J4196" s="280">
        <v>2</v>
      </c>
      <c r="K4196" s="280">
        <v>2</v>
      </c>
      <c r="L4196" s="280">
        <v>0</v>
      </c>
      <c r="M4196" s="117">
        <v>33000</v>
      </c>
      <c r="N4196" s="117">
        <v>28215</v>
      </c>
      <c r="O4196" s="117">
        <f t="shared" si="141"/>
        <v>4785</v>
      </c>
      <c r="P4196" s="764">
        <f t="shared" si="142"/>
        <v>0.14499999999999999</v>
      </c>
      <c r="Q4196" s="267" t="s">
        <v>15812</v>
      </c>
      <c r="R4196" s="267" t="s">
        <v>2993</v>
      </c>
      <c r="S4196" s="267" t="s">
        <v>15813</v>
      </c>
      <c r="T4196" s="272">
        <v>42613</v>
      </c>
      <c r="U4196" s="272"/>
      <c r="V4196" s="272">
        <v>42626</v>
      </c>
      <c r="W4196" s="272">
        <v>42626</v>
      </c>
      <c r="X4196" s="267" t="s">
        <v>15814</v>
      </c>
      <c r="Y4196" s="763">
        <v>28215</v>
      </c>
      <c r="Z4196" s="267" t="s">
        <v>15812</v>
      </c>
      <c r="AA4196" s="267" t="s">
        <v>2993</v>
      </c>
    </row>
    <row r="4197" spans="1:27" ht="45">
      <c r="A4197" s="475" t="s">
        <v>29919</v>
      </c>
      <c r="B4197" s="1157" t="s">
        <v>2741</v>
      </c>
      <c r="C4197" s="267" t="s">
        <v>15023</v>
      </c>
      <c r="D4197" s="267" t="s">
        <v>261</v>
      </c>
      <c r="E4197" s="761" t="s">
        <v>1325</v>
      </c>
      <c r="F4197" s="267" t="s">
        <v>15712</v>
      </c>
      <c r="G4197" s="267" t="s">
        <v>2519</v>
      </c>
      <c r="H4197" s="762" t="s">
        <v>15815</v>
      </c>
      <c r="I4197" s="761" t="s">
        <v>15816</v>
      </c>
      <c r="J4197" s="280">
        <v>3</v>
      </c>
      <c r="K4197" s="280">
        <v>2</v>
      </c>
      <c r="L4197" s="280">
        <v>1</v>
      </c>
      <c r="M4197" s="117">
        <v>157300.79999999999</v>
      </c>
      <c r="N4197" s="117">
        <v>156514.29999999999</v>
      </c>
      <c r="O4197" s="117">
        <f t="shared" si="141"/>
        <v>786.5</v>
      </c>
      <c r="P4197" s="764">
        <f t="shared" si="142"/>
        <v>4.9999745710129894E-3</v>
      </c>
      <c r="Q4197" s="267" t="s">
        <v>15817</v>
      </c>
      <c r="R4197" s="267" t="s">
        <v>2994</v>
      </c>
      <c r="S4197" s="267" t="s">
        <v>15532</v>
      </c>
      <c r="T4197" s="272">
        <v>42611</v>
      </c>
      <c r="U4197" s="272"/>
      <c r="V4197" s="272">
        <v>42622</v>
      </c>
      <c r="W4197" s="272">
        <v>42622</v>
      </c>
      <c r="X4197" s="267" t="s">
        <v>15818</v>
      </c>
      <c r="Y4197" s="763">
        <v>156514.29999999999</v>
      </c>
      <c r="Z4197" s="267" t="s">
        <v>15817</v>
      </c>
      <c r="AA4197" s="267" t="s">
        <v>2994</v>
      </c>
    </row>
    <row r="4198" spans="1:27" ht="45">
      <c r="A4198" s="475" t="s">
        <v>29920</v>
      </c>
      <c r="B4198" s="1157" t="s">
        <v>2741</v>
      </c>
      <c r="C4198" s="267" t="s">
        <v>15023</v>
      </c>
      <c r="D4198" s="267" t="s">
        <v>261</v>
      </c>
      <c r="E4198" s="761" t="s">
        <v>15819</v>
      </c>
      <c r="F4198" s="267" t="s">
        <v>9699</v>
      </c>
      <c r="G4198" s="267" t="s">
        <v>619</v>
      </c>
      <c r="H4198" s="762" t="s">
        <v>15820</v>
      </c>
      <c r="I4198" s="761" t="s">
        <v>1261</v>
      </c>
      <c r="J4198" s="280">
        <v>6</v>
      </c>
      <c r="K4198" s="280">
        <v>6</v>
      </c>
      <c r="L4198" s="280">
        <v>0</v>
      </c>
      <c r="M4198" s="117">
        <v>138330</v>
      </c>
      <c r="N4198" s="117">
        <v>58720.67</v>
      </c>
      <c r="O4198" s="117">
        <f t="shared" si="141"/>
        <v>79609.33</v>
      </c>
      <c r="P4198" s="764">
        <f t="shared" si="142"/>
        <v>0.57550300007229094</v>
      </c>
      <c r="Q4198" s="267" t="s">
        <v>15821</v>
      </c>
      <c r="R4198" s="267" t="s">
        <v>15822</v>
      </c>
      <c r="S4198" s="267" t="s">
        <v>15823</v>
      </c>
      <c r="T4198" s="272">
        <v>42618</v>
      </c>
      <c r="U4198" s="272"/>
      <c r="V4198" s="272">
        <v>42629</v>
      </c>
      <c r="W4198" s="272">
        <v>42629</v>
      </c>
      <c r="X4198" s="267" t="s">
        <v>15824</v>
      </c>
      <c r="Y4198" s="763">
        <v>58720.67</v>
      </c>
      <c r="Z4198" s="267" t="s">
        <v>15821</v>
      </c>
      <c r="AA4198" s="267" t="s">
        <v>15822</v>
      </c>
    </row>
    <row r="4199" spans="1:27" ht="56.25">
      <c r="A4199" s="475" t="s">
        <v>29921</v>
      </c>
      <c r="B4199" s="1157" t="s">
        <v>2741</v>
      </c>
      <c r="C4199" s="267" t="s">
        <v>15023</v>
      </c>
      <c r="D4199" s="267" t="s">
        <v>261</v>
      </c>
      <c r="E4199" s="761" t="s">
        <v>15825</v>
      </c>
      <c r="F4199" s="267" t="s">
        <v>9699</v>
      </c>
      <c r="G4199" s="267" t="s">
        <v>15757</v>
      </c>
      <c r="H4199" s="762" t="s">
        <v>15826</v>
      </c>
      <c r="I4199" s="761" t="s">
        <v>13431</v>
      </c>
      <c r="J4199" s="280">
        <v>4</v>
      </c>
      <c r="K4199" s="280">
        <v>4</v>
      </c>
      <c r="L4199" s="280">
        <v>0</v>
      </c>
      <c r="M4199" s="117">
        <v>381399</v>
      </c>
      <c r="N4199" s="117">
        <v>287950.06</v>
      </c>
      <c r="O4199" s="117">
        <f t="shared" si="141"/>
        <v>93448.94</v>
      </c>
      <c r="P4199" s="764">
        <f t="shared" si="142"/>
        <v>0.24501621661304829</v>
      </c>
      <c r="Q4199" s="267" t="s">
        <v>15195</v>
      </c>
      <c r="R4199" s="267" t="s">
        <v>13542</v>
      </c>
      <c r="S4199" s="267" t="s">
        <v>15319</v>
      </c>
      <c r="T4199" s="272">
        <v>42604</v>
      </c>
      <c r="U4199" s="272"/>
      <c r="V4199" s="272">
        <v>42615</v>
      </c>
      <c r="W4199" s="272">
        <v>42615</v>
      </c>
      <c r="X4199" s="267" t="s">
        <v>15827</v>
      </c>
      <c r="Y4199" s="763">
        <v>287950.06</v>
      </c>
      <c r="Z4199" s="267" t="s">
        <v>15195</v>
      </c>
      <c r="AA4199" s="267" t="s">
        <v>13542</v>
      </c>
    </row>
    <row r="4200" spans="1:27" ht="56.25">
      <c r="A4200" s="475" t="s">
        <v>29922</v>
      </c>
      <c r="B4200" s="1157" t="s">
        <v>2741</v>
      </c>
      <c r="C4200" s="267" t="s">
        <v>15023</v>
      </c>
      <c r="D4200" s="267" t="s">
        <v>261</v>
      </c>
      <c r="E4200" s="761" t="s">
        <v>15828</v>
      </c>
      <c r="F4200" s="267" t="s">
        <v>9699</v>
      </c>
      <c r="G4200" s="267" t="s">
        <v>10355</v>
      </c>
      <c r="H4200" s="762" t="s">
        <v>15829</v>
      </c>
      <c r="I4200" s="761" t="s">
        <v>14677</v>
      </c>
      <c r="J4200" s="280">
        <v>4</v>
      </c>
      <c r="K4200" s="280">
        <v>3</v>
      </c>
      <c r="L4200" s="280">
        <v>1</v>
      </c>
      <c r="M4200" s="117">
        <v>3121830</v>
      </c>
      <c r="N4200" s="117">
        <v>2466245.7000000002</v>
      </c>
      <c r="O4200" s="117">
        <f t="shared" si="141"/>
        <v>655584.29999999981</v>
      </c>
      <c r="P4200" s="764">
        <f t="shared" si="142"/>
        <v>0.20999999999999994</v>
      </c>
      <c r="Q4200" s="267" t="s">
        <v>15830</v>
      </c>
      <c r="R4200" s="267" t="s">
        <v>15831</v>
      </c>
      <c r="S4200" s="267" t="s">
        <v>15832</v>
      </c>
      <c r="T4200" s="272">
        <v>42618</v>
      </c>
      <c r="U4200" s="272"/>
      <c r="V4200" s="272">
        <v>42634</v>
      </c>
      <c r="W4200" s="272">
        <v>42636</v>
      </c>
      <c r="X4200" s="267" t="s">
        <v>15833</v>
      </c>
      <c r="Y4200" s="763">
        <v>2466245.7000000002</v>
      </c>
      <c r="Z4200" s="267" t="s">
        <v>15830</v>
      </c>
      <c r="AA4200" s="267" t="s">
        <v>15831</v>
      </c>
    </row>
    <row r="4201" spans="1:27" ht="56.25">
      <c r="A4201" s="475" t="s">
        <v>29923</v>
      </c>
      <c r="B4201" s="1157" t="s">
        <v>2741</v>
      </c>
      <c r="C4201" s="267" t="s">
        <v>15023</v>
      </c>
      <c r="D4201" s="267" t="s">
        <v>261</v>
      </c>
      <c r="E4201" s="761" t="s">
        <v>15834</v>
      </c>
      <c r="F4201" s="267" t="s">
        <v>2519</v>
      </c>
      <c r="G4201" s="267" t="s">
        <v>1332</v>
      </c>
      <c r="H4201" s="762" t="s">
        <v>15835</v>
      </c>
      <c r="I4201" s="761" t="s">
        <v>13547</v>
      </c>
      <c r="J4201" s="280">
        <v>4</v>
      </c>
      <c r="K4201" s="280">
        <v>3</v>
      </c>
      <c r="L4201" s="280">
        <v>1</v>
      </c>
      <c r="M4201" s="117">
        <v>1082151.53</v>
      </c>
      <c r="N4201" s="117">
        <v>1038865.45</v>
      </c>
      <c r="O4201" s="117">
        <f t="shared" si="141"/>
        <v>43286.080000000075</v>
      </c>
      <c r="P4201" s="764">
        <f t="shared" si="142"/>
        <v>4.0000017372798125E-2</v>
      </c>
      <c r="Q4201" s="267" t="s">
        <v>15836</v>
      </c>
      <c r="R4201" s="267" t="s">
        <v>15837</v>
      </c>
      <c r="S4201" s="267" t="s">
        <v>15838</v>
      </c>
      <c r="T4201" s="272">
        <v>42627</v>
      </c>
      <c r="U4201" s="272"/>
      <c r="V4201" s="272">
        <v>42639</v>
      </c>
      <c r="W4201" s="272">
        <v>42642</v>
      </c>
      <c r="X4201" s="267" t="s">
        <v>15839</v>
      </c>
      <c r="Y4201" s="763">
        <v>1038865.45</v>
      </c>
      <c r="Z4201" s="267" t="s">
        <v>15836</v>
      </c>
      <c r="AA4201" s="267" t="s">
        <v>15837</v>
      </c>
    </row>
    <row r="4202" spans="1:27" ht="45">
      <c r="A4202" s="475" t="s">
        <v>29924</v>
      </c>
      <c r="B4202" s="1157" t="s">
        <v>2741</v>
      </c>
      <c r="C4202" s="267" t="s">
        <v>15023</v>
      </c>
      <c r="D4202" s="267" t="s">
        <v>261</v>
      </c>
      <c r="E4202" s="761" t="s">
        <v>15840</v>
      </c>
      <c r="F4202" s="267" t="s">
        <v>15841</v>
      </c>
      <c r="G4202" s="267" t="s">
        <v>1449</v>
      </c>
      <c r="H4202" s="762" t="s">
        <v>15842</v>
      </c>
      <c r="I4202" s="761" t="s">
        <v>8241</v>
      </c>
      <c r="J4202" s="280">
        <v>2</v>
      </c>
      <c r="K4202" s="280">
        <v>2</v>
      </c>
      <c r="L4202" s="280">
        <v>0</v>
      </c>
      <c r="M4202" s="117">
        <v>345093</v>
      </c>
      <c r="N4202" s="117">
        <v>291603.43</v>
      </c>
      <c r="O4202" s="117">
        <f t="shared" si="141"/>
        <v>53489.570000000007</v>
      </c>
      <c r="P4202" s="764">
        <f t="shared" si="142"/>
        <v>0.15500044915428596</v>
      </c>
      <c r="Q4202" s="267" t="s">
        <v>15843</v>
      </c>
      <c r="R4202" s="267" t="s">
        <v>15844</v>
      </c>
      <c r="S4202" s="267" t="s">
        <v>15845</v>
      </c>
      <c r="T4202" s="272">
        <v>42626</v>
      </c>
      <c r="U4202" s="272"/>
      <c r="V4202" s="272">
        <v>42639</v>
      </c>
      <c r="W4202" s="272">
        <v>42642</v>
      </c>
      <c r="X4202" s="267" t="s">
        <v>15846</v>
      </c>
      <c r="Y4202" s="763">
        <v>291603.43</v>
      </c>
      <c r="Z4202" s="267" t="s">
        <v>15843</v>
      </c>
      <c r="AA4202" s="267" t="s">
        <v>15844</v>
      </c>
    </row>
    <row r="4203" spans="1:27" ht="45">
      <c r="A4203" s="475" t="s">
        <v>29925</v>
      </c>
      <c r="B4203" s="1157" t="s">
        <v>2741</v>
      </c>
      <c r="C4203" s="267" t="s">
        <v>15023</v>
      </c>
      <c r="D4203" s="267" t="s">
        <v>272</v>
      </c>
      <c r="E4203" s="774" t="s">
        <v>15375</v>
      </c>
      <c r="F4203" s="267" t="s">
        <v>650</v>
      </c>
      <c r="G4203" s="267" t="s">
        <v>1455</v>
      </c>
      <c r="H4203" s="762" t="s">
        <v>15847</v>
      </c>
      <c r="I4203" s="752" t="s">
        <v>15848</v>
      </c>
      <c r="J4203" s="280">
        <v>1</v>
      </c>
      <c r="K4203" s="280">
        <v>1</v>
      </c>
      <c r="L4203" s="280">
        <v>0</v>
      </c>
      <c r="M4203" s="117">
        <v>41021</v>
      </c>
      <c r="N4203" s="117">
        <v>41021</v>
      </c>
      <c r="O4203" s="117">
        <f t="shared" si="141"/>
        <v>0</v>
      </c>
      <c r="P4203" s="764">
        <f t="shared" si="142"/>
        <v>0</v>
      </c>
      <c r="Q4203" s="267" t="s">
        <v>15474</v>
      </c>
      <c r="R4203" s="267" t="s">
        <v>15475</v>
      </c>
      <c r="S4203" s="267" t="s">
        <v>15693</v>
      </c>
      <c r="T4203" s="272">
        <v>42632</v>
      </c>
      <c r="U4203" s="272"/>
      <c r="V4203" s="272">
        <v>42643</v>
      </c>
      <c r="W4203" s="272">
        <v>42646</v>
      </c>
      <c r="X4203" s="267" t="s">
        <v>15849</v>
      </c>
      <c r="Y4203" s="763">
        <v>41021</v>
      </c>
      <c r="Z4203" s="267" t="s">
        <v>15474</v>
      </c>
      <c r="AA4203" s="267" t="s">
        <v>15475</v>
      </c>
    </row>
    <row r="4204" spans="1:27" ht="45">
      <c r="A4204" s="475" t="s">
        <v>29926</v>
      </c>
      <c r="B4204" s="1157" t="s">
        <v>2741</v>
      </c>
      <c r="C4204" s="267" t="s">
        <v>15023</v>
      </c>
      <c r="D4204" s="267" t="s">
        <v>268</v>
      </c>
      <c r="E4204" s="267" t="s">
        <v>15161</v>
      </c>
      <c r="F4204" s="267"/>
      <c r="G4204" s="267"/>
      <c r="H4204" s="267"/>
      <c r="I4204" s="267" t="s">
        <v>564</v>
      </c>
      <c r="J4204" s="280">
        <v>1</v>
      </c>
      <c r="K4204" s="280">
        <v>1</v>
      </c>
      <c r="L4204" s="280">
        <v>0</v>
      </c>
      <c r="M4204" s="117">
        <v>780000</v>
      </c>
      <c r="N4204" s="117">
        <v>780000</v>
      </c>
      <c r="O4204" s="117">
        <f t="shared" si="141"/>
        <v>0</v>
      </c>
      <c r="P4204" s="764">
        <f t="shared" si="142"/>
        <v>0</v>
      </c>
      <c r="Q4204" s="267" t="s">
        <v>6313</v>
      </c>
      <c r="R4204" s="267" t="s">
        <v>834</v>
      </c>
      <c r="S4204" s="267" t="s">
        <v>15162</v>
      </c>
      <c r="T4204" s="272"/>
      <c r="U4204" s="272"/>
      <c r="V4204" s="272">
        <v>42643</v>
      </c>
      <c r="W4204" s="272">
        <v>42643</v>
      </c>
      <c r="X4204" s="267" t="s">
        <v>15850</v>
      </c>
      <c r="Y4204" s="763">
        <v>780000</v>
      </c>
      <c r="Z4204" s="267" t="s">
        <v>6313</v>
      </c>
      <c r="AA4204" s="267" t="s">
        <v>834</v>
      </c>
    </row>
    <row r="4205" spans="1:27" ht="45">
      <c r="A4205" s="475" t="s">
        <v>29927</v>
      </c>
      <c r="B4205" s="1157" t="s">
        <v>2741</v>
      </c>
      <c r="C4205" s="267" t="s">
        <v>15023</v>
      </c>
      <c r="D4205" s="267" t="s">
        <v>261</v>
      </c>
      <c r="E4205" s="774" t="s">
        <v>15851</v>
      </c>
      <c r="F4205" s="267" t="s">
        <v>650</v>
      </c>
      <c r="G4205" s="267" t="s">
        <v>3018</v>
      </c>
      <c r="H4205" s="762" t="s">
        <v>15852</v>
      </c>
      <c r="I4205" s="752" t="s">
        <v>13734</v>
      </c>
      <c r="J4205" s="280">
        <v>3</v>
      </c>
      <c r="K4205" s="280">
        <v>3</v>
      </c>
      <c r="L4205" s="280">
        <v>0</v>
      </c>
      <c r="M4205" s="117">
        <v>77493</v>
      </c>
      <c r="N4205" s="117">
        <v>64562.53</v>
      </c>
      <c r="O4205" s="117">
        <f t="shared" si="141"/>
        <v>12930.470000000001</v>
      </c>
      <c r="P4205" s="764">
        <f t="shared" si="142"/>
        <v>0.16685984540539148</v>
      </c>
      <c r="Q4205" s="267" t="s">
        <v>15415</v>
      </c>
      <c r="R4205" s="267" t="s">
        <v>15416</v>
      </c>
      <c r="S4205" s="267" t="s">
        <v>15853</v>
      </c>
      <c r="T4205" s="272">
        <v>42641</v>
      </c>
      <c r="U4205" s="272"/>
      <c r="V4205" s="272">
        <v>42653</v>
      </c>
      <c r="W4205" s="272">
        <v>42653</v>
      </c>
      <c r="X4205" s="267" t="s">
        <v>15854</v>
      </c>
      <c r="Y4205" s="763">
        <v>64562.53</v>
      </c>
      <c r="Z4205" s="267" t="s">
        <v>15415</v>
      </c>
      <c r="AA4205" s="267" t="s">
        <v>15416</v>
      </c>
    </row>
    <row r="4206" spans="1:27" ht="45">
      <c r="A4206" s="475" t="s">
        <v>29928</v>
      </c>
      <c r="B4206" s="1157" t="s">
        <v>2741</v>
      </c>
      <c r="C4206" s="267" t="s">
        <v>15023</v>
      </c>
      <c r="D4206" s="267" t="s">
        <v>272</v>
      </c>
      <c r="E4206" s="774" t="s">
        <v>15413</v>
      </c>
      <c r="F4206" s="267" t="s">
        <v>2513</v>
      </c>
      <c r="G4206" s="267" t="s">
        <v>1455</v>
      </c>
      <c r="H4206" s="762" t="s">
        <v>15855</v>
      </c>
      <c r="I4206" s="752" t="s">
        <v>13445</v>
      </c>
      <c r="J4206" s="280">
        <v>1</v>
      </c>
      <c r="K4206" s="280">
        <v>1</v>
      </c>
      <c r="L4206" s="280">
        <v>0</v>
      </c>
      <c r="M4206" s="775">
        <v>236917</v>
      </c>
      <c r="N4206" s="117">
        <v>215369</v>
      </c>
      <c r="O4206" s="117">
        <f t="shared" si="141"/>
        <v>21548</v>
      </c>
      <c r="P4206" s="764">
        <f t="shared" si="142"/>
        <v>9.0951683500972921E-2</v>
      </c>
      <c r="Q4206" s="267" t="s">
        <v>15415</v>
      </c>
      <c r="R4206" s="267" t="s">
        <v>15416</v>
      </c>
      <c r="S4206" s="267" t="s">
        <v>15853</v>
      </c>
      <c r="T4206" s="272">
        <v>42635</v>
      </c>
      <c r="U4206" s="272"/>
      <c r="V4206" s="272">
        <v>42648</v>
      </c>
      <c r="W4206" s="272">
        <v>42650</v>
      </c>
      <c r="X4206" s="267" t="s">
        <v>15856</v>
      </c>
      <c r="Y4206" s="763">
        <v>215369</v>
      </c>
      <c r="Z4206" s="267" t="s">
        <v>15415</v>
      </c>
      <c r="AA4206" s="267" t="s">
        <v>15416</v>
      </c>
    </row>
    <row r="4207" spans="1:27" ht="33.75">
      <c r="A4207" s="475" t="s">
        <v>29929</v>
      </c>
      <c r="B4207" s="1157" t="s">
        <v>2741</v>
      </c>
      <c r="C4207" s="267" t="s">
        <v>15023</v>
      </c>
      <c r="D4207" s="267" t="s">
        <v>261</v>
      </c>
      <c r="E4207" s="774" t="s">
        <v>15454</v>
      </c>
      <c r="F4207" s="267" t="s">
        <v>650</v>
      </c>
      <c r="G4207" s="267" t="s">
        <v>651</v>
      </c>
      <c r="H4207" s="762" t="s">
        <v>15857</v>
      </c>
      <c r="I4207" s="752" t="s">
        <v>13600</v>
      </c>
      <c r="J4207" s="280">
        <v>3</v>
      </c>
      <c r="K4207" s="280">
        <v>3</v>
      </c>
      <c r="L4207" s="280">
        <v>0</v>
      </c>
      <c r="M4207" s="775">
        <v>116418</v>
      </c>
      <c r="N4207" s="117">
        <v>107681.91</v>
      </c>
      <c r="O4207" s="117">
        <f t="shared" si="141"/>
        <v>8736.0899999999965</v>
      </c>
      <c r="P4207" s="764">
        <f t="shared" si="142"/>
        <v>7.5040715353295859E-2</v>
      </c>
      <c r="Q4207" s="267" t="s">
        <v>15487</v>
      </c>
      <c r="R4207" s="267" t="s">
        <v>2987</v>
      </c>
      <c r="S4207" s="267" t="s">
        <v>15456</v>
      </c>
      <c r="T4207" s="272">
        <v>42639</v>
      </c>
      <c r="U4207" s="272"/>
      <c r="V4207" s="272">
        <v>42650</v>
      </c>
      <c r="W4207" s="272">
        <v>42653</v>
      </c>
      <c r="X4207" s="267" t="s">
        <v>15858</v>
      </c>
      <c r="Y4207" s="763">
        <v>107681.91</v>
      </c>
      <c r="Z4207" s="267" t="s">
        <v>15487</v>
      </c>
      <c r="AA4207" s="267" t="s">
        <v>2987</v>
      </c>
    </row>
    <row r="4208" spans="1:27" ht="45">
      <c r="A4208" s="475" t="s">
        <v>29930</v>
      </c>
      <c r="B4208" s="1157" t="s">
        <v>2741</v>
      </c>
      <c r="C4208" s="267" t="s">
        <v>15023</v>
      </c>
      <c r="D4208" s="267" t="s">
        <v>261</v>
      </c>
      <c r="E4208" s="774" t="s">
        <v>15859</v>
      </c>
      <c r="F4208" s="267" t="s">
        <v>2513</v>
      </c>
      <c r="G4208" s="267" t="s">
        <v>1455</v>
      </c>
      <c r="H4208" s="762" t="s">
        <v>15860</v>
      </c>
      <c r="I4208" s="752" t="s">
        <v>13734</v>
      </c>
      <c r="J4208" s="280">
        <v>2</v>
      </c>
      <c r="K4208" s="280">
        <v>2</v>
      </c>
      <c r="L4208" s="280">
        <v>0</v>
      </c>
      <c r="M4208" s="117">
        <v>48773</v>
      </c>
      <c r="N4208" s="117">
        <v>44383.34</v>
      </c>
      <c r="O4208" s="117">
        <f t="shared" si="141"/>
        <v>4389.6600000000035</v>
      </c>
      <c r="P4208" s="764">
        <f t="shared" si="142"/>
        <v>9.0001845283251045E-2</v>
      </c>
      <c r="Q4208" s="267" t="s">
        <v>15253</v>
      </c>
      <c r="R4208" s="267" t="s">
        <v>2510</v>
      </c>
      <c r="S4208" s="267" t="s">
        <v>15703</v>
      </c>
      <c r="T4208" s="272">
        <v>42639</v>
      </c>
      <c r="U4208" s="272"/>
      <c r="V4208" s="272">
        <v>42650</v>
      </c>
      <c r="W4208" s="272">
        <v>42653</v>
      </c>
      <c r="X4208" s="267" t="s">
        <v>15861</v>
      </c>
      <c r="Y4208" s="763">
        <v>44383.34</v>
      </c>
      <c r="Z4208" s="267" t="s">
        <v>15253</v>
      </c>
      <c r="AA4208" s="267" t="s">
        <v>2510</v>
      </c>
    </row>
    <row r="4209" spans="1:27" ht="90">
      <c r="A4209" s="475" t="s">
        <v>29931</v>
      </c>
      <c r="B4209" s="1157" t="s">
        <v>2741</v>
      </c>
      <c r="C4209" s="267" t="s">
        <v>15023</v>
      </c>
      <c r="D4209" s="267" t="s">
        <v>261</v>
      </c>
      <c r="E4209" s="774" t="s">
        <v>15237</v>
      </c>
      <c r="F4209" s="267" t="s">
        <v>650</v>
      </c>
      <c r="G4209" s="267" t="s">
        <v>1455</v>
      </c>
      <c r="H4209" s="762" t="s">
        <v>15862</v>
      </c>
      <c r="I4209" s="752" t="s">
        <v>15863</v>
      </c>
      <c r="J4209" s="280">
        <v>4</v>
      </c>
      <c r="K4209" s="280">
        <v>4</v>
      </c>
      <c r="L4209" s="280">
        <v>0</v>
      </c>
      <c r="M4209" s="117">
        <v>750751.3</v>
      </c>
      <c r="N4209" s="117">
        <v>510488.72</v>
      </c>
      <c r="O4209" s="117">
        <f t="shared" si="141"/>
        <v>240262.58000000007</v>
      </c>
      <c r="P4209" s="764">
        <f t="shared" si="142"/>
        <v>0.32002952242640148</v>
      </c>
      <c r="Q4209" s="267" t="s">
        <v>15487</v>
      </c>
      <c r="R4209" s="267" t="s">
        <v>2987</v>
      </c>
      <c r="S4209" s="267" t="s">
        <v>15456</v>
      </c>
      <c r="T4209" s="272">
        <v>42640</v>
      </c>
      <c r="U4209" s="272"/>
      <c r="V4209" s="272">
        <v>42653</v>
      </c>
      <c r="W4209" s="272">
        <v>42653</v>
      </c>
      <c r="X4209" s="267" t="s">
        <v>15864</v>
      </c>
      <c r="Y4209" s="763">
        <v>510488.72</v>
      </c>
      <c r="Z4209" s="267" t="s">
        <v>15487</v>
      </c>
      <c r="AA4209" s="267" t="s">
        <v>2987</v>
      </c>
    </row>
    <row r="4210" spans="1:27" ht="33.75">
      <c r="A4210" s="475" t="s">
        <v>29932</v>
      </c>
      <c r="B4210" s="1157" t="s">
        <v>2741</v>
      </c>
      <c r="C4210" s="267" t="s">
        <v>15023</v>
      </c>
      <c r="D4210" s="267" t="s">
        <v>261</v>
      </c>
      <c r="E4210" s="774" t="s">
        <v>15865</v>
      </c>
      <c r="F4210" s="267" t="s">
        <v>2513</v>
      </c>
      <c r="G4210" s="267" t="s">
        <v>3018</v>
      </c>
      <c r="H4210" s="762" t="s">
        <v>15866</v>
      </c>
      <c r="I4210" s="776" t="s">
        <v>15867</v>
      </c>
      <c r="J4210" s="280">
        <v>6</v>
      </c>
      <c r="K4210" s="280">
        <v>6</v>
      </c>
      <c r="L4210" s="280">
        <v>0</v>
      </c>
      <c r="M4210" s="117">
        <v>2006060</v>
      </c>
      <c r="N4210" s="117">
        <v>1043151.2</v>
      </c>
      <c r="O4210" s="117">
        <f t="shared" si="141"/>
        <v>962908.8</v>
      </c>
      <c r="P4210" s="764">
        <f t="shared" si="142"/>
        <v>0.48000000000000004</v>
      </c>
      <c r="Q4210" s="267" t="s">
        <v>15868</v>
      </c>
      <c r="R4210" s="267" t="s">
        <v>15869</v>
      </c>
      <c r="S4210" s="267" t="s">
        <v>15870</v>
      </c>
      <c r="T4210" s="272">
        <v>42639</v>
      </c>
      <c r="U4210" s="272"/>
      <c r="V4210" s="272">
        <v>42653</v>
      </c>
      <c r="W4210" s="272">
        <v>42653</v>
      </c>
      <c r="X4210" s="267" t="s">
        <v>15871</v>
      </c>
      <c r="Y4210" s="763">
        <v>1043151.2</v>
      </c>
      <c r="Z4210" s="267" t="s">
        <v>15868</v>
      </c>
      <c r="AA4210" s="267" t="s">
        <v>15869</v>
      </c>
    </row>
    <row r="4211" spans="1:27" ht="45">
      <c r="A4211" s="475" t="s">
        <v>29933</v>
      </c>
      <c r="B4211" s="1157" t="s">
        <v>2741</v>
      </c>
      <c r="C4211" s="267" t="s">
        <v>15023</v>
      </c>
      <c r="D4211" s="267" t="s">
        <v>261</v>
      </c>
      <c r="E4211" s="774" t="s">
        <v>15872</v>
      </c>
      <c r="F4211" s="267" t="s">
        <v>650</v>
      </c>
      <c r="G4211" s="267" t="s">
        <v>2571</v>
      </c>
      <c r="H4211" s="762" t="s">
        <v>15873</v>
      </c>
      <c r="I4211" s="777" t="s">
        <v>14765</v>
      </c>
      <c r="J4211" s="280">
        <v>2</v>
      </c>
      <c r="K4211" s="280">
        <v>2</v>
      </c>
      <c r="L4211" s="280">
        <v>0</v>
      </c>
      <c r="M4211" s="117">
        <v>123179.4</v>
      </c>
      <c r="N4211" s="117">
        <v>120715.06</v>
      </c>
      <c r="O4211" s="117">
        <f t="shared" si="141"/>
        <v>2464.3399999999965</v>
      </c>
      <c r="P4211" s="764">
        <f t="shared" si="142"/>
        <v>2.0006104916893544E-2</v>
      </c>
      <c r="Q4211" s="267" t="s">
        <v>15253</v>
      </c>
      <c r="R4211" s="267" t="s">
        <v>2510</v>
      </c>
      <c r="S4211" s="267" t="s">
        <v>15703</v>
      </c>
      <c r="T4211" s="272">
        <v>42639</v>
      </c>
      <c r="U4211" s="272"/>
      <c r="V4211" s="272">
        <v>42650</v>
      </c>
      <c r="W4211" s="272">
        <v>42650</v>
      </c>
      <c r="X4211" s="267" t="s">
        <v>15874</v>
      </c>
      <c r="Y4211" s="763">
        <v>120715.06</v>
      </c>
      <c r="Z4211" s="267" t="s">
        <v>15253</v>
      </c>
      <c r="AA4211" s="267" t="s">
        <v>2510</v>
      </c>
    </row>
    <row r="4212" spans="1:27" ht="45">
      <c r="A4212" s="475" t="s">
        <v>29934</v>
      </c>
      <c r="B4212" s="1157" t="s">
        <v>2741</v>
      </c>
      <c r="C4212" s="267" t="s">
        <v>15023</v>
      </c>
      <c r="D4212" s="267" t="s">
        <v>261</v>
      </c>
      <c r="E4212" s="774" t="s">
        <v>15875</v>
      </c>
      <c r="F4212" s="267" t="s">
        <v>650</v>
      </c>
      <c r="G4212" s="267" t="s">
        <v>1455</v>
      </c>
      <c r="H4212" s="762" t="s">
        <v>15876</v>
      </c>
      <c r="I4212" s="752" t="s">
        <v>15877</v>
      </c>
      <c r="J4212" s="280">
        <v>3</v>
      </c>
      <c r="K4212" s="280">
        <v>3</v>
      </c>
      <c r="L4212" s="280">
        <v>0</v>
      </c>
      <c r="M4212" s="117">
        <v>55684</v>
      </c>
      <c r="N4212" s="117">
        <v>30131.58</v>
      </c>
      <c r="O4212" s="117">
        <f t="shared" si="141"/>
        <v>25552.42</v>
      </c>
      <c r="P4212" s="764">
        <f t="shared" si="142"/>
        <v>0.45888262337475755</v>
      </c>
      <c r="Q4212" s="267" t="s">
        <v>15387</v>
      </c>
      <c r="R4212" s="267" t="s">
        <v>15388</v>
      </c>
      <c r="S4212" s="267" t="s">
        <v>15878</v>
      </c>
      <c r="T4212" s="272">
        <v>42640</v>
      </c>
      <c r="U4212" s="272"/>
      <c r="V4212" s="272">
        <v>42654</v>
      </c>
      <c r="W4212" s="272">
        <v>42656</v>
      </c>
      <c r="X4212" s="267" t="s">
        <v>15879</v>
      </c>
      <c r="Y4212" s="763">
        <v>32631.58</v>
      </c>
      <c r="Z4212" s="267" t="s">
        <v>15387</v>
      </c>
      <c r="AA4212" s="267" t="s">
        <v>15388</v>
      </c>
    </row>
    <row r="4213" spans="1:27" ht="33.75">
      <c r="A4213" s="475" t="s">
        <v>29935</v>
      </c>
      <c r="B4213" s="1157" t="s">
        <v>2741</v>
      </c>
      <c r="C4213" s="267" t="s">
        <v>15023</v>
      </c>
      <c r="D4213" s="267" t="s">
        <v>14019</v>
      </c>
      <c r="E4213" s="267" t="s">
        <v>15880</v>
      </c>
      <c r="F4213" s="267"/>
      <c r="G4213" s="267"/>
      <c r="H4213" s="267"/>
      <c r="I4213" s="267" t="s">
        <v>13445</v>
      </c>
      <c r="J4213" s="280">
        <v>1</v>
      </c>
      <c r="K4213" s="280">
        <v>1</v>
      </c>
      <c r="L4213" s="280">
        <v>0</v>
      </c>
      <c r="M4213" s="117">
        <v>16368.33</v>
      </c>
      <c r="N4213" s="117">
        <v>16368.33</v>
      </c>
      <c r="O4213" s="117">
        <f t="shared" si="141"/>
        <v>0</v>
      </c>
      <c r="P4213" s="764">
        <f t="shared" si="142"/>
        <v>0</v>
      </c>
      <c r="Q4213" s="267" t="s">
        <v>15487</v>
      </c>
      <c r="R4213" s="267" t="s">
        <v>2987</v>
      </c>
      <c r="S4213" s="267" t="s">
        <v>15456</v>
      </c>
      <c r="T4213" s="272"/>
      <c r="U4213" s="272"/>
      <c r="V4213" s="272">
        <v>42658</v>
      </c>
      <c r="W4213" s="272">
        <v>42661</v>
      </c>
      <c r="X4213" s="267" t="s">
        <v>15881</v>
      </c>
      <c r="Y4213" s="763">
        <v>16368.33</v>
      </c>
      <c r="Z4213" s="267" t="s">
        <v>15487</v>
      </c>
      <c r="AA4213" s="267" t="s">
        <v>2987</v>
      </c>
    </row>
    <row r="4214" spans="1:27" ht="45">
      <c r="A4214" s="475" t="s">
        <v>29936</v>
      </c>
      <c r="B4214" s="1157" t="s">
        <v>2741</v>
      </c>
      <c r="C4214" s="267" t="s">
        <v>15023</v>
      </c>
      <c r="D4214" s="267" t="s">
        <v>261</v>
      </c>
      <c r="E4214" s="774" t="s">
        <v>15882</v>
      </c>
      <c r="F4214" s="267" t="s">
        <v>15883</v>
      </c>
      <c r="G4214" s="267" t="s">
        <v>2100</v>
      </c>
      <c r="H4214" s="762" t="s">
        <v>15884</v>
      </c>
      <c r="I4214" s="752" t="s">
        <v>15885</v>
      </c>
      <c r="J4214" s="280">
        <v>2</v>
      </c>
      <c r="K4214" s="280">
        <v>2</v>
      </c>
      <c r="L4214" s="280">
        <v>0</v>
      </c>
      <c r="M4214" s="117">
        <v>1875925</v>
      </c>
      <c r="N4214" s="117">
        <v>937962</v>
      </c>
      <c r="O4214" s="117">
        <f t="shared" si="141"/>
        <v>937963</v>
      </c>
      <c r="P4214" s="764">
        <f t="shared" si="142"/>
        <v>0.50000026653517593</v>
      </c>
      <c r="Q4214" s="267" t="s">
        <v>15886</v>
      </c>
      <c r="R4214" s="267" t="s">
        <v>15887</v>
      </c>
      <c r="S4214" s="267" t="s">
        <v>15888</v>
      </c>
      <c r="T4214" s="272">
        <v>42648</v>
      </c>
      <c r="U4214" s="272"/>
      <c r="V4214" s="272">
        <v>42661</v>
      </c>
      <c r="W4214" s="272">
        <v>42664</v>
      </c>
      <c r="X4214" s="267" t="s">
        <v>15889</v>
      </c>
      <c r="Y4214" s="763">
        <v>937962</v>
      </c>
      <c r="Z4214" s="267" t="s">
        <v>15886</v>
      </c>
      <c r="AA4214" s="267" t="s">
        <v>15887</v>
      </c>
    </row>
    <row r="4215" spans="1:27" ht="78.75">
      <c r="A4215" s="475" t="s">
        <v>29937</v>
      </c>
      <c r="B4215" s="1157" t="s">
        <v>2741</v>
      </c>
      <c r="C4215" s="267" t="s">
        <v>15023</v>
      </c>
      <c r="D4215" s="267" t="s">
        <v>261</v>
      </c>
      <c r="E4215" s="774" t="s">
        <v>15890</v>
      </c>
      <c r="F4215" s="267" t="s">
        <v>15883</v>
      </c>
      <c r="G4215" s="267" t="s">
        <v>2100</v>
      </c>
      <c r="H4215" s="762" t="s">
        <v>15891</v>
      </c>
      <c r="I4215" s="777" t="s">
        <v>15892</v>
      </c>
      <c r="J4215" s="280">
        <v>7</v>
      </c>
      <c r="K4215" s="280">
        <v>7</v>
      </c>
      <c r="L4215" s="280">
        <v>0</v>
      </c>
      <c r="M4215" s="117">
        <v>112500</v>
      </c>
      <c r="N4215" s="117">
        <v>37687.300000000003</v>
      </c>
      <c r="O4215" s="117">
        <f t="shared" si="141"/>
        <v>74812.7</v>
      </c>
      <c r="P4215" s="764">
        <f t="shared" si="142"/>
        <v>0.6650017777777778</v>
      </c>
      <c r="Q4215" s="267" t="s">
        <v>6581</v>
      </c>
      <c r="R4215" s="267" t="s">
        <v>15893</v>
      </c>
      <c r="S4215" s="267" t="s">
        <v>15894</v>
      </c>
      <c r="T4215" s="272">
        <v>42648</v>
      </c>
      <c r="U4215" s="272"/>
      <c r="V4215" s="272">
        <v>42661</v>
      </c>
      <c r="W4215" s="272">
        <v>42664</v>
      </c>
      <c r="X4215" s="267" t="s">
        <v>15895</v>
      </c>
      <c r="Y4215" s="763">
        <v>37687.300000000003</v>
      </c>
      <c r="Z4215" s="267" t="s">
        <v>6581</v>
      </c>
      <c r="AA4215" s="267" t="s">
        <v>15893</v>
      </c>
    </row>
    <row r="4216" spans="1:27" ht="101.25">
      <c r="A4216" s="475" t="s">
        <v>29938</v>
      </c>
      <c r="B4216" s="1157" t="s">
        <v>2741</v>
      </c>
      <c r="C4216" s="267" t="s">
        <v>15023</v>
      </c>
      <c r="D4216" s="267" t="s">
        <v>261</v>
      </c>
      <c r="E4216" s="774" t="s">
        <v>15896</v>
      </c>
      <c r="F4216" s="267" t="s">
        <v>15883</v>
      </c>
      <c r="G4216" s="267" t="s">
        <v>2100</v>
      </c>
      <c r="H4216" s="762" t="s">
        <v>15897</v>
      </c>
      <c r="I4216" s="752" t="s">
        <v>2414</v>
      </c>
      <c r="J4216" s="280">
        <v>7</v>
      </c>
      <c r="K4216" s="280">
        <v>7</v>
      </c>
      <c r="L4216" s="280">
        <v>0</v>
      </c>
      <c r="M4216" s="117">
        <v>150800.04</v>
      </c>
      <c r="N4216" s="117">
        <v>65562</v>
      </c>
      <c r="O4216" s="117">
        <f t="shared" si="141"/>
        <v>85238.040000000008</v>
      </c>
      <c r="P4216" s="764">
        <f t="shared" si="142"/>
        <v>0.56523884211171294</v>
      </c>
      <c r="Q4216" s="267" t="s">
        <v>6581</v>
      </c>
      <c r="R4216" s="267" t="s">
        <v>15893</v>
      </c>
      <c r="S4216" s="267" t="s">
        <v>15894</v>
      </c>
      <c r="T4216" s="272">
        <v>42649</v>
      </c>
      <c r="U4216" s="272"/>
      <c r="V4216" s="272">
        <v>42661</v>
      </c>
      <c r="W4216" s="272">
        <v>42664</v>
      </c>
      <c r="X4216" s="267" t="s">
        <v>15898</v>
      </c>
      <c r="Y4216" s="763">
        <v>65562</v>
      </c>
      <c r="Z4216" s="267" t="s">
        <v>6581</v>
      </c>
      <c r="AA4216" s="267" t="s">
        <v>15893</v>
      </c>
    </row>
    <row r="4217" spans="1:27" ht="45">
      <c r="A4217" s="475" t="s">
        <v>29939</v>
      </c>
      <c r="B4217" s="1157" t="s">
        <v>2741</v>
      </c>
      <c r="C4217" s="267" t="s">
        <v>15023</v>
      </c>
      <c r="D4217" s="267" t="s">
        <v>272</v>
      </c>
      <c r="E4217" s="774" t="s">
        <v>15899</v>
      </c>
      <c r="F4217" s="267" t="s">
        <v>3018</v>
      </c>
      <c r="G4217" s="267" t="s">
        <v>2103</v>
      </c>
      <c r="H4217" s="762" t="s">
        <v>15900</v>
      </c>
      <c r="I4217" s="752" t="s">
        <v>13344</v>
      </c>
      <c r="J4217" s="280">
        <v>1</v>
      </c>
      <c r="K4217" s="280">
        <v>1</v>
      </c>
      <c r="L4217" s="280">
        <v>0</v>
      </c>
      <c r="M4217" s="117">
        <v>145140</v>
      </c>
      <c r="N4217" s="117">
        <v>140870.39999999999</v>
      </c>
      <c r="O4217" s="117">
        <f t="shared" si="141"/>
        <v>4269.6000000000058</v>
      </c>
      <c r="P4217" s="764">
        <f t="shared" si="142"/>
        <v>2.9417114510128191E-2</v>
      </c>
      <c r="Q4217" s="267" t="s">
        <v>15901</v>
      </c>
      <c r="R4217" s="267" t="s">
        <v>15416</v>
      </c>
      <c r="S4217" s="267" t="s">
        <v>15853</v>
      </c>
      <c r="T4217" s="272">
        <v>42647</v>
      </c>
      <c r="U4217" s="272"/>
      <c r="V4217" s="272">
        <v>42662</v>
      </c>
      <c r="W4217" s="272">
        <v>42667</v>
      </c>
      <c r="X4217" s="267" t="s">
        <v>15902</v>
      </c>
      <c r="Y4217" s="763">
        <v>140870.39999999999</v>
      </c>
      <c r="Z4217" s="267" t="s">
        <v>15901</v>
      </c>
      <c r="AA4217" s="267" t="s">
        <v>15416</v>
      </c>
    </row>
    <row r="4218" spans="1:27" ht="45">
      <c r="A4218" s="475" t="s">
        <v>29940</v>
      </c>
      <c r="B4218" s="1157" t="s">
        <v>2741</v>
      </c>
      <c r="C4218" s="267" t="s">
        <v>15023</v>
      </c>
      <c r="D4218" s="267" t="s">
        <v>272</v>
      </c>
      <c r="E4218" s="774" t="s">
        <v>15903</v>
      </c>
      <c r="F4218" s="267" t="s">
        <v>2100</v>
      </c>
      <c r="G4218" s="267" t="s">
        <v>3016</v>
      </c>
      <c r="H4218" s="762" t="s">
        <v>15904</v>
      </c>
      <c r="I4218" s="752" t="s">
        <v>15505</v>
      </c>
      <c r="J4218" s="280">
        <v>1</v>
      </c>
      <c r="K4218" s="280">
        <v>1</v>
      </c>
      <c r="L4218" s="280">
        <v>0</v>
      </c>
      <c r="M4218" s="117">
        <v>248952.99</v>
      </c>
      <c r="N4218" s="117">
        <v>237179.43</v>
      </c>
      <c r="O4218" s="117">
        <f t="shared" si="141"/>
        <v>11773.559999999998</v>
      </c>
      <c r="P4218" s="764">
        <f t="shared" si="142"/>
        <v>4.7292302052688737E-2</v>
      </c>
      <c r="Q4218" s="267" t="s">
        <v>15506</v>
      </c>
      <c r="R4218" s="267" t="s">
        <v>15507</v>
      </c>
      <c r="S4218" s="267" t="s">
        <v>15905</v>
      </c>
      <c r="T4218" s="272">
        <v>42653</v>
      </c>
      <c r="U4218" s="272"/>
      <c r="V4218" s="272">
        <v>42664</v>
      </c>
      <c r="W4218" s="272">
        <v>42667</v>
      </c>
      <c r="X4218" s="267" t="s">
        <v>15906</v>
      </c>
      <c r="Y4218" s="763">
        <v>237179.43</v>
      </c>
      <c r="Z4218" s="267" t="s">
        <v>15506</v>
      </c>
      <c r="AA4218" s="267" t="s">
        <v>15507</v>
      </c>
    </row>
    <row r="4219" spans="1:27" ht="45">
      <c r="A4219" s="475" t="s">
        <v>29941</v>
      </c>
      <c r="B4219" s="1157" t="s">
        <v>2741</v>
      </c>
      <c r="C4219" s="267" t="s">
        <v>15023</v>
      </c>
      <c r="D4219" s="267" t="s">
        <v>261</v>
      </c>
      <c r="E4219" s="774" t="s">
        <v>15907</v>
      </c>
      <c r="F4219" s="267" t="s">
        <v>15883</v>
      </c>
      <c r="G4219" s="267" t="s">
        <v>2100</v>
      </c>
      <c r="H4219" s="762" t="s">
        <v>15908</v>
      </c>
      <c r="I4219" s="752" t="s">
        <v>1189</v>
      </c>
      <c r="J4219" s="280">
        <v>4</v>
      </c>
      <c r="K4219" s="280">
        <v>4</v>
      </c>
      <c r="L4219" s="280">
        <v>0</v>
      </c>
      <c r="M4219" s="368">
        <v>890629.2</v>
      </c>
      <c r="N4219" s="117">
        <v>598670.15</v>
      </c>
      <c r="O4219" s="117">
        <f t="shared" si="141"/>
        <v>291959.04999999993</v>
      </c>
      <c r="P4219" s="764">
        <f t="shared" si="142"/>
        <v>0.32781212428247347</v>
      </c>
      <c r="Q4219" s="267" t="s">
        <v>15909</v>
      </c>
      <c r="R4219" s="267" t="s">
        <v>15910</v>
      </c>
      <c r="S4219" s="267" t="s">
        <v>15911</v>
      </c>
      <c r="T4219" s="272">
        <v>42648</v>
      </c>
      <c r="U4219" s="272"/>
      <c r="V4219" s="272">
        <v>42662</v>
      </c>
      <c r="W4219" s="272">
        <v>42667</v>
      </c>
      <c r="X4219" s="267" t="s">
        <v>15912</v>
      </c>
      <c r="Y4219" s="763">
        <v>598670.15</v>
      </c>
      <c r="Z4219" s="267" t="s">
        <v>15909</v>
      </c>
      <c r="AA4219" s="267" t="s">
        <v>15910</v>
      </c>
    </row>
    <row r="4220" spans="1:27" ht="112.5">
      <c r="A4220" s="475" t="s">
        <v>29942</v>
      </c>
      <c r="B4220" s="1157" t="s">
        <v>2741</v>
      </c>
      <c r="C4220" s="267" t="s">
        <v>15023</v>
      </c>
      <c r="D4220" s="267" t="s">
        <v>272</v>
      </c>
      <c r="E4220" s="774" t="s">
        <v>15913</v>
      </c>
      <c r="F4220" s="267" t="s">
        <v>650</v>
      </c>
      <c r="G4220" s="267" t="s">
        <v>3016</v>
      </c>
      <c r="H4220" s="762" t="s">
        <v>15914</v>
      </c>
      <c r="I4220" s="752" t="s">
        <v>15915</v>
      </c>
      <c r="J4220" s="280">
        <v>1</v>
      </c>
      <c r="K4220" s="280">
        <v>1</v>
      </c>
      <c r="L4220" s="280">
        <v>0</v>
      </c>
      <c r="M4220" s="775">
        <v>74840</v>
      </c>
      <c r="N4220" s="117">
        <v>73680</v>
      </c>
      <c r="O4220" s="117">
        <f t="shared" si="141"/>
        <v>1160</v>
      </c>
      <c r="P4220" s="764">
        <f t="shared" si="142"/>
        <v>1.5499732763228221E-2</v>
      </c>
      <c r="Q4220" s="267" t="s">
        <v>15916</v>
      </c>
      <c r="R4220" s="267" t="s">
        <v>15917</v>
      </c>
      <c r="S4220" s="267" t="s">
        <v>15918</v>
      </c>
      <c r="T4220" s="272">
        <v>42649</v>
      </c>
      <c r="U4220" s="272"/>
      <c r="V4220" s="272">
        <v>42662</v>
      </c>
      <c r="W4220" s="272">
        <v>42667</v>
      </c>
      <c r="X4220" s="267" t="s">
        <v>15919</v>
      </c>
      <c r="Y4220" s="763">
        <v>73680</v>
      </c>
      <c r="Z4220" s="267" t="s">
        <v>15916</v>
      </c>
      <c r="AA4220" s="267" t="s">
        <v>15917</v>
      </c>
    </row>
    <row r="4221" spans="1:27" ht="56.25">
      <c r="A4221" s="475" t="s">
        <v>29943</v>
      </c>
      <c r="B4221" s="1157" t="s">
        <v>2741</v>
      </c>
      <c r="C4221" s="267" t="s">
        <v>15023</v>
      </c>
      <c r="D4221" s="267" t="s">
        <v>261</v>
      </c>
      <c r="E4221" s="774" t="s">
        <v>15920</v>
      </c>
      <c r="F4221" s="267" t="s">
        <v>15883</v>
      </c>
      <c r="G4221" s="267" t="s">
        <v>1317</v>
      </c>
      <c r="H4221" s="762" t="s">
        <v>15921</v>
      </c>
      <c r="I4221" s="752" t="s">
        <v>1181</v>
      </c>
      <c r="J4221" s="280">
        <v>7</v>
      </c>
      <c r="K4221" s="280">
        <v>7</v>
      </c>
      <c r="L4221" s="280">
        <v>0</v>
      </c>
      <c r="M4221" s="775">
        <v>80000</v>
      </c>
      <c r="N4221" s="117">
        <v>13399.66</v>
      </c>
      <c r="O4221" s="117">
        <f t="shared" si="141"/>
        <v>66600.34</v>
      </c>
      <c r="P4221" s="764">
        <f t="shared" si="142"/>
        <v>0.83250424999999995</v>
      </c>
      <c r="Q4221" s="267" t="s">
        <v>6581</v>
      </c>
      <c r="R4221" s="267" t="s">
        <v>15893</v>
      </c>
      <c r="S4221" s="267" t="s">
        <v>15894</v>
      </c>
      <c r="T4221" s="272">
        <v>42650</v>
      </c>
      <c r="U4221" s="272"/>
      <c r="V4221" s="272">
        <v>42662</v>
      </c>
      <c r="W4221" s="272">
        <v>42667</v>
      </c>
      <c r="X4221" s="267" t="s">
        <v>15922</v>
      </c>
      <c r="Y4221" s="763">
        <v>13399.66</v>
      </c>
      <c r="Z4221" s="267" t="s">
        <v>6581</v>
      </c>
      <c r="AA4221" s="267" t="s">
        <v>15893</v>
      </c>
    </row>
    <row r="4222" spans="1:27" ht="45">
      <c r="A4222" s="475" t="s">
        <v>29944</v>
      </c>
      <c r="B4222" s="1157" t="s">
        <v>2741</v>
      </c>
      <c r="C4222" s="267" t="s">
        <v>15023</v>
      </c>
      <c r="D4222" s="267" t="s">
        <v>261</v>
      </c>
      <c r="E4222" s="774" t="s">
        <v>15923</v>
      </c>
      <c r="F4222" s="267" t="s">
        <v>15883</v>
      </c>
      <c r="G4222" s="267" t="s">
        <v>2103</v>
      </c>
      <c r="H4222" s="762" t="s">
        <v>15924</v>
      </c>
      <c r="I4222" s="777" t="s">
        <v>13445</v>
      </c>
      <c r="J4222" s="280">
        <v>5</v>
      </c>
      <c r="K4222" s="280">
        <v>2</v>
      </c>
      <c r="L4222" s="280">
        <v>3</v>
      </c>
      <c r="M4222" s="117">
        <v>1214700</v>
      </c>
      <c r="N4222" s="117">
        <v>983907</v>
      </c>
      <c r="O4222" s="117">
        <f t="shared" si="141"/>
        <v>230793</v>
      </c>
      <c r="P4222" s="764">
        <f t="shared" si="142"/>
        <v>0.19</v>
      </c>
      <c r="Q4222" s="267" t="s">
        <v>14384</v>
      </c>
      <c r="R4222" s="267" t="s">
        <v>15925</v>
      </c>
      <c r="S4222" s="267" t="s">
        <v>15926</v>
      </c>
      <c r="T4222" s="272">
        <v>42649</v>
      </c>
      <c r="U4222" s="272"/>
      <c r="V4222" s="272">
        <v>42662</v>
      </c>
      <c r="W4222" s="272">
        <v>42667</v>
      </c>
      <c r="X4222" s="267" t="s">
        <v>15927</v>
      </c>
      <c r="Y4222" s="763">
        <v>662629.80000000005</v>
      </c>
      <c r="Z4222" s="267" t="s">
        <v>14384</v>
      </c>
      <c r="AA4222" s="267" t="s">
        <v>15925</v>
      </c>
    </row>
    <row r="4223" spans="1:27" ht="101.25">
      <c r="A4223" s="475" t="s">
        <v>29945</v>
      </c>
      <c r="B4223" s="1157" t="s">
        <v>2741</v>
      </c>
      <c r="C4223" s="267" t="s">
        <v>15023</v>
      </c>
      <c r="D4223" s="267" t="s">
        <v>272</v>
      </c>
      <c r="E4223" s="767" t="s">
        <v>15928</v>
      </c>
      <c r="F4223" s="267" t="s">
        <v>1318</v>
      </c>
      <c r="G4223" s="267" t="s">
        <v>3366</v>
      </c>
      <c r="H4223" s="762" t="s">
        <v>15929</v>
      </c>
      <c r="I4223" s="778" t="s">
        <v>15867</v>
      </c>
      <c r="J4223" s="280">
        <v>1</v>
      </c>
      <c r="K4223" s="280">
        <v>1</v>
      </c>
      <c r="L4223" s="280">
        <v>0</v>
      </c>
      <c r="M4223" s="117">
        <v>119980</v>
      </c>
      <c r="N4223" s="117">
        <v>119980</v>
      </c>
      <c r="O4223" s="117">
        <f t="shared" si="141"/>
        <v>0</v>
      </c>
      <c r="P4223" s="764">
        <f t="shared" si="142"/>
        <v>0</v>
      </c>
      <c r="Q4223" s="267" t="s">
        <v>15930</v>
      </c>
      <c r="R4223" s="267" t="s">
        <v>15931</v>
      </c>
      <c r="S4223" s="267" t="s">
        <v>15932</v>
      </c>
      <c r="T4223" s="272">
        <v>42655</v>
      </c>
      <c r="U4223" s="272"/>
      <c r="V4223" s="272">
        <v>42667</v>
      </c>
      <c r="W4223" s="272"/>
      <c r="X4223" s="267" t="s">
        <v>15933</v>
      </c>
      <c r="Y4223" s="763">
        <v>119980</v>
      </c>
      <c r="Z4223" s="267" t="s">
        <v>15930</v>
      </c>
      <c r="AA4223" s="267" t="s">
        <v>15931</v>
      </c>
    </row>
    <row r="4224" spans="1:27" ht="78.75">
      <c r="A4224" s="475" t="s">
        <v>29946</v>
      </c>
      <c r="B4224" s="1157" t="s">
        <v>2741</v>
      </c>
      <c r="C4224" s="267" t="s">
        <v>15023</v>
      </c>
      <c r="D4224" s="267" t="s">
        <v>261</v>
      </c>
      <c r="E4224" s="774" t="s">
        <v>15934</v>
      </c>
      <c r="F4224" s="267" t="s">
        <v>650</v>
      </c>
      <c r="G4224" s="267" t="s">
        <v>3016</v>
      </c>
      <c r="H4224" s="762" t="s">
        <v>15935</v>
      </c>
      <c r="I4224" s="752" t="s">
        <v>15790</v>
      </c>
      <c r="J4224" s="280">
        <v>2</v>
      </c>
      <c r="K4224" s="280">
        <v>2</v>
      </c>
      <c r="L4224" s="280">
        <v>0</v>
      </c>
      <c r="M4224" s="775">
        <v>300700</v>
      </c>
      <c r="N4224" s="117">
        <v>286200</v>
      </c>
      <c r="O4224" s="117">
        <f t="shared" si="141"/>
        <v>14500</v>
      </c>
      <c r="P4224" s="764">
        <f t="shared" si="142"/>
        <v>4.8220818091120721E-2</v>
      </c>
      <c r="Q4224" s="267" t="s">
        <v>15936</v>
      </c>
      <c r="R4224" s="267" t="s">
        <v>15937</v>
      </c>
      <c r="S4224" s="267" t="s">
        <v>15938</v>
      </c>
      <c r="T4224" s="272">
        <v>42655</v>
      </c>
      <c r="U4224" s="272"/>
      <c r="V4224" s="272">
        <v>42667</v>
      </c>
      <c r="W4224" s="272">
        <v>42668</v>
      </c>
      <c r="X4224" s="267" t="s">
        <v>15939</v>
      </c>
      <c r="Y4224" s="763">
        <v>286200</v>
      </c>
      <c r="Z4224" s="267" t="s">
        <v>15936</v>
      </c>
      <c r="AA4224" s="267" t="s">
        <v>15937</v>
      </c>
    </row>
    <row r="4225" spans="1:27" ht="45">
      <c r="A4225" s="475" t="s">
        <v>29947</v>
      </c>
      <c r="B4225" s="1157" t="s">
        <v>2741</v>
      </c>
      <c r="C4225" s="267" t="s">
        <v>15023</v>
      </c>
      <c r="D4225" s="267" t="s">
        <v>272</v>
      </c>
      <c r="E4225" s="774" t="s">
        <v>15940</v>
      </c>
      <c r="F4225" s="267" t="s">
        <v>3018</v>
      </c>
      <c r="G4225" s="267" t="s">
        <v>2103</v>
      </c>
      <c r="H4225" s="762" t="s">
        <v>15941</v>
      </c>
      <c r="I4225" s="779" t="s">
        <v>15942</v>
      </c>
      <c r="J4225" s="280">
        <v>1</v>
      </c>
      <c r="K4225" s="280">
        <v>1</v>
      </c>
      <c r="L4225" s="280">
        <v>0</v>
      </c>
      <c r="M4225" s="775">
        <v>956820.12</v>
      </c>
      <c r="N4225" s="117">
        <v>947337.6</v>
      </c>
      <c r="O4225" s="117">
        <f t="shared" si="141"/>
        <v>9482.5200000000186</v>
      </c>
      <c r="P4225" s="764">
        <f t="shared" si="142"/>
        <v>9.9104521338870041E-3</v>
      </c>
      <c r="Q4225" s="267" t="s">
        <v>15228</v>
      </c>
      <c r="R4225" s="267" t="s">
        <v>2570</v>
      </c>
      <c r="S4225" s="267" t="s">
        <v>15943</v>
      </c>
      <c r="T4225" s="272">
        <v>42643</v>
      </c>
      <c r="U4225" s="272"/>
      <c r="V4225" s="272">
        <v>42663</v>
      </c>
      <c r="W4225" s="272">
        <v>42668</v>
      </c>
      <c r="X4225" s="267" t="s">
        <v>15944</v>
      </c>
      <c r="Y4225" s="763">
        <v>947337.6</v>
      </c>
      <c r="Z4225" s="267" t="s">
        <v>15228</v>
      </c>
      <c r="AA4225" s="267" t="s">
        <v>2570</v>
      </c>
    </row>
    <row r="4226" spans="1:27" ht="135">
      <c r="A4226" s="475" t="s">
        <v>29948</v>
      </c>
      <c r="B4226" s="1157" t="s">
        <v>2741</v>
      </c>
      <c r="C4226" s="267" t="s">
        <v>15023</v>
      </c>
      <c r="D4226" s="267" t="s">
        <v>261</v>
      </c>
      <c r="E4226" s="774" t="s">
        <v>15945</v>
      </c>
      <c r="F4226" s="267" t="s">
        <v>15883</v>
      </c>
      <c r="G4226" s="267" t="s">
        <v>718</v>
      </c>
      <c r="H4226" s="762" t="s">
        <v>15946</v>
      </c>
      <c r="I4226" s="752" t="s">
        <v>1189</v>
      </c>
      <c r="J4226" s="280">
        <v>3</v>
      </c>
      <c r="K4226" s="280">
        <v>3</v>
      </c>
      <c r="L4226" s="280">
        <v>0</v>
      </c>
      <c r="M4226" s="117">
        <v>622541.16</v>
      </c>
      <c r="N4226" s="117">
        <v>619428.44999999995</v>
      </c>
      <c r="O4226" s="117">
        <f t="shared" si="141"/>
        <v>3112.7100000000792</v>
      </c>
      <c r="P4226" s="764">
        <f t="shared" si="142"/>
        <v>5.0000067465419944E-3</v>
      </c>
      <c r="Q4226" s="267" t="s">
        <v>15947</v>
      </c>
      <c r="R4226" s="267" t="s">
        <v>1183</v>
      </c>
      <c r="S4226" s="267" t="s">
        <v>15948</v>
      </c>
      <c r="T4226" s="272">
        <v>42654</v>
      </c>
      <c r="U4226" s="272"/>
      <c r="V4226" s="272">
        <v>42667</v>
      </c>
      <c r="W4226" s="272">
        <v>42668</v>
      </c>
      <c r="X4226" s="267" t="s">
        <v>15949</v>
      </c>
      <c r="Y4226" s="763">
        <v>619428.44999999995</v>
      </c>
      <c r="Z4226" s="267" t="s">
        <v>15947</v>
      </c>
      <c r="AA4226" s="267" t="s">
        <v>1183</v>
      </c>
    </row>
    <row r="4227" spans="1:27" ht="180">
      <c r="A4227" s="475" t="s">
        <v>29949</v>
      </c>
      <c r="B4227" s="1157" t="s">
        <v>2741</v>
      </c>
      <c r="C4227" s="267" t="s">
        <v>15023</v>
      </c>
      <c r="D4227" s="267" t="s">
        <v>261</v>
      </c>
      <c r="E4227" s="774" t="s">
        <v>15950</v>
      </c>
      <c r="F4227" s="267" t="s">
        <v>15883</v>
      </c>
      <c r="G4227" s="267" t="s">
        <v>3372</v>
      </c>
      <c r="H4227" s="762" t="s">
        <v>15951</v>
      </c>
      <c r="I4227" s="761" t="s">
        <v>15952</v>
      </c>
      <c r="J4227" s="280">
        <v>11</v>
      </c>
      <c r="K4227" s="280">
        <v>11</v>
      </c>
      <c r="L4227" s="280">
        <v>0</v>
      </c>
      <c r="M4227" s="775">
        <v>308070</v>
      </c>
      <c r="N4227" s="117">
        <v>121351.65</v>
      </c>
      <c r="O4227" s="117">
        <f t="shared" si="141"/>
        <v>186718.35</v>
      </c>
      <c r="P4227" s="764">
        <f t="shared" si="142"/>
        <v>0.60609066121336064</v>
      </c>
      <c r="Q4227" s="267" t="s">
        <v>15953</v>
      </c>
      <c r="R4227" s="267" t="s">
        <v>15954</v>
      </c>
      <c r="S4227" s="267" t="s">
        <v>15955</v>
      </c>
      <c r="T4227" s="272">
        <v>42655</v>
      </c>
      <c r="U4227" s="272"/>
      <c r="V4227" s="272">
        <v>42669</v>
      </c>
      <c r="W4227" s="272">
        <v>42674</v>
      </c>
      <c r="X4227" s="267" t="s">
        <v>15956</v>
      </c>
      <c r="Y4227" s="763">
        <v>121351.65</v>
      </c>
      <c r="Z4227" s="267" t="s">
        <v>15953</v>
      </c>
      <c r="AA4227" s="267" t="s">
        <v>15954</v>
      </c>
    </row>
    <row r="4228" spans="1:27" ht="45">
      <c r="A4228" s="475" t="s">
        <v>29950</v>
      </c>
      <c r="B4228" s="1157" t="s">
        <v>2741</v>
      </c>
      <c r="C4228" s="267" t="s">
        <v>15023</v>
      </c>
      <c r="D4228" s="267" t="s">
        <v>261</v>
      </c>
      <c r="E4228" s="774" t="s">
        <v>15957</v>
      </c>
      <c r="F4228" s="267" t="s">
        <v>2100</v>
      </c>
      <c r="G4228" s="267" t="s">
        <v>3032</v>
      </c>
      <c r="H4228" s="762" t="s">
        <v>15958</v>
      </c>
      <c r="I4228" s="752" t="s">
        <v>15675</v>
      </c>
      <c r="J4228" s="280">
        <v>3</v>
      </c>
      <c r="K4228" s="280">
        <v>2</v>
      </c>
      <c r="L4228" s="280">
        <v>1</v>
      </c>
      <c r="M4228" s="775">
        <v>93757.66</v>
      </c>
      <c r="N4228" s="117">
        <v>63000</v>
      </c>
      <c r="O4228" s="117">
        <f t="shared" si="141"/>
        <v>30757.660000000003</v>
      </c>
      <c r="P4228" s="764">
        <f t="shared" si="142"/>
        <v>0.32805490239410839</v>
      </c>
      <c r="Q4228" s="267" t="s">
        <v>15959</v>
      </c>
      <c r="R4228" s="267" t="s">
        <v>15960</v>
      </c>
      <c r="S4228" s="267" t="s">
        <v>15961</v>
      </c>
      <c r="T4228" s="272">
        <v>42656</v>
      </c>
      <c r="U4228" s="272"/>
      <c r="V4228" s="272">
        <v>42669</v>
      </c>
      <c r="W4228" s="272">
        <v>42674</v>
      </c>
      <c r="X4228" s="267" t="s">
        <v>15962</v>
      </c>
      <c r="Y4228" s="763">
        <v>63000</v>
      </c>
      <c r="Z4228" s="267" t="s">
        <v>15959</v>
      </c>
      <c r="AA4228" s="267" t="s">
        <v>15960</v>
      </c>
    </row>
    <row r="4229" spans="1:27" ht="33.75">
      <c r="A4229" s="475" t="s">
        <v>29951</v>
      </c>
      <c r="B4229" s="1157" t="s">
        <v>2741</v>
      </c>
      <c r="C4229" s="267" t="s">
        <v>15023</v>
      </c>
      <c r="D4229" s="267" t="s">
        <v>261</v>
      </c>
      <c r="E4229" s="774" t="s">
        <v>15963</v>
      </c>
      <c r="F4229" s="267" t="s">
        <v>3018</v>
      </c>
      <c r="G4229" s="267" t="s">
        <v>3372</v>
      </c>
      <c r="H4229" s="762" t="s">
        <v>15964</v>
      </c>
      <c r="I4229" s="761" t="s">
        <v>15965</v>
      </c>
      <c r="J4229" s="280">
        <v>15</v>
      </c>
      <c r="K4229" s="280">
        <v>15</v>
      </c>
      <c r="L4229" s="280">
        <v>0</v>
      </c>
      <c r="M4229" s="775">
        <v>206865</v>
      </c>
      <c r="N4229" s="117">
        <v>116878.54</v>
      </c>
      <c r="O4229" s="117">
        <f t="shared" si="141"/>
        <v>89986.46</v>
      </c>
      <c r="P4229" s="764">
        <f t="shared" si="142"/>
        <v>0.43500089430304789</v>
      </c>
      <c r="Q4229" s="267" t="s">
        <v>13619</v>
      </c>
      <c r="R4229" s="267" t="s">
        <v>15966</v>
      </c>
      <c r="S4229" s="267" t="s">
        <v>15967</v>
      </c>
      <c r="T4229" s="272">
        <v>42655</v>
      </c>
      <c r="U4229" s="272"/>
      <c r="V4229" s="272">
        <v>42669</v>
      </c>
      <c r="W4229" s="272">
        <v>42674</v>
      </c>
      <c r="X4229" s="267" t="s">
        <v>15968</v>
      </c>
      <c r="Y4229" s="763">
        <v>116878.54</v>
      </c>
      <c r="Z4229" s="267" t="s">
        <v>13619</v>
      </c>
      <c r="AA4229" s="267" t="s">
        <v>15966</v>
      </c>
    </row>
    <row r="4230" spans="1:27" ht="45">
      <c r="A4230" s="475" t="s">
        <v>29952</v>
      </c>
      <c r="B4230" s="1157" t="s">
        <v>2741</v>
      </c>
      <c r="C4230" s="267" t="s">
        <v>15023</v>
      </c>
      <c r="D4230" s="267" t="s">
        <v>261</v>
      </c>
      <c r="E4230" s="774" t="s">
        <v>15969</v>
      </c>
      <c r="F4230" s="267" t="s">
        <v>3018</v>
      </c>
      <c r="G4230" s="267" t="s">
        <v>3015</v>
      </c>
      <c r="H4230" s="762" t="s">
        <v>15970</v>
      </c>
      <c r="I4230" s="752" t="s">
        <v>15971</v>
      </c>
      <c r="J4230" s="280">
        <v>3</v>
      </c>
      <c r="K4230" s="280">
        <v>3</v>
      </c>
      <c r="L4230" s="280">
        <v>0</v>
      </c>
      <c r="M4230" s="775">
        <v>3452844.91</v>
      </c>
      <c r="N4230" s="117">
        <v>2934917.25</v>
      </c>
      <c r="O4230" s="117">
        <f t="shared" si="141"/>
        <v>517927.66000000015</v>
      </c>
      <c r="P4230" s="764">
        <f t="shared" si="142"/>
        <v>0.15000026746060835</v>
      </c>
      <c r="Q4230" s="267" t="s">
        <v>15972</v>
      </c>
      <c r="R4230" s="267" t="s">
        <v>15973</v>
      </c>
      <c r="S4230" s="267" t="s">
        <v>15974</v>
      </c>
      <c r="T4230" s="272">
        <v>42660</v>
      </c>
      <c r="U4230" s="272"/>
      <c r="V4230" s="272">
        <v>42674</v>
      </c>
      <c r="W4230" s="272">
        <v>42677</v>
      </c>
      <c r="X4230" s="267" t="s">
        <v>15975</v>
      </c>
      <c r="Y4230" s="763">
        <v>2934917.25</v>
      </c>
      <c r="Z4230" s="267" t="s">
        <v>15972</v>
      </c>
      <c r="AA4230" s="267" t="s">
        <v>15973</v>
      </c>
    </row>
    <row r="4231" spans="1:27" ht="67.5">
      <c r="A4231" s="475" t="s">
        <v>29953</v>
      </c>
      <c r="B4231" s="1157" t="s">
        <v>2741</v>
      </c>
      <c r="C4231" s="267" t="s">
        <v>15023</v>
      </c>
      <c r="D4231" s="267" t="s">
        <v>261</v>
      </c>
      <c r="E4231" s="774" t="s">
        <v>15976</v>
      </c>
      <c r="F4231" s="267" t="s">
        <v>15841</v>
      </c>
      <c r="G4231" s="267" t="s">
        <v>3015</v>
      </c>
      <c r="H4231" s="762" t="s">
        <v>15977</v>
      </c>
      <c r="I4231" s="752" t="s">
        <v>15089</v>
      </c>
      <c r="J4231" s="280">
        <v>6</v>
      </c>
      <c r="K4231" s="280">
        <v>6</v>
      </c>
      <c r="L4231" s="280">
        <v>0</v>
      </c>
      <c r="M4231" s="117">
        <v>699997.19</v>
      </c>
      <c r="N4231" s="117">
        <v>447997.35</v>
      </c>
      <c r="O4231" s="117">
        <f t="shared" si="141"/>
        <v>251999.83999999997</v>
      </c>
      <c r="P4231" s="764">
        <f t="shared" si="142"/>
        <v>0.36000121657631223</v>
      </c>
      <c r="Q4231" s="267" t="s">
        <v>15978</v>
      </c>
      <c r="R4231" s="267" t="s">
        <v>15091</v>
      </c>
      <c r="S4231" s="267" t="s">
        <v>15979</v>
      </c>
      <c r="T4231" s="272">
        <v>42655</v>
      </c>
      <c r="U4231" s="272"/>
      <c r="V4231" s="272">
        <v>42669</v>
      </c>
      <c r="W4231" s="272">
        <v>42674</v>
      </c>
      <c r="X4231" s="267" t="s">
        <v>15980</v>
      </c>
      <c r="Y4231" s="763">
        <v>447997.35</v>
      </c>
      <c r="Z4231" s="267" t="s">
        <v>15978</v>
      </c>
      <c r="AA4231" s="267" t="s">
        <v>15091</v>
      </c>
    </row>
    <row r="4232" spans="1:27" ht="78.75">
      <c r="A4232" s="475" t="s">
        <v>29954</v>
      </c>
      <c r="B4232" s="1157" t="s">
        <v>2741</v>
      </c>
      <c r="C4232" s="267" t="s">
        <v>15023</v>
      </c>
      <c r="D4232" s="267" t="s">
        <v>261</v>
      </c>
      <c r="E4232" s="761" t="s">
        <v>15237</v>
      </c>
      <c r="F4232" s="267" t="s">
        <v>718</v>
      </c>
      <c r="G4232" s="267" t="s">
        <v>3744</v>
      </c>
      <c r="H4232" s="762" t="s">
        <v>15981</v>
      </c>
      <c r="I4232" s="752" t="s">
        <v>15982</v>
      </c>
      <c r="J4232" s="280">
        <v>2</v>
      </c>
      <c r="K4232" s="280">
        <v>2</v>
      </c>
      <c r="L4232" s="280">
        <v>0</v>
      </c>
      <c r="M4232" s="117">
        <v>363479.5</v>
      </c>
      <c r="N4232" s="117">
        <v>325314.09999999998</v>
      </c>
      <c r="O4232" s="117">
        <f t="shared" si="141"/>
        <v>38165.400000000023</v>
      </c>
      <c r="P4232" s="764">
        <f t="shared" si="142"/>
        <v>0.10500014443730671</v>
      </c>
      <c r="Q4232" s="267" t="s">
        <v>15031</v>
      </c>
      <c r="R4232" s="267" t="s">
        <v>2987</v>
      </c>
      <c r="S4232" s="267" t="s">
        <v>15456</v>
      </c>
      <c r="T4232" s="272">
        <v>42657</v>
      </c>
      <c r="U4232" s="272"/>
      <c r="V4232" s="272">
        <v>42674</v>
      </c>
      <c r="W4232" s="272">
        <v>42677</v>
      </c>
      <c r="X4232" s="267" t="s">
        <v>15983</v>
      </c>
      <c r="Y4232" s="763">
        <v>325314.09999999998</v>
      </c>
      <c r="Z4232" s="267" t="s">
        <v>15031</v>
      </c>
      <c r="AA4232" s="267" t="s">
        <v>2987</v>
      </c>
    </row>
    <row r="4233" spans="1:27" ht="45">
      <c r="A4233" s="475" t="s">
        <v>29955</v>
      </c>
      <c r="B4233" s="1157" t="s">
        <v>2741</v>
      </c>
      <c r="C4233" s="267" t="s">
        <v>15023</v>
      </c>
      <c r="D4233" s="267" t="s">
        <v>261</v>
      </c>
      <c r="E4233" s="761" t="s">
        <v>15557</v>
      </c>
      <c r="F4233" s="267" t="s">
        <v>718</v>
      </c>
      <c r="G4233" s="267" t="s">
        <v>3744</v>
      </c>
      <c r="H4233" s="762" t="s">
        <v>15984</v>
      </c>
      <c r="I4233" s="752" t="s">
        <v>13805</v>
      </c>
      <c r="J4233" s="280">
        <v>5</v>
      </c>
      <c r="K4233" s="280">
        <v>5</v>
      </c>
      <c r="L4233" s="280">
        <v>0</v>
      </c>
      <c r="M4233" s="117">
        <v>160672.6</v>
      </c>
      <c r="N4233" s="117">
        <v>98010.52</v>
      </c>
      <c r="O4233" s="117">
        <f t="shared" si="141"/>
        <v>62662.080000000002</v>
      </c>
      <c r="P4233" s="764">
        <f t="shared" si="142"/>
        <v>0.38999854362224795</v>
      </c>
      <c r="Q4233" s="267" t="s">
        <v>15985</v>
      </c>
      <c r="R4233" s="267" t="s">
        <v>15986</v>
      </c>
      <c r="S4233" s="267" t="s">
        <v>15987</v>
      </c>
      <c r="T4233" s="272">
        <v>42663</v>
      </c>
      <c r="U4233" s="272"/>
      <c r="V4233" s="272">
        <v>42674</v>
      </c>
      <c r="W4233" s="272">
        <v>42677</v>
      </c>
      <c r="X4233" s="267" t="s">
        <v>15988</v>
      </c>
      <c r="Y4233" s="763">
        <v>98010</v>
      </c>
      <c r="Z4233" s="267" t="s">
        <v>15985</v>
      </c>
      <c r="AA4233" s="267" t="s">
        <v>15986</v>
      </c>
    </row>
    <row r="4234" spans="1:27" ht="45">
      <c r="A4234" s="475" t="s">
        <v>29956</v>
      </c>
      <c r="B4234" s="1157" t="s">
        <v>2741</v>
      </c>
      <c r="C4234" s="267" t="s">
        <v>15023</v>
      </c>
      <c r="D4234" s="267" t="s">
        <v>261</v>
      </c>
      <c r="E4234" s="774" t="s">
        <v>15989</v>
      </c>
      <c r="F4234" s="267" t="s">
        <v>2100</v>
      </c>
      <c r="G4234" s="267" t="s">
        <v>1318</v>
      </c>
      <c r="H4234" s="762" t="s">
        <v>15990</v>
      </c>
      <c r="I4234" s="752" t="s">
        <v>15991</v>
      </c>
      <c r="J4234" s="280">
        <v>2</v>
      </c>
      <c r="K4234" s="280">
        <v>2</v>
      </c>
      <c r="L4234" s="280">
        <v>0</v>
      </c>
      <c r="M4234" s="117">
        <v>1797500</v>
      </c>
      <c r="N4234" s="117">
        <v>1779525</v>
      </c>
      <c r="O4234" s="117">
        <f t="shared" si="141"/>
        <v>17975</v>
      </c>
      <c r="P4234" s="764">
        <f t="shared" si="142"/>
        <v>0.01</v>
      </c>
      <c r="Q4234" s="267" t="s">
        <v>15141</v>
      </c>
      <c r="R4234" s="267" t="s">
        <v>15142</v>
      </c>
      <c r="S4234" s="267" t="s">
        <v>15452</v>
      </c>
      <c r="T4234" s="272">
        <v>42662</v>
      </c>
      <c r="U4234" s="272"/>
      <c r="V4234" s="272">
        <v>42674</v>
      </c>
      <c r="W4234" s="272">
        <v>42677</v>
      </c>
      <c r="X4234" s="267" t="s">
        <v>15992</v>
      </c>
      <c r="Y4234" s="763">
        <v>1779525</v>
      </c>
      <c r="Z4234" s="267" t="s">
        <v>15141</v>
      </c>
      <c r="AA4234" s="267" t="s">
        <v>15142</v>
      </c>
    </row>
    <row r="4235" spans="1:27" ht="45">
      <c r="A4235" s="475" t="s">
        <v>29957</v>
      </c>
      <c r="B4235" s="1157" t="s">
        <v>2741</v>
      </c>
      <c r="C4235" s="267" t="s">
        <v>15023</v>
      </c>
      <c r="D4235" s="267" t="s">
        <v>261</v>
      </c>
      <c r="E4235" s="774" t="s">
        <v>556</v>
      </c>
      <c r="F4235" s="267" t="s">
        <v>2100</v>
      </c>
      <c r="G4235" s="267" t="s">
        <v>1318</v>
      </c>
      <c r="H4235" s="762" t="s">
        <v>15993</v>
      </c>
      <c r="I4235" s="752" t="s">
        <v>1063</v>
      </c>
      <c r="J4235" s="280">
        <v>5</v>
      </c>
      <c r="K4235" s="280">
        <v>5</v>
      </c>
      <c r="L4235" s="280">
        <v>0</v>
      </c>
      <c r="M4235" s="117">
        <v>776561.5</v>
      </c>
      <c r="N4235" s="117">
        <v>248499.43</v>
      </c>
      <c r="O4235" s="117">
        <f t="shared" si="141"/>
        <v>528062.07000000007</v>
      </c>
      <c r="P4235" s="764">
        <f t="shared" si="142"/>
        <v>0.68000032193200421</v>
      </c>
      <c r="Q4235" s="267" t="s">
        <v>15994</v>
      </c>
      <c r="R4235" s="267" t="s">
        <v>15995</v>
      </c>
      <c r="S4235" s="267" t="s">
        <v>15996</v>
      </c>
      <c r="T4235" s="272">
        <v>42661</v>
      </c>
      <c r="U4235" s="272"/>
      <c r="V4235" s="272">
        <v>42677</v>
      </c>
      <c r="W4235" s="272">
        <v>42678</v>
      </c>
      <c r="X4235" s="267" t="s">
        <v>15997</v>
      </c>
      <c r="Y4235" s="763">
        <v>248499.43</v>
      </c>
      <c r="Z4235" s="267" t="s">
        <v>15994</v>
      </c>
      <c r="AA4235" s="267" t="s">
        <v>15995</v>
      </c>
    </row>
    <row r="4236" spans="1:27" ht="67.5">
      <c r="A4236" s="475" t="s">
        <v>29958</v>
      </c>
      <c r="B4236" s="1157" t="s">
        <v>2741</v>
      </c>
      <c r="C4236" s="267" t="s">
        <v>15023</v>
      </c>
      <c r="D4236" s="267" t="s">
        <v>261</v>
      </c>
      <c r="E4236" s="774" t="s">
        <v>15998</v>
      </c>
      <c r="F4236" s="267" t="s">
        <v>2513</v>
      </c>
      <c r="G4236" s="267" t="s">
        <v>3019</v>
      </c>
      <c r="H4236" s="762" t="s">
        <v>15999</v>
      </c>
      <c r="I4236" s="752" t="s">
        <v>16000</v>
      </c>
      <c r="J4236" s="280">
        <v>10</v>
      </c>
      <c r="K4236" s="280">
        <v>10</v>
      </c>
      <c r="L4236" s="280">
        <v>0</v>
      </c>
      <c r="M4236" s="117">
        <v>2223625</v>
      </c>
      <c r="N4236" s="117">
        <v>1466329.76</v>
      </c>
      <c r="O4236" s="117">
        <f t="shared" si="141"/>
        <v>757295.24</v>
      </c>
      <c r="P4236" s="764">
        <f t="shared" si="142"/>
        <v>0.34056787452920345</v>
      </c>
      <c r="Q4236" s="267" t="s">
        <v>16001</v>
      </c>
      <c r="R4236" s="267" t="s">
        <v>16002</v>
      </c>
      <c r="S4236" s="267" t="s">
        <v>16003</v>
      </c>
      <c r="T4236" s="272">
        <v>42662</v>
      </c>
      <c r="U4236" s="272"/>
      <c r="V4236" s="272">
        <v>42682</v>
      </c>
      <c r="W4236" s="272">
        <v>42684</v>
      </c>
      <c r="X4236" s="267" t="s">
        <v>16004</v>
      </c>
      <c r="Y4236" s="763">
        <v>1466329.76</v>
      </c>
      <c r="Z4236" s="267" t="s">
        <v>16001</v>
      </c>
      <c r="AA4236" s="267" t="s">
        <v>16002</v>
      </c>
    </row>
    <row r="4237" spans="1:27" ht="67.5">
      <c r="A4237" s="475" t="s">
        <v>29959</v>
      </c>
      <c r="B4237" s="1157" t="s">
        <v>2741</v>
      </c>
      <c r="C4237" s="267" t="s">
        <v>15023</v>
      </c>
      <c r="D4237" s="267" t="s">
        <v>261</v>
      </c>
      <c r="E4237" s="761" t="s">
        <v>16005</v>
      </c>
      <c r="F4237" s="267" t="s">
        <v>718</v>
      </c>
      <c r="G4237" s="267" t="s">
        <v>3744</v>
      </c>
      <c r="H4237" s="762" t="s">
        <v>16006</v>
      </c>
      <c r="I4237" s="752" t="s">
        <v>14280</v>
      </c>
      <c r="J4237" s="280">
        <v>2</v>
      </c>
      <c r="K4237" s="280">
        <v>2</v>
      </c>
      <c r="L4237" s="280">
        <v>0</v>
      </c>
      <c r="M4237" s="117">
        <v>113504</v>
      </c>
      <c r="N4237" s="117">
        <v>78195.03</v>
      </c>
      <c r="O4237" s="117">
        <f t="shared" si="141"/>
        <v>35308.97</v>
      </c>
      <c r="P4237" s="764">
        <f t="shared" si="142"/>
        <v>0.31108128347899633</v>
      </c>
      <c r="Q4237" s="267" t="s">
        <v>16007</v>
      </c>
      <c r="R4237" s="267" t="s">
        <v>16008</v>
      </c>
      <c r="S4237" s="267" t="s">
        <v>16009</v>
      </c>
      <c r="T4237" s="272">
        <v>42663</v>
      </c>
      <c r="U4237" s="272"/>
      <c r="V4237" s="272">
        <v>42677</v>
      </c>
      <c r="W4237" s="272">
        <v>42678</v>
      </c>
      <c r="X4237" s="267" t="s">
        <v>16010</v>
      </c>
      <c r="Y4237" s="763">
        <v>78195.03</v>
      </c>
      <c r="Z4237" s="267" t="s">
        <v>16007</v>
      </c>
      <c r="AA4237" s="267" t="s">
        <v>16008</v>
      </c>
    </row>
    <row r="4238" spans="1:27" ht="45">
      <c r="A4238" s="475" t="s">
        <v>29960</v>
      </c>
      <c r="B4238" s="1157" t="s">
        <v>2741</v>
      </c>
      <c r="C4238" s="267" t="s">
        <v>15023</v>
      </c>
      <c r="D4238" s="267" t="s">
        <v>261</v>
      </c>
      <c r="E4238" s="761" t="s">
        <v>16011</v>
      </c>
      <c r="F4238" s="267" t="s">
        <v>718</v>
      </c>
      <c r="G4238" s="267" t="s">
        <v>3744</v>
      </c>
      <c r="H4238" s="762" t="s">
        <v>16012</v>
      </c>
      <c r="I4238" s="752" t="s">
        <v>16013</v>
      </c>
      <c r="J4238" s="280">
        <v>2</v>
      </c>
      <c r="K4238" s="280">
        <v>2</v>
      </c>
      <c r="L4238" s="280">
        <v>0</v>
      </c>
      <c r="M4238" s="117">
        <v>559140.32999999996</v>
      </c>
      <c r="N4238" s="117">
        <v>553548.93000000005</v>
      </c>
      <c r="O4238" s="117">
        <f t="shared" si="141"/>
        <v>5591.3999999999069</v>
      </c>
      <c r="P4238" s="764">
        <f t="shared" si="142"/>
        <v>9.9999940980825108E-3</v>
      </c>
      <c r="Q4238" s="267" t="s">
        <v>15629</v>
      </c>
      <c r="R4238" s="267" t="s">
        <v>15630</v>
      </c>
      <c r="S4238" s="267" t="s">
        <v>16014</v>
      </c>
      <c r="T4238" s="272">
        <v>42663</v>
      </c>
      <c r="U4238" s="272"/>
      <c r="V4238" s="272">
        <v>42675</v>
      </c>
      <c r="W4238" s="272">
        <v>42678</v>
      </c>
      <c r="X4238" s="267" t="s">
        <v>16015</v>
      </c>
      <c r="Y4238" s="763">
        <v>553548.93000000005</v>
      </c>
      <c r="Z4238" s="267" t="s">
        <v>15629</v>
      </c>
      <c r="AA4238" s="267" t="s">
        <v>15630</v>
      </c>
    </row>
    <row r="4239" spans="1:27" ht="56.25">
      <c r="A4239" s="475" t="s">
        <v>29961</v>
      </c>
      <c r="B4239" s="1157" t="s">
        <v>2741</v>
      </c>
      <c r="C4239" s="267" t="s">
        <v>15023</v>
      </c>
      <c r="D4239" s="267" t="s">
        <v>261</v>
      </c>
      <c r="E4239" s="761" t="s">
        <v>16016</v>
      </c>
      <c r="F4239" s="267" t="s">
        <v>718</v>
      </c>
      <c r="G4239" s="267" t="s">
        <v>3366</v>
      </c>
      <c r="H4239" s="762" t="s">
        <v>16017</v>
      </c>
      <c r="I4239" s="778" t="s">
        <v>16018</v>
      </c>
      <c r="J4239" s="280">
        <v>10</v>
      </c>
      <c r="K4239" s="280">
        <v>7</v>
      </c>
      <c r="L4239" s="280">
        <v>3</v>
      </c>
      <c r="M4239" s="117">
        <v>560000</v>
      </c>
      <c r="N4239" s="117">
        <v>336000</v>
      </c>
      <c r="O4239" s="117">
        <f t="shared" si="141"/>
        <v>224000</v>
      </c>
      <c r="P4239" s="764">
        <f t="shared" si="142"/>
        <v>0.4</v>
      </c>
      <c r="Q4239" s="267" t="s">
        <v>16019</v>
      </c>
      <c r="R4239" s="267" t="s">
        <v>16020</v>
      </c>
      <c r="S4239" s="267" t="s">
        <v>16021</v>
      </c>
      <c r="T4239" s="272">
        <v>42667</v>
      </c>
      <c r="U4239" s="272"/>
      <c r="V4239" s="272">
        <v>42681</v>
      </c>
      <c r="W4239" s="272">
        <v>42683</v>
      </c>
      <c r="X4239" s="267" t="s">
        <v>16022</v>
      </c>
      <c r="Y4239" s="763">
        <v>336000</v>
      </c>
      <c r="Z4239" s="267" t="s">
        <v>16019</v>
      </c>
      <c r="AA4239" s="267" t="s">
        <v>16020</v>
      </c>
    </row>
    <row r="4240" spans="1:27" ht="33.75">
      <c r="A4240" s="475" t="s">
        <v>29962</v>
      </c>
      <c r="B4240" s="1157" t="s">
        <v>2741</v>
      </c>
      <c r="C4240" s="267" t="s">
        <v>15023</v>
      </c>
      <c r="D4240" s="267" t="s">
        <v>261</v>
      </c>
      <c r="E4240" s="761" t="s">
        <v>16023</v>
      </c>
      <c r="F4240" s="267" t="s">
        <v>3019</v>
      </c>
      <c r="G4240" s="267" t="s">
        <v>3378</v>
      </c>
      <c r="H4240" s="762" t="s">
        <v>16024</v>
      </c>
      <c r="I4240" s="778" t="s">
        <v>16025</v>
      </c>
      <c r="J4240" s="280">
        <v>7</v>
      </c>
      <c r="K4240" s="280">
        <v>6</v>
      </c>
      <c r="L4240" s="280">
        <v>1</v>
      </c>
      <c r="M4240" s="117">
        <v>144689.87</v>
      </c>
      <c r="N4240" s="117">
        <v>99913.75</v>
      </c>
      <c r="O4240" s="117">
        <f t="shared" si="141"/>
        <v>44776.119999999995</v>
      </c>
      <c r="P4240" s="764">
        <f t="shared" si="142"/>
        <v>0.30946271497790412</v>
      </c>
      <c r="Q4240" s="267" t="s">
        <v>16026</v>
      </c>
      <c r="R4240" s="267" t="s">
        <v>16027</v>
      </c>
      <c r="S4240" s="267" t="s">
        <v>16028</v>
      </c>
      <c r="T4240" s="272">
        <v>42670</v>
      </c>
      <c r="U4240" s="272"/>
      <c r="V4240" s="272">
        <v>42681</v>
      </c>
      <c r="W4240" s="272">
        <v>42683</v>
      </c>
      <c r="X4240" s="267" t="s">
        <v>16029</v>
      </c>
      <c r="Y4240" s="763">
        <v>99913.75</v>
      </c>
      <c r="Z4240" s="267" t="s">
        <v>16026</v>
      </c>
      <c r="AA4240" s="267" t="s">
        <v>16027</v>
      </c>
    </row>
    <row r="4241" spans="1:27" ht="45">
      <c r="A4241" s="475" t="s">
        <v>29963</v>
      </c>
      <c r="B4241" s="1157" t="s">
        <v>2741</v>
      </c>
      <c r="C4241" s="267" t="s">
        <v>15023</v>
      </c>
      <c r="D4241" s="267" t="s">
        <v>272</v>
      </c>
      <c r="E4241" s="761" t="s">
        <v>16030</v>
      </c>
      <c r="F4241" s="267" t="s">
        <v>3019</v>
      </c>
      <c r="G4241" s="267" t="s">
        <v>3378</v>
      </c>
      <c r="H4241" s="762" t="s">
        <v>16031</v>
      </c>
      <c r="I4241" s="761" t="s">
        <v>16032</v>
      </c>
      <c r="J4241" s="280">
        <v>1</v>
      </c>
      <c r="K4241" s="280">
        <v>1</v>
      </c>
      <c r="L4241" s="280">
        <v>0</v>
      </c>
      <c r="M4241" s="117">
        <v>564264</v>
      </c>
      <c r="N4241" s="117">
        <v>423840</v>
      </c>
      <c r="O4241" s="117">
        <f t="shared" si="141"/>
        <v>140424</v>
      </c>
      <c r="P4241" s="764">
        <f t="shared" si="142"/>
        <v>0.24886223469865171</v>
      </c>
      <c r="Q4241" s="267" t="s">
        <v>16033</v>
      </c>
      <c r="R4241" s="267" t="s">
        <v>16034</v>
      </c>
      <c r="S4241" s="267" t="s">
        <v>16035</v>
      </c>
      <c r="T4241" s="272">
        <v>42664</v>
      </c>
      <c r="U4241" s="272"/>
      <c r="V4241" s="272">
        <v>42677</v>
      </c>
      <c r="W4241" s="272">
        <v>42678</v>
      </c>
      <c r="X4241" s="267" t="s">
        <v>16036</v>
      </c>
      <c r="Y4241" s="763">
        <v>423840</v>
      </c>
      <c r="Z4241" s="267" t="s">
        <v>16033</v>
      </c>
      <c r="AA4241" s="267" t="s">
        <v>16034</v>
      </c>
    </row>
    <row r="4242" spans="1:27" ht="56.25">
      <c r="A4242" s="475" t="s">
        <v>29964</v>
      </c>
      <c r="B4242" s="1157" t="s">
        <v>2741</v>
      </c>
      <c r="C4242" s="267" t="s">
        <v>15023</v>
      </c>
      <c r="D4242" s="267" t="s">
        <v>272</v>
      </c>
      <c r="E4242" s="761" t="s">
        <v>16037</v>
      </c>
      <c r="F4242" s="267" t="s">
        <v>3017</v>
      </c>
      <c r="G4242" s="267" t="s">
        <v>11130</v>
      </c>
      <c r="H4242" s="762" t="s">
        <v>16038</v>
      </c>
      <c r="I4242" s="761" t="s">
        <v>13431</v>
      </c>
      <c r="J4242" s="280">
        <v>1</v>
      </c>
      <c r="K4242" s="280">
        <v>1</v>
      </c>
      <c r="L4242" s="280">
        <v>0</v>
      </c>
      <c r="M4242" s="117">
        <v>832904.95</v>
      </c>
      <c r="N4242" s="117">
        <v>832904.95</v>
      </c>
      <c r="O4242" s="117">
        <f t="shared" si="141"/>
        <v>0</v>
      </c>
      <c r="P4242" s="764">
        <f t="shared" si="142"/>
        <v>0</v>
      </c>
      <c r="Q4242" s="267" t="s">
        <v>15195</v>
      </c>
      <c r="R4242" s="267" t="s">
        <v>13542</v>
      </c>
      <c r="S4242" s="267" t="s">
        <v>15319</v>
      </c>
      <c r="T4242" s="272">
        <v>42669</v>
      </c>
      <c r="U4242" s="272"/>
      <c r="V4242" s="272">
        <v>42681</v>
      </c>
      <c r="W4242" s="272">
        <v>42683</v>
      </c>
      <c r="X4242" s="267" t="s">
        <v>16039</v>
      </c>
      <c r="Y4242" s="763">
        <v>832904.95</v>
      </c>
      <c r="Z4242" s="267" t="s">
        <v>15195</v>
      </c>
      <c r="AA4242" s="267" t="s">
        <v>13542</v>
      </c>
    </row>
    <row r="4243" spans="1:27" ht="56.25">
      <c r="A4243" s="475" t="s">
        <v>29965</v>
      </c>
      <c r="B4243" s="1157" t="s">
        <v>2741</v>
      </c>
      <c r="C4243" s="267" t="s">
        <v>15023</v>
      </c>
      <c r="D4243" s="267" t="s">
        <v>272</v>
      </c>
      <c r="E4243" s="761" t="s">
        <v>16040</v>
      </c>
      <c r="F4243" s="267" t="s">
        <v>3019</v>
      </c>
      <c r="G4243" s="267" t="s">
        <v>3381</v>
      </c>
      <c r="H4243" s="762" t="s">
        <v>16041</v>
      </c>
      <c r="I4243" s="761" t="s">
        <v>16042</v>
      </c>
      <c r="J4243" s="280">
        <v>1</v>
      </c>
      <c r="K4243" s="280">
        <v>1</v>
      </c>
      <c r="L4243" s="280">
        <v>0</v>
      </c>
      <c r="M4243" s="117">
        <v>113124</v>
      </c>
      <c r="N4243" s="117">
        <v>75339</v>
      </c>
      <c r="O4243" s="117">
        <f t="shared" si="141"/>
        <v>37785</v>
      </c>
      <c r="P4243" s="764">
        <f t="shared" si="142"/>
        <v>0.3340140023337223</v>
      </c>
      <c r="Q4243" s="267" t="s">
        <v>15323</v>
      </c>
      <c r="R4243" s="267" t="s">
        <v>15324</v>
      </c>
      <c r="S4243" s="267" t="s">
        <v>16043</v>
      </c>
      <c r="T4243" s="272">
        <v>42670</v>
      </c>
      <c r="U4243" s="272"/>
      <c r="V4243" s="272">
        <v>42683</v>
      </c>
      <c r="W4243" s="272">
        <v>42684</v>
      </c>
      <c r="X4243" s="267" t="s">
        <v>16044</v>
      </c>
      <c r="Y4243" s="763">
        <v>75339</v>
      </c>
      <c r="Z4243" s="267" t="s">
        <v>15323</v>
      </c>
      <c r="AA4243" s="267" t="s">
        <v>15324</v>
      </c>
    </row>
    <row r="4244" spans="1:27" ht="202.5">
      <c r="A4244" s="475" t="s">
        <v>29966</v>
      </c>
      <c r="B4244" s="1157" t="s">
        <v>2741</v>
      </c>
      <c r="C4244" s="267" t="s">
        <v>15023</v>
      </c>
      <c r="D4244" s="267" t="s">
        <v>272</v>
      </c>
      <c r="E4244" s="761" t="s">
        <v>15237</v>
      </c>
      <c r="F4244" s="267" t="s">
        <v>3019</v>
      </c>
      <c r="G4244" s="267" t="s">
        <v>3391</v>
      </c>
      <c r="H4244" s="762" t="s">
        <v>16045</v>
      </c>
      <c r="I4244" s="761" t="s">
        <v>16046</v>
      </c>
      <c r="J4244" s="280">
        <v>1</v>
      </c>
      <c r="K4244" s="280">
        <v>1</v>
      </c>
      <c r="L4244" s="280">
        <v>0</v>
      </c>
      <c r="M4244" s="117">
        <v>994758.57</v>
      </c>
      <c r="N4244" s="117">
        <v>994326.65</v>
      </c>
      <c r="O4244" s="117">
        <f t="shared" si="141"/>
        <v>431.91999999992549</v>
      </c>
      <c r="P4244" s="764">
        <f t="shared" si="142"/>
        <v>4.3419580692823339E-4</v>
      </c>
      <c r="Q4244" s="267" t="s">
        <v>15487</v>
      </c>
      <c r="R4244" s="267" t="s">
        <v>2987</v>
      </c>
      <c r="S4244" s="267" t="s">
        <v>16047</v>
      </c>
      <c r="T4244" s="272">
        <v>42670</v>
      </c>
      <c r="U4244" s="272"/>
      <c r="V4244" s="272">
        <v>42681</v>
      </c>
      <c r="W4244" s="272">
        <v>42683</v>
      </c>
      <c r="X4244" s="267" t="s">
        <v>16048</v>
      </c>
      <c r="Y4244" s="763">
        <v>994326.65</v>
      </c>
      <c r="Z4244" s="267" t="s">
        <v>15487</v>
      </c>
      <c r="AA4244" s="267" t="s">
        <v>2987</v>
      </c>
    </row>
    <row r="4245" spans="1:27" ht="33.75">
      <c r="A4245" s="475" t="s">
        <v>29967</v>
      </c>
      <c r="B4245" s="1157" t="s">
        <v>2741</v>
      </c>
      <c r="C4245" s="267" t="s">
        <v>15023</v>
      </c>
      <c r="D4245" s="267" t="s">
        <v>272</v>
      </c>
      <c r="E4245" s="761" t="s">
        <v>16049</v>
      </c>
      <c r="F4245" s="267" t="s">
        <v>3017</v>
      </c>
      <c r="G4245" s="267" t="s">
        <v>3815</v>
      </c>
      <c r="H4245" s="762" t="s">
        <v>16050</v>
      </c>
      <c r="I4245" s="778" t="s">
        <v>13642</v>
      </c>
      <c r="J4245" s="280">
        <v>1</v>
      </c>
      <c r="K4245" s="280">
        <v>1</v>
      </c>
      <c r="L4245" s="280">
        <v>0</v>
      </c>
      <c r="M4245" s="117">
        <v>108418</v>
      </c>
      <c r="N4245" s="117">
        <v>108416</v>
      </c>
      <c r="O4245" s="117">
        <f t="shared" si="141"/>
        <v>2</v>
      </c>
      <c r="P4245" s="764">
        <f t="shared" si="142"/>
        <v>1.8447121326716965E-5</v>
      </c>
      <c r="Q4245" s="267" t="s">
        <v>15487</v>
      </c>
      <c r="R4245" s="267" t="s">
        <v>2987</v>
      </c>
      <c r="S4245" s="267" t="s">
        <v>16047</v>
      </c>
      <c r="T4245" s="272">
        <v>42671</v>
      </c>
      <c r="U4245" s="272"/>
      <c r="V4245" s="272">
        <v>42682</v>
      </c>
      <c r="W4245" s="272">
        <v>42684</v>
      </c>
      <c r="X4245" s="267" t="s">
        <v>16051</v>
      </c>
      <c r="Y4245" s="763">
        <v>108416</v>
      </c>
      <c r="Z4245" s="267" t="s">
        <v>15487</v>
      </c>
      <c r="AA4245" s="267" t="s">
        <v>2987</v>
      </c>
    </row>
    <row r="4246" spans="1:27" ht="67.5">
      <c r="A4246" s="475" t="s">
        <v>29968</v>
      </c>
      <c r="B4246" s="1157" t="s">
        <v>2741</v>
      </c>
      <c r="C4246" s="267" t="s">
        <v>15023</v>
      </c>
      <c r="D4246" s="267" t="s">
        <v>261</v>
      </c>
      <c r="E4246" s="761" t="s">
        <v>16052</v>
      </c>
      <c r="F4246" s="267" t="s">
        <v>3019</v>
      </c>
      <c r="G4246" s="267" t="s">
        <v>3939</v>
      </c>
      <c r="H4246" s="762" t="s">
        <v>16053</v>
      </c>
      <c r="I4246" s="761" t="s">
        <v>16054</v>
      </c>
      <c r="J4246" s="280">
        <v>10</v>
      </c>
      <c r="K4246" s="280">
        <v>7</v>
      </c>
      <c r="L4246" s="280">
        <v>3</v>
      </c>
      <c r="M4246" s="117">
        <v>1305670.28</v>
      </c>
      <c r="N4246" s="117">
        <v>907131.89</v>
      </c>
      <c r="O4246" s="117">
        <f t="shared" si="141"/>
        <v>398538.39</v>
      </c>
      <c r="P4246" s="764">
        <f t="shared" si="142"/>
        <v>0.30523662528337553</v>
      </c>
      <c r="Q4246" s="267" t="s">
        <v>16055</v>
      </c>
      <c r="R4246" s="267" t="s">
        <v>16056</v>
      </c>
      <c r="S4246" s="267" t="s">
        <v>16057</v>
      </c>
      <c r="T4246" s="272">
        <v>42676</v>
      </c>
      <c r="U4246" s="272"/>
      <c r="V4246" s="272">
        <v>42690</v>
      </c>
      <c r="W4246" s="272">
        <v>42692</v>
      </c>
      <c r="X4246" s="267" t="s">
        <v>16058</v>
      </c>
      <c r="Y4246" s="763">
        <v>932631.89</v>
      </c>
      <c r="Z4246" s="267" t="s">
        <v>16055</v>
      </c>
      <c r="AA4246" s="267" t="s">
        <v>16056</v>
      </c>
    </row>
    <row r="4247" spans="1:27" ht="67.5">
      <c r="A4247" s="475" t="s">
        <v>29969</v>
      </c>
      <c r="B4247" s="1157" t="s">
        <v>2741</v>
      </c>
      <c r="C4247" s="267" t="s">
        <v>15023</v>
      </c>
      <c r="D4247" s="267" t="s">
        <v>261</v>
      </c>
      <c r="E4247" s="761" t="s">
        <v>16059</v>
      </c>
      <c r="F4247" s="267" t="s">
        <v>3019</v>
      </c>
      <c r="G4247" s="267" t="s">
        <v>10473</v>
      </c>
      <c r="H4247" s="762" t="s">
        <v>16060</v>
      </c>
      <c r="I4247" s="778" t="s">
        <v>13431</v>
      </c>
      <c r="J4247" s="280">
        <v>2</v>
      </c>
      <c r="K4247" s="280">
        <v>2</v>
      </c>
      <c r="L4247" s="280">
        <v>0</v>
      </c>
      <c r="M4247" s="117">
        <v>187334.81</v>
      </c>
      <c r="N4247" s="117">
        <v>128324.6</v>
      </c>
      <c r="O4247" s="117">
        <f t="shared" si="141"/>
        <v>59010.209999999992</v>
      </c>
      <c r="P4247" s="764">
        <f t="shared" si="142"/>
        <v>0.31499863800005984</v>
      </c>
      <c r="Q4247" s="267" t="s">
        <v>15403</v>
      </c>
      <c r="R4247" s="267" t="s">
        <v>15404</v>
      </c>
      <c r="S4247" s="267" t="s">
        <v>16061</v>
      </c>
      <c r="T4247" s="272">
        <v>42677</v>
      </c>
      <c r="U4247" s="272"/>
      <c r="V4247" s="272">
        <v>42690</v>
      </c>
      <c r="W4247" s="272">
        <v>42692</v>
      </c>
      <c r="X4247" s="267" t="s">
        <v>16062</v>
      </c>
      <c r="Y4247" s="763">
        <v>128324.6</v>
      </c>
      <c r="Z4247" s="267" t="s">
        <v>15403</v>
      </c>
      <c r="AA4247" s="267" t="s">
        <v>15404</v>
      </c>
    </row>
    <row r="4248" spans="1:27" ht="56.25">
      <c r="A4248" s="475" t="s">
        <v>29970</v>
      </c>
      <c r="B4248" s="1157" t="s">
        <v>2741</v>
      </c>
      <c r="C4248" s="267" t="s">
        <v>15023</v>
      </c>
      <c r="D4248" s="267" t="s">
        <v>261</v>
      </c>
      <c r="E4248" s="761" t="s">
        <v>16063</v>
      </c>
      <c r="F4248" s="267" t="s">
        <v>3019</v>
      </c>
      <c r="G4248" s="267" t="s">
        <v>10473</v>
      </c>
      <c r="H4248" s="762" t="s">
        <v>16064</v>
      </c>
      <c r="I4248" s="778" t="s">
        <v>13431</v>
      </c>
      <c r="J4248" s="280">
        <v>2</v>
      </c>
      <c r="K4248" s="280">
        <v>2</v>
      </c>
      <c r="L4248" s="280">
        <v>0</v>
      </c>
      <c r="M4248" s="117">
        <v>277467.8</v>
      </c>
      <c r="N4248" s="117">
        <v>256654.32</v>
      </c>
      <c r="O4248" s="117">
        <f t="shared" si="141"/>
        <v>20813.479999999981</v>
      </c>
      <c r="P4248" s="764">
        <f t="shared" si="142"/>
        <v>7.5012235654010967E-2</v>
      </c>
      <c r="Q4248" s="267" t="s">
        <v>15195</v>
      </c>
      <c r="R4248" s="267" t="s">
        <v>13542</v>
      </c>
      <c r="S4248" s="267" t="s">
        <v>15319</v>
      </c>
      <c r="T4248" s="272">
        <v>42675</v>
      </c>
      <c r="U4248" s="272"/>
      <c r="V4248" s="272">
        <v>42690</v>
      </c>
      <c r="W4248" s="272">
        <v>42692</v>
      </c>
      <c r="X4248" s="267" t="s">
        <v>16065</v>
      </c>
      <c r="Y4248" s="763">
        <v>256654.32</v>
      </c>
      <c r="Z4248" s="267" t="s">
        <v>15195</v>
      </c>
      <c r="AA4248" s="267" t="s">
        <v>13542</v>
      </c>
    </row>
    <row r="4249" spans="1:27" ht="67.5">
      <c r="A4249" s="475" t="s">
        <v>29971</v>
      </c>
      <c r="B4249" s="1157" t="s">
        <v>2741</v>
      </c>
      <c r="C4249" s="267" t="s">
        <v>15023</v>
      </c>
      <c r="D4249" s="267" t="s">
        <v>261</v>
      </c>
      <c r="E4249" s="761" t="s">
        <v>16066</v>
      </c>
      <c r="F4249" s="267" t="s">
        <v>3019</v>
      </c>
      <c r="G4249" s="267" t="s">
        <v>10473</v>
      </c>
      <c r="H4249" s="762" t="s">
        <v>16067</v>
      </c>
      <c r="I4249" s="761" t="s">
        <v>13372</v>
      </c>
      <c r="J4249" s="280">
        <v>3</v>
      </c>
      <c r="K4249" s="280">
        <v>3</v>
      </c>
      <c r="L4249" s="280">
        <v>0</v>
      </c>
      <c r="M4249" s="117">
        <v>551198.94999999995</v>
      </c>
      <c r="N4249" s="117">
        <v>367244.01</v>
      </c>
      <c r="O4249" s="117">
        <f t="shared" si="141"/>
        <v>183954.93999999994</v>
      </c>
      <c r="P4249" s="764">
        <f t="shared" si="142"/>
        <v>0.33373601310379847</v>
      </c>
      <c r="Q4249" s="267" t="s">
        <v>15387</v>
      </c>
      <c r="R4249" s="267" t="s">
        <v>15388</v>
      </c>
      <c r="S4249" s="267" t="s">
        <v>16068</v>
      </c>
      <c r="T4249" s="272">
        <v>42676</v>
      </c>
      <c r="U4249" s="272"/>
      <c r="V4249" s="272">
        <v>42690</v>
      </c>
      <c r="W4249" s="272">
        <v>42692</v>
      </c>
      <c r="X4249" s="267" t="s">
        <v>16069</v>
      </c>
      <c r="Y4249" s="763">
        <v>367244.01</v>
      </c>
      <c r="Z4249" s="267" t="s">
        <v>15387</v>
      </c>
      <c r="AA4249" s="267" t="s">
        <v>15388</v>
      </c>
    </row>
    <row r="4250" spans="1:27" ht="45">
      <c r="A4250" s="475" t="s">
        <v>29972</v>
      </c>
      <c r="B4250" s="1157" t="s">
        <v>2741</v>
      </c>
      <c r="C4250" s="267" t="s">
        <v>15023</v>
      </c>
      <c r="D4250" s="267" t="s">
        <v>261</v>
      </c>
      <c r="E4250" s="761" t="s">
        <v>16070</v>
      </c>
      <c r="F4250" s="267" t="s">
        <v>3019</v>
      </c>
      <c r="G4250" s="267" t="s">
        <v>10473</v>
      </c>
      <c r="H4250" s="762" t="s">
        <v>16071</v>
      </c>
      <c r="I4250" s="778" t="s">
        <v>13667</v>
      </c>
      <c r="J4250" s="280">
        <v>11</v>
      </c>
      <c r="K4250" s="280">
        <v>10</v>
      </c>
      <c r="L4250" s="280">
        <v>1</v>
      </c>
      <c r="M4250" s="117">
        <v>1094859</v>
      </c>
      <c r="N4250" s="117">
        <v>322982.03999999998</v>
      </c>
      <c r="O4250" s="117">
        <f t="shared" si="141"/>
        <v>771876.96</v>
      </c>
      <c r="P4250" s="764">
        <f t="shared" si="142"/>
        <v>0.70500124673588105</v>
      </c>
      <c r="Q4250" s="267" t="s">
        <v>15487</v>
      </c>
      <c r="R4250" s="267" t="s">
        <v>2987</v>
      </c>
      <c r="S4250" s="267" t="s">
        <v>15456</v>
      </c>
      <c r="T4250" s="272">
        <v>42677</v>
      </c>
      <c r="U4250" s="272"/>
      <c r="V4250" s="272">
        <v>42690</v>
      </c>
      <c r="W4250" s="272">
        <v>42692</v>
      </c>
      <c r="X4250" s="267" t="s">
        <v>16072</v>
      </c>
      <c r="Y4250" s="763">
        <v>322982.03999999998</v>
      </c>
      <c r="Z4250" s="267" t="s">
        <v>15487</v>
      </c>
      <c r="AA4250" s="267" t="s">
        <v>2987</v>
      </c>
    </row>
    <row r="4251" spans="1:27" ht="78.75">
      <c r="A4251" s="475" t="s">
        <v>29973</v>
      </c>
      <c r="B4251" s="1157" t="s">
        <v>2741</v>
      </c>
      <c r="C4251" s="267" t="s">
        <v>15023</v>
      </c>
      <c r="D4251" s="267" t="s">
        <v>261</v>
      </c>
      <c r="E4251" s="761" t="s">
        <v>16073</v>
      </c>
      <c r="F4251" s="267" t="s">
        <v>3017</v>
      </c>
      <c r="G4251" s="267" t="s">
        <v>11130</v>
      </c>
      <c r="H4251" s="762" t="s">
        <v>16074</v>
      </c>
      <c r="I4251" s="761" t="s">
        <v>16075</v>
      </c>
      <c r="J4251" s="280">
        <v>7</v>
      </c>
      <c r="K4251" s="280">
        <v>5</v>
      </c>
      <c r="L4251" s="280">
        <v>2</v>
      </c>
      <c r="M4251" s="117">
        <v>920773</v>
      </c>
      <c r="N4251" s="117">
        <v>498306.87</v>
      </c>
      <c r="O4251" s="117">
        <f t="shared" si="141"/>
        <v>422466.13</v>
      </c>
      <c r="P4251" s="764">
        <f t="shared" si="142"/>
        <v>0.45881680935474867</v>
      </c>
      <c r="Q4251" s="267" t="s">
        <v>16076</v>
      </c>
      <c r="R4251" s="267" t="s">
        <v>16077</v>
      </c>
      <c r="S4251" s="267" t="s">
        <v>16078</v>
      </c>
      <c r="T4251" s="272">
        <v>42676</v>
      </c>
      <c r="U4251" s="272"/>
      <c r="V4251" s="272">
        <v>42691</v>
      </c>
      <c r="W4251" s="272">
        <v>42692</v>
      </c>
      <c r="X4251" s="267" t="s">
        <v>16079</v>
      </c>
      <c r="Y4251" s="763">
        <v>498306.87</v>
      </c>
      <c r="Z4251" s="267" t="s">
        <v>16076</v>
      </c>
      <c r="AA4251" s="267" t="s">
        <v>16077</v>
      </c>
    </row>
    <row r="4252" spans="1:27" ht="33.75">
      <c r="A4252" s="475" t="s">
        <v>29974</v>
      </c>
      <c r="B4252" s="1157" t="s">
        <v>2741</v>
      </c>
      <c r="C4252" s="267" t="s">
        <v>15023</v>
      </c>
      <c r="D4252" s="267" t="s">
        <v>272</v>
      </c>
      <c r="E4252" s="761" t="s">
        <v>15250</v>
      </c>
      <c r="F4252" s="267" t="s">
        <v>3019</v>
      </c>
      <c r="G4252" s="267" t="s">
        <v>3381</v>
      </c>
      <c r="H4252" s="762" t="s">
        <v>16080</v>
      </c>
      <c r="I4252" s="761" t="s">
        <v>15252</v>
      </c>
      <c r="J4252" s="280">
        <v>1</v>
      </c>
      <c r="K4252" s="280">
        <v>1</v>
      </c>
      <c r="L4252" s="280">
        <v>0</v>
      </c>
      <c r="M4252" s="117">
        <v>77610</v>
      </c>
      <c r="N4252" s="117">
        <v>32046.959999999999</v>
      </c>
      <c r="O4252" s="117">
        <f t="shared" si="141"/>
        <v>45563.040000000001</v>
      </c>
      <c r="P4252" s="764">
        <f t="shared" si="142"/>
        <v>0.58707692307692305</v>
      </c>
      <c r="Q4252" s="267" t="s">
        <v>15487</v>
      </c>
      <c r="R4252" s="267" t="s">
        <v>2987</v>
      </c>
      <c r="S4252" s="267" t="s">
        <v>15456</v>
      </c>
      <c r="T4252" s="272">
        <v>42675</v>
      </c>
      <c r="U4252" s="272"/>
      <c r="V4252" s="272">
        <v>42690</v>
      </c>
      <c r="W4252" s="272">
        <v>42692</v>
      </c>
      <c r="X4252" s="267" t="s">
        <v>16081</v>
      </c>
      <c r="Y4252" s="763">
        <v>32046.959999999999</v>
      </c>
      <c r="Z4252" s="267" t="s">
        <v>15487</v>
      </c>
      <c r="AA4252" s="267" t="s">
        <v>2987</v>
      </c>
    </row>
    <row r="4253" spans="1:27" ht="56.25">
      <c r="A4253" s="475" t="s">
        <v>29975</v>
      </c>
      <c r="B4253" s="1157" t="s">
        <v>2741</v>
      </c>
      <c r="C4253" s="267" t="s">
        <v>15023</v>
      </c>
      <c r="D4253" s="267" t="s">
        <v>261</v>
      </c>
      <c r="E4253" s="761" t="s">
        <v>15825</v>
      </c>
      <c r="F4253" s="267" t="s">
        <v>3017</v>
      </c>
      <c r="G4253" s="267" t="s">
        <v>3391</v>
      </c>
      <c r="H4253" s="762" t="s">
        <v>16082</v>
      </c>
      <c r="I4253" s="778" t="s">
        <v>13431</v>
      </c>
      <c r="J4253" s="280">
        <v>4</v>
      </c>
      <c r="K4253" s="280">
        <v>4</v>
      </c>
      <c r="L4253" s="280">
        <v>0</v>
      </c>
      <c r="M4253" s="117">
        <v>399775.25</v>
      </c>
      <c r="N4253" s="117">
        <v>249821.28</v>
      </c>
      <c r="O4253" s="117">
        <f t="shared" si="141"/>
        <v>149953.97</v>
      </c>
      <c r="P4253" s="764">
        <f t="shared" si="142"/>
        <v>0.37509568188625986</v>
      </c>
      <c r="Q4253" s="267" t="s">
        <v>15195</v>
      </c>
      <c r="R4253" s="267" t="s">
        <v>13542</v>
      </c>
      <c r="S4253" s="267" t="s">
        <v>15319</v>
      </c>
      <c r="T4253" s="272">
        <v>42677</v>
      </c>
      <c r="U4253" s="272"/>
      <c r="V4253" s="272">
        <v>42690</v>
      </c>
      <c r="W4253" s="272">
        <v>42692</v>
      </c>
      <c r="X4253" s="267" t="s">
        <v>16083</v>
      </c>
      <c r="Y4253" s="763">
        <v>249821.28</v>
      </c>
      <c r="Z4253" s="267" t="s">
        <v>15195</v>
      </c>
      <c r="AA4253" s="267" t="s">
        <v>13542</v>
      </c>
    </row>
    <row r="4254" spans="1:27" ht="56.25">
      <c r="A4254" s="475" t="s">
        <v>29976</v>
      </c>
      <c r="B4254" s="1157" t="s">
        <v>2741</v>
      </c>
      <c r="C4254" s="267" t="s">
        <v>15023</v>
      </c>
      <c r="D4254" s="267" t="s">
        <v>261</v>
      </c>
      <c r="E4254" s="761" t="s">
        <v>16084</v>
      </c>
      <c r="F4254" s="267" t="s">
        <v>3017</v>
      </c>
      <c r="G4254" s="267" t="s">
        <v>3391</v>
      </c>
      <c r="H4254" s="762" t="s">
        <v>16085</v>
      </c>
      <c r="I4254" s="761" t="s">
        <v>13792</v>
      </c>
      <c r="J4254" s="280">
        <v>2</v>
      </c>
      <c r="K4254" s="280">
        <v>2</v>
      </c>
      <c r="L4254" s="280">
        <v>0</v>
      </c>
      <c r="M4254" s="117">
        <v>339016.75</v>
      </c>
      <c r="N4254" s="117">
        <v>291548.53000000003</v>
      </c>
      <c r="O4254" s="117">
        <f t="shared" si="141"/>
        <v>47468.219999999972</v>
      </c>
      <c r="P4254" s="764">
        <f t="shared" si="142"/>
        <v>0.14001732952722828</v>
      </c>
      <c r="Q4254" s="267" t="s">
        <v>15487</v>
      </c>
      <c r="R4254" s="267" t="s">
        <v>2987</v>
      </c>
      <c r="S4254" s="267" t="s">
        <v>15456</v>
      </c>
      <c r="T4254" s="272">
        <v>42676</v>
      </c>
      <c r="U4254" s="272"/>
      <c r="V4254" s="272">
        <v>42690</v>
      </c>
      <c r="W4254" s="272">
        <v>42692</v>
      </c>
      <c r="X4254" s="267" t="s">
        <v>16086</v>
      </c>
      <c r="Y4254" s="763">
        <v>291548.53000000003</v>
      </c>
      <c r="Z4254" s="267" t="s">
        <v>15487</v>
      </c>
      <c r="AA4254" s="267" t="s">
        <v>2987</v>
      </c>
    </row>
    <row r="4255" spans="1:27" ht="67.5">
      <c r="A4255" s="475" t="s">
        <v>29977</v>
      </c>
      <c r="B4255" s="1157" t="s">
        <v>2741</v>
      </c>
      <c r="C4255" s="267" t="s">
        <v>15023</v>
      </c>
      <c r="D4255" s="267" t="s">
        <v>261</v>
      </c>
      <c r="E4255" s="761" t="s">
        <v>15237</v>
      </c>
      <c r="F4255" s="267" t="s">
        <v>3373</v>
      </c>
      <c r="G4255" s="267" t="s">
        <v>3815</v>
      </c>
      <c r="H4255" s="762" t="s">
        <v>16087</v>
      </c>
      <c r="I4255" s="761" t="s">
        <v>16088</v>
      </c>
      <c r="J4255" s="280">
        <v>2</v>
      </c>
      <c r="K4255" s="280">
        <v>2</v>
      </c>
      <c r="L4255" s="280">
        <v>0</v>
      </c>
      <c r="M4255" s="117">
        <v>926879.65</v>
      </c>
      <c r="N4255" s="117">
        <v>653435.55000000005</v>
      </c>
      <c r="O4255" s="117">
        <f t="shared" si="141"/>
        <v>273444.09999999998</v>
      </c>
      <c r="P4255" s="764">
        <f t="shared" si="142"/>
        <v>0.2950157552817132</v>
      </c>
      <c r="Q4255" s="267" t="s">
        <v>15253</v>
      </c>
      <c r="R4255" s="267" t="s">
        <v>2510</v>
      </c>
      <c r="S4255" s="267" t="s">
        <v>15703</v>
      </c>
      <c r="T4255" s="272">
        <v>42684</v>
      </c>
      <c r="U4255" s="272"/>
      <c r="V4255" s="272">
        <v>42698</v>
      </c>
      <c r="W4255" s="272">
        <v>42699</v>
      </c>
      <c r="X4255" s="267" t="s">
        <v>16089</v>
      </c>
      <c r="Y4255" s="763">
        <v>653435.55000000005</v>
      </c>
      <c r="Z4255" s="267" t="s">
        <v>15253</v>
      </c>
      <c r="AA4255" s="267" t="s">
        <v>2510</v>
      </c>
    </row>
    <row r="4256" spans="1:27" ht="45">
      <c r="A4256" s="475" t="s">
        <v>29978</v>
      </c>
      <c r="B4256" s="1157" t="s">
        <v>2741</v>
      </c>
      <c r="C4256" s="267" t="s">
        <v>15023</v>
      </c>
      <c r="D4256" s="267" t="s">
        <v>261</v>
      </c>
      <c r="E4256" s="761" t="s">
        <v>16090</v>
      </c>
      <c r="F4256" s="267" t="s">
        <v>3019</v>
      </c>
      <c r="G4256" s="267" t="s">
        <v>3815</v>
      </c>
      <c r="H4256" s="762" t="s">
        <v>16091</v>
      </c>
      <c r="I4256" s="761" t="s">
        <v>13851</v>
      </c>
      <c r="J4256" s="280">
        <v>5</v>
      </c>
      <c r="K4256" s="280">
        <v>3</v>
      </c>
      <c r="L4256" s="280">
        <v>2</v>
      </c>
      <c r="M4256" s="117">
        <v>375376.8</v>
      </c>
      <c r="N4256" s="117">
        <v>206457.36</v>
      </c>
      <c r="O4256" s="117">
        <f t="shared" si="141"/>
        <v>168919.44</v>
      </c>
      <c r="P4256" s="764">
        <f t="shared" si="142"/>
        <v>0.44999968032121329</v>
      </c>
      <c r="Q4256" s="267" t="s">
        <v>15474</v>
      </c>
      <c r="R4256" s="267" t="s">
        <v>15475</v>
      </c>
      <c r="S4256" s="267" t="s">
        <v>16092</v>
      </c>
      <c r="T4256" s="272">
        <v>42683</v>
      </c>
      <c r="U4256" s="272"/>
      <c r="V4256" s="272">
        <v>42698</v>
      </c>
      <c r="W4256" s="272">
        <v>42699</v>
      </c>
      <c r="X4256" s="267" t="s">
        <v>16093</v>
      </c>
      <c r="Y4256" s="763">
        <v>206457.36</v>
      </c>
      <c r="Z4256" s="267" t="s">
        <v>15474</v>
      </c>
      <c r="AA4256" s="267" t="s">
        <v>15475</v>
      </c>
    </row>
    <row r="4257" spans="1:27" ht="33.75">
      <c r="A4257" s="475" t="s">
        <v>29979</v>
      </c>
      <c r="B4257" s="1157" t="s">
        <v>2741</v>
      </c>
      <c r="C4257" s="267" t="s">
        <v>15023</v>
      </c>
      <c r="D4257" s="267" t="s">
        <v>261</v>
      </c>
      <c r="E4257" s="761" t="s">
        <v>16094</v>
      </c>
      <c r="F4257" s="267" t="s">
        <v>3378</v>
      </c>
      <c r="G4257" s="267" t="s">
        <v>3402</v>
      </c>
      <c r="H4257" s="762" t="s">
        <v>16095</v>
      </c>
      <c r="I4257" s="778" t="s">
        <v>13445</v>
      </c>
      <c r="J4257" s="280">
        <v>3</v>
      </c>
      <c r="K4257" s="280">
        <v>3</v>
      </c>
      <c r="L4257" s="280">
        <v>0</v>
      </c>
      <c r="M4257" s="117">
        <v>305516.5</v>
      </c>
      <c r="N4257" s="117">
        <v>296418.32</v>
      </c>
      <c r="O4257" s="117">
        <f t="shared" si="141"/>
        <v>9098.179999999993</v>
      </c>
      <c r="P4257" s="764">
        <f t="shared" si="142"/>
        <v>2.9779668201226423E-2</v>
      </c>
      <c r="Q4257" s="267" t="s">
        <v>15487</v>
      </c>
      <c r="R4257" s="267" t="s">
        <v>2987</v>
      </c>
      <c r="S4257" s="267" t="s">
        <v>16047</v>
      </c>
      <c r="T4257" s="272">
        <v>42689</v>
      </c>
      <c r="U4257" s="272"/>
      <c r="V4257" s="272">
        <v>42702</v>
      </c>
      <c r="W4257" s="272">
        <v>42702</v>
      </c>
      <c r="X4257" s="267" t="s">
        <v>16096</v>
      </c>
      <c r="Y4257" s="763">
        <v>296418.32</v>
      </c>
      <c r="Z4257" s="267" t="s">
        <v>15487</v>
      </c>
      <c r="AA4257" s="267" t="s">
        <v>2987</v>
      </c>
    </row>
    <row r="4258" spans="1:27" ht="123.75">
      <c r="A4258" s="475" t="s">
        <v>29980</v>
      </c>
      <c r="B4258" s="1157" t="s">
        <v>2741</v>
      </c>
      <c r="C4258" s="267" t="s">
        <v>15023</v>
      </c>
      <c r="D4258" s="267" t="s">
        <v>261</v>
      </c>
      <c r="E4258" s="761" t="s">
        <v>15237</v>
      </c>
      <c r="F4258" s="267" t="s">
        <v>10473</v>
      </c>
      <c r="G4258" s="267" t="s">
        <v>3402</v>
      </c>
      <c r="H4258" s="762" t="s">
        <v>16097</v>
      </c>
      <c r="I4258" s="780" t="s">
        <v>16098</v>
      </c>
      <c r="J4258" s="280">
        <v>3</v>
      </c>
      <c r="K4258" s="280">
        <v>2</v>
      </c>
      <c r="L4258" s="280">
        <v>1</v>
      </c>
      <c r="M4258" s="117">
        <v>995025.39</v>
      </c>
      <c r="N4258" s="117">
        <v>960199.48</v>
      </c>
      <c r="O4258" s="117">
        <f t="shared" si="141"/>
        <v>34825.910000000033</v>
      </c>
      <c r="P4258" s="764">
        <f t="shared" si="142"/>
        <v>3.5000021456738938E-2</v>
      </c>
      <c r="Q4258" s="267" t="s">
        <v>15031</v>
      </c>
      <c r="R4258" s="267" t="s">
        <v>2987</v>
      </c>
      <c r="S4258" s="267" t="s">
        <v>16047</v>
      </c>
      <c r="T4258" s="272">
        <v>42691</v>
      </c>
      <c r="U4258" s="272"/>
      <c r="V4258" s="272">
        <v>42702</v>
      </c>
      <c r="W4258" s="272">
        <v>42702</v>
      </c>
      <c r="X4258" s="267" t="s">
        <v>16099</v>
      </c>
      <c r="Y4258" s="763">
        <v>995023.51</v>
      </c>
      <c r="Z4258" s="267" t="s">
        <v>15031</v>
      </c>
      <c r="AA4258" s="267" t="s">
        <v>2987</v>
      </c>
    </row>
    <row r="4259" spans="1:27" ht="33.75">
      <c r="A4259" s="475" t="s">
        <v>29981</v>
      </c>
      <c r="B4259" s="1157" t="s">
        <v>2741</v>
      </c>
      <c r="C4259" s="267" t="s">
        <v>15023</v>
      </c>
      <c r="D4259" s="267" t="s">
        <v>261</v>
      </c>
      <c r="E4259" s="761" t="s">
        <v>16100</v>
      </c>
      <c r="F4259" s="267" t="s">
        <v>10473</v>
      </c>
      <c r="G4259" s="267" t="s">
        <v>3392</v>
      </c>
      <c r="H4259" s="762" t="s">
        <v>16101</v>
      </c>
      <c r="I4259" s="761" t="s">
        <v>13445</v>
      </c>
      <c r="J4259" s="280">
        <v>3</v>
      </c>
      <c r="K4259" s="280">
        <v>2</v>
      </c>
      <c r="L4259" s="280">
        <v>1</v>
      </c>
      <c r="M4259" s="117">
        <v>995305.88</v>
      </c>
      <c r="N4259" s="117">
        <v>980376</v>
      </c>
      <c r="O4259" s="117">
        <f t="shared" si="141"/>
        <v>14929.880000000005</v>
      </c>
      <c r="P4259" s="764">
        <f t="shared" si="142"/>
        <v>1.5000293176204289E-2</v>
      </c>
      <c r="Q4259" s="267" t="s">
        <v>16102</v>
      </c>
      <c r="R4259" s="267" t="s">
        <v>15335</v>
      </c>
      <c r="S4259" s="267" t="s">
        <v>16103</v>
      </c>
      <c r="T4259" s="272">
        <v>42692</v>
      </c>
      <c r="U4259" s="272"/>
      <c r="V4259" s="272">
        <v>42703</v>
      </c>
      <c r="W4259" s="272">
        <v>42703</v>
      </c>
      <c r="X4259" s="267" t="s">
        <v>16104</v>
      </c>
      <c r="Y4259" s="763">
        <v>994677.6</v>
      </c>
      <c r="Z4259" s="267" t="s">
        <v>16102</v>
      </c>
      <c r="AA4259" s="267" t="s">
        <v>15335</v>
      </c>
    </row>
    <row r="4260" spans="1:27" ht="33.75">
      <c r="A4260" s="475" t="s">
        <v>29982</v>
      </c>
      <c r="B4260" s="1157" t="s">
        <v>2741</v>
      </c>
      <c r="C4260" s="267" t="s">
        <v>15023</v>
      </c>
      <c r="D4260" s="267" t="s">
        <v>261</v>
      </c>
      <c r="E4260" s="761" t="s">
        <v>16100</v>
      </c>
      <c r="F4260" s="267" t="s">
        <v>10473</v>
      </c>
      <c r="G4260" s="267" t="s">
        <v>3392</v>
      </c>
      <c r="H4260" s="762" t="s">
        <v>16105</v>
      </c>
      <c r="I4260" s="761" t="s">
        <v>13445</v>
      </c>
      <c r="J4260" s="280">
        <v>5</v>
      </c>
      <c r="K4260" s="280">
        <v>3</v>
      </c>
      <c r="L4260" s="280">
        <v>2</v>
      </c>
      <c r="M4260" s="117">
        <v>886239.82</v>
      </c>
      <c r="N4260" s="117">
        <v>534906</v>
      </c>
      <c r="O4260" s="117">
        <f t="shared" si="141"/>
        <v>351333.81999999995</v>
      </c>
      <c r="P4260" s="764">
        <f t="shared" si="142"/>
        <v>0.39643199512294536</v>
      </c>
      <c r="Q4260" s="267" t="s">
        <v>16102</v>
      </c>
      <c r="R4260" s="267" t="s">
        <v>15335</v>
      </c>
      <c r="S4260" s="267" t="s">
        <v>16106</v>
      </c>
      <c r="T4260" s="272">
        <v>42698</v>
      </c>
      <c r="U4260" s="272"/>
      <c r="V4260" s="272">
        <v>42709</v>
      </c>
      <c r="W4260" s="272">
        <v>42709</v>
      </c>
      <c r="X4260" s="267" t="s">
        <v>16107</v>
      </c>
      <c r="Y4260" s="763">
        <v>884210.7</v>
      </c>
      <c r="Z4260" s="267" t="s">
        <v>16102</v>
      </c>
      <c r="AA4260" s="267" t="s">
        <v>15335</v>
      </c>
    </row>
    <row r="4261" spans="1:27" ht="45">
      <c r="A4261" s="475" t="s">
        <v>29983</v>
      </c>
      <c r="B4261" s="1157" t="s">
        <v>2741</v>
      </c>
      <c r="C4261" s="267" t="s">
        <v>15023</v>
      </c>
      <c r="D4261" s="267" t="s">
        <v>16108</v>
      </c>
      <c r="E4261" s="761" t="s">
        <v>16109</v>
      </c>
      <c r="F4261" s="267"/>
      <c r="G4261" s="267"/>
      <c r="H4261" s="762"/>
      <c r="I4261" s="761" t="s">
        <v>2533</v>
      </c>
      <c r="J4261" s="280">
        <v>1</v>
      </c>
      <c r="K4261" s="280">
        <v>1</v>
      </c>
      <c r="L4261" s="280">
        <v>0</v>
      </c>
      <c r="M4261" s="117">
        <v>125000</v>
      </c>
      <c r="N4261" s="117">
        <v>125000</v>
      </c>
      <c r="O4261" s="117">
        <f t="shared" si="141"/>
        <v>0</v>
      </c>
      <c r="P4261" s="764">
        <f t="shared" si="142"/>
        <v>0</v>
      </c>
      <c r="Q4261" s="267" t="s">
        <v>16110</v>
      </c>
      <c r="R4261" s="267" t="s">
        <v>16111</v>
      </c>
      <c r="S4261" s="267" t="s">
        <v>16112</v>
      </c>
      <c r="T4261" s="272"/>
      <c r="U4261" s="272"/>
      <c r="V4261" s="272">
        <v>42709</v>
      </c>
      <c r="W4261" s="272">
        <v>42711</v>
      </c>
      <c r="X4261" s="267" t="s">
        <v>16113</v>
      </c>
      <c r="Y4261" s="763">
        <v>125000</v>
      </c>
      <c r="Z4261" s="267" t="s">
        <v>16110</v>
      </c>
      <c r="AA4261" s="267" t="s">
        <v>16111</v>
      </c>
    </row>
    <row r="4262" spans="1:27" ht="45">
      <c r="A4262" s="475" t="s">
        <v>29984</v>
      </c>
      <c r="B4262" s="1157" t="s">
        <v>2741</v>
      </c>
      <c r="C4262" s="267" t="s">
        <v>15023</v>
      </c>
      <c r="D4262" s="267" t="s">
        <v>261</v>
      </c>
      <c r="E4262" s="761" t="s">
        <v>16114</v>
      </c>
      <c r="F4262" s="267" t="s">
        <v>16115</v>
      </c>
      <c r="G4262" s="267" t="s">
        <v>3398</v>
      </c>
      <c r="H4262" s="762" t="s">
        <v>16116</v>
      </c>
      <c r="I4262" s="761" t="s">
        <v>13667</v>
      </c>
      <c r="J4262" s="280">
        <v>2</v>
      </c>
      <c r="K4262" s="280">
        <v>2</v>
      </c>
      <c r="L4262" s="280">
        <v>0</v>
      </c>
      <c r="M4262" s="117">
        <v>50549</v>
      </c>
      <c r="N4262" s="117">
        <v>37911.5</v>
      </c>
      <c r="O4262" s="117">
        <f t="shared" si="141"/>
        <v>12637.5</v>
      </c>
      <c r="P4262" s="764">
        <f t="shared" si="142"/>
        <v>0.25000494569625514</v>
      </c>
      <c r="Q4262" s="267" t="s">
        <v>15253</v>
      </c>
      <c r="R4262" s="267" t="s">
        <v>2510</v>
      </c>
      <c r="S4262" s="267" t="s">
        <v>15703</v>
      </c>
      <c r="T4262" s="272">
        <v>42710</v>
      </c>
      <c r="U4262" s="272"/>
      <c r="V4262" s="272">
        <v>42726</v>
      </c>
      <c r="W4262" s="272">
        <v>42726</v>
      </c>
      <c r="X4262" s="267" t="s">
        <v>16117</v>
      </c>
      <c r="Y4262" s="763">
        <v>37911.5</v>
      </c>
      <c r="Z4262" s="267" t="s">
        <v>15253</v>
      </c>
      <c r="AA4262" s="267" t="s">
        <v>2510</v>
      </c>
    </row>
    <row r="4263" spans="1:27" ht="45">
      <c r="A4263" s="475" t="s">
        <v>29985</v>
      </c>
      <c r="B4263" s="1157" t="s">
        <v>2741</v>
      </c>
      <c r="C4263" s="267" t="s">
        <v>15023</v>
      </c>
      <c r="D4263" s="267" t="s">
        <v>272</v>
      </c>
      <c r="E4263" s="761" t="s">
        <v>16118</v>
      </c>
      <c r="F4263" s="267" t="s">
        <v>3505</v>
      </c>
      <c r="G4263" s="267" t="s">
        <v>3696</v>
      </c>
      <c r="H4263" s="762" t="s">
        <v>16119</v>
      </c>
      <c r="I4263" s="761" t="s">
        <v>13450</v>
      </c>
      <c r="J4263" s="280">
        <v>1</v>
      </c>
      <c r="K4263" s="280">
        <v>1</v>
      </c>
      <c r="L4263" s="292">
        <v>0</v>
      </c>
      <c r="M4263" s="781">
        <v>27297</v>
      </c>
      <c r="N4263" s="117">
        <v>27227.200000000001</v>
      </c>
      <c r="O4263" s="117">
        <f t="shared" si="141"/>
        <v>69.799999999999272</v>
      </c>
      <c r="P4263" s="764">
        <f t="shared" si="142"/>
        <v>2.5570575521119271E-3</v>
      </c>
      <c r="Q4263" s="267" t="s">
        <v>15031</v>
      </c>
      <c r="R4263" s="267" t="s">
        <v>2987</v>
      </c>
      <c r="S4263" s="267" t="s">
        <v>16047</v>
      </c>
      <c r="T4263" s="272">
        <v>42711</v>
      </c>
      <c r="U4263" s="272"/>
      <c r="V4263" s="272">
        <v>42726</v>
      </c>
      <c r="W4263" s="272">
        <v>42726</v>
      </c>
      <c r="X4263" s="267" t="s">
        <v>16120</v>
      </c>
      <c r="Y4263" s="763">
        <v>27227.200000000001</v>
      </c>
      <c r="Z4263" s="267" t="s">
        <v>15031</v>
      </c>
      <c r="AA4263" s="267" t="s">
        <v>2987</v>
      </c>
    </row>
    <row r="4264" spans="1:27" ht="56.25">
      <c r="A4264" s="475" t="s">
        <v>29986</v>
      </c>
      <c r="B4264" s="1157" t="s">
        <v>2741</v>
      </c>
      <c r="C4264" s="267" t="s">
        <v>15023</v>
      </c>
      <c r="D4264" s="267" t="s">
        <v>261</v>
      </c>
      <c r="E4264" s="761" t="s">
        <v>16121</v>
      </c>
      <c r="F4264" s="267" t="s">
        <v>3387</v>
      </c>
      <c r="G4264" s="267" t="s">
        <v>3338</v>
      </c>
      <c r="H4264" s="762" t="s">
        <v>16122</v>
      </c>
      <c r="I4264" s="761" t="s">
        <v>16123</v>
      </c>
      <c r="J4264" s="280">
        <v>2</v>
      </c>
      <c r="K4264" s="280">
        <v>2</v>
      </c>
      <c r="L4264" s="280">
        <v>0</v>
      </c>
      <c r="M4264" s="781">
        <v>5999333.3300000001</v>
      </c>
      <c r="N4264" s="117">
        <v>5699366.6699999999</v>
      </c>
      <c r="O4264" s="117">
        <f t="shared" si="141"/>
        <v>299966.66000000015</v>
      </c>
      <c r="P4264" s="764">
        <f t="shared" si="142"/>
        <v>4.9999998916546308E-2</v>
      </c>
      <c r="Q4264" s="267" t="s">
        <v>15141</v>
      </c>
      <c r="R4264" s="267" t="s">
        <v>15142</v>
      </c>
      <c r="S4264" s="267" t="s">
        <v>15452</v>
      </c>
      <c r="T4264" s="272">
        <v>42711</v>
      </c>
      <c r="U4264" s="272"/>
      <c r="V4264" s="272">
        <v>42724</v>
      </c>
      <c r="W4264" s="272">
        <v>42726</v>
      </c>
      <c r="X4264" s="267" t="s">
        <v>16124</v>
      </c>
      <c r="Y4264" s="763">
        <v>4999700</v>
      </c>
      <c r="Z4264" s="267" t="s">
        <v>15141</v>
      </c>
      <c r="AA4264" s="267" t="s">
        <v>15142</v>
      </c>
    </row>
    <row r="4265" spans="1:27" ht="33.75">
      <c r="A4265" s="475" t="s">
        <v>29987</v>
      </c>
      <c r="B4265" s="1157" t="s">
        <v>2741</v>
      </c>
      <c r="C4265" s="267" t="s">
        <v>15023</v>
      </c>
      <c r="D4265" s="267" t="s">
        <v>272</v>
      </c>
      <c r="E4265" s="761" t="s">
        <v>16125</v>
      </c>
      <c r="F4265" s="267" t="s">
        <v>16115</v>
      </c>
      <c r="G4265" s="267" t="s">
        <v>3692</v>
      </c>
      <c r="H4265" s="762" t="s">
        <v>16126</v>
      </c>
      <c r="I4265" s="761" t="s">
        <v>13667</v>
      </c>
      <c r="J4265" s="280">
        <v>1</v>
      </c>
      <c r="K4265" s="280">
        <v>1</v>
      </c>
      <c r="L4265" s="280">
        <v>0</v>
      </c>
      <c r="M4265" s="781">
        <v>145975.70000000001</v>
      </c>
      <c r="N4265" s="117">
        <v>145931.5</v>
      </c>
      <c r="O4265" s="117">
        <f t="shared" si="141"/>
        <v>44.200000000011642</v>
      </c>
      <c r="P4265" s="764">
        <f t="shared" si="142"/>
        <v>3.0279012191763174E-4</v>
      </c>
      <c r="Q4265" s="267" t="s">
        <v>15031</v>
      </c>
      <c r="R4265" s="267" t="s">
        <v>2987</v>
      </c>
      <c r="S4265" s="267" t="s">
        <v>16047</v>
      </c>
      <c r="T4265" s="272">
        <v>42709</v>
      </c>
      <c r="U4265" s="272"/>
      <c r="V4265" s="272">
        <v>42724</v>
      </c>
      <c r="W4265" s="272">
        <v>42726</v>
      </c>
      <c r="X4265" s="267" t="s">
        <v>16127</v>
      </c>
      <c r="Y4265" s="763">
        <v>145931.5</v>
      </c>
      <c r="Z4265" s="267" t="s">
        <v>15031</v>
      </c>
      <c r="AA4265" s="267" t="s">
        <v>2987</v>
      </c>
    </row>
    <row r="4266" spans="1:27" ht="202.5">
      <c r="A4266" s="475" t="s">
        <v>29988</v>
      </c>
      <c r="B4266" s="1157" t="s">
        <v>2741</v>
      </c>
      <c r="C4266" s="267" t="s">
        <v>15023</v>
      </c>
      <c r="D4266" s="267" t="s">
        <v>272</v>
      </c>
      <c r="E4266" s="761" t="s">
        <v>15237</v>
      </c>
      <c r="F4266" s="267" t="s">
        <v>16115</v>
      </c>
      <c r="G4266" s="267" t="s">
        <v>10512</v>
      </c>
      <c r="H4266" s="762" t="s">
        <v>16128</v>
      </c>
      <c r="I4266" s="780" t="s">
        <v>16129</v>
      </c>
      <c r="J4266" s="280">
        <v>1</v>
      </c>
      <c r="K4266" s="280">
        <v>1</v>
      </c>
      <c r="L4266" s="280">
        <v>0</v>
      </c>
      <c r="M4266" s="781">
        <v>992199.25</v>
      </c>
      <c r="N4266" s="117">
        <v>992178.55</v>
      </c>
      <c r="O4266" s="117">
        <f t="shared" si="141"/>
        <v>20.699999999953434</v>
      </c>
      <c r="P4266" s="764">
        <f t="shared" si="142"/>
        <v>2.0862745058468281E-5</v>
      </c>
      <c r="Q4266" s="267" t="s">
        <v>15031</v>
      </c>
      <c r="R4266" s="267" t="s">
        <v>2987</v>
      </c>
      <c r="S4266" s="267" t="s">
        <v>16047</v>
      </c>
      <c r="T4266" s="272">
        <v>42713</v>
      </c>
      <c r="U4266" s="272"/>
      <c r="V4266" s="272">
        <v>42726</v>
      </c>
      <c r="W4266" s="272"/>
      <c r="X4266" s="267" t="s">
        <v>16130</v>
      </c>
      <c r="Y4266" s="763">
        <v>992178.55</v>
      </c>
      <c r="Z4266" s="267" t="s">
        <v>15031</v>
      </c>
      <c r="AA4266" s="267" t="s">
        <v>2987</v>
      </c>
    </row>
    <row r="4267" spans="1:27" ht="33.75">
      <c r="A4267" s="475" t="s">
        <v>29989</v>
      </c>
      <c r="B4267" s="1157" t="s">
        <v>2741</v>
      </c>
      <c r="C4267" s="267" t="s">
        <v>15023</v>
      </c>
      <c r="D4267" s="267" t="s">
        <v>272</v>
      </c>
      <c r="E4267" s="761" t="s">
        <v>15425</v>
      </c>
      <c r="F4267" s="267" t="s">
        <v>16115</v>
      </c>
      <c r="G4267" s="267" t="s">
        <v>3201</v>
      </c>
      <c r="H4267" s="762" t="s">
        <v>16131</v>
      </c>
      <c r="I4267" s="761" t="s">
        <v>13805</v>
      </c>
      <c r="J4267" s="280">
        <v>1</v>
      </c>
      <c r="K4267" s="280">
        <v>1</v>
      </c>
      <c r="L4267" s="280">
        <v>0</v>
      </c>
      <c r="M4267" s="117">
        <v>54858</v>
      </c>
      <c r="N4267" s="117">
        <v>54846</v>
      </c>
      <c r="O4267" s="117">
        <f t="shared" si="141"/>
        <v>12</v>
      </c>
      <c r="P4267" s="764">
        <f t="shared" si="142"/>
        <v>2.1874658208465494E-4</v>
      </c>
      <c r="Q4267" s="267" t="s">
        <v>15031</v>
      </c>
      <c r="R4267" s="267" t="s">
        <v>2987</v>
      </c>
      <c r="S4267" s="267" t="s">
        <v>16047</v>
      </c>
      <c r="T4267" s="272">
        <v>42709</v>
      </c>
      <c r="U4267" s="272"/>
      <c r="V4267" s="272">
        <v>42725</v>
      </c>
      <c r="W4267" s="272">
        <v>42726</v>
      </c>
      <c r="X4267" s="267" t="s">
        <v>16132</v>
      </c>
      <c r="Y4267" s="763">
        <v>54846</v>
      </c>
      <c r="Z4267" s="267" t="s">
        <v>15031</v>
      </c>
      <c r="AA4267" s="267" t="s">
        <v>2987</v>
      </c>
    </row>
    <row r="4268" spans="1:27" ht="56.25">
      <c r="A4268" s="475" t="s">
        <v>29990</v>
      </c>
      <c r="B4268" s="1157" t="s">
        <v>2741</v>
      </c>
      <c r="C4268" s="267" t="s">
        <v>15023</v>
      </c>
      <c r="D4268" s="267" t="s">
        <v>589</v>
      </c>
      <c r="E4268" s="761" t="s">
        <v>16133</v>
      </c>
      <c r="F4268" s="267" t="s">
        <v>3343</v>
      </c>
      <c r="G4268" s="267" t="s">
        <v>3344</v>
      </c>
      <c r="H4268" s="762" t="s">
        <v>16134</v>
      </c>
      <c r="I4268" s="761" t="s">
        <v>8672</v>
      </c>
      <c r="J4268" s="280">
        <v>5</v>
      </c>
      <c r="K4268" s="280">
        <v>5</v>
      </c>
      <c r="L4268" s="280">
        <v>0</v>
      </c>
      <c r="M4268" s="117">
        <v>311520</v>
      </c>
      <c r="N4268" s="117">
        <v>294386.40000000002</v>
      </c>
      <c r="O4268" s="117">
        <f t="shared" si="141"/>
        <v>17133.599999999977</v>
      </c>
      <c r="P4268" s="764">
        <f t="shared" si="142"/>
        <v>5.4999999999999924E-2</v>
      </c>
      <c r="Q4268" s="267" t="s">
        <v>1347</v>
      </c>
      <c r="R4268" s="267" t="s">
        <v>1348</v>
      </c>
      <c r="S4268" s="267" t="s">
        <v>16135</v>
      </c>
      <c r="T4268" s="272">
        <v>42711</v>
      </c>
      <c r="U4268" s="272"/>
      <c r="V4268" s="272">
        <v>42726</v>
      </c>
      <c r="W4268" s="272">
        <v>42726</v>
      </c>
      <c r="X4268" s="267" t="s">
        <v>16136</v>
      </c>
      <c r="Y4268" s="763">
        <v>294386.40000000002</v>
      </c>
      <c r="Z4268" s="267" t="s">
        <v>1347</v>
      </c>
      <c r="AA4268" s="267" t="s">
        <v>1348</v>
      </c>
    </row>
    <row r="4269" spans="1:27" ht="45">
      <c r="A4269" s="475" t="s">
        <v>29991</v>
      </c>
      <c r="B4269" s="1157" t="s">
        <v>2741</v>
      </c>
      <c r="C4269" s="267" t="s">
        <v>15023</v>
      </c>
      <c r="D4269" s="267" t="s">
        <v>272</v>
      </c>
      <c r="E4269" s="761" t="s">
        <v>16137</v>
      </c>
      <c r="F4269" s="267" t="s">
        <v>16115</v>
      </c>
      <c r="G4269" s="267" t="s">
        <v>3411</v>
      </c>
      <c r="H4269" s="762" t="s">
        <v>16138</v>
      </c>
      <c r="I4269" s="762" t="s">
        <v>14744</v>
      </c>
      <c r="J4269" s="280">
        <v>1</v>
      </c>
      <c r="K4269" s="280">
        <v>1</v>
      </c>
      <c r="L4269" s="280">
        <v>0</v>
      </c>
      <c r="M4269" s="117">
        <v>21546</v>
      </c>
      <c r="N4269" s="117">
        <v>21543.5</v>
      </c>
      <c r="O4269" s="117">
        <f t="shared" si="141"/>
        <v>2.5</v>
      </c>
      <c r="P4269" s="764">
        <f t="shared" si="142"/>
        <v>1.1603081778520374E-4</v>
      </c>
      <c r="Q4269" s="267" t="s">
        <v>15031</v>
      </c>
      <c r="R4269" s="267" t="s">
        <v>2987</v>
      </c>
      <c r="S4269" s="267" t="s">
        <v>16047</v>
      </c>
      <c r="T4269" s="272">
        <v>42713</v>
      </c>
      <c r="U4269" s="272"/>
      <c r="V4269" s="272">
        <v>42726</v>
      </c>
      <c r="W4269" s="272">
        <v>42726</v>
      </c>
      <c r="X4269" s="267" t="s">
        <v>16139</v>
      </c>
      <c r="Y4269" s="763">
        <v>21543.5</v>
      </c>
      <c r="Z4269" s="267" t="s">
        <v>15031</v>
      </c>
      <c r="AA4269" s="267" t="s">
        <v>2987</v>
      </c>
    </row>
    <row r="4270" spans="1:27" ht="146.25">
      <c r="A4270" s="475" t="s">
        <v>29992</v>
      </c>
      <c r="B4270" s="1157" t="s">
        <v>2741</v>
      </c>
      <c r="C4270" s="267" t="s">
        <v>15023</v>
      </c>
      <c r="D4270" s="267" t="s">
        <v>272</v>
      </c>
      <c r="E4270" s="761" t="s">
        <v>15237</v>
      </c>
      <c r="F4270" s="267" t="s">
        <v>3333</v>
      </c>
      <c r="G4270" s="267" t="s">
        <v>3406</v>
      </c>
      <c r="H4270" s="762" t="s">
        <v>16140</v>
      </c>
      <c r="I4270" s="780" t="s">
        <v>16141</v>
      </c>
      <c r="J4270" s="280">
        <v>1</v>
      </c>
      <c r="K4270" s="280">
        <v>1</v>
      </c>
      <c r="L4270" s="280">
        <v>0</v>
      </c>
      <c r="M4270" s="117">
        <v>996096.53</v>
      </c>
      <c r="N4270" s="117">
        <v>995899.19</v>
      </c>
      <c r="O4270" s="117">
        <f t="shared" si="141"/>
        <v>197.34000000008382</v>
      </c>
      <c r="P4270" s="764">
        <f t="shared" si="142"/>
        <v>1.9811332943814574E-4</v>
      </c>
      <c r="Q4270" s="267" t="s">
        <v>15031</v>
      </c>
      <c r="R4270" s="267" t="s">
        <v>2987</v>
      </c>
      <c r="S4270" s="267" t="s">
        <v>16047</v>
      </c>
      <c r="T4270" s="272">
        <v>42711</v>
      </c>
      <c r="U4270" s="272"/>
      <c r="V4270" s="272">
        <v>42725</v>
      </c>
      <c r="W4270" s="272">
        <v>42726</v>
      </c>
      <c r="X4270" s="267" t="s">
        <v>16142</v>
      </c>
      <c r="Y4270" s="763">
        <v>995899.19</v>
      </c>
      <c r="Z4270" s="267" t="s">
        <v>15031</v>
      </c>
      <c r="AA4270" s="267" t="s">
        <v>2987</v>
      </c>
    </row>
    <row r="4271" spans="1:27" ht="45">
      <c r="A4271" s="475" t="s">
        <v>29993</v>
      </c>
      <c r="B4271" s="1157" t="s">
        <v>2741</v>
      </c>
      <c r="C4271" s="267" t="s">
        <v>15023</v>
      </c>
      <c r="D4271" s="267" t="s">
        <v>15011</v>
      </c>
      <c r="E4271" s="761" t="s">
        <v>16143</v>
      </c>
      <c r="F4271" s="267" t="s">
        <v>3387</v>
      </c>
      <c r="G4271" s="267" t="s">
        <v>3459</v>
      </c>
      <c r="H4271" s="762" t="s">
        <v>16144</v>
      </c>
      <c r="I4271" s="761" t="s">
        <v>16145</v>
      </c>
      <c r="J4271" s="280">
        <v>2</v>
      </c>
      <c r="K4271" s="280">
        <v>2</v>
      </c>
      <c r="L4271" s="280">
        <v>0</v>
      </c>
      <c r="M4271" s="117">
        <v>16586400</v>
      </c>
      <c r="N4271" s="117">
        <v>16080000</v>
      </c>
      <c r="O4271" s="117">
        <f t="shared" si="141"/>
        <v>506400</v>
      </c>
      <c r="P4271" s="764">
        <f t="shared" si="142"/>
        <v>3.053103747648676E-2</v>
      </c>
      <c r="Q4271" s="267" t="s">
        <v>16146</v>
      </c>
      <c r="R4271" s="267" t="s">
        <v>16147</v>
      </c>
      <c r="S4271" s="267" t="s">
        <v>16148</v>
      </c>
      <c r="T4271" s="272">
        <v>42720</v>
      </c>
      <c r="U4271" s="272"/>
      <c r="V4271" s="272">
        <v>42734</v>
      </c>
      <c r="W4271" s="272">
        <v>42734</v>
      </c>
      <c r="X4271" s="267" t="s">
        <v>16149</v>
      </c>
      <c r="Y4271" s="763">
        <v>16080000</v>
      </c>
      <c r="Z4271" s="267" t="s">
        <v>16146</v>
      </c>
      <c r="AA4271" s="267" t="s">
        <v>16147</v>
      </c>
    </row>
    <row r="4272" spans="1:27" ht="45">
      <c r="A4272" s="475" t="s">
        <v>29994</v>
      </c>
      <c r="B4272" s="1157" t="s">
        <v>2741</v>
      </c>
      <c r="C4272" s="267" t="s">
        <v>15023</v>
      </c>
      <c r="D4272" s="267" t="s">
        <v>261</v>
      </c>
      <c r="E4272" s="761" t="s">
        <v>14634</v>
      </c>
      <c r="F4272" s="267" t="s">
        <v>3387</v>
      </c>
      <c r="G4272" s="267" t="s">
        <v>3692</v>
      </c>
      <c r="H4272" s="762" t="s">
        <v>16150</v>
      </c>
      <c r="I4272" s="761" t="s">
        <v>13372</v>
      </c>
      <c r="J4272" s="280">
        <v>3</v>
      </c>
      <c r="K4272" s="280">
        <v>2</v>
      </c>
      <c r="L4272" s="280">
        <v>1</v>
      </c>
      <c r="M4272" s="781">
        <v>275966.86</v>
      </c>
      <c r="N4272" s="117">
        <v>273207.18</v>
      </c>
      <c r="O4272" s="117">
        <f t="shared" si="141"/>
        <v>2759.679999999993</v>
      </c>
      <c r="P4272" s="764">
        <f t="shared" si="142"/>
        <v>1.0000041309307912E-2</v>
      </c>
      <c r="Q4272" s="267" t="s">
        <v>15104</v>
      </c>
      <c r="R4272" s="267" t="s">
        <v>15105</v>
      </c>
      <c r="S4272" s="267" t="s">
        <v>16151</v>
      </c>
      <c r="T4272" s="272">
        <v>42717</v>
      </c>
      <c r="U4272" s="272"/>
      <c r="V4272" s="272">
        <v>42731</v>
      </c>
      <c r="W4272" s="272">
        <v>42733</v>
      </c>
      <c r="X4272" s="267" t="s">
        <v>16152</v>
      </c>
      <c r="Y4272" s="763">
        <v>273207.18</v>
      </c>
      <c r="Z4272" s="267" t="s">
        <v>15104</v>
      </c>
      <c r="AA4272" s="267" t="s">
        <v>15105</v>
      </c>
    </row>
    <row r="4273" spans="1:27" ht="56.25">
      <c r="A4273" s="475" t="s">
        <v>29995</v>
      </c>
      <c r="B4273" s="1157" t="s">
        <v>2741</v>
      </c>
      <c r="C4273" s="267" t="s">
        <v>15023</v>
      </c>
      <c r="D4273" s="267" t="s">
        <v>261</v>
      </c>
      <c r="E4273" s="761" t="s">
        <v>16153</v>
      </c>
      <c r="F4273" s="267" t="s">
        <v>3387</v>
      </c>
      <c r="G4273" s="267" t="s">
        <v>3692</v>
      </c>
      <c r="H4273" s="762" t="s">
        <v>16154</v>
      </c>
      <c r="I4273" s="780" t="s">
        <v>16155</v>
      </c>
      <c r="J4273" s="280">
        <v>3</v>
      </c>
      <c r="K4273" s="280">
        <v>2</v>
      </c>
      <c r="L4273" s="280">
        <v>1</v>
      </c>
      <c r="M4273" s="781">
        <v>1943903.75</v>
      </c>
      <c r="N4273" s="117">
        <v>870000</v>
      </c>
      <c r="O4273" s="117">
        <f t="shared" si="141"/>
        <v>1073903.75</v>
      </c>
      <c r="P4273" s="764">
        <f t="shared" si="142"/>
        <v>0.55244697686292343</v>
      </c>
      <c r="Q4273" s="267" t="s">
        <v>15104</v>
      </c>
      <c r="R4273" s="267" t="s">
        <v>15105</v>
      </c>
      <c r="S4273" s="267" t="s">
        <v>16151</v>
      </c>
      <c r="T4273" s="272">
        <v>42711</v>
      </c>
      <c r="U4273" s="272"/>
      <c r="V4273" s="272">
        <v>42730</v>
      </c>
      <c r="W4273" s="272">
        <v>42732</v>
      </c>
      <c r="X4273" s="267" t="s">
        <v>16156</v>
      </c>
      <c r="Y4273" s="763">
        <v>870000</v>
      </c>
      <c r="Z4273" s="267" t="s">
        <v>15104</v>
      </c>
      <c r="AA4273" s="267" t="s">
        <v>15105</v>
      </c>
    </row>
    <row r="4274" spans="1:27" ht="90">
      <c r="A4274" s="475" t="s">
        <v>29996</v>
      </c>
      <c r="B4274" s="1157" t="s">
        <v>2741</v>
      </c>
      <c r="C4274" s="267" t="s">
        <v>15023</v>
      </c>
      <c r="D4274" s="267" t="s">
        <v>261</v>
      </c>
      <c r="E4274" s="761" t="s">
        <v>15237</v>
      </c>
      <c r="F4274" s="267" t="s">
        <v>3505</v>
      </c>
      <c r="G4274" s="267" t="s">
        <v>10512</v>
      </c>
      <c r="H4274" s="762" t="s">
        <v>16157</v>
      </c>
      <c r="I4274" s="761" t="s">
        <v>16158</v>
      </c>
      <c r="J4274" s="280">
        <v>2</v>
      </c>
      <c r="K4274" s="280">
        <v>2</v>
      </c>
      <c r="L4274" s="280">
        <v>0</v>
      </c>
      <c r="M4274" s="781">
        <v>350951.95</v>
      </c>
      <c r="N4274" s="117">
        <v>217652.49</v>
      </c>
      <c r="O4274" s="117">
        <f t="shared" si="141"/>
        <v>133299.46000000002</v>
      </c>
      <c r="P4274" s="764">
        <f t="shared" si="142"/>
        <v>0.3798225369598317</v>
      </c>
      <c r="Q4274" s="267" t="s">
        <v>15031</v>
      </c>
      <c r="R4274" s="267" t="s">
        <v>2987</v>
      </c>
      <c r="S4274" s="267" t="s">
        <v>16047</v>
      </c>
      <c r="T4274" s="272">
        <v>42719</v>
      </c>
      <c r="U4274" s="272"/>
      <c r="V4274" s="272">
        <v>42730</v>
      </c>
      <c r="W4274" s="272">
        <v>42732</v>
      </c>
      <c r="X4274" s="267" t="s">
        <v>16159</v>
      </c>
      <c r="Y4274" s="763">
        <v>272102.49</v>
      </c>
      <c r="Z4274" s="267" t="s">
        <v>15031</v>
      </c>
      <c r="AA4274" s="267" t="s">
        <v>2987</v>
      </c>
    </row>
    <row r="4275" spans="1:27" ht="180">
      <c r="A4275" s="475" t="s">
        <v>29997</v>
      </c>
      <c r="B4275" s="1157" t="s">
        <v>2741</v>
      </c>
      <c r="C4275" s="267" t="s">
        <v>15023</v>
      </c>
      <c r="D4275" s="267" t="s">
        <v>261</v>
      </c>
      <c r="E4275" s="780" t="s">
        <v>16160</v>
      </c>
      <c r="F4275" s="267" t="s">
        <v>3333</v>
      </c>
      <c r="G4275" s="267" t="s">
        <v>3339</v>
      </c>
      <c r="H4275" s="762" t="s">
        <v>16161</v>
      </c>
      <c r="I4275" s="761" t="s">
        <v>13757</v>
      </c>
      <c r="J4275" s="280">
        <v>3</v>
      </c>
      <c r="K4275" s="280">
        <v>3</v>
      </c>
      <c r="L4275" s="280">
        <v>0</v>
      </c>
      <c r="M4275" s="117">
        <v>884532.95</v>
      </c>
      <c r="N4275" s="117">
        <v>442077.33</v>
      </c>
      <c r="O4275" s="117">
        <f t="shared" si="141"/>
        <v>442455.61999999994</v>
      </c>
      <c r="P4275" s="764">
        <f t="shared" si="142"/>
        <v>0.50021383601368374</v>
      </c>
      <c r="Q4275" s="267" t="s">
        <v>16162</v>
      </c>
      <c r="R4275" s="267" t="s">
        <v>16163</v>
      </c>
      <c r="S4275" s="267" t="s">
        <v>16164</v>
      </c>
      <c r="T4275" s="272">
        <v>42718</v>
      </c>
      <c r="U4275" s="272"/>
      <c r="V4275" s="272">
        <v>42731</v>
      </c>
      <c r="W4275" s="272">
        <v>42732</v>
      </c>
      <c r="X4275" s="267" t="s">
        <v>16165</v>
      </c>
      <c r="Y4275" s="763">
        <v>442077.33</v>
      </c>
      <c r="Z4275" s="267" t="s">
        <v>16162</v>
      </c>
      <c r="AA4275" s="267" t="s">
        <v>16163</v>
      </c>
    </row>
    <row r="4276" spans="1:27" ht="135">
      <c r="A4276" s="475" t="s">
        <v>29998</v>
      </c>
      <c r="B4276" s="1157" t="s">
        <v>2741</v>
      </c>
      <c r="C4276" s="267" t="s">
        <v>15023</v>
      </c>
      <c r="D4276" s="267" t="s">
        <v>261</v>
      </c>
      <c r="E4276" s="761" t="s">
        <v>16166</v>
      </c>
      <c r="F4276" s="267" t="s">
        <v>3333</v>
      </c>
      <c r="G4276" s="267" t="s">
        <v>3411</v>
      </c>
      <c r="H4276" s="762" t="s">
        <v>16167</v>
      </c>
      <c r="I4276" s="780" t="s">
        <v>16168</v>
      </c>
      <c r="J4276" s="280">
        <v>3</v>
      </c>
      <c r="K4276" s="280">
        <v>3</v>
      </c>
      <c r="L4276" s="280">
        <v>0</v>
      </c>
      <c r="M4276" s="117">
        <v>919174.7</v>
      </c>
      <c r="N4276" s="117">
        <v>520000</v>
      </c>
      <c r="O4276" s="117">
        <f t="shared" si="141"/>
        <v>399174.69999999995</v>
      </c>
      <c r="P4276" s="764">
        <f t="shared" si="142"/>
        <v>0.43427511658012341</v>
      </c>
      <c r="Q4276" s="267" t="s">
        <v>15744</v>
      </c>
      <c r="R4276" s="267" t="s">
        <v>15079</v>
      </c>
      <c r="S4276" s="267" t="s">
        <v>15745</v>
      </c>
      <c r="T4276" s="272">
        <v>42719</v>
      </c>
      <c r="U4276" s="272"/>
      <c r="V4276" s="272">
        <v>42731</v>
      </c>
      <c r="W4276" s="272">
        <v>42733</v>
      </c>
      <c r="X4276" s="267" t="s">
        <v>16169</v>
      </c>
      <c r="Y4276" s="763">
        <v>525000</v>
      </c>
      <c r="Z4276" s="267" t="s">
        <v>15744</v>
      </c>
      <c r="AA4276" s="267" t="s">
        <v>15079</v>
      </c>
    </row>
    <row r="4277" spans="1:27" ht="45">
      <c r="A4277" s="475" t="s">
        <v>29999</v>
      </c>
      <c r="B4277" s="1157" t="s">
        <v>2741</v>
      </c>
      <c r="C4277" s="267" t="s">
        <v>15023</v>
      </c>
      <c r="D4277" s="267" t="s">
        <v>261</v>
      </c>
      <c r="E4277" s="761" t="s">
        <v>15756</v>
      </c>
      <c r="F4277" s="267" t="s">
        <v>3333</v>
      </c>
      <c r="G4277" s="267" t="s">
        <v>3406</v>
      </c>
      <c r="H4277" s="762" t="s">
        <v>16170</v>
      </c>
      <c r="I4277" s="761" t="s">
        <v>15443</v>
      </c>
      <c r="J4277" s="280">
        <v>8</v>
      </c>
      <c r="K4277" s="280">
        <v>7</v>
      </c>
      <c r="L4277" s="280">
        <v>1</v>
      </c>
      <c r="M4277" s="117">
        <v>1451700</v>
      </c>
      <c r="N4277" s="117">
        <v>684333</v>
      </c>
      <c r="O4277" s="117">
        <f t="shared" si="141"/>
        <v>767367</v>
      </c>
      <c r="P4277" s="764">
        <f t="shared" si="142"/>
        <v>0.52859888406695599</v>
      </c>
      <c r="Q4277" s="267" t="s">
        <v>15444</v>
      </c>
      <c r="R4277" s="267" t="s">
        <v>15445</v>
      </c>
      <c r="S4277" s="267" t="s">
        <v>16171</v>
      </c>
      <c r="T4277" s="272">
        <v>42718</v>
      </c>
      <c r="U4277" s="272"/>
      <c r="V4277" s="272">
        <v>42731</v>
      </c>
      <c r="W4277" s="272">
        <v>42732</v>
      </c>
      <c r="X4277" s="267" t="s">
        <v>16172</v>
      </c>
      <c r="Y4277" s="763">
        <v>1129633</v>
      </c>
      <c r="Z4277" s="267" t="s">
        <v>15444</v>
      </c>
      <c r="AA4277" s="267" t="s">
        <v>15445</v>
      </c>
    </row>
    <row r="4278" spans="1:27" ht="33.75">
      <c r="A4278" s="475" t="s">
        <v>30000</v>
      </c>
      <c r="B4278" s="1157" t="s">
        <v>2741</v>
      </c>
      <c r="C4278" s="267" t="s">
        <v>15023</v>
      </c>
      <c r="D4278" s="267" t="s">
        <v>261</v>
      </c>
      <c r="E4278" s="761" t="s">
        <v>15701</v>
      </c>
      <c r="F4278" s="267" t="s">
        <v>3505</v>
      </c>
      <c r="G4278" s="267" t="s">
        <v>3406</v>
      </c>
      <c r="H4278" s="762" t="s">
        <v>16173</v>
      </c>
      <c r="I4278" s="761" t="s">
        <v>16174</v>
      </c>
      <c r="J4278" s="280">
        <v>2</v>
      </c>
      <c r="K4278" s="280">
        <v>2</v>
      </c>
      <c r="L4278" s="280">
        <v>0</v>
      </c>
      <c r="M4278" s="117">
        <v>269952</v>
      </c>
      <c r="N4278" s="117">
        <v>251826.24</v>
      </c>
      <c r="O4278" s="117">
        <f t="shared" si="141"/>
        <v>18125.760000000009</v>
      </c>
      <c r="P4278" s="764">
        <f t="shared" si="142"/>
        <v>6.7144381223328622E-2</v>
      </c>
      <c r="Q4278" s="267" t="s">
        <v>15031</v>
      </c>
      <c r="R4278" s="267" t="s">
        <v>2987</v>
      </c>
      <c r="S4278" s="267" t="s">
        <v>16047</v>
      </c>
      <c r="T4278" s="272">
        <v>42719</v>
      </c>
      <c r="U4278" s="272"/>
      <c r="V4278" s="272">
        <v>42731</v>
      </c>
      <c r="W4278" s="272">
        <v>42732</v>
      </c>
      <c r="X4278" s="267" t="s">
        <v>16175</v>
      </c>
      <c r="Y4278" s="763">
        <v>269453.08</v>
      </c>
      <c r="Z4278" s="267" t="s">
        <v>15031</v>
      </c>
      <c r="AA4278" s="267" t="s">
        <v>2987</v>
      </c>
    </row>
    <row r="4279" spans="1:27" ht="56.25">
      <c r="A4279" s="475" t="s">
        <v>30001</v>
      </c>
      <c r="B4279" s="1157" t="s">
        <v>2741</v>
      </c>
      <c r="C4279" s="267" t="s">
        <v>15023</v>
      </c>
      <c r="D4279" s="267" t="s">
        <v>272</v>
      </c>
      <c r="E4279" s="752" t="s">
        <v>16176</v>
      </c>
      <c r="F4279" s="267" t="s">
        <v>10483</v>
      </c>
      <c r="G4279" s="267" t="s">
        <v>3412</v>
      </c>
      <c r="H4279" s="762" t="s">
        <v>16177</v>
      </c>
      <c r="I4279" s="752" t="s">
        <v>15351</v>
      </c>
      <c r="J4279" s="280">
        <v>1</v>
      </c>
      <c r="K4279" s="280">
        <v>1</v>
      </c>
      <c r="L4279" s="280">
        <v>0</v>
      </c>
      <c r="M4279" s="117">
        <v>252910</v>
      </c>
      <c r="N4279" s="117">
        <v>183600</v>
      </c>
      <c r="O4279" s="117">
        <f t="shared" si="141"/>
        <v>69310</v>
      </c>
      <c r="P4279" s="764">
        <f t="shared" si="142"/>
        <v>0.27405005733264798</v>
      </c>
      <c r="Q4279" s="267" t="s">
        <v>16178</v>
      </c>
      <c r="R4279" s="267" t="s">
        <v>16179</v>
      </c>
      <c r="S4279" s="267" t="s">
        <v>16180</v>
      </c>
      <c r="T4279" s="272">
        <v>42723</v>
      </c>
      <c r="U4279" s="272"/>
      <c r="V4279" s="272">
        <v>42733</v>
      </c>
      <c r="W4279" s="272">
        <v>42733</v>
      </c>
      <c r="X4279" s="267" t="s">
        <v>16181</v>
      </c>
      <c r="Y4279" s="763">
        <v>183600</v>
      </c>
      <c r="Z4279" s="267" t="s">
        <v>16178</v>
      </c>
      <c r="AA4279" s="267" t="s">
        <v>16179</v>
      </c>
    </row>
    <row r="4280" spans="1:27" ht="78.75">
      <c r="A4280" s="475" t="s">
        <v>30002</v>
      </c>
      <c r="B4280" s="1157" t="s">
        <v>2741</v>
      </c>
      <c r="C4280" s="267" t="s">
        <v>15023</v>
      </c>
      <c r="D4280" s="267" t="s">
        <v>272</v>
      </c>
      <c r="E4280" s="752" t="s">
        <v>16182</v>
      </c>
      <c r="F4280" s="267" t="s">
        <v>3399</v>
      </c>
      <c r="G4280" s="267" t="s">
        <v>3217</v>
      </c>
      <c r="H4280" s="762" t="s">
        <v>16183</v>
      </c>
      <c r="I4280" s="776" t="s">
        <v>15351</v>
      </c>
      <c r="J4280" s="280">
        <v>1</v>
      </c>
      <c r="K4280" s="280">
        <v>1</v>
      </c>
      <c r="L4280" s="280">
        <v>0</v>
      </c>
      <c r="M4280" s="117">
        <v>499928</v>
      </c>
      <c r="N4280" s="117">
        <v>499928</v>
      </c>
      <c r="O4280" s="117">
        <f t="shared" si="141"/>
        <v>0</v>
      </c>
      <c r="P4280" s="764">
        <f t="shared" si="142"/>
        <v>0</v>
      </c>
      <c r="Q4280" s="267" t="s">
        <v>16184</v>
      </c>
      <c r="R4280" s="267" t="s">
        <v>15499</v>
      </c>
      <c r="S4280" s="267" t="s">
        <v>15500</v>
      </c>
      <c r="T4280" s="272">
        <v>42727</v>
      </c>
      <c r="U4280" s="272"/>
      <c r="V4280" s="272">
        <v>42735</v>
      </c>
      <c r="W4280" s="272"/>
      <c r="X4280" s="267" t="s">
        <v>15661</v>
      </c>
      <c r="Y4280" s="763">
        <v>499928</v>
      </c>
      <c r="Z4280" s="267" t="s">
        <v>16184</v>
      </c>
      <c r="AA4280" s="267" t="s">
        <v>15499</v>
      </c>
    </row>
    <row r="4281" spans="1:27" ht="78.75">
      <c r="A4281" s="475" t="s">
        <v>30003</v>
      </c>
      <c r="B4281" s="1157" t="s">
        <v>2741</v>
      </c>
      <c r="C4281" s="267" t="s">
        <v>15023</v>
      </c>
      <c r="D4281" s="267" t="s">
        <v>272</v>
      </c>
      <c r="E4281" s="752" t="s">
        <v>16185</v>
      </c>
      <c r="F4281" s="267" t="s">
        <v>3201</v>
      </c>
      <c r="G4281" s="267" t="s">
        <v>3418</v>
      </c>
      <c r="H4281" s="762" t="s">
        <v>16186</v>
      </c>
      <c r="I4281" s="752" t="s">
        <v>2585</v>
      </c>
      <c r="J4281" s="280">
        <v>1</v>
      </c>
      <c r="K4281" s="280">
        <v>1</v>
      </c>
      <c r="L4281" s="280">
        <v>0</v>
      </c>
      <c r="M4281" s="117">
        <v>154944</v>
      </c>
      <c r="N4281" s="117">
        <v>154944</v>
      </c>
      <c r="O4281" s="117">
        <f t="shared" si="141"/>
        <v>0</v>
      </c>
      <c r="P4281" s="764">
        <f t="shared" si="142"/>
        <v>0</v>
      </c>
      <c r="Q4281" s="267" t="s">
        <v>1175</v>
      </c>
      <c r="R4281" s="267" t="s">
        <v>1176</v>
      </c>
      <c r="S4281" s="267" t="s">
        <v>16187</v>
      </c>
      <c r="T4281" s="272">
        <v>42726</v>
      </c>
      <c r="U4281" s="272"/>
      <c r="V4281" s="272">
        <v>42734</v>
      </c>
      <c r="W4281" s="272">
        <v>42734</v>
      </c>
      <c r="X4281" s="267" t="s">
        <v>16188</v>
      </c>
      <c r="Y4281" s="763">
        <v>154944</v>
      </c>
      <c r="Z4281" s="267" t="s">
        <v>1175</v>
      </c>
      <c r="AA4281" s="267" t="s">
        <v>1176</v>
      </c>
    </row>
    <row r="4282" spans="1:27" ht="67.5">
      <c r="A4282" s="475" t="s">
        <v>30004</v>
      </c>
      <c r="B4282" s="1182" t="s">
        <v>2995</v>
      </c>
      <c r="C4282" s="782" t="s">
        <v>2752</v>
      </c>
      <c r="D4282" s="782" t="s">
        <v>272</v>
      </c>
      <c r="E4282" s="268" t="s">
        <v>16189</v>
      </c>
      <c r="F4282" s="272">
        <v>42345</v>
      </c>
      <c r="G4282" s="272">
        <v>42356</v>
      </c>
      <c r="H4282" s="782" t="s">
        <v>16190</v>
      </c>
      <c r="I4282" s="268" t="s">
        <v>16191</v>
      </c>
      <c r="J4282" s="783">
        <v>1</v>
      </c>
      <c r="K4282" s="783">
        <v>1</v>
      </c>
      <c r="L4282" s="783">
        <v>0</v>
      </c>
      <c r="M4282" s="784">
        <v>38710.5</v>
      </c>
      <c r="N4282" s="784">
        <v>34716</v>
      </c>
      <c r="O4282" s="275">
        <f t="shared" ref="O4282:O4345" si="143">M4282-N4282</f>
        <v>3994.5</v>
      </c>
      <c r="P4282" s="785">
        <f t="shared" ref="P4282:P4345" si="144">(M4282-N4282)/M4282*100</f>
        <v>10.318905723253382</v>
      </c>
      <c r="Q4282" s="786" t="s">
        <v>16192</v>
      </c>
      <c r="R4282" s="269">
        <v>5408130693</v>
      </c>
      <c r="S4282" s="787" t="s">
        <v>16193</v>
      </c>
      <c r="T4282" s="272">
        <v>42363</v>
      </c>
      <c r="U4282" s="782"/>
      <c r="V4282" s="272">
        <v>42380</v>
      </c>
      <c r="W4282" s="272">
        <v>42381</v>
      </c>
      <c r="X4282" s="269" t="s">
        <v>16194</v>
      </c>
      <c r="Y4282" s="788">
        <v>34716</v>
      </c>
      <c r="Z4282" s="786" t="s">
        <v>16192</v>
      </c>
      <c r="AA4282" s="269">
        <v>5408130693</v>
      </c>
    </row>
    <row r="4283" spans="1:27" ht="67.5">
      <c r="A4283" s="475" t="s">
        <v>30005</v>
      </c>
      <c r="B4283" s="1182" t="s">
        <v>2995</v>
      </c>
      <c r="C4283" s="782" t="s">
        <v>2752</v>
      </c>
      <c r="D4283" s="782" t="s">
        <v>272</v>
      </c>
      <c r="E4283" s="268" t="s">
        <v>16189</v>
      </c>
      <c r="F4283" s="272">
        <v>42347</v>
      </c>
      <c r="G4283" s="272">
        <v>42359</v>
      </c>
      <c r="H4283" s="782" t="s">
        <v>16195</v>
      </c>
      <c r="I4283" s="782" t="s">
        <v>16196</v>
      </c>
      <c r="J4283" s="783">
        <v>1</v>
      </c>
      <c r="K4283" s="783">
        <v>1</v>
      </c>
      <c r="L4283" s="783">
        <v>0</v>
      </c>
      <c r="M4283" s="784">
        <v>33907</v>
      </c>
      <c r="N4283" s="784">
        <v>33902</v>
      </c>
      <c r="O4283" s="275">
        <f t="shared" si="143"/>
        <v>5</v>
      </c>
      <c r="P4283" s="785">
        <f t="shared" si="144"/>
        <v>1.4746217595186835E-2</v>
      </c>
      <c r="Q4283" s="786" t="s">
        <v>16192</v>
      </c>
      <c r="R4283" s="269">
        <v>5408130693</v>
      </c>
      <c r="S4283" s="787" t="s">
        <v>16193</v>
      </c>
      <c r="T4283" s="272">
        <v>42367</v>
      </c>
      <c r="U4283" s="782"/>
      <c r="V4283" s="272">
        <v>42380</v>
      </c>
      <c r="W4283" s="272">
        <v>42381</v>
      </c>
      <c r="X4283" s="269" t="s">
        <v>16197</v>
      </c>
      <c r="Y4283" s="788">
        <v>33902</v>
      </c>
      <c r="Z4283" s="786" t="s">
        <v>16192</v>
      </c>
      <c r="AA4283" s="269">
        <v>5408130693</v>
      </c>
    </row>
    <row r="4284" spans="1:27" ht="67.5">
      <c r="A4284" s="475" t="s">
        <v>30006</v>
      </c>
      <c r="B4284" s="1182" t="s">
        <v>2995</v>
      </c>
      <c r="C4284" s="782" t="s">
        <v>2752</v>
      </c>
      <c r="D4284" s="782" t="s">
        <v>272</v>
      </c>
      <c r="E4284" s="268" t="s">
        <v>16189</v>
      </c>
      <c r="F4284" s="272">
        <v>42347</v>
      </c>
      <c r="G4284" s="272">
        <v>42359</v>
      </c>
      <c r="H4284" s="782" t="s">
        <v>16198</v>
      </c>
      <c r="I4284" s="782" t="s">
        <v>16199</v>
      </c>
      <c r="J4284" s="783">
        <v>1</v>
      </c>
      <c r="K4284" s="783">
        <v>1</v>
      </c>
      <c r="L4284" s="783">
        <v>0</v>
      </c>
      <c r="M4284" s="784">
        <v>5390.7</v>
      </c>
      <c r="N4284" s="784">
        <v>4502</v>
      </c>
      <c r="O4284" s="275">
        <f t="shared" si="143"/>
        <v>888.69999999999982</v>
      </c>
      <c r="P4284" s="785">
        <f t="shared" si="144"/>
        <v>16.485799617860387</v>
      </c>
      <c r="Q4284" s="786" t="s">
        <v>16192</v>
      </c>
      <c r="R4284" s="269">
        <v>5408130693</v>
      </c>
      <c r="S4284" s="787" t="s">
        <v>16193</v>
      </c>
      <c r="T4284" s="272">
        <v>42366</v>
      </c>
      <c r="U4284" s="782"/>
      <c r="V4284" s="272">
        <v>42380</v>
      </c>
      <c r="W4284" s="272">
        <v>42390</v>
      </c>
      <c r="X4284" s="269" t="s">
        <v>16200</v>
      </c>
      <c r="Y4284" s="788">
        <v>4502</v>
      </c>
      <c r="Z4284" s="786" t="s">
        <v>16192</v>
      </c>
      <c r="AA4284" s="269">
        <v>5408130693</v>
      </c>
    </row>
    <row r="4285" spans="1:27" ht="67.5">
      <c r="A4285" s="475" t="s">
        <v>30007</v>
      </c>
      <c r="B4285" s="1182" t="s">
        <v>2995</v>
      </c>
      <c r="C4285" s="782" t="s">
        <v>2752</v>
      </c>
      <c r="D4285" s="782" t="s">
        <v>272</v>
      </c>
      <c r="E4285" s="268" t="s">
        <v>16189</v>
      </c>
      <c r="F4285" s="272">
        <v>42345</v>
      </c>
      <c r="G4285" s="272">
        <v>42356</v>
      </c>
      <c r="H4285" s="782" t="s">
        <v>16201</v>
      </c>
      <c r="I4285" s="268" t="s">
        <v>16202</v>
      </c>
      <c r="J4285" s="783">
        <v>1</v>
      </c>
      <c r="K4285" s="783">
        <v>1</v>
      </c>
      <c r="L4285" s="783">
        <v>0</v>
      </c>
      <c r="M4285" s="784">
        <v>27242.799999999999</v>
      </c>
      <c r="N4285" s="784">
        <v>27240.400000000001</v>
      </c>
      <c r="O4285" s="275">
        <f t="shared" si="143"/>
        <v>2.3999999999978172</v>
      </c>
      <c r="P4285" s="785">
        <f t="shared" si="144"/>
        <v>8.8096671414018279E-3</v>
      </c>
      <c r="Q4285" s="786" t="s">
        <v>16192</v>
      </c>
      <c r="R4285" s="269">
        <v>5408130693</v>
      </c>
      <c r="S4285" s="787" t="s">
        <v>16193</v>
      </c>
      <c r="T4285" s="272">
        <v>42363</v>
      </c>
      <c r="U4285" s="782"/>
      <c r="V4285" s="272">
        <v>42380</v>
      </c>
      <c r="W4285" s="272">
        <v>42381</v>
      </c>
      <c r="X4285" s="269" t="s">
        <v>16203</v>
      </c>
      <c r="Y4285" s="788">
        <v>27240.400000000001</v>
      </c>
      <c r="Z4285" s="786" t="s">
        <v>16192</v>
      </c>
      <c r="AA4285" s="269">
        <v>5408130693</v>
      </c>
    </row>
    <row r="4286" spans="1:27" ht="45">
      <c r="A4286" s="475" t="s">
        <v>30008</v>
      </c>
      <c r="B4286" s="1182" t="s">
        <v>2995</v>
      </c>
      <c r="C4286" s="782" t="s">
        <v>2752</v>
      </c>
      <c r="D4286" s="782" t="s">
        <v>272</v>
      </c>
      <c r="E4286" s="268" t="s">
        <v>16189</v>
      </c>
      <c r="F4286" s="272">
        <v>42345</v>
      </c>
      <c r="G4286" s="272">
        <v>42356</v>
      </c>
      <c r="H4286" s="782" t="s">
        <v>16204</v>
      </c>
      <c r="I4286" s="789" t="s">
        <v>16205</v>
      </c>
      <c r="J4286" s="783">
        <v>1</v>
      </c>
      <c r="K4286" s="783">
        <v>1</v>
      </c>
      <c r="L4286" s="783">
        <v>0</v>
      </c>
      <c r="M4286" s="784">
        <v>37803.5</v>
      </c>
      <c r="N4286" s="784">
        <v>32225.599999999999</v>
      </c>
      <c r="O4286" s="275">
        <f t="shared" si="143"/>
        <v>5577.9000000000015</v>
      </c>
      <c r="P4286" s="785">
        <f t="shared" si="144"/>
        <v>14.754983004219191</v>
      </c>
      <c r="Q4286" s="786" t="s">
        <v>16206</v>
      </c>
      <c r="R4286" s="269">
        <v>7726311464</v>
      </c>
      <c r="S4286" s="787" t="s">
        <v>16207</v>
      </c>
      <c r="T4286" s="782" t="s">
        <v>2227</v>
      </c>
      <c r="U4286" s="782"/>
      <c r="V4286" s="272">
        <v>42380</v>
      </c>
      <c r="W4286" s="272">
        <v>42381</v>
      </c>
      <c r="X4286" s="269" t="s">
        <v>16208</v>
      </c>
      <c r="Y4286" s="788">
        <v>32225.599999999999</v>
      </c>
      <c r="Z4286" s="786" t="s">
        <v>16206</v>
      </c>
      <c r="AA4286" s="269">
        <v>7726311464</v>
      </c>
    </row>
    <row r="4287" spans="1:27" ht="56.25">
      <c r="A4287" s="475" t="s">
        <v>30009</v>
      </c>
      <c r="B4287" s="1182" t="s">
        <v>2995</v>
      </c>
      <c r="C4287" s="782" t="s">
        <v>2752</v>
      </c>
      <c r="D4287" s="782" t="s">
        <v>261</v>
      </c>
      <c r="E4287" s="268" t="s">
        <v>16209</v>
      </c>
      <c r="F4287" s="272">
        <v>42335</v>
      </c>
      <c r="G4287" s="272">
        <v>42346</v>
      </c>
      <c r="H4287" s="782" t="s">
        <v>16210</v>
      </c>
      <c r="I4287" s="271" t="s">
        <v>16211</v>
      </c>
      <c r="J4287" s="783">
        <v>2</v>
      </c>
      <c r="K4287" s="783">
        <v>2</v>
      </c>
      <c r="L4287" s="783">
        <v>0</v>
      </c>
      <c r="M4287" s="784">
        <v>217611.68</v>
      </c>
      <c r="N4287" s="784">
        <v>211462</v>
      </c>
      <c r="O4287" s="275">
        <f t="shared" si="143"/>
        <v>6149.679999999993</v>
      </c>
      <c r="P4287" s="785">
        <f t="shared" si="144"/>
        <v>2.8259880168196823</v>
      </c>
      <c r="Q4287" s="268" t="s">
        <v>16212</v>
      </c>
      <c r="R4287" s="790">
        <v>420507984267</v>
      </c>
      <c r="S4287" s="268" t="s">
        <v>16213</v>
      </c>
      <c r="T4287" s="782" t="s">
        <v>640</v>
      </c>
      <c r="U4287" s="782"/>
      <c r="V4287" s="272">
        <v>42380</v>
      </c>
      <c r="W4287" s="272">
        <v>42381</v>
      </c>
      <c r="X4287" s="269" t="s">
        <v>16214</v>
      </c>
      <c r="Y4287" s="788">
        <v>211462</v>
      </c>
      <c r="Z4287" s="268" t="s">
        <v>16212</v>
      </c>
      <c r="AA4287" s="790">
        <v>420507984267</v>
      </c>
    </row>
    <row r="4288" spans="1:27" ht="67.5">
      <c r="A4288" s="475" t="s">
        <v>30010</v>
      </c>
      <c r="B4288" s="1182" t="s">
        <v>2995</v>
      </c>
      <c r="C4288" s="782" t="s">
        <v>2752</v>
      </c>
      <c r="D4288" s="782" t="s">
        <v>261</v>
      </c>
      <c r="E4288" s="268" t="s">
        <v>16215</v>
      </c>
      <c r="F4288" s="272">
        <v>42340</v>
      </c>
      <c r="G4288" s="272">
        <v>42352</v>
      </c>
      <c r="H4288" s="782" t="s">
        <v>16216</v>
      </c>
      <c r="I4288" s="268" t="s">
        <v>16217</v>
      </c>
      <c r="J4288" s="118">
        <v>2</v>
      </c>
      <c r="K4288" s="118">
        <v>2</v>
      </c>
      <c r="L4288" s="118">
        <v>0</v>
      </c>
      <c r="M4288" s="275">
        <v>511307.37</v>
      </c>
      <c r="N4288" s="275">
        <v>186970.01</v>
      </c>
      <c r="O4288" s="275">
        <f t="shared" si="143"/>
        <v>324337.36</v>
      </c>
      <c r="P4288" s="785">
        <f t="shared" si="144"/>
        <v>63.432952276827152</v>
      </c>
      <c r="Q4288" s="268" t="s">
        <v>16218</v>
      </c>
      <c r="R4288" s="790">
        <v>540108382241</v>
      </c>
      <c r="S4288" s="268" t="s">
        <v>16219</v>
      </c>
      <c r="T4288" s="272">
        <v>42366</v>
      </c>
      <c r="U4288" s="791"/>
      <c r="V4288" s="272">
        <v>42380</v>
      </c>
      <c r="W4288" s="272">
        <v>42381</v>
      </c>
      <c r="X4288" s="269" t="s">
        <v>16220</v>
      </c>
      <c r="Y4288" s="269">
        <v>186970.01</v>
      </c>
      <c r="Z4288" s="268" t="s">
        <v>16218</v>
      </c>
      <c r="AA4288" s="790">
        <v>540108382241</v>
      </c>
    </row>
    <row r="4289" spans="1:27" ht="67.5">
      <c r="A4289" s="475" t="s">
        <v>30011</v>
      </c>
      <c r="B4289" s="1182" t="s">
        <v>2995</v>
      </c>
      <c r="C4289" s="782" t="s">
        <v>2752</v>
      </c>
      <c r="D4289" s="782" t="s">
        <v>261</v>
      </c>
      <c r="E4289" s="268" t="s">
        <v>16221</v>
      </c>
      <c r="F4289" s="272">
        <v>42341</v>
      </c>
      <c r="G4289" s="272">
        <v>42352</v>
      </c>
      <c r="H4289" s="782" t="s">
        <v>16222</v>
      </c>
      <c r="I4289" s="735" t="s">
        <v>16223</v>
      </c>
      <c r="J4289" s="118">
        <v>2</v>
      </c>
      <c r="K4289" s="118">
        <v>2</v>
      </c>
      <c r="L4289" s="118">
        <v>0</v>
      </c>
      <c r="M4289" s="275">
        <v>511307.37</v>
      </c>
      <c r="N4289" s="275">
        <v>506194</v>
      </c>
      <c r="O4289" s="275">
        <f t="shared" si="143"/>
        <v>5113.3699999999953</v>
      </c>
      <c r="P4289" s="785">
        <f t="shared" si="144"/>
        <v>1.0000579494874082</v>
      </c>
      <c r="Q4289" s="786" t="s">
        <v>16224</v>
      </c>
      <c r="R4289" s="269">
        <v>4217166665</v>
      </c>
      <c r="S4289" s="787" t="s">
        <v>16225</v>
      </c>
      <c r="T4289" s="272">
        <v>42366</v>
      </c>
      <c r="U4289" s="791"/>
      <c r="V4289" s="272">
        <v>42380</v>
      </c>
      <c r="W4289" s="272">
        <v>42381</v>
      </c>
      <c r="X4289" s="269" t="s">
        <v>16226</v>
      </c>
      <c r="Y4289" s="270">
        <v>506194</v>
      </c>
      <c r="Z4289" s="786" t="s">
        <v>16224</v>
      </c>
      <c r="AA4289" s="269">
        <v>4217166665</v>
      </c>
    </row>
    <row r="4290" spans="1:27" ht="78.75">
      <c r="A4290" s="475" t="s">
        <v>30012</v>
      </c>
      <c r="B4290" s="1182" t="s">
        <v>2995</v>
      </c>
      <c r="C4290" s="782" t="s">
        <v>2752</v>
      </c>
      <c r="D4290" s="782" t="s">
        <v>272</v>
      </c>
      <c r="E4290" s="268" t="s">
        <v>16189</v>
      </c>
      <c r="F4290" s="272">
        <v>42345</v>
      </c>
      <c r="G4290" s="272">
        <v>42356</v>
      </c>
      <c r="H4290" s="782" t="s">
        <v>16227</v>
      </c>
      <c r="I4290" s="268" t="s">
        <v>16228</v>
      </c>
      <c r="J4290" s="118">
        <v>1</v>
      </c>
      <c r="K4290" s="118">
        <v>1</v>
      </c>
      <c r="L4290" s="118">
        <v>0</v>
      </c>
      <c r="M4290" s="117">
        <v>179160.5</v>
      </c>
      <c r="N4290" s="275">
        <v>178264.7</v>
      </c>
      <c r="O4290" s="275">
        <f t="shared" si="143"/>
        <v>895.79999999998836</v>
      </c>
      <c r="P4290" s="785">
        <f t="shared" si="144"/>
        <v>0.49999860460312867</v>
      </c>
      <c r="Q4290" s="661" t="s">
        <v>16229</v>
      </c>
      <c r="R4290" s="268">
        <v>5408152658</v>
      </c>
      <c r="S4290" s="268" t="s">
        <v>16230</v>
      </c>
      <c r="T4290" s="272">
        <v>42380</v>
      </c>
      <c r="U4290" s="791"/>
      <c r="V4290" s="272">
        <v>42394</v>
      </c>
      <c r="W4290" s="272">
        <v>42394</v>
      </c>
      <c r="X4290" s="269" t="s">
        <v>16231</v>
      </c>
      <c r="Y4290" s="270">
        <v>178264.7</v>
      </c>
      <c r="Z4290" s="661" t="s">
        <v>16229</v>
      </c>
      <c r="AA4290" s="268">
        <v>5408152658</v>
      </c>
    </row>
    <row r="4291" spans="1:27" ht="67.5">
      <c r="A4291" s="475" t="s">
        <v>30013</v>
      </c>
      <c r="B4291" s="1182" t="s">
        <v>2995</v>
      </c>
      <c r="C4291" s="782" t="s">
        <v>2752</v>
      </c>
      <c r="D4291" s="782" t="s">
        <v>272</v>
      </c>
      <c r="E4291" s="268" t="s">
        <v>16189</v>
      </c>
      <c r="F4291" s="272">
        <v>42345</v>
      </c>
      <c r="G4291" s="272">
        <v>42356</v>
      </c>
      <c r="H4291" s="782" t="s">
        <v>16232</v>
      </c>
      <c r="I4291" s="271" t="s">
        <v>13302</v>
      </c>
      <c r="J4291" s="118">
        <v>1</v>
      </c>
      <c r="K4291" s="118">
        <v>1</v>
      </c>
      <c r="L4291" s="118">
        <v>0</v>
      </c>
      <c r="M4291" s="117">
        <v>14303.5</v>
      </c>
      <c r="N4291" s="792">
        <v>12584</v>
      </c>
      <c r="O4291" s="275">
        <f t="shared" si="143"/>
        <v>1719.5</v>
      </c>
      <c r="P4291" s="785">
        <f t="shared" si="144"/>
        <v>12.021533191176985</v>
      </c>
      <c r="Q4291" s="786" t="s">
        <v>16206</v>
      </c>
      <c r="R4291" s="268">
        <v>7726311464</v>
      </c>
      <c r="S4291" s="268" t="s">
        <v>16233</v>
      </c>
      <c r="T4291" s="272">
        <v>42380</v>
      </c>
      <c r="U4291" s="791"/>
      <c r="V4291" s="272">
        <v>42394</v>
      </c>
      <c r="W4291" s="272">
        <v>42394</v>
      </c>
      <c r="X4291" s="269" t="s">
        <v>16234</v>
      </c>
      <c r="Y4291" s="270">
        <v>12584</v>
      </c>
      <c r="Z4291" s="786" t="s">
        <v>16206</v>
      </c>
      <c r="AA4291" s="268">
        <v>7726311464</v>
      </c>
    </row>
    <row r="4292" spans="1:27" ht="303.75">
      <c r="A4292" s="475" t="s">
        <v>30014</v>
      </c>
      <c r="B4292" s="1182" t="s">
        <v>2995</v>
      </c>
      <c r="C4292" s="782" t="s">
        <v>2752</v>
      </c>
      <c r="D4292" s="782" t="s">
        <v>272</v>
      </c>
      <c r="E4292" s="268" t="s">
        <v>16189</v>
      </c>
      <c r="F4292" s="272">
        <v>42352</v>
      </c>
      <c r="G4292" s="272">
        <v>42363</v>
      </c>
      <c r="H4292" s="782" t="s">
        <v>16235</v>
      </c>
      <c r="I4292" s="719" t="s">
        <v>16236</v>
      </c>
      <c r="J4292" s="118">
        <v>1</v>
      </c>
      <c r="K4292" s="118">
        <v>1</v>
      </c>
      <c r="L4292" s="118">
        <v>0</v>
      </c>
      <c r="M4292" s="275">
        <v>408862.8</v>
      </c>
      <c r="N4292" s="792">
        <v>406735</v>
      </c>
      <c r="O4292" s="275">
        <f t="shared" si="143"/>
        <v>2127.7999999999884</v>
      </c>
      <c r="P4292" s="785">
        <f t="shared" si="144"/>
        <v>0.52041907456486336</v>
      </c>
      <c r="Q4292" s="268" t="s">
        <v>16237</v>
      </c>
      <c r="R4292" s="268">
        <v>4217169850</v>
      </c>
      <c r="S4292" s="268" t="s">
        <v>16238</v>
      </c>
      <c r="T4292" s="272">
        <v>42381</v>
      </c>
      <c r="U4292" s="791"/>
      <c r="V4292" s="272">
        <v>42394</v>
      </c>
      <c r="W4292" s="272">
        <v>42394</v>
      </c>
      <c r="X4292" s="269" t="s">
        <v>16239</v>
      </c>
      <c r="Y4292" s="793">
        <v>406735</v>
      </c>
      <c r="Z4292" s="268" t="s">
        <v>16237</v>
      </c>
      <c r="AA4292" s="268">
        <v>4217169850</v>
      </c>
    </row>
    <row r="4293" spans="1:27" ht="78.75">
      <c r="A4293" s="475" t="s">
        <v>30015</v>
      </c>
      <c r="B4293" s="1182" t="s">
        <v>2995</v>
      </c>
      <c r="C4293" s="782" t="s">
        <v>2752</v>
      </c>
      <c r="D4293" s="782" t="s">
        <v>272</v>
      </c>
      <c r="E4293" s="268" t="s">
        <v>16189</v>
      </c>
      <c r="F4293" s="272">
        <v>42352</v>
      </c>
      <c r="G4293" s="272">
        <v>42363</v>
      </c>
      <c r="H4293" s="782" t="s">
        <v>16240</v>
      </c>
      <c r="I4293" s="719" t="s">
        <v>16241</v>
      </c>
      <c r="J4293" s="118">
        <v>1</v>
      </c>
      <c r="K4293" s="118">
        <v>1</v>
      </c>
      <c r="L4293" s="118">
        <v>0</v>
      </c>
      <c r="M4293" s="117">
        <v>117549.5</v>
      </c>
      <c r="N4293" s="275">
        <v>117474.28</v>
      </c>
      <c r="O4293" s="275">
        <f t="shared" si="143"/>
        <v>75.220000000001164</v>
      </c>
      <c r="P4293" s="785">
        <f t="shared" si="144"/>
        <v>6.3990063760374277E-2</v>
      </c>
      <c r="Q4293" s="786" t="s">
        <v>16206</v>
      </c>
      <c r="R4293" s="268">
        <v>7726311464</v>
      </c>
      <c r="S4293" s="268" t="s">
        <v>16233</v>
      </c>
      <c r="T4293" s="272">
        <v>42381</v>
      </c>
      <c r="U4293" s="791"/>
      <c r="V4293" s="272">
        <v>42394</v>
      </c>
      <c r="W4293" s="272">
        <v>42394</v>
      </c>
      <c r="X4293" s="269" t="s">
        <v>16242</v>
      </c>
      <c r="Y4293" s="270">
        <v>117474.28</v>
      </c>
      <c r="Z4293" s="786" t="s">
        <v>16206</v>
      </c>
      <c r="AA4293" s="268">
        <v>7726311464</v>
      </c>
    </row>
    <row r="4294" spans="1:27" ht="67.5">
      <c r="A4294" s="475" t="s">
        <v>30016</v>
      </c>
      <c r="B4294" s="1182" t="s">
        <v>2995</v>
      </c>
      <c r="C4294" s="782" t="s">
        <v>2752</v>
      </c>
      <c r="D4294" s="782" t="s">
        <v>272</v>
      </c>
      <c r="E4294" s="268" t="s">
        <v>16243</v>
      </c>
      <c r="F4294" s="272">
        <v>42355</v>
      </c>
      <c r="G4294" s="272">
        <v>42366</v>
      </c>
      <c r="H4294" s="782" t="s">
        <v>16244</v>
      </c>
      <c r="I4294" s="719" t="s">
        <v>16245</v>
      </c>
      <c r="J4294" s="118">
        <v>1</v>
      </c>
      <c r="K4294" s="118">
        <v>1</v>
      </c>
      <c r="L4294" s="118">
        <v>0</v>
      </c>
      <c r="M4294" s="117">
        <v>803219.67</v>
      </c>
      <c r="N4294" s="275">
        <v>803219.67</v>
      </c>
      <c r="O4294" s="275">
        <f t="shared" si="143"/>
        <v>0</v>
      </c>
      <c r="P4294" s="785">
        <f t="shared" si="144"/>
        <v>0</v>
      </c>
      <c r="Q4294" s="786" t="s">
        <v>16224</v>
      </c>
      <c r="R4294" s="269">
        <v>4217166665</v>
      </c>
      <c r="S4294" s="787" t="s">
        <v>16225</v>
      </c>
      <c r="T4294" s="272">
        <v>42384</v>
      </c>
      <c r="U4294" s="791"/>
      <c r="V4294" s="272">
        <v>42395</v>
      </c>
      <c r="W4294" s="272">
        <v>42395</v>
      </c>
      <c r="X4294" s="269" t="s">
        <v>16246</v>
      </c>
      <c r="Y4294" s="270">
        <v>803219.67</v>
      </c>
      <c r="Z4294" s="786" t="s">
        <v>16224</v>
      </c>
      <c r="AA4294" s="271">
        <v>4217166665</v>
      </c>
    </row>
    <row r="4295" spans="1:27" ht="78.75">
      <c r="A4295" s="475" t="s">
        <v>30017</v>
      </c>
      <c r="B4295" s="1182" t="s">
        <v>2995</v>
      </c>
      <c r="C4295" s="782" t="s">
        <v>2752</v>
      </c>
      <c r="D4295" s="782" t="s">
        <v>272</v>
      </c>
      <c r="E4295" s="268" t="s">
        <v>13505</v>
      </c>
      <c r="F4295" s="272">
        <v>42355</v>
      </c>
      <c r="G4295" s="272">
        <v>42366</v>
      </c>
      <c r="H4295" s="782" t="s">
        <v>16247</v>
      </c>
      <c r="I4295" s="719" t="s">
        <v>16248</v>
      </c>
      <c r="J4295" s="118">
        <v>1</v>
      </c>
      <c r="K4295" s="118">
        <v>1</v>
      </c>
      <c r="L4295" s="118">
        <v>0</v>
      </c>
      <c r="M4295" s="117">
        <v>2114370</v>
      </c>
      <c r="N4295" s="275">
        <v>2114370</v>
      </c>
      <c r="O4295" s="275">
        <f t="shared" si="143"/>
        <v>0</v>
      </c>
      <c r="P4295" s="785">
        <f t="shared" si="144"/>
        <v>0</v>
      </c>
      <c r="Q4295" s="268" t="s">
        <v>16249</v>
      </c>
      <c r="R4295" s="268">
        <v>4217130027</v>
      </c>
      <c r="S4295" s="268" t="s">
        <v>16250</v>
      </c>
      <c r="T4295" s="272">
        <v>42384</v>
      </c>
      <c r="U4295" s="791"/>
      <c r="V4295" s="272">
        <v>42396</v>
      </c>
      <c r="W4295" s="272">
        <v>42396</v>
      </c>
      <c r="X4295" s="269" t="s">
        <v>16251</v>
      </c>
      <c r="Y4295" s="270">
        <v>2114370</v>
      </c>
      <c r="Z4295" s="268" t="s">
        <v>16249</v>
      </c>
      <c r="AA4295" s="268">
        <v>4217130027</v>
      </c>
    </row>
    <row r="4296" spans="1:27" ht="112.5">
      <c r="A4296" s="475" t="s">
        <v>30018</v>
      </c>
      <c r="B4296" s="1182" t="s">
        <v>2995</v>
      </c>
      <c r="C4296" s="782" t="s">
        <v>2752</v>
      </c>
      <c r="D4296" s="782" t="s">
        <v>269</v>
      </c>
      <c r="E4296" s="268" t="s">
        <v>417</v>
      </c>
      <c r="F4296" s="272">
        <v>42388</v>
      </c>
      <c r="G4296" s="272">
        <v>42398</v>
      </c>
      <c r="H4296" s="782" t="s">
        <v>16252</v>
      </c>
      <c r="I4296" s="268" t="s">
        <v>16253</v>
      </c>
      <c r="J4296" s="118">
        <v>1</v>
      </c>
      <c r="K4296" s="118">
        <v>1</v>
      </c>
      <c r="L4296" s="118">
        <v>0</v>
      </c>
      <c r="M4296" s="117">
        <v>1710507.16</v>
      </c>
      <c r="N4296" s="117">
        <v>1710507.16</v>
      </c>
      <c r="O4296" s="275">
        <f t="shared" si="143"/>
        <v>0</v>
      </c>
      <c r="P4296" s="785">
        <f t="shared" si="144"/>
        <v>0</v>
      </c>
      <c r="Q4296" s="268" t="s">
        <v>16254</v>
      </c>
      <c r="R4296" s="268">
        <v>4217146362</v>
      </c>
      <c r="S4296" s="268" t="s">
        <v>2604</v>
      </c>
      <c r="T4296" s="272"/>
      <c r="U4296" s="791"/>
      <c r="V4296" s="272">
        <v>42398</v>
      </c>
      <c r="W4296" s="272">
        <v>42398</v>
      </c>
      <c r="X4296" s="269" t="s">
        <v>16255</v>
      </c>
      <c r="Y4296" s="763">
        <v>1710507.16</v>
      </c>
      <c r="Z4296" s="268" t="s">
        <v>16254</v>
      </c>
      <c r="AA4296" s="268">
        <v>4217146362</v>
      </c>
    </row>
    <row r="4297" spans="1:27" ht="146.25">
      <c r="A4297" s="475" t="s">
        <v>30019</v>
      </c>
      <c r="B4297" s="1182" t="s">
        <v>2995</v>
      </c>
      <c r="C4297" s="782" t="s">
        <v>2752</v>
      </c>
      <c r="D4297" s="782" t="s">
        <v>261</v>
      </c>
      <c r="E4297" s="268" t="s">
        <v>16189</v>
      </c>
      <c r="F4297" s="272">
        <v>42714</v>
      </c>
      <c r="G4297" s="272">
        <v>42726</v>
      </c>
      <c r="H4297" s="782" t="s">
        <v>16256</v>
      </c>
      <c r="I4297" s="719" t="s">
        <v>16257</v>
      </c>
      <c r="J4297" s="118">
        <v>3</v>
      </c>
      <c r="K4297" s="118">
        <v>3</v>
      </c>
      <c r="L4297" s="118">
        <v>0</v>
      </c>
      <c r="M4297" s="792">
        <v>210173.07</v>
      </c>
      <c r="N4297" s="275">
        <v>157812</v>
      </c>
      <c r="O4297" s="275">
        <f t="shared" si="143"/>
        <v>52361.070000000007</v>
      </c>
      <c r="P4297" s="785">
        <f t="shared" si="144"/>
        <v>24.913310730056903</v>
      </c>
      <c r="Q4297" s="268" t="s">
        <v>16258</v>
      </c>
      <c r="R4297" s="271">
        <v>7723831105</v>
      </c>
      <c r="S4297" s="268" t="s">
        <v>16259</v>
      </c>
      <c r="T4297" s="272">
        <v>42381</v>
      </c>
      <c r="U4297" s="791"/>
      <c r="V4297" s="272">
        <v>42401</v>
      </c>
      <c r="W4297" s="272">
        <v>42401</v>
      </c>
      <c r="X4297" s="269" t="s">
        <v>16260</v>
      </c>
      <c r="Y4297" s="270">
        <v>157812</v>
      </c>
      <c r="Z4297" s="268" t="s">
        <v>16258</v>
      </c>
      <c r="AA4297" s="271">
        <v>7723831105</v>
      </c>
    </row>
    <row r="4298" spans="1:27" ht="78.75">
      <c r="A4298" s="475" t="s">
        <v>30020</v>
      </c>
      <c r="B4298" s="1182" t="s">
        <v>2995</v>
      </c>
      <c r="C4298" s="782" t="s">
        <v>2752</v>
      </c>
      <c r="D4298" s="782" t="s">
        <v>261</v>
      </c>
      <c r="E4298" s="268" t="s">
        <v>16261</v>
      </c>
      <c r="F4298" s="272">
        <v>42721</v>
      </c>
      <c r="G4298" s="272">
        <v>42366</v>
      </c>
      <c r="H4298" s="782" t="s">
        <v>16262</v>
      </c>
      <c r="I4298" s="789" t="s">
        <v>16263</v>
      </c>
      <c r="J4298" s="118">
        <v>4</v>
      </c>
      <c r="K4298" s="118">
        <v>4</v>
      </c>
      <c r="L4298" s="118">
        <v>0</v>
      </c>
      <c r="M4298" s="792">
        <v>685082.9</v>
      </c>
      <c r="N4298" s="275">
        <v>296215.57</v>
      </c>
      <c r="O4298" s="275">
        <f t="shared" si="143"/>
        <v>388867.33</v>
      </c>
      <c r="P4298" s="785">
        <f t="shared" si="144"/>
        <v>56.762083829562812</v>
      </c>
      <c r="Q4298" s="768" t="s">
        <v>16264</v>
      </c>
      <c r="R4298" s="271">
        <v>4217139206</v>
      </c>
      <c r="S4298" s="268" t="s">
        <v>16265</v>
      </c>
      <c r="T4298" s="272">
        <v>42391</v>
      </c>
      <c r="U4298" s="791"/>
      <c r="V4298" s="272">
        <v>42402</v>
      </c>
      <c r="W4298" s="272">
        <v>42402</v>
      </c>
      <c r="X4298" s="269" t="s">
        <v>16266</v>
      </c>
      <c r="Y4298" s="270">
        <v>296215.57</v>
      </c>
      <c r="Z4298" s="768" t="s">
        <v>16264</v>
      </c>
      <c r="AA4298" s="271">
        <v>4217139206</v>
      </c>
    </row>
    <row r="4299" spans="1:27" ht="90">
      <c r="A4299" s="475" t="s">
        <v>30021</v>
      </c>
      <c r="B4299" s="1182" t="s">
        <v>2995</v>
      </c>
      <c r="C4299" s="782" t="s">
        <v>2752</v>
      </c>
      <c r="D4299" s="782" t="s">
        <v>261</v>
      </c>
      <c r="E4299" s="268" t="s">
        <v>16267</v>
      </c>
      <c r="F4299" s="272">
        <v>42722</v>
      </c>
      <c r="G4299" s="272">
        <v>42367</v>
      </c>
      <c r="H4299" s="782" t="s">
        <v>16268</v>
      </c>
      <c r="I4299" s="719" t="s">
        <v>16269</v>
      </c>
      <c r="J4299" s="118">
        <v>4</v>
      </c>
      <c r="K4299" s="118">
        <v>4</v>
      </c>
      <c r="L4299" s="118">
        <v>0</v>
      </c>
      <c r="M4299" s="792">
        <v>222754.73</v>
      </c>
      <c r="N4299" s="275">
        <v>213119.62</v>
      </c>
      <c r="O4299" s="275">
        <f t="shared" si="143"/>
        <v>9635.1100000000151</v>
      </c>
      <c r="P4299" s="785">
        <f t="shared" si="144"/>
        <v>4.3254345261265676</v>
      </c>
      <c r="Q4299" s="268" t="s">
        <v>16270</v>
      </c>
      <c r="R4299" s="271">
        <v>2463048500</v>
      </c>
      <c r="S4299" s="268" t="s">
        <v>16271</v>
      </c>
      <c r="T4299" s="272">
        <v>42391</v>
      </c>
      <c r="U4299" s="791"/>
      <c r="V4299" s="272">
        <v>42402</v>
      </c>
      <c r="W4299" s="272">
        <v>42402</v>
      </c>
      <c r="X4299" s="269" t="s">
        <v>16272</v>
      </c>
      <c r="Y4299" s="270">
        <v>213119.62</v>
      </c>
      <c r="Z4299" s="268" t="s">
        <v>16270</v>
      </c>
      <c r="AA4299" s="271">
        <v>2463048500</v>
      </c>
    </row>
    <row r="4300" spans="1:27" ht="112.5">
      <c r="A4300" s="475" t="s">
        <v>30022</v>
      </c>
      <c r="B4300" s="1182" t="s">
        <v>2995</v>
      </c>
      <c r="C4300" s="782" t="s">
        <v>2752</v>
      </c>
      <c r="D4300" s="782" t="s">
        <v>261</v>
      </c>
      <c r="E4300" s="268" t="s">
        <v>16273</v>
      </c>
      <c r="F4300" s="272">
        <v>42722</v>
      </c>
      <c r="G4300" s="272">
        <v>42367</v>
      </c>
      <c r="H4300" s="782" t="s">
        <v>16274</v>
      </c>
      <c r="I4300" s="719" t="s">
        <v>16275</v>
      </c>
      <c r="J4300" s="118">
        <v>3</v>
      </c>
      <c r="K4300" s="118">
        <v>3</v>
      </c>
      <c r="L4300" s="118">
        <v>0</v>
      </c>
      <c r="M4300" s="275">
        <v>182322.63</v>
      </c>
      <c r="N4300" s="275">
        <v>151176.81</v>
      </c>
      <c r="O4300" s="275">
        <f t="shared" si="143"/>
        <v>31145.820000000007</v>
      </c>
      <c r="P4300" s="785">
        <f t="shared" si="144"/>
        <v>17.082805354442289</v>
      </c>
      <c r="Q4300" s="268" t="s">
        <v>16276</v>
      </c>
      <c r="R4300" s="268">
        <v>5403007657</v>
      </c>
      <c r="S4300" s="268" t="s">
        <v>16277</v>
      </c>
      <c r="T4300" s="272">
        <v>42391</v>
      </c>
      <c r="U4300" s="791"/>
      <c r="V4300" s="272">
        <v>42402</v>
      </c>
      <c r="W4300" s="272">
        <v>42402</v>
      </c>
      <c r="X4300" s="269" t="s">
        <v>16278</v>
      </c>
      <c r="Y4300" s="270">
        <v>151176.81</v>
      </c>
      <c r="Z4300" s="268" t="s">
        <v>16276</v>
      </c>
      <c r="AA4300" s="268">
        <v>5403007657</v>
      </c>
    </row>
    <row r="4301" spans="1:27" ht="78.75">
      <c r="A4301" s="475" t="s">
        <v>30023</v>
      </c>
      <c r="B4301" s="1182" t="s">
        <v>2995</v>
      </c>
      <c r="C4301" s="782" t="s">
        <v>2752</v>
      </c>
      <c r="D4301" s="782" t="s">
        <v>269</v>
      </c>
      <c r="E4301" s="268" t="s">
        <v>16279</v>
      </c>
      <c r="F4301" s="272">
        <v>42395</v>
      </c>
      <c r="G4301" s="272">
        <v>42040</v>
      </c>
      <c r="H4301" s="782" t="s">
        <v>16280</v>
      </c>
      <c r="I4301" s="268" t="s">
        <v>483</v>
      </c>
      <c r="J4301" s="118">
        <v>1</v>
      </c>
      <c r="K4301" s="118"/>
      <c r="L4301" s="118">
        <v>0</v>
      </c>
      <c r="M4301" s="117">
        <v>3021555.18</v>
      </c>
      <c r="N4301" s="117">
        <v>3021555.18</v>
      </c>
      <c r="O4301" s="275">
        <f t="shared" si="143"/>
        <v>0</v>
      </c>
      <c r="P4301" s="785">
        <f t="shared" si="144"/>
        <v>0</v>
      </c>
      <c r="Q4301" s="268" t="s">
        <v>16281</v>
      </c>
      <c r="R4301" s="268">
        <v>4217146884</v>
      </c>
      <c r="S4301" s="268" t="s">
        <v>16282</v>
      </c>
      <c r="T4301" s="272"/>
      <c r="U4301" s="791"/>
      <c r="V4301" s="272">
        <v>42405</v>
      </c>
      <c r="W4301" s="272">
        <v>42405</v>
      </c>
      <c r="X4301" s="269" t="s">
        <v>16283</v>
      </c>
      <c r="Y4301" s="763">
        <v>3021555.18</v>
      </c>
      <c r="Z4301" s="268" t="s">
        <v>16281</v>
      </c>
      <c r="AA4301" s="268">
        <v>4217146884</v>
      </c>
    </row>
    <row r="4302" spans="1:27" ht="123.75">
      <c r="A4302" s="475" t="s">
        <v>30024</v>
      </c>
      <c r="B4302" s="1182" t="s">
        <v>2995</v>
      </c>
      <c r="C4302" s="782" t="s">
        <v>2752</v>
      </c>
      <c r="D4302" s="782" t="s">
        <v>265</v>
      </c>
      <c r="E4302" s="268" t="s">
        <v>16284</v>
      </c>
      <c r="F4302" s="272">
        <v>42403</v>
      </c>
      <c r="G4302" s="272">
        <v>42046</v>
      </c>
      <c r="H4302" s="782" t="s">
        <v>16285</v>
      </c>
      <c r="I4302" s="268" t="s">
        <v>16286</v>
      </c>
      <c r="J4302" s="118">
        <v>1</v>
      </c>
      <c r="K4302" s="118"/>
      <c r="L4302" s="118">
        <v>0</v>
      </c>
      <c r="M4302" s="117">
        <v>200000</v>
      </c>
      <c r="N4302" s="117">
        <v>200000</v>
      </c>
      <c r="O4302" s="275">
        <f t="shared" si="143"/>
        <v>0</v>
      </c>
      <c r="P4302" s="785">
        <f t="shared" si="144"/>
        <v>0</v>
      </c>
      <c r="Q4302" s="268" t="s">
        <v>16287</v>
      </c>
      <c r="R4302" s="268">
        <v>7707049388</v>
      </c>
      <c r="S4302" s="268" t="s">
        <v>16288</v>
      </c>
      <c r="T4302" s="272"/>
      <c r="U4302" s="791"/>
      <c r="V4302" s="272">
        <v>42411</v>
      </c>
      <c r="W4302" s="272">
        <v>42411</v>
      </c>
      <c r="X4302" s="269" t="s">
        <v>16289</v>
      </c>
      <c r="Y4302" s="763">
        <v>200000</v>
      </c>
      <c r="Z4302" s="268" t="s">
        <v>16287</v>
      </c>
      <c r="AA4302" s="268">
        <v>7707049388</v>
      </c>
    </row>
    <row r="4303" spans="1:27" ht="123.75">
      <c r="A4303" s="475" t="s">
        <v>30025</v>
      </c>
      <c r="B4303" s="1182" t="s">
        <v>2995</v>
      </c>
      <c r="C4303" s="782" t="s">
        <v>2752</v>
      </c>
      <c r="D4303" s="782" t="s">
        <v>265</v>
      </c>
      <c r="E4303" s="268" t="s">
        <v>16284</v>
      </c>
      <c r="F4303" s="272">
        <v>42403</v>
      </c>
      <c r="G4303" s="272">
        <v>42046</v>
      </c>
      <c r="H4303" s="782" t="s">
        <v>16290</v>
      </c>
      <c r="I4303" s="268" t="s">
        <v>16286</v>
      </c>
      <c r="J4303" s="118">
        <v>1</v>
      </c>
      <c r="K4303" s="118"/>
      <c r="L4303" s="118">
        <v>0</v>
      </c>
      <c r="M4303" s="117">
        <v>160000</v>
      </c>
      <c r="N4303" s="117">
        <v>160000</v>
      </c>
      <c r="O4303" s="275">
        <f t="shared" si="143"/>
        <v>0</v>
      </c>
      <c r="P4303" s="785">
        <f t="shared" si="144"/>
        <v>0</v>
      </c>
      <c r="Q4303" s="268" t="s">
        <v>16287</v>
      </c>
      <c r="R4303" s="268">
        <v>7707049388</v>
      </c>
      <c r="S4303" s="268" t="s">
        <v>16288</v>
      </c>
      <c r="T4303" s="272"/>
      <c r="U4303" s="791"/>
      <c r="V4303" s="272">
        <v>42411</v>
      </c>
      <c r="W4303" s="272">
        <v>42411</v>
      </c>
      <c r="X4303" s="269" t="s">
        <v>16291</v>
      </c>
      <c r="Y4303" s="763">
        <v>160000</v>
      </c>
      <c r="Z4303" s="268" t="s">
        <v>16287</v>
      </c>
      <c r="AA4303" s="268">
        <v>7707049388</v>
      </c>
    </row>
    <row r="4304" spans="1:27" ht="123.75">
      <c r="A4304" s="475" t="s">
        <v>30026</v>
      </c>
      <c r="B4304" s="1182" t="s">
        <v>2995</v>
      </c>
      <c r="C4304" s="782" t="s">
        <v>2752</v>
      </c>
      <c r="D4304" s="782" t="s">
        <v>265</v>
      </c>
      <c r="E4304" s="268" t="s">
        <v>16284</v>
      </c>
      <c r="F4304" s="272">
        <v>42403</v>
      </c>
      <c r="G4304" s="272">
        <v>42046</v>
      </c>
      <c r="H4304" s="782" t="s">
        <v>16292</v>
      </c>
      <c r="I4304" s="268" t="s">
        <v>16286</v>
      </c>
      <c r="J4304" s="118">
        <v>1</v>
      </c>
      <c r="K4304" s="118"/>
      <c r="L4304" s="118">
        <v>0</v>
      </c>
      <c r="M4304" s="117">
        <v>70000</v>
      </c>
      <c r="N4304" s="117">
        <v>70000</v>
      </c>
      <c r="O4304" s="275">
        <f t="shared" si="143"/>
        <v>0</v>
      </c>
      <c r="P4304" s="785">
        <f t="shared" si="144"/>
        <v>0</v>
      </c>
      <c r="Q4304" s="268" t="s">
        <v>16287</v>
      </c>
      <c r="R4304" s="268">
        <v>7707049388</v>
      </c>
      <c r="S4304" s="268" t="s">
        <v>16288</v>
      </c>
      <c r="T4304" s="272"/>
      <c r="U4304" s="791"/>
      <c r="V4304" s="272">
        <v>42411</v>
      </c>
      <c r="W4304" s="272">
        <v>42411</v>
      </c>
      <c r="X4304" s="269" t="s">
        <v>16293</v>
      </c>
      <c r="Y4304" s="763">
        <v>70000</v>
      </c>
      <c r="Z4304" s="268" t="s">
        <v>16287</v>
      </c>
      <c r="AA4304" s="268">
        <v>7707049388</v>
      </c>
    </row>
    <row r="4305" spans="1:27" ht="78.75">
      <c r="A4305" s="475" t="s">
        <v>30027</v>
      </c>
      <c r="B4305" s="1182" t="s">
        <v>2995</v>
      </c>
      <c r="C4305" s="782" t="s">
        <v>2752</v>
      </c>
      <c r="D4305" s="782" t="s">
        <v>272</v>
      </c>
      <c r="E4305" s="268" t="s">
        <v>16294</v>
      </c>
      <c r="F4305" s="272">
        <v>42388</v>
      </c>
      <c r="G4305" s="272">
        <v>42401</v>
      </c>
      <c r="H4305" s="782" t="s">
        <v>16295</v>
      </c>
      <c r="I4305" s="789" t="s">
        <v>8303</v>
      </c>
      <c r="J4305" s="118">
        <v>1</v>
      </c>
      <c r="K4305" s="118">
        <v>1</v>
      </c>
      <c r="L4305" s="118">
        <v>0</v>
      </c>
      <c r="M4305" s="117">
        <v>74597.83</v>
      </c>
      <c r="N4305" s="275">
        <v>74597.83</v>
      </c>
      <c r="O4305" s="275">
        <f t="shared" si="143"/>
        <v>0</v>
      </c>
      <c r="P4305" s="785">
        <f t="shared" si="144"/>
        <v>0</v>
      </c>
      <c r="Q4305" s="268" t="s">
        <v>16264</v>
      </c>
      <c r="R4305" s="268">
        <v>4217139206</v>
      </c>
      <c r="S4305" s="268" t="s">
        <v>16265</v>
      </c>
      <c r="T4305" s="272">
        <v>42409</v>
      </c>
      <c r="U4305" s="791"/>
      <c r="V4305" s="272">
        <v>42420</v>
      </c>
      <c r="W4305" s="272">
        <v>42420</v>
      </c>
      <c r="X4305" s="269" t="s">
        <v>16296</v>
      </c>
      <c r="Y4305" s="270">
        <v>74597.83</v>
      </c>
      <c r="Z4305" s="268" t="s">
        <v>16264</v>
      </c>
      <c r="AA4305" s="268">
        <v>4217139206</v>
      </c>
    </row>
    <row r="4306" spans="1:27" ht="101.25">
      <c r="A4306" s="475" t="s">
        <v>30028</v>
      </c>
      <c r="B4306" s="1182" t="s">
        <v>2995</v>
      </c>
      <c r="C4306" s="782" t="s">
        <v>2752</v>
      </c>
      <c r="D4306" s="782" t="s">
        <v>269</v>
      </c>
      <c r="E4306" s="268" t="s">
        <v>16279</v>
      </c>
      <c r="F4306" s="272">
        <v>42410</v>
      </c>
      <c r="G4306" s="272">
        <v>42422</v>
      </c>
      <c r="H4306" s="782" t="s">
        <v>131</v>
      </c>
      <c r="I4306" s="268" t="s">
        <v>835</v>
      </c>
      <c r="J4306" s="118">
        <v>1</v>
      </c>
      <c r="K4306" s="118"/>
      <c r="L4306" s="118">
        <v>0</v>
      </c>
      <c r="M4306" s="117">
        <v>25001.27</v>
      </c>
      <c r="N4306" s="117">
        <v>25001.27</v>
      </c>
      <c r="O4306" s="275">
        <f t="shared" si="143"/>
        <v>0</v>
      </c>
      <c r="P4306" s="785">
        <f t="shared" si="144"/>
        <v>0</v>
      </c>
      <c r="Q4306" s="268" t="s">
        <v>16297</v>
      </c>
      <c r="R4306" s="268">
        <v>4238015032</v>
      </c>
      <c r="S4306" s="268" t="s">
        <v>16298</v>
      </c>
      <c r="T4306" s="272"/>
      <c r="U4306" s="791"/>
      <c r="V4306" s="272">
        <v>42422</v>
      </c>
      <c r="W4306" s="272">
        <v>42424</v>
      </c>
      <c r="X4306" s="269" t="s">
        <v>16299</v>
      </c>
      <c r="Y4306" s="763">
        <v>25001.27</v>
      </c>
      <c r="Z4306" s="268" t="s">
        <v>16297</v>
      </c>
      <c r="AA4306" s="268">
        <v>4238015032</v>
      </c>
    </row>
    <row r="4307" spans="1:27" ht="90">
      <c r="A4307" s="475" t="s">
        <v>30029</v>
      </c>
      <c r="B4307" s="1182" t="s">
        <v>2995</v>
      </c>
      <c r="C4307" s="782" t="s">
        <v>2752</v>
      </c>
      <c r="D4307" s="782" t="s">
        <v>261</v>
      </c>
      <c r="E4307" s="268" t="s">
        <v>16300</v>
      </c>
      <c r="F4307" s="272">
        <v>42368</v>
      </c>
      <c r="G4307" s="272">
        <v>42022</v>
      </c>
      <c r="H4307" s="782" t="s">
        <v>16301</v>
      </c>
      <c r="I4307" s="268" t="s">
        <v>16302</v>
      </c>
      <c r="J4307" s="118">
        <v>4</v>
      </c>
      <c r="K4307" s="118">
        <v>4</v>
      </c>
      <c r="L4307" s="118">
        <v>0</v>
      </c>
      <c r="M4307" s="275">
        <v>459485.91</v>
      </c>
      <c r="N4307" s="275">
        <v>224392.13</v>
      </c>
      <c r="O4307" s="275">
        <f t="shared" si="143"/>
        <v>235093.77999999997</v>
      </c>
      <c r="P4307" s="785">
        <f t="shared" si="144"/>
        <v>51.164524283236446</v>
      </c>
      <c r="Q4307" s="268" t="s">
        <v>16303</v>
      </c>
      <c r="R4307" s="268">
        <v>2225145680</v>
      </c>
      <c r="S4307" s="268" t="s">
        <v>16304</v>
      </c>
      <c r="T4307" s="272">
        <v>42040</v>
      </c>
      <c r="U4307" s="791"/>
      <c r="V4307" s="272">
        <v>42426</v>
      </c>
      <c r="W4307" s="272">
        <v>42426</v>
      </c>
      <c r="X4307" s="269" t="s">
        <v>16305</v>
      </c>
      <c r="Y4307" s="270">
        <v>224392.13</v>
      </c>
      <c r="Z4307" s="268" t="s">
        <v>16303</v>
      </c>
      <c r="AA4307" s="268">
        <v>2225145680</v>
      </c>
    </row>
    <row r="4308" spans="1:27" ht="90">
      <c r="A4308" s="475" t="s">
        <v>30030</v>
      </c>
      <c r="B4308" s="1182" t="s">
        <v>2995</v>
      </c>
      <c r="C4308" s="782" t="s">
        <v>2752</v>
      </c>
      <c r="D4308" s="782" t="s">
        <v>268</v>
      </c>
      <c r="E4308" s="268" t="s">
        <v>16306</v>
      </c>
      <c r="F4308" s="272">
        <v>42418</v>
      </c>
      <c r="G4308" s="272">
        <v>42429</v>
      </c>
      <c r="H4308" s="782" t="s">
        <v>16307</v>
      </c>
      <c r="I4308" s="268" t="s">
        <v>1367</v>
      </c>
      <c r="J4308" s="118">
        <v>1</v>
      </c>
      <c r="K4308" s="118"/>
      <c r="L4308" s="118">
        <v>0</v>
      </c>
      <c r="M4308" s="117">
        <v>3078872.33</v>
      </c>
      <c r="N4308" s="117">
        <v>3078872.33</v>
      </c>
      <c r="O4308" s="275">
        <f t="shared" si="143"/>
        <v>0</v>
      </c>
      <c r="P4308" s="785">
        <f t="shared" si="144"/>
        <v>0</v>
      </c>
      <c r="Q4308" s="268" t="s">
        <v>2996</v>
      </c>
      <c r="R4308" s="268">
        <v>4205109214</v>
      </c>
      <c r="S4308" s="268" t="s">
        <v>311</v>
      </c>
      <c r="T4308" s="272"/>
      <c r="U4308" s="791"/>
      <c r="V4308" s="272">
        <v>42429</v>
      </c>
      <c r="W4308" s="272">
        <v>42429</v>
      </c>
      <c r="X4308" s="269" t="s">
        <v>16308</v>
      </c>
      <c r="Y4308" s="763">
        <v>3078872.33</v>
      </c>
      <c r="Z4308" s="268" t="s">
        <v>2996</v>
      </c>
      <c r="AA4308" s="268">
        <v>4205109214</v>
      </c>
    </row>
    <row r="4309" spans="1:27" ht="90">
      <c r="A4309" s="475" t="s">
        <v>30031</v>
      </c>
      <c r="B4309" s="1182" t="s">
        <v>2995</v>
      </c>
      <c r="C4309" s="782" t="s">
        <v>2752</v>
      </c>
      <c r="D4309" s="782" t="s">
        <v>261</v>
      </c>
      <c r="E4309" s="268" t="s">
        <v>16309</v>
      </c>
      <c r="F4309" s="272">
        <v>42395</v>
      </c>
      <c r="G4309" s="272">
        <v>42040</v>
      </c>
      <c r="H4309" s="782" t="s">
        <v>16310</v>
      </c>
      <c r="I4309" s="268" t="s">
        <v>16311</v>
      </c>
      <c r="J4309" s="118">
        <v>3</v>
      </c>
      <c r="K4309" s="118">
        <v>3</v>
      </c>
      <c r="L4309" s="118">
        <v>0</v>
      </c>
      <c r="M4309" s="275">
        <v>55995</v>
      </c>
      <c r="N4309" s="275">
        <v>12600.15</v>
      </c>
      <c r="O4309" s="275">
        <f t="shared" si="143"/>
        <v>43394.85</v>
      </c>
      <c r="P4309" s="785">
        <f t="shared" si="144"/>
        <v>77.497723010983123</v>
      </c>
      <c r="Q4309" s="268" t="s">
        <v>16312</v>
      </c>
      <c r="R4309" s="268">
        <v>4217065191</v>
      </c>
      <c r="S4309" s="268" t="s">
        <v>16313</v>
      </c>
      <c r="T4309" s="272">
        <v>42054</v>
      </c>
      <c r="U4309" s="791"/>
      <c r="V4309" s="272">
        <v>42431</v>
      </c>
      <c r="W4309" s="272">
        <v>42431</v>
      </c>
      <c r="X4309" s="269" t="s">
        <v>16314</v>
      </c>
      <c r="Y4309" s="270">
        <v>12600.15</v>
      </c>
      <c r="Z4309" s="268" t="s">
        <v>16312</v>
      </c>
      <c r="AA4309" s="268">
        <v>4217065191</v>
      </c>
    </row>
    <row r="4310" spans="1:27" ht="78.75">
      <c r="A4310" s="475" t="s">
        <v>30032</v>
      </c>
      <c r="B4310" s="1182" t="s">
        <v>2995</v>
      </c>
      <c r="C4310" s="782" t="s">
        <v>2752</v>
      </c>
      <c r="D4310" s="782" t="s">
        <v>269</v>
      </c>
      <c r="E4310" s="268" t="s">
        <v>1468</v>
      </c>
      <c r="F4310" s="272">
        <v>42424</v>
      </c>
      <c r="G4310" s="272">
        <v>42438</v>
      </c>
      <c r="H4310" s="782" t="s">
        <v>310</v>
      </c>
      <c r="I4310" s="268" t="s">
        <v>16315</v>
      </c>
      <c r="J4310" s="118">
        <v>1</v>
      </c>
      <c r="K4310" s="118"/>
      <c r="L4310" s="118">
        <v>0</v>
      </c>
      <c r="M4310" s="117">
        <v>1166571.8899999999</v>
      </c>
      <c r="N4310" s="117">
        <v>1166571.8899999999</v>
      </c>
      <c r="O4310" s="275">
        <f t="shared" si="143"/>
        <v>0</v>
      </c>
      <c r="P4310" s="785">
        <f t="shared" si="144"/>
        <v>0</v>
      </c>
      <c r="Q4310" s="268" t="s">
        <v>1471</v>
      </c>
      <c r="R4310" s="268">
        <v>4217166136</v>
      </c>
      <c r="S4310" s="268" t="s">
        <v>273</v>
      </c>
      <c r="T4310" s="272"/>
      <c r="U4310" s="791"/>
      <c r="V4310" s="272">
        <v>42438</v>
      </c>
      <c r="W4310" s="272">
        <v>42438</v>
      </c>
      <c r="X4310" s="269" t="s">
        <v>16316</v>
      </c>
      <c r="Y4310" s="763">
        <v>1166571.8899999999</v>
      </c>
      <c r="Z4310" s="268" t="s">
        <v>1471</v>
      </c>
      <c r="AA4310" s="268">
        <v>4217166136</v>
      </c>
    </row>
    <row r="4311" spans="1:27" ht="78.75">
      <c r="A4311" s="475" t="s">
        <v>30033</v>
      </c>
      <c r="B4311" s="1182" t="s">
        <v>2995</v>
      </c>
      <c r="C4311" s="782" t="s">
        <v>2752</v>
      </c>
      <c r="D4311" s="782" t="s">
        <v>269</v>
      </c>
      <c r="E4311" s="268" t="s">
        <v>16317</v>
      </c>
      <c r="F4311" s="272">
        <v>42424</v>
      </c>
      <c r="G4311" s="272">
        <v>42438</v>
      </c>
      <c r="H4311" s="782" t="s">
        <v>16318</v>
      </c>
      <c r="I4311" s="268" t="s">
        <v>16253</v>
      </c>
      <c r="J4311" s="118">
        <v>1</v>
      </c>
      <c r="K4311" s="118"/>
      <c r="L4311" s="118">
        <v>0</v>
      </c>
      <c r="M4311" s="117">
        <v>1565718.76</v>
      </c>
      <c r="N4311" s="117">
        <v>1565718.76</v>
      </c>
      <c r="O4311" s="275">
        <f t="shared" si="143"/>
        <v>0</v>
      </c>
      <c r="P4311" s="785">
        <f t="shared" si="144"/>
        <v>0</v>
      </c>
      <c r="Q4311" s="268" t="s">
        <v>1496</v>
      </c>
      <c r="R4311" s="268">
        <v>4205243178</v>
      </c>
      <c r="S4311" s="268" t="s">
        <v>16319</v>
      </c>
      <c r="T4311" s="272"/>
      <c r="U4311" s="791"/>
      <c r="V4311" s="272">
        <v>42438</v>
      </c>
      <c r="W4311" s="272">
        <v>42438</v>
      </c>
      <c r="X4311" s="269" t="s">
        <v>16320</v>
      </c>
      <c r="Y4311" s="763">
        <v>1565718.76</v>
      </c>
      <c r="Z4311" s="268" t="s">
        <v>1496</v>
      </c>
      <c r="AA4311" s="268">
        <v>4205243178</v>
      </c>
    </row>
    <row r="4312" spans="1:27" ht="202.5">
      <c r="A4312" s="475" t="s">
        <v>30034</v>
      </c>
      <c r="B4312" s="1182" t="s">
        <v>2995</v>
      </c>
      <c r="C4312" s="782" t="s">
        <v>2752</v>
      </c>
      <c r="D4312" s="782" t="s">
        <v>272</v>
      </c>
      <c r="E4312" s="268" t="s">
        <v>16321</v>
      </c>
      <c r="F4312" s="272">
        <v>42408</v>
      </c>
      <c r="G4312" s="272">
        <v>42419</v>
      </c>
      <c r="H4312" s="782" t="s">
        <v>16322</v>
      </c>
      <c r="I4312" s="268" t="s">
        <v>16323</v>
      </c>
      <c r="J4312" s="118">
        <v>1</v>
      </c>
      <c r="K4312" s="118">
        <v>1</v>
      </c>
      <c r="L4312" s="118">
        <v>0</v>
      </c>
      <c r="M4312" s="117">
        <v>74549.91</v>
      </c>
      <c r="N4312" s="275">
        <v>74549.91</v>
      </c>
      <c r="O4312" s="275">
        <f t="shared" si="143"/>
        <v>0</v>
      </c>
      <c r="P4312" s="785">
        <f t="shared" si="144"/>
        <v>0</v>
      </c>
      <c r="Q4312" s="268" t="s">
        <v>16324</v>
      </c>
      <c r="R4312" s="268">
        <v>4218025307</v>
      </c>
      <c r="S4312" s="268" t="s">
        <v>16325</v>
      </c>
      <c r="T4312" s="272" t="s">
        <v>16326</v>
      </c>
      <c r="U4312" s="791"/>
      <c r="V4312" s="272">
        <v>42440</v>
      </c>
      <c r="W4312" s="272">
        <v>42440</v>
      </c>
      <c r="X4312" s="269" t="s">
        <v>16327</v>
      </c>
      <c r="Y4312" s="270">
        <v>74549.91</v>
      </c>
      <c r="Z4312" s="268" t="s">
        <v>16324</v>
      </c>
      <c r="AA4312" s="268">
        <v>4218025307</v>
      </c>
    </row>
    <row r="4313" spans="1:27" ht="90">
      <c r="A4313" s="475" t="s">
        <v>30035</v>
      </c>
      <c r="B4313" s="1182" t="s">
        <v>2995</v>
      </c>
      <c r="C4313" s="782" t="s">
        <v>2752</v>
      </c>
      <c r="D4313" s="782" t="s">
        <v>272</v>
      </c>
      <c r="E4313" s="268" t="s">
        <v>16328</v>
      </c>
      <c r="F4313" s="272">
        <v>42408</v>
      </c>
      <c r="G4313" s="272">
        <v>42419</v>
      </c>
      <c r="H4313" s="782" t="s">
        <v>16329</v>
      </c>
      <c r="I4313" s="268" t="s">
        <v>992</v>
      </c>
      <c r="J4313" s="118">
        <v>1</v>
      </c>
      <c r="K4313" s="118">
        <v>1</v>
      </c>
      <c r="L4313" s="118">
        <v>0</v>
      </c>
      <c r="M4313" s="117">
        <v>587372.52</v>
      </c>
      <c r="N4313" s="275">
        <v>587372.52</v>
      </c>
      <c r="O4313" s="275">
        <f t="shared" si="143"/>
        <v>0</v>
      </c>
      <c r="P4313" s="785">
        <f t="shared" si="144"/>
        <v>0</v>
      </c>
      <c r="Q4313" s="268" t="s">
        <v>16330</v>
      </c>
      <c r="R4313" s="268">
        <v>4217141452</v>
      </c>
      <c r="S4313" s="268" t="s">
        <v>16331</v>
      </c>
      <c r="T4313" s="272" t="s">
        <v>16326</v>
      </c>
      <c r="U4313" s="791"/>
      <c r="V4313" s="272">
        <v>42440</v>
      </c>
      <c r="W4313" s="272">
        <v>42440</v>
      </c>
      <c r="X4313" s="269" t="s">
        <v>16332</v>
      </c>
      <c r="Y4313" s="270">
        <v>587372.52</v>
      </c>
      <c r="Z4313" s="268" t="s">
        <v>16330</v>
      </c>
      <c r="AA4313" s="268">
        <v>4217141452</v>
      </c>
    </row>
    <row r="4314" spans="1:27" ht="78.75">
      <c r="A4314" s="475" t="s">
        <v>30036</v>
      </c>
      <c r="B4314" s="1182" t="s">
        <v>2995</v>
      </c>
      <c r="C4314" s="782" t="s">
        <v>2752</v>
      </c>
      <c r="D4314" s="782" t="s">
        <v>272</v>
      </c>
      <c r="E4314" s="268" t="s">
        <v>16333</v>
      </c>
      <c r="F4314" s="272">
        <v>42410</v>
      </c>
      <c r="G4314" s="272">
        <v>42424</v>
      </c>
      <c r="H4314" s="782" t="s">
        <v>16334</v>
      </c>
      <c r="I4314" s="268" t="s">
        <v>15619</v>
      </c>
      <c r="J4314" s="118">
        <v>1</v>
      </c>
      <c r="K4314" s="118">
        <v>1</v>
      </c>
      <c r="L4314" s="118">
        <v>0</v>
      </c>
      <c r="M4314" s="117">
        <v>1748333.33</v>
      </c>
      <c r="N4314" s="275">
        <v>1486000</v>
      </c>
      <c r="O4314" s="275">
        <f t="shared" si="143"/>
        <v>262333.33000000007</v>
      </c>
      <c r="P4314" s="785">
        <f t="shared" si="144"/>
        <v>15.004766282182588</v>
      </c>
      <c r="Q4314" s="268" t="s">
        <v>16335</v>
      </c>
      <c r="R4314" s="268">
        <v>4253029960</v>
      </c>
      <c r="S4314" s="268" t="s">
        <v>16336</v>
      </c>
      <c r="T4314" s="272">
        <v>42433</v>
      </c>
      <c r="U4314" s="791"/>
      <c r="V4314" s="272">
        <v>42444</v>
      </c>
      <c r="W4314" s="272">
        <v>42444</v>
      </c>
      <c r="X4314" s="269" t="s">
        <v>16337</v>
      </c>
      <c r="Y4314" s="270">
        <v>1486000</v>
      </c>
      <c r="Z4314" s="268" t="s">
        <v>16335</v>
      </c>
      <c r="AA4314" s="268">
        <v>4253029960</v>
      </c>
    </row>
    <row r="4315" spans="1:27" ht="78.75">
      <c r="A4315" s="475" t="s">
        <v>30037</v>
      </c>
      <c r="B4315" s="1182" t="s">
        <v>2995</v>
      </c>
      <c r="C4315" s="782" t="s">
        <v>2752</v>
      </c>
      <c r="D4315" s="782" t="s">
        <v>272</v>
      </c>
      <c r="E4315" s="268" t="s">
        <v>15950</v>
      </c>
      <c r="F4315" s="272">
        <v>42403</v>
      </c>
      <c r="G4315" s="272">
        <v>42429</v>
      </c>
      <c r="H4315" s="782" t="s">
        <v>16338</v>
      </c>
      <c r="I4315" s="268" t="s">
        <v>16339</v>
      </c>
      <c r="J4315" s="118">
        <v>1</v>
      </c>
      <c r="K4315" s="118">
        <v>1</v>
      </c>
      <c r="L4315" s="118">
        <v>0</v>
      </c>
      <c r="M4315" s="117">
        <v>198946.4</v>
      </c>
      <c r="N4315" s="275">
        <v>198946.4</v>
      </c>
      <c r="O4315" s="275">
        <f t="shared" si="143"/>
        <v>0</v>
      </c>
      <c r="P4315" s="785">
        <f t="shared" si="144"/>
        <v>0</v>
      </c>
      <c r="Q4315" s="268" t="s">
        <v>16340</v>
      </c>
      <c r="R4315" s="268">
        <v>4205276840</v>
      </c>
      <c r="S4315" s="268" t="s">
        <v>16341</v>
      </c>
      <c r="T4315" s="272">
        <v>42438</v>
      </c>
      <c r="U4315" s="791"/>
      <c r="V4315" s="272">
        <v>42450</v>
      </c>
      <c r="W4315" s="272">
        <v>42450</v>
      </c>
      <c r="X4315" s="269" t="s">
        <v>16342</v>
      </c>
      <c r="Y4315" s="270">
        <v>198946.4</v>
      </c>
      <c r="Z4315" s="268" t="s">
        <v>16340</v>
      </c>
      <c r="AA4315" s="268">
        <v>4205276840</v>
      </c>
    </row>
    <row r="4316" spans="1:27" ht="67.5">
      <c r="A4316" s="475" t="s">
        <v>30038</v>
      </c>
      <c r="B4316" s="1182" t="s">
        <v>2995</v>
      </c>
      <c r="C4316" s="782" t="s">
        <v>2752</v>
      </c>
      <c r="D4316" s="782" t="s">
        <v>272</v>
      </c>
      <c r="E4316" s="268" t="s">
        <v>16189</v>
      </c>
      <c r="F4316" s="272">
        <v>42418</v>
      </c>
      <c r="G4316" s="272">
        <v>42430</v>
      </c>
      <c r="H4316" s="782" t="s">
        <v>16343</v>
      </c>
      <c r="I4316" s="268" t="s">
        <v>16344</v>
      </c>
      <c r="J4316" s="118">
        <v>1</v>
      </c>
      <c r="K4316" s="118">
        <v>1</v>
      </c>
      <c r="L4316" s="118">
        <v>0</v>
      </c>
      <c r="M4316" s="117">
        <v>11485.8</v>
      </c>
      <c r="N4316" s="275">
        <v>11484</v>
      </c>
      <c r="O4316" s="275">
        <f t="shared" si="143"/>
        <v>1.7999999999992724</v>
      </c>
      <c r="P4316" s="785">
        <f t="shared" si="144"/>
        <v>1.5671524839360535E-2</v>
      </c>
      <c r="Q4316" s="268" t="s">
        <v>16345</v>
      </c>
      <c r="R4316" s="268">
        <v>7726311464</v>
      </c>
      <c r="S4316" s="268" t="s">
        <v>16233</v>
      </c>
      <c r="T4316" s="272">
        <v>42438</v>
      </c>
      <c r="U4316" s="791"/>
      <c r="V4316" s="272">
        <v>42450</v>
      </c>
      <c r="W4316" s="272">
        <v>42450</v>
      </c>
      <c r="X4316" s="269" t="s">
        <v>16346</v>
      </c>
      <c r="Y4316" s="270">
        <v>11484</v>
      </c>
      <c r="Z4316" s="268" t="s">
        <v>16345</v>
      </c>
      <c r="AA4316" s="268">
        <v>7726311464</v>
      </c>
    </row>
    <row r="4317" spans="1:27" ht="67.5">
      <c r="A4317" s="475" t="s">
        <v>30039</v>
      </c>
      <c r="B4317" s="1182" t="s">
        <v>2995</v>
      </c>
      <c r="C4317" s="782" t="s">
        <v>2752</v>
      </c>
      <c r="D4317" s="782" t="s">
        <v>272</v>
      </c>
      <c r="E4317" s="268" t="s">
        <v>16347</v>
      </c>
      <c r="F4317" s="272">
        <v>42418</v>
      </c>
      <c r="G4317" s="272">
        <v>42429</v>
      </c>
      <c r="H4317" s="782" t="s">
        <v>16348</v>
      </c>
      <c r="I4317" s="268" t="s">
        <v>6566</v>
      </c>
      <c r="J4317" s="118">
        <v>1</v>
      </c>
      <c r="K4317" s="118">
        <v>1</v>
      </c>
      <c r="L4317" s="118">
        <v>0</v>
      </c>
      <c r="M4317" s="117">
        <v>7156.52</v>
      </c>
      <c r="N4317" s="275">
        <v>7156.52</v>
      </c>
      <c r="O4317" s="275">
        <f t="shared" si="143"/>
        <v>0</v>
      </c>
      <c r="P4317" s="785">
        <f t="shared" si="144"/>
        <v>0</v>
      </c>
      <c r="Q4317" s="268" t="s">
        <v>16349</v>
      </c>
      <c r="R4317" s="268">
        <v>5413113608</v>
      </c>
      <c r="S4317" s="268" t="s">
        <v>16350</v>
      </c>
      <c r="T4317" s="272">
        <v>42438</v>
      </c>
      <c r="U4317" s="791"/>
      <c r="V4317" s="272">
        <v>42450</v>
      </c>
      <c r="W4317" s="272">
        <v>42450</v>
      </c>
      <c r="X4317" s="269" t="s">
        <v>16351</v>
      </c>
      <c r="Y4317" s="270">
        <v>7156.52</v>
      </c>
      <c r="Z4317" s="268" t="s">
        <v>16349</v>
      </c>
      <c r="AA4317" s="268">
        <v>5413113608</v>
      </c>
    </row>
    <row r="4318" spans="1:27" ht="78.75">
      <c r="A4318" s="475" t="s">
        <v>30040</v>
      </c>
      <c r="B4318" s="1182" t="s">
        <v>2995</v>
      </c>
      <c r="C4318" s="782" t="s">
        <v>2752</v>
      </c>
      <c r="D4318" s="782" t="s">
        <v>272</v>
      </c>
      <c r="E4318" s="268" t="s">
        <v>16189</v>
      </c>
      <c r="F4318" s="272">
        <v>42418</v>
      </c>
      <c r="G4318" s="272">
        <v>42430</v>
      </c>
      <c r="H4318" s="782" t="s">
        <v>16352</v>
      </c>
      <c r="I4318" s="268" t="s">
        <v>13986</v>
      </c>
      <c r="J4318" s="118">
        <v>1</v>
      </c>
      <c r="K4318" s="118">
        <v>1</v>
      </c>
      <c r="L4318" s="118">
        <v>0</v>
      </c>
      <c r="M4318" s="117">
        <v>138906</v>
      </c>
      <c r="N4318" s="275">
        <v>138000</v>
      </c>
      <c r="O4318" s="275">
        <f t="shared" si="143"/>
        <v>906</v>
      </c>
      <c r="P4318" s="785">
        <f t="shared" si="144"/>
        <v>0.65223964407584989</v>
      </c>
      <c r="Q4318" s="268" t="s">
        <v>16353</v>
      </c>
      <c r="R4318" s="268">
        <v>7724922443</v>
      </c>
      <c r="S4318" s="268" t="s">
        <v>16354</v>
      </c>
      <c r="T4318" s="272">
        <v>42439</v>
      </c>
      <c r="U4318" s="791"/>
      <c r="V4318" s="272">
        <v>42451</v>
      </c>
      <c r="W4318" s="272">
        <v>42451</v>
      </c>
      <c r="X4318" s="269" t="s">
        <v>16355</v>
      </c>
      <c r="Y4318" s="270">
        <v>138000</v>
      </c>
      <c r="Z4318" s="268" t="s">
        <v>16353</v>
      </c>
      <c r="AA4318" s="268">
        <v>7724922443</v>
      </c>
    </row>
    <row r="4319" spans="1:27" ht="78.75">
      <c r="A4319" s="475" t="s">
        <v>30041</v>
      </c>
      <c r="B4319" s="1182" t="s">
        <v>2995</v>
      </c>
      <c r="C4319" s="782" t="s">
        <v>2752</v>
      </c>
      <c r="D4319" s="782" t="s">
        <v>261</v>
      </c>
      <c r="E4319" s="268" t="s">
        <v>14863</v>
      </c>
      <c r="F4319" s="272">
        <v>42420</v>
      </c>
      <c r="G4319" s="272">
        <v>42424</v>
      </c>
      <c r="H4319" s="782" t="s">
        <v>16356</v>
      </c>
      <c r="I4319" s="268" t="s">
        <v>16357</v>
      </c>
      <c r="J4319" s="118">
        <v>2</v>
      </c>
      <c r="K4319" s="118">
        <v>2</v>
      </c>
      <c r="L4319" s="118">
        <v>0</v>
      </c>
      <c r="M4319" s="275">
        <v>293889.21000000002</v>
      </c>
      <c r="N4319" s="275">
        <v>251275.24</v>
      </c>
      <c r="O4319" s="275">
        <f t="shared" si="143"/>
        <v>42613.97000000003</v>
      </c>
      <c r="P4319" s="785">
        <f t="shared" si="144"/>
        <v>14.500011756130831</v>
      </c>
      <c r="Q4319" s="268" t="s">
        <v>16358</v>
      </c>
      <c r="R4319" s="268">
        <v>4221009432</v>
      </c>
      <c r="S4319" s="268" t="s">
        <v>16359</v>
      </c>
      <c r="T4319" s="272">
        <v>42438</v>
      </c>
      <c r="U4319" s="791"/>
      <c r="V4319" s="272">
        <v>42452</v>
      </c>
      <c r="W4319" s="272">
        <v>42452</v>
      </c>
      <c r="X4319" s="269" t="s">
        <v>16360</v>
      </c>
      <c r="Y4319" s="270">
        <v>251275.24</v>
      </c>
      <c r="Z4319" s="268" t="s">
        <v>16358</v>
      </c>
      <c r="AA4319" s="268">
        <v>4221009432</v>
      </c>
    </row>
    <row r="4320" spans="1:27" ht="78.75">
      <c r="A4320" s="475" t="s">
        <v>30042</v>
      </c>
      <c r="B4320" s="1182" t="s">
        <v>2995</v>
      </c>
      <c r="C4320" s="782" t="s">
        <v>2752</v>
      </c>
      <c r="D4320" s="782" t="s">
        <v>272</v>
      </c>
      <c r="E4320" s="268" t="s">
        <v>16189</v>
      </c>
      <c r="F4320" s="272">
        <v>42418</v>
      </c>
      <c r="G4320" s="272">
        <v>42430</v>
      </c>
      <c r="H4320" s="782" t="s">
        <v>16361</v>
      </c>
      <c r="I4320" s="268" t="s">
        <v>13986</v>
      </c>
      <c r="J4320" s="118">
        <v>1</v>
      </c>
      <c r="K4320" s="118">
        <v>1</v>
      </c>
      <c r="L4320" s="118">
        <v>0</v>
      </c>
      <c r="M4320" s="117">
        <v>58408</v>
      </c>
      <c r="N4320" s="275">
        <v>52800</v>
      </c>
      <c r="O4320" s="275">
        <f t="shared" si="143"/>
        <v>5608</v>
      </c>
      <c r="P4320" s="785">
        <f t="shared" si="144"/>
        <v>9.6014244624024112</v>
      </c>
      <c r="Q4320" s="268" t="s">
        <v>16353</v>
      </c>
      <c r="R4320" s="268">
        <v>7724922443</v>
      </c>
      <c r="S4320" s="268" t="s">
        <v>16354</v>
      </c>
      <c r="T4320" s="272">
        <v>42439</v>
      </c>
      <c r="U4320" s="791"/>
      <c r="V4320" s="272">
        <v>42453</v>
      </c>
      <c r="W4320" s="272">
        <v>42453</v>
      </c>
      <c r="X4320" s="269" t="s">
        <v>16362</v>
      </c>
      <c r="Y4320" s="270">
        <v>52800</v>
      </c>
      <c r="Z4320" s="268" t="s">
        <v>16353</v>
      </c>
      <c r="AA4320" s="268">
        <v>7724922443</v>
      </c>
    </row>
    <row r="4321" spans="1:27" ht="78.75">
      <c r="A4321" s="475" t="s">
        <v>30043</v>
      </c>
      <c r="B4321" s="1182" t="s">
        <v>2995</v>
      </c>
      <c r="C4321" s="782" t="s">
        <v>2752</v>
      </c>
      <c r="D4321" s="782" t="s">
        <v>272</v>
      </c>
      <c r="E4321" s="268" t="s">
        <v>16189</v>
      </c>
      <c r="F4321" s="272"/>
      <c r="G4321" s="272">
        <v>42432</v>
      </c>
      <c r="H4321" s="782" t="s">
        <v>16363</v>
      </c>
      <c r="I4321" s="268" t="s">
        <v>14436</v>
      </c>
      <c r="J4321" s="118">
        <v>1</v>
      </c>
      <c r="K4321" s="118">
        <v>1</v>
      </c>
      <c r="L4321" s="118">
        <v>0</v>
      </c>
      <c r="M4321" s="117">
        <v>54200.25</v>
      </c>
      <c r="N4321" s="275">
        <v>54193.5</v>
      </c>
      <c r="O4321" s="275">
        <f t="shared" si="143"/>
        <v>6.75</v>
      </c>
      <c r="P4321" s="785">
        <f t="shared" si="144"/>
        <v>1.2453817094939599E-2</v>
      </c>
      <c r="Q4321" s="268" t="s">
        <v>16353</v>
      </c>
      <c r="R4321" s="268">
        <v>7724922443</v>
      </c>
      <c r="S4321" s="268" t="s">
        <v>16354</v>
      </c>
      <c r="T4321" s="272">
        <v>42440</v>
      </c>
      <c r="U4321" s="791"/>
      <c r="V4321" s="272">
        <v>42453</v>
      </c>
      <c r="W4321" s="272">
        <v>42453</v>
      </c>
      <c r="X4321" s="269" t="s">
        <v>16364</v>
      </c>
      <c r="Y4321" s="270">
        <v>54193.5</v>
      </c>
      <c r="Z4321" s="268" t="s">
        <v>16353</v>
      </c>
      <c r="AA4321" s="268">
        <v>7724922443</v>
      </c>
    </row>
    <row r="4322" spans="1:27" ht="45">
      <c r="A4322" s="475" t="s">
        <v>30044</v>
      </c>
      <c r="B4322" s="1182" t="s">
        <v>2995</v>
      </c>
      <c r="C4322" s="782" t="s">
        <v>2752</v>
      </c>
      <c r="D4322" s="782" t="s">
        <v>261</v>
      </c>
      <c r="E4322" s="268" t="s">
        <v>14285</v>
      </c>
      <c r="F4322" s="272">
        <v>42418</v>
      </c>
      <c r="G4322" s="272">
        <v>42430</v>
      </c>
      <c r="H4322" s="782" t="s">
        <v>16365</v>
      </c>
      <c r="I4322" s="268" t="s">
        <v>16366</v>
      </c>
      <c r="J4322" s="118">
        <v>3</v>
      </c>
      <c r="K4322" s="118">
        <v>3</v>
      </c>
      <c r="L4322" s="118">
        <v>0</v>
      </c>
      <c r="M4322" s="275">
        <v>491260.19</v>
      </c>
      <c r="N4322" s="275">
        <v>336813.7</v>
      </c>
      <c r="O4322" s="275">
        <f t="shared" si="143"/>
        <v>154446.49</v>
      </c>
      <c r="P4322" s="785">
        <f t="shared" si="144"/>
        <v>31.438836922649887</v>
      </c>
      <c r="Q4322" s="268" t="s">
        <v>16367</v>
      </c>
      <c r="R4322" s="268">
        <v>4205141088</v>
      </c>
      <c r="S4322" s="268" t="s">
        <v>16368</v>
      </c>
      <c r="T4322" s="272">
        <v>42439</v>
      </c>
      <c r="U4322" s="791"/>
      <c r="V4322" s="272">
        <v>42458</v>
      </c>
      <c r="W4322" s="272">
        <v>42458</v>
      </c>
      <c r="X4322" s="269" t="s">
        <v>16369</v>
      </c>
      <c r="Y4322" s="270">
        <v>336813.7</v>
      </c>
      <c r="Z4322" s="268" t="s">
        <v>16367</v>
      </c>
      <c r="AA4322" s="268">
        <v>4205141088</v>
      </c>
    </row>
    <row r="4323" spans="1:27" ht="78.75">
      <c r="A4323" s="475" t="s">
        <v>30045</v>
      </c>
      <c r="B4323" s="1182" t="s">
        <v>2995</v>
      </c>
      <c r="C4323" s="782" t="s">
        <v>2752</v>
      </c>
      <c r="D4323" s="782" t="s">
        <v>261</v>
      </c>
      <c r="E4323" s="268" t="s">
        <v>16370</v>
      </c>
      <c r="F4323" s="272">
        <v>42418</v>
      </c>
      <c r="G4323" s="272">
        <v>42429</v>
      </c>
      <c r="H4323" s="782" t="s">
        <v>16371</v>
      </c>
      <c r="I4323" s="268" t="s">
        <v>8170</v>
      </c>
      <c r="J4323" s="118">
        <v>2</v>
      </c>
      <c r="K4323" s="118">
        <v>2</v>
      </c>
      <c r="L4323" s="118">
        <v>0</v>
      </c>
      <c r="M4323" s="275">
        <v>16576.560000000001</v>
      </c>
      <c r="N4323" s="275">
        <v>14627.12</v>
      </c>
      <c r="O4323" s="275">
        <f t="shared" si="143"/>
        <v>1949.4400000000005</v>
      </c>
      <c r="P4323" s="785">
        <f t="shared" si="144"/>
        <v>11.760220455872632</v>
      </c>
      <c r="Q4323" s="268" t="s">
        <v>16372</v>
      </c>
      <c r="R4323" s="271">
        <v>4205307431</v>
      </c>
      <c r="S4323" s="268" t="s">
        <v>16373</v>
      </c>
      <c r="T4323" s="272">
        <v>42444</v>
      </c>
      <c r="U4323" s="791"/>
      <c r="V4323" s="272">
        <v>42457</v>
      </c>
      <c r="W4323" s="272">
        <v>42458</v>
      </c>
      <c r="X4323" s="269" t="s">
        <v>16374</v>
      </c>
      <c r="Y4323" s="270">
        <v>14627.12</v>
      </c>
      <c r="Z4323" s="268" t="s">
        <v>16372</v>
      </c>
      <c r="AA4323" s="271">
        <v>4205307431</v>
      </c>
    </row>
    <row r="4324" spans="1:27" ht="78.75">
      <c r="A4324" s="475" t="s">
        <v>30046</v>
      </c>
      <c r="B4324" s="1182" t="s">
        <v>2995</v>
      </c>
      <c r="C4324" s="782" t="s">
        <v>2752</v>
      </c>
      <c r="D4324" s="782" t="s">
        <v>261</v>
      </c>
      <c r="E4324" s="268" t="s">
        <v>16375</v>
      </c>
      <c r="F4324" s="272">
        <v>42411</v>
      </c>
      <c r="G4324" s="272">
        <v>42426</v>
      </c>
      <c r="H4324" s="782" t="s">
        <v>16376</v>
      </c>
      <c r="I4324" s="268" t="s">
        <v>16377</v>
      </c>
      <c r="J4324" s="118">
        <v>2</v>
      </c>
      <c r="K4324" s="118">
        <v>2</v>
      </c>
      <c r="L4324" s="118">
        <v>0</v>
      </c>
      <c r="M4324" s="275">
        <v>895090</v>
      </c>
      <c r="N4324" s="275">
        <v>886130</v>
      </c>
      <c r="O4324" s="275">
        <f t="shared" si="143"/>
        <v>8960</v>
      </c>
      <c r="P4324" s="785">
        <f t="shared" si="144"/>
        <v>1.001016657542817</v>
      </c>
      <c r="Q4324" s="268" t="s">
        <v>16378</v>
      </c>
      <c r="R4324" s="268">
        <v>6658446821</v>
      </c>
      <c r="S4324" s="268" t="s">
        <v>16379</v>
      </c>
      <c r="T4324" s="272">
        <v>42444</v>
      </c>
      <c r="U4324" s="791"/>
      <c r="V4324" s="272">
        <v>42457</v>
      </c>
      <c r="W4324" s="272">
        <v>42458</v>
      </c>
      <c r="X4324" s="269" t="s">
        <v>16380</v>
      </c>
      <c r="Y4324" s="270">
        <v>886130</v>
      </c>
      <c r="Z4324" s="268" t="s">
        <v>16378</v>
      </c>
      <c r="AA4324" s="268">
        <v>6658446821</v>
      </c>
    </row>
    <row r="4325" spans="1:27" ht="90">
      <c r="A4325" s="475" t="s">
        <v>30047</v>
      </c>
      <c r="B4325" s="1182" t="s">
        <v>2995</v>
      </c>
      <c r="C4325" s="782" t="s">
        <v>2752</v>
      </c>
      <c r="D4325" s="782" t="s">
        <v>272</v>
      </c>
      <c r="E4325" s="268" t="s">
        <v>16381</v>
      </c>
      <c r="F4325" s="272">
        <v>42409</v>
      </c>
      <c r="G4325" s="272">
        <v>42425</v>
      </c>
      <c r="H4325" s="782" t="s">
        <v>16382</v>
      </c>
      <c r="I4325" s="268" t="s">
        <v>16383</v>
      </c>
      <c r="J4325" s="118">
        <v>1</v>
      </c>
      <c r="K4325" s="118">
        <v>1</v>
      </c>
      <c r="L4325" s="118">
        <v>0</v>
      </c>
      <c r="M4325" s="117">
        <v>45422.15</v>
      </c>
      <c r="N4325" s="275">
        <v>45195</v>
      </c>
      <c r="O4325" s="275">
        <f t="shared" si="143"/>
        <v>227.15000000000146</v>
      </c>
      <c r="P4325" s="785">
        <f t="shared" si="144"/>
        <v>0.50008641158554024</v>
      </c>
      <c r="Q4325" s="268" t="s">
        <v>16384</v>
      </c>
      <c r="R4325" s="271">
        <v>4217040736</v>
      </c>
      <c r="S4325" s="661" t="s">
        <v>16385</v>
      </c>
      <c r="T4325" s="272">
        <v>42444</v>
      </c>
      <c r="U4325" s="791"/>
      <c r="V4325" s="272">
        <v>42457</v>
      </c>
      <c r="W4325" s="272">
        <v>42458</v>
      </c>
      <c r="X4325" s="269" t="s">
        <v>16386</v>
      </c>
      <c r="Y4325" s="270">
        <v>45195</v>
      </c>
      <c r="Z4325" s="268" t="s">
        <v>16384</v>
      </c>
      <c r="AA4325" s="271">
        <v>4217040736</v>
      </c>
    </row>
    <row r="4326" spans="1:27" ht="78.75">
      <c r="A4326" s="475" t="s">
        <v>30048</v>
      </c>
      <c r="B4326" s="1182" t="s">
        <v>2995</v>
      </c>
      <c r="C4326" s="782" t="s">
        <v>2752</v>
      </c>
      <c r="D4326" s="782" t="s">
        <v>830</v>
      </c>
      <c r="E4326" s="268" t="s">
        <v>16387</v>
      </c>
      <c r="F4326" s="272" t="s">
        <v>16388</v>
      </c>
      <c r="G4326" s="272">
        <v>42428</v>
      </c>
      <c r="H4326" s="782" t="s">
        <v>16389</v>
      </c>
      <c r="I4326" s="268" t="s">
        <v>992</v>
      </c>
      <c r="J4326" s="118">
        <v>1</v>
      </c>
      <c r="K4326" s="118"/>
      <c r="L4326" s="118">
        <v>0</v>
      </c>
      <c r="M4326" s="117">
        <v>167608.32000000001</v>
      </c>
      <c r="N4326" s="117">
        <v>167608.32000000001</v>
      </c>
      <c r="O4326" s="275">
        <f t="shared" si="143"/>
        <v>0</v>
      </c>
      <c r="P4326" s="785">
        <f t="shared" si="144"/>
        <v>0</v>
      </c>
      <c r="Q4326" s="268" t="s">
        <v>16390</v>
      </c>
      <c r="R4326" s="271">
        <v>4217116858</v>
      </c>
      <c r="S4326" s="661" t="s">
        <v>16391</v>
      </c>
      <c r="T4326" s="272"/>
      <c r="U4326" s="791"/>
      <c r="V4326" s="272">
        <v>42408</v>
      </c>
      <c r="W4326" s="272" t="s">
        <v>16392</v>
      </c>
      <c r="X4326" s="269" t="s">
        <v>16246</v>
      </c>
      <c r="Y4326" s="763">
        <v>167608.32000000001</v>
      </c>
      <c r="Z4326" s="268" t="s">
        <v>16390</v>
      </c>
      <c r="AA4326" s="271">
        <v>4217116858</v>
      </c>
    </row>
    <row r="4327" spans="1:27" ht="90">
      <c r="A4327" s="475" t="s">
        <v>30049</v>
      </c>
      <c r="B4327" s="1182" t="s">
        <v>2995</v>
      </c>
      <c r="C4327" s="782" t="s">
        <v>2752</v>
      </c>
      <c r="D4327" s="782" t="s">
        <v>272</v>
      </c>
      <c r="E4327" s="268" t="s">
        <v>16393</v>
      </c>
      <c r="F4327" s="791">
        <v>42438</v>
      </c>
      <c r="G4327" s="272">
        <v>42426</v>
      </c>
      <c r="H4327" s="782" t="s">
        <v>16394</v>
      </c>
      <c r="I4327" s="268" t="s">
        <v>16395</v>
      </c>
      <c r="J4327" s="118">
        <v>1</v>
      </c>
      <c r="K4327" s="118">
        <v>1</v>
      </c>
      <c r="L4327" s="118">
        <v>0</v>
      </c>
      <c r="M4327" s="117">
        <v>1062442.8600000001</v>
      </c>
      <c r="N4327" s="275">
        <v>1062442.8600000001</v>
      </c>
      <c r="O4327" s="275">
        <f t="shared" si="143"/>
        <v>0</v>
      </c>
      <c r="P4327" s="785">
        <f t="shared" si="144"/>
        <v>0</v>
      </c>
      <c r="Q4327" s="268" t="s">
        <v>13461</v>
      </c>
      <c r="R4327" s="271">
        <v>4217175211</v>
      </c>
      <c r="S4327" s="268" t="s">
        <v>16396</v>
      </c>
      <c r="T4327" s="272">
        <v>42447</v>
      </c>
      <c r="U4327" s="791"/>
      <c r="V4327" s="272">
        <v>42458</v>
      </c>
      <c r="W4327" s="272">
        <v>42458</v>
      </c>
      <c r="X4327" s="269" t="s">
        <v>16397</v>
      </c>
      <c r="Y4327" s="270">
        <v>1062442.8600000001</v>
      </c>
      <c r="Z4327" s="268" t="s">
        <v>13461</v>
      </c>
      <c r="AA4327" s="271">
        <v>4217175211</v>
      </c>
    </row>
    <row r="4328" spans="1:27" ht="78.75">
      <c r="A4328" s="475" t="s">
        <v>30050</v>
      </c>
      <c r="B4328" s="1182" t="s">
        <v>2995</v>
      </c>
      <c r="C4328" s="782" t="s">
        <v>2752</v>
      </c>
      <c r="D4328" s="782" t="s">
        <v>261</v>
      </c>
      <c r="E4328" s="268" t="s">
        <v>14285</v>
      </c>
      <c r="F4328" s="791">
        <v>42430</v>
      </c>
      <c r="G4328" s="272">
        <v>42418</v>
      </c>
      <c r="H4328" s="782" t="s">
        <v>16365</v>
      </c>
      <c r="I4328" s="271" t="s">
        <v>16366</v>
      </c>
      <c r="J4328" s="118">
        <v>3</v>
      </c>
      <c r="K4328" s="118">
        <v>3</v>
      </c>
      <c r="L4328" s="118">
        <v>0</v>
      </c>
      <c r="M4328" s="792">
        <v>491260.19</v>
      </c>
      <c r="N4328" s="275">
        <v>336813.7</v>
      </c>
      <c r="O4328" s="275">
        <f t="shared" si="143"/>
        <v>154446.49</v>
      </c>
      <c r="P4328" s="785">
        <f t="shared" si="144"/>
        <v>31.438836922649887</v>
      </c>
      <c r="Q4328" s="268" t="s">
        <v>16398</v>
      </c>
      <c r="R4328" s="271">
        <v>4205141088</v>
      </c>
      <c r="S4328" s="268" t="s">
        <v>16399</v>
      </c>
      <c r="T4328" s="272">
        <v>42447</v>
      </c>
      <c r="U4328" s="791"/>
      <c r="V4328" s="272">
        <v>42458</v>
      </c>
      <c r="W4328" s="272">
        <v>42458</v>
      </c>
      <c r="X4328" s="269" t="s">
        <v>16369</v>
      </c>
      <c r="Y4328" s="270">
        <v>336813.7</v>
      </c>
      <c r="Z4328" s="268" t="s">
        <v>16398</v>
      </c>
      <c r="AA4328" s="271">
        <v>4205141088</v>
      </c>
    </row>
    <row r="4329" spans="1:27" ht="78.75">
      <c r="A4329" s="475" t="s">
        <v>30051</v>
      </c>
      <c r="B4329" s="1182" t="s">
        <v>2995</v>
      </c>
      <c r="C4329" s="782" t="s">
        <v>2752</v>
      </c>
      <c r="D4329" s="782" t="s">
        <v>14019</v>
      </c>
      <c r="E4329" s="268" t="s">
        <v>16189</v>
      </c>
      <c r="F4329" s="791">
        <v>42458</v>
      </c>
      <c r="G4329" s="791">
        <v>42460</v>
      </c>
      <c r="H4329" s="782" t="s">
        <v>16400</v>
      </c>
      <c r="I4329" s="268" t="s">
        <v>16401</v>
      </c>
      <c r="J4329" s="118">
        <v>1</v>
      </c>
      <c r="K4329" s="118">
        <v>1</v>
      </c>
      <c r="L4329" s="118">
        <v>0</v>
      </c>
      <c r="M4329" s="117">
        <v>783</v>
      </c>
      <c r="N4329" s="117">
        <v>783</v>
      </c>
      <c r="O4329" s="275">
        <f t="shared" si="143"/>
        <v>0</v>
      </c>
      <c r="P4329" s="785">
        <f t="shared" si="144"/>
        <v>0</v>
      </c>
      <c r="Q4329" s="268" t="s">
        <v>16402</v>
      </c>
      <c r="R4329" s="271">
        <v>4253023800</v>
      </c>
      <c r="S4329" s="268" t="s">
        <v>16403</v>
      </c>
      <c r="T4329" s="272"/>
      <c r="U4329" s="791"/>
      <c r="V4329" s="272">
        <v>42443</v>
      </c>
      <c r="W4329" s="272">
        <v>42467</v>
      </c>
      <c r="X4329" s="269" t="s">
        <v>16404</v>
      </c>
      <c r="Y4329" s="763">
        <v>783</v>
      </c>
      <c r="Z4329" s="268" t="s">
        <v>16402</v>
      </c>
      <c r="AA4329" s="271">
        <v>4253023800</v>
      </c>
    </row>
    <row r="4330" spans="1:27" ht="90">
      <c r="A4330" s="475" t="s">
        <v>30052</v>
      </c>
      <c r="B4330" s="1182" t="s">
        <v>2995</v>
      </c>
      <c r="C4330" s="782" t="s">
        <v>2752</v>
      </c>
      <c r="D4330" s="782" t="s">
        <v>272</v>
      </c>
      <c r="E4330" s="268" t="s">
        <v>16405</v>
      </c>
      <c r="F4330" s="794">
        <v>42418</v>
      </c>
      <c r="G4330" s="794">
        <v>42431</v>
      </c>
      <c r="H4330" s="782" t="s">
        <v>16406</v>
      </c>
      <c r="I4330" s="271" t="s">
        <v>14499</v>
      </c>
      <c r="J4330" s="118">
        <v>2</v>
      </c>
      <c r="K4330" s="118">
        <v>1</v>
      </c>
      <c r="L4330" s="118">
        <v>0</v>
      </c>
      <c r="M4330" s="409">
        <v>520060.25</v>
      </c>
      <c r="N4330" s="275">
        <v>517459</v>
      </c>
      <c r="O4330" s="275">
        <f t="shared" si="143"/>
        <v>2601.25</v>
      </c>
      <c r="P4330" s="785">
        <f t="shared" si="144"/>
        <v>0.50018243078566382</v>
      </c>
      <c r="Q4330" s="268" t="s">
        <v>16407</v>
      </c>
      <c r="R4330" s="271">
        <v>4217040736</v>
      </c>
      <c r="S4330" s="268" t="s">
        <v>16385</v>
      </c>
      <c r="T4330" s="791">
        <v>42450</v>
      </c>
      <c r="U4330" s="791"/>
      <c r="V4330" s="272">
        <v>42464</v>
      </c>
      <c r="W4330" s="272">
        <v>42464</v>
      </c>
      <c r="X4330" s="269" t="s">
        <v>16408</v>
      </c>
      <c r="Y4330" s="270">
        <v>517459</v>
      </c>
      <c r="Z4330" s="268" t="s">
        <v>16407</v>
      </c>
      <c r="AA4330" s="271">
        <v>4217040736</v>
      </c>
    </row>
    <row r="4331" spans="1:27" ht="78.75">
      <c r="A4331" s="475" t="s">
        <v>30053</v>
      </c>
      <c r="B4331" s="1182" t="s">
        <v>2995</v>
      </c>
      <c r="C4331" s="782" t="s">
        <v>2752</v>
      </c>
      <c r="D4331" s="782" t="s">
        <v>272</v>
      </c>
      <c r="E4331" s="268" t="s">
        <v>16393</v>
      </c>
      <c r="F4331" s="272">
        <v>42431</v>
      </c>
      <c r="G4331" s="272">
        <v>42443</v>
      </c>
      <c r="H4331" s="782" t="s">
        <v>16409</v>
      </c>
      <c r="I4331" s="268" t="s">
        <v>13372</v>
      </c>
      <c r="J4331" s="118">
        <v>1</v>
      </c>
      <c r="K4331" s="118">
        <v>1</v>
      </c>
      <c r="L4331" s="118">
        <v>0</v>
      </c>
      <c r="M4331" s="409">
        <v>949577.49</v>
      </c>
      <c r="N4331" s="792">
        <v>949577.49</v>
      </c>
      <c r="O4331" s="275">
        <f t="shared" si="143"/>
        <v>0</v>
      </c>
      <c r="P4331" s="785">
        <f t="shared" si="144"/>
        <v>0</v>
      </c>
      <c r="Q4331" s="268" t="s">
        <v>13400</v>
      </c>
      <c r="R4331" s="268">
        <v>4253029960</v>
      </c>
      <c r="S4331" s="268" t="s">
        <v>16336</v>
      </c>
      <c r="T4331" s="272">
        <v>42452</v>
      </c>
      <c r="U4331" s="791"/>
      <c r="V4331" s="272">
        <v>42464</v>
      </c>
      <c r="W4331" s="272">
        <v>42464</v>
      </c>
      <c r="X4331" s="269" t="s">
        <v>16410</v>
      </c>
      <c r="Y4331" s="793">
        <v>949577.49</v>
      </c>
      <c r="Z4331" s="268" t="s">
        <v>13400</v>
      </c>
      <c r="AA4331" s="268">
        <v>4253029960</v>
      </c>
    </row>
    <row r="4332" spans="1:27" ht="90">
      <c r="A4332" s="475" t="s">
        <v>30054</v>
      </c>
      <c r="B4332" s="1182" t="s">
        <v>2995</v>
      </c>
      <c r="C4332" s="782" t="s">
        <v>2752</v>
      </c>
      <c r="D4332" s="782" t="s">
        <v>272</v>
      </c>
      <c r="E4332" s="268" t="s">
        <v>16393</v>
      </c>
      <c r="F4332" s="272">
        <v>42426</v>
      </c>
      <c r="G4332" s="272">
        <v>42438</v>
      </c>
      <c r="H4332" s="782" t="s">
        <v>16411</v>
      </c>
      <c r="I4332" s="268" t="s">
        <v>15443</v>
      </c>
      <c r="J4332" s="118">
        <v>3</v>
      </c>
      <c r="K4332" s="118">
        <v>1</v>
      </c>
      <c r="L4332" s="118">
        <v>2</v>
      </c>
      <c r="M4332" s="792">
        <v>795260</v>
      </c>
      <c r="N4332" s="275">
        <v>791283.7</v>
      </c>
      <c r="O4332" s="275">
        <f t="shared" si="143"/>
        <v>3976.3000000000466</v>
      </c>
      <c r="P4332" s="785">
        <f t="shared" si="144"/>
        <v>0.50000000000000577</v>
      </c>
      <c r="Q4332" s="268" t="s">
        <v>16407</v>
      </c>
      <c r="R4332" s="271">
        <v>4217040736</v>
      </c>
      <c r="S4332" s="268" t="s">
        <v>16385</v>
      </c>
      <c r="T4332" s="272">
        <v>42458</v>
      </c>
      <c r="U4332" s="791"/>
      <c r="V4332" s="272">
        <v>42471</v>
      </c>
      <c r="W4332" s="272">
        <v>42473</v>
      </c>
      <c r="X4332" s="269" t="s">
        <v>16412</v>
      </c>
      <c r="Y4332" s="270">
        <v>791283.7</v>
      </c>
      <c r="Z4332" s="268" t="s">
        <v>16407</v>
      </c>
      <c r="AA4332" s="271">
        <v>4217040736</v>
      </c>
    </row>
    <row r="4333" spans="1:27" ht="78.75">
      <c r="A4333" s="475" t="s">
        <v>30055</v>
      </c>
      <c r="B4333" s="1182" t="s">
        <v>2995</v>
      </c>
      <c r="C4333" s="782" t="s">
        <v>2752</v>
      </c>
      <c r="D4333" s="782" t="s">
        <v>261</v>
      </c>
      <c r="E4333" s="268" t="s">
        <v>16413</v>
      </c>
      <c r="F4333" s="272">
        <v>42446</v>
      </c>
      <c r="G4333" s="272">
        <v>42458</v>
      </c>
      <c r="H4333" s="782" t="s">
        <v>16414</v>
      </c>
      <c r="I4333" s="268" t="s">
        <v>16415</v>
      </c>
      <c r="J4333" s="118">
        <v>3</v>
      </c>
      <c r="K4333" s="118">
        <v>3</v>
      </c>
      <c r="L4333" s="118">
        <v>0</v>
      </c>
      <c r="M4333" s="792">
        <v>196794.01</v>
      </c>
      <c r="N4333" s="275">
        <v>173000</v>
      </c>
      <c r="O4333" s="275">
        <f t="shared" si="143"/>
        <v>23794.010000000009</v>
      </c>
      <c r="P4333" s="785">
        <f t="shared" si="144"/>
        <v>12.090820243969828</v>
      </c>
      <c r="Q4333" s="268" t="s">
        <v>16416</v>
      </c>
      <c r="R4333" s="271">
        <v>4205194788</v>
      </c>
      <c r="S4333" s="268" t="s">
        <v>16417</v>
      </c>
      <c r="T4333" s="272">
        <v>42473</v>
      </c>
      <c r="U4333" s="791"/>
      <c r="V4333" s="272">
        <v>42487</v>
      </c>
      <c r="W4333" s="272">
        <v>42487</v>
      </c>
      <c r="X4333" s="269" t="s">
        <v>16418</v>
      </c>
      <c r="Y4333" s="270">
        <v>173000</v>
      </c>
      <c r="Z4333" s="268" t="s">
        <v>16416</v>
      </c>
      <c r="AA4333" s="271">
        <v>4205194788</v>
      </c>
    </row>
    <row r="4334" spans="1:27" ht="135">
      <c r="A4334" s="475" t="s">
        <v>30056</v>
      </c>
      <c r="B4334" s="1182" t="s">
        <v>2995</v>
      </c>
      <c r="C4334" s="782" t="s">
        <v>2752</v>
      </c>
      <c r="D4334" s="782" t="s">
        <v>272</v>
      </c>
      <c r="E4334" s="268" t="s">
        <v>16419</v>
      </c>
      <c r="F4334" s="272">
        <v>42450</v>
      </c>
      <c r="G4334" s="791">
        <v>42461</v>
      </c>
      <c r="H4334" s="782" t="s">
        <v>16420</v>
      </c>
      <c r="I4334" s="268" t="s">
        <v>566</v>
      </c>
      <c r="J4334" s="118">
        <v>1</v>
      </c>
      <c r="K4334" s="118">
        <v>1</v>
      </c>
      <c r="L4334" s="118">
        <v>0</v>
      </c>
      <c r="M4334" s="117">
        <v>484152</v>
      </c>
      <c r="N4334" s="117">
        <v>484152</v>
      </c>
      <c r="O4334" s="275">
        <f t="shared" si="143"/>
        <v>0</v>
      </c>
      <c r="P4334" s="785">
        <f t="shared" si="144"/>
        <v>0</v>
      </c>
      <c r="Q4334" s="661" t="s">
        <v>16421</v>
      </c>
      <c r="R4334" s="271">
        <v>4217170774</v>
      </c>
      <c r="S4334" s="268" t="s">
        <v>16422</v>
      </c>
      <c r="T4334" s="272">
        <v>42473</v>
      </c>
      <c r="U4334" s="791"/>
      <c r="V4334" s="272">
        <v>42482</v>
      </c>
      <c r="W4334" s="272">
        <v>42489</v>
      </c>
      <c r="X4334" s="269" t="s">
        <v>16423</v>
      </c>
      <c r="Y4334" s="763">
        <v>484152</v>
      </c>
      <c r="Z4334" s="661" t="s">
        <v>16421</v>
      </c>
      <c r="AA4334" s="271">
        <v>4217170774</v>
      </c>
    </row>
    <row r="4335" spans="1:27" ht="90">
      <c r="A4335" s="475" t="s">
        <v>30057</v>
      </c>
      <c r="B4335" s="1182" t="s">
        <v>2995</v>
      </c>
      <c r="C4335" s="782" t="s">
        <v>2752</v>
      </c>
      <c r="D4335" s="782" t="s">
        <v>272</v>
      </c>
      <c r="E4335" s="268" t="s">
        <v>16424</v>
      </c>
      <c r="F4335" s="272">
        <v>42403</v>
      </c>
      <c r="G4335" s="272">
        <v>42415</v>
      </c>
      <c r="H4335" s="782" t="s">
        <v>16425</v>
      </c>
      <c r="I4335" s="268" t="s">
        <v>13876</v>
      </c>
      <c r="J4335" s="118">
        <v>1</v>
      </c>
      <c r="K4335" s="118">
        <v>1</v>
      </c>
      <c r="L4335" s="118">
        <v>0</v>
      </c>
      <c r="M4335" s="117">
        <v>3796632</v>
      </c>
      <c r="N4335" s="275">
        <v>3796632</v>
      </c>
      <c r="O4335" s="275">
        <f t="shared" si="143"/>
        <v>0</v>
      </c>
      <c r="P4335" s="785">
        <f t="shared" si="144"/>
        <v>0</v>
      </c>
      <c r="Q4335" s="268" t="s">
        <v>16426</v>
      </c>
      <c r="R4335" s="271">
        <v>4217074647</v>
      </c>
      <c r="S4335" s="268" t="s">
        <v>16427</v>
      </c>
      <c r="T4335" s="272">
        <v>42468</v>
      </c>
      <c r="U4335" s="791"/>
      <c r="V4335" s="272">
        <v>42482</v>
      </c>
      <c r="W4335" s="272">
        <v>42487</v>
      </c>
      <c r="X4335" s="269" t="s">
        <v>16428</v>
      </c>
      <c r="Y4335" s="270">
        <v>3796632</v>
      </c>
      <c r="Z4335" s="268" t="s">
        <v>16426</v>
      </c>
      <c r="AA4335" s="271">
        <v>4217074647</v>
      </c>
    </row>
    <row r="4336" spans="1:27" ht="90">
      <c r="A4336" s="475" t="s">
        <v>30058</v>
      </c>
      <c r="B4336" s="1182" t="s">
        <v>2995</v>
      </c>
      <c r="C4336" s="782" t="s">
        <v>2752</v>
      </c>
      <c r="D4336" s="782" t="s">
        <v>261</v>
      </c>
      <c r="E4336" s="268" t="s">
        <v>16429</v>
      </c>
      <c r="F4336" s="791">
        <v>42447</v>
      </c>
      <c r="G4336" s="791">
        <v>42459</v>
      </c>
      <c r="H4336" s="782" t="s">
        <v>16430</v>
      </c>
      <c r="I4336" s="268" t="s">
        <v>16431</v>
      </c>
      <c r="J4336" s="118">
        <v>2</v>
      </c>
      <c r="K4336" s="118">
        <v>2</v>
      </c>
      <c r="L4336" s="118">
        <v>0</v>
      </c>
      <c r="M4336" s="275">
        <v>672550</v>
      </c>
      <c r="N4336" s="275">
        <v>470785</v>
      </c>
      <c r="O4336" s="275">
        <f t="shared" si="143"/>
        <v>201765</v>
      </c>
      <c r="P4336" s="785">
        <f t="shared" si="144"/>
        <v>30</v>
      </c>
      <c r="Q4336" s="268" t="s">
        <v>16432</v>
      </c>
      <c r="R4336" s="268">
        <v>7725294223</v>
      </c>
      <c r="S4336" s="268" t="s">
        <v>16433</v>
      </c>
      <c r="T4336" s="272">
        <v>42474</v>
      </c>
      <c r="U4336" s="791"/>
      <c r="V4336" s="272">
        <v>42486</v>
      </c>
      <c r="W4336" s="272">
        <v>42487</v>
      </c>
      <c r="X4336" s="269" t="s">
        <v>16434</v>
      </c>
      <c r="Y4336" s="270">
        <v>470785</v>
      </c>
      <c r="Z4336" s="268" t="s">
        <v>16432</v>
      </c>
      <c r="AA4336" s="268">
        <v>7725294223</v>
      </c>
    </row>
    <row r="4337" spans="1:27" ht="78.75">
      <c r="A4337" s="475" t="s">
        <v>30059</v>
      </c>
      <c r="B4337" s="1182" t="s">
        <v>2995</v>
      </c>
      <c r="C4337" s="782" t="s">
        <v>2752</v>
      </c>
      <c r="D4337" s="782" t="s">
        <v>261</v>
      </c>
      <c r="E4337" s="268" t="s">
        <v>16435</v>
      </c>
      <c r="F4337" s="791">
        <v>42446</v>
      </c>
      <c r="G4337" s="272">
        <v>42458</v>
      </c>
      <c r="H4337" s="782" t="s">
        <v>16436</v>
      </c>
      <c r="I4337" s="268" t="s">
        <v>13667</v>
      </c>
      <c r="J4337" s="118">
        <v>2</v>
      </c>
      <c r="K4337" s="118">
        <v>2</v>
      </c>
      <c r="L4337" s="118">
        <v>0</v>
      </c>
      <c r="M4337" s="275">
        <v>192209</v>
      </c>
      <c r="N4337" s="275">
        <v>173945.60000000001</v>
      </c>
      <c r="O4337" s="275">
        <f t="shared" si="143"/>
        <v>18263.399999999994</v>
      </c>
      <c r="P4337" s="785">
        <f t="shared" si="144"/>
        <v>9.5018443465186309</v>
      </c>
      <c r="Q4337" s="268" t="s">
        <v>16437</v>
      </c>
      <c r="R4337" s="268">
        <v>5408152658</v>
      </c>
      <c r="S4337" s="268" t="s">
        <v>16230</v>
      </c>
      <c r="T4337" s="272">
        <v>42473</v>
      </c>
      <c r="U4337" s="791"/>
      <c r="V4337" s="272">
        <v>42486</v>
      </c>
      <c r="W4337" s="272">
        <v>42487</v>
      </c>
      <c r="X4337" s="269" t="s">
        <v>16438</v>
      </c>
      <c r="Y4337" s="270">
        <v>173945.60000000001</v>
      </c>
      <c r="Z4337" s="268" t="s">
        <v>16437</v>
      </c>
      <c r="AA4337" s="271">
        <v>5408152658</v>
      </c>
    </row>
    <row r="4338" spans="1:27" ht="67.5">
      <c r="A4338" s="475" t="s">
        <v>30060</v>
      </c>
      <c r="B4338" s="1182" t="s">
        <v>2995</v>
      </c>
      <c r="C4338" s="782" t="s">
        <v>2752</v>
      </c>
      <c r="D4338" s="782" t="s">
        <v>261</v>
      </c>
      <c r="E4338" s="268" t="s">
        <v>16439</v>
      </c>
      <c r="F4338" s="791">
        <v>42447</v>
      </c>
      <c r="G4338" s="791">
        <v>42459</v>
      </c>
      <c r="H4338" s="782" t="s">
        <v>16440</v>
      </c>
      <c r="I4338" s="268" t="s">
        <v>14899</v>
      </c>
      <c r="J4338" s="118">
        <v>5</v>
      </c>
      <c r="K4338" s="118">
        <v>4</v>
      </c>
      <c r="L4338" s="118">
        <v>1</v>
      </c>
      <c r="M4338" s="275">
        <v>71680.820000000007</v>
      </c>
      <c r="N4338" s="275">
        <v>33489.599999999999</v>
      </c>
      <c r="O4338" s="275">
        <f t="shared" si="143"/>
        <v>38191.220000000008</v>
      </c>
      <c r="P4338" s="785">
        <f t="shared" si="144"/>
        <v>53.27955232654984</v>
      </c>
      <c r="Q4338" s="268" t="s">
        <v>16441</v>
      </c>
      <c r="R4338" s="268">
        <v>4212032280</v>
      </c>
      <c r="S4338" s="268" t="s">
        <v>16442</v>
      </c>
      <c r="T4338" s="272">
        <v>42474</v>
      </c>
      <c r="U4338" s="791"/>
      <c r="V4338" s="272">
        <v>42486</v>
      </c>
      <c r="W4338" s="272">
        <v>42487</v>
      </c>
      <c r="X4338" s="269" t="s">
        <v>16443</v>
      </c>
      <c r="Y4338" s="270">
        <v>33489.599999999999</v>
      </c>
      <c r="Z4338" s="268" t="s">
        <v>16441</v>
      </c>
      <c r="AA4338" s="268">
        <v>4212032280</v>
      </c>
    </row>
    <row r="4339" spans="1:27" ht="67.5">
      <c r="A4339" s="475" t="s">
        <v>30061</v>
      </c>
      <c r="B4339" s="1182" t="s">
        <v>2995</v>
      </c>
      <c r="C4339" s="782" t="s">
        <v>2752</v>
      </c>
      <c r="D4339" s="782" t="s">
        <v>272</v>
      </c>
      <c r="E4339" s="268" t="s">
        <v>16444</v>
      </c>
      <c r="F4339" s="791">
        <v>42446</v>
      </c>
      <c r="G4339" s="272">
        <v>42458</v>
      </c>
      <c r="H4339" s="782" t="s">
        <v>16445</v>
      </c>
      <c r="I4339" s="271" t="s">
        <v>13344</v>
      </c>
      <c r="J4339" s="118">
        <v>1</v>
      </c>
      <c r="K4339" s="118">
        <v>1</v>
      </c>
      <c r="L4339" s="118">
        <v>0</v>
      </c>
      <c r="M4339" s="117">
        <v>114119</v>
      </c>
      <c r="N4339" s="275">
        <v>113685</v>
      </c>
      <c r="O4339" s="275">
        <f t="shared" si="143"/>
        <v>434</v>
      </c>
      <c r="P4339" s="785">
        <f t="shared" si="144"/>
        <v>0.38030476958262865</v>
      </c>
      <c r="Q4339" s="268" t="s">
        <v>16446</v>
      </c>
      <c r="R4339" s="268">
        <v>1901120601</v>
      </c>
      <c r="S4339" s="268" t="s">
        <v>16447</v>
      </c>
      <c r="T4339" s="272">
        <v>42468</v>
      </c>
      <c r="U4339" s="791"/>
      <c r="V4339" s="272">
        <v>42486</v>
      </c>
      <c r="W4339" s="272">
        <v>42487</v>
      </c>
      <c r="X4339" s="269" t="s">
        <v>16448</v>
      </c>
      <c r="Y4339" s="270">
        <v>113685</v>
      </c>
      <c r="Z4339" s="268" t="s">
        <v>16446</v>
      </c>
      <c r="AA4339" s="268">
        <v>1901120601</v>
      </c>
    </row>
    <row r="4340" spans="1:27" ht="101.25">
      <c r="A4340" s="475" t="s">
        <v>30062</v>
      </c>
      <c r="B4340" s="1182" t="s">
        <v>2995</v>
      </c>
      <c r="C4340" s="782" t="s">
        <v>2752</v>
      </c>
      <c r="D4340" s="782" t="s">
        <v>272</v>
      </c>
      <c r="E4340" s="268" t="s">
        <v>16449</v>
      </c>
      <c r="F4340" s="791">
        <v>42447</v>
      </c>
      <c r="G4340" s="272">
        <v>42459</v>
      </c>
      <c r="H4340" s="782" t="s">
        <v>16450</v>
      </c>
      <c r="I4340" s="268" t="s">
        <v>1268</v>
      </c>
      <c r="J4340" s="118">
        <v>1</v>
      </c>
      <c r="K4340" s="118">
        <v>1</v>
      </c>
      <c r="L4340" s="118">
        <v>0</v>
      </c>
      <c r="M4340" s="117">
        <v>584139.84</v>
      </c>
      <c r="N4340" s="275">
        <v>581219.14</v>
      </c>
      <c r="O4340" s="275">
        <f t="shared" si="143"/>
        <v>2920.6999999999534</v>
      </c>
      <c r="P4340" s="785">
        <f t="shared" si="144"/>
        <v>0.50000013695349954</v>
      </c>
      <c r="Q4340" s="268" t="s">
        <v>16451</v>
      </c>
      <c r="R4340" s="268">
        <v>4252007178</v>
      </c>
      <c r="S4340" s="268" t="s">
        <v>2997</v>
      </c>
      <c r="T4340" s="272">
        <v>42474</v>
      </c>
      <c r="U4340" s="791"/>
      <c r="V4340" s="272">
        <v>42486</v>
      </c>
      <c r="W4340" s="272">
        <v>42487</v>
      </c>
      <c r="X4340" s="269" t="s">
        <v>16452</v>
      </c>
      <c r="Y4340" s="270">
        <v>581219.14</v>
      </c>
      <c r="Z4340" s="268" t="s">
        <v>16451</v>
      </c>
      <c r="AA4340" s="268">
        <v>4252007178</v>
      </c>
    </row>
    <row r="4341" spans="1:27" ht="112.5">
      <c r="A4341" s="475" t="s">
        <v>30063</v>
      </c>
      <c r="B4341" s="1182" t="s">
        <v>2995</v>
      </c>
      <c r="C4341" s="782" t="s">
        <v>2752</v>
      </c>
      <c r="D4341" s="782" t="s">
        <v>261</v>
      </c>
      <c r="E4341" s="268" t="s">
        <v>16453</v>
      </c>
      <c r="F4341" s="791">
        <v>42447</v>
      </c>
      <c r="G4341" s="272">
        <v>42459</v>
      </c>
      <c r="H4341" s="782" t="s">
        <v>16454</v>
      </c>
      <c r="I4341" s="268" t="s">
        <v>1340</v>
      </c>
      <c r="J4341" s="118">
        <v>2</v>
      </c>
      <c r="K4341" s="118">
        <v>2</v>
      </c>
      <c r="L4341" s="118">
        <v>0</v>
      </c>
      <c r="M4341" s="275">
        <v>157900</v>
      </c>
      <c r="N4341" s="275">
        <v>156321</v>
      </c>
      <c r="O4341" s="275">
        <f t="shared" si="143"/>
        <v>1579</v>
      </c>
      <c r="P4341" s="785">
        <f t="shared" si="144"/>
        <v>1</v>
      </c>
      <c r="Q4341" s="268" t="s">
        <v>1387</v>
      </c>
      <c r="R4341" s="268">
        <v>4205307431</v>
      </c>
      <c r="S4341" s="268" t="s">
        <v>16455</v>
      </c>
      <c r="T4341" s="272">
        <v>42474</v>
      </c>
      <c r="U4341" s="791"/>
      <c r="V4341" s="272">
        <v>42486</v>
      </c>
      <c r="W4341" s="272">
        <v>42487</v>
      </c>
      <c r="X4341" s="269" t="s">
        <v>16456</v>
      </c>
      <c r="Y4341" s="270">
        <v>156321</v>
      </c>
      <c r="Z4341" s="268" t="s">
        <v>1387</v>
      </c>
      <c r="AA4341" s="271">
        <v>4205307431</v>
      </c>
    </row>
    <row r="4342" spans="1:27" ht="112.5">
      <c r="A4342" s="475" t="s">
        <v>30064</v>
      </c>
      <c r="B4342" s="1182" t="s">
        <v>2995</v>
      </c>
      <c r="C4342" s="782" t="s">
        <v>2752</v>
      </c>
      <c r="D4342" s="782" t="s">
        <v>261</v>
      </c>
      <c r="E4342" s="268" t="s">
        <v>16457</v>
      </c>
      <c r="F4342" s="791">
        <v>42447</v>
      </c>
      <c r="G4342" s="272">
        <v>42459</v>
      </c>
      <c r="H4342" s="782" t="s">
        <v>16458</v>
      </c>
      <c r="I4342" s="268" t="s">
        <v>1334</v>
      </c>
      <c r="J4342" s="118">
        <v>2</v>
      </c>
      <c r="K4342" s="118">
        <v>2</v>
      </c>
      <c r="L4342" s="118">
        <v>0</v>
      </c>
      <c r="M4342" s="275">
        <v>173010</v>
      </c>
      <c r="N4342" s="275">
        <v>124404.85</v>
      </c>
      <c r="O4342" s="275">
        <f t="shared" si="143"/>
        <v>48605.149999999994</v>
      </c>
      <c r="P4342" s="785">
        <f t="shared" si="144"/>
        <v>28.093838506444712</v>
      </c>
      <c r="Q4342" s="268" t="s">
        <v>1387</v>
      </c>
      <c r="R4342" s="271">
        <v>4205307431</v>
      </c>
      <c r="S4342" s="661" t="s">
        <v>16459</v>
      </c>
      <c r="T4342" s="272">
        <v>42474</v>
      </c>
      <c r="U4342" s="791"/>
      <c r="V4342" s="272">
        <v>42486</v>
      </c>
      <c r="W4342" s="272">
        <v>42487</v>
      </c>
      <c r="X4342" s="269" t="s">
        <v>16460</v>
      </c>
      <c r="Y4342" s="270">
        <v>124404.85</v>
      </c>
      <c r="Z4342" s="268" t="s">
        <v>1387</v>
      </c>
      <c r="AA4342" s="271">
        <v>4205307431</v>
      </c>
    </row>
    <row r="4343" spans="1:27" ht="90">
      <c r="A4343" s="475" t="s">
        <v>30065</v>
      </c>
      <c r="B4343" s="1182" t="s">
        <v>2995</v>
      </c>
      <c r="C4343" s="782" t="s">
        <v>2752</v>
      </c>
      <c r="D4343" s="782" t="s">
        <v>272</v>
      </c>
      <c r="E4343" s="268" t="s">
        <v>16461</v>
      </c>
      <c r="F4343" s="791">
        <v>42447</v>
      </c>
      <c r="G4343" s="272">
        <v>42459</v>
      </c>
      <c r="H4343" s="782" t="s">
        <v>16462</v>
      </c>
      <c r="I4343" s="268" t="s">
        <v>2642</v>
      </c>
      <c r="J4343" s="118">
        <v>1</v>
      </c>
      <c r="K4343" s="118">
        <v>1</v>
      </c>
      <c r="L4343" s="118">
        <v>0</v>
      </c>
      <c r="M4343" s="117">
        <v>177807.24</v>
      </c>
      <c r="N4343" s="275">
        <v>176292</v>
      </c>
      <c r="O4343" s="275">
        <f t="shared" si="143"/>
        <v>1515.2399999999907</v>
      </c>
      <c r="P4343" s="785">
        <f t="shared" si="144"/>
        <v>0.85218127225864981</v>
      </c>
      <c r="Q4343" s="268" t="s">
        <v>16463</v>
      </c>
      <c r="R4343" s="268">
        <v>4220039868</v>
      </c>
      <c r="S4343" s="268" t="s">
        <v>16464</v>
      </c>
      <c r="T4343" s="272">
        <v>42468</v>
      </c>
      <c r="U4343" s="791"/>
      <c r="V4343" s="272">
        <v>42485</v>
      </c>
      <c r="W4343" s="272">
        <v>42487</v>
      </c>
      <c r="X4343" s="269" t="s">
        <v>16465</v>
      </c>
      <c r="Y4343" s="270">
        <v>176292</v>
      </c>
      <c r="Z4343" s="268" t="s">
        <v>16463</v>
      </c>
      <c r="AA4343" s="268">
        <v>4220039868</v>
      </c>
    </row>
    <row r="4344" spans="1:27" ht="78.75">
      <c r="A4344" s="475" t="s">
        <v>30066</v>
      </c>
      <c r="B4344" s="1182" t="s">
        <v>2995</v>
      </c>
      <c r="C4344" s="782" t="s">
        <v>2752</v>
      </c>
      <c r="D4344" s="782" t="s">
        <v>261</v>
      </c>
      <c r="E4344" s="268" t="s">
        <v>16466</v>
      </c>
      <c r="F4344" s="791">
        <v>42451</v>
      </c>
      <c r="G4344" s="272">
        <v>42461</v>
      </c>
      <c r="H4344" s="782" t="s">
        <v>16467</v>
      </c>
      <c r="I4344" s="268" t="s">
        <v>16468</v>
      </c>
      <c r="J4344" s="118">
        <v>2</v>
      </c>
      <c r="K4344" s="118">
        <v>2</v>
      </c>
      <c r="L4344" s="118">
        <v>0</v>
      </c>
      <c r="M4344" s="275">
        <v>88736.12</v>
      </c>
      <c r="N4344" s="275">
        <v>76312.639999999999</v>
      </c>
      <c r="O4344" s="275">
        <f t="shared" si="143"/>
        <v>12423.479999999996</v>
      </c>
      <c r="P4344" s="785">
        <f t="shared" si="144"/>
        <v>14.000476919657967</v>
      </c>
      <c r="Q4344" s="268" t="s">
        <v>16469</v>
      </c>
      <c r="R4344" s="268">
        <v>4253012727</v>
      </c>
      <c r="S4344" s="268" t="s">
        <v>16470</v>
      </c>
      <c r="T4344" s="272">
        <v>42475</v>
      </c>
      <c r="U4344" s="791"/>
      <c r="V4344" s="272">
        <v>42487</v>
      </c>
      <c r="W4344" s="272">
        <v>42487</v>
      </c>
      <c r="X4344" s="269" t="s">
        <v>16471</v>
      </c>
      <c r="Y4344" s="270">
        <v>76312.639999999999</v>
      </c>
      <c r="Z4344" s="268" t="s">
        <v>16469</v>
      </c>
      <c r="AA4344" s="268">
        <v>4253012727</v>
      </c>
    </row>
    <row r="4345" spans="1:27" ht="78.75">
      <c r="A4345" s="475" t="s">
        <v>30067</v>
      </c>
      <c r="B4345" s="1182" t="s">
        <v>2995</v>
      </c>
      <c r="C4345" s="782" t="s">
        <v>2752</v>
      </c>
      <c r="D4345" s="782" t="s">
        <v>272</v>
      </c>
      <c r="E4345" s="268" t="s">
        <v>16444</v>
      </c>
      <c r="F4345" s="791">
        <v>42446</v>
      </c>
      <c r="G4345" s="272">
        <v>42458</v>
      </c>
      <c r="H4345" s="782" t="s">
        <v>16472</v>
      </c>
      <c r="I4345" s="268" t="s">
        <v>16473</v>
      </c>
      <c r="J4345" s="118">
        <v>1</v>
      </c>
      <c r="K4345" s="118">
        <v>1</v>
      </c>
      <c r="L4345" s="118">
        <v>0</v>
      </c>
      <c r="M4345" s="117">
        <v>68598</v>
      </c>
      <c r="N4345" s="275">
        <v>68598</v>
      </c>
      <c r="O4345" s="275">
        <f t="shared" si="143"/>
        <v>0</v>
      </c>
      <c r="P4345" s="785">
        <f t="shared" si="144"/>
        <v>0</v>
      </c>
      <c r="Q4345" s="268" t="s">
        <v>16474</v>
      </c>
      <c r="R4345" s="268">
        <v>4205264700</v>
      </c>
      <c r="S4345" s="268" t="s">
        <v>16475</v>
      </c>
      <c r="T4345" s="272">
        <v>42468</v>
      </c>
      <c r="U4345" s="791"/>
      <c r="V4345" s="272">
        <v>42482</v>
      </c>
      <c r="W4345" s="272">
        <v>42486</v>
      </c>
      <c r="X4345" s="269" t="s">
        <v>16476</v>
      </c>
      <c r="Y4345" s="270">
        <v>68598</v>
      </c>
      <c r="Z4345" s="268" t="s">
        <v>16474</v>
      </c>
      <c r="AA4345" s="268">
        <v>4205264700</v>
      </c>
    </row>
    <row r="4346" spans="1:27" ht="78.75">
      <c r="A4346" s="475" t="s">
        <v>30068</v>
      </c>
      <c r="B4346" s="1182" t="s">
        <v>2995</v>
      </c>
      <c r="C4346" s="782" t="s">
        <v>2752</v>
      </c>
      <c r="D4346" s="782" t="s">
        <v>261</v>
      </c>
      <c r="E4346" s="268" t="s">
        <v>16477</v>
      </c>
      <c r="F4346" s="272">
        <v>42433</v>
      </c>
      <c r="G4346" s="272">
        <v>42445</v>
      </c>
      <c r="H4346" s="782" t="s">
        <v>16478</v>
      </c>
      <c r="I4346" s="268" t="s">
        <v>16479</v>
      </c>
      <c r="J4346" s="118">
        <v>4</v>
      </c>
      <c r="K4346" s="118">
        <v>3</v>
      </c>
      <c r="L4346" s="118">
        <v>1</v>
      </c>
      <c r="M4346" s="275">
        <v>245768.58</v>
      </c>
      <c r="N4346" s="275">
        <v>204416.99</v>
      </c>
      <c r="O4346" s="275">
        <f t="shared" ref="O4346:O4409" si="145">M4346-N4346</f>
        <v>41351.589999999997</v>
      </c>
      <c r="P4346" s="785">
        <f t="shared" ref="P4346:P4409" si="146">(M4346-N4346)/M4346*100</f>
        <v>16.825417634752171</v>
      </c>
      <c r="Q4346" s="268" t="s">
        <v>16480</v>
      </c>
      <c r="R4346" s="268">
        <v>5401373344</v>
      </c>
      <c r="S4346" s="268" t="s">
        <v>16481</v>
      </c>
      <c r="T4346" s="272">
        <v>42461</v>
      </c>
      <c r="U4346" s="791"/>
      <c r="V4346" s="272">
        <v>42481</v>
      </c>
      <c r="W4346" s="272">
        <v>42485</v>
      </c>
      <c r="X4346" s="269" t="s">
        <v>16482</v>
      </c>
      <c r="Y4346" s="270">
        <v>204416.99</v>
      </c>
      <c r="Z4346" s="268" t="s">
        <v>16480</v>
      </c>
      <c r="AA4346" s="268">
        <v>5401373344</v>
      </c>
    </row>
    <row r="4347" spans="1:27" ht="78.75">
      <c r="A4347" s="475" t="s">
        <v>30069</v>
      </c>
      <c r="B4347" s="1182" t="s">
        <v>2995</v>
      </c>
      <c r="C4347" s="782" t="s">
        <v>2752</v>
      </c>
      <c r="D4347" s="782" t="s">
        <v>261</v>
      </c>
      <c r="E4347" s="268" t="s">
        <v>16483</v>
      </c>
      <c r="F4347" s="272">
        <v>42440</v>
      </c>
      <c r="G4347" s="272">
        <v>42451</v>
      </c>
      <c r="H4347" s="782" t="s">
        <v>16484</v>
      </c>
      <c r="I4347" s="268" t="s">
        <v>14975</v>
      </c>
      <c r="J4347" s="118">
        <v>3</v>
      </c>
      <c r="K4347" s="118">
        <v>3</v>
      </c>
      <c r="L4347" s="118">
        <v>0</v>
      </c>
      <c r="M4347" s="275">
        <v>801760.68</v>
      </c>
      <c r="N4347" s="275">
        <v>588973.6</v>
      </c>
      <c r="O4347" s="275">
        <f t="shared" si="145"/>
        <v>212787.08000000007</v>
      </c>
      <c r="P4347" s="785">
        <f t="shared" si="146"/>
        <v>26.539974497128004</v>
      </c>
      <c r="Q4347" s="268" t="s">
        <v>16485</v>
      </c>
      <c r="R4347" s="268">
        <v>4221017810</v>
      </c>
      <c r="S4347" s="268" t="s">
        <v>16486</v>
      </c>
      <c r="T4347" s="272">
        <v>42464</v>
      </c>
      <c r="U4347" s="791"/>
      <c r="V4347" s="272">
        <v>42480</v>
      </c>
      <c r="W4347" s="272">
        <v>42482</v>
      </c>
      <c r="X4347" s="269" t="s">
        <v>16487</v>
      </c>
      <c r="Y4347" s="270">
        <v>588973.6</v>
      </c>
      <c r="Z4347" s="268" t="s">
        <v>16485</v>
      </c>
      <c r="AA4347" s="268">
        <v>4221017810</v>
      </c>
    </row>
    <row r="4348" spans="1:27" ht="90">
      <c r="A4348" s="475" t="s">
        <v>30070</v>
      </c>
      <c r="B4348" s="1182" t="s">
        <v>2995</v>
      </c>
      <c r="C4348" s="782" t="s">
        <v>2752</v>
      </c>
      <c r="D4348" s="782" t="s">
        <v>261</v>
      </c>
      <c r="E4348" s="268" t="s">
        <v>16393</v>
      </c>
      <c r="F4348" s="272">
        <v>42438</v>
      </c>
      <c r="G4348" s="272">
        <v>42450</v>
      </c>
      <c r="H4348" s="782" t="s">
        <v>16488</v>
      </c>
      <c r="I4348" s="268" t="s">
        <v>15443</v>
      </c>
      <c r="J4348" s="118">
        <v>4</v>
      </c>
      <c r="K4348" s="118">
        <v>4</v>
      </c>
      <c r="L4348" s="118">
        <v>0</v>
      </c>
      <c r="M4348" s="275">
        <v>191750</v>
      </c>
      <c r="N4348" s="275">
        <v>161065</v>
      </c>
      <c r="O4348" s="275">
        <f t="shared" si="145"/>
        <v>30685</v>
      </c>
      <c r="P4348" s="785">
        <f t="shared" si="146"/>
        <v>16.002607561929597</v>
      </c>
      <c r="Q4348" s="268" t="s">
        <v>16407</v>
      </c>
      <c r="R4348" s="268">
        <v>4217040736</v>
      </c>
      <c r="S4348" s="268" t="s">
        <v>16385</v>
      </c>
      <c r="T4348" s="272">
        <v>42464</v>
      </c>
      <c r="U4348" s="791"/>
      <c r="V4348" s="272">
        <v>42480</v>
      </c>
      <c r="W4348" s="272">
        <v>42482</v>
      </c>
      <c r="X4348" s="269" t="s">
        <v>16489</v>
      </c>
      <c r="Y4348" s="270">
        <v>161065</v>
      </c>
      <c r="Z4348" s="268" t="s">
        <v>16407</v>
      </c>
      <c r="AA4348" s="268">
        <v>4217040736</v>
      </c>
    </row>
    <row r="4349" spans="1:27" ht="67.5">
      <c r="A4349" s="475" t="s">
        <v>30071</v>
      </c>
      <c r="B4349" s="1182" t="s">
        <v>2995</v>
      </c>
      <c r="C4349" s="782" t="s">
        <v>2752</v>
      </c>
      <c r="D4349" s="782" t="s">
        <v>272</v>
      </c>
      <c r="E4349" s="268" t="s">
        <v>16189</v>
      </c>
      <c r="F4349" s="272">
        <v>42445</v>
      </c>
      <c r="G4349" s="272">
        <v>42467</v>
      </c>
      <c r="H4349" s="782" t="s">
        <v>16490</v>
      </c>
      <c r="I4349" s="268" t="s">
        <v>14744</v>
      </c>
      <c r="J4349" s="118">
        <v>1</v>
      </c>
      <c r="K4349" s="118">
        <v>1</v>
      </c>
      <c r="L4349" s="118">
        <v>0</v>
      </c>
      <c r="M4349" s="117">
        <v>34495.800000000003</v>
      </c>
      <c r="N4349" s="275">
        <v>33775.5</v>
      </c>
      <c r="O4349" s="275">
        <f t="shared" si="145"/>
        <v>720.30000000000291</v>
      </c>
      <c r="P4349" s="785">
        <f t="shared" si="146"/>
        <v>2.0880802880350733</v>
      </c>
      <c r="Q4349" s="268" t="s">
        <v>16491</v>
      </c>
      <c r="R4349" s="268">
        <v>7726311464</v>
      </c>
      <c r="S4349" s="268" t="s">
        <v>16492</v>
      </c>
      <c r="T4349" s="272">
        <v>42465</v>
      </c>
      <c r="U4349" s="791"/>
      <c r="V4349" s="272">
        <v>42480</v>
      </c>
      <c r="W4349" s="272">
        <v>42482</v>
      </c>
      <c r="X4349" s="269" t="s">
        <v>16493</v>
      </c>
      <c r="Y4349" s="270">
        <v>33775.5</v>
      </c>
      <c r="Z4349" s="268" t="s">
        <v>16491</v>
      </c>
      <c r="AA4349" s="268">
        <v>7726311464</v>
      </c>
    </row>
    <row r="4350" spans="1:27" ht="78.75">
      <c r="A4350" s="475" t="s">
        <v>30072</v>
      </c>
      <c r="B4350" s="1182" t="s">
        <v>2995</v>
      </c>
      <c r="C4350" s="782" t="s">
        <v>2752</v>
      </c>
      <c r="D4350" s="782" t="s">
        <v>261</v>
      </c>
      <c r="E4350" s="268" t="s">
        <v>16189</v>
      </c>
      <c r="F4350" s="272">
        <v>42440</v>
      </c>
      <c r="G4350" s="272">
        <v>42451</v>
      </c>
      <c r="H4350" s="782" t="s">
        <v>16494</v>
      </c>
      <c r="I4350" s="268" t="s">
        <v>14436</v>
      </c>
      <c r="J4350" s="118">
        <v>3</v>
      </c>
      <c r="K4350" s="118">
        <v>3</v>
      </c>
      <c r="L4350" s="118">
        <v>0</v>
      </c>
      <c r="M4350" s="275">
        <v>88246</v>
      </c>
      <c r="N4350" s="275">
        <v>78464</v>
      </c>
      <c r="O4350" s="275">
        <f t="shared" si="145"/>
        <v>9782</v>
      </c>
      <c r="P4350" s="785">
        <f t="shared" si="146"/>
        <v>11.084921696167532</v>
      </c>
      <c r="Q4350" s="268" t="s">
        <v>16495</v>
      </c>
      <c r="R4350" s="268">
        <v>5408130693</v>
      </c>
      <c r="S4350" s="268" t="s">
        <v>16496</v>
      </c>
      <c r="T4350" s="272">
        <v>42464</v>
      </c>
      <c r="U4350" s="791"/>
      <c r="V4350" s="272">
        <v>42480</v>
      </c>
      <c r="W4350" s="272">
        <v>42481</v>
      </c>
      <c r="X4350" s="269" t="s">
        <v>16497</v>
      </c>
      <c r="Y4350" s="270">
        <v>78464</v>
      </c>
      <c r="Z4350" s="268" t="s">
        <v>16495</v>
      </c>
      <c r="AA4350" s="268">
        <v>5408130693</v>
      </c>
    </row>
    <row r="4351" spans="1:27" ht="78.75">
      <c r="A4351" s="475" t="s">
        <v>30073</v>
      </c>
      <c r="B4351" s="1182" t="s">
        <v>2995</v>
      </c>
      <c r="C4351" s="782" t="s">
        <v>2752</v>
      </c>
      <c r="D4351" s="782" t="s">
        <v>261</v>
      </c>
      <c r="E4351" s="268" t="s">
        <v>16189</v>
      </c>
      <c r="F4351" s="272">
        <v>42440</v>
      </c>
      <c r="G4351" s="272">
        <v>42451</v>
      </c>
      <c r="H4351" s="782" t="s">
        <v>16498</v>
      </c>
      <c r="I4351" s="268" t="s">
        <v>14436</v>
      </c>
      <c r="J4351" s="118">
        <v>2</v>
      </c>
      <c r="K4351" s="118">
        <v>2</v>
      </c>
      <c r="L4351" s="118">
        <v>0</v>
      </c>
      <c r="M4351" s="275">
        <v>88508</v>
      </c>
      <c r="N4351" s="275">
        <v>82200</v>
      </c>
      <c r="O4351" s="275">
        <f t="shared" si="145"/>
        <v>6308</v>
      </c>
      <c r="P4351" s="785">
        <f t="shared" si="146"/>
        <v>7.1270393636733402</v>
      </c>
      <c r="Q4351" s="268" t="s">
        <v>16495</v>
      </c>
      <c r="R4351" s="268">
        <v>5408130693</v>
      </c>
      <c r="S4351" s="268" t="s">
        <v>16496</v>
      </c>
      <c r="T4351" s="272">
        <v>42464</v>
      </c>
      <c r="U4351" s="791"/>
      <c r="V4351" s="272">
        <v>42480</v>
      </c>
      <c r="W4351" s="272">
        <v>42481</v>
      </c>
      <c r="X4351" s="269" t="s">
        <v>16499</v>
      </c>
      <c r="Y4351" s="270">
        <v>82200</v>
      </c>
      <c r="Z4351" s="268" t="s">
        <v>16495</v>
      </c>
      <c r="AA4351" s="268">
        <v>5408130693</v>
      </c>
    </row>
    <row r="4352" spans="1:27" ht="78.75">
      <c r="A4352" s="475" t="s">
        <v>30074</v>
      </c>
      <c r="B4352" s="1182" t="s">
        <v>2995</v>
      </c>
      <c r="C4352" s="782" t="s">
        <v>2752</v>
      </c>
      <c r="D4352" s="782" t="s">
        <v>830</v>
      </c>
      <c r="E4352" s="268" t="s">
        <v>16500</v>
      </c>
      <c r="F4352" s="272">
        <v>42467</v>
      </c>
      <c r="G4352" s="272">
        <v>42475</v>
      </c>
      <c r="H4352" s="782" t="s">
        <v>16501</v>
      </c>
      <c r="I4352" s="268" t="s">
        <v>992</v>
      </c>
      <c r="J4352" s="118"/>
      <c r="K4352" s="118"/>
      <c r="L4352" s="118"/>
      <c r="M4352" s="117">
        <v>295577.03999999998</v>
      </c>
      <c r="N4352" s="117">
        <v>295577.03999999998</v>
      </c>
      <c r="O4352" s="275">
        <f t="shared" si="145"/>
        <v>0</v>
      </c>
      <c r="P4352" s="785">
        <f t="shared" si="146"/>
        <v>0</v>
      </c>
      <c r="Q4352" s="268" t="s">
        <v>16502</v>
      </c>
      <c r="R4352" s="271">
        <v>4253997880</v>
      </c>
      <c r="S4352" s="661" t="s">
        <v>16503</v>
      </c>
      <c r="T4352" s="272"/>
      <c r="U4352" s="791"/>
      <c r="V4352" s="272">
        <v>42478</v>
      </c>
      <c r="W4352" s="272">
        <v>42479</v>
      </c>
      <c r="X4352" s="269" t="s">
        <v>16504</v>
      </c>
      <c r="Y4352" s="763">
        <v>295577.03999999998</v>
      </c>
      <c r="Z4352" s="268" t="s">
        <v>16502</v>
      </c>
      <c r="AA4352" s="271">
        <v>4253997880</v>
      </c>
    </row>
    <row r="4353" spans="1:27" ht="78.75">
      <c r="A4353" s="475" t="s">
        <v>30075</v>
      </c>
      <c r="B4353" s="1182" t="s">
        <v>2995</v>
      </c>
      <c r="C4353" s="782" t="s">
        <v>2752</v>
      </c>
      <c r="D4353" s="782" t="s">
        <v>830</v>
      </c>
      <c r="E4353" s="268" t="s">
        <v>16387</v>
      </c>
      <c r="F4353" s="272">
        <v>42458</v>
      </c>
      <c r="G4353" s="272">
        <v>42475</v>
      </c>
      <c r="H4353" s="782" t="s">
        <v>16505</v>
      </c>
      <c r="I4353" s="268" t="s">
        <v>992</v>
      </c>
      <c r="J4353" s="118"/>
      <c r="K4353" s="118"/>
      <c r="L4353" s="118"/>
      <c r="M4353" s="117">
        <v>26735.52</v>
      </c>
      <c r="N4353" s="117">
        <v>26735.52</v>
      </c>
      <c r="O4353" s="275">
        <f t="shared" si="145"/>
        <v>0</v>
      </c>
      <c r="P4353" s="785">
        <f t="shared" si="146"/>
        <v>0</v>
      </c>
      <c r="Q4353" s="268" t="s">
        <v>16502</v>
      </c>
      <c r="R4353" s="271">
        <v>4253997880</v>
      </c>
      <c r="S4353" s="661" t="s">
        <v>16503</v>
      </c>
      <c r="T4353" s="272"/>
      <c r="U4353" s="791"/>
      <c r="V4353" s="272">
        <v>42479</v>
      </c>
      <c r="W4353" s="272">
        <v>42479</v>
      </c>
      <c r="X4353" s="269" t="s">
        <v>16506</v>
      </c>
      <c r="Y4353" s="763">
        <v>26735.52</v>
      </c>
      <c r="Z4353" s="268" t="s">
        <v>16502</v>
      </c>
      <c r="AA4353" s="271">
        <v>4253997880</v>
      </c>
    </row>
    <row r="4354" spans="1:27" ht="78.75">
      <c r="A4354" s="475" t="s">
        <v>30076</v>
      </c>
      <c r="B4354" s="1182" t="s">
        <v>2995</v>
      </c>
      <c r="C4354" s="782" t="s">
        <v>2752</v>
      </c>
      <c r="D4354" s="782" t="s">
        <v>261</v>
      </c>
      <c r="E4354" s="268" t="s">
        <v>16189</v>
      </c>
      <c r="F4354" s="272">
        <v>42433</v>
      </c>
      <c r="G4354" s="272">
        <v>42444</v>
      </c>
      <c r="H4354" s="782" t="s">
        <v>16507</v>
      </c>
      <c r="I4354" s="268" t="s">
        <v>13996</v>
      </c>
      <c r="J4354" s="118">
        <v>2</v>
      </c>
      <c r="K4354" s="118">
        <v>2</v>
      </c>
      <c r="L4354" s="118">
        <v>0</v>
      </c>
      <c r="M4354" s="275">
        <v>15373.2</v>
      </c>
      <c r="N4354" s="275">
        <v>14600</v>
      </c>
      <c r="O4354" s="275">
        <f t="shared" si="145"/>
        <v>773.20000000000073</v>
      </c>
      <c r="P4354" s="785">
        <f t="shared" si="146"/>
        <v>5.0295319126792126</v>
      </c>
      <c r="Q4354" s="268" t="s">
        <v>16508</v>
      </c>
      <c r="R4354" s="268">
        <v>5408130693</v>
      </c>
      <c r="S4354" s="268" t="s">
        <v>16496</v>
      </c>
      <c r="T4354" s="272">
        <v>42457</v>
      </c>
      <c r="U4354" s="791"/>
      <c r="V4354" s="272">
        <v>42471</v>
      </c>
      <c r="W4354" s="272">
        <v>42474</v>
      </c>
      <c r="X4354" s="269" t="s">
        <v>16509</v>
      </c>
      <c r="Y4354" s="270">
        <v>14600</v>
      </c>
      <c r="Z4354" s="268" t="s">
        <v>16508</v>
      </c>
      <c r="AA4354" s="268">
        <v>5408130693</v>
      </c>
    </row>
    <row r="4355" spans="1:27" ht="78.75">
      <c r="A4355" s="475" t="s">
        <v>30077</v>
      </c>
      <c r="B4355" s="1182" t="s">
        <v>2995</v>
      </c>
      <c r="C4355" s="782" t="s">
        <v>2752</v>
      </c>
      <c r="D4355" s="782" t="s">
        <v>272</v>
      </c>
      <c r="E4355" s="268" t="s">
        <v>16333</v>
      </c>
      <c r="F4355" s="272">
        <v>42431</v>
      </c>
      <c r="G4355" s="272">
        <v>42443</v>
      </c>
      <c r="H4355" s="782" t="s">
        <v>16510</v>
      </c>
      <c r="I4355" s="789" t="s">
        <v>13355</v>
      </c>
      <c r="J4355" s="118">
        <v>1</v>
      </c>
      <c r="K4355" s="118">
        <v>1</v>
      </c>
      <c r="L4355" s="118">
        <v>0</v>
      </c>
      <c r="M4355" s="117">
        <v>1072869.1100000001</v>
      </c>
      <c r="N4355" s="275">
        <v>1072869.1100000001</v>
      </c>
      <c r="O4355" s="275">
        <f t="shared" si="145"/>
        <v>0</v>
      </c>
      <c r="P4355" s="785">
        <f t="shared" si="146"/>
        <v>0</v>
      </c>
      <c r="Q4355" s="268" t="s">
        <v>13400</v>
      </c>
      <c r="R4355" s="271">
        <v>4253029960</v>
      </c>
      <c r="S4355" s="268" t="s">
        <v>16336</v>
      </c>
      <c r="T4355" s="272">
        <v>42459</v>
      </c>
      <c r="U4355" s="791"/>
      <c r="V4355" s="272">
        <v>42471</v>
      </c>
      <c r="W4355" s="272">
        <v>42474</v>
      </c>
      <c r="X4355" s="269" t="s">
        <v>16511</v>
      </c>
      <c r="Y4355" s="270">
        <v>1072869.1100000001</v>
      </c>
      <c r="Z4355" s="268" t="s">
        <v>13400</v>
      </c>
      <c r="AA4355" s="271">
        <v>4253029960</v>
      </c>
    </row>
    <row r="4356" spans="1:27" ht="67.5">
      <c r="A4356" s="475" t="s">
        <v>30078</v>
      </c>
      <c r="B4356" s="1182" t="s">
        <v>2995</v>
      </c>
      <c r="C4356" s="782" t="s">
        <v>2752</v>
      </c>
      <c r="D4356" s="782" t="s">
        <v>14019</v>
      </c>
      <c r="E4356" s="268" t="s">
        <v>16189</v>
      </c>
      <c r="F4356" s="272">
        <v>42458</v>
      </c>
      <c r="G4356" s="272">
        <v>42464</v>
      </c>
      <c r="H4356" s="782" t="s">
        <v>16512</v>
      </c>
      <c r="I4356" s="268" t="s">
        <v>16513</v>
      </c>
      <c r="J4356" s="118">
        <v>1</v>
      </c>
      <c r="K4356" s="118">
        <v>1</v>
      </c>
      <c r="L4356" s="118">
        <v>0</v>
      </c>
      <c r="M4356" s="117">
        <v>6758.95</v>
      </c>
      <c r="N4356" s="117">
        <v>6758.95</v>
      </c>
      <c r="O4356" s="275">
        <f t="shared" si="145"/>
        <v>0</v>
      </c>
      <c r="P4356" s="785">
        <f t="shared" si="146"/>
        <v>0</v>
      </c>
      <c r="Q4356" s="268" t="s">
        <v>16514</v>
      </c>
      <c r="R4356" s="271">
        <v>7726311464</v>
      </c>
      <c r="S4356" s="268" t="s">
        <v>16492</v>
      </c>
      <c r="T4356" s="272"/>
      <c r="U4356" s="791"/>
      <c r="V4356" s="272">
        <v>42471</v>
      </c>
      <c r="W4356" s="272">
        <v>42473</v>
      </c>
      <c r="X4356" s="269" t="s">
        <v>16515</v>
      </c>
      <c r="Y4356" s="763">
        <v>6758.95</v>
      </c>
      <c r="Z4356" s="268" t="s">
        <v>16514</v>
      </c>
      <c r="AA4356" s="271">
        <v>7726311464</v>
      </c>
    </row>
    <row r="4357" spans="1:27" ht="67.5">
      <c r="A4357" s="475" t="s">
        <v>30079</v>
      </c>
      <c r="B4357" s="1182" t="s">
        <v>2995</v>
      </c>
      <c r="C4357" s="782" t="s">
        <v>2752</v>
      </c>
      <c r="D4357" s="782" t="s">
        <v>14019</v>
      </c>
      <c r="E4357" s="268" t="s">
        <v>16189</v>
      </c>
      <c r="F4357" s="272">
        <v>42454</v>
      </c>
      <c r="G4357" s="272">
        <v>42464</v>
      </c>
      <c r="H4357" s="782" t="s">
        <v>16516</v>
      </c>
      <c r="I4357" s="268" t="s">
        <v>13734</v>
      </c>
      <c r="J4357" s="118">
        <v>1</v>
      </c>
      <c r="K4357" s="118">
        <v>1</v>
      </c>
      <c r="L4357" s="118">
        <v>0</v>
      </c>
      <c r="M4357" s="117">
        <v>15621.1</v>
      </c>
      <c r="N4357" s="117">
        <v>15621.1</v>
      </c>
      <c r="O4357" s="275">
        <f t="shared" si="145"/>
        <v>0</v>
      </c>
      <c r="P4357" s="785">
        <f t="shared" si="146"/>
        <v>0</v>
      </c>
      <c r="Q4357" s="268" t="s">
        <v>16514</v>
      </c>
      <c r="R4357" s="271">
        <v>7726311464</v>
      </c>
      <c r="S4357" s="268" t="s">
        <v>16492</v>
      </c>
      <c r="T4357" s="272"/>
      <c r="U4357" s="791"/>
      <c r="V4357" s="272">
        <v>42471</v>
      </c>
      <c r="W4357" s="272">
        <v>42473</v>
      </c>
      <c r="X4357" s="269" t="s">
        <v>16517</v>
      </c>
      <c r="Y4357" s="763">
        <v>15621.1</v>
      </c>
      <c r="Z4357" s="268" t="s">
        <v>16514</v>
      </c>
      <c r="AA4357" s="271">
        <v>7726311464</v>
      </c>
    </row>
    <row r="4358" spans="1:27" ht="56.25">
      <c r="A4358" s="475" t="s">
        <v>30080</v>
      </c>
      <c r="B4358" s="1182" t="s">
        <v>2995</v>
      </c>
      <c r="C4358" s="782" t="s">
        <v>2752</v>
      </c>
      <c r="D4358" s="782" t="s">
        <v>14019</v>
      </c>
      <c r="E4358" s="268" t="s">
        <v>16189</v>
      </c>
      <c r="F4358" s="272">
        <v>42454</v>
      </c>
      <c r="G4358" s="272">
        <v>42464</v>
      </c>
      <c r="H4358" s="782" t="s">
        <v>16518</v>
      </c>
      <c r="I4358" s="268" t="s">
        <v>13734</v>
      </c>
      <c r="J4358" s="118">
        <v>1</v>
      </c>
      <c r="K4358" s="118">
        <v>1</v>
      </c>
      <c r="L4358" s="118">
        <v>0</v>
      </c>
      <c r="M4358" s="117">
        <v>60231.6</v>
      </c>
      <c r="N4358" s="117">
        <v>60231.6</v>
      </c>
      <c r="O4358" s="275">
        <f t="shared" si="145"/>
        <v>0</v>
      </c>
      <c r="P4358" s="785">
        <f t="shared" si="146"/>
        <v>0</v>
      </c>
      <c r="Q4358" s="268" t="s">
        <v>16519</v>
      </c>
      <c r="R4358" s="271">
        <v>7731241639</v>
      </c>
      <c r="S4358" s="268" t="s">
        <v>16520</v>
      </c>
      <c r="T4358" s="272"/>
      <c r="U4358" s="791"/>
      <c r="V4358" s="272">
        <v>42465</v>
      </c>
      <c r="W4358" s="272">
        <v>42473</v>
      </c>
      <c r="X4358" s="269" t="s">
        <v>16521</v>
      </c>
      <c r="Y4358" s="763">
        <v>60231.6</v>
      </c>
      <c r="Z4358" s="268" t="s">
        <v>16519</v>
      </c>
      <c r="AA4358" s="271">
        <v>7731241639</v>
      </c>
    </row>
    <row r="4359" spans="1:27" ht="67.5">
      <c r="A4359" s="475" t="s">
        <v>30081</v>
      </c>
      <c r="B4359" s="1182" t="s">
        <v>2995</v>
      </c>
      <c r="C4359" s="782" t="s">
        <v>2752</v>
      </c>
      <c r="D4359" s="782" t="s">
        <v>14019</v>
      </c>
      <c r="E4359" s="268" t="s">
        <v>16189</v>
      </c>
      <c r="F4359" s="272">
        <v>42458</v>
      </c>
      <c r="G4359" s="272">
        <v>42460</v>
      </c>
      <c r="H4359" s="782" t="s">
        <v>16522</v>
      </c>
      <c r="I4359" s="271" t="s">
        <v>13734</v>
      </c>
      <c r="J4359" s="118">
        <v>1</v>
      </c>
      <c r="K4359" s="118">
        <v>1</v>
      </c>
      <c r="L4359" s="118">
        <v>0</v>
      </c>
      <c r="M4359" s="117">
        <v>15621.1</v>
      </c>
      <c r="N4359" s="117">
        <v>15621.1</v>
      </c>
      <c r="O4359" s="275">
        <f t="shared" si="145"/>
        <v>0</v>
      </c>
      <c r="P4359" s="785">
        <f t="shared" si="146"/>
        <v>0</v>
      </c>
      <c r="Q4359" s="268" t="s">
        <v>16514</v>
      </c>
      <c r="R4359" s="271">
        <v>7726311464</v>
      </c>
      <c r="S4359" s="268" t="s">
        <v>16492</v>
      </c>
      <c r="T4359" s="272"/>
      <c r="U4359" s="791"/>
      <c r="V4359" s="272">
        <v>42465</v>
      </c>
      <c r="W4359" s="272">
        <v>42467</v>
      </c>
      <c r="X4359" s="269" t="s">
        <v>16523</v>
      </c>
      <c r="Y4359" s="763">
        <v>15621.1</v>
      </c>
      <c r="Z4359" s="268" t="s">
        <v>16514</v>
      </c>
      <c r="AA4359" s="271">
        <v>7726311464</v>
      </c>
    </row>
    <row r="4360" spans="1:27" ht="67.5">
      <c r="A4360" s="475" t="s">
        <v>30082</v>
      </c>
      <c r="B4360" s="1182" t="s">
        <v>2995</v>
      </c>
      <c r="C4360" s="782" t="s">
        <v>2752</v>
      </c>
      <c r="D4360" s="782" t="s">
        <v>14019</v>
      </c>
      <c r="E4360" s="268" t="s">
        <v>16189</v>
      </c>
      <c r="F4360" s="272">
        <v>42454</v>
      </c>
      <c r="G4360" s="272">
        <v>42460</v>
      </c>
      <c r="H4360" s="782" t="s">
        <v>16524</v>
      </c>
      <c r="I4360" s="268" t="s">
        <v>13667</v>
      </c>
      <c r="J4360" s="118">
        <v>1</v>
      </c>
      <c r="K4360" s="118">
        <v>1</v>
      </c>
      <c r="L4360" s="118">
        <v>0</v>
      </c>
      <c r="M4360" s="117">
        <v>2703.58</v>
      </c>
      <c r="N4360" s="117">
        <v>2703.58</v>
      </c>
      <c r="O4360" s="275">
        <f t="shared" si="145"/>
        <v>0</v>
      </c>
      <c r="P4360" s="785">
        <f t="shared" si="146"/>
        <v>0</v>
      </c>
      <c r="Q4360" s="268" t="s">
        <v>16514</v>
      </c>
      <c r="R4360" s="271">
        <v>7726311464</v>
      </c>
      <c r="S4360" s="268" t="s">
        <v>16492</v>
      </c>
      <c r="T4360" s="272"/>
      <c r="U4360" s="791"/>
      <c r="V4360" s="272">
        <v>42465</v>
      </c>
      <c r="W4360" s="272">
        <v>42467</v>
      </c>
      <c r="X4360" s="269" t="s">
        <v>16525</v>
      </c>
      <c r="Y4360" s="763">
        <v>2703.58</v>
      </c>
      <c r="Z4360" s="268" t="s">
        <v>16514</v>
      </c>
      <c r="AA4360" s="271">
        <v>7726311464</v>
      </c>
    </row>
    <row r="4361" spans="1:27" ht="78.75">
      <c r="A4361" s="475" t="s">
        <v>30083</v>
      </c>
      <c r="B4361" s="1182" t="s">
        <v>2995</v>
      </c>
      <c r="C4361" s="782" t="s">
        <v>2752</v>
      </c>
      <c r="D4361" s="782" t="s">
        <v>272</v>
      </c>
      <c r="E4361" s="268" t="s">
        <v>16189</v>
      </c>
      <c r="F4361" s="272">
        <v>42433</v>
      </c>
      <c r="G4361" s="272">
        <v>42444</v>
      </c>
      <c r="H4361" s="782" t="s">
        <v>16526</v>
      </c>
      <c r="I4361" s="268" t="s">
        <v>16527</v>
      </c>
      <c r="J4361" s="118">
        <v>1</v>
      </c>
      <c r="K4361" s="118">
        <v>1</v>
      </c>
      <c r="L4361" s="118">
        <v>0</v>
      </c>
      <c r="M4361" s="117">
        <v>18957.900000000001</v>
      </c>
      <c r="N4361" s="275">
        <v>18955.2</v>
      </c>
      <c r="O4361" s="275">
        <f t="shared" si="145"/>
        <v>2.7000000000007276</v>
      </c>
      <c r="P4361" s="785">
        <f t="shared" si="146"/>
        <v>1.4242083775105508E-2</v>
      </c>
      <c r="Q4361" s="268" t="s">
        <v>16508</v>
      </c>
      <c r="R4361" s="271">
        <v>5408130693</v>
      </c>
      <c r="S4361" s="268" t="s">
        <v>16496</v>
      </c>
      <c r="T4361" s="272">
        <v>42452</v>
      </c>
      <c r="U4361" s="791"/>
      <c r="V4361" s="272">
        <v>42464</v>
      </c>
      <c r="W4361" s="272">
        <v>42464</v>
      </c>
      <c r="X4361" s="269" t="s">
        <v>16528</v>
      </c>
      <c r="Y4361" s="270">
        <v>18955.2</v>
      </c>
      <c r="Z4361" s="268" t="s">
        <v>16508</v>
      </c>
      <c r="AA4361" s="271">
        <v>5408130693</v>
      </c>
    </row>
    <row r="4362" spans="1:27" ht="90">
      <c r="A4362" s="475" t="s">
        <v>30084</v>
      </c>
      <c r="B4362" s="1182" t="s">
        <v>2995</v>
      </c>
      <c r="C4362" s="782" t="s">
        <v>2752</v>
      </c>
      <c r="D4362" s="782" t="s">
        <v>272</v>
      </c>
      <c r="E4362" s="268" t="s">
        <v>16189</v>
      </c>
      <c r="F4362" s="272">
        <v>42429</v>
      </c>
      <c r="G4362" s="272">
        <v>42444</v>
      </c>
      <c r="H4362" s="782" t="s">
        <v>16529</v>
      </c>
      <c r="I4362" s="268" t="s">
        <v>13372</v>
      </c>
      <c r="J4362" s="118">
        <v>1</v>
      </c>
      <c r="K4362" s="118">
        <v>1</v>
      </c>
      <c r="L4362" s="118">
        <v>0</v>
      </c>
      <c r="M4362" s="117">
        <v>198724.41</v>
      </c>
      <c r="N4362" s="275">
        <v>198724.41</v>
      </c>
      <c r="O4362" s="275">
        <f t="shared" si="145"/>
        <v>0</v>
      </c>
      <c r="P4362" s="785">
        <f t="shared" si="146"/>
        <v>0</v>
      </c>
      <c r="Q4362" s="268" t="s">
        <v>16530</v>
      </c>
      <c r="R4362" s="271">
        <v>4217115685</v>
      </c>
      <c r="S4362" s="661" t="s">
        <v>16531</v>
      </c>
      <c r="T4362" s="272">
        <v>42452</v>
      </c>
      <c r="U4362" s="791"/>
      <c r="V4362" s="272">
        <v>42464</v>
      </c>
      <c r="W4362" s="272">
        <v>42464</v>
      </c>
      <c r="X4362" s="269" t="s">
        <v>16532</v>
      </c>
      <c r="Y4362" s="270">
        <v>198724.41</v>
      </c>
      <c r="Z4362" s="268" t="s">
        <v>16530</v>
      </c>
      <c r="AA4362" s="271">
        <v>4217115685</v>
      </c>
    </row>
    <row r="4363" spans="1:27" ht="67.5">
      <c r="A4363" s="475" t="s">
        <v>30085</v>
      </c>
      <c r="B4363" s="1182" t="s">
        <v>2995</v>
      </c>
      <c r="C4363" s="782" t="s">
        <v>2752</v>
      </c>
      <c r="D4363" s="782" t="s">
        <v>261</v>
      </c>
      <c r="E4363" s="268" t="s">
        <v>16393</v>
      </c>
      <c r="F4363" s="272">
        <v>42431</v>
      </c>
      <c r="G4363" s="272">
        <v>42443</v>
      </c>
      <c r="H4363" s="726" t="s">
        <v>16533</v>
      </c>
      <c r="I4363" s="268" t="s">
        <v>15443</v>
      </c>
      <c r="J4363" s="118">
        <v>2</v>
      </c>
      <c r="K4363" s="118">
        <v>2</v>
      </c>
      <c r="L4363" s="118">
        <v>0</v>
      </c>
      <c r="M4363" s="792">
        <v>1542400</v>
      </c>
      <c r="N4363" s="275">
        <v>1526976</v>
      </c>
      <c r="O4363" s="275">
        <f t="shared" si="145"/>
        <v>15424</v>
      </c>
      <c r="P4363" s="785">
        <f t="shared" si="146"/>
        <v>1</v>
      </c>
      <c r="Q4363" s="268" t="s">
        <v>16534</v>
      </c>
      <c r="R4363" s="271">
        <v>4409004940</v>
      </c>
      <c r="S4363" s="789" t="s">
        <v>16535</v>
      </c>
      <c r="T4363" s="272">
        <v>42481</v>
      </c>
      <c r="U4363" s="791"/>
      <c r="V4363" s="795">
        <v>42495</v>
      </c>
      <c r="W4363" s="795">
        <v>42495</v>
      </c>
      <c r="X4363" s="269" t="s">
        <v>16536</v>
      </c>
      <c r="Y4363" s="793">
        <v>1526976</v>
      </c>
      <c r="Z4363" s="268" t="s">
        <v>16534</v>
      </c>
      <c r="AA4363" s="271">
        <v>4409004940</v>
      </c>
    </row>
    <row r="4364" spans="1:27" ht="78.75">
      <c r="A4364" s="475" t="s">
        <v>30086</v>
      </c>
      <c r="B4364" s="1182" t="s">
        <v>2995</v>
      </c>
      <c r="C4364" s="782" t="s">
        <v>2752</v>
      </c>
      <c r="D4364" s="782" t="s">
        <v>261</v>
      </c>
      <c r="E4364" s="268" t="s">
        <v>16537</v>
      </c>
      <c r="F4364" s="272">
        <v>42451</v>
      </c>
      <c r="G4364" s="272">
        <v>42464</v>
      </c>
      <c r="H4364" s="267" t="s">
        <v>16538</v>
      </c>
      <c r="I4364" s="268" t="s">
        <v>1261</v>
      </c>
      <c r="J4364" s="118">
        <v>2</v>
      </c>
      <c r="K4364" s="118">
        <v>2</v>
      </c>
      <c r="L4364" s="118">
        <v>0</v>
      </c>
      <c r="M4364" s="792">
        <v>72051.759999999995</v>
      </c>
      <c r="N4364" s="275">
        <v>72051.759999999995</v>
      </c>
      <c r="O4364" s="275">
        <f t="shared" si="145"/>
        <v>0</v>
      </c>
      <c r="P4364" s="785">
        <f t="shared" si="146"/>
        <v>0</v>
      </c>
      <c r="Q4364" s="268" t="s">
        <v>16539</v>
      </c>
      <c r="R4364" s="271">
        <v>4205261018</v>
      </c>
      <c r="S4364" s="661" t="s">
        <v>16540</v>
      </c>
      <c r="T4364" s="272">
        <v>42481</v>
      </c>
      <c r="U4364" s="791"/>
      <c r="V4364" s="795">
        <v>42495</v>
      </c>
      <c r="W4364" s="795">
        <v>42495</v>
      </c>
      <c r="X4364" s="269" t="s">
        <v>16541</v>
      </c>
      <c r="Y4364" s="793">
        <v>72051.759999999995</v>
      </c>
      <c r="Z4364" s="268" t="s">
        <v>16539</v>
      </c>
      <c r="AA4364" s="271">
        <v>4205261018</v>
      </c>
    </row>
    <row r="4365" spans="1:27" ht="67.5">
      <c r="A4365" s="475" t="s">
        <v>30087</v>
      </c>
      <c r="B4365" s="1182" t="s">
        <v>2995</v>
      </c>
      <c r="C4365" s="782" t="s">
        <v>2752</v>
      </c>
      <c r="D4365" s="782" t="s">
        <v>272</v>
      </c>
      <c r="E4365" s="268" t="s">
        <v>16542</v>
      </c>
      <c r="F4365" s="272">
        <v>42457</v>
      </c>
      <c r="G4365" s="272">
        <v>42471</v>
      </c>
      <c r="H4365" s="268" t="s">
        <v>16543</v>
      </c>
      <c r="I4365" s="268" t="s">
        <v>13450</v>
      </c>
      <c r="J4365" s="118">
        <v>1</v>
      </c>
      <c r="K4365" s="118">
        <v>1</v>
      </c>
      <c r="L4365" s="118">
        <v>0</v>
      </c>
      <c r="M4365" s="796">
        <v>78260.740000000005</v>
      </c>
      <c r="N4365" s="792">
        <v>78237.39</v>
      </c>
      <c r="O4365" s="275">
        <f t="shared" si="145"/>
        <v>23.350000000005821</v>
      </c>
      <c r="P4365" s="785">
        <f t="shared" si="146"/>
        <v>2.9836160506539831E-2</v>
      </c>
      <c r="Q4365" s="268" t="s">
        <v>16544</v>
      </c>
      <c r="R4365" s="271">
        <v>7726311464</v>
      </c>
      <c r="S4365" s="661" t="s">
        <v>16492</v>
      </c>
      <c r="T4365" s="272">
        <v>42482</v>
      </c>
      <c r="U4365" s="791"/>
      <c r="V4365" s="795">
        <v>42495</v>
      </c>
      <c r="W4365" s="795">
        <v>42495</v>
      </c>
      <c r="X4365" s="269" t="s">
        <v>16545</v>
      </c>
      <c r="Y4365" s="793">
        <v>78237.39</v>
      </c>
      <c r="Z4365" s="268" t="s">
        <v>16544</v>
      </c>
      <c r="AA4365" s="271">
        <v>7726311464</v>
      </c>
    </row>
    <row r="4366" spans="1:27" ht="56.25">
      <c r="A4366" s="475" t="s">
        <v>30088</v>
      </c>
      <c r="B4366" s="1182" t="s">
        <v>2995</v>
      </c>
      <c r="C4366" s="782" t="s">
        <v>2752</v>
      </c>
      <c r="D4366" s="782" t="s">
        <v>272</v>
      </c>
      <c r="E4366" s="268" t="s">
        <v>16546</v>
      </c>
      <c r="F4366" s="272">
        <v>42454</v>
      </c>
      <c r="G4366" s="272">
        <v>42467</v>
      </c>
      <c r="H4366" s="268" t="s">
        <v>16547</v>
      </c>
      <c r="I4366" s="268" t="s">
        <v>16548</v>
      </c>
      <c r="J4366" s="118">
        <v>1</v>
      </c>
      <c r="K4366" s="118">
        <v>1</v>
      </c>
      <c r="L4366" s="118">
        <v>0</v>
      </c>
      <c r="M4366" s="796">
        <v>93704.28</v>
      </c>
      <c r="N4366" s="792">
        <v>93230</v>
      </c>
      <c r="O4366" s="275">
        <f t="shared" si="145"/>
        <v>474.27999999999884</v>
      </c>
      <c r="P4366" s="785">
        <f t="shared" si="146"/>
        <v>0.50614550370591271</v>
      </c>
      <c r="Q4366" s="268" t="s">
        <v>16549</v>
      </c>
      <c r="R4366" s="797">
        <v>420700098563</v>
      </c>
      <c r="S4366" s="661" t="s">
        <v>16550</v>
      </c>
      <c r="T4366" s="272">
        <v>42485</v>
      </c>
      <c r="U4366" s="791"/>
      <c r="V4366" s="795">
        <v>42496</v>
      </c>
      <c r="W4366" s="272"/>
      <c r="X4366" s="269" t="s">
        <v>16551</v>
      </c>
      <c r="Y4366" s="793">
        <v>93230</v>
      </c>
      <c r="Z4366" s="268" t="s">
        <v>1575</v>
      </c>
      <c r="AA4366" s="797">
        <v>420700098563</v>
      </c>
    </row>
    <row r="4367" spans="1:27" ht="78.75">
      <c r="A4367" s="475" t="s">
        <v>30089</v>
      </c>
      <c r="B4367" s="1182" t="s">
        <v>2995</v>
      </c>
      <c r="C4367" s="782" t="s">
        <v>2752</v>
      </c>
      <c r="D4367" s="782" t="s">
        <v>261</v>
      </c>
      <c r="E4367" s="268" t="s">
        <v>16552</v>
      </c>
      <c r="F4367" s="272">
        <v>42454</v>
      </c>
      <c r="G4367" s="272">
        <v>42468</v>
      </c>
      <c r="H4367" s="267" t="s">
        <v>16553</v>
      </c>
      <c r="I4367" s="268" t="s">
        <v>16554</v>
      </c>
      <c r="J4367" s="118">
        <v>2</v>
      </c>
      <c r="K4367" s="118">
        <v>2</v>
      </c>
      <c r="L4367" s="118">
        <v>0</v>
      </c>
      <c r="M4367" s="792">
        <v>146877.98000000001</v>
      </c>
      <c r="N4367" s="275">
        <v>146143.59</v>
      </c>
      <c r="O4367" s="275">
        <f t="shared" si="145"/>
        <v>734.39000000001397</v>
      </c>
      <c r="P4367" s="785">
        <f t="shared" si="146"/>
        <v>0.50000006808373454</v>
      </c>
      <c r="Q4367" s="268" t="s">
        <v>1914</v>
      </c>
      <c r="R4367" s="271">
        <v>4205282875</v>
      </c>
      <c r="S4367" s="661" t="s">
        <v>16555</v>
      </c>
      <c r="T4367" s="272">
        <v>42485</v>
      </c>
      <c r="U4367" s="791"/>
      <c r="V4367" s="795">
        <v>42496</v>
      </c>
      <c r="W4367" s="795">
        <v>42500</v>
      </c>
      <c r="X4367" s="269" t="s">
        <v>16556</v>
      </c>
      <c r="Y4367" s="793">
        <v>146143.59</v>
      </c>
      <c r="Z4367" s="268" t="s">
        <v>1914</v>
      </c>
      <c r="AA4367" s="271">
        <v>4205282875</v>
      </c>
    </row>
    <row r="4368" spans="1:27" ht="78.75">
      <c r="A4368" s="475" t="s">
        <v>30090</v>
      </c>
      <c r="B4368" s="1182" t="s">
        <v>2995</v>
      </c>
      <c r="C4368" s="782" t="s">
        <v>2752</v>
      </c>
      <c r="D4368" s="782" t="s">
        <v>272</v>
      </c>
      <c r="E4368" s="268" t="s">
        <v>16189</v>
      </c>
      <c r="F4368" s="272">
        <v>42461</v>
      </c>
      <c r="G4368" s="272">
        <v>42472</v>
      </c>
      <c r="H4368" s="268" t="s">
        <v>16557</v>
      </c>
      <c r="I4368" s="268" t="s">
        <v>16558</v>
      </c>
      <c r="J4368" s="118">
        <v>1</v>
      </c>
      <c r="K4368" s="118">
        <v>1</v>
      </c>
      <c r="L4368" s="118">
        <v>0</v>
      </c>
      <c r="M4368" s="796">
        <v>16632</v>
      </c>
      <c r="N4368" s="792">
        <v>16632</v>
      </c>
      <c r="O4368" s="275">
        <f t="shared" si="145"/>
        <v>0</v>
      </c>
      <c r="P4368" s="785">
        <f t="shared" si="146"/>
        <v>0</v>
      </c>
      <c r="Q4368" s="268" t="s">
        <v>16559</v>
      </c>
      <c r="R4368" s="271">
        <v>7724922443</v>
      </c>
      <c r="S4368" s="661" t="s">
        <v>16354</v>
      </c>
      <c r="T4368" s="272">
        <v>42485</v>
      </c>
      <c r="U4368" s="791"/>
      <c r="V4368" s="795">
        <v>42496</v>
      </c>
      <c r="W4368" s="795">
        <v>42496</v>
      </c>
      <c r="X4368" s="269" t="s">
        <v>16560</v>
      </c>
      <c r="Y4368" s="793">
        <v>16632</v>
      </c>
      <c r="Z4368" s="268" t="s">
        <v>16559</v>
      </c>
      <c r="AA4368" s="271">
        <v>7724922443</v>
      </c>
    </row>
    <row r="4369" spans="1:27" ht="78.75">
      <c r="A4369" s="475" t="s">
        <v>30091</v>
      </c>
      <c r="B4369" s="1182" t="s">
        <v>2995</v>
      </c>
      <c r="C4369" s="782" t="s">
        <v>2752</v>
      </c>
      <c r="D4369" s="782" t="s">
        <v>272</v>
      </c>
      <c r="E4369" s="268" t="s">
        <v>16189</v>
      </c>
      <c r="F4369" s="272">
        <v>42461</v>
      </c>
      <c r="G4369" s="272">
        <v>42472</v>
      </c>
      <c r="H4369" s="268" t="s">
        <v>16561</v>
      </c>
      <c r="I4369" s="268" t="s">
        <v>16562</v>
      </c>
      <c r="J4369" s="118">
        <v>1</v>
      </c>
      <c r="K4369" s="118">
        <v>1</v>
      </c>
      <c r="L4369" s="118">
        <v>0</v>
      </c>
      <c r="M4369" s="796">
        <v>12936</v>
      </c>
      <c r="N4369" s="792">
        <v>12936</v>
      </c>
      <c r="O4369" s="275">
        <f t="shared" si="145"/>
        <v>0</v>
      </c>
      <c r="P4369" s="785">
        <f t="shared" si="146"/>
        <v>0</v>
      </c>
      <c r="Q4369" s="268" t="s">
        <v>16559</v>
      </c>
      <c r="R4369" s="271">
        <v>7724922443</v>
      </c>
      <c r="S4369" s="661" t="s">
        <v>16354</v>
      </c>
      <c r="T4369" s="272">
        <v>42485</v>
      </c>
      <c r="U4369" s="791"/>
      <c r="V4369" s="795">
        <v>42496</v>
      </c>
      <c r="W4369" s="795">
        <v>42496</v>
      </c>
      <c r="X4369" s="269" t="s">
        <v>16563</v>
      </c>
      <c r="Y4369" s="793">
        <v>12936</v>
      </c>
      <c r="Z4369" s="268" t="s">
        <v>16559</v>
      </c>
      <c r="AA4369" s="271">
        <v>7724922443</v>
      </c>
    </row>
    <row r="4370" spans="1:27" ht="78.75">
      <c r="A4370" s="475" t="s">
        <v>30092</v>
      </c>
      <c r="B4370" s="1182" t="s">
        <v>2995</v>
      </c>
      <c r="C4370" s="782" t="s">
        <v>2752</v>
      </c>
      <c r="D4370" s="782" t="s">
        <v>272</v>
      </c>
      <c r="E4370" s="268" t="s">
        <v>16189</v>
      </c>
      <c r="F4370" s="272">
        <v>42461</v>
      </c>
      <c r="G4370" s="272">
        <v>42472</v>
      </c>
      <c r="H4370" s="268" t="s">
        <v>16564</v>
      </c>
      <c r="I4370" s="268" t="s">
        <v>16562</v>
      </c>
      <c r="J4370" s="118">
        <v>1</v>
      </c>
      <c r="K4370" s="118">
        <v>1</v>
      </c>
      <c r="L4370" s="118">
        <v>0</v>
      </c>
      <c r="M4370" s="796">
        <v>12936</v>
      </c>
      <c r="N4370" s="792">
        <v>12936</v>
      </c>
      <c r="O4370" s="275">
        <f t="shared" si="145"/>
        <v>0</v>
      </c>
      <c r="P4370" s="785">
        <f t="shared" si="146"/>
        <v>0</v>
      </c>
      <c r="Q4370" s="268" t="s">
        <v>16559</v>
      </c>
      <c r="R4370" s="271">
        <v>7724922443</v>
      </c>
      <c r="S4370" s="661" t="s">
        <v>16354</v>
      </c>
      <c r="T4370" s="272">
        <v>42485</v>
      </c>
      <c r="U4370" s="791"/>
      <c r="V4370" s="795">
        <v>42496</v>
      </c>
      <c r="W4370" s="795">
        <v>42496</v>
      </c>
      <c r="X4370" s="269" t="s">
        <v>16565</v>
      </c>
      <c r="Y4370" s="793">
        <v>12936</v>
      </c>
      <c r="Z4370" s="268" t="s">
        <v>16559</v>
      </c>
      <c r="AA4370" s="271">
        <v>7724922443</v>
      </c>
    </row>
    <row r="4371" spans="1:27" ht="78.75">
      <c r="A4371" s="475" t="s">
        <v>30093</v>
      </c>
      <c r="B4371" s="1182" t="s">
        <v>2995</v>
      </c>
      <c r="C4371" s="782" t="s">
        <v>2752</v>
      </c>
      <c r="D4371" s="782" t="s">
        <v>830</v>
      </c>
      <c r="E4371" s="268" t="s">
        <v>16387</v>
      </c>
      <c r="F4371" s="795">
        <v>42486</v>
      </c>
      <c r="G4371" s="272">
        <v>42495</v>
      </c>
      <c r="H4371" s="268" t="s">
        <v>16566</v>
      </c>
      <c r="I4371" s="271" t="s">
        <v>992</v>
      </c>
      <c r="J4371" s="118"/>
      <c r="K4371" s="118"/>
      <c r="L4371" s="118"/>
      <c r="M4371" s="796">
        <v>79115.399999999994</v>
      </c>
      <c r="N4371" s="796">
        <v>79115.399999999994</v>
      </c>
      <c r="O4371" s="275">
        <f t="shared" si="145"/>
        <v>0</v>
      </c>
      <c r="P4371" s="785">
        <f t="shared" si="146"/>
        <v>0</v>
      </c>
      <c r="Q4371" s="268" t="s">
        <v>16567</v>
      </c>
      <c r="R4371" s="271">
        <v>4221028474</v>
      </c>
      <c r="S4371" s="661" t="s">
        <v>16568</v>
      </c>
      <c r="T4371" s="798" t="s">
        <v>16569</v>
      </c>
      <c r="U4371" s="791"/>
      <c r="V4371" s="795">
        <v>42500</v>
      </c>
      <c r="W4371" s="795">
        <v>42500</v>
      </c>
      <c r="X4371" s="269" t="s">
        <v>16570</v>
      </c>
      <c r="Y4371" s="799">
        <v>79115.399999999994</v>
      </c>
      <c r="Z4371" s="268" t="s">
        <v>16567</v>
      </c>
      <c r="AA4371" s="271">
        <v>4221028474</v>
      </c>
    </row>
    <row r="4372" spans="1:27" ht="78.75">
      <c r="A4372" s="475" t="s">
        <v>30094</v>
      </c>
      <c r="B4372" s="1182" t="s">
        <v>2995</v>
      </c>
      <c r="C4372" s="782" t="s">
        <v>2752</v>
      </c>
      <c r="D4372" s="782" t="s">
        <v>261</v>
      </c>
      <c r="E4372" s="268" t="s">
        <v>16571</v>
      </c>
      <c r="F4372" s="795">
        <v>42440</v>
      </c>
      <c r="G4372" s="272">
        <v>42451</v>
      </c>
      <c r="H4372" s="267" t="s">
        <v>16572</v>
      </c>
      <c r="I4372" s="268" t="s">
        <v>14570</v>
      </c>
      <c r="J4372" s="118">
        <v>10</v>
      </c>
      <c r="K4372" s="118">
        <v>10</v>
      </c>
      <c r="L4372" s="118">
        <v>0</v>
      </c>
      <c r="M4372" s="792">
        <v>1753395.46</v>
      </c>
      <c r="N4372" s="275">
        <v>929299.37</v>
      </c>
      <c r="O4372" s="275">
        <f t="shared" si="145"/>
        <v>824096.09</v>
      </c>
      <c r="P4372" s="785">
        <f t="shared" si="146"/>
        <v>47.000012763806289</v>
      </c>
      <c r="Q4372" s="268" t="s">
        <v>16573</v>
      </c>
      <c r="R4372" s="271">
        <v>4217079613</v>
      </c>
      <c r="S4372" s="661" t="s">
        <v>16574</v>
      </c>
      <c r="T4372" s="272">
        <v>42486</v>
      </c>
      <c r="U4372" s="791"/>
      <c r="V4372" s="795">
        <v>42501</v>
      </c>
      <c r="W4372" s="795">
        <v>42501</v>
      </c>
      <c r="X4372" s="269" t="s">
        <v>16575</v>
      </c>
      <c r="Y4372" s="793">
        <v>929299.37</v>
      </c>
      <c r="Z4372" s="268" t="s">
        <v>16573</v>
      </c>
      <c r="AA4372" s="271">
        <v>4217079613</v>
      </c>
    </row>
    <row r="4373" spans="1:27" ht="78.75">
      <c r="A4373" s="475" t="s">
        <v>30095</v>
      </c>
      <c r="B4373" s="1182" t="s">
        <v>2995</v>
      </c>
      <c r="C4373" s="782" t="s">
        <v>2752</v>
      </c>
      <c r="D4373" s="782" t="s">
        <v>261</v>
      </c>
      <c r="E4373" s="268" t="s">
        <v>16189</v>
      </c>
      <c r="F4373" s="272">
        <v>42457</v>
      </c>
      <c r="G4373" s="795">
        <v>42471</v>
      </c>
      <c r="H4373" s="267" t="s">
        <v>16576</v>
      </c>
      <c r="I4373" s="268" t="s">
        <v>16577</v>
      </c>
      <c r="J4373" s="118">
        <v>2</v>
      </c>
      <c r="K4373" s="118">
        <v>2</v>
      </c>
      <c r="L4373" s="118">
        <v>0</v>
      </c>
      <c r="M4373" s="792">
        <v>156693.20000000001</v>
      </c>
      <c r="N4373" s="275">
        <v>139456.85999999999</v>
      </c>
      <c r="O4373" s="275">
        <f t="shared" si="145"/>
        <v>17236.340000000026</v>
      </c>
      <c r="P4373" s="785">
        <f t="shared" si="146"/>
        <v>11.000056160701309</v>
      </c>
      <c r="Q4373" s="268" t="s">
        <v>16578</v>
      </c>
      <c r="R4373" s="271">
        <v>5408130693</v>
      </c>
      <c r="S4373" s="661" t="s">
        <v>16496</v>
      </c>
      <c r="T4373" s="272">
        <v>42486</v>
      </c>
      <c r="U4373" s="791"/>
      <c r="V4373" s="795">
        <v>42501</v>
      </c>
      <c r="W4373" s="795">
        <v>42501</v>
      </c>
      <c r="X4373" s="269" t="s">
        <v>16579</v>
      </c>
      <c r="Y4373" s="793">
        <v>139456.85999999999</v>
      </c>
      <c r="Z4373" s="268" t="s">
        <v>16578</v>
      </c>
      <c r="AA4373" s="271">
        <v>5408130693</v>
      </c>
    </row>
    <row r="4374" spans="1:27" ht="67.5">
      <c r="A4374" s="475" t="s">
        <v>30096</v>
      </c>
      <c r="B4374" s="1182" t="s">
        <v>2995</v>
      </c>
      <c r="C4374" s="782" t="s">
        <v>2752</v>
      </c>
      <c r="D4374" s="782" t="s">
        <v>261</v>
      </c>
      <c r="E4374" s="268" t="s">
        <v>16189</v>
      </c>
      <c r="F4374" s="272">
        <v>42457</v>
      </c>
      <c r="G4374" s="795">
        <v>42471</v>
      </c>
      <c r="H4374" s="268" t="s">
        <v>16580</v>
      </c>
      <c r="I4374" s="268" t="s">
        <v>16581</v>
      </c>
      <c r="J4374" s="118">
        <v>2</v>
      </c>
      <c r="K4374" s="118">
        <v>2</v>
      </c>
      <c r="L4374" s="118">
        <v>0</v>
      </c>
      <c r="M4374" s="792">
        <v>141520.20000000001</v>
      </c>
      <c r="N4374" s="275">
        <v>130906.2</v>
      </c>
      <c r="O4374" s="275">
        <f t="shared" si="145"/>
        <v>10614.000000000015</v>
      </c>
      <c r="P4374" s="785">
        <f t="shared" si="146"/>
        <v>7.4999894008063963</v>
      </c>
      <c r="Q4374" s="268" t="s">
        <v>16544</v>
      </c>
      <c r="R4374" s="271">
        <v>7726311464</v>
      </c>
      <c r="S4374" s="661" t="s">
        <v>16492</v>
      </c>
      <c r="T4374" s="272">
        <v>42486</v>
      </c>
      <c r="U4374" s="791"/>
      <c r="V4374" s="795">
        <v>42501</v>
      </c>
      <c r="W4374" s="795">
        <v>42523</v>
      </c>
      <c r="X4374" s="269" t="s">
        <v>16582</v>
      </c>
      <c r="Y4374" s="270">
        <v>130906.2</v>
      </c>
      <c r="Z4374" s="268" t="s">
        <v>16544</v>
      </c>
      <c r="AA4374" s="271">
        <v>7726311464</v>
      </c>
    </row>
    <row r="4375" spans="1:27" ht="78.75">
      <c r="A4375" s="475" t="s">
        <v>30097</v>
      </c>
      <c r="B4375" s="1182" t="s">
        <v>2995</v>
      </c>
      <c r="C4375" s="782" t="s">
        <v>2752</v>
      </c>
      <c r="D4375" s="782" t="s">
        <v>272</v>
      </c>
      <c r="E4375" s="268" t="s">
        <v>16189</v>
      </c>
      <c r="F4375" s="272">
        <v>42457</v>
      </c>
      <c r="G4375" s="795">
        <v>42471</v>
      </c>
      <c r="H4375" s="267" t="s">
        <v>16583</v>
      </c>
      <c r="I4375" s="268" t="s">
        <v>16562</v>
      </c>
      <c r="J4375" s="118">
        <v>1</v>
      </c>
      <c r="K4375" s="118">
        <v>1</v>
      </c>
      <c r="L4375" s="118">
        <v>0</v>
      </c>
      <c r="M4375" s="796">
        <v>1761068.75</v>
      </c>
      <c r="N4375" s="792">
        <v>1492509.85</v>
      </c>
      <c r="O4375" s="275">
        <f t="shared" si="145"/>
        <v>268558.89999999991</v>
      </c>
      <c r="P4375" s="785">
        <f t="shared" si="146"/>
        <v>15.249768074074332</v>
      </c>
      <c r="Q4375" s="268" t="s">
        <v>16578</v>
      </c>
      <c r="R4375" s="271">
        <v>5408130693</v>
      </c>
      <c r="S4375" s="661" t="s">
        <v>16496</v>
      </c>
      <c r="T4375" s="272">
        <v>42486</v>
      </c>
      <c r="U4375" s="791"/>
      <c r="V4375" s="795">
        <v>42501</v>
      </c>
      <c r="W4375" s="795">
        <v>42502</v>
      </c>
      <c r="X4375" s="269" t="s">
        <v>16584</v>
      </c>
      <c r="Y4375" s="793">
        <v>1492509.85</v>
      </c>
      <c r="Z4375" s="268" t="s">
        <v>16578</v>
      </c>
      <c r="AA4375" s="271">
        <v>5408130693</v>
      </c>
    </row>
    <row r="4376" spans="1:27" ht="56.25">
      <c r="A4376" s="475" t="s">
        <v>30098</v>
      </c>
      <c r="B4376" s="1182" t="s">
        <v>2995</v>
      </c>
      <c r="C4376" s="782" t="s">
        <v>2752</v>
      </c>
      <c r="D4376" s="782" t="s">
        <v>272</v>
      </c>
      <c r="E4376" s="268" t="s">
        <v>16435</v>
      </c>
      <c r="F4376" s="272">
        <v>42460</v>
      </c>
      <c r="G4376" s="795">
        <v>42472</v>
      </c>
      <c r="H4376" s="268" t="s">
        <v>16585</v>
      </c>
      <c r="I4376" s="268" t="s">
        <v>16586</v>
      </c>
      <c r="J4376" s="118">
        <v>1</v>
      </c>
      <c r="K4376" s="118">
        <v>1</v>
      </c>
      <c r="L4376" s="118">
        <v>0</v>
      </c>
      <c r="M4376" s="796">
        <v>527647.25</v>
      </c>
      <c r="N4376" s="792">
        <v>526576.05000000005</v>
      </c>
      <c r="O4376" s="275">
        <f t="shared" si="145"/>
        <v>1071.1999999999534</v>
      </c>
      <c r="P4376" s="785">
        <f t="shared" si="146"/>
        <v>0.20301441919766539</v>
      </c>
      <c r="Q4376" s="268" t="s">
        <v>16587</v>
      </c>
      <c r="R4376" s="271">
        <v>7726702620</v>
      </c>
      <c r="S4376" s="661" t="s">
        <v>16588</v>
      </c>
      <c r="T4376" s="272">
        <v>42485</v>
      </c>
      <c r="U4376" s="791"/>
      <c r="V4376" s="795">
        <v>42501</v>
      </c>
      <c r="W4376" s="795">
        <v>42551</v>
      </c>
      <c r="X4376" s="269" t="s">
        <v>16589</v>
      </c>
      <c r="Y4376" s="793">
        <v>526576.05000000005</v>
      </c>
      <c r="Z4376" s="268" t="s">
        <v>16587</v>
      </c>
      <c r="AA4376" s="271">
        <v>7726702620</v>
      </c>
    </row>
    <row r="4377" spans="1:27" ht="78.75">
      <c r="A4377" s="475" t="s">
        <v>30099</v>
      </c>
      <c r="B4377" s="1182" t="s">
        <v>2995</v>
      </c>
      <c r="C4377" s="782" t="s">
        <v>2752</v>
      </c>
      <c r="D4377" s="782" t="s">
        <v>261</v>
      </c>
      <c r="E4377" s="268" t="s">
        <v>16189</v>
      </c>
      <c r="F4377" s="795">
        <v>42461</v>
      </c>
      <c r="G4377" s="795">
        <v>42472</v>
      </c>
      <c r="H4377" s="268" t="s">
        <v>16590</v>
      </c>
      <c r="I4377" s="268" t="s">
        <v>13339</v>
      </c>
      <c r="J4377" s="118">
        <v>2</v>
      </c>
      <c r="K4377" s="118">
        <v>2</v>
      </c>
      <c r="L4377" s="118">
        <v>0</v>
      </c>
      <c r="M4377" s="792">
        <v>258720</v>
      </c>
      <c r="N4377" s="275">
        <v>182412</v>
      </c>
      <c r="O4377" s="275">
        <f t="shared" si="145"/>
        <v>76308</v>
      </c>
      <c r="P4377" s="785">
        <f t="shared" si="146"/>
        <v>29.494434137291282</v>
      </c>
      <c r="Q4377" s="268" t="s">
        <v>16578</v>
      </c>
      <c r="R4377" s="271">
        <v>5408130693</v>
      </c>
      <c r="S4377" s="661" t="s">
        <v>16496</v>
      </c>
      <c r="T4377" s="272">
        <v>42486</v>
      </c>
      <c r="U4377" s="791"/>
      <c r="V4377" s="795">
        <v>42501</v>
      </c>
      <c r="W4377" s="795">
        <v>42501</v>
      </c>
      <c r="X4377" s="269" t="s">
        <v>16591</v>
      </c>
      <c r="Y4377" s="793">
        <v>182412</v>
      </c>
      <c r="Z4377" s="268" t="s">
        <v>16578</v>
      </c>
      <c r="AA4377" s="271">
        <v>5408130693</v>
      </c>
    </row>
    <row r="4378" spans="1:27" ht="101.25">
      <c r="A4378" s="475" t="s">
        <v>30100</v>
      </c>
      <c r="B4378" s="1182" t="s">
        <v>2995</v>
      </c>
      <c r="C4378" s="782" t="s">
        <v>2752</v>
      </c>
      <c r="D4378" s="782" t="s">
        <v>272</v>
      </c>
      <c r="E4378" s="268" t="s">
        <v>16375</v>
      </c>
      <c r="F4378" s="795">
        <v>42468</v>
      </c>
      <c r="G4378" s="795">
        <v>42479</v>
      </c>
      <c r="H4378" s="268" t="s">
        <v>16592</v>
      </c>
      <c r="I4378" s="268" t="s">
        <v>16593</v>
      </c>
      <c r="J4378" s="118">
        <v>1</v>
      </c>
      <c r="K4378" s="118">
        <v>1</v>
      </c>
      <c r="L4378" s="118"/>
      <c r="M4378" s="796">
        <v>71400</v>
      </c>
      <c r="N4378" s="792">
        <v>71400</v>
      </c>
      <c r="O4378" s="275">
        <f t="shared" si="145"/>
        <v>0</v>
      </c>
      <c r="P4378" s="785">
        <f t="shared" si="146"/>
        <v>0</v>
      </c>
      <c r="Q4378" s="268" t="s">
        <v>16594</v>
      </c>
      <c r="R4378" s="271">
        <v>6658446821</v>
      </c>
      <c r="S4378" s="661" t="s">
        <v>16595</v>
      </c>
      <c r="T4378" s="272">
        <v>42488</v>
      </c>
      <c r="U4378" s="791"/>
      <c r="V4378" s="795">
        <v>42501</v>
      </c>
      <c r="W4378" s="795">
        <v>42502</v>
      </c>
      <c r="X4378" s="269" t="s">
        <v>16596</v>
      </c>
      <c r="Y4378" s="793">
        <v>71400</v>
      </c>
      <c r="Z4378" s="268" t="s">
        <v>16594</v>
      </c>
      <c r="AA4378" s="271">
        <v>6658446821</v>
      </c>
    </row>
    <row r="4379" spans="1:27" ht="90">
      <c r="A4379" s="475" t="s">
        <v>30101</v>
      </c>
      <c r="B4379" s="1182" t="s">
        <v>2995</v>
      </c>
      <c r="C4379" s="782" t="s">
        <v>2752</v>
      </c>
      <c r="D4379" s="782" t="s">
        <v>261</v>
      </c>
      <c r="E4379" s="268" t="s">
        <v>16597</v>
      </c>
      <c r="F4379" s="795">
        <v>42460</v>
      </c>
      <c r="G4379" s="795">
        <v>42473</v>
      </c>
      <c r="H4379" s="268" t="s">
        <v>16598</v>
      </c>
      <c r="I4379" s="268" t="s">
        <v>13366</v>
      </c>
      <c r="J4379" s="118">
        <v>2</v>
      </c>
      <c r="K4379" s="118">
        <v>2</v>
      </c>
      <c r="L4379" s="118">
        <v>0</v>
      </c>
      <c r="M4379" s="792">
        <v>19149736.199999999</v>
      </c>
      <c r="N4379" s="275">
        <v>18862490</v>
      </c>
      <c r="O4379" s="275">
        <f t="shared" si="145"/>
        <v>287246.19999999925</v>
      </c>
      <c r="P4379" s="785">
        <f t="shared" si="146"/>
        <v>1.500000819854632</v>
      </c>
      <c r="Q4379" s="268" t="s">
        <v>16599</v>
      </c>
      <c r="R4379" s="271">
        <v>4217115685</v>
      </c>
      <c r="S4379" s="661" t="s">
        <v>16531</v>
      </c>
      <c r="T4379" s="272">
        <v>42501</v>
      </c>
      <c r="U4379" s="791"/>
      <c r="V4379" s="795">
        <v>42513</v>
      </c>
      <c r="W4379" s="795">
        <v>42513</v>
      </c>
      <c r="X4379" s="269" t="s">
        <v>16600</v>
      </c>
      <c r="Y4379" s="793">
        <v>18862490</v>
      </c>
      <c r="Z4379" s="268" t="s">
        <v>16599</v>
      </c>
      <c r="AA4379" s="271">
        <v>4217115685</v>
      </c>
    </row>
    <row r="4380" spans="1:27" ht="56.25">
      <c r="A4380" s="475" t="s">
        <v>30102</v>
      </c>
      <c r="B4380" s="1182" t="s">
        <v>2995</v>
      </c>
      <c r="C4380" s="782" t="s">
        <v>2752</v>
      </c>
      <c r="D4380" s="782" t="s">
        <v>261</v>
      </c>
      <c r="E4380" s="268" t="s">
        <v>16601</v>
      </c>
      <c r="F4380" s="795">
        <v>42467</v>
      </c>
      <c r="G4380" s="795">
        <v>42487</v>
      </c>
      <c r="H4380" s="268" t="s">
        <v>16602</v>
      </c>
      <c r="I4380" s="268" t="s">
        <v>16603</v>
      </c>
      <c r="J4380" s="118">
        <v>8</v>
      </c>
      <c r="K4380" s="118">
        <v>8</v>
      </c>
      <c r="L4380" s="118">
        <v>0</v>
      </c>
      <c r="M4380" s="792">
        <v>1083514.8500000001</v>
      </c>
      <c r="N4380" s="275">
        <v>636231.03</v>
      </c>
      <c r="O4380" s="275">
        <f t="shared" si="145"/>
        <v>447283.82000000007</v>
      </c>
      <c r="P4380" s="785">
        <f t="shared" si="146"/>
        <v>41.280820470527004</v>
      </c>
      <c r="Q4380" s="268" t="s">
        <v>16604</v>
      </c>
      <c r="R4380" s="271">
        <v>4222015693</v>
      </c>
      <c r="S4380" s="661" t="s">
        <v>16605</v>
      </c>
      <c r="T4380" s="272">
        <v>42501</v>
      </c>
      <c r="U4380" s="791"/>
      <c r="V4380" s="795">
        <v>42513</v>
      </c>
      <c r="W4380" s="795">
        <v>42513</v>
      </c>
      <c r="X4380" s="269" t="s">
        <v>16606</v>
      </c>
      <c r="Y4380" s="793">
        <v>636231.03</v>
      </c>
      <c r="Z4380" s="268" t="s">
        <v>16604</v>
      </c>
      <c r="AA4380" s="271">
        <v>4222015693</v>
      </c>
    </row>
    <row r="4381" spans="1:27" ht="78.75">
      <c r="A4381" s="475" t="s">
        <v>30103</v>
      </c>
      <c r="B4381" s="1182" t="s">
        <v>2995</v>
      </c>
      <c r="C4381" s="782" t="s">
        <v>2752</v>
      </c>
      <c r="D4381" s="782" t="s">
        <v>14019</v>
      </c>
      <c r="E4381" s="268" t="s">
        <v>16189</v>
      </c>
      <c r="F4381" s="272">
        <v>42507</v>
      </c>
      <c r="G4381" s="272">
        <v>42510</v>
      </c>
      <c r="H4381" s="268" t="s">
        <v>16607</v>
      </c>
      <c r="I4381" s="268" t="s">
        <v>16603</v>
      </c>
      <c r="J4381" s="118">
        <v>1</v>
      </c>
      <c r="K4381" s="118">
        <v>1</v>
      </c>
      <c r="L4381" s="118">
        <v>0</v>
      </c>
      <c r="M4381" s="796">
        <v>1724.8</v>
      </c>
      <c r="N4381" s="796">
        <v>1724.8</v>
      </c>
      <c r="O4381" s="275">
        <f t="shared" si="145"/>
        <v>0</v>
      </c>
      <c r="P4381" s="785">
        <f t="shared" si="146"/>
        <v>0</v>
      </c>
      <c r="Q4381" s="268" t="s">
        <v>16578</v>
      </c>
      <c r="R4381" s="271">
        <v>5408130693</v>
      </c>
      <c r="S4381" s="661" t="s">
        <v>16496</v>
      </c>
      <c r="T4381" s="798" t="s">
        <v>16569</v>
      </c>
      <c r="U4381" s="791"/>
      <c r="V4381" s="795">
        <v>42517</v>
      </c>
      <c r="W4381" s="795">
        <v>42517</v>
      </c>
      <c r="X4381" s="269" t="s">
        <v>16608</v>
      </c>
      <c r="Y4381" s="799">
        <v>1724.8</v>
      </c>
      <c r="Z4381" s="268" t="s">
        <v>16578</v>
      </c>
      <c r="AA4381" s="271">
        <v>5408130693</v>
      </c>
    </row>
    <row r="4382" spans="1:27" ht="78.75">
      <c r="A4382" s="475" t="s">
        <v>30104</v>
      </c>
      <c r="B4382" s="1182" t="s">
        <v>2995</v>
      </c>
      <c r="C4382" s="782" t="s">
        <v>2752</v>
      </c>
      <c r="D4382" s="782" t="s">
        <v>261</v>
      </c>
      <c r="E4382" s="268" t="s">
        <v>16609</v>
      </c>
      <c r="F4382" s="795">
        <v>42440</v>
      </c>
      <c r="G4382" s="272">
        <v>42451</v>
      </c>
      <c r="H4382" s="268" t="s">
        <v>16610</v>
      </c>
      <c r="I4382" s="268" t="s">
        <v>16611</v>
      </c>
      <c r="J4382" s="118">
        <v>9</v>
      </c>
      <c r="K4382" s="118">
        <v>9</v>
      </c>
      <c r="L4382" s="118">
        <v>0</v>
      </c>
      <c r="M4382" s="792">
        <v>1929400.76</v>
      </c>
      <c r="N4382" s="275">
        <v>395527.36</v>
      </c>
      <c r="O4382" s="275">
        <f t="shared" si="145"/>
        <v>1533873.4</v>
      </c>
      <c r="P4382" s="785">
        <f t="shared" si="146"/>
        <v>79.499989416403054</v>
      </c>
      <c r="Q4382" s="268" t="s">
        <v>16612</v>
      </c>
      <c r="R4382" s="271">
        <v>4205209843</v>
      </c>
      <c r="S4382" s="268" t="s">
        <v>16613</v>
      </c>
      <c r="T4382" s="272">
        <v>42507</v>
      </c>
      <c r="U4382" s="791"/>
      <c r="V4382" s="795">
        <v>42520</v>
      </c>
      <c r="W4382" s="795">
        <v>42520</v>
      </c>
      <c r="X4382" s="269" t="s">
        <v>16614</v>
      </c>
      <c r="Y4382" s="793">
        <v>395527.36</v>
      </c>
      <c r="Z4382" s="268" t="s">
        <v>16612</v>
      </c>
      <c r="AA4382" s="271">
        <v>4205209843</v>
      </c>
    </row>
    <row r="4383" spans="1:27" ht="78.75">
      <c r="A4383" s="475" t="s">
        <v>30105</v>
      </c>
      <c r="B4383" s="1182" t="s">
        <v>2995</v>
      </c>
      <c r="C4383" s="782" t="s">
        <v>2752</v>
      </c>
      <c r="D4383" s="782" t="s">
        <v>261</v>
      </c>
      <c r="E4383" s="268" t="s">
        <v>16615</v>
      </c>
      <c r="F4383" s="795">
        <v>42480</v>
      </c>
      <c r="G4383" s="272">
        <v>42494</v>
      </c>
      <c r="H4383" s="267" t="s">
        <v>16616</v>
      </c>
      <c r="I4383" s="268" t="s">
        <v>16617</v>
      </c>
      <c r="J4383" s="118">
        <v>2</v>
      </c>
      <c r="K4383" s="118">
        <v>2</v>
      </c>
      <c r="L4383" s="118">
        <v>0</v>
      </c>
      <c r="M4383" s="792">
        <v>358636.74</v>
      </c>
      <c r="N4383" s="275">
        <v>282548.53999999998</v>
      </c>
      <c r="O4383" s="275">
        <f t="shared" si="145"/>
        <v>76088.200000000012</v>
      </c>
      <c r="P4383" s="785">
        <f t="shared" si="146"/>
        <v>21.215952386807892</v>
      </c>
      <c r="Q4383" s="268" t="s">
        <v>16618</v>
      </c>
      <c r="R4383" s="271">
        <v>5402572871</v>
      </c>
      <c r="S4383" s="661" t="s">
        <v>16619</v>
      </c>
      <c r="T4383" s="272">
        <v>42509</v>
      </c>
      <c r="U4383" s="791"/>
      <c r="V4383" s="795">
        <v>42520</v>
      </c>
      <c r="W4383" s="795">
        <v>42520</v>
      </c>
      <c r="X4383" s="269" t="s">
        <v>16620</v>
      </c>
      <c r="Y4383" s="793">
        <v>282548.53999999998</v>
      </c>
      <c r="Z4383" s="268" t="s">
        <v>16618</v>
      </c>
      <c r="AA4383" s="271">
        <v>5402572871</v>
      </c>
    </row>
    <row r="4384" spans="1:27" ht="78.75">
      <c r="A4384" s="475" t="s">
        <v>30106</v>
      </c>
      <c r="B4384" s="1182" t="s">
        <v>2995</v>
      </c>
      <c r="C4384" s="782" t="s">
        <v>2752</v>
      </c>
      <c r="D4384" s="782" t="s">
        <v>14019</v>
      </c>
      <c r="E4384" s="268" t="s">
        <v>16621</v>
      </c>
      <c r="F4384" s="272">
        <v>42510</v>
      </c>
      <c r="G4384" s="272">
        <v>42517</v>
      </c>
      <c r="H4384" s="726" t="s">
        <v>16622</v>
      </c>
      <c r="I4384" s="268" t="s">
        <v>13932</v>
      </c>
      <c r="J4384" s="118">
        <v>1</v>
      </c>
      <c r="K4384" s="118">
        <v>1</v>
      </c>
      <c r="L4384" s="118">
        <v>0</v>
      </c>
      <c r="M4384" s="796">
        <v>1930</v>
      </c>
      <c r="N4384" s="796">
        <v>1930</v>
      </c>
      <c r="O4384" s="275">
        <f t="shared" si="145"/>
        <v>0</v>
      </c>
      <c r="P4384" s="785">
        <f t="shared" si="146"/>
        <v>0</v>
      </c>
      <c r="Q4384" s="268" t="s">
        <v>16623</v>
      </c>
      <c r="R4384" s="271">
        <v>4253023800</v>
      </c>
      <c r="S4384" s="268" t="s">
        <v>16624</v>
      </c>
      <c r="T4384" s="798" t="s">
        <v>16569</v>
      </c>
      <c r="U4384" s="791"/>
      <c r="V4384" s="795">
        <v>42522</v>
      </c>
      <c r="W4384" s="795">
        <v>42522</v>
      </c>
      <c r="X4384" s="269" t="s">
        <v>16625</v>
      </c>
      <c r="Y4384" s="799">
        <v>1930</v>
      </c>
      <c r="Z4384" s="268" t="s">
        <v>16623</v>
      </c>
      <c r="AA4384" s="271">
        <v>4253023800</v>
      </c>
    </row>
    <row r="4385" spans="1:27" ht="78.75">
      <c r="A4385" s="475" t="s">
        <v>30107</v>
      </c>
      <c r="B4385" s="1182" t="s">
        <v>2995</v>
      </c>
      <c r="C4385" s="782" t="s">
        <v>2752</v>
      </c>
      <c r="D4385" s="782" t="s">
        <v>261</v>
      </c>
      <c r="E4385" s="268" t="s">
        <v>16626</v>
      </c>
      <c r="F4385" s="795">
        <v>42486</v>
      </c>
      <c r="G4385" s="272">
        <v>42500</v>
      </c>
      <c r="H4385" s="726" t="s">
        <v>16627</v>
      </c>
      <c r="I4385" s="268" t="s">
        <v>14570</v>
      </c>
      <c r="J4385" s="118">
        <v>2</v>
      </c>
      <c r="K4385" s="118">
        <v>2</v>
      </c>
      <c r="L4385" s="118">
        <v>0</v>
      </c>
      <c r="M4385" s="792">
        <v>226551.22</v>
      </c>
      <c r="N4385" s="275">
        <v>180108.06</v>
      </c>
      <c r="O4385" s="275">
        <f t="shared" si="145"/>
        <v>46443.16</v>
      </c>
      <c r="P4385" s="785">
        <f t="shared" si="146"/>
        <v>20.500070580065739</v>
      </c>
      <c r="Q4385" s="268" t="s">
        <v>16628</v>
      </c>
      <c r="R4385" s="271">
        <v>4217139206</v>
      </c>
      <c r="S4385" s="268" t="s">
        <v>16629</v>
      </c>
      <c r="T4385" s="272">
        <v>42514</v>
      </c>
      <c r="U4385" s="791"/>
      <c r="V4385" s="795">
        <v>42529</v>
      </c>
      <c r="W4385" s="795">
        <v>42530</v>
      </c>
      <c r="X4385" s="269" t="s">
        <v>16630</v>
      </c>
      <c r="Y4385" s="793">
        <v>180108.06</v>
      </c>
      <c r="Z4385" s="268" t="s">
        <v>16628</v>
      </c>
      <c r="AA4385" s="271">
        <v>4217139206</v>
      </c>
    </row>
    <row r="4386" spans="1:27" ht="90">
      <c r="A4386" s="475" t="s">
        <v>30108</v>
      </c>
      <c r="B4386" s="1182" t="s">
        <v>2995</v>
      </c>
      <c r="C4386" s="782" t="s">
        <v>2752</v>
      </c>
      <c r="D4386" s="782" t="s">
        <v>261</v>
      </c>
      <c r="E4386" s="268" t="s">
        <v>556</v>
      </c>
      <c r="F4386" s="795">
        <v>42486</v>
      </c>
      <c r="G4386" s="272">
        <v>42500</v>
      </c>
      <c r="H4386" s="726" t="s">
        <v>16631</v>
      </c>
      <c r="I4386" s="268" t="s">
        <v>16632</v>
      </c>
      <c r="J4386" s="118">
        <v>5</v>
      </c>
      <c r="K4386" s="118">
        <v>5</v>
      </c>
      <c r="L4386" s="118">
        <v>0</v>
      </c>
      <c r="M4386" s="792">
        <v>267213.84000000003</v>
      </c>
      <c r="N4386" s="275">
        <v>98868.72</v>
      </c>
      <c r="O4386" s="275">
        <f t="shared" si="145"/>
        <v>168345.12000000002</v>
      </c>
      <c r="P4386" s="785">
        <f t="shared" si="146"/>
        <v>63.000149992230945</v>
      </c>
      <c r="Q4386" s="268" t="s">
        <v>16633</v>
      </c>
      <c r="R4386" s="797">
        <v>421811403800</v>
      </c>
      <c r="S4386" s="268" t="s">
        <v>16634</v>
      </c>
      <c r="T4386" s="272">
        <v>42514</v>
      </c>
      <c r="U4386" s="791"/>
      <c r="V4386" s="795">
        <v>42529</v>
      </c>
      <c r="W4386" s="795">
        <v>42536</v>
      </c>
      <c r="X4386" s="269" t="s">
        <v>16635</v>
      </c>
      <c r="Y4386" s="793">
        <v>98868.72</v>
      </c>
      <c r="Z4386" s="268" t="s">
        <v>16636</v>
      </c>
      <c r="AA4386" s="797">
        <v>421811403800</v>
      </c>
    </row>
    <row r="4387" spans="1:27" ht="90">
      <c r="A4387" s="475" t="s">
        <v>30109</v>
      </c>
      <c r="B4387" s="1182" t="s">
        <v>2995</v>
      </c>
      <c r="C4387" s="782" t="s">
        <v>2752</v>
      </c>
      <c r="D4387" s="782" t="s">
        <v>261</v>
      </c>
      <c r="E4387" s="268" t="s">
        <v>16393</v>
      </c>
      <c r="F4387" s="795">
        <v>42489</v>
      </c>
      <c r="G4387" s="272">
        <v>42501</v>
      </c>
      <c r="H4387" s="726" t="s">
        <v>16637</v>
      </c>
      <c r="I4387" s="268" t="s">
        <v>15443</v>
      </c>
      <c r="J4387" s="118">
        <v>2</v>
      </c>
      <c r="K4387" s="118">
        <v>2</v>
      </c>
      <c r="L4387" s="118">
        <v>0</v>
      </c>
      <c r="M4387" s="792">
        <v>1650775</v>
      </c>
      <c r="N4387" s="275">
        <v>1617600</v>
      </c>
      <c r="O4387" s="275">
        <f t="shared" si="145"/>
        <v>33175</v>
      </c>
      <c r="P4387" s="785">
        <f t="shared" si="146"/>
        <v>2.0096621283942389</v>
      </c>
      <c r="Q4387" s="268" t="s">
        <v>16638</v>
      </c>
      <c r="R4387" s="271">
        <v>4217040736</v>
      </c>
      <c r="S4387" s="268" t="s">
        <v>16639</v>
      </c>
      <c r="T4387" s="272">
        <v>42517</v>
      </c>
      <c r="U4387" s="791"/>
      <c r="V4387" s="795">
        <v>42529</v>
      </c>
      <c r="W4387" s="795">
        <v>42530</v>
      </c>
      <c r="X4387" s="269" t="s">
        <v>16640</v>
      </c>
      <c r="Y4387" s="793">
        <v>1617600</v>
      </c>
      <c r="Z4387" s="268" t="s">
        <v>16638</v>
      </c>
      <c r="AA4387" s="271">
        <v>4217040736</v>
      </c>
    </row>
    <row r="4388" spans="1:27" ht="78.75">
      <c r="A4388" s="475" t="s">
        <v>30110</v>
      </c>
      <c r="B4388" s="1182" t="s">
        <v>2995</v>
      </c>
      <c r="C4388" s="782" t="s">
        <v>2752</v>
      </c>
      <c r="D4388" s="782" t="s">
        <v>261</v>
      </c>
      <c r="E4388" s="268" t="s">
        <v>16641</v>
      </c>
      <c r="F4388" s="272">
        <v>42510</v>
      </c>
      <c r="G4388" s="272">
        <v>42522</v>
      </c>
      <c r="H4388" s="726" t="s">
        <v>16642</v>
      </c>
      <c r="I4388" s="268" t="s">
        <v>16643</v>
      </c>
      <c r="J4388" s="118">
        <v>2</v>
      </c>
      <c r="K4388" s="118">
        <v>2</v>
      </c>
      <c r="L4388" s="118">
        <v>0</v>
      </c>
      <c r="M4388" s="792">
        <v>144167.5</v>
      </c>
      <c r="N4388" s="275">
        <v>77500</v>
      </c>
      <c r="O4388" s="275">
        <f t="shared" si="145"/>
        <v>66667.5</v>
      </c>
      <c r="P4388" s="785">
        <f t="shared" si="146"/>
        <v>46.243085300084971</v>
      </c>
      <c r="Q4388" s="268" t="s">
        <v>16644</v>
      </c>
      <c r="R4388" s="271">
        <v>4211014264</v>
      </c>
      <c r="S4388" s="268" t="s">
        <v>16645</v>
      </c>
      <c r="T4388" s="272">
        <v>42535</v>
      </c>
      <c r="U4388" s="791"/>
      <c r="V4388" s="795">
        <v>42550</v>
      </c>
      <c r="W4388" s="795">
        <v>42550</v>
      </c>
      <c r="X4388" s="269" t="s">
        <v>16646</v>
      </c>
      <c r="Y4388" s="793">
        <v>77500</v>
      </c>
      <c r="Z4388" s="268" t="s">
        <v>16644</v>
      </c>
      <c r="AA4388" s="271">
        <v>4211014264</v>
      </c>
    </row>
    <row r="4389" spans="1:27" ht="78.75">
      <c r="A4389" s="475" t="s">
        <v>30111</v>
      </c>
      <c r="B4389" s="1182" t="s">
        <v>2995</v>
      </c>
      <c r="C4389" s="782" t="s">
        <v>2752</v>
      </c>
      <c r="D4389" s="782" t="s">
        <v>272</v>
      </c>
      <c r="E4389" s="268" t="s">
        <v>16189</v>
      </c>
      <c r="F4389" s="272">
        <v>42516</v>
      </c>
      <c r="G4389" s="272">
        <v>42529</v>
      </c>
      <c r="H4389" s="267" t="s">
        <v>16647</v>
      </c>
      <c r="I4389" s="268" t="s">
        <v>13938</v>
      </c>
      <c r="J4389" s="118">
        <v>1</v>
      </c>
      <c r="K4389" s="118">
        <v>1</v>
      </c>
      <c r="L4389" s="118">
        <v>0</v>
      </c>
      <c r="M4389" s="796">
        <v>237605</v>
      </c>
      <c r="N4389" s="792">
        <v>236000</v>
      </c>
      <c r="O4389" s="275">
        <f t="shared" si="145"/>
        <v>1605</v>
      </c>
      <c r="P4389" s="785">
        <f t="shared" si="146"/>
        <v>0.67549083563056334</v>
      </c>
      <c r="Q4389" s="268" t="s">
        <v>16648</v>
      </c>
      <c r="R4389" s="271">
        <v>4217169850</v>
      </c>
      <c r="S4389" s="268" t="s">
        <v>16649</v>
      </c>
      <c r="T4389" s="272">
        <v>42537</v>
      </c>
      <c r="U4389" s="791"/>
      <c r="V4389" s="795">
        <v>42551</v>
      </c>
      <c r="W4389" s="795">
        <v>42551</v>
      </c>
      <c r="X4389" s="269" t="s">
        <v>16650</v>
      </c>
      <c r="Y4389" s="793">
        <v>236000</v>
      </c>
      <c r="Z4389" s="268" t="s">
        <v>16648</v>
      </c>
      <c r="AA4389" s="271">
        <v>4217169850</v>
      </c>
    </row>
    <row r="4390" spans="1:27" ht="78.75">
      <c r="A4390" s="475" t="s">
        <v>30112</v>
      </c>
      <c r="B4390" s="1182" t="s">
        <v>2995</v>
      </c>
      <c r="C4390" s="782" t="s">
        <v>2752</v>
      </c>
      <c r="D4390" s="782" t="s">
        <v>272</v>
      </c>
      <c r="E4390" s="268" t="s">
        <v>16189</v>
      </c>
      <c r="F4390" s="272">
        <v>42516</v>
      </c>
      <c r="G4390" s="272">
        <v>42529</v>
      </c>
      <c r="H4390" s="726" t="s">
        <v>16651</v>
      </c>
      <c r="I4390" s="268" t="s">
        <v>13333</v>
      </c>
      <c r="J4390" s="118">
        <v>1</v>
      </c>
      <c r="K4390" s="118">
        <v>1</v>
      </c>
      <c r="L4390" s="118">
        <v>0</v>
      </c>
      <c r="M4390" s="796">
        <v>119862.24</v>
      </c>
      <c r="N4390" s="792">
        <v>118088.3</v>
      </c>
      <c r="O4390" s="275">
        <f t="shared" si="145"/>
        <v>1773.9400000000023</v>
      </c>
      <c r="P4390" s="785">
        <f t="shared" si="146"/>
        <v>1.479982353074665</v>
      </c>
      <c r="Q4390" s="268" t="s">
        <v>16648</v>
      </c>
      <c r="R4390" s="271">
        <v>4217169850</v>
      </c>
      <c r="S4390" s="268" t="s">
        <v>16649</v>
      </c>
      <c r="T4390" s="272">
        <v>42537</v>
      </c>
      <c r="U4390" s="791"/>
      <c r="V4390" s="795">
        <v>42551</v>
      </c>
      <c r="W4390" s="795">
        <v>42551</v>
      </c>
      <c r="X4390" s="269" t="s">
        <v>16652</v>
      </c>
      <c r="Y4390" s="793">
        <v>118088.3</v>
      </c>
      <c r="Z4390" s="268" t="s">
        <v>16648</v>
      </c>
      <c r="AA4390" s="271">
        <v>4217169850</v>
      </c>
    </row>
    <row r="4391" spans="1:27" ht="78.75">
      <c r="A4391" s="475" t="s">
        <v>30113</v>
      </c>
      <c r="B4391" s="1182" t="s">
        <v>2995</v>
      </c>
      <c r="C4391" s="782" t="s">
        <v>2752</v>
      </c>
      <c r="D4391" s="782" t="s">
        <v>272</v>
      </c>
      <c r="E4391" s="268" t="s">
        <v>16189</v>
      </c>
      <c r="F4391" s="272">
        <v>42516</v>
      </c>
      <c r="G4391" s="272">
        <v>42529</v>
      </c>
      <c r="H4391" s="726" t="s">
        <v>16653</v>
      </c>
      <c r="I4391" s="268" t="s">
        <v>16654</v>
      </c>
      <c r="J4391" s="118">
        <v>1</v>
      </c>
      <c r="K4391" s="118">
        <v>1</v>
      </c>
      <c r="L4391" s="118">
        <v>0</v>
      </c>
      <c r="M4391" s="796">
        <v>154920.70000000001</v>
      </c>
      <c r="N4391" s="792">
        <v>153187.29999999999</v>
      </c>
      <c r="O4391" s="275">
        <f t="shared" si="145"/>
        <v>1733.4000000000233</v>
      </c>
      <c r="P4391" s="785">
        <f t="shared" si="146"/>
        <v>1.1188950217756719</v>
      </c>
      <c r="Q4391" s="268" t="s">
        <v>16648</v>
      </c>
      <c r="R4391" s="271">
        <v>4217169850</v>
      </c>
      <c r="S4391" s="268" t="s">
        <v>16649</v>
      </c>
      <c r="T4391" s="272">
        <v>42537</v>
      </c>
      <c r="U4391" s="791"/>
      <c r="V4391" s="795">
        <v>42551</v>
      </c>
      <c r="W4391" s="795">
        <v>42551</v>
      </c>
      <c r="X4391" s="269" t="s">
        <v>16655</v>
      </c>
      <c r="Y4391" s="793">
        <v>153187.29999999999</v>
      </c>
      <c r="Z4391" s="268" t="s">
        <v>16648</v>
      </c>
      <c r="AA4391" s="271">
        <v>4217169850</v>
      </c>
    </row>
    <row r="4392" spans="1:27" ht="78.75">
      <c r="A4392" s="475" t="s">
        <v>30114</v>
      </c>
      <c r="B4392" s="1182" t="s">
        <v>2995</v>
      </c>
      <c r="C4392" s="782" t="s">
        <v>2752</v>
      </c>
      <c r="D4392" s="782" t="s">
        <v>272</v>
      </c>
      <c r="E4392" s="268" t="s">
        <v>16189</v>
      </c>
      <c r="F4392" s="272">
        <v>42516</v>
      </c>
      <c r="G4392" s="272">
        <v>42529</v>
      </c>
      <c r="H4392" s="726" t="s">
        <v>16656</v>
      </c>
      <c r="I4392" s="268" t="s">
        <v>16654</v>
      </c>
      <c r="J4392" s="118">
        <v>1</v>
      </c>
      <c r="K4392" s="118">
        <v>1</v>
      </c>
      <c r="L4392" s="118">
        <v>0</v>
      </c>
      <c r="M4392" s="796">
        <v>25212.81</v>
      </c>
      <c r="N4392" s="792">
        <v>24867.200000000001</v>
      </c>
      <c r="O4392" s="275">
        <f t="shared" si="145"/>
        <v>345.61000000000058</v>
      </c>
      <c r="P4392" s="785">
        <f t="shared" si="146"/>
        <v>1.3707714451503048</v>
      </c>
      <c r="Q4392" s="268" t="s">
        <v>16648</v>
      </c>
      <c r="R4392" s="271">
        <v>4217169850</v>
      </c>
      <c r="S4392" s="268" t="s">
        <v>16649</v>
      </c>
      <c r="T4392" s="272">
        <v>42537</v>
      </c>
      <c r="U4392" s="791"/>
      <c r="V4392" s="795">
        <v>42551</v>
      </c>
      <c r="W4392" s="795">
        <v>42551</v>
      </c>
      <c r="X4392" s="269" t="s">
        <v>16657</v>
      </c>
      <c r="Y4392" s="793">
        <v>24867.200000000001</v>
      </c>
      <c r="Z4392" s="268" t="s">
        <v>16648</v>
      </c>
      <c r="AA4392" s="271">
        <v>4217169850</v>
      </c>
    </row>
    <row r="4393" spans="1:27" ht="90">
      <c r="A4393" s="475" t="s">
        <v>30115</v>
      </c>
      <c r="B4393" s="1182" t="s">
        <v>2995</v>
      </c>
      <c r="C4393" s="782" t="s">
        <v>2752</v>
      </c>
      <c r="D4393" s="782" t="s">
        <v>261</v>
      </c>
      <c r="E4393" s="268" t="s">
        <v>14863</v>
      </c>
      <c r="F4393" s="272">
        <v>42524</v>
      </c>
      <c r="G4393" s="272">
        <v>42535</v>
      </c>
      <c r="H4393" s="267" t="s">
        <v>16658</v>
      </c>
      <c r="I4393" s="268" t="s">
        <v>16659</v>
      </c>
      <c r="J4393" s="800">
        <v>3</v>
      </c>
      <c r="K4393" s="800">
        <v>3</v>
      </c>
      <c r="L4393" s="800">
        <v>0</v>
      </c>
      <c r="M4393" s="792">
        <v>161731.96</v>
      </c>
      <c r="N4393" s="275">
        <v>100273.8</v>
      </c>
      <c r="O4393" s="275">
        <f t="shared" si="145"/>
        <v>61458.159999999989</v>
      </c>
      <c r="P4393" s="785">
        <f t="shared" si="146"/>
        <v>38.000009398266116</v>
      </c>
      <c r="Q4393" s="268" t="s">
        <v>16660</v>
      </c>
      <c r="R4393" s="271" t="s">
        <v>16661</v>
      </c>
      <c r="S4393" s="268" t="s">
        <v>16662</v>
      </c>
      <c r="T4393" s="272">
        <v>42548</v>
      </c>
      <c r="U4393" s="791"/>
      <c r="V4393" s="795">
        <v>42563</v>
      </c>
      <c r="W4393" s="795">
        <v>42564</v>
      </c>
      <c r="X4393" s="269" t="s">
        <v>16663</v>
      </c>
      <c r="Y4393" s="793">
        <v>100273.8</v>
      </c>
      <c r="Z4393" s="268" t="s">
        <v>16660</v>
      </c>
      <c r="AA4393" s="271" t="s">
        <v>16661</v>
      </c>
    </row>
    <row r="4394" spans="1:27" ht="78.75">
      <c r="A4394" s="475" t="s">
        <v>30116</v>
      </c>
      <c r="B4394" s="1182" t="s">
        <v>2995</v>
      </c>
      <c r="C4394" s="782" t="s">
        <v>2752</v>
      </c>
      <c r="D4394" s="782" t="s">
        <v>261</v>
      </c>
      <c r="E4394" s="268" t="s">
        <v>16601</v>
      </c>
      <c r="F4394" s="272">
        <v>42528</v>
      </c>
      <c r="G4394" s="272">
        <v>42538</v>
      </c>
      <c r="H4394" s="726" t="s">
        <v>16664</v>
      </c>
      <c r="I4394" s="268" t="s">
        <v>14570</v>
      </c>
      <c r="J4394" s="800">
        <v>5</v>
      </c>
      <c r="K4394" s="800">
        <v>5</v>
      </c>
      <c r="L4394" s="800">
        <v>0</v>
      </c>
      <c r="M4394" s="792">
        <v>4183125.9</v>
      </c>
      <c r="N4394" s="275">
        <v>2487753.11</v>
      </c>
      <c r="O4394" s="275">
        <f t="shared" si="145"/>
        <v>1695372.79</v>
      </c>
      <c r="P4394" s="785">
        <f t="shared" si="146"/>
        <v>40.52884925122622</v>
      </c>
      <c r="Q4394" s="268" t="s">
        <v>16665</v>
      </c>
      <c r="R4394" s="271" t="s">
        <v>16666</v>
      </c>
      <c r="S4394" s="268" t="s">
        <v>16667</v>
      </c>
      <c r="T4394" s="272">
        <v>42570</v>
      </c>
      <c r="U4394" s="791"/>
      <c r="V4394" s="795">
        <v>42583</v>
      </c>
      <c r="W4394" s="795">
        <v>42583</v>
      </c>
      <c r="X4394" s="269" t="s">
        <v>16668</v>
      </c>
      <c r="Y4394" s="793">
        <v>2487753.11</v>
      </c>
      <c r="Z4394" s="268" t="s">
        <v>16665</v>
      </c>
      <c r="AA4394" s="271" t="s">
        <v>16666</v>
      </c>
    </row>
    <row r="4395" spans="1:27" ht="236.25">
      <c r="A4395" s="475" t="s">
        <v>30117</v>
      </c>
      <c r="B4395" s="1182" t="s">
        <v>2995</v>
      </c>
      <c r="C4395" s="782" t="s">
        <v>2752</v>
      </c>
      <c r="D4395" s="782" t="s">
        <v>272</v>
      </c>
      <c r="E4395" s="268" t="s">
        <v>16669</v>
      </c>
      <c r="F4395" s="272">
        <v>42530</v>
      </c>
      <c r="G4395" s="272">
        <v>42541</v>
      </c>
      <c r="H4395" s="726" t="s">
        <v>16670</v>
      </c>
      <c r="I4395" s="268" t="s">
        <v>16671</v>
      </c>
      <c r="J4395" s="800">
        <v>2</v>
      </c>
      <c r="K4395" s="800">
        <v>1</v>
      </c>
      <c r="L4395" s="800">
        <v>1</v>
      </c>
      <c r="M4395" s="796">
        <v>724041.63</v>
      </c>
      <c r="N4395" s="792">
        <v>713181</v>
      </c>
      <c r="O4395" s="275">
        <f t="shared" si="145"/>
        <v>10860.630000000005</v>
      </c>
      <c r="P4395" s="785">
        <f t="shared" si="146"/>
        <v>1.5000007665305106</v>
      </c>
      <c r="Q4395" s="268" t="s">
        <v>16672</v>
      </c>
      <c r="R4395" s="271" t="s">
        <v>16673</v>
      </c>
      <c r="S4395" s="268" t="s">
        <v>16674</v>
      </c>
      <c r="T4395" s="272">
        <v>42556</v>
      </c>
      <c r="U4395" s="791"/>
      <c r="V4395" s="795">
        <v>42571</v>
      </c>
      <c r="W4395" s="795">
        <v>42571</v>
      </c>
      <c r="X4395" s="269" t="s">
        <v>16675</v>
      </c>
      <c r="Y4395" s="793">
        <v>713181</v>
      </c>
      <c r="Z4395" s="268" t="s">
        <v>16672</v>
      </c>
      <c r="AA4395" s="271" t="s">
        <v>16673</v>
      </c>
    </row>
    <row r="4396" spans="1:27" ht="78.75">
      <c r="A4396" s="475" t="s">
        <v>30118</v>
      </c>
      <c r="B4396" s="1182" t="s">
        <v>2995</v>
      </c>
      <c r="C4396" s="782" t="s">
        <v>2752</v>
      </c>
      <c r="D4396" s="782" t="s">
        <v>261</v>
      </c>
      <c r="E4396" s="268" t="s">
        <v>15375</v>
      </c>
      <c r="F4396" s="272">
        <v>42530</v>
      </c>
      <c r="G4396" s="272">
        <v>42541</v>
      </c>
      <c r="H4396" s="726" t="s">
        <v>16676</v>
      </c>
      <c r="I4396" s="268" t="s">
        <v>16677</v>
      </c>
      <c r="J4396" s="800">
        <v>3</v>
      </c>
      <c r="K4396" s="800">
        <v>3</v>
      </c>
      <c r="L4396" s="800">
        <v>0</v>
      </c>
      <c r="M4396" s="792">
        <v>2706000</v>
      </c>
      <c r="N4396" s="275">
        <v>1876430</v>
      </c>
      <c r="O4396" s="275">
        <f t="shared" si="145"/>
        <v>829570</v>
      </c>
      <c r="P4396" s="785">
        <f t="shared" si="146"/>
        <v>30.656688839615668</v>
      </c>
      <c r="Q4396" s="268" t="s">
        <v>16678</v>
      </c>
      <c r="R4396" s="271" t="s">
        <v>16679</v>
      </c>
      <c r="S4396" s="268" t="s">
        <v>16680</v>
      </c>
      <c r="T4396" s="272">
        <v>42556</v>
      </c>
      <c r="U4396" s="791"/>
      <c r="V4396" s="795">
        <v>42571</v>
      </c>
      <c r="W4396" s="795">
        <v>42576</v>
      </c>
      <c r="X4396" s="269" t="s">
        <v>16681</v>
      </c>
      <c r="Y4396" s="793">
        <v>1876430</v>
      </c>
      <c r="Z4396" s="268" t="s">
        <v>16678</v>
      </c>
      <c r="AA4396" s="271" t="s">
        <v>16679</v>
      </c>
    </row>
    <row r="4397" spans="1:27" ht="270">
      <c r="A4397" s="475" t="s">
        <v>30119</v>
      </c>
      <c r="B4397" s="1182" t="s">
        <v>2995</v>
      </c>
      <c r="C4397" s="782" t="s">
        <v>2752</v>
      </c>
      <c r="D4397" s="782" t="s">
        <v>261</v>
      </c>
      <c r="E4397" s="268" t="s">
        <v>15950</v>
      </c>
      <c r="F4397" s="272">
        <v>42536</v>
      </c>
      <c r="G4397" s="272">
        <v>42548</v>
      </c>
      <c r="H4397" s="726" t="s">
        <v>16682</v>
      </c>
      <c r="I4397" s="268" t="s">
        <v>16683</v>
      </c>
      <c r="J4397" s="800">
        <v>2</v>
      </c>
      <c r="K4397" s="800">
        <v>2</v>
      </c>
      <c r="L4397" s="800">
        <v>0</v>
      </c>
      <c r="M4397" s="792">
        <v>88297.02</v>
      </c>
      <c r="N4397" s="275">
        <v>66663.960000000006</v>
      </c>
      <c r="O4397" s="275">
        <f t="shared" si="145"/>
        <v>21633.059999999998</v>
      </c>
      <c r="P4397" s="785">
        <f t="shared" si="146"/>
        <v>24.500328550159448</v>
      </c>
      <c r="Q4397" s="268" t="s">
        <v>16684</v>
      </c>
      <c r="R4397" s="271" t="s">
        <v>16685</v>
      </c>
      <c r="S4397" s="268" t="s">
        <v>16686</v>
      </c>
      <c r="T4397" s="272">
        <v>42563</v>
      </c>
      <c r="U4397" s="791"/>
      <c r="V4397" s="795">
        <v>42578</v>
      </c>
      <c r="W4397" s="795">
        <v>42578</v>
      </c>
      <c r="X4397" s="269" t="s">
        <v>16687</v>
      </c>
      <c r="Y4397" s="793">
        <v>66663.960000000006</v>
      </c>
      <c r="Z4397" s="268" t="s">
        <v>16684</v>
      </c>
      <c r="AA4397" s="271" t="s">
        <v>16685</v>
      </c>
    </row>
    <row r="4398" spans="1:27" ht="67.5">
      <c r="A4398" s="475" t="s">
        <v>30120</v>
      </c>
      <c r="B4398" s="1182" t="s">
        <v>2995</v>
      </c>
      <c r="C4398" s="782" t="s">
        <v>2752</v>
      </c>
      <c r="D4398" s="782" t="s">
        <v>272</v>
      </c>
      <c r="E4398" s="268" t="s">
        <v>16189</v>
      </c>
      <c r="F4398" s="272">
        <v>42537</v>
      </c>
      <c r="G4398" s="272">
        <v>42548</v>
      </c>
      <c r="H4398" s="726" t="s">
        <v>16688</v>
      </c>
      <c r="I4398" s="268" t="s">
        <v>16689</v>
      </c>
      <c r="J4398" s="800">
        <v>1</v>
      </c>
      <c r="K4398" s="800">
        <v>1</v>
      </c>
      <c r="L4398" s="800">
        <v>0</v>
      </c>
      <c r="M4398" s="792">
        <v>1535.14</v>
      </c>
      <c r="N4398" s="792" t="s">
        <v>16690</v>
      </c>
      <c r="O4398" s="275">
        <v>0</v>
      </c>
      <c r="P4398" s="785">
        <v>0</v>
      </c>
      <c r="Q4398" s="268" t="s">
        <v>16691</v>
      </c>
      <c r="R4398" s="271" t="s">
        <v>2570</v>
      </c>
      <c r="S4398" s="268" t="s">
        <v>16692</v>
      </c>
      <c r="T4398" s="272">
        <v>42556</v>
      </c>
      <c r="U4398" s="791"/>
      <c r="V4398" s="795">
        <v>42571</v>
      </c>
      <c r="W4398" s="795">
        <v>42571</v>
      </c>
      <c r="X4398" s="269" t="s">
        <v>16693</v>
      </c>
      <c r="Y4398" s="793">
        <v>1535.14</v>
      </c>
      <c r="Z4398" s="268" t="s">
        <v>16691</v>
      </c>
      <c r="AA4398" s="271" t="s">
        <v>2570</v>
      </c>
    </row>
    <row r="4399" spans="1:27" ht="315">
      <c r="A4399" s="475" t="s">
        <v>30121</v>
      </c>
      <c r="B4399" s="1182" t="s">
        <v>2995</v>
      </c>
      <c r="C4399" s="782" t="s">
        <v>2752</v>
      </c>
      <c r="D4399" s="782" t="s">
        <v>272</v>
      </c>
      <c r="E4399" s="268" t="s">
        <v>16694</v>
      </c>
      <c r="F4399" s="272">
        <v>42537</v>
      </c>
      <c r="G4399" s="272">
        <v>42548</v>
      </c>
      <c r="H4399" s="726" t="s">
        <v>16695</v>
      </c>
      <c r="I4399" s="268" t="s">
        <v>16696</v>
      </c>
      <c r="J4399" s="800">
        <v>1</v>
      </c>
      <c r="K4399" s="800">
        <v>1</v>
      </c>
      <c r="L4399" s="800">
        <v>0</v>
      </c>
      <c r="M4399" s="792">
        <v>358428.91</v>
      </c>
      <c r="N4399" s="275">
        <v>356636.77</v>
      </c>
      <c r="O4399" s="275">
        <f t="shared" si="145"/>
        <v>1792.1399999999558</v>
      </c>
      <c r="P4399" s="785">
        <f t="shared" si="146"/>
        <v>0.49999873057113497</v>
      </c>
      <c r="Q4399" s="268" t="s">
        <v>16697</v>
      </c>
      <c r="R4399" s="271" t="s">
        <v>16698</v>
      </c>
      <c r="S4399" s="268" t="s">
        <v>16699</v>
      </c>
      <c r="T4399" s="272">
        <v>42563</v>
      </c>
      <c r="U4399" s="791"/>
      <c r="V4399" s="795">
        <v>42578</v>
      </c>
      <c r="W4399" s="795">
        <v>42592</v>
      </c>
      <c r="X4399" s="269" t="s">
        <v>16700</v>
      </c>
      <c r="Y4399" s="270">
        <v>356636.77</v>
      </c>
      <c r="Z4399" s="268" t="s">
        <v>16697</v>
      </c>
      <c r="AA4399" s="271" t="s">
        <v>16698</v>
      </c>
    </row>
    <row r="4400" spans="1:27" ht="67.5">
      <c r="A4400" s="475" t="s">
        <v>30122</v>
      </c>
      <c r="B4400" s="1182" t="s">
        <v>2995</v>
      </c>
      <c r="C4400" s="782" t="s">
        <v>2752</v>
      </c>
      <c r="D4400" s="782" t="s">
        <v>272</v>
      </c>
      <c r="E4400" s="268" t="s">
        <v>16189</v>
      </c>
      <c r="F4400" s="272">
        <v>42537</v>
      </c>
      <c r="G4400" s="272">
        <v>42548</v>
      </c>
      <c r="H4400" s="726" t="s">
        <v>16701</v>
      </c>
      <c r="I4400" s="268" t="s">
        <v>13938</v>
      </c>
      <c r="J4400" s="800">
        <v>1</v>
      </c>
      <c r="K4400" s="800">
        <v>1</v>
      </c>
      <c r="L4400" s="800">
        <v>0</v>
      </c>
      <c r="M4400" s="796">
        <v>440.8</v>
      </c>
      <c r="N4400" s="792">
        <v>440.8</v>
      </c>
      <c r="O4400" s="275">
        <f t="shared" si="145"/>
        <v>0</v>
      </c>
      <c r="P4400" s="785">
        <f t="shared" si="146"/>
        <v>0</v>
      </c>
      <c r="Q4400" s="268" t="s">
        <v>16691</v>
      </c>
      <c r="R4400" s="271" t="s">
        <v>2570</v>
      </c>
      <c r="S4400" s="268" t="s">
        <v>16702</v>
      </c>
      <c r="T4400" s="272">
        <v>42556</v>
      </c>
      <c r="U4400" s="791"/>
      <c r="V4400" s="795">
        <v>42571</v>
      </c>
      <c r="W4400" s="795">
        <v>42571</v>
      </c>
      <c r="X4400" s="269" t="s">
        <v>16703</v>
      </c>
      <c r="Y4400" s="793">
        <v>440.8</v>
      </c>
      <c r="Z4400" s="268" t="s">
        <v>16691</v>
      </c>
      <c r="AA4400" s="271" t="s">
        <v>2570</v>
      </c>
    </row>
    <row r="4401" spans="1:27" ht="258.75">
      <c r="A4401" s="475" t="s">
        <v>30123</v>
      </c>
      <c r="B4401" s="1182" t="s">
        <v>2995</v>
      </c>
      <c r="C4401" s="782" t="s">
        <v>2752</v>
      </c>
      <c r="D4401" s="782" t="s">
        <v>261</v>
      </c>
      <c r="E4401" s="268" t="s">
        <v>13505</v>
      </c>
      <c r="F4401" s="272">
        <v>42536</v>
      </c>
      <c r="G4401" s="272">
        <v>42548</v>
      </c>
      <c r="H4401" s="726" t="s">
        <v>16704</v>
      </c>
      <c r="I4401" s="268" t="s">
        <v>16705</v>
      </c>
      <c r="J4401" s="800">
        <v>3</v>
      </c>
      <c r="K4401" s="800">
        <v>3</v>
      </c>
      <c r="L4401" s="800">
        <v>0</v>
      </c>
      <c r="M4401" s="792">
        <v>1965985.8</v>
      </c>
      <c r="N4401" s="275">
        <v>1936400</v>
      </c>
      <c r="O4401" s="275">
        <f t="shared" si="145"/>
        <v>29585.800000000047</v>
      </c>
      <c r="P4401" s="785">
        <f t="shared" si="146"/>
        <v>1.5048837077053174</v>
      </c>
      <c r="Q4401" s="268" t="s">
        <v>16706</v>
      </c>
      <c r="R4401" s="271" t="s">
        <v>16707</v>
      </c>
      <c r="S4401" s="268" t="s">
        <v>16708</v>
      </c>
      <c r="T4401" s="272">
        <v>42563</v>
      </c>
      <c r="U4401" s="791"/>
      <c r="V4401" s="795">
        <v>42578</v>
      </c>
      <c r="W4401" s="795">
        <v>42579</v>
      </c>
      <c r="X4401" s="269" t="s">
        <v>16709</v>
      </c>
      <c r="Y4401" s="793">
        <v>1936400</v>
      </c>
      <c r="Z4401" s="268" t="s">
        <v>16706</v>
      </c>
      <c r="AA4401" s="271" t="s">
        <v>16707</v>
      </c>
    </row>
    <row r="4402" spans="1:27" ht="67.5">
      <c r="A4402" s="475" t="s">
        <v>30124</v>
      </c>
      <c r="B4402" s="1182" t="s">
        <v>2995</v>
      </c>
      <c r="C4402" s="782" t="s">
        <v>2752</v>
      </c>
      <c r="D4402" s="782" t="s">
        <v>272</v>
      </c>
      <c r="E4402" s="268" t="s">
        <v>16189</v>
      </c>
      <c r="F4402" s="272">
        <v>42564</v>
      </c>
      <c r="G4402" s="272">
        <v>42576</v>
      </c>
      <c r="H4402" s="726" t="s">
        <v>16710</v>
      </c>
      <c r="I4402" s="268" t="s">
        <v>13938</v>
      </c>
      <c r="J4402" s="800">
        <v>1</v>
      </c>
      <c r="K4402" s="800">
        <v>1</v>
      </c>
      <c r="L4402" s="800">
        <v>0</v>
      </c>
      <c r="M4402" s="796">
        <v>5763.35</v>
      </c>
      <c r="N4402" s="792">
        <v>5750</v>
      </c>
      <c r="O4402" s="275">
        <f t="shared" si="145"/>
        <v>13.350000000000364</v>
      </c>
      <c r="P4402" s="785">
        <f t="shared" si="146"/>
        <v>0.23163611441263088</v>
      </c>
      <c r="Q4402" s="268" t="s">
        <v>16691</v>
      </c>
      <c r="R4402" s="271" t="s">
        <v>2570</v>
      </c>
      <c r="S4402" s="268" t="s">
        <v>16711</v>
      </c>
      <c r="T4402" s="272">
        <v>42584</v>
      </c>
      <c r="U4402" s="791"/>
      <c r="V4402" s="795">
        <v>42599</v>
      </c>
      <c r="W4402" s="795">
        <v>42600</v>
      </c>
      <c r="X4402" s="269" t="s">
        <v>16712</v>
      </c>
      <c r="Y4402" s="793">
        <v>5750</v>
      </c>
      <c r="Z4402" s="268" t="s">
        <v>16691</v>
      </c>
      <c r="AA4402" s="271" t="s">
        <v>2570</v>
      </c>
    </row>
    <row r="4403" spans="1:27" ht="112.5">
      <c r="A4403" s="475" t="s">
        <v>30125</v>
      </c>
      <c r="B4403" s="1182" t="s">
        <v>2995</v>
      </c>
      <c r="C4403" s="782" t="s">
        <v>2752</v>
      </c>
      <c r="D4403" s="782" t="s">
        <v>261</v>
      </c>
      <c r="E4403" s="268" t="s">
        <v>16713</v>
      </c>
      <c r="F4403" s="272">
        <v>42564</v>
      </c>
      <c r="G4403" s="272">
        <v>42576</v>
      </c>
      <c r="H4403" s="726" t="s">
        <v>16714</v>
      </c>
      <c r="I4403" s="268" t="s">
        <v>16715</v>
      </c>
      <c r="J4403" s="800">
        <v>2</v>
      </c>
      <c r="K4403" s="800">
        <v>2</v>
      </c>
      <c r="L4403" s="800">
        <v>0</v>
      </c>
      <c r="M4403" s="792">
        <v>174389.21</v>
      </c>
      <c r="N4403" s="275">
        <v>120091.04</v>
      </c>
      <c r="O4403" s="275">
        <f t="shared" si="145"/>
        <v>54298.17</v>
      </c>
      <c r="P4403" s="785">
        <f t="shared" si="146"/>
        <v>31.136198162718898</v>
      </c>
      <c r="Q4403" s="268" t="s">
        <v>16716</v>
      </c>
      <c r="R4403" s="271" t="s">
        <v>2998</v>
      </c>
      <c r="S4403" s="268" t="s">
        <v>16717</v>
      </c>
      <c r="T4403" s="272">
        <v>42592</v>
      </c>
      <c r="U4403" s="791"/>
      <c r="V4403" s="795">
        <v>42606</v>
      </c>
      <c r="W4403" s="795">
        <v>42606</v>
      </c>
      <c r="X4403" s="269" t="s">
        <v>16718</v>
      </c>
      <c r="Y4403" s="793">
        <v>120091.04</v>
      </c>
      <c r="Z4403" s="268" t="s">
        <v>16716</v>
      </c>
      <c r="AA4403" s="271" t="s">
        <v>2998</v>
      </c>
    </row>
    <row r="4404" spans="1:27" ht="112.5">
      <c r="A4404" s="475" t="s">
        <v>30126</v>
      </c>
      <c r="B4404" s="1182" t="s">
        <v>2995</v>
      </c>
      <c r="C4404" s="782" t="s">
        <v>2752</v>
      </c>
      <c r="D4404" s="782" t="s">
        <v>261</v>
      </c>
      <c r="E4404" s="268" t="s">
        <v>16719</v>
      </c>
      <c r="F4404" s="272">
        <v>42564</v>
      </c>
      <c r="G4404" s="272">
        <v>42576</v>
      </c>
      <c r="H4404" s="726" t="s">
        <v>16720</v>
      </c>
      <c r="I4404" s="268" t="s">
        <v>16721</v>
      </c>
      <c r="J4404" s="800">
        <v>3</v>
      </c>
      <c r="K4404" s="800">
        <v>3</v>
      </c>
      <c r="L4404" s="800">
        <v>0</v>
      </c>
      <c r="M4404" s="792">
        <v>90118.5</v>
      </c>
      <c r="N4404" s="275">
        <v>63059.03</v>
      </c>
      <c r="O4404" s="275">
        <f t="shared" si="145"/>
        <v>27059.47</v>
      </c>
      <c r="P4404" s="785">
        <f t="shared" si="146"/>
        <v>30.02654282971865</v>
      </c>
      <c r="Q4404" s="268" t="s">
        <v>2463</v>
      </c>
      <c r="R4404" s="271" t="s">
        <v>2464</v>
      </c>
      <c r="S4404" s="268" t="s">
        <v>16722</v>
      </c>
      <c r="T4404" s="272">
        <v>42592</v>
      </c>
      <c r="U4404" s="791"/>
      <c r="V4404" s="795">
        <v>42606</v>
      </c>
      <c r="W4404" s="795">
        <v>42607</v>
      </c>
      <c r="X4404" s="269" t="s">
        <v>16723</v>
      </c>
      <c r="Y4404" s="793">
        <v>63059.03</v>
      </c>
      <c r="Z4404" s="268" t="s">
        <v>2463</v>
      </c>
      <c r="AA4404" s="271" t="s">
        <v>2464</v>
      </c>
    </row>
    <row r="4405" spans="1:27" ht="112.5">
      <c r="A4405" s="475" t="s">
        <v>30127</v>
      </c>
      <c r="B4405" s="1182" t="s">
        <v>2995</v>
      </c>
      <c r="C4405" s="782" t="s">
        <v>2752</v>
      </c>
      <c r="D4405" s="782" t="s">
        <v>261</v>
      </c>
      <c r="E4405" s="268" t="s">
        <v>16724</v>
      </c>
      <c r="F4405" s="272">
        <v>42564</v>
      </c>
      <c r="G4405" s="272">
        <v>42576</v>
      </c>
      <c r="H4405" s="726" t="s">
        <v>16725</v>
      </c>
      <c r="I4405" s="268" t="s">
        <v>2180</v>
      </c>
      <c r="J4405" s="800">
        <v>3</v>
      </c>
      <c r="K4405" s="800">
        <v>3</v>
      </c>
      <c r="L4405" s="800">
        <v>0</v>
      </c>
      <c r="M4405" s="792">
        <v>101498.45</v>
      </c>
      <c r="N4405" s="275">
        <v>74315.7</v>
      </c>
      <c r="O4405" s="275">
        <f t="shared" si="145"/>
        <v>27182.75</v>
      </c>
      <c r="P4405" s="785">
        <f t="shared" si="146"/>
        <v>26.781443460466637</v>
      </c>
      <c r="Q4405" s="268" t="s">
        <v>2463</v>
      </c>
      <c r="R4405" s="271" t="s">
        <v>2464</v>
      </c>
      <c r="S4405" s="268" t="s">
        <v>16722</v>
      </c>
      <c r="T4405" s="272">
        <v>42592</v>
      </c>
      <c r="U4405" s="791"/>
      <c r="V4405" s="795">
        <v>42606</v>
      </c>
      <c r="W4405" s="795">
        <v>42607</v>
      </c>
      <c r="X4405" s="269" t="s">
        <v>16726</v>
      </c>
      <c r="Y4405" s="793">
        <v>74315.7</v>
      </c>
      <c r="Z4405" s="268" t="s">
        <v>2463</v>
      </c>
      <c r="AA4405" s="271" t="s">
        <v>2464</v>
      </c>
    </row>
    <row r="4406" spans="1:27" ht="101.25">
      <c r="A4406" s="475" t="s">
        <v>30128</v>
      </c>
      <c r="B4406" s="1182" t="s">
        <v>2995</v>
      </c>
      <c r="C4406" s="782" t="s">
        <v>2752</v>
      </c>
      <c r="D4406" s="782" t="s">
        <v>261</v>
      </c>
      <c r="E4406" s="268" t="s">
        <v>2999</v>
      </c>
      <c r="F4406" s="272">
        <v>42564</v>
      </c>
      <c r="G4406" s="272">
        <v>42576</v>
      </c>
      <c r="H4406" s="726" t="s">
        <v>16727</v>
      </c>
      <c r="I4406" s="268" t="s">
        <v>16728</v>
      </c>
      <c r="J4406" s="800">
        <v>2</v>
      </c>
      <c r="K4406" s="800">
        <v>2</v>
      </c>
      <c r="L4406" s="800">
        <v>0</v>
      </c>
      <c r="M4406" s="792">
        <v>649330.28</v>
      </c>
      <c r="N4406" s="275">
        <v>646083.63</v>
      </c>
      <c r="O4406" s="275">
        <f t="shared" si="145"/>
        <v>3246.6500000000233</v>
      </c>
      <c r="P4406" s="785">
        <f t="shared" si="146"/>
        <v>0.49999978439324022</v>
      </c>
      <c r="Q4406" s="268" t="s">
        <v>16729</v>
      </c>
      <c r="R4406" s="271" t="s">
        <v>2994</v>
      </c>
      <c r="S4406" s="268" t="s">
        <v>2997</v>
      </c>
      <c r="T4406" s="272">
        <v>42592</v>
      </c>
      <c r="U4406" s="791"/>
      <c r="V4406" s="795">
        <v>42606</v>
      </c>
      <c r="W4406" s="795">
        <v>42607</v>
      </c>
      <c r="X4406" s="269" t="s">
        <v>16730</v>
      </c>
      <c r="Y4406" s="793">
        <v>646083.63</v>
      </c>
      <c r="Z4406" s="268" t="s">
        <v>16729</v>
      </c>
      <c r="AA4406" s="271" t="s">
        <v>2994</v>
      </c>
    </row>
    <row r="4407" spans="1:27" ht="135">
      <c r="A4407" s="475" t="s">
        <v>30129</v>
      </c>
      <c r="B4407" s="1182" t="s">
        <v>2995</v>
      </c>
      <c r="C4407" s="782" t="s">
        <v>2752</v>
      </c>
      <c r="D4407" s="782" t="s">
        <v>272</v>
      </c>
      <c r="E4407" s="268" t="s">
        <v>16731</v>
      </c>
      <c r="F4407" s="272">
        <v>42566</v>
      </c>
      <c r="G4407" s="272">
        <v>42576</v>
      </c>
      <c r="H4407" s="726" t="s">
        <v>16732</v>
      </c>
      <c r="I4407" s="268" t="s">
        <v>13567</v>
      </c>
      <c r="J4407" s="800">
        <v>1</v>
      </c>
      <c r="K4407" s="800">
        <v>1</v>
      </c>
      <c r="L4407" s="800">
        <v>0</v>
      </c>
      <c r="M4407" s="796">
        <v>22779.599999999999</v>
      </c>
      <c r="N4407" s="792">
        <v>22779.599999999999</v>
      </c>
      <c r="O4407" s="275">
        <f t="shared" si="145"/>
        <v>0</v>
      </c>
      <c r="P4407" s="785">
        <f t="shared" si="146"/>
        <v>0</v>
      </c>
      <c r="Q4407" s="268" t="s">
        <v>16733</v>
      </c>
      <c r="R4407" s="271" t="s">
        <v>15716</v>
      </c>
      <c r="S4407" s="268" t="s">
        <v>16734</v>
      </c>
      <c r="T4407" s="272">
        <v>42584</v>
      </c>
      <c r="U4407" s="791"/>
      <c r="V4407" s="795">
        <v>42599</v>
      </c>
      <c r="W4407" s="795">
        <v>42608</v>
      </c>
      <c r="X4407" s="269" t="s">
        <v>16735</v>
      </c>
      <c r="Y4407" s="793">
        <v>22779.599999999999</v>
      </c>
      <c r="Z4407" s="268" t="s">
        <v>16733</v>
      </c>
      <c r="AA4407" s="271" t="s">
        <v>15716</v>
      </c>
    </row>
    <row r="4408" spans="1:27" ht="213.75">
      <c r="A4408" s="475" t="s">
        <v>30130</v>
      </c>
      <c r="B4408" s="1182" t="s">
        <v>2995</v>
      </c>
      <c r="C4408" s="782" t="s">
        <v>2752</v>
      </c>
      <c r="D4408" s="782" t="s">
        <v>272</v>
      </c>
      <c r="E4408" s="268" t="s">
        <v>16537</v>
      </c>
      <c r="F4408" s="272">
        <v>42565</v>
      </c>
      <c r="G4408" s="272">
        <v>42576</v>
      </c>
      <c r="H4408" s="726" t="s">
        <v>16736</v>
      </c>
      <c r="I4408" s="268" t="s">
        <v>16737</v>
      </c>
      <c r="J4408" s="800">
        <v>1</v>
      </c>
      <c r="K4408" s="800">
        <v>1</v>
      </c>
      <c r="L4408" s="800">
        <v>0</v>
      </c>
      <c r="M4408" s="792">
        <v>137429.35999999999</v>
      </c>
      <c r="N4408" s="275">
        <v>136742.21</v>
      </c>
      <c r="O4408" s="275">
        <f t="shared" si="145"/>
        <v>687.14999999999418</v>
      </c>
      <c r="P4408" s="785">
        <f t="shared" si="146"/>
        <v>0.50000232846896342</v>
      </c>
      <c r="Q4408" s="268" t="s">
        <v>16716</v>
      </c>
      <c r="R4408" s="271" t="s">
        <v>2998</v>
      </c>
      <c r="S4408" s="268" t="s">
        <v>16717</v>
      </c>
      <c r="T4408" s="272">
        <v>42592</v>
      </c>
      <c r="U4408" s="791"/>
      <c r="V4408" s="795">
        <v>42606</v>
      </c>
      <c r="W4408" s="795">
        <v>42607</v>
      </c>
      <c r="X4408" s="269" t="s">
        <v>16738</v>
      </c>
      <c r="Y4408" s="793">
        <v>136742.21</v>
      </c>
      <c r="Z4408" s="268" t="s">
        <v>16716</v>
      </c>
      <c r="AA4408" s="271" t="s">
        <v>2998</v>
      </c>
    </row>
    <row r="4409" spans="1:27" ht="112.5">
      <c r="A4409" s="475" t="s">
        <v>30131</v>
      </c>
      <c r="B4409" s="1182" t="s">
        <v>2995</v>
      </c>
      <c r="C4409" s="782" t="s">
        <v>2752</v>
      </c>
      <c r="D4409" s="782" t="s">
        <v>261</v>
      </c>
      <c r="E4409" s="268" t="s">
        <v>16739</v>
      </c>
      <c r="F4409" s="272">
        <v>42564</v>
      </c>
      <c r="G4409" s="272">
        <v>42577</v>
      </c>
      <c r="H4409" s="726" t="s">
        <v>16740</v>
      </c>
      <c r="I4409" s="268" t="s">
        <v>16741</v>
      </c>
      <c r="J4409" s="800">
        <v>2</v>
      </c>
      <c r="K4409" s="800">
        <v>2</v>
      </c>
      <c r="L4409" s="800">
        <v>0</v>
      </c>
      <c r="M4409" s="792">
        <v>184355.1</v>
      </c>
      <c r="N4409" s="275">
        <v>130000</v>
      </c>
      <c r="O4409" s="275">
        <f t="shared" si="145"/>
        <v>54355.100000000006</v>
      </c>
      <c r="P4409" s="785">
        <f t="shared" si="146"/>
        <v>29.48391446724284</v>
      </c>
      <c r="Q4409" s="268" t="s">
        <v>8406</v>
      </c>
      <c r="R4409" s="271" t="s">
        <v>8059</v>
      </c>
      <c r="S4409" s="268" t="s">
        <v>16742</v>
      </c>
      <c r="T4409" s="272">
        <v>42598</v>
      </c>
      <c r="U4409" s="791"/>
      <c r="V4409" s="795">
        <v>42615</v>
      </c>
      <c r="W4409" s="795">
        <v>42618</v>
      </c>
      <c r="X4409" s="269" t="s">
        <v>16743</v>
      </c>
      <c r="Y4409" s="793">
        <v>130000</v>
      </c>
      <c r="Z4409" s="268" t="s">
        <v>8406</v>
      </c>
      <c r="AA4409" s="271" t="s">
        <v>8059</v>
      </c>
    </row>
    <row r="4410" spans="1:27" ht="112.5">
      <c r="A4410" s="475" t="s">
        <v>30132</v>
      </c>
      <c r="B4410" s="1182" t="s">
        <v>2995</v>
      </c>
      <c r="C4410" s="782" t="s">
        <v>2752</v>
      </c>
      <c r="D4410" s="782" t="s">
        <v>272</v>
      </c>
      <c r="E4410" s="268" t="s">
        <v>16744</v>
      </c>
      <c r="F4410" s="272">
        <v>42566</v>
      </c>
      <c r="G4410" s="272">
        <v>42577</v>
      </c>
      <c r="H4410" s="726" t="s">
        <v>16745</v>
      </c>
      <c r="I4410" s="268" t="s">
        <v>16746</v>
      </c>
      <c r="J4410" s="800">
        <v>1</v>
      </c>
      <c r="K4410" s="800">
        <v>1</v>
      </c>
      <c r="L4410" s="800">
        <v>0</v>
      </c>
      <c r="M4410" s="796">
        <v>145032.79999999999</v>
      </c>
      <c r="N4410" s="792">
        <v>145032.79999999999</v>
      </c>
      <c r="O4410" s="275">
        <f t="shared" ref="O4410:O4437" si="147">M4410-N4410</f>
        <v>0</v>
      </c>
      <c r="P4410" s="785">
        <f t="shared" ref="P4410:P4437" si="148">(M4410-N4410)/M4410*100</f>
        <v>0</v>
      </c>
      <c r="Q4410" s="268" t="s">
        <v>16747</v>
      </c>
      <c r="R4410" s="271" t="s">
        <v>1237</v>
      </c>
      <c r="S4410" s="268" t="s">
        <v>16748</v>
      </c>
      <c r="T4410" s="272">
        <v>42585</v>
      </c>
      <c r="U4410" s="791"/>
      <c r="V4410" s="795">
        <v>42599</v>
      </c>
      <c r="W4410" s="795">
        <v>42600</v>
      </c>
      <c r="X4410" s="269" t="s">
        <v>16749</v>
      </c>
      <c r="Y4410" s="793">
        <v>145032.79999999999</v>
      </c>
      <c r="Z4410" s="268" t="s">
        <v>16747</v>
      </c>
      <c r="AA4410" s="271" t="s">
        <v>1237</v>
      </c>
    </row>
    <row r="4411" spans="1:27" ht="180">
      <c r="A4411" s="475" t="s">
        <v>30133</v>
      </c>
      <c r="B4411" s="1182" t="s">
        <v>2995</v>
      </c>
      <c r="C4411" s="782" t="s">
        <v>2752</v>
      </c>
      <c r="D4411" s="782" t="s">
        <v>261</v>
      </c>
      <c r="E4411" s="268" t="s">
        <v>16750</v>
      </c>
      <c r="F4411" s="272">
        <v>42564</v>
      </c>
      <c r="G4411" s="272">
        <v>42577</v>
      </c>
      <c r="H4411" s="726" t="s">
        <v>16751</v>
      </c>
      <c r="I4411" s="268" t="s">
        <v>16752</v>
      </c>
      <c r="J4411" s="800">
        <v>2</v>
      </c>
      <c r="K4411" s="800">
        <v>2</v>
      </c>
      <c r="L4411" s="800">
        <v>0</v>
      </c>
      <c r="M4411" s="792">
        <v>127784.44</v>
      </c>
      <c r="N4411" s="275">
        <v>117561.72</v>
      </c>
      <c r="O4411" s="275">
        <f t="shared" si="147"/>
        <v>10222.720000000001</v>
      </c>
      <c r="P4411" s="785">
        <f t="shared" si="148"/>
        <v>7.9999724536101589</v>
      </c>
      <c r="Q4411" s="268" t="s">
        <v>16716</v>
      </c>
      <c r="R4411" s="271" t="s">
        <v>2998</v>
      </c>
      <c r="S4411" s="268" t="s">
        <v>16717</v>
      </c>
      <c r="T4411" s="272">
        <v>42598</v>
      </c>
      <c r="U4411" s="791"/>
      <c r="V4411" s="795">
        <v>42611</v>
      </c>
      <c r="W4411" s="795">
        <v>42611</v>
      </c>
      <c r="X4411" s="269" t="s">
        <v>16753</v>
      </c>
      <c r="Y4411" s="793">
        <v>117561.72</v>
      </c>
      <c r="Z4411" s="268" t="s">
        <v>16716</v>
      </c>
      <c r="AA4411" s="271" t="s">
        <v>2998</v>
      </c>
    </row>
    <row r="4412" spans="1:27" ht="101.25">
      <c r="A4412" s="475" t="s">
        <v>30134</v>
      </c>
      <c r="B4412" s="1182" t="s">
        <v>2995</v>
      </c>
      <c r="C4412" s="782" t="s">
        <v>2752</v>
      </c>
      <c r="D4412" s="782" t="s">
        <v>272</v>
      </c>
      <c r="E4412" s="268" t="s">
        <v>16754</v>
      </c>
      <c r="F4412" s="272">
        <v>42571</v>
      </c>
      <c r="G4412" s="272">
        <v>42577</v>
      </c>
      <c r="H4412" s="726" t="s">
        <v>16755</v>
      </c>
      <c r="I4412" s="268" t="s">
        <v>16756</v>
      </c>
      <c r="J4412" s="800">
        <v>1</v>
      </c>
      <c r="K4412" s="800">
        <v>1</v>
      </c>
      <c r="L4412" s="800">
        <v>0</v>
      </c>
      <c r="M4412" s="796">
        <v>544167.1</v>
      </c>
      <c r="N4412" s="792">
        <v>540904</v>
      </c>
      <c r="O4412" s="275">
        <f t="shared" si="147"/>
        <v>3263.0999999999767</v>
      </c>
      <c r="P4412" s="785">
        <f t="shared" si="148"/>
        <v>0.59965036475008815</v>
      </c>
      <c r="Q4412" s="268" t="s">
        <v>16672</v>
      </c>
      <c r="R4412" s="271" t="s">
        <v>16673</v>
      </c>
      <c r="S4412" s="268" t="s">
        <v>16757</v>
      </c>
      <c r="T4412" s="272">
        <v>42598</v>
      </c>
      <c r="U4412" s="791"/>
      <c r="V4412" s="795">
        <v>42611</v>
      </c>
      <c r="W4412" s="795">
        <v>42611</v>
      </c>
      <c r="X4412" s="269" t="s">
        <v>16758</v>
      </c>
      <c r="Y4412" s="793">
        <v>540904</v>
      </c>
      <c r="Z4412" s="268" t="s">
        <v>16672</v>
      </c>
      <c r="AA4412" s="271" t="s">
        <v>16673</v>
      </c>
    </row>
    <row r="4413" spans="1:27" ht="101.25">
      <c r="A4413" s="475" t="s">
        <v>30135</v>
      </c>
      <c r="B4413" s="1182" t="s">
        <v>2995</v>
      </c>
      <c r="C4413" s="782" t="s">
        <v>2752</v>
      </c>
      <c r="D4413" s="782" t="s">
        <v>272</v>
      </c>
      <c r="E4413" s="268" t="s">
        <v>16759</v>
      </c>
      <c r="F4413" s="272">
        <v>42565</v>
      </c>
      <c r="G4413" s="272">
        <v>42577</v>
      </c>
      <c r="H4413" s="726" t="s">
        <v>16760</v>
      </c>
      <c r="I4413" s="268" t="s">
        <v>16761</v>
      </c>
      <c r="J4413" s="800">
        <v>1</v>
      </c>
      <c r="K4413" s="800">
        <v>1</v>
      </c>
      <c r="L4413" s="800">
        <v>0</v>
      </c>
      <c r="M4413" s="796">
        <v>162971</v>
      </c>
      <c r="N4413" s="792">
        <v>162156.14000000001</v>
      </c>
      <c r="O4413" s="275">
        <f t="shared" si="147"/>
        <v>814.85999999998603</v>
      </c>
      <c r="P4413" s="785">
        <f t="shared" si="148"/>
        <v>0.50000306803049988</v>
      </c>
      <c r="Q4413" s="268" t="s">
        <v>16762</v>
      </c>
      <c r="R4413" s="271" t="s">
        <v>16763</v>
      </c>
      <c r="S4413" s="268" t="s">
        <v>16764</v>
      </c>
      <c r="T4413" s="272">
        <v>42598</v>
      </c>
      <c r="U4413" s="791"/>
      <c r="V4413" s="795">
        <v>42611</v>
      </c>
      <c r="W4413" s="795">
        <v>42611</v>
      </c>
      <c r="X4413" s="269" t="s">
        <v>16765</v>
      </c>
      <c r="Y4413" s="793">
        <v>162156.14000000001</v>
      </c>
      <c r="Z4413" s="268" t="s">
        <v>16762</v>
      </c>
      <c r="AA4413" s="271" t="s">
        <v>16763</v>
      </c>
    </row>
    <row r="4414" spans="1:27" ht="67.5">
      <c r="A4414" s="475" t="s">
        <v>30136</v>
      </c>
      <c r="B4414" s="1182" t="s">
        <v>2995</v>
      </c>
      <c r="C4414" s="782" t="s">
        <v>2752</v>
      </c>
      <c r="D4414" s="782" t="s">
        <v>261</v>
      </c>
      <c r="E4414" s="268" t="s">
        <v>16766</v>
      </c>
      <c r="F4414" s="272">
        <v>42564</v>
      </c>
      <c r="G4414" s="272">
        <v>42577</v>
      </c>
      <c r="H4414" s="726" t="s">
        <v>16767</v>
      </c>
      <c r="I4414" s="268" t="s">
        <v>16768</v>
      </c>
      <c r="J4414" s="800">
        <v>2</v>
      </c>
      <c r="K4414" s="800">
        <v>2</v>
      </c>
      <c r="L4414" s="800">
        <v>0</v>
      </c>
      <c r="M4414" s="792">
        <v>731492.77</v>
      </c>
      <c r="N4414" s="275">
        <v>727835.31</v>
      </c>
      <c r="O4414" s="275">
        <f t="shared" si="147"/>
        <v>3657.4599999999627</v>
      </c>
      <c r="P4414" s="785">
        <f t="shared" si="148"/>
        <v>0.49999947367900333</v>
      </c>
      <c r="Q4414" s="268" t="s">
        <v>16769</v>
      </c>
      <c r="R4414" s="271" t="s">
        <v>1220</v>
      </c>
      <c r="S4414" s="268" t="s">
        <v>16770</v>
      </c>
      <c r="T4414" s="272">
        <v>42598</v>
      </c>
      <c r="U4414" s="791"/>
      <c r="V4414" s="795">
        <v>42611</v>
      </c>
      <c r="W4414" s="795">
        <v>42611</v>
      </c>
      <c r="X4414" s="269" t="s">
        <v>16771</v>
      </c>
      <c r="Y4414" s="793">
        <v>727835.31</v>
      </c>
      <c r="Z4414" s="268" t="s">
        <v>16769</v>
      </c>
      <c r="AA4414" s="271" t="s">
        <v>1220</v>
      </c>
    </row>
    <row r="4415" spans="1:27" ht="409.5">
      <c r="A4415" s="475" t="s">
        <v>30137</v>
      </c>
      <c r="B4415" s="1182" t="s">
        <v>2995</v>
      </c>
      <c r="C4415" s="782" t="s">
        <v>2752</v>
      </c>
      <c r="D4415" s="782" t="s">
        <v>261</v>
      </c>
      <c r="E4415" s="268" t="s">
        <v>16333</v>
      </c>
      <c r="F4415" s="272">
        <v>42566</v>
      </c>
      <c r="G4415" s="272">
        <v>42579</v>
      </c>
      <c r="H4415" s="726" t="s">
        <v>16772</v>
      </c>
      <c r="I4415" s="268" t="s">
        <v>16773</v>
      </c>
      <c r="J4415" s="800">
        <v>2</v>
      </c>
      <c r="K4415" s="800">
        <v>2</v>
      </c>
      <c r="L4415" s="800">
        <v>0</v>
      </c>
      <c r="M4415" s="792">
        <v>2249935.73</v>
      </c>
      <c r="N4415" s="275">
        <v>2227436</v>
      </c>
      <c r="O4415" s="275">
        <f t="shared" si="147"/>
        <v>22499.729999999981</v>
      </c>
      <c r="P4415" s="785">
        <f t="shared" si="148"/>
        <v>1.0000165649176112</v>
      </c>
      <c r="Q4415" s="268" t="s">
        <v>16672</v>
      </c>
      <c r="R4415" s="271" t="s">
        <v>16673</v>
      </c>
      <c r="S4415" s="268" t="s">
        <v>16757</v>
      </c>
      <c r="T4415" s="272">
        <v>42598</v>
      </c>
      <c r="U4415" s="791"/>
      <c r="V4415" s="795">
        <v>42611</v>
      </c>
      <c r="W4415" s="795">
        <v>42611</v>
      </c>
      <c r="X4415" s="269" t="s">
        <v>16774</v>
      </c>
      <c r="Y4415" s="793">
        <v>2227436</v>
      </c>
      <c r="Z4415" s="268" t="s">
        <v>16672</v>
      </c>
      <c r="AA4415" s="271" t="s">
        <v>16673</v>
      </c>
    </row>
    <row r="4416" spans="1:27" ht="101.25">
      <c r="A4416" s="475" t="s">
        <v>30138</v>
      </c>
      <c r="B4416" s="1182" t="s">
        <v>2995</v>
      </c>
      <c r="C4416" s="782" t="s">
        <v>2752</v>
      </c>
      <c r="D4416" s="782" t="s">
        <v>261</v>
      </c>
      <c r="E4416" s="268" t="s">
        <v>16775</v>
      </c>
      <c r="F4416" s="272">
        <v>42573</v>
      </c>
      <c r="G4416" s="272">
        <v>42584</v>
      </c>
      <c r="H4416" s="726" t="s">
        <v>16776</v>
      </c>
      <c r="I4416" s="268" t="s">
        <v>16777</v>
      </c>
      <c r="J4416" s="800">
        <v>2</v>
      </c>
      <c r="K4416" s="800">
        <v>2</v>
      </c>
      <c r="L4416" s="800">
        <v>0</v>
      </c>
      <c r="M4416" s="792">
        <v>722959.6</v>
      </c>
      <c r="N4416" s="275">
        <v>318102.2</v>
      </c>
      <c r="O4416" s="275">
        <f t="shared" si="147"/>
        <v>404857.39999999997</v>
      </c>
      <c r="P4416" s="785">
        <f t="shared" si="148"/>
        <v>56.000003319687572</v>
      </c>
      <c r="Q4416" s="268" t="s">
        <v>16778</v>
      </c>
      <c r="R4416" s="271" t="s">
        <v>15372</v>
      </c>
      <c r="S4416" s="268" t="s">
        <v>16396</v>
      </c>
      <c r="T4416" s="272">
        <v>42604</v>
      </c>
      <c r="U4416" s="791"/>
      <c r="V4416" s="795">
        <v>42620</v>
      </c>
      <c r="W4416" s="795">
        <v>42620</v>
      </c>
      <c r="X4416" s="269" t="s">
        <v>16779</v>
      </c>
      <c r="Y4416" s="793">
        <v>318102.2</v>
      </c>
      <c r="Z4416" s="268" t="s">
        <v>16778</v>
      </c>
      <c r="AA4416" s="271" t="s">
        <v>15372</v>
      </c>
    </row>
    <row r="4417" spans="1:27" ht="78.75">
      <c r="A4417" s="475" t="s">
        <v>30139</v>
      </c>
      <c r="B4417" s="1182" t="s">
        <v>2995</v>
      </c>
      <c r="C4417" s="782" t="s">
        <v>2752</v>
      </c>
      <c r="D4417" s="782" t="s">
        <v>261</v>
      </c>
      <c r="E4417" s="268" t="s">
        <v>16189</v>
      </c>
      <c r="F4417" s="272">
        <v>42577</v>
      </c>
      <c r="G4417" s="272">
        <v>42591</v>
      </c>
      <c r="H4417" s="726" t="s">
        <v>16780</v>
      </c>
      <c r="I4417" s="268" t="s">
        <v>13932</v>
      </c>
      <c r="J4417" s="800">
        <v>2</v>
      </c>
      <c r="K4417" s="800">
        <v>2</v>
      </c>
      <c r="L4417" s="800">
        <v>0</v>
      </c>
      <c r="M4417" s="792">
        <v>30807</v>
      </c>
      <c r="N4417" s="275">
        <v>27297.58</v>
      </c>
      <c r="O4417" s="275">
        <f t="shared" si="147"/>
        <v>3509.4199999999983</v>
      </c>
      <c r="P4417" s="785">
        <f t="shared" si="148"/>
        <v>11.391631771999865</v>
      </c>
      <c r="Q4417" s="268" t="s">
        <v>16781</v>
      </c>
      <c r="R4417" s="271">
        <v>7724922443</v>
      </c>
      <c r="S4417" s="268" t="s">
        <v>16782</v>
      </c>
      <c r="T4417" s="272">
        <v>42605</v>
      </c>
      <c r="U4417" s="791"/>
      <c r="V4417" s="795">
        <v>42628</v>
      </c>
      <c r="W4417" s="795">
        <v>42629</v>
      </c>
      <c r="X4417" s="269" t="s">
        <v>16783</v>
      </c>
      <c r="Y4417" s="793">
        <v>27297.58</v>
      </c>
      <c r="Z4417" s="268" t="s">
        <v>16781</v>
      </c>
      <c r="AA4417" s="271">
        <v>7724922443</v>
      </c>
    </row>
    <row r="4418" spans="1:27" ht="78.75">
      <c r="A4418" s="475" t="s">
        <v>30140</v>
      </c>
      <c r="B4418" s="1182" t="s">
        <v>2995</v>
      </c>
      <c r="C4418" s="782" t="s">
        <v>2752</v>
      </c>
      <c r="D4418" s="782" t="s">
        <v>261</v>
      </c>
      <c r="E4418" s="268" t="s">
        <v>16189</v>
      </c>
      <c r="F4418" s="272">
        <v>42577</v>
      </c>
      <c r="G4418" s="272">
        <v>42591</v>
      </c>
      <c r="H4418" s="726" t="s">
        <v>16784</v>
      </c>
      <c r="I4418" s="268" t="s">
        <v>14744</v>
      </c>
      <c r="J4418" s="800">
        <v>3</v>
      </c>
      <c r="K4418" s="800">
        <v>3</v>
      </c>
      <c r="L4418" s="800">
        <v>0</v>
      </c>
      <c r="M4418" s="792">
        <v>34495.800000000003</v>
      </c>
      <c r="N4418" s="275">
        <v>32940.910000000003</v>
      </c>
      <c r="O4418" s="275">
        <f t="shared" si="147"/>
        <v>1554.8899999999994</v>
      </c>
      <c r="P4418" s="785">
        <f t="shared" si="148"/>
        <v>4.507476272473748</v>
      </c>
      <c r="Q4418" s="268" t="s">
        <v>16559</v>
      </c>
      <c r="R4418" s="271">
        <v>7724922443</v>
      </c>
      <c r="S4418" s="268" t="s">
        <v>16785</v>
      </c>
      <c r="T4418" s="272">
        <v>42605</v>
      </c>
      <c r="U4418" s="791"/>
      <c r="V4418" s="795">
        <v>42628</v>
      </c>
      <c r="W4418" s="795">
        <v>42629</v>
      </c>
      <c r="X4418" s="269" t="s">
        <v>16786</v>
      </c>
      <c r="Y4418" s="270">
        <v>32940.910000000003</v>
      </c>
      <c r="Z4418" s="268" t="s">
        <v>16781</v>
      </c>
      <c r="AA4418" s="271">
        <v>7724922443</v>
      </c>
    </row>
    <row r="4419" spans="1:27" ht="90">
      <c r="A4419" s="475" t="s">
        <v>30141</v>
      </c>
      <c r="B4419" s="1182" t="s">
        <v>2995</v>
      </c>
      <c r="C4419" s="782" t="s">
        <v>2752</v>
      </c>
      <c r="D4419" s="782" t="s">
        <v>272</v>
      </c>
      <c r="E4419" s="268" t="s">
        <v>16189</v>
      </c>
      <c r="F4419" s="272">
        <v>42577</v>
      </c>
      <c r="G4419" s="272">
        <v>42591</v>
      </c>
      <c r="H4419" s="801" t="s">
        <v>16787</v>
      </c>
      <c r="I4419" s="268" t="s">
        <v>16788</v>
      </c>
      <c r="J4419" s="800">
        <v>1</v>
      </c>
      <c r="K4419" s="800">
        <v>1</v>
      </c>
      <c r="L4419" s="800">
        <v>0</v>
      </c>
      <c r="M4419" s="796">
        <v>173700</v>
      </c>
      <c r="N4419" s="792">
        <v>172964</v>
      </c>
      <c r="O4419" s="275">
        <f t="shared" si="147"/>
        <v>736</v>
      </c>
      <c r="P4419" s="785">
        <f t="shared" si="148"/>
        <v>0.42371905584340819</v>
      </c>
      <c r="Q4419" s="268" t="s">
        <v>16789</v>
      </c>
      <c r="R4419" s="271">
        <v>4205141828</v>
      </c>
      <c r="S4419" s="268" t="s">
        <v>16790</v>
      </c>
      <c r="T4419" s="272">
        <v>42606</v>
      </c>
      <c r="U4419" s="791"/>
      <c r="V4419" s="795">
        <v>42640</v>
      </c>
      <c r="W4419" s="795">
        <v>42641</v>
      </c>
      <c r="X4419" s="269" t="s">
        <v>16791</v>
      </c>
      <c r="Y4419" s="793" t="s">
        <v>16792</v>
      </c>
      <c r="Z4419" s="268" t="s">
        <v>16789</v>
      </c>
      <c r="AA4419" s="271">
        <v>4205141828</v>
      </c>
    </row>
    <row r="4420" spans="1:27" ht="315">
      <c r="A4420" s="475" t="s">
        <v>30142</v>
      </c>
      <c r="B4420" s="1182" t="s">
        <v>2995</v>
      </c>
      <c r="C4420" s="782" t="s">
        <v>2752</v>
      </c>
      <c r="D4420" s="782" t="s">
        <v>272</v>
      </c>
      <c r="E4420" s="268" t="s">
        <v>16435</v>
      </c>
      <c r="F4420" s="272">
        <v>42580</v>
      </c>
      <c r="G4420" s="272">
        <v>42593</v>
      </c>
      <c r="H4420" s="726" t="s">
        <v>16793</v>
      </c>
      <c r="I4420" s="268" t="s">
        <v>16794</v>
      </c>
      <c r="J4420" s="800">
        <v>1</v>
      </c>
      <c r="K4420" s="800">
        <v>1</v>
      </c>
      <c r="L4420" s="800">
        <v>0</v>
      </c>
      <c r="M4420" s="796">
        <v>1446453.86</v>
      </c>
      <c r="N4420" s="792">
        <v>756564.75</v>
      </c>
      <c r="O4420" s="275">
        <f t="shared" si="147"/>
        <v>689889.1100000001</v>
      </c>
      <c r="P4420" s="785">
        <f t="shared" si="148"/>
        <v>47.695203357540905</v>
      </c>
      <c r="Q4420" s="268" t="s">
        <v>16795</v>
      </c>
      <c r="R4420" s="271" t="s">
        <v>2987</v>
      </c>
      <c r="S4420" s="268" t="s">
        <v>16496</v>
      </c>
      <c r="T4420" s="272">
        <v>42604</v>
      </c>
      <c r="U4420" s="791"/>
      <c r="V4420" s="795">
        <v>42618</v>
      </c>
      <c r="W4420" s="795">
        <v>42620</v>
      </c>
      <c r="X4420" s="269" t="s">
        <v>16796</v>
      </c>
      <c r="Y4420" s="793">
        <v>756564.75</v>
      </c>
      <c r="Z4420" s="268" t="s">
        <v>16795</v>
      </c>
      <c r="AA4420" s="271" t="s">
        <v>2987</v>
      </c>
    </row>
    <row r="4421" spans="1:27" ht="292.5">
      <c r="A4421" s="475" t="s">
        <v>30143</v>
      </c>
      <c r="B4421" s="1182" t="s">
        <v>2995</v>
      </c>
      <c r="C4421" s="782" t="s">
        <v>2752</v>
      </c>
      <c r="D4421" s="782" t="s">
        <v>272</v>
      </c>
      <c r="E4421" s="268" t="s">
        <v>16189</v>
      </c>
      <c r="F4421" s="272">
        <v>42585</v>
      </c>
      <c r="G4421" s="272">
        <v>42597</v>
      </c>
      <c r="H4421" s="726" t="s">
        <v>16797</v>
      </c>
      <c r="I4421" s="268" t="s">
        <v>16798</v>
      </c>
      <c r="J4421" s="800">
        <v>1</v>
      </c>
      <c r="K4421" s="800">
        <v>1</v>
      </c>
      <c r="L4421" s="800">
        <v>0</v>
      </c>
      <c r="M4421" s="796">
        <v>372528.4</v>
      </c>
      <c r="N4421" s="792">
        <v>372528.4</v>
      </c>
      <c r="O4421" s="275">
        <f t="shared" si="147"/>
        <v>0</v>
      </c>
      <c r="P4421" s="785">
        <f t="shared" si="148"/>
        <v>0</v>
      </c>
      <c r="Q4421" s="268" t="s">
        <v>16799</v>
      </c>
      <c r="R4421" s="271" t="s">
        <v>15416</v>
      </c>
      <c r="S4421" s="268" t="s">
        <v>16800</v>
      </c>
      <c r="T4421" s="272">
        <v>42607</v>
      </c>
      <c r="U4421" s="791"/>
      <c r="V4421" s="795">
        <v>42618</v>
      </c>
      <c r="W4421" s="795">
        <v>42620</v>
      </c>
      <c r="X4421" s="269" t="s">
        <v>16801</v>
      </c>
      <c r="Y4421" s="793">
        <v>371659.4</v>
      </c>
      <c r="Z4421" s="268" t="s">
        <v>16799</v>
      </c>
      <c r="AA4421" s="271" t="s">
        <v>15416</v>
      </c>
    </row>
    <row r="4422" spans="1:27" ht="348.75">
      <c r="A4422" s="475" t="s">
        <v>30144</v>
      </c>
      <c r="B4422" s="1182" t="s">
        <v>2995</v>
      </c>
      <c r="C4422" s="782" t="s">
        <v>2752</v>
      </c>
      <c r="D4422" s="782" t="s">
        <v>272</v>
      </c>
      <c r="E4422" s="268" t="s">
        <v>16189</v>
      </c>
      <c r="F4422" s="272">
        <v>42585</v>
      </c>
      <c r="G4422" s="272">
        <v>42597</v>
      </c>
      <c r="H4422" s="726" t="s">
        <v>16802</v>
      </c>
      <c r="I4422" s="268" t="s">
        <v>16803</v>
      </c>
      <c r="J4422" s="800">
        <v>1</v>
      </c>
      <c r="K4422" s="800">
        <v>1</v>
      </c>
      <c r="L4422" s="800">
        <v>0</v>
      </c>
      <c r="M4422" s="796">
        <v>253548.05</v>
      </c>
      <c r="N4422" s="792">
        <v>253548.05</v>
      </c>
      <c r="O4422" s="275">
        <f t="shared" si="147"/>
        <v>0</v>
      </c>
      <c r="P4422" s="785">
        <f t="shared" si="148"/>
        <v>0</v>
      </c>
      <c r="Q4422" s="268" t="s">
        <v>16804</v>
      </c>
      <c r="R4422" s="271" t="s">
        <v>15416</v>
      </c>
      <c r="S4422" s="268" t="s">
        <v>16233</v>
      </c>
      <c r="T4422" s="272">
        <v>42608</v>
      </c>
      <c r="U4422" s="791"/>
      <c r="V4422" s="795">
        <v>42619</v>
      </c>
      <c r="W4422" s="795">
        <v>42620</v>
      </c>
      <c r="X4422" s="269" t="s">
        <v>16805</v>
      </c>
      <c r="Y4422" s="793">
        <v>138165.5</v>
      </c>
      <c r="Z4422" s="268" t="s">
        <v>16804</v>
      </c>
      <c r="AA4422" s="271" t="s">
        <v>15416</v>
      </c>
    </row>
    <row r="4423" spans="1:27" ht="409.5">
      <c r="A4423" s="475" t="s">
        <v>30145</v>
      </c>
      <c r="B4423" s="1182" t="s">
        <v>2995</v>
      </c>
      <c r="C4423" s="782" t="s">
        <v>2752</v>
      </c>
      <c r="D4423" s="782" t="s">
        <v>272</v>
      </c>
      <c r="E4423" s="268" t="s">
        <v>16806</v>
      </c>
      <c r="F4423" s="272">
        <v>42585</v>
      </c>
      <c r="G4423" s="272">
        <v>42597</v>
      </c>
      <c r="H4423" s="726" t="s">
        <v>16807</v>
      </c>
      <c r="I4423" s="268" t="s">
        <v>16808</v>
      </c>
      <c r="J4423" s="800">
        <v>2</v>
      </c>
      <c r="K4423" s="800">
        <v>1</v>
      </c>
      <c r="L4423" s="800">
        <v>1</v>
      </c>
      <c r="M4423" s="796">
        <v>820870.13</v>
      </c>
      <c r="N4423" s="792">
        <v>812661</v>
      </c>
      <c r="O4423" s="275">
        <f t="shared" si="147"/>
        <v>8209.1300000000047</v>
      </c>
      <c r="P4423" s="785">
        <f t="shared" si="148"/>
        <v>1.0000522250700004</v>
      </c>
      <c r="Q4423" s="268" t="s">
        <v>16809</v>
      </c>
      <c r="R4423" s="271">
        <v>4253034230</v>
      </c>
      <c r="S4423" s="268" t="s">
        <v>16810</v>
      </c>
      <c r="T4423" s="272">
        <v>42612</v>
      </c>
      <c r="U4423" s="791"/>
      <c r="V4423" s="795">
        <v>42625</v>
      </c>
      <c r="W4423" s="795">
        <v>42626</v>
      </c>
      <c r="X4423" s="269" t="s">
        <v>16811</v>
      </c>
      <c r="Y4423" s="793">
        <v>812661</v>
      </c>
      <c r="Z4423" s="268" t="s">
        <v>16809</v>
      </c>
      <c r="AA4423" s="271" t="s">
        <v>15416</v>
      </c>
    </row>
    <row r="4424" spans="1:27" ht="78.75">
      <c r="A4424" s="475" t="s">
        <v>30146</v>
      </c>
      <c r="B4424" s="1182" t="s">
        <v>2995</v>
      </c>
      <c r="C4424" s="782" t="s">
        <v>2752</v>
      </c>
      <c r="D4424" s="782" t="s">
        <v>272</v>
      </c>
      <c r="E4424" s="268" t="s">
        <v>16189</v>
      </c>
      <c r="F4424" s="272">
        <v>42585</v>
      </c>
      <c r="G4424" s="272">
        <v>42598</v>
      </c>
      <c r="H4424" s="726" t="s">
        <v>16812</v>
      </c>
      <c r="I4424" s="268" t="s">
        <v>13360</v>
      </c>
      <c r="J4424" s="800">
        <v>1</v>
      </c>
      <c r="K4424" s="800">
        <v>1</v>
      </c>
      <c r="L4424" s="800">
        <v>0</v>
      </c>
      <c r="M4424" s="796">
        <v>181295</v>
      </c>
      <c r="N4424" s="792">
        <v>180000</v>
      </c>
      <c r="O4424" s="275">
        <f t="shared" si="147"/>
        <v>1295</v>
      </c>
      <c r="P4424" s="785">
        <f t="shared" si="148"/>
        <v>0.71430541382829094</v>
      </c>
      <c r="Q4424" s="268" t="s">
        <v>16559</v>
      </c>
      <c r="R4424" s="271">
        <v>7724922443</v>
      </c>
      <c r="S4424" s="268" t="s">
        <v>16782</v>
      </c>
      <c r="T4424" s="272">
        <v>42608</v>
      </c>
      <c r="U4424" s="791"/>
      <c r="V4424" s="795">
        <v>42625</v>
      </c>
      <c r="W4424" s="795">
        <v>42626</v>
      </c>
      <c r="X4424" s="269" t="s">
        <v>16813</v>
      </c>
      <c r="Y4424" s="793">
        <v>180000</v>
      </c>
      <c r="Z4424" s="268" t="s">
        <v>16559</v>
      </c>
      <c r="AA4424" s="271">
        <v>7724922443</v>
      </c>
    </row>
    <row r="4425" spans="1:27" ht="78.75">
      <c r="A4425" s="475" t="s">
        <v>30147</v>
      </c>
      <c r="B4425" s="1182" t="s">
        <v>2995</v>
      </c>
      <c r="C4425" s="782" t="s">
        <v>2752</v>
      </c>
      <c r="D4425" s="782" t="s">
        <v>272</v>
      </c>
      <c r="E4425" s="268" t="s">
        <v>16189</v>
      </c>
      <c r="F4425" s="272">
        <v>42585</v>
      </c>
      <c r="G4425" s="272">
        <v>42599</v>
      </c>
      <c r="H4425" s="726" t="s">
        <v>16814</v>
      </c>
      <c r="I4425" s="268" t="s">
        <v>13880</v>
      </c>
      <c r="J4425" s="800">
        <v>1</v>
      </c>
      <c r="K4425" s="800">
        <v>1</v>
      </c>
      <c r="L4425" s="800">
        <v>0</v>
      </c>
      <c r="M4425" s="796">
        <v>15756</v>
      </c>
      <c r="N4425" s="792">
        <v>15250</v>
      </c>
      <c r="O4425" s="275">
        <f t="shared" si="147"/>
        <v>506</v>
      </c>
      <c r="P4425" s="785">
        <f t="shared" si="148"/>
        <v>3.2114749936532112</v>
      </c>
      <c r="Q4425" s="268" t="s">
        <v>16559</v>
      </c>
      <c r="R4425" s="271">
        <v>7724922443</v>
      </c>
      <c r="S4425" s="268" t="s">
        <v>16782</v>
      </c>
      <c r="T4425" s="272">
        <v>42611</v>
      </c>
      <c r="U4425" s="791"/>
      <c r="V4425" s="795">
        <v>42625</v>
      </c>
      <c r="W4425" s="795">
        <v>42626</v>
      </c>
      <c r="X4425" s="269" t="s">
        <v>16815</v>
      </c>
      <c r="Y4425" s="793">
        <v>15250</v>
      </c>
      <c r="Z4425" s="268" t="s">
        <v>16559</v>
      </c>
      <c r="AA4425" s="271">
        <v>7724922443</v>
      </c>
    </row>
    <row r="4426" spans="1:27" ht="78.75">
      <c r="A4426" s="475" t="s">
        <v>30148</v>
      </c>
      <c r="B4426" s="1182" t="s">
        <v>2995</v>
      </c>
      <c r="C4426" s="782" t="s">
        <v>2752</v>
      </c>
      <c r="D4426" s="782" t="s">
        <v>272</v>
      </c>
      <c r="E4426" s="268" t="s">
        <v>16816</v>
      </c>
      <c r="F4426" s="272">
        <v>42592</v>
      </c>
      <c r="G4426" s="272">
        <v>42607</v>
      </c>
      <c r="H4426" s="726" t="s">
        <v>16817</v>
      </c>
      <c r="I4426" s="268" t="s">
        <v>16818</v>
      </c>
      <c r="J4426" s="800">
        <v>1</v>
      </c>
      <c r="K4426" s="800">
        <v>1</v>
      </c>
      <c r="L4426" s="800">
        <v>0</v>
      </c>
      <c r="M4426" s="796">
        <v>88156.88</v>
      </c>
      <c r="N4426" s="792">
        <v>88000</v>
      </c>
      <c r="O4426" s="275">
        <f t="shared" si="147"/>
        <v>156.88000000000466</v>
      </c>
      <c r="P4426" s="785">
        <f t="shared" si="148"/>
        <v>0.17795548118309615</v>
      </c>
      <c r="Q4426" s="268" t="s">
        <v>16819</v>
      </c>
      <c r="R4426" s="271">
        <v>4217175211</v>
      </c>
      <c r="S4426" s="268" t="s">
        <v>16820</v>
      </c>
      <c r="T4426" s="272">
        <v>42618</v>
      </c>
      <c r="U4426" s="791"/>
      <c r="V4426" s="795">
        <v>42632</v>
      </c>
      <c r="W4426" s="795">
        <v>42633</v>
      </c>
      <c r="X4426" s="269" t="s">
        <v>16821</v>
      </c>
      <c r="Y4426" s="793">
        <v>88000</v>
      </c>
      <c r="Z4426" s="268" t="s">
        <v>16819</v>
      </c>
      <c r="AA4426" s="271">
        <v>4217175211</v>
      </c>
    </row>
    <row r="4427" spans="1:27" ht="303.75">
      <c r="A4427" s="475" t="s">
        <v>30149</v>
      </c>
      <c r="B4427" s="1182" t="s">
        <v>2995</v>
      </c>
      <c r="C4427" s="782" t="s">
        <v>2752</v>
      </c>
      <c r="D4427" s="782" t="s">
        <v>261</v>
      </c>
      <c r="E4427" s="268" t="s">
        <v>16393</v>
      </c>
      <c r="F4427" s="272">
        <v>42594</v>
      </c>
      <c r="G4427" s="272">
        <v>42607</v>
      </c>
      <c r="H4427" s="726" t="s">
        <v>16822</v>
      </c>
      <c r="I4427" s="268" t="s">
        <v>16823</v>
      </c>
      <c r="J4427" s="800">
        <v>2</v>
      </c>
      <c r="K4427" s="800">
        <v>2</v>
      </c>
      <c r="L4427" s="800">
        <v>0</v>
      </c>
      <c r="M4427" s="792">
        <v>1284446.99</v>
      </c>
      <c r="N4427" s="275">
        <v>1271602</v>
      </c>
      <c r="O4427" s="275">
        <f t="shared" si="147"/>
        <v>12844.989999999991</v>
      </c>
      <c r="P4427" s="785">
        <f t="shared" si="148"/>
        <v>1.0000404921342834</v>
      </c>
      <c r="Q4427" s="268" t="s">
        <v>16809</v>
      </c>
      <c r="R4427" s="271">
        <v>4253034230</v>
      </c>
      <c r="S4427" s="268" t="s">
        <v>16674</v>
      </c>
      <c r="T4427" s="272">
        <v>42625</v>
      </c>
      <c r="U4427" s="791"/>
      <c r="V4427" s="795">
        <v>42639</v>
      </c>
      <c r="W4427" s="795">
        <v>42640</v>
      </c>
      <c r="X4427" s="269" t="s">
        <v>16824</v>
      </c>
      <c r="Y4427" s="793">
        <v>1271602</v>
      </c>
      <c r="Z4427" s="268" t="s">
        <v>16809</v>
      </c>
      <c r="AA4427" s="271">
        <v>4253034230</v>
      </c>
    </row>
    <row r="4428" spans="1:27" ht="326.25">
      <c r="A4428" s="475" t="s">
        <v>30150</v>
      </c>
      <c r="B4428" s="1182" t="s">
        <v>2995</v>
      </c>
      <c r="C4428" s="782" t="s">
        <v>2752</v>
      </c>
      <c r="D4428" s="782" t="s">
        <v>272</v>
      </c>
      <c r="E4428" s="268" t="s">
        <v>16393</v>
      </c>
      <c r="F4428" s="272">
        <v>42600</v>
      </c>
      <c r="G4428" s="272">
        <v>42611</v>
      </c>
      <c r="H4428" s="726" t="s">
        <v>16825</v>
      </c>
      <c r="I4428" s="268" t="s">
        <v>16826</v>
      </c>
      <c r="J4428" s="800">
        <v>2</v>
      </c>
      <c r="K4428" s="800">
        <v>1</v>
      </c>
      <c r="L4428" s="800">
        <v>1</v>
      </c>
      <c r="M4428" s="796">
        <v>1052558</v>
      </c>
      <c r="N4428" s="792">
        <v>842038</v>
      </c>
      <c r="O4428" s="275">
        <f t="shared" si="147"/>
        <v>210520</v>
      </c>
      <c r="P4428" s="785">
        <f t="shared" si="148"/>
        <v>20.000798055784099</v>
      </c>
      <c r="Q4428" s="268" t="s">
        <v>16827</v>
      </c>
      <c r="R4428" s="271">
        <v>4217174497</v>
      </c>
      <c r="S4428" s="268" t="s">
        <v>16828</v>
      </c>
      <c r="T4428" s="272">
        <v>42627</v>
      </c>
      <c r="U4428" s="791"/>
      <c r="V4428" s="795">
        <v>42640</v>
      </c>
      <c r="W4428" s="795">
        <v>42642</v>
      </c>
      <c r="X4428" s="269" t="s">
        <v>16829</v>
      </c>
      <c r="Y4428" s="793">
        <v>842038</v>
      </c>
      <c r="Z4428" s="268" t="s">
        <v>16830</v>
      </c>
      <c r="AA4428" s="271">
        <v>4217130027</v>
      </c>
    </row>
    <row r="4429" spans="1:27" ht="112.5">
      <c r="A4429" s="475" t="s">
        <v>30151</v>
      </c>
      <c r="B4429" s="1182" t="s">
        <v>2995</v>
      </c>
      <c r="C4429" s="782" t="s">
        <v>2752</v>
      </c>
      <c r="D4429" s="782" t="s">
        <v>830</v>
      </c>
      <c r="E4429" s="268" t="s">
        <v>16831</v>
      </c>
      <c r="F4429" s="272">
        <v>42578</v>
      </c>
      <c r="G4429" s="272">
        <v>42599</v>
      </c>
      <c r="H4429" s="801" t="s">
        <v>16832</v>
      </c>
      <c r="I4429" s="268" t="s">
        <v>992</v>
      </c>
      <c r="J4429" s="118">
        <v>1</v>
      </c>
      <c r="K4429" s="118">
        <v>1</v>
      </c>
      <c r="L4429" s="118">
        <v>0</v>
      </c>
      <c r="M4429" s="796">
        <v>57791.88</v>
      </c>
      <c r="N4429" s="796" t="s">
        <v>16833</v>
      </c>
      <c r="O4429" s="275">
        <v>0</v>
      </c>
      <c r="P4429" s="785">
        <v>0</v>
      </c>
      <c r="Q4429" s="268" t="s">
        <v>16834</v>
      </c>
      <c r="R4429" s="271">
        <v>4218003889</v>
      </c>
      <c r="S4429" s="661" t="s">
        <v>16568</v>
      </c>
      <c r="T4429" s="798"/>
      <c r="U4429" s="791"/>
      <c r="V4429" s="795">
        <v>42590</v>
      </c>
      <c r="W4429" s="795">
        <v>42599</v>
      </c>
      <c r="X4429" s="269" t="s">
        <v>16835</v>
      </c>
      <c r="Y4429" s="799">
        <v>57791.88</v>
      </c>
      <c r="Z4429" s="268" t="s">
        <v>16834</v>
      </c>
      <c r="AA4429" s="271">
        <v>4218003889</v>
      </c>
    </row>
    <row r="4430" spans="1:27" ht="101.25">
      <c r="A4430" s="475" t="s">
        <v>30152</v>
      </c>
      <c r="B4430" s="1182" t="s">
        <v>2995</v>
      </c>
      <c r="C4430" s="782" t="s">
        <v>2752</v>
      </c>
      <c r="D4430" s="782" t="s">
        <v>261</v>
      </c>
      <c r="E4430" s="268" t="s">
        <v>16836</v>
      </c>
      <c r="F4430" s="272">
        <v>42515</v>
      </c>
      <c r="G4430" s="272">
        <v>42531</v>
      </c>
      <c r="H4430" s="782" t="s">
        <v>16837</v>
      </c>
      <c r="I4430" s="268" t="s">
        <v>16838</v>
      </c>
      <c r="J4430" s="118">
        <v>2</v>
      </c>
      <c r="K4430" s="118">
        <v>2</v>
      </c>
      <c r="L4430" s="118">
        <v>0</v>
      </c>
      <c r="M4430" s="792">
        <v>322668</v>
      </c>
      <c r="N4430" s="275">
        <v>319435.44</v>
      </c>
      <c r="O4430" s="275">
        <f t="shared" si="147"/>
        <v>3232.5599999999977</v>
      </c>
      <c r="P4430" s="785">
        <f t="shared" si="148"/>
        <v>1.0018223065193939</v>
      </c>
      <c r="Q4430" s="268" t="s">
        <v>16839</v>
      </c>
      <c r="R4430" s="271">
        <v>6658446821</v>
      </c>
      <c r="S4430" s="268" t="s">
        <v>16595</v>
      </c>
      <c r="T4430" s="272">
        <v>42548</v>
      </c>
      <c r="U4430" s="791"/>
      <c r="V4430" s="795">
        <v>42563</v>
      </c>
      <c r="W4430" s="795">
        <v>42564</v>
      </c>
      <c r="X4430" s="269" t="s">
        <v>16840</v>
      </c>
      <c r="Y4430" s="793">
        <v>319435.44</v>
      </c>
      <c r="Z4430" s="268" t="s">
        <v>16839</v>
      </c>
      <c r="AA4430" s="271">
        <v>6658446821</v>
      </c>
    </row>
    <row r="4431" spans="1:27" ht="101.25">
      <c r="A4431" s="475" t="s">
        <v>30153</v>
      </c>
      <c r="B4431" s="1182" t="s">
        <v>2995</v>
      </c>
      <c r="C4431" s="782" t="s">
        <v>2752</v>
      </c>
      <c r="D4431" s="782" t="s">
        <v>272</v>
      </c>
      <c r="E4431" s="268" t="s">
        <v>16841</v>
      </c>
      <c r="F4431" s="272">
        <v>42605</v>
      </c>
      <c r="G4431" s="272">
        <v>42621</v>
      </c>
      <c r="H4431" s="782" t="s">
        <v>16842</v>
      </c>
      <c r="I4431" s="268" t="s">
        <v>16843</v>
      </c>
      <c r="J4431" s="118">
        <v>1</v>
      </c>
      <c r="K4431" s="118">
        <v>1</v>
      </c>
      <c r="L4431" s="118">
        <v>0</v>
      </c>
      <c r="M4431" s="796">
        <v>305069.96999999997</v>
      </c>
      <c r="N4431" s="792">
        <v>245000</v>
      </c>
      <c r="O4431" s="275">
        <f t="shared" si="147"/>
        <v>60069.969999999972</v>
      </c>
      <c r="P4431" s="785">
        <f t="shared" si="148"/>
        <v>19.690554924170339</v>
      </c>
      <c r="Q4431" s="268" t="s">
        <v>16844</v>
      </c>
      <c r="R4431" s="271">
        <v>5404027039</v>
      </c>
      <c r="S4431" s="268" t="s">
        <v>16845</v>
      </c>
      <c r="T4431" s="272">
        <v>42632</v>
      </c>
      <c r="U4431" s="791"/>
      <c r="V4431" s="795">
        <v>42639</v>
      </c>
      <c r="W4431" s="795">
        <v>42641</v>
      </c>
      <c r="X4431" s="269" t="s">
        <v>16846</v>
      </c>
      <c r="Y4431" s="793">
        <v>245000</v>
      </c>
      <c r="Z4431" s="268" t="s">
        <v>16844</v>
      </c>
      <c r="AA4431" s="271">
        <v>5404027039</v>
      </c>
    </row>
    <row r="4432" spans="1:27" ht="56.25">
      <c r="A4432" s="475" t="s">
        <v>30154</v>
      </c>
      <c r="B4432" s="1182" t="s">
        <v>2995</v>
      </c>
      <c r="C4432" s="782" t="s">
        <v>2752</v>
      </c>
      <c r="D4432" s="782" t="s">
        <v>272</v>
      </c>
      <c r="E4432" s="268" t="s">
        <v>16841</v>
      </c>
      <c r="F4432" s="272">
        <v>42605</v>
      </c>
      <c r="G4432" s="272">
        <v>42621</v>
      </c>
      <c r="H4432" s="782" t="s">
        <v>16847</v>
      </c>
      <c r="I4432" s="268" t="s">
        <v>16848</v>
      </c>
      <c r="J4432" s="118">
        <v>1</v>
      </c>
      <c r="K4432" s="118">
        <v>1</v>
      </c>
      <c r="L4432" s="118">
        <v>0</v>
      </c>
      <c r="M4432" s="796">
        <v>312770.01</v>
      </c>
      <c r="N4432" s="792">
        <v>295000</v>
      </c>
      <c r="O4432" s="275">
        <f t="shared" si="147"/>
        <v>17770.010000000009</v>
      </c>
      <c r="P4432" s="785">
        <f t="shared" si="148"/>
        <v>5.6814942071971704</v>
      </c>
      <c r="Q4432" s="268" t="s">
        <v>16844</v>
      </c>
      <c r="R4432" s="271">
        <v>5404027039</v>
      </c>
      <c r="S4432" s="268" t="s">
        <v>16845</v>
      </c>
      <c r="T4432" s="272">
        <v>42629</v>
      </c>
      <c r="U4432" s="791"/>
      <c r="V4432" s="795">
        <v>42639</v>
      </c>
      <c r="W4432" s="795">
        <v>42641</v>
      </c>
      <c r="X4432" s="269" t="s">
        <v>16849</v>
      </c>
      <c r="Y4432" s="793">
        <v>295000</v>
      </c>
      <c r="Z4432" s="268" t="s">
        <v>16844</v>
      </c>
      <c r="AA4432" s="271">
        <v>5404027039</v>
      </c>
    </row>
    <row r="4433" spans="1:27" ht="225">
      <c r="A4433" s="475" t="s">
        <v>30155</v>
      </c>
      <c r="B4433" s="1182" t="s">
        <v>2995</v>
      </c>
      <c r="C4433" s="782" t="s">
        <v>2752</v>
      </c>
      <c r="D4433" s="782" t="s">
        <v>261</v>
      </c>
      <c r="E4433" s="268" t="s">
        <v>16850</v>
      </c>
      <c r="F4433" s="272">
        <v>42454</v>
      </c>
      <c r="G4433" s="272">
        <v>42527</v>
      </c>
      <c r="H4433" s="782" t="s">
        <v>16851</v>
      </c>
      <c r="I4433" s="268" t="s">
        <v>16852</v>
      </c>
      <c r="J4433" s="118">
        <v>2</v>
      </c>
      <c r="K4433" s="118">
        <v>2</v>
      </c>
      <c r="L4433" s="118">
        <v>0</v>
      </c>
      <c r="M4433" s="792">
        <v>162260.73000000001</v>
      </c>
      <c r="N4433" s="275">
        <v>146845.99</v>
      </c>
      <c r="O4433" s="275">
        <f t="shared" si="147"/>
        <v>15414.74000000002</v>
      </c>
      <c r="P4433" s="785">
        <f t="shared" si="148"/>
        <v>9.4999819118279696</v>
      </c>
      <c r="Q4433" s="268" t="s">
        <v>16853</v>
      </c>
      <c r="R4433" s="273">
        <v>423800759156</v>
      </c>
      <c r="S4433" s="268" t="s">
        <v>16854</v>
      </c>
      <c r="T4433" s="272">
        <v>42542</v>
      </c>
      <c r="U4433" s="791"/>
      <c r="V4433" s="795">
        <v>42557</v>
      </c>
      <c r="W4433" s="795">
        <v>42557</v>
      </c>
      <c r="X4433" s="273" t="s">
        <v>16855</v>
      </c>
      <c r="Y4433" s="793">
        <v>146845.99</v>
      </c>
      <c r="Z4433" s="268" t="s">
        <v>16853</v>
      </c>
      <c r="AA4433" s="273">
        <v>423800759156</v>
      </c>
    </row>
    <row r="4434" spans="1:27" ht="101.25">
      <c r="A4434" s="475" t="s">
        <v>30156</v>
      </c>
      <c r="B4434" s="1182" t="s">
        <v>2995</v>
      </c>
      <c r="C4434" s="782" t="s">
        <v>2752</v>
      </c>
      <c r="D4434" s="782" t="s">
        <v>261</v>
      </c>
      <c r="E4434" s="268" t="s">
        <v>15950</v>
      </c>
      <c r="F4434" s="272">
        <v>42513</v>
      </c>
      <c r="G4434" s="272">
        <v>42523</v>
      </c>
      <c r="H4434" s="782" t="s">
        <v>16856</v>
      </c>
      <c r="I4434" s="268" t="s">
        <v>16857</v>
      </c>
      <c r="J4434" s="118">
        <v>3</v>
      </c>
      <c r="K4434" s="118">
        <v>3</v>
      </c>
      <c r="L4434" s="118">
        <v>0</v>
      </c>
      <c r="M4434" s="792">
        <v>276131.8</v>
      </c>
      <c r="N4434" s="275">
        <v>158318.66</v>
      </c>
      <c r="O4434" s="275">
        <f t="shared" si="147"/>
        <v>117813.13999999998</v>
      </c>
      <c r="P4434" s="785">
        <f t="shared" si="148"/>
        <v>42.665545945812831</v>
      </c>
      <c r="Q4434" s="268" t="s">
        <v>16858</v>
      </c>
      <c r="R4434" s="271">
        <v>4205239686</v>
      </c>
      <c r="S4434" s="268" t="s">
        <v>16859</v>
      </c>
      <c r="T4434" s="272">
        <v>42542</v>
      </c>
      <c r="U4434" s="791"/>
      <c r="V4434" s="795">
        <v>42557</v>
      </c>
      <c r="W4434" s="795">
        <v>42557</v>
      </c>
      <c r="X4434" s="273" t="s">
        <v>16860</v>
      </c>
      <c r="Y4434" s="793">
        <v>158318.66</v>
      </c>
      <c r="Z4434" s="268" t="s">
        <v>16858</v>
      </c>
      <c r="AA4434" s="271">
        <v>4205239686</v>
      </c>
    </row>
    <row r="4435" spans="1:27" ht="90">
      <c r="A4435" s="475" t="s">
        <v>30157</v>
      </c>
      <c r="B4435" s="1182" t="s">
        <v>2995</v>
      </c>
      <c r="C4435" s="782" t="s">
        <v>2752</v>
      </c>
      <c r="D4435" s="782" t="s">
        <v>261</v>
      </c>
      <c r="E4435" s="268" t="s">
        <v>16861</v>
      </c>
      <c r="F4435" s="272">
        <v>42516</v>
      </c>
      <c r="G4435" s="272">
        <v>42529</v>
      </c>
      <c r="H4435" s="782" t="s">
        <v>16862</v>
      </c>
      <c r="I4435" s="268" t="s">
        <v>13876</v>
      </c>
      <c r="J4435" s="118">
        <v>2</v>
      </c>
      <c r="K4435" s="118">
        <v>2</v>
      </c>
      <c r="L4435" s="118">
        <v>0</v>
      </c>
      <c r="M4435" s="792">
        <v>1796266.73</v>
      </c>
      <c r="N4435" s="275">
        <v>1778304.07</v>
      </c>
      <c r="O4435" s="275">
        <f t="shared" si="147"/>
        <v>17962.659999999916</v>
      </c>
      <c r="P4435" s="785">
        <f t="shared" si="148"/>
        <v>0.99999959360155366</v>
      </c>
      <c r="Q4435" s="268" t="s">
        <v>16863</v>
      </c>
      <c r="R4435" s="271">
        <v>4217040736</v>
      </c>
      <c r="S4435" s="268" t="s">
        <v>16639</v>
      </c>
      <c r="T4435" s="272">
        <v>42541</v>
      </c>
      <c r="U4435" s="791"/>
      <c r="V4435" s="795">
        <v>42557</v>
      </c>
      <c r="W4435" s="795">
        <v>42557</v>
      </c>
      <c r="X4435" s="273" t="s">
        <v>16864</v>
      </c>
      <c r="Y4435" s="793">
        <v>1778304.07</v>
      </c>
      <c r="Z4435" s="268" t="s">
        <v>16863</v>
      </c>
      <c r="AA4435" s="271">
        <v>4217040736</v>
      </c>
    </row>
    <row r="4436" spans="1:27" ht="78.75">
      <c r="A4436" s="475" t="s">
        <v>30158</v>
      </c>
      <c r="B4436" s="1182" t="s">
        <v>2995</v>
      </c>
      <c r="C4436" s="782" t="s">
        <v>2752</v>
      </c>
      <c r="D4436" s="782" t="s">
        <v>14019</v>
      </c>
      <c r="E4436" s="268" t="s">
        <v>16865</v>
      </c>
      <c r="F4436" s="272">
        <v>42543</v>
      </c>
      <c r="G4436" s="272">
        <v>42543</v>
      </c>
      <c r="H4436" s="782" t="s">
        <v>16866</v>
      </c>
      <c r="I4436" s="268" t="s">
        <v>13935</v>
      </c>
      <c r="J4436" s="118">
        <v>1</v>
      </c>
      <c r="K4436" s="118">
        <v>1</v>
      </c>
      <c r="L4436" s="118">
        <v>0</v>
      </c>
      <c r="M4436" s="796">
        <v>342.87</v>
      </c>
      <c r="N4436" s="796">
        <v>342.87</v>
      </c>
      <c r="O4436" s="275">
        <f t="shared" si="147"/>
        <v>0</v>
      </c>
      <c r="P4436" s="785">
        <f t="shared" si="148"/>
        <v>0</v>
      </c>
      <c r="Q4436" s="268" t="s">
        <v>16495</v>
      </c>
      <c r="R4436" s="271">
        <v>5408130693</v>
      </c>
      <c r="S4436" s="268" t="s">
        <v>16867</v>
      </c>
      <c r="T4436" s="798"/>
      <c r="U4436" s="791"/>
      <c r="V4436" s="795">
        <v>42555</v>
      </c>
      <c r="W4436" s="795">
        <v>42555</v>
      </c>
      <c r="X4436" s="273" t="s">
        <v>16868</v>
      </c>
      <c r="Y4436" s="799">
        <v>342.87</v>
      </c>
      <c r="Z4436" s="268" t="s">
        <v>16495</v>
      </c>
      <c r="AA4436" s="271">
        <v>5408130693</v>
      </c>
    </row>
    <row r="4437" spans="1:27" ht="112.5">
      <c r="A4437" s="475" t="s">
        <v>30159</v>
      </c>
      <c r="B4437" s="1182" t="s">
        <v>2995</v>
      </c>
      <c r="C4437" s="782" t="s">
        <v>2752</v>
      </c>
      <c r="D4437" s="782" t="s">
        <v>830</v>
      </c>
      <c r="E4437" s="268" t="s">
        <v>16869</v>
      </c>
      <c r="F4437" s="272" t="s">
        <v>16870</v>
      </c>
      <c r="G4437" s="272" t="s">
        <v>16871</v>
      </c>
      <c r="H4437" s="782" t="s">
        <v>16872</v>
      </c>
      <c r="I4437" s="268" t="s">
        <v>992</v>
      </c>
      <c r="J4437" s="118">
        <v>1</v>
      </c>
      <c r="K4437" s="118"/>
      <c r="L4437" s="118">
        <v>0</v>
      </c>
      <c r="M4437" s="796">
        <v>55665.78</v>
      </c>
      <c r="N4437" s="796">
        <v>55665.78</v>
      </c>
      <c r="O4437" s="275">
        <f t="shared" si="147"/>
        <v>0</v>
      </c>
      <c r="P4437" s="785">
        <f t="shared" si="148"/>
        <v>0</v>
      </c>
      <c r="Q4437" s="268" t="s">
        <v>16834</v>
      </c>
      <c r="R4437" s="271">
        <v>4218003889</v>
      </c>
      <c r="S4437" s="661" t="s">
        <v>16568</v>
      </c>
      <c r="T4437" s="798"/>
      <c r="U4437" s="791"/>
      <c r="V4437" s="795">
        <v>42338</v>
      </c>
      <c r="W4437" s="795">
        <v>42457</v>
      </c>
      <c r="X4437" s="273" t="s">
        <v>16873</v>
      </c>
      <c r="Y4437" s="799">
        <v>55665.78</v>
      </c>
      <c r="Z4437" s="268" t="s">
        <v>16834</v>
      </c>
      <c r="AA4437" s="271">
        <v>4218003889</v>
      </c>
    </row>
    <row r="4438" spans="1:27" ht="67.5">
      <c r="A4438" s="475" t="s">
        <v>30160</v>
      </c>
      <c r="B4438" s="1182" t="s">
        <v>2995</v>
      </c>
      <c r="C4438" s="782" t="s">
        <v>2752</v>
      </c>
      <c r="D4438" s="661" t="s">
        <v>261</v>
      </c>
      <c r="E4438" s="719" t="s">
        <v>15375</v>
      </c>
      <c r="F4438" s="719" t="s">
        <v>16874</v>
      </c>
      <c r="G4438" s="802">
        <v>42629.651388888888</v>
      </c>
      <c r="H4438" s="782" t="s">
        <v>16875</v>
      </c>
      <c r="I4438" s="268" t="s">
        <v>16876</v>
      </c>
      <c r="J4438" s="803">
        <v>2</v>
      </c>
      <c r="K4438" s="803">
        <v>2</v>
      </c>
      <c r="L4438" s="803">
        <v>0</v>
      </c>
      <c r="M4438" s="662">
        <v>1745004.5</v>
      </c>
      <c r="N4438" s="662">
        <v>1710104.42</v>
      </c>
      <c r="O4438" s="804">
        <v>34900.080000000002</v>
      </c>
      <c r="P4438" s="805">
        <v>1.9999994269355753E-2</v>
      </c>
      <c r="Q4438" s="719" t="s">
        <v>16877</v>
      </c>
      <c r="R4438" s="719" t="s">
        <v>16878</v>
      </c>
      <c r="S4438" s="719" t="s">
        <v>16879</v>
      </c>
      <c r="T4438" s="802">
        <v>42646.708333333328</v>
      </c>
      <c r="U4438" s="719"/>
      <c r="V4438" s="802">
        <v>42660</v>
      </c>
      <c r="W4438" s="802">
        <v>42661.25277777778</v>
      </c>
      <c r="X4438" s="719" t="s">
        <v>16880</v>
      </c>
      <c r="Y4438" s="806">
        <v>1710104.42</v>
      </c>
      <c r="Z4438" s="719" t="s">
        <v>16877</v>
      </c>
      <c r="AA4438" s="719" t="s">
        <v>16878</v>
      </c>
    </row>
    <row r="4439" spans="1:27" ht="56.25">
      <c r="A4439" s="475" t="s">
        <v>30161</v>
      </c>
      <c r="B4439" s="1182" t="s">
        <v>2995</v>
      </c>
      <c r="C4439" s="782" t="s">
        <v>2752</v>
      </c>
      <c r="D4439" s="661" t="s">
        <v>261</v>
      </c>
      <c r="E4439" s="719" t="s">
        <v>15998</v>
      </c>
      <c r="F4439" s="719" t="s">
        <v>16881</v>
      </c>
      <c r="G4439" s="802">
        <v>42632.353472222218</v>
      </c>
      <c r="H4439" s="782" t="s">
        <v>16882</v>
      </c>
      <c r="I4439" s="268" t="s">
        <v>16883</v>
      </c>
      <c r="J4439" s="803">
        <v>10</v>
      </c>
      <c r="K4439" s="803">
        <v>10</v>
      </c>
      <c r="L4439" s="803">
        <v>0</v>
      </c>
      <c r="M4439" s="662">
        <v>1612446.33</v>
      </c>
      <c r="N4439" s="662">
        <v>717536.77</v>
      </c>
      <c r="O4439" s="804">
        <v>894909.56</v>
      </c>
      <c r="P4439" s="805">
        <v>0.55500114537145562</v>
      </c>
      <c r="Q4439" s="719" t="s">
        <v>16884</v>
      </c>
      <c r="R4439" s="719" t="s">
        <v>15966</v>
      </c>
      <c r="S4439" s="719" t="s">
        <v>13620</v>
      </c>
      <c r="T4439" s="802">
        <v>42647.708333333328</v>
      </c>
      <c r="U4439" s="719"/>
      <c r="V4439" s="802">
        <v>42661</v>
      </c>
      <c r="W4439" s="802">
        <v>42662.138194444444</v>
      </c>
      <c r="X4439" s="719" t="s">
        <v>16885</v>
      </c>
      <c r="Y4439" s="806">
        <v>717536.77</v>
      </c>
      <c r="Z4439" s="719" t="s">
        <v>16884</v>
      </c>
      <c r="AA4439" s="719" t="s">
        <v>15966</v>
      </c>
    </row>
    <row r="4440" spans="1:27" ht="78.75">
      <c r="A4440" s="475" t="s">
        <v>30162</v>
      </c>
      <c r="B4440" s="1182" t="s">
        <v>2995</v>
      </c>
      <c r="C4440" s="782" t="s">
        <v>2752</v>
      </c>
      <c r="D4440" s="661" t="s">
        <v>261</v>
      </c>
      <c r="E4440" s="719" t="s">
        <v>15998</v>
      </c>
      <c r="F4440" s="719" t="s">
        <v>16881</v>
      </c>
      <c r="G4440" s="802">
        <v>42632.365277777775</v>
      </c>
      <c r="H4440" s="782" t="s">
        <v>16886</v>
      </c>
      <c r="I4440" s="268" t="s">
        <v>16887</v>
      </c>
      <c r="J4440" s="803">
        <v>2</v>
      </c>
      <c r="K4440" s="803">
        <v>2</v>
      </c>
      <c r="L4440" s="803">
        <v>0</v>
      </c>
      <c r="M4440" s="662">
        <v>375297.04</v>
      </c>
      <c r="N4440" s="662">
        <v>298360</v>
      </c>
      <c r="O4440" s="804">
        <v>76937.039999999994</v>
      </c>
      <c r="P4440" s="805">
        <v>0.2050030557128828</v>
      </c>
      <c r="Q4440" s="719" t="s">
        <v>16888</v>
      </c>
      <c r="R4440" s="719" t="s">
        <v>16889</v>
      </c>
      <c r="S4440" s="719" t="s">
        <v>16890</v>
      </c>
      <c r="T4440" s="802">
        <v>42647.708333333328</v>
      </c>
      <c r="U4440" s="719"/>
      <c r="V4440" s="802">
        <v>42661</v>
      </c>
      <c r="W4440" s="802">
        <v>42663.352777777778</v>
      </c>
      <c r="X4440" s="719" t="s">
        <v>16891</v>
      </c>
      <c r="Y4440" s="806">
        <v>298360</v>
      </c>
      <c r="Z4440" s="719" t="s">
        <v>16888</v>
      </c>
      <c r="AA4440" s="719" t="s">
        <v>16889</v>
      </c>
    </row>
    <row r="4441" spans="1:27" ht="123.75">
      <c r="A4441" s="475" t="s">
        <v>30163</v>
      </c>
      <c r="B4441" s="1182" t="s">
        <v>2995</v>
      </c>
      <c r="C4441" s="782" t="s">
        <v>2752</v>
      </c>
      <c r="D4441" s="661" t="s">
        <v>261</v>
      </c>
      <c r="E4441" s="719" t="s">
        <v>15998</v>
      </c>
      <c r="F4441" s="719" t="s">
        <v>16881</v>
      </c>
      <c r="G4441" s="802">
        <v>42632.37777777778</v>
      </c>
      <c r="H4441" s="782" t="s">
        <v>16892</v>
      </c>
      <c r="I4441" s="268" t="s">
        <v>16893</v>
      </c>
      <c r="J4441" s="803">
        <v>2</v>
      </c>
      <c r="K4441" s="803">
        <v>2</v>
      </c>
      <c r="L4441" s="803">
        <v>0</v>
      </c>
      <c r="M4441" s="662">
        <v>44993.4</v>
      </c>
      <c r="N4441" s="662">
        <v>44543</v>
      </c>
      <c r="O4441" s="804">
        <v>450.4</v>
      </c>
      <c r="P4441" s="805">
        <v>1.0010357074593164E-2</v>
      </c>
      <c r="Q4441" s="719" t="s">
        <v>16809</v>
      </c>
      <c r="R4441" s="719" t="s">
        <v>16673</v>
      </c>
      <c r="S4441" s="719" t="s">
        <v>16894</v>
      </c>
      <c r="T4441" s="802">
        <v>42647.708333333328</v>
      </c>
      <c r="U4441" s="719"/>
      <c r="V4441" s="802">
        <v>42660</v>
      </c>
      <c r="W4441" s="802">
        <v>42660.281944444439</v>
      </c>
      <c r="X4441" s="719" t="s">
        <v>16895</v>
      </c>
      <c r="Y4441" s="806">
        <v>44543</v>
      </c>
      <c r="Z4441" s="719" t="s">
        <v>16809</v>
      </c>
      <c r="AA4441" s="719" t="s">
        <v>16673</v>
      </c>
    </row>
    <row r="4442" spans="1:27" ht="78.75">
      <c r="A4442" s="475" t="s">
        <v>30164</v>
      </c>
      <c r="B4442" s="1182" t="s">
        <v>2995</v>
      </c>
      <c r="C4442" s="782" t="s">
        <v>2752</v>
      </c>
      <c r="D4442" s="782" t="s">
        <v>272</v>
      </c>
      <c r="E4442" s="719" t="s">
        <v>16333</v>
      </c>
      <c r="F4442" s="719" t="s">
        <v>620</v>
      </c>
      <c r="G4442" s="802">
        <v>42632.411111111112</v>
      </c>
      <c r="H4442" s="782" t="s">
        <v>16896</v>
      </c>
      <c r="I4442" s="268" t="s">
        <v>16897</v>
      </c>
      <c r="J4442" s="803">
        <v>1</v>
      </c>
      <c r="K4442" s="803">
        <v>1</v>
      </c>
      <c r="L4442" s="803">
        <v>0</v>
      </c>
      <c r="M4442" s="662">
        <v>81321.66</v>
      </c>
      <c r="N4442" s="662">
        <v>81321</v>
      </c>
      <c r="O4442" s="804">
        <v>0</v>
      </c>
      <c r="P4442" s="805">
        <v>0</v>
      </c>
      <c r="Q4442" s="719" t="s">
        <v>16638</v>
      </c>
      <c r="R4442" s="719" t="s">
        <v>16707</v>
      </c>
      <c r="S4442" s="719" t="s">
        <v>16898</v>
      </c>
      <c r="T4442" s="802">
        <v>42640.708333333328</v>
      </c>
      <c r="U4442" s="719"/>
      <c r="V4442" s="802">
        <v>42654</v>
      </c>
      <c r="W4442" s="802">
        <v>42655.093055555553</v>
      </c>
      <c r="X4442" s="719" t="s">
        <v>16899</v>
      </c>
      <c r="Y4442" s="806">
        <v>81321</v>
      </c>
      <c r="Z4442" s="719" t="s">
        <v>16638</v>
      </c>
      <c r="AA4442" s="719" t="s">
        <v>16707</v>
      </c>
    </row>
    <row r="4443" spans="1:27" ht="78.75">
      <c r="A4443" s="475" t="s">
        <v>30165</v>
      </c>
      <c r="B4443" s="1182" t="s">
        <v>2995</v>
      </c>
      <c r="C4443" s="782" t="s">
        <v>2752</v>
      </c>
      <c r="D4443" s="782" t="s">
        <v>272</v>
      </c>
      <c r="E4443" s="719" t="s">
        <v>16333</v>
      </c>
      <c r="F4443" s="719" t="s">
        <v>620</v>
      </c>
      <c r="G4443" s="802">
        <v>42632.436111111107</v>
      </c>
      <c r="H4443" s="782" t="s">
        <v>16900</v>
      </c>
      <c r="I4443" s="268" t="s">
        <v>16901</v>
      </c>
      <c r="J4443" s="803">
        <v>1</v>
      </c>
      <c r="K4443" s="803">
        <v>1</v>
      </c>
      <c r="L4443" s="803">
        <v>0</v>
      </c>
      <c r="M4443" s="662">
        <v>249518.28</v>
      </c>
      <c r="N4443" s="662">
        <v>248245</v>
      </c>
      <c r="O4443" s="804">
        <v>1273.28</v>
      </c>
      <c r="P4443" s="805">
        <v>5.1000000000000004E-3</v>
      </c>
      <c r="Q4443" s="719" t="s">
        <v>16638</v>
      </c>
      <c r="R4443" s="719" t="s">
        <v>16707</v>
      </c>
      <c r="S4443" s="719" t="s">
        <v>16898</v>
      </c>
      <c r="T4443" s="802">
        <v>42640.708333333328</v>
      </c>
      <c r="U4443" s="719"/>
      <c r="V4443" s="802">
        <v>42654</v>
      </c>
      <c r="W4443" s="802">
        <v>42655.152083333334</v>
      </c>
      <c r="X4443" s="719" t="s">
        <v>16902</v>
      </c>
      <c r="Y4443" s="806">
        <v>248245</v>
      </c>
      <c r="Z4443" s="719" t="s">
        <v>16638</v>
      </c>
      <c r="AA4443" s="719" t="s">
        <v>16707</v>
      </c>
    </row>
    <row r="4444" spans="1:27" ht="123.75">
      <c r="A4444" s="475" t="s">
        <v>30166</v>
      </c>
      <c r="B4444" s="1182" t="s">
        <v>2995</v>
      </c>
      <c r="C4444" s="782" t="s">
        <v>2752</v>
      </c>
      <c r="D4444" s="782" t="s">
        <v>272</v>
      </c>
      <c r="E4444" s="719" t="s">
        <v>15375</v>
      </c>
      <c r="F4444" s="719" t="s">
        <v>16903</v>
      </c>
      <c r="G4444" s="802">
        <v>42639.488888888889</v>
      </c>
      <c r="H4444" s="782" t="s">
        <v>16904</v>
      </c>
      <c r="I4444" s="268" t="s">
        <v>16905</v>
      </c>
      <c r="J4444" s="803">
        <v>1</v>
      </c>
      <c r="K4444" s="803">
        <v>1</v>
      </c>
      <c r="L4444" s="803">
        <v>0</v>
      </c>
      <c r="M4444" s="662">
        <v>1008958.64</v>
      </c>
      <c r="N4444" s="662">
        <v>1003913</v>
      </c>
      <c r="O4444" s="804">
        <v>0</v>
      </c>
      <c r="P4444" s="805">
        <v>0</v>
      </c>
      <c r="Q4444" s="719" t="s">
        <v>16906</v>
      </c>
      <c r="R4444" s="719" t="s">
        <v>15372</v>
      </c>
      <c r="S4444" s="719" t="s">
        <v>16907</v>
      </c>
      <c r="T4444" s="802">
        <v>42648.708333333328</v>
      </c>
      <c r="U4444" s="719"/>
      <c r="V4444" s="802">
        <v>42660</v>
      </c>
      <c r="W4444" s="802">
        <v>42660.216666666667</v>
      </c>
      <c r="X4444" s="719" t="s">
        <v>16908</v>
      </c>
      <c r="Y4444" s="806">
        <v>1003913</v>
      </c>
      <c r="Z4444" s="719" t="s">
        <v>16906</v>
      </c>
      <c r="AA4444" s="719" t="s">
        <v>15372</v>
      </c>
    </row>
    <row r="4445" spans="1:27" ht="101.25">
      <c r="A4445" s="475" t="s">
        <v>30167</v>
      </c>
      <c r="B4445" s="1182" t="s">
        <v>2995</v>
      </c>
      <c r="C4445" s="782" t="s">
        <v>2752</v>
      </c>
      <c r="D4445" s="661" t="s">
        <v>261</v>
      </c>
      <c r="E4445" s="719" t="s">
        <v>16909</v>
      </c>
      <c r="F4445" s="719" t="s">
        <v>16910</v>
      </c>
      <c r="G4445" s="802">
        <v>42647.356944444444</v>
      </c>
      <c r="H4445" s="782" t="s">
        <v>16911</v>
      </c>
      <c r="I4445" s="268" t="s">
        <v>16912</v>
      </c>
      <c r="J4445" s="803">
        <v>2</v>
      </c>
      <c r="K4445" s="803">
        <v>2</v>
      </c>
      <c r="L4445" s="803">
        <v>0</v>
      </c>
      <c r="M4445" s="662">
        <v>56280</v>
      </c>
      <c r="N4445" s="662" t="s">
        <v>16913</v>
      </c>
      <c r="O4445" s="804">
        <v>3658.4</v>
      </c>
      <c r="P4445" s="805">
        <v>6.500355366027008E-2</v>
      </c>
      <c r="Q4445" s="719" t="s">
        <v>16914</v>
      </c>
      <c r="R4445" s="719" t="s">
        <v>16915</v>
      </c>
      <c r="S4445" s="719" t="s">
        <v>16916</v>
      </c>
      <c r="T4445" s="802">
        <v>42660.708333333328</v>
      </c>
      <c r="U4445" s="719"/>
      <c r="V4445" s="802">
        <v>42674</v>
      </c>
      <c r="W4445" s="802">
        <v>42675.189583333333</v>
      </c>
      <c r="X4445" s="719" t="s">
        <v>16917</v>
      </c>
      <c r="Y4445" s="806">
        <v>52621.599999999999</v>
      </c>
      <c r="Z4445" s="719" t="s">
        <v>16914</v>
      </c>
      <c r="AA4445" s="719" t="s">
        <v>16915</v>
      </c>
    </row>
    <row r="4446" spans="1:27" ht="123.75">
      <c r="A4446" s="475" t="s">
        <v>30168</v>
      </c>
      <c r="B4446" s="1182" t="s">
        <v>2995</v>
      </c>
      <c r="C4446" s="782" t="s">
        <v>2752</v>
      </c>
      <c r="D4446" s="782" t="s">
        <v>272</v>
      </c>
      <c r="E4446" s="719" t="s">
        <v>15375</v>
      </c>
      <c r="F4446" s="719" t="s">
        <v>16918</v>
      </c>
      <c r="G4446" s="802">
        <v>42649.591666666667</v>
      </c>
      <c r="H4446" s="782" t="s">
        <v>16919</v>
      </c>
      <c r="I4446" s="268" t="s">
        <v>16920</v>
      </c>
      <c r="J4446" s="803">
        <v>1</v>
      </c>
      <c r="K4446" s="803">
        <v>1</v>
      </c>
      <c r="L4446" s="803">
        <v>0</v>
      </c>
      <c r="M4446" s="662">
        <v>2350963.6800000002</v>
      </c>
      <c r="N4446" s="662">
        <v>2339208</v>
      </c>
      <c r="O4446" s="804">
        <v>0</v>
      </c>
      <c r="P4446" s="805">
        <v>0</v>
      </c>
      <c r="Q4446" s="719" t="s">
        <v>16809</v>
      </c>
      <c r="R4446" s="719" t="s">
        <v>16673</v>
      </c>
      <c r="S4446" s="719" t="s">
        <v>16894</v>
      </c>
      <c r="T4446" s="802">
        <v>42659.708333333328</v>
      </c>
      <c r="U4446" s="719"/>
      <c r="V4446" s="802">
        <v>42674</v>
      </c>
      <c r="W4446" s="802">
        <v>42674.347222222219</v>
      </c>
      <c r="X4446" s="719" t="s">
        <v>16921</v>
      </c>
      <c r="Y4446" s="806">
        <v>2339208</v>
      </c>
      <c r="Z4446" s="719" t="s">
        <v>16809</v>
      </c>
      <c r="AA4446" s="719" t="s">
        <v>16673</v>
      </c>
    </row>
    <row r="4447" spans="1:27" ht="90">
      <c r="A4447" s="475" t="s">
        <v>30169</v>
      </c>
      <c r="B4447" s="1182" t="s">
        <v>2995</v>
      </c>
      <c r="C4447" s="782" t="s">
        <v>2752</v>
      </c>
      <c r="D4447" s="782" t="s">
        <v>272</v>
      </c>
      <c r="E4447" s="719" t="s">
        <v>16922</v>
      </c>
      <c r="F4447" s="719" t="s">
        <v>16923</v>
      </c>
      <c r="G4447" s="802">
        <v>42657.35833333333</v>
      </c>
      <c r="H4447" s="782" t="s">
        <v>16924</v>
      </c>
      <c r="I4447" s="268" t="s">
        <v>16925</v>
      </c>
      <c r="J4447" s="803">
        <v>1</v>
      </c>
      <c r="K4447" s="803">
        <v>1</v>
      </c>
      <c r="L4447" s="803">
        <v>0</v>
      </c>
      <c r="M4447" s="804">
        <v>7113.34</v>
      </c>
      <c r="N4447" s="636" t="s">
        <v>16926</v>
      </c>
      <c r="O4447" s="804">
        <v>113.34</v>
      </c>
      <c r="P4447" s="805">
        <v>1.5933443361346427E-2</v>
      </c>
      <c r="Q4447" s="719" t="s">
        <v>16927</v>
      </c>
      <c r="R4447" s="719" t="s">
        <v>16928</v>
      </c>
      <c r="S4447" s="719" t="s">
        <v>16929</v>
      </c>
      <c r="T4447" s="802">
        <v>42669.270167013885</v>
      </c>
      <c r="U4447" s="719"/>
      <c r="V4447" s="802">
        <v>42677</v>
      </c>
      <c r="W4447" s="802">
        <v>42683.090277777774</v>
      </c>
      <c r="X4447" s="719" t="s">
        <v>16930</v>
      </c>
      <c r="Y4447" s="807">
        <v>7000</v>
      </c>
      <c r="Z4447" s="719" t="s">
        <v>16927</v>
      </c>
      <c r="AA4447" s="719" t="s">
        <v>16928</v>
      </c>
    </row>
    <row r="4448" spans="1:27" ht="90">
      <c r="A4448" s="475" t="s">
        <v>30170</v>
      </c>
      <c r="B4448" s="1182" t="s">
        <v>2995</v>
      </c>
      <c r="C4448" s="782" t="s">
        <v>2752</v>
      </c>
      <c r="D4448" s="782" t="s">
        <v>272</v>
      </c>
      <c r="E4448" s="719" t="s">
        <v>16922</v>
      </c>
      <c r="F4448" s="719" t="s">
        <v>16923</v>
      </c>
      <c r="G4448" s="802">
        <v>42657.367361111108</v>
      </c>
      <c r="H4448" s="782" t="s">
        <v>16931</v>
      </c>
      <c r="I4448" s="268" t="s">
        <v>16925</v>
      </c>
      <c r="J4448" s="803">
        <v>1</v>
      </c>
      <c r="K4448" s="803">
        <v>1</v>
      </c>
      <c r="L4448" s="803">
        <v>0</v>
      </c>
      <c r="M4448" s="804">
        <v>13670.52</v>
      </c>
      <c r="N4448" s="636" t="s">
        <v>16932</v>
      </c>
      <c r="O4448" s="804">
        <v>1282.42</v>
      </c>
      <c r="P4448" s="805">
        <v>9.3809160148992141E-2</v>
      </c>
      <c r="Q4448" s="719" t="s">
        <v>16933</v>
      </c>
      <c r="R4448" s="719" t="s">
        <v>16934</v>
      </c>
      <c r="S4448" s="719" t="s">
        <v>16935</v>
      </c>
      <c r="T4448" s="802">
        <v>42669.274143402778</v>
      </c>
      <c r="U4448" s="719"/>
      <c r="V4448" s="802">
        <v>42675</v>
      </c>
      <c r="W4448" s="802">
        <v>42675.330555555556</v>
      </c>
      <c r="X4448" s="719" t="s">
        <v>16936</v>
      </c>
      <c r="Y4448" s="807">
        <v>12388.1</v>
      </c>
      <c r="Z4448" s="719" t="s">
        <v>16937</v>
      </c>
      <c r="AA4448" s="719" t="s">
        <v>16934</v>
      </c>
    </row>
    <row r="4449" spans="1:27" ht="135">
      <c r="A4449" s="475" t="s">
        <v>30171</v>
      </c>
      <c r="B4449" s="1182" t="s">
        <v>2995</v>
      </c>
      <c r="C4449" s="782" t="s">
        <v>2752</v>
      </c>
      <c r="D4449" s="661" t="s">
        <v>16938</v>
      </c>
      <c r="E4449" s="719" t="s">
        <v>16939</v>
      </c>
      <c r="F4449" s="808">
        <v>42661</v>
      </c>
      <c r="G4449" s="802">
        <v>42661.689583333333</v>
      </c>
      <c r="H4449" s="782" t="s">
        <v>16940</v>
      </c>
      <c r="I4449" s="268" t="s">
        <v>16941</v>
      </c>
      <c r="J4449" s="803">
        <v>3</v>
      </c>
      <c r="K4449" s="803">
        <v>1</v>
      </c>
      <c r="L4449" s="803">
        <v>2</v>
      </c>
      <c r="M4449" s="804">
        <v>19779999.84</v>
      </c>
      <c r="N4449" s="804">
        <v>19186599.850000001</v>
      </c>
      <c r="O4449" s="117">
        <f>M4449-N4449</f>
        <v>593399.98999999836</v>
      </c>
      <c r="P4449" s="461">
        <f>O4449/M4449</f>
        <v>2.9999999737108107E-2</v>
      </c>
      <c r="Q4449" s="719" t="s">
        <v>16942</v>
      </c>
      <c r="R4449" s="719" t="s">
        <v>16943</v>
      </c>
      <c r="S4449" s="719" t="s">
        <v>16944</v>
      </c>
      <c r="T4449" s="802">
        <v>42689.105229282402</v>
      </c>
      <c r="U4449" s="809">
        <v>42710</v>
      </c>
      <c r="V4449" s="802">
        <v>42718</v>
      </c>
      <c r="W4449" s="802">
        <v>42718.195138888885</v>
      </c>
      <c r="X4449" s="719" t="s">
        <v>16945</v>
      </c>
      <c r="Y4449" s="807">
        <v>19186599.850000001</v>
      </c>
      <c r="Z4449" s="719" t="s">
        <v>16942</v>
      </c>
      <c r="AA4449" s="719" t="s">
        <v>16943</v>
      </c>
    </row>
    <row r="4450" spans="1:27" ht="123.75">
      <c r="A4450" s="475" t="s">
        <v>30172</v>
      </c>
      <c r="B4450" s="1182" t="s">
        <v>2995</v>
      </c>
      <c r="C4450" s="782" t="s">
        <v>2752</v>
      </c>
      <c r="D4450" s="782" t="s">
        <v>265</v>
      </c>
      <c r="E4450" s="719" t="s">
        <v>559</v>
      </c>
      <c r="F4450" s="719" t="s">
        <v>16946</v>
      </c>
      <c r="G4450" s="802">
        <v>42685.474999999999</v>
      </c>
      <c r="H4450" s="782" t="s">
        <v>16947</v>
      </c>
      <c r="I4450" s="268" t="s">
        <v>16948</v>
      </c>
      <c r="J4450" s="803">
        <v>0</v>
      </c>
      <c r="K4450" s="803">
        <v>0</v>
      </c>
      <c r="L4450" s="803"/>
      <c r="M4450" s="804">
        <v>35000</v>
      </c>
      <c r="N4450" s="804">
        <v>35000</v>
      </c>
      <c r="O4450" s="275">
        <f>M4450-N4450</f>
        <v>0</v>
      </c>
      <c r="P4450" s="785">
        <f>(M4450-N4450)/M4450*100</f>
        <v>0</v>
      </c>
      <c r="Q4450" s="268" t="s">
        <v>16287</v>
      </c>
      <c r="R4450" s="268">
        <v>7707049388</v>
      </c>
      <c r="S4450" s="268" t="s">
        <v>16288</v>
      </c>
      <c r="T4450" s="802">
        <v>42685.47528619213</v>
      </c>
      <c r="U4450" s="719"/>
      <c r="V4450" s="802">
        <v>42692</v>
      </c>
      <c r="W4450" s="802">
        <v>42696.172916666663</v>
      </c>
      <c r="X4450" s="719" t="s">
        <v>16949</v>
      </c>
      <c r="Y4450" s="807">
        <v>35000</v>
      </c>
      <c r="Z4450" s="268" t="s">
        <v>16287</v>
      </c>
      <c r="AA4450" s="268">
        <v>7707049388</v>
      </c>
    </row>
    <row r="4451" spans="1:27" ht="101.25">
      <c r="A4451" s="475" t="s">
        <v>30173</v>
      </c>
      <c r="B4451" s="1182" t="s">
        <v>2995</v>
      </c>
      <c r="C4451" s="782" t="s">
        <v>2752</v>
      </c>
      <c r="D4451" s="661" t="s">
        <v>589</v>
      </c>
      <c r="E4451" s="719" t="s">
        <v>16950</v>
      </c>
      <c r="F4451" s="719" t="s">
        <v>16951</v>
      </c>
      <c r="G4451" s="802">
        <v>42688</v>
      </c>
      <c r="H4451" s="782" t="s">
        <v>16952</v>
      </c>
      <c r="I4451" s="268" t="s">
        <v>16953</v>
      </c>
      <c r="J4451" s="803">
        <v>3</v>
      </c>
      <c r="K4451" s="803">
        <v>3</v>
      </c>
      <c r="L4451" s="803">
        <v>0</v>
      </c>
      <c r="M4451" s="804">
        <v>342672</v>
      </c>
      <c r="N4451" s="636">
        <v>323825.03999999998</v>
      </c>
      <c r="O4451" s="804">
        <v>18846.96</v>
      </c>
      <c r="P4451" s="805">
        <v>5.5E-2</v>
      </c>
      <c r="Q4451" s="719" t="s">
        <v>16954</v>
      </c>
      <c r="R4451" s="719" t="s">
        <v>1348</v>
      </c>
      <c r="S4451" s="719" t="s">
        <v>16955</v>
      </c>
      <c r="T4451" s="802">
        <v>42711.688928275464</v>
      </c>
      <c r="U4451" s="719"/>
      <c r="V4451" s="802">
        <v>42726</v>
      </c>
      <c r="W4451" s="802">
        <v>42726.611805555556</v>
      </c>
      <c r="X4451" s="719" t="s">
        <v>16956</v>
      </c>
      <c r="Y4451" s="661">
        <v>323825.03999999998</v>
      </c>
      <c r="Z4451" s="719" t="s">
        <v>16957</v>
      </c>
      <c r="AA4451" s="719" t="s">
        <v>1348</v>
      </c>
    </row>
    <row r="4452" spans="1:27" ht="123.75">
      <c r="A4452" s="475" t="s">
        <v>30174</v>
      </c>
      <c r="B4452" s="1182" t="s">
        <v>2995</v>
      </c>
      <c r="C4452" s="782" t="s">
        <v>2752</v>
      </c>
      <c r="D4452" s="661" t="s">
        <v>261</v>
      </c>
      <c r="E4452" s="810" t="s">
        <v>16958</v>
      </c>
      <c r="F4452" s="811">
        <v>42626</v>
      </c>
      <c r="G4452" s="811">
        <v>42626</v>
      </c>
      <c r="H4452" s="782" t="s">
        <v>16959</v>
      </c>
      <c r="I4452" s="812" t="s">
        <v>16960</v>
      </c>
      <c r="J4452" s="800">
        <v>2</v>
      </c>
      <c r="K4452" s="803">
        <v>2</v>
      </c>
      <c r="L4452" s="803">
        <v>0</v>
      </c>
      <c r="M4452" s="813">
        <v>12500</v>
      </c>
      <c r="N4452" s="813">
        <v>12437.5</v>
      </c>
      <c r="O4452" s="814">
        <v>62.5</v>
      </c>
      <c r="P4452" s="815">
        <v>5.0000000000000001E-3</v>
      </c>
      <c r="Q4452" s="812" t="s">
        <v>16961</v>
      </c>
      <c r="R4452" s="812" t="s">
        <v>16962</v>
      </c>
      <c r="S4452" s="812" t="s">
        <v>16963</v>
      </c>
      <c r="T4452" s="816">
        <v>42640.229659571756</v>
      </c>
      <c r="U4452" s="719"/>
      <c r="V4452" s="802">
        <v>42654</v>
      </c>
      <c r="W4452" s="802">
        <v>42656</v>
      </c>
      <c r="X4452" s="719" t="s">
        <v>16964</v>
      </c>
      <c r="Y4452" s="817">
        <v>12437.5</v>
      </c>
      <c r="Z4452" s="812" t="s">
        <v>16961</v>
      </c>
      <c r="AA4452" s="812" t="s">
        <v>16962</v>
      </c>
    </row>
    <row r="4453" spans="1:27" ht="78.75">
      <c r="A4453" s="475" t="s">
        <v>30175</v>
      </c>
      <c r="B4453" s="1182" t="s">
        <v>2995</v>
      </c>
      <c r="C4453" s="782" t="s">
        <v>2752</v>
      </c>
      <c r="D4453" s="661" t="s">
        <v>261</v>
      </c>
      <c r="E4453" s="810" t="s">
        <v>16965</v>
      </c>
      <c r="F4453" s="811">
        <v>42653</v>
      </c>
      <c r="G4453" s="811">
        <v>42653</v>
      </c>
      <c r="H4453" s="782" t="s">
        <v>16966</v>
      </c>
      <c r="I4453" s="812" t="s">
        <v>1181</v>
      </c>
      <c r="J4453" s="800">
        <v>7</v>
      </c>
      <c r="K4453" s="800">
        <v>7</v>
      </c>
      <c r="L4453" s="803">
        <v>0</v>
      </c>
      <c r="M4453" s="813">
        <v>799333.33</v>
      </c>
      <c r="N4453" s="813">
        <v>67943.11</v>
      </c>
      <c r="O4453" s="814">
        <v>731390.22</v>
      </c>
      <c r="P4453" s="815">
        <v>0.91500000000000004</v>
      </c>
      <c r="Q4453" s="812" t="s">
        <v>16967</v>
      </c>
      <c r="R4453" s="812" t="s">
        <v>15893</v>
      </c>
      <c r="S4453" s="812" t="s">
        <v>16968</v>
      </c>
      <c r="T4453" s="816">
        <v>42668.463398263884</v>
      </c>
      <c r="U4453" s="719"/>
      <c r="V4453" s="816">
        <v>42681</v>
      </c>
      <c r="W4453" s="816">
        <v>42683</v>
      </c>
      <c r="X4453" s="818" t="s">
        <v>16969</v>
      </c>
      <c r="Y4453" s="817">
        <v>67943.11</v>
      </c>
      <c r="Z4453" s="812" t="s">
        <v>16967</v>
      </c>
      <c r="AA4453" s="812" t="s">
        <v>15893</v>
      </c>
    </row>
    <row r="4454" spans="1:27" ht="213.75">
      <c r="A4454" s="475" t="s">
        <v>30176</v>
      </c>
      <c r="B4454" s="1182" t="s">
        <v>2995</v>
      </c>
      <c r="C4454" s="782" t="s">
        <v>2752</v>
      </c>
      <c r="D4454" s="661" t="s">
        <v>261</v>
      </c>
      <c r="E4454" s="810" t="s">
        <v>16970</v>
      </c>
      <c r="F4454" s="811">
        <v>42653</v>
      </c>
      <c r="G4454" s="811">
        <v>42653</v>
      </c>
      <c r="H4454" s="782" t="s">
        <v>16971</v>
      </c>
      <c r="I4454" s="812" t="s">
        <v>16972</v>
      </c>
      <c r="J4454" s="800">
        <v>4</v>
      </c>
      <c r="K4454" s="800">
        <v>4</v>
      </c>
      <c r="L4454" s="803">
        <v>0</v>
      </c>
      <c r="M4454" s="813">
        <v>1501918.72</v>
      </c>
      <c r="N4454" s="813">
        <v>580865.69999999995</v>
      </c>
      <c r="O4454" s="814">
        <v>921053.02</v>
      </c>
      <c r="P4454" s="815">
        <v>0.61324999999999996</v>
      </c>
      <c r="Q4454" s="812" t="s">
        <v>16973</v>
      </c>
      <c r="R4454" s="812" t="s">
        <v>16974</v>
      </c>
      <c r="S4454" s="812" t="s">
        <v>16975</v>
      </c>
      <c r="T4454" s="816">
        <v>42668.494604398147</v>
      </c>
      <c r="U4454" s="719"/>
      <c r="V4454" s="816">
        <v>42681</v>
      </c>
      <c r="W4454" s="816">
        <v>42682</v>
      </c>
      <c r="X4454" s="818" t="s">
        <v>16976</v>
      </c>
      <c r="Y4454" s="817">
        <v>580865.69999999995</v>
      </c>
      <c r="Z4454" s="812" t="s">
        <v>16973</v>
      </c>
      <c r="AA4454" s="812" t="s">
        <v>16974</v>
      </c>
    </row>
    <row r="4455" spans="1:27" ht="78.75">
      <c r="A4455" s="475" t="s">
        <v>30177</v>
      </c>
      <c r="B4455" s="1182" t="s">
        <v>2995</v>
      </c>
      <c r="C4455" s="782" t="s">
        <v>2752</v>
      </c>
      <c r="D4455" s="661" t="s">
        <v>261</v>
      </c>
      <c r="E4455" s="810" t="s">
        <v>16977</v>
      </c>
      <c r="F4455" s="811">
        <v>42653</v>
      </c>
      <c r="G4455" s="811">
        <v>42653</v>
      </c>
      <c r="H4455" s="782" t="s">
        <v>16978</v>
      </c>
      <c r="I4455" s="812" t="s">
        <v>16979</v>
      </c>
      <c r="J4455" s="800">
        <v>3</v>
      </c>
      <c r="K4455" s="800">
        <v>3</v>
      </c>
      <c r="L4455" s="803">
        <v>0</v>
      </c>
      <c r="M4455" s="813">
        <v>130000</v>
      </c>
      <c r="N4455" s="813">
        <v>29150</v>
      </c>
      <c r="O4455" s="814">
        <v>100850</v>
      </c>
      <c r="P4455" s="815">
        <v>0.77576900000000004</v>
      </c>
      <c r="Q4455" s="812" t="s">
        <v>16967</v>
      </c>
      <c r="R4455" s="812" t="s">
        <v>15893</v>
      </c>
      <c r="S4455" s="812" t="s">
        <v>16968</v>
      </c>
      <c r="T4455" s="816">
        <v>42668.500216354165</v>
      </c>
      <c r="U4455" s="719"/>
      <c r="V4455" s="816">
        <v>42681</v>
      </c>
      <c r="W4455" s="816">
        <v>42681</v>
      </c>
      <c r="X4455" s="818" t="s">
        <v>16980</v>
      </c>
      <c r="Y4455" s="817">
        <v>29150</v>
      </c>
      <c r="Z4455" s="812" t="s">
        <v>16967</v>
      </c>
      <c r="AA4455" s="812" t="s">
        <v>15893</v>
      </c>
    </row>
    <row r="4456" spans="1:27" ht="101.25">
      <c r="A4456" s="475" t="s">
        <v>30178</v>
      </c>
      <c r="B4456" s="1182" t="s">
        <v>2995</v>
      </c>
      <c r="C4456" s="782" t="s">
        <v>2752</v>
      </c>
      <c r="D4456" s="661" t="s">
        <v>261</v>
      </c>
      <c r="E4456" s="810" t="s">
        <v>16981</v>
      </c>
      <c r="F4456" s="811">
        <v>42654</v>
      </c>
      <c r="G4456" s="811">
        <v>42654</v>
      </c>
      <c r="H4456" s="782" t="s">
        <v>16982</v>
      </c>
      <c r="I4456" s="812" t="s">
        <v>16983</v>
      </c>
      <c r="J4456" s="800">
        <v>3</v>
      </c>
      <c r="K4456" s="800">
        <v>3</v>
      </c>
      <c r="L4456" s="803">
        <v>0</v>
      </c>
      <c r="M4456" s="813">
        <v>20203.37</v>
      </c>
      <c r="N4456" s="813">
        <v>11696.94</v>
      </c>
      <c r="O4456" s="814">
        <v>8506.43</v>
      </c>
      <c r="P4456" s="815">
        <v>0.42104000000000003</v>
      </c>
      <c r="Q4456" s="812" t="s">
        <v>16984</v>
      </c>
      <c r="R4456" s="812" t="s">
        <v>16985</v>
      </c>
      <c r="S4456" s="812" t="s">
        <v>16986</v>
      </c>
      <c r="T4456" s="816">
        <v>42669.227580752311</v>
      </c>
      <c r="U4456" s="719"/>
      <c r="V4456" s="816">
        <v>42681</v>
      </c>
      <c r="W4456" s="816">
        <v>42681</v>
      </c>
      <c r="X4456" s="818" t="s">
        <v>16987</v>
      </c>
      <c r="Y4456" s="817">
        <v>11696.94</v>
      </c>
      <c r="Z4456" s="812" t="s">
        <v>16984</v>
      </c>
      <c r="AA4456" s="812" t="s">
        <v>16985</v>
      </c>
    </row>
    <row r="4457" spans="1:27" ht="101.25">
      <c r="A4457" s="475" t="s">
        <v>30179</v>
      </c>
      <c r="B4457" s="1182" t="s">
        <v>2995</v>
      </c>
      <c r="C4457" s="782" t="s">
        <v>2752</v>
      </c>
      <c r="D4457" s="661" t="s">
        <v>261</v>
      </c>
      <c r="E4457" s="810" t="s">
        <v>16988</v>
      </c>
      <c r="F4457" s="811">
        <v>42654</v>
      </c>
      <c r="G4457" s="811">
        <v>42654</v>
      </c>
      <c r="H4457" s="782" t="s">
        <v>16989</v>
      </c>
      <c r="I4457" s="812" t="s">
        <v>16990</v>
      </c>
      <c r="J4457" s="800">
        <v>2</v>
      </c>
      <c r="K4457" s="800">
        <v>2</v>
      </c>
      <c r="L4457" s="803">
        <v>0</v>
      </c>
      <c r="M4457" s="813">
        <v>25128.37</v>
      </c>
      <c r="N4457" s="813">
        <v>15748.72</v>
      </c>
      <c r="O4457" s="814">
        <v>9379.65</v>
      </c>
      <c r="P4457" s="815">
        <v>0.37326900000000002</v>
      </c>
      <c r="Q4457" s="812" t="s">
        <v>16984</v>
      </c>
      <c r="R4457" s="812" t="s">
        <v>16985</v>
      </c>
      <c r="S4457" s="812" t="s">
        <v>16986</v>
      </c>
      <c r="T4457" s="816">
        <v>42669.235915624995</v>
      </c>
      <c r="U4457" s="719"/>
      <c r="V4457" s="816">
        <v>42697</v>
      </c>
      <c r="W4457" s="816">
        <v>42702</v>
      </c>
      <c r="X4457" s="818" t="s">
        <v>16991</v>
      </c>
      <c r="Y4457" s="817">
        <v>15748.72</v>
      </c>
      <c r="Z4457" s="812" t="s">
        <v>16984</v>
      </c>
      <c r="AA4457" s="812" t="s">
        <v>16985</v>
      </c>
    </row>
    <row r="4458" spans="1:27" ht="112.5">
      <c r="A4458" s="475" t="s">
        <v>30180</v>
      </c>
      <c r="B4458" s="1182" t="s">
        <v>2995</v>
      </c>
      <c r="C4458" s="782" t="s">
        <v>2752</v>
      </c>
      <c r="D4458" s="661" t="s">
        <v>261</v>
      </c>
      <c r="E4458" s="810" t="s">
        <v>16615</v>
      </c>
      <c r="F4458" s="811">
        <v>42654</v>
      </c>
      <c r="G4458" s="811">
        <v>42654</v>
      </c>
      <c r="H4458" s="782" t="s">
        <v>16992</v>
      </c>
      <c r="I4458" s="812" t="s">
        <v>16993</v>
      </c>
      <c r="J4458" s="800">
        <v>2</v>
      </c>
      <c r="K4458" s="800">
        <v>2</v>
      </c>
      <c r="L4458" s="803">
        <v>0</v>
      </c>
      <c r="M4458" s="813">
        <v>45711.66</v>
      </c>
      <c r="N4458" s="813">
        <v>37026.44</v>
      </c>
      <c r="O4458" s="814">
        <v>8685.2199999999993</v>
      </c>
      <c r="P4458" s="815">
        <v>0.19</v>
      </c>
      <c r="Q4458" s="812" t="s">
        <v>16994</v>
      </c>
      <c r="R4458" s="812" t="s">
        <v>16995</v>
      </c>
      <c r="S4458" s="812" t="s">
        <v>16277</v>
      </c>
      <c r="T4458" s="816">
        <v>42668.501743437497</v>
      </c>
      <c r="U4458" s="719"/>
      <c r="V4458" s="816">
        <v>42681</v>
      </c>
      <c r="W4458" s="816">
        <v>42681</v>
      </c>
      <c r="X4458" s="818" t="s">
        <v>16996</v>
      </c>
      <c r="Y4458" s="817">
        <v>37026.44</v>
      </c>
      <c r="Z4458" s="812" t="s">
        <v>16994</v>
      </c>
      <c r="AA4458" s="812" t="s">
        <v>16995</v>
      </c>
    </row>
    <row r="4459" spans="1:27" ht="112.5">
      <c r="A4459" s="475" t="s">
        <v>30181</v>
      </c>
      <c r="B4459" s="1182" t="s">
        <v>2995</v>
      </c>
      <c r="C4459" s="782" t="s">
        <v>2752</v>
      </c>
      <c r="D4459" s="782" t="s">
        <v>272</v>
      </c>
      <c r="E4459" s="810" t="s">
        <v>16997</v>
      </c>
      <c r="F4459" s="811">
        <v>42654</v>
      </c>
      <c r="G4459" s="811">
        <v>42654</v>
      </c>
      <c r="H4459" s="782" t="s">
        <v>16998</v>
      </c>
      <c r="I4459" s="812" t="s">
        <v>16999</v>
      </c>
      <c r="J4459" s="800">
        <v>1</v>
      </c>
      <c r="K4459" s="800">
        <v>1</v>
      </c>
      <c r="L4459" s="803">
        <v>0</v>
      </c>
      <c r="M4459" s="819">
        <v>38123.339999999997</v>
      </c>
      <c r="N4459" s="813">
        <v>38123.339999999997</v>
      </c>
      <c r="O4459" s="820">
        <f>M4459-N4459</f>
        <v>0</v>
      </c>
      <c r="P4459" s="800">
        <f>(M4459-N4459)*M4459/100</f>
        <v>0</v>
      </c>
      <c r="Q4459" s="812" t="s">
        <v>16994</v>
      </c>
      <c r="R4459" s="812" t="s">
        <v>16995</v>
      </c>
      <c r="S4459" s="812" t="s">
        <v>16277</v>
      </c>
      <c r="T4459" s="816">
        <v>42662.373874618053</v>
      </c>
      <c r="U4459" s="719"/>
      <c r="V4459" s="816">
        <v>42674</v>
      </c>
      <c r="W4459" s="816">
        <v>42674</v>
      </c>
      <c r="X4459" s="818" t="s">
        <v>17000</v>
      </c>
      <c r="Y4459" s="817">
        <v>38123.339999999997</v>
      </c>
      <c r="Z4459" s="812" t="s">
        <v>16994</v>
      </c>
      <c r="AA4459" s="812" t="s">
        <v>16995</v>
      </c>
    </row>
    <row r="4460" spans="1:27" ht="112.5">
      <c r="A4460" s="475" t="s">
        <v>30182</v>
      </c>
      <c r="B4460" s="1182" t="s">
        <v>2995</v>
      </c>
      <c r="C4460" s="782" t="s">
        <v>2752</v>
      </c>
      <c r="D4460" s="782" t="s">
        <v>272</v>
      </c>
      <c r="E4460" s="810" t="s">
        <v>17001</v>
      </c>
      <c r="F4460" s="811">
        <v>42660</v>
      </c>
      <c r="G4460" s="811">
        <v>42660</v>
      </c>
      <c r="H4460" s="782" t="s">
        <v>17002</v>
      </c>
      <c r="I4460" s="812" t="s">
        <v>15305</v>
      </c>
      <c r="J4460" s="800">
        <v>1</v>
      </c>
      <c r="K4460" s="800">
        <v>1</v>
      </c>
      <c r="L4460" s="803">
        <v>0</v>
      </c>
      <c r="M4460" s="813">
        <v>247500</v>
      </c>
      <c r="N4460" s="813">
        <v>246262.5</v>
      </c>
      <c r="O4460" s="814">
        <v>1237.5</v>
      </c>
      <c r="P4460" s="815">
        <v>5.0000000000000001E-3</v>
      </c>
      <c r="Q4460" s="812" t="s">
        <v>17003</v>
      </c>
      <c r="R4460" s="812" t="s">
        <v>1237</v>
      </c>
      <c r="S4460" s="812" t="s">
        <v>17004</v>
      </c>
      <c r="T4460" s="816">
        <v>42675.451620868051</v>
      </c>
      <c r="U4460" s="719"/>
      <c r="V4460" s="816">
        <v>42689</v>
      </c>
      <c r="W4460" s="816">
        <v>42690</v>
      </c>
      <c r="X4460" s="818" t="s">
        <v>17005</v>
      </c>
      <c r="Y4460" s="817">
        <v>246262.5</v>
      </c>
      <c r="Z4460" s="812" t="s">
        <v>17003</v>
      </c>
      <c r="AA4460" s="812" t="s">
        <v>1237</v>
      </c>
    </row>
    <row r="4461" spans="1:27" ht="78.75">
      <c r="A4461" s="475" t="s">
        <v>30183</v>
      </c>
      <c r="B4461" s="1182" t="s">
        <v>2995</v>
      </c>
      <c r="C4461" s="782" t="s">
        <v>2752</v>
      </c>
      <c r="D4461" s="661" t="s">
        <v>261</v>
      </c>
      <c r="E4461" s="810" t="s">
        <v>17006</v>
      </c>
      <c r="F4461" s="811">
        <v>42660</v>
      </c>
      <c r="G4461" s="811">
        <v>42660</v>
      </c>
      <c r="H4461" s="782" t="s">
        <v>17007</v>
      </c>
      <c r="I4461" s="812" t="s">
        <v>1243</v>
      </c>
      <c r="J4461" s="800">
        <v>2</v>
      </c>
      <c r="K4461" s="800">
        <v>2</v>
      </c>
      <c r="L4461" s="803">
        <v>0</v>
      </c>
      <c r="M4461" s="813">
        <v>39198.6</v>
      </c>
      <c r="N4461" s="813">
        <v>38806.620000000003</v>
      </c>
      <c r="O4461" s="814">
        <v>391.98</v>
      </c>
      <c r="P4461" s="815">
        <v>9.9989999999999992E-3</v>
      </c>
      <c r="Q4461" s="812" t="s">
        <v>17008</v>
      </c>
      <c r="R4461" s="812" t="s">
        <v>2998</v>
      </c>
      <c r="S4461" s="812" t="s">
        <v>17009</v>
      </c>
      <c r="T4461" s="816">
        <v>42676.174956099538</v>
      </c>
      <c r="U4461" s="719"/>
      <c r="V4461" s="816">
        <v>42689</v>
      </c>
      <c r="W4461" s="816">
        <v>42690</v>
      </c>
      <c r="X4461" s="818" t="s">
        <v>17010</v>
      </c>
      <c r="Y4461" s="817">
        <v>38806.620000000003</v>
      </c>
      <c r="Z4461" s="812" t="s">
        <v>17008</v>
      </c>
      <c r="AA4461" s="812" t="s">
        <v>2998</v>
      </c>
    </row>
    <row r="4462" spans="1:27" ht="101.25">
      <c r="A4462" s="475" t="s">
        <v>30184</v>
      </c>
      <c r="B4462" s="1182" t="s">
        <v>2995</v>
      </c>
      <c r="C4462" s="782" t="s">
        <v>2752</v>
      </c>
      <c r="D4462" s="661" t="s">
        <v>261</v>
      </c>
      <c r="E4462" s="810" t="s">
        <v>17011</v>
      </c>
      <c r="F4462" s="811">
        <v>42660</v>
      </c>
      <c r="G4462" s="811">
        <v>42660</v>
      </c>
      <c r="H4462" s="782" t="s">
        <v>17012</v>
      </c>
      <c r="I4462" s="812" t="s">
        <v>15892</v>
      </c>
      <c r="J4462" s="800">
        <v>3</v>
      </c>
      <c r="K4462" s="800">
        <v>3</v>
      </c>
      <c r="L4462" s="803">
        <v>0</v>
      </c>
      <c r="M4462" s="813">
        <v>743600.28</v>
      </c>
      <c r="N4462" s="813">
        <v>110812.98</v>
      </c>
      <c r="O4462" s="814">
        <v>632787.30000000005</v>
      </c>
      <c r="P4462" s="815">
        <v>0.85097699999999998</v>
      </c>
      <c r="Q4462" s="812" t="s">
        <v>17013</v>
      </c>
      <c r="R4462" s="812" t="s">
        <v>2243</v>
      </c>
      <c r="S4462" s="812" t="s">
        <v>17014</v>
      </c>
      <c r="T4462" s="816">
        <v>42675.408506944441</v>
      </c>
      <c r="U4462" s="719"/>
      <c r="V4462" s="816">
        <v>42689</v>
      </c>
      <c r="W4462" s="816">
        <v>42692</v>
      </c>
      <c r="X4462" s="818" t="s">
        <v>17015</v>
      </c>
      <c r="Y4462" s="817">
        <v>110812.98</v>
      </c>
      <c r="Z4462" s="812" t="s">
        <v>17013</v>
      </c>
      <c r="AA4462" s="812" t="s">
        <v>2243</v>
      </c>
    </row>
    <row r="4463" spans="1:27" ht="123.75">
      <c r="A4463" s="475" t="s">
        <v>30185</v>
      </c>
      <c r="B4463" s="1182" t="s">
        <v>2995</v>
      </c>
      <c r="C4463" s="782" t="s">
        <v>2752</v>
      </c>
      <c r="D4463" s="782" t="s">
        <v>272</v>
      </c>
      <c r="E4463" s="810" t="s">
        <v>17016</v>
      </c>
      <c r="F4463" s="811">
        <v>42660</v>
      </c>
      <c r="G4463" s="811">
        <v>42660</v>
      </c>
      <c r="H4463" s="782" t="s">
        <v>17017</v>
      </c>
      <c r="I4463" s="812" t="s">
        <v>13372</v>
      </c>
      <c r="J4463" s="800">
        <v>1</v>
      </c>
      <c r="K4463" s="800">
        <v>1</v>
      </c>
      <c r="L4463" s="803">
        <v>0</v>
      </c>
      <c r="M4463" s="813">
        <v>446332.95</v>
      </c>
      <c r="N4463" s="813">
        <v>444101</v>
      </c>
      <c r="O4463" s="814">
        <v>2231.9499999999998</v>
      </c>
      <c r="P4463" s="815">
        <v>5.0000000000000001E-3</v>
      </c>
      <c r="Q4463" s="812" t="s">
        <v>13696</v>
      </c>
      <c r="R4463" s="812" t="s">
        <v>16673</v>
      </c>
      <c r="S4463" s="812" t="s">
        <v>16894</v>
      </c>
      <c r="T4463" s="816">
        <v>42676.23952195602</v>
      </c>
      <c r="U4463" s="719"/>
      <c r="V4463" s="816">
        <v>42689</v>
      </c>
      <c r="W4463" s="816">
        <v>42726</v>
      </c>
      <c r="X4463" s="818" t="s">
        <v>17018</v>
      </c>
      <c r="Y4463" s="817">
        <v>444101</v>
      </c>
      <c r="Z4463" s="812" t="s">
        <v>13696</v>
      </c>
      <c r="AA4463" s="812" t="s">
        <v>16673</v>
      </c>
    </row>
    <row r="4464" spans="1:27" ht="112.5">
      <c r="A4464" s="475" t="s">
        <v>30186</v>
      </c>
      <c r="B4464" s="1182" t="s">
        <v>2995</v>
      </c>
      <c r="C4464" s="782" t="s">
        <v>2752</v>
      </c>
      <c r="D4464" s="661" t="s">
        <v>261</v>
      </c>
      <c r="E4464" s="810" t="s">
        <v>17019</v>
      </c>
      <c r="F4464" s="811">
        <v>42661</v>
      </c>
      <c r="G4464" s="811">
        <v>42661</v>
      </c>
      <c r="H4464" s="782" t="s">
        <v>17020</v>
      </c>
      <c r="I4464" s="812" t="s">
        <v>2276</v>
      </c>
      <c r="J4464" s="800">
        <v>4</v>
      </c>
      <c r="K4464" s="800">
        <v>4</v>
      </c>
      <c r="L4464" s="803">
        <v>0</v>
      </c>
      <c r="M4464" s="813">
        <v>251585.28</v>
      </c>
      <c r="N4464" s="813">
        <v>75145.820000000007</v>
      </c>
      <c r="O4464" s="814">
        <v>176439.46</v>
      </c>
      <c r="P4464" s="815">
        <v>0.70130999999999999</v>
      </c>
      <c r="Q4464" s="812" t="s">
        <v>17021</v>
      </c>
      <c r="R4464" s="812" t="s">
        <v>3013</v>
      </c>
      <c r="S4464" s="812" t="s">
        <v>17022</v>
      </c>
      <c r="T4464" s="816">
        <v>42675.231776620371</v>
      </c>
      <c r="U4464" s="719"/>
      <c r="V4464" s="816">
        <v>42689</v>
      </c>
      <c r="W4464" s="816">
        <v>42691</v>
      </c>
      <c r="X4464" s="818" t="s">
        <v>17023</v>
      </c>
      <c r="Y4464" s="817">
        <v>75145.820000000007</v>
      </c>
      <c r="Z4464" s="812" t="s">
        <v>17021</v>
      </c>
      <c r="AA4464" s="812" t="s">
        <v>3013</v>
      </c>
    </row>
    <row r="4465" spans="1:27" ht="101.25">
      <c r="A4465" s="475" t="s">
        <v>30187</v>
      </c>
      <c r="B4465" s="1182" t="s">
        <v>2995</v>
      </c>
      <c r="C4465" s="782" t="s">
        <v>2752</v>
      </c>
      <c r="D4465" s="661" t="s">
        <v>261</v>
      </c>
      <c r="E4465" s="810" t="s">
        <v>17024</v>
      </c>
      <c r="F4465" s="811">
        <v>42661</v>
      </c>
      <c r="G4465" s="811">
        <v>42661</v>
      </c>
      <c r="H4465" s="782" t="s">
        <v>17025</v>
      </c>
      <c r="I4465" s="812" t="s">
        <v>15892</v>
      </c>
      <c r="J4465" s="800">
        <v>4</v>
      </c>
      <c r="K4465" s="800">
        <v>4</v>
      </c>
      <c r="L4465" s="803">
        <v>0</v>
      </c>
      <c r="M4465" s="813">
        <v>300000</v>
      </c>
      <c r="N4465" s="813">
        <v>35000</v>
      </c>
      <c r="O4465" s="814">
        <v>265000</v>
      </c>
      <c r="P4465" s="815">
        <v>0.88333300000000003</v>
      </c>
      <c r="Q4465" s="812" t="s">
        <v>17013</v>
      </c>
      <c r="R4465" s="812" t="s">
        <v>2243</v>
      </c>
      <c r="S4465" s="812" t="s">
        <v>17014</v>
      </c>
      <c r="T4465" s="816">
        <v>42675.249763576387</v>
      </c>
      <c r="U4465" s="719"/>
      <c r="V4465" s="816">
        <v>42689</v>
      </c>
      <c r="W4465" s="816">
        <v>42710</v>
      </c>
      <c r="X4465" s="818" t="s">
        <v>17026</v>
      </c>
      <c r="Y4465" s="817">
        <v>35000</v>
      </c>
      <c r="Z4465" s="812" t="s">
        <v>17013</v>
      </c>
      <c r="AA4465" s="812" t="s">
        <v>2243</v>
      </c>
    </row>
    <row r="4466" spans="1:27" ht="67.5">
      <c r="A4466" s="475" t="s">
        <v>30188</v>
      </c>
      <c r="B4466" s="1182" t="s">
        <v>2995</v>
      </c>
      <c r="C4466" s="782" t="s">
        <v>2752</v>
      </c>
      <c r="D4466" s="661" t="s">
        <v>261</v>
      </c>
      <c r="E4466" s="810" t="s">
        <v>17027</v>
      </c>
      <c r="F4466" s="811">
        <v>42661</v>
      </c>
      <c r="G4466" s="811">
        <v>42661</v>
      </c>
      <c r="H4466" s="782" t="s">
        <v>17028</v>
      </c>
      <c r="I4466" s="812" t="s">
        <v>1198</v>
      </c>
      <c r="J4466" s="800">
        <v>2</v>
      </c>
      <c r="K4466" s="800">
        <v>2</v>
      </c>
      <c r="L4466" s="803">
        <v>0</v>
      </c>
      <c r="M4466" s="813">
        <v>417871.26</v>
      </c>
      <c r="N4466" s="813">
        <v>415801.64</v>
      </c>
      <c r="O4466" s="800">
        <v>2069.62</v>
      </c>
      <c r="P4466" s="800">
        <v>0.5</v>
      </c>
      <c r="Q4466" s="812" t="s">
        <v>17029</v>
      </c>
      <c r="R4466" s="812" t="s">
        <v>8412</v>
      </c>
      <c r="S4466" s="812" t="s">
        <v>17030</v>
      </c>
      <c r="T4466" s="821">
        <v>42675</v>
      </c>
      <c r="U4466" s="719"/>
      <c r="V4466" s="816">
        <v>42689</v>
      </c>
      <c r="W4466" s="816">
        <v>42690</v>
      </c>
      <c r="X4466" s="818" t="s">
        <v>17031</v>
      </c>
      <c r="Y4466" s="817">
        <v>415801.64</v>
      </c>
      <c r="Z4466" s="812" t="s">
        <v>17029</v>
      </c>
      <c r="AA4466" s="812" t="s">
        <v>8412</v>
      </c>
    </row>
    <row r="4467" spans="1:27" ht="123.75">
      <c r="A4467" s="475" t="s">
        <v>30189</v>
      </c>
      <c r="B4467" s="1182" t="s">
        <v>2995</v>
      </c>
      <c r="C4467" s="782" t="s">
        <v>2752</v>
      </c>
      <c r="D4467" s="661" t="s">
        <v>261</v>
      </c>
      <c r="E4467" s="810" t="s">
        <v>17032</v>
      </c>
      <c r="F4467" s="811">
        <v>42662</v>
      </c>
      <c r="G4467" s="811">
        <v>42662</v>
      </c>
      <c r="H4467" s="782" t="s">
        <v>17033</v>
      </c>
      <c r="I4467" s="812" t="s">
        <v>17034</v>
      </c>
      <c r="J4467" s="800">
        <v>2</v>
      </c>
      <c r="K4467" s="800">
        <v>2</v>
      </c>
      <c r="L4467" s="803">
        <v>0</v>
      </c>
      <c r="M4467" s="813">
        <v>293522.12</v>
      </c>
      <c r="N4467" s="813">
        <v>98328.73</v>
      </c>
      <c r="O4467" s="814">
        <v>195193.39</v>
      </c>
      <c r="P4467" s="815">
        <v>0.66500400000000004</v>
      </c>
      <c r="Q4467" s="812" t="s">
        <v>15817</v>
      </c>
      <c r="R4467" s="812" t="s">
        <v>2994</v>
      </c>
      <c r="S4467" s="812" t="s">
        <v>17035</v>
      </c>
      <c r="T4467" s="816">
        <v>42682.480520219906</v>
      </c>
      <c r="U4467" s="719"/>
      <c r="V4467" s="816">
        <v>42696</v>
      </c>
      <c r="W4467" s="816">
        <v>42725</v>
      </c>
      <c r="X4467" s="818" t="s">
        <v>17036</v>
      </c>
      <c r="Y4467" s="817">
        <v>98328.73</v>
      </c>
      <c r="Z4467" s="812" t="s">
        <v>15817</v>
      </c>
      <c r="AA4467" s="812" t="s">
        <v>2994</v>
      </c>
    </row>
    <row r="4468" spans="1:27" ht="123.75">
      <c r="A4468" s="475" t="s">
        <v>30190</v>
      </c>
      <c r="B4468" s="1182" t="s">
        <v>2995</v>
      </c>
      <c r="C4468" s="782" t="s">
        <v>2752</v>
      </c>
      <c r="D4468" s="782" t="s">
        <v>272</v>
      </c>
      <c r="E4468" s="810" t="s">
        <v>17037</v>
      </c>
      <c r="F4468" s="811">
        <v>42662</v>
      </c>
      <c r="G4468" s="811">
        <v>42662</v>
      </c>
      <c r="H4468" s="782" t="s">
        <v>17038</v>
      </c>
      <c r="I4468" s="812" t="s">
        <v>17039</v>
      </c>
      <c r="J4468" s="800">
        <v>1</v>
      </c>
      <c r="K4468" s="800">
        <v>1</v>
      </c>
      <c r="L4468" s="636">
        <v>0</v>
      </c>
      <c r="M4468" s="813">
        <v>104472.4</v>
      </c>
      <c r="N4468" s="813">
        <v>103950.04</v>
      </c>
      <c r="O4468" s="814">
        <v>522.36</v>
      </c>
      <c r="P4468" s="815">
        <v>4.999E-3</v>
      </c>
      <c r="Q4468" s="812" t="s">
        <v>15817</v>
      </c>
      <c r="R4468" s="812" t="s">
        <v>2994</v>
      </c>
      <c r="S4468" s="812" t="s">
        <v>17035</v>
      </c>
      <c r="T4468" s="816">
        <v>42682.486583298611</v>
      </c>
      <c r="U4468" s="791"/>
      <c r="V4468" s="816">
        <v>42696</v>
      </c>
      <c r="W4468" s="816">
        <v>42725</v>
      </c>
      <c r="X4468" s="818" t="s">
        <v>17040</v>
      </c>
      <c r="Y4468" s="817">
        <v>103950.04</v>
      </c>
      <c r="Z4468" s="812" t="s">
        <v>15817</v>
      </c>
      <c r="AA4468" s="812" t="s">
        <v>2994</v>
      </c>
    </row>
    <row r="4469" spans="1:27" ht="123.75">
      <c r="A4469" s="475" t="s">
        <v>30191</v>
      </c>
      <c r="B4469" s="1182" t="s">
        <v>2995</v>
      </c>
      <c r="C4469" s="782" t="s">
        <v>2752</v>
      </c>
      <c r="D4469" s="661" t="s">
        <v>261</v>
      </c>
      <c r="E4469" s="810" t="s">
        <v>17041</v>
      </c>
      <c r="F4469" s="811">
        <v>42662</v>
      </c>
      <c r="G4469" s="811">
        <v>42662</v>
      </c>
      <c r="H4469" s="782" t="s">
        <v>17042</v>
      </c>
      <c r="I4469" s="812" t="s">
        <v>8996</v>
      </c>
      <c r="J4469" s="800">
        <v>2</v>
      </c>
      <c r="K4469" s="800">
        <v>2</v>
      </c>
      <c r="L4469" s="636">
        <v>0</v>
      </c>
      <c r="M4469" s="813">
        <v>33048.800000000003</v>
      </c>
      <c r="N4469" s="813">
        <v>23960.6</v>
      </c>
      <c r="O4469" s="814">
        <v>9088.2000000000007</v>
      </c>
      <c r="P4469" s="815">
        <v>0.27499299999999999</v>
      </c>
      <c r="Q4469" s="812" t="s">
        <v>15817</v>
      </c>
      <c r="R4469" s="812" t="s">
        <v>2994</v>
      </c>
      <c r="S4469" s="812" t="s">
        <v>17035</v>
      </c>
      <c r="T4469" s="816">
        <v>42682.494425034718</v>
      </c>
      <c r="U4469" s="791"/>
      <c r="V4469" s="816">
        <v>42696</v>
      </c>
      <c r="W4469" s="816">
        <v>42725</v>
      </c>
      <c r="X4469" s="818" t="s">
        <v>17043</v>
      </c>
      <c r="Y4469" s="817">
        <v>23960.6</v>
      </c>
      <c r="Z4469" s="812" t="s">
        <v>15817</v>
      </c>
      <c r="AA4469" s="812" t="s">
        <v>2994</v>
      </c>
    </row>
    <row r="4470" spans="1:27" ht="101.25">
      <c r="A4470" s="475" t="s">
        <v>30192</v>
      </c>
      <c r="B4470" s="1182" t="s">
        <v>2995</v>
      </c>
      <c r="C4470" s="782" t="s">
        <v>2752</v>
      </c>
      <c r="D4470" s="782" t="s">
        <v>272</v>
      </c>
      <c r="E4470" s="810" t="s">
        <v>17044</v>
      </c>
      <c r="F4470" s="811">
        <v>42662</v>
      </c>
      <c r="G4470" s="811">
        <v>42662</v>
      </c>
      <c r="H4470" s="782" t="s">
        <v>17045</v>
      </c>
      <c r="I4470" s="812" t="s">
        <v>17046</v>
      </c>
      <c r="J4470" s="800">
        <v>1</v>
      </c>
      <c r="K4470" s="800">
        <v>1</v>
      </c>
      <c r="L4470" s="636">
        <v>0</v>
      </c>
      <c r="M4470" s="813">
        <v>144079.67999999999</v>
      </c>
      <c r="N4470" s="813">
        <v>143359.28</v>
      </c>
      <c r="O4470" s="814">
        <v>720.4</v>
      </c>
      <c r="P4470" s="815">
        <v>5.0000000000000001E-3</v>
      </c>
      <c r="Q4470" s="812" t="s">
        <v>17047</v>
      </c>
      <c r="R4470" s="812" t="s">
        <v>2516</v>
      </c>
      <c r="S4470" s="812" t="s">
        <v>17048</v>
      </c>
      <c r="T4470" s="816">
        <v>42682.499774456017</v>
      </c>
      <c r="U4470" s="791"/>
      <c r="V4470" s="816">
        <v>42696</v>
      </c>
      <c r="W4470" s="816">
        <v>42725</v>
      </c>
      <c r="X4470" s="818" t="s">
        <v>17049</v>
      </c>
      <c r="Y4470" s="817">
        <v>143359.28</v>
      </c>
      <c r="Z4470" s="812" t="s">
        <v>17047</v>
      </c>
      <c r="AA4470" s="812" t="s">
        <v>2516</v>
      </c>
    </row>
    <row r="4471" spans="1:27" ht="78.75">
      <c r="A4471" s="475" t="s">
        <v>30193</v>
      </c>
      <c r="B4471" s="1182" t="s">
        <v>2995</v>
      </c>
      <c r="C4471" s="782" t="s">
        <v>2752</v>
      </c>
      <c r="D4471" s="661" t="s">
        <v>261</v>
      </c>
      <c r="E4471" s="810" t="s">
        <v>17050</v>
      </c>
      <c r="F4471" s="811">
        <v>42663</v>
      </c>
      <c r="G4471" s="811">
        <v>42664</v>
      </c>
      <c r="H4471" s="782" t="s">
        <v>17051</v>
      </c>
      <c r="I4471" s="812" t="s">
        <v>17052</v>
      </c>
      <c r="J4471" s="800">
        <v>2</v>
      </c>
      <c r="K4471" s="800">
        <v>2</v>
      </c>
      <c r="L4471" s="636">
        <v>0</v>
      </c>
      <c r="M4471" s="813">
        <v>34047.800000000003</v>
      </c>
      <c r="N4471" s="813">
        <v>30643</v>
      </c>
      <c r="O4471" s="814">
        <v>3404.8</v>
      </c>
      <c r="P4471" s="815">
        <v>0.1</v>
      </c>
      <c r="Q4471" s="812" t="s">
        <v>17008</v>
      </c>
      <c r="R4471" s="812" t="s">
        <v>2998</v>
      </c>
      <c r="S4471" s="812" t="s">
        <v>17009</v>
      </c>
      <c r="T4471" s="816">
        <v>42681.261415659719</v>
      </c>
      <c r="U4471" s="791"/>
      <c r="V4471" s="816">
        <v>42696</v>
      </c>
      <c r="W4471" s="816">
        <v>42725</v>
      </c>
      <c r="X4471" s="818" t="s">
        <v>17053</v>
      </c>
      <c r="Y4471" s="817">
        <v>30643</v>
      </c>
      <c r="Z4471" s="812" t="s">
        <v>17008</v>
      </c>
      <c r="AA4471" s="812" t="s">
        <v>2998</v>
      </c>
    </row>
    <row r="4472" spans="1:27" ht="101.25">
      <c r="A4472" s="475" t="s">
        <v>30194</v>
      </c>
      <c r="B4472" s="1182" t="s">
        <v>2995</v>
      </c>
      <c r="C4472" s="782" t="s">
        <v>2752</v>
      </c>
      <c r="D4472" s="661" t="s">
        <v>261</v>
      </c>
      <c r="E4472" s="810" t="s">
        <v>17054</v>
      </c>
      <c r="F4472" s="811">
        <v>42663</v>
      </c>
      <c r="G4472" s="811">
        <v>42664</v>
      </c>
      <c r="H4472" s="782" t="s">
        <v>17055</v>
      </c>
      <c r="I4472" s="812" t="s">
        <v>1198</v>
      </c>
      <c r="J4472" s="800">
        <v>2</v>
      </c>
      <c r="K4472" s="800">
        <v>2</v>
      </c>
      <c r="L4472" s="636">
        <v>0</v>
      </c>
      <c r="M4472" s="813">
        <v>3600</v>
      </c>
      <c r="N4472" s="813">
        <v>3600</v>
      </c>
      <c r="O4472" s="800">
        <v>0</v>
      </c>
      <c r="P4472" s="800">
        <v>0</v>
      </c>
      <c r="Q4472" s="812" t="s">
        <v>17056</v>
      </c>
      <c r="R4472" s="812" t="s">
        <v>2251</v>
      </c>
      <c r="S4472" s="812" t="s">
        <v>17057</v>
      </c>
      <c r="T4472" s="816">
        <v>42681.25119560185</v>
      </c>
      <c r="U4472" s="791"/>
      <c r="V4472" s="816">
        <v>42697</v>
      </c>
      <c r="W4472" s="816">
        <v>42725</v>
      </c>
      <c r="X4472" s="818" t="s">
        <v>17058</v>
      </c>
      <c r="Y4472" s="817">
        <v>3600</v>
      </c>
      <c r="Z4472" s="812" t="s">
        <v>17056</v>
      </c>
      <c r="AA4472" s="812" t="s">
        <v>2251</v>
      </c>
    </row>
    <row r="4473" spans="1:27" ht="78.75">
      <c r="A4473" s="475" t="s">
        <v>30195</v>
      </c>
      <c r="B4473" s="1182" t="s">
        <v>2995</v>
      </c>
      <c r="C4473" s="782" t="s">
        <v>2752</v>
      </c>
      <c r="D4473" s="782" t="s">
        <v>272</v>
      </c>
      <c r="E4473" s="810" t="s">
        <v>17059</v>
      </c>
      <c r="F4473" s="811">
        <v>42663</v>
      </c>
      <c r="G4473" s="811">
        <v>42664</v>
      </c>
      <c r="H4473" s="782" t="s">
        <v>17060</v>
      </c>
      <c r="I4473" s="812" t="s">
        <v>8032</v>
      </c>
      <c r="J4473" s="800">
        <v>1</v>
      </c>
      <c r="K4473" s="800">
        <v>1</v>
      </c>
      <c r="L4473" s="636">
        <v>0</v>
      </c>
      <c r="M4473" s="819">
        <v>4592.16</v>
      </c>
      <c r="N4473" s="813">
        <v>4592.16</v>
      </c>
      <c r="O4473" s="820">
        <f>M4473-N4473</f>
        <v>0</v>
      </c>
      <c r="P4473" s="800">
        <f>(M4473-N4473)*M4473/100</f>
        <v>0</v>
      </c>
      <c r="Q4473" s="812" t="s">
        <v>17008</v>
      </c>
      <c r="R4473" s="812" t="s">
        <v>2998</v>
      </c>
      <c r="S4473" s="812" t="s">
        <v>17009</v>
      </c>
      <c r="T4473" s="816">
        <v>42674.190520914352</v>
      </c>
      <c r="U4473" s="791"/>
      <c r="V4473" s="816">
        <v>42689</v>
      </c>
      <c r="W4473" s="816">
        <v>42690</v>
      </c>
      <c r="X4473" s="818" t="s">
        <v>17061</v>
      </c>
      <c r="Y4473" s="817">
        <v>4592.16</v>
      </c>
      <c r="Z4473" s="812" t="s">
        <v>17008</v>
      </c>
      <c r="AA4473" s="812" t="s">
        <v>2998</v>
      </c>
    </row>
    <row r="4474" spans="1:27" ht="101.25">
      <c r="A4474" s="475" t="s">
        <v>30196</v>
      </c>
      <c r="B4474" s="1182" t="s">
        <v>2995</v>
      </c>
      <c r="C4474" s="782" t="s">
        <v>2752</v>
      </c>
      <c r="D4474" s="661" t="s">
        <v>261</v>
      </c>
      <c r="E4474" s="810" t="s">
        <v>17062</v>
      </c>
      <c r="F4474" s="811">
        <v>42663</v>
      </c>
      <c r="G4474" s="811">
        <v>42664</v>
      </c>
      <c r="H4474" s="782" t="s">
        <v>17063</v>
      </c>
      <c r="I4474" s="812" t="s">
        <v>17064</v>
      </c>
      <c r="J4474" s="800">
        <v>4</v>
      </c>
      <c r="K4474" s="800">
        <v>4</v>
      </c>
      <c r="L4474" s="636">
        <v>0</v>
      </c>
      <c r="M4474" s="813">
        <v>72506.92</v>
      </c>
      <c r="N4474" s="813">
        <v>53599.76</v>
      </c>
      <c r="O4474" s="814">
        <v>18907.16</v>
      </c>
      <c r="P4474" s="815">
        <v>0.26076300000000002</v>
      </c>
      <c r="Q4474" s="812" t="s">
        <v>17065</v>
      </c>
      <c r="R4474" s="812" t="s">
        <v>4103</v>
      </c>
      <c r="S4474" s="812" t="s">
        <v>17066</v>
      </c>
      <c r="T4474" s="816">
        <v>42681.284700578704</v>
      </c>
      <c r="U4474" s="791"/>
      <c r="V4474" s="816">
        <v>42698</v>
      </c>
      <c r="W4474" s="816">
        <v>42716</v>
      </c>
      <c r="X4474" s="818" t="s">
        <v>17067</v>
      </c>
      <c r="Y4474" s="817">
        <v>53599.76</v>
      </c>
      <c r="Z4474" s="812" t="s">
        <v>17065</v>
      </c>
      <c r="AA4474" s="812" t="s">
        <v>4103</v>
      </c>
    </row>
    <row r="4475" spans="1:27" ht="112.5">
      <c r="A4475" s="475" t="s">
        <v>30197</v>
      </c>
      <c r="B4475" s="1182" t="s">
        <v>2995</v>
      </c>
      <c r="C4475" s="782" t="s">
        <v>2752</v>
      </c>
      <c r="D4475" s="661" t="s">
        <v>261</v>
      </c>
      <c r="E4475" s="810" t="s">
        <v>17068</v>
      </c>
      <c r="F4475" s="811">
        <v>42663</v>
      </c>
      <c r="G4475" s="811">
        <v>42664</v>
      </c>
      <c r="H4475" s="782" t="s">
        <v>17069</v>
      </c>
      <c r="I4475" s="812" t="s">
        <v>1235</v>
      </c>
      <c r="J4475" s="800">
        <v>4</v>
      </c>
      <c r="K4475" s="800">
        <v>4</v>
      </c>
      <c r="L4475" s="636">
        <v>0</v>
      </c>
      <c r="M4475" s="813">
        <v>57731.8</v>
      </c>
      <c r="N4475" s="813">
        <v>43587.46</v>
      </c>
      <c r="O4475" s="814">
        <v>14144.34</v>
      </c>
      <c r="P4475" s="815">
        <v>0.245</v>
      </c>
      <c r="Q4475" s="812" t="s">
        <v>17003</v>
      </c>
      <c r="R4475" s="812" t="s">
        <v>1237</v>
      </c>
      <c r="S4475" s="812" t="s">
        <v>17004</v>
      </c>
      <c r="T4475" s="816">
        <v>42684.183204780093</v>
      </c>
      <c r="U4475" s="791"/>
      <c r="V4475" s="816">
        <v>42695</v>
      </c>
      <c r="W4475" s="816">
        <v>42713</v>
      </c>
      <c r="X4475" s="818" t="s">
        <v>17070</v>
      </c>
      <c r="Y4475" s="817">
        <v>43587.46</v>
      </c>
      <c r="Z4475" s="812" t="s">
        <v>17003</v>
      </c>
      <c r="AA4475" s="812" t="s">
        <v>1237</v>
      </c>
    </row>
    <row r="4476" spans="1:27" ht="78.75">
      <c r="A4476" s="475" t="s">
        <v>30198</v>
      </c>
      <c r="B4476" s="1182" t="s">
        <v>2995</v>
      </c>
      <c r="C4476" s="782" t="s">
        <v>2752</v>
      </c>
      <c r="D4476" s="661" t="s">
        <v>261</v>
      </c>
      <c r="E4476" s="810" t="s">
        <v>17071</v>
      </c>
      <c r="F4476" s="811">
        <v>42664</v>
      </c>
      <c r="G4476" s="811">
        <v>42664</v>
      </c>
      <c r="H4476" s="782" t="s">
        <v>17072</v>
      </c>
      <c r="I4476" s="812" t="s">
        <v>17073</v>
      </c>
      <c r="J4476" s="800">
        <v>3</v>
      </c>
      <c r="K4476" s="800">
        <v>3</v>
      </c>
      <c r="L4476" s="636">
        <v>0</v>
      </c>
      <c r="M4476" s="813">
        <v>26671.200000000001</v>
      </c>
      <c r="N4476" s="813">
        <v>13871.18</v>
      </c>
      <c r="O4476" s="814">
        <v>12800.02</v>
      </c>
      <c r="P4476" s="815">
        <v>0.47991899999999998</v>
      </c>
      <c r="Q4476" s="812" t="s">
        <v>17074</v>
      </c>
      <c r="R4476" s="812" t="s">
        <v>3023</v>
      </c>
      <c r="S4476" s="812" t="s">
        <v>17009</v>
      </c>
      <c r="T4476" s="816">
        <v>42681.307458136573</v>
      </c>
      <c r="U4476" s="791"/>
      <c r="V4476" s="816">
        <v>42697</v>
      </c>
      <c r="W4476" s="816">
        <v>42725</v>
      </c>
      <c r="X4476" s="818" t="s">
        <v>17075</v>
      </c>
      <c r="Y4476" s="817">
        <v>13871.18</v>
      </c>
      <c r="Z4476" s="812" t="s">
        <v>17074</v>
      </c>
      <c r="AA4476" s="812" t="s">
        <v>3023</v>
      </c>
    </row>
    <row r="4477" spans="1:27" ht="101.25">
      <c r="A4477" s="475" t="s">
        <v>30199</v>
      </c>
      <c r="B4477" s="1182" t="s">
        <v>2995</v>
      </c>
      <c r="C4477" s="782" t="s">
        <v>2752</v>
      </c>
      <c r="D4477" s="661" t="s">
        <v>261</v>
      </c>
      <c r="E4477" s="810" t="s">
        <v>17076</v>
      </c>
      <c r="F4477" s="811">
        <v>42664</v>
      </c>
      <c r="G4477" s="811">
        <v>42664</v>
      </c>
      <c r="H4477" s="782" t="s">
        <v>17077</v>
      </c>
      <c r="I4477" s="812" t="s">
        <v>17078</v>
      </c>
      <c r="J4477" s="800">
        <v>3</v>
      </c>
      <c r="K4477" s="800">
        <v>3</v>
      </c>
      <c r="L4477" s="636">
        <v>0</v>
      </c>
      <c r="M4477" s="813">
        <v>19179.47</v>
      </c>
      <c r="N4477" s="813">
        <v>11203.47</v>
      </c>
      <c r="O4477" s="814">
        <v>7976</v>
      </c>
      <c r="P4477" s="815">
        <v>0.41586099999999998</v>
      </c>
      <c r="Q4477" s="812" t="s">
        <v>17065</v>
      </c>
      <c r="R4477" s="812" t="s">
        <v>4103</v>
      </c>
      <c r="S4477" s="812" t="s">
        <v>17066</v>
      </c>
      <c r="T4477" s="816">
        <v>42681.310907210645</v>
      </c>
      <c r="U4477" s="791"/>
      <c r="V4477" s="816">
        <v>42698</v>
      </c>
      <c r="W4477" s="816">
        <v>42716</v>
      </c>
      <c r="X4477" s="818" t="s">
        <v>17079</v>
      </c>
      <c r="Y4477" s="817">
        <v>11203.47</v>
      </c>
      <c r="Z4477" s="812" t="s">
        <v>17065</v>
      </c>
      <c r="AA4477" s="812" t="s">
        <v>4103</v>
      </c>
    </row>
    <row r="4478" spans="1:27" ht="90">
      <c r="A4478" s="475" t="s">
        <v>30200</v>
      </c>
      <c r="B4478" s="1182" t="s">
        <v>2995</v>
      </c>
      <c r="C4478" s="782" t="s">
        <v>2752</v>
      </c>
      <c r="D4478" s="661" t="s">
        <v>261</v>
      </c>
      <c r="E4478" s="810" t="s">
        <v>17080</v>
      </c>
      <c r="F4478" s="811">
        <v>42664</v>
      </c>
      <c r="G4478" s="811">
        <v>42664</v>
      </c>
      <c r="H4478" s="782" t="s">
        <v>17081</v>
      </c>
      <c r="I4478" s="812" t="s">
        <v>2646</v>
      </c>
      <c r="J4478" s="800">
        <v>3</v>
      </c>
      <c r="K4478" s="800">
        <v>3</v>
      </c>
      <c r="L4478" s="636">
        <v>0</v>
      </c>
      <c r="M4478" s="813">
        <v>451796.4</v>
      </c>
      <c r="N4478" s="813">
        <v>323034.53999999998</v>
      </c>
      <c r="O4478" s="814">
        <v>128761.86</v>
      </c>
      <c r="P4478" s="815">
        <v>0.284999</v>
      </c>
      <c r="Q4478" s="812" t="s">
        <v>17082</v>
      </c>
      <c r="R4478" s="812" t="s">
        <v>1220</v>
      </c>
      <c r="S4478" s="812" t="s">
        <v>17083</v>
      </c>
      <c r="T4478" s="816">
        <v>42683.194552893518</v>
      </c>
      <c r="U4478" s="791"/>
      <c r="V4478" s="816">
        <v>42695</v>
      </c>
      <c r="W4478" s="816">
        <v>42713</v>
      </c>
      <c r="X4478" s="818" t="s">
        <v>17084</v>
      </c>
      <c r="Y4478" s="817">
        <v>323034.53999999998</v>
      </c>
      <c r="Z4478" s="812" t="s">
        <v>17082</v>
      </c>
      <c r="AA4478" s="812" t="s">
        <v>1220</v>
      </c>
    </row>
    <row r="4479" spans="1:27" ht="101.25">
      <c r="A4479" s="475" t="s">
        <v>30201</v>
      </c>
      <c r="B4479" s="1182" t="s">
        <v>2995</v>
      </c>
      <c r="C4479" s="782" t="s">
        <v>2752</v>
      </c>
      <c r="D4479" s="661" t="s">
        <v>261</v>
      </c>
      <c r="E4479" s="810" t="s">
        <v>17085</v>
      </c>
      <c r="F4479" s="811">
        <v>42664</v>
      </c>
      <c r="G4479" s="811">
        <v>42664</v>
      </c>
      <c r="H4479" s="782" t="s">
        <v>17086</v>
      </c>
      <c r="I4479" s="812" t="s">
        <v>1340</v>
      </c>
      <c r="J4479" s="800">
        <v>3</v>
      </c>
      <c r="K4479" s="800">
        <v>3</v>
      </c>
      <c r="L4479" s="636">
        <v>0</v>
      </c>
      <c r="M4479" s="813">
        <v>141680</v>
      </c>
      <c r="N4479" s="813">
        <v>118000</v>
      </c>
      <c r="O4479" s="814">
        <v>23680</v>
      </c>
      <c r="P4479" s="815">
        <v>0.16713700000000001</v>
      </c>
      <c r="Q4479" s="812" t="s">
        <v>17047</v>
      </c>
      <c r="R4479" s="812" t="s">
        <v>2516</v>
      </c>
      <c r="S4479" s="812" t="s">
        <v>17048</v>
      </c>
      <c r="T4479" s="816">
        <v>42683.219124687501</v>
      </c>
      <c r="U4479" s="791"/>
      <c r="V4479" s="816">
        <v>42695</v>
      </c>
      <c r="W4479" s="816">
        <v>42712</v>
      </c>
      <c r="X4479" s="818" t="s">
        <v>17087</v>
      </c>
      <c r="Y4479" s="817">
        <v>118000</v>
      </c>
      <c r="Z4479" s="812" t="s">
        <v>17047</v>
      </c>
      <c r="AA4479" s="812" t="s">
        <v>2516</v>
      </c>
    </row>
    <row r="4480" spans="1:27" ht="78.75">
      <c r="A4480" s="475" t="s">
        <v>30202</v>
      </c>
      <c r="B4480" s="1182" t="s">
        <v>2995</v>
      </c>
      <c r="C4480" s="782" t="s">
        <v>2752</v>
      </c>
      <c r="D4480" s="661" t="s">
        <v>261</v>
      </c>
      <c r="E4480" s="810" t="s">
        <v>17088</v>
      </c>
      <c r="F4480" s="811">
        <v>42664</v>
      </c>
      <c r="G4480" s="811">
        <v>42664</v>
      </c>
      <c r="H4480" s="782" t="s">
        <v>17089</v>
      </c>
      <c r="I4480" s="812" t="s">
        <v>17090</v>
      </c>
      <c r="J4480" s="800">
        <v>3</v>
      </c>
      <c r="K4480" s="800">
        <v>3</v>
      </c>
      <c r="L4480" s="636">
        <v>0</v>
      </c>
      <c r="M4480" s="813">
        <v>48029.279999999999</v>
      </c>
      <c r="N4480" s="813">
        <v>38759.85</v>
      </c>
      <c r="O4480" s="814">
        <v>9269.43</v>
      </c>
      <c r="P4480" s="815">
        <v>0.192995</v>
      </c>
      <c r="Q4480" s="812" t="s">
        <v>17074</v>
      </c>
      <c r="R4480" s="812" t="s">
        <v>3023</v>
      </c>
      <c r="S4480" s="812" t="s">
        <v>17009</v>
      </c>
      <c r="T4480" s="816">
        <v>42683.230313460648</v>
      </c>
      <c r="U4480" s="791"/>
      <c r="V4480" s="816">
        <v>42695</v>
      </c>
      <c r="W4480" s="816">
        <v>42713</v>
      </c>
      <c r="X4480" s="818" t="s">
        <v>17091</v>
      </c>
      <c r="Y4480" s="817">
        <v>38759.85</v>
      </c>
      <c r="Z4480" s="812" t="s">
        <v>17074</v>
      </c>
      <c r="AA4480" s="812" t="s">
        <v>3023</v>
      </c>
    </row>
    <row r="4481" spans="1:27" ht="78.75">
      <c r="A4481" s="475" t="s">
        <v>30203</v>
      </c>
      <c r="B4481" s="1182" t="s">
        <v>2995</v>
      </c>
      <c r="C4481" s="782" t="s">
        <v>2752</v>
      </c>
      <c r="D4481" s="782" t="s">
        <v>272</v>
      </c>
      <c r="E4481" s="810" t="s">
        <v>17092</v>
      </c>
      <c r="F4481" s="811">
        <v>42664</v>
      </c>
      <c r="G4481" s="811">
        <v>42664</v>
      </c>
      <c r="H4481" s="782" t="s">
        <v>17093</v>
      </c>
      <c r="I4481" s="812" t="s">
        <v>17094</v>
      </c>
      <c r="J4481" s="800">
        <v>1</v>
      </c>
      <c r="K4481" s="800">
        <v>1</v>
      </c>
      <c r="L4481" s="636">
        <v>0</v>
      </c>
      <c r="M4481" s="819">
        <v>3598.56</v>
      </c>
      <c r="N4481" s="813">
        <v>3598.56</v>
      </c>
      <c r="O4481" s="820">
        <f>M4481-N4481</f>
        <v>0</v>
      </c>
      <c r="P4481" s="800">
        <f>(M4481-N4481)*M4481/100</f>
        <v>0</v>
      </c>
      <c r="Q4481" s="812" t="s">
        <v>17074</v>
      </c>
      <c r="R4481" s="812" t="s">
        <v>3023</v>
      </c>
      <c r="S4481" s="812" t="s">
        <v>17009</v>
      </c>
      <c r="T4481" s="816">
        <v>42675.201789120365</v>
      </c>
      <c r="U4481" s="791"/>
      <c r="V4481" s="816">
        <v>42689</v>
      </c>
      <c r="W4481" s="816">
        <v>42691</v>
      </c>
      <c r="X4481" s="818" t="s">
        <v>17095</v>
      </c>
      <c r="Y4481" s="817">
        <v>3598.56</v>
      </c>
      <c r="Z4481" s="812" t="s">
        <v>17074</v>
      </c>
      <c r="AA4481" s="812" t="s">
        <v>3023</v>
      </c>
    </row>
    <row r="4482" spans="1:27" ht="78.75">
      <c r="A4482" s="475" t="s">
        <v>30204</v>
      </c>
      <c r="B4482" s="1182" t="s">
        <v>2995</v>
      </c>
      <c r="C4482" s="782" t="s">
        <v>2752</v>
      </c>
      <c r="D4482" s="661" t="s">
        <v>261</v>
      </c>
      <c r="E4482" s="810" t="s">
        <v>17096</v>
      </c>
      <c r="F4482" s="811">
        <v>42664</v>
      </c>
      <c r="G4482" s="811">
        <v>42664</v>
      </c>
      <c r="H4482" s="782" t="s">
        <v>17097</v>
      </c>
      <c r="I4482" s="812" t="s">
        <v>8170</v>
      </c>
      <c r="J4482" s="800">
        <v>4</v>
      </c>
      <c r="K4482" s="800">
        <v>4</v>
      </c>
      <c r="L4482" s="636">
        <v>0</v>
      </c>
      <c r="M4482" s="813">
        <v>54558</v>
      </c>
      <c r="N4482" s="813">
        <v>44325.21</v>
      </c>
      <c r="O4482" s="814">
        <v>10232.790000000001</v>
      </c>
      <c r="P4482" s="815">
        <v>0.187558</v>
      </c>
      <c r="Q4482" s="812" t="s">
        <v>17008</v>
      </c>
      <c r="R4482" s="812" t="s">
        <v>2998</v>
      </c>
      <c r="S4482" s="812" t="s">
        <v>17009</v>
      </c>
      <c r="T4482" s="816">
        <v>42683.23924938657</v>
      </c>
      <c r="U4482" s="791"/>
      <c r="V4482" s="816">
        <v>42695</v>
      </c>
      <c r="W4482" s="816">
        <v>42713</v>
      </c>
      <c r="X4482" s="818" t="s">
        <v>17098</v>
      </c>
      <c r="Y4482" s="817">
        <v>44325.21</v>
      </c>
      <c r="Z4482" s="812" t="s">
        <v>17008</v>
      </c>
      <c r="AA4482" s="812" t="s">
        <v>2998</v>
      </c>
    </row>
    <row r="4483" spans="1:27" ht="78.75">
      <c r="A4483" s="475" t="s">
        <v>30205</v>
      </c>
      <c r="B4483" s="1182" t="s">
        <v>2995</v>
      </c>
      <c r="C4483" s="782" t="s">
        <v>2752</v>
      </c>
      <c r="D4483" s="782" t="s">
        <v>272</v>
      </c>
      <c r="E4483" s="810" t="s">
        <v>17099</v>
      </c>
      <c r="F4483" s="811">
        <v>42667</v>
      </c>
      <c r="G4483" s="811">
        <v>42667</v>
      </c>
      <c r="H4483" s="782" t="s">
        <v>17100</v>
      </c>
      <c r="I4483" s="812" t="s">
        <v>17101</v>
      </c>
      <c r="J4483" s="800">
        <v>1</v>
      </c>
      <c r="K4483" s="800">
        <v>1</v>
      </c>
      <c r="L4483" s="636">
        <v>0</v>
      </c>
      <c r="M4483" s="819">
        <v>15972</v>
      </c>
      <c r="N4483" s="813">
        <v>15972</v>
      </c>
      <c r="O4483" s="820">
        <f>M4483-N4483</f>
        <v>0</v>
      </c>
      <c r="P4483" s="800">
        <f>(M4483-N4483)*M4483/100</f>
        <v>0</v>
      </c>
      <c r="Q4483" s="812" t="s">
        <v>17074</v>
      </c>
      <c r="R4483" s="812" t="s">
        <v>3023</v>
      </c>
      <c r="S4483" s="812" t="s">
        <v>17009</v>
      </c>
      <c r="T4483" s="816">
        <v>42675.286333645832</v>
      </c>
      <c r="U4483" s="791"/>
      <c r="V4483" s="816">
        <v>42689</v>
      </c>
      <c r="W4483" s="816">
        <v>42691</v>
      </c>
      <c r="X4483" s="818" t="s">
        <v>17102</v>
      </c>
      <c r="Y4483" s="817">
        <v>15972</v>
      </c>
      <c r="Z4483" s="812" t="s">
        <v>17074</v>
      </c>
      <c r="AA4483" s="812" t="s">
        <v>3023</v>
      </c>
    </row>
    <row r="4484" spans="1:27" ht="90">
      <c r="A4484" s="475" t="s">
        <v>30206</v>
      </c>
      <c r="B4484" s="1182" t="s">
        <v>2995</v>
      </c>
      <c r="C4484" s="782" t="s">
        <v>2752</v>
      </c>
      <c r="D4484" s="661" t="s">
        <v>261</v>
      </c>
      <c r="E4484" s="810" t="s">
        <v>17103</v>
      </c>
      <c r="F4484" s="811">
        <v>42667</v>
      </c>
      <c r="G4484" s="811">
        <v>42667</v>
      </c>
      <c r="H4484" s="782" t="s">
        <v>17104</v>
      </c>
      <c r="I4484" s="812" t="s">
        <v>3429</v>
      </c>
      <c r="J4484" s="800">
        <v>3</v>
      </c>
      <c r="K4484" s="800">
        <v>3</v>
      </c>
      <c r="L4484" s="636">
        <v>0</v>
      </c>
      <c r="M4484" s="813">
        <v>27380</v>
      </c>
      <c r="N4484" s="813">
        <v>20808.8</v>
      </c>
      <c r="O4484" s="814">
        <v>6571.2</v>
      </c>
      <c r="P4484" s="815">
        <v>0.24</v>
      </c>
      <c r="Q4484" s="812" t="s">
        <v>17082</v>
      </c>
      <c r="R4484" s="812" t="s">
        <v>1220</v>
      </c>
      <c r="S4484" s="812" t="s">
        <v>17083</v>
      </c>
      <c r="T4484" s="816">
        <v>42688.178878391205</v>
      </c>
      <c r="U4484" s="791"/>
      <c r="V4484" s="816">
        <v>42699</v>
      </c>
      <c r="W4484" s="816">
        <v>42716</v>
      </c>
      <c r="X4484" s="818" t="s">
        <v>17105</v>
      </c>
      <c r="Y4484" s="817">
        <v>20808.8</v>
      </c>
      <c r="Z4484" s="812" t="s">
        <v>17082</v>
      </c>
      <c r="AA4484" s="812" t="s">
        <v>1220</v>
      </c>
    </row>
    <row r="4485" spans="1:27" ht="90">
      <c r="A4485" s="475" t="s">
        <v>30207</v>
      </c>
      <c r="B4485" s="1182" t="s">
        <v>2995</v>
      </c>
      <c r="C4485" s="782" t="s">
        <v>2752</v>
      </c>
      <c r="D4485" s="661" t="s">
        <v>261</v>
      </c>
      <c r="E4485" s="810" t="s">
        <v>17106</v>
      </c>
      <c r="F4485" s="811">
        <v>42667</v>
      </c>
      <c r="G4485" s="811">
        <v>42667</v>
      </c>
      <c r="H4485" s="782" t="s">
        <v>17107</v>
      </c>
      <c r="I4485" s="812" t="s">
        <v>1334</v>
      </c>
      <c r="J4485" s="800">
        <v>2</v>
      </c>
      <c r="K4485" s="800">
        <v>2</v>
      </c>
      <c r="L4485" s="636">
        <v>0</v>
      </c>
      <c r="M4485" s="813">
        <v>148120.88</v>
      </c>
      <c r="N4485" s="813">
        <v>147380.28</v>
      </c>
      <c r="O4485" s="814">
        <v>740.6</v>
      </c>
      <c r="P4485" s="815">
        <v>4.999E-3</v>
      </c>
      <c r="Q4485" s="812" t="s">
        <v>17108</v>
      </c>
      <c r="R4485" s="812" t="s">
        <v>1303</v>
      </c>
      <c r="S4485" s="812" t="s">
        <v>17109</v>
      </c>
      <c r="T4485" s="816">
        <v>42688.180076238423</v>
      </c>
      <c r="U4485" s="791"/>
      <c r="V4485" s="816">
        <v>42699</v>
      </c>
      <c r="W4485" s="816">
        <v>42716</v>
      </c>
      <c r="X4485" s="818" t="s">
        <v>17110</v>
      </c>
      <c r="Y4485" s="817">
        <v>147380.28</v>
      </c>
      <c r="Z4485" s="812" t="s">
        <v>17108</v>
      </c>
      <c r="AA4485" s="812" t="s">
        <v>1303</v>
      </c>
    </row>
    <row r="4486" spans="1:27" ht="123.75">
      <c r="A4486" s="475" t="s">
        <v>30208</v>
      </c>
      <c r="B4486" s="1182" t="s">
        <v>2995</v>
      </c>
      <c r="C4486" s="782" t="s">
        <v>2752</v>
      </c>
      <c r="D4486" s="661" t="s">
        <v>261</v>
      </c>
      <c r="E4486" s="810" t="s">
        <v>16546</v>
      </c>
      <c r="F4486" s="811">
        <v>42667</v>
      </c>
      <c r="G4486" s="811">
        <v>42667</v>
      </c>
      <c r="H4486" s="782" t="s">
        <v>17111</v>
      </c>
      <c r="I4486" s="812" t="s">
        <v>17112</v>
      </c>
      <c r="J4486" s="800">
        <v>3</v>
      </c>
      <c r="K4486" s="800">
        <v>3</v>
      </c>
      <c r="L4486" s="636">
        <v>0</v>
      </c>
      <c r="M4486" s="813">
        <v>75859.960000000006</v>
      </c>
      <c r="N4486" s="813">
        <v>72800</v>
      </c>
      <c r="O4486" s="814">
        <v>3059.96</v>
      </c>
      <c r="P4486" s="815">
        <v>4.0335999999999997E-2</v>
      </c>
      <c r="Q4486" s="812" t="s">
        <v>1572</v>
      </c>
      <c r="R4486" s="812" t="s">
        <v>1229</v>
      </c>
      <c r="S4486" s="812" t="s">
        <v>17113</v>
      </c>
      <c r="T4486" s="816">
        <v>42688.181095335647</v>
      </c>
      <c r="U4486" s="791"/>
      <c r="V4486" s="816">
        <v>42699</v>
      </c>
      <c r="W4486" s="816">
        <v>42716</v>
      </c>
      <c r="X4486" s="818" t="s">
        <v>17114</v>
      </c>
      <c r="Y4486" s="817">
        <v>72800</v>
      </c>
      <c r="Z4486" s="812" t="s">
        <v>1572</v>
      </c>
      <c r="AA4486" s="812" t="s">
        <v>1229</v>
      </c>
    </row>
    <row r="4487" spans="1:27" ht="123.75">
      <c r="A4487" s="475" t="s">
        <v>30209</v>
      </c>
      <c r="B4487" s="1182" t="s">
        <v>2995</v>
      </c>
      <c r="C4487" s="782" t="s">
        <v>2752</v>
      </c>
      <c r="D4487" s="782" t="s">
        <v>272</v>
      </c>
      <c r="E4487" s="810" t="s">
        <v>17115</v>
      </c>
      <c r="F4487" s="811">
        <v>42668</v>
      </c>
      <c r="G4487" s="811">
        <v>42668</v>
      </c>
      <c r="H4487" s="782" t="s">
        <v>17116</v>
      </c>
      <c r="I4487" s="812" t="s">
        <v>17117</v>
      </c>
      <c r="J4487" s="800">
        <v>1</v>
      </c>
      <c r="K4487" s="800">
        <v>1</v>
      </c>
      <c r="L4487" s="636">
        <v>0</v>
      </c>
      <c r="M4487" s="819">
        <v>14428.22</v>
      </c>
      <c r="N4487" s="813">
        <v>14384</v>
      </c>
      <c r="O4487" s="820">
        <f>M4487-N4487</f>
        <v>44.219999999999345</v>
      </c>
      <c r="P4487" s="800">
        <v>0.3</v>
      </c>
      <c r="Q4487" s="812" t="s">
        <v>1572</v>
      </c>
      <c r="R4487" s="812" t="s">
        <v>1229</v>
      </c>
      <c r="S4487" s="812" t="s">
        <v>17113</v>
      </c>
      <c r="T4487" s="816">
        <v>42676.314769097218</v>
      </c>
      <c r="U4487" s="791"/>
      <c r="V4487" s="816">
        <v>42689</v>
      </c>
      <c r="W4487" s="816">
        <v>42691</v>
      </c>
      <c r="X4487" s="818" t="s">
        <v>17118</v>
      </c>
      <c r="Y4487" s="817">
        <v>14384</v>
      </c>
      <c r="Z4487" s="812" t="s">
        <v>1572</v>
      </c>
      <c r="AA4487" s="812" t="s">
        <v>1229</v>
      </c>
    </row>
    <row r="4488" spans="1:27" ht="123.75">
      <c r="A4488" s="475" t="s">
        <v>30210</v>
      </c>
      <c r="B4488" s="1182" t="s">
        <v>2995</v>
      </c>
      <c r="C4488" s="782" t="s">
        <v>2752</v>
      </c>
      <c r="D4488" s="661" t="s">
        <v>261</v>
      </c>
      <c r="E4488" s="810" t="s">
        <v>17119</v>
      </c>
      <c r="F4488" s="811">
        <v>42668</v>
      </c>
      <c r="G4488" s="811">
        <v>42668</v>
      </c>
      <c r="H4488" s="782" t="s">
        <v>17120</v>
      </c>
      <c r="I4488" s="812" t="s">
        <v>17121</v>
      </c>
      <c r="J4488" s="800">
        <v>2</v>
      </c>
      <c r="K4488" s="800">
        <v>2</v>
      </c>
      <c r="L4488" s="636">
        <v>0</v>
      </c>
      <c r="M4488" s="813">
        <v>11732.84</v>
      </c>
      <c r="N4488" s="813">
        <v>5640</v>
      </c>
      <c r="O4488" s="814">
        <v>6092.84</v>
      </c>
      <c r="P4488" s="815">
        <v>0.51929700000000001</v>
      </c>
      <c r="Q4488" s="812" t="s">
        <v>1572</v>
      </c>
      <c r="R4488" s="812" t="s">
        <v>1229</v>
      </c>
      <c r="S4488" s="812" t="s">
        <v>17113</v>
      </c>
      <c r="T4488" s="816">
        <v>42682.502102743056</v>
      </c>
      <c r="U4488" s="791"/>
      <c r="V4488" s="816">
        <v>42695</v>
      </c>
      <c r="W4488" s="816">
        <v>42713</v>
      </c>
      <c r="X4488" s="818" t="s">
        <v>17122</v>
      </c>
      <c r="Y4488" s="817">
        <v>5640</v>
      </c>
      <c r="Z4488" s="812" t="s">
        <v>1572</v>
      </c>
      <c r="AA4488" s="812" t="s">
        <v>1229</v>
      </c>
    </row>
    <row r="4489" spans="1:27" ht="56.25">
      <c r="A4489" s="475" t="s">
        <v>30211</v>
      </c>
      <c r="B4489" s="1182" t="s">
        <v>2995</v>
      </c>
      <c r="C4489" s="782" t="s">
        <v>2752</v>
      </c>
      <c r="D4489" s="661" t="s">
        <v>261</v>
      </c>
      <c r="E4489" s="810" t="s">
        <v>16724</v>
      </c>
      <c r="F4489" s="811">
        <v>42668</v>
      </c>
      <c r="G4489" s="811">
        <v>42668</v>
      </c>
      <c r="H4489" s="782" t="s">
        <v>17123</v>
      </c>
      <c r="I4489" s="812" t="s">
        <v>2180</v>
      </c>
      <c r="J4489" s="800">
        <v>2</v>
      </c>
      <c r="K4489" s="800">
        <v>2</v>
      </c>
      <c r="L4489" s="636">
        <v>0</v>
      </c>
      <c r="M4489" s="813">
        <v>89391.12</v>
      </c>
      <c r="N4489" s="813">
        <v>87156.32</v>
      </c>
      <c r="O4489" s="814">
        <v>2234.8000000000002</v>
      </c>
      <c r="P4489" s="815">
        <v>2.5000000000000001E-2</v>
      </c>
      <c r="Q4489" s="812" t="s">
        <v>17124</v>
      </c>
      <c r="R4489" s="812" t="s">
        <v>1263</v>
      </c>
      <c r="S4489" s="812" t="s">
        <v>17125</v>
      </c>
      <c r="T4489" s="816">
        <v>42681.354082754631</v>
      </c>
      <c r="U4489" s="791"/>
      <c r="V4489" s="816">
        <v>42696</v>
      </c>
      <c r="W4489" s="816">
        <v>42725</v>
      </c>
      <c r="X4489" s="818" t="s">
        <v>17126</v>
      </c>
      <c r="Y4489" s="817">
        <v>87156.32</v>
      </c>
      <c r="Z4489" s="812" t="s">
        <v>17124</v>
      </c>
      <c r="AA4489" s="812" t="s">
        <v>1263</v>
      </c>
    </row>
    <row r="4490" spans="1:27" ht="67.5">
      <c r="A4490" s="475" t="s">
        <v>30212</v>
      </c>
      <c r="B4490" s="1182" t="s">
        <v>2995</v>
      </c>
      <c r="C4490" s="782" t="s">
        <v>2752</v>
      </c>
      <c r="D4490" s="661" t="s">
        <v>261</v>
      </c>
      <c r="E4490" s="810" t="s">
        <v>17127</v>
      </c>
      <c r="F4490" s="811">
        <v>42668</v>
      </c>
      <c r="G4490" s="811">
        <v>42668</v>
      </c>
      <c r="H4490" s="782" t="s">
        <v>17128</v>
      </c>
      <c r="I4490" s="812" t="s">
        <v>17129</v>
      </c>
      <c r="J4490" s="800">
        <v>3</v>
      </c>
      <c r="K4490" s="800">
        <v>3</v>
      </c>
      <c r="L4490" s="636">
        <v>0</v>
      </c>
      <c r="M4490" s="813">
        <v>37642.800000000003</v>
      </c>
      <c r="N4490" s="813">
        <v>30000</v>
      </c>
      <c r="O4490" s="814">
        <v>7642.8</v>
      </c>
      <c r="P4490" s="815">
        <v>0.20303399999999999</v>
      </c>
      <c r="Q4490" s="812" t="s">
        <v>17029</v>
      </c>
      <c r="R4490" s="812" t="s">
        <v>8412</v>
      </c>
      <c r="S4490" s="812" t="s">
        <v>17030</v>
      </c>
      <c r="T4490" s="816">
        <v>42685.330026041665</v>
      </c>
      <c r="U4490" s="791"/>
      <c r="V4490" s="816">
        <v>42697</v>
      </c>
      <c r="W4490" s="816">
        <v>42725</v>
      </c>
      <c r="X4490" s="818" t="s">
        <v>17130</v>
      </c>
      <c r="Y4490" s="817">
        <v>30000</v>
      </c>
      <c r="Z4490" s="812" t="s">
        <v>17029</v>
      </c>
      <c r="AA4490" s="812" t="s">
        <v>8412</v>
      </c>
    </row>
    <row r="4491" spans="1:27" ht="56.25">
      <c r="A4491" s="475" t="s">
        <v>30213</v>
      </c>
      <c r="B4491" s="1182" t="s">
        <v>2995</v>
      </c>
      <c r="C4491" s="782" t="s">
        <v>2752</v>
      </c>
      <c r="D4491" s="661" t="s">
        <v>261</v>
      </c>
      <c r="E4491" s="810" t="s">
        <v>17131</v>
      </c>
      <c r="F4491" s="811">
        <v>42668</v>
      </c>
      <c r="G4491" s="811">
        <v>42668</v>
      </c>
      <c r="H4491" s="782" t="s">
        <v>17132</v>
      </c>
      <c r="I4491" s="812" t="s">
        <v>6453</v>
      </c>
      <c r="J4491" s="800">
        <v>2</v>
      </c>
      <c r="K4491" s="800">
        <v>2</v>
      </c>
      <c r="L4491" s="636">
        <v>0</v>
      </c>
      <c r="M4491" s="813">
        <v>301700</v>
      </c>
      <c r="N4491" s="813">
        <v>140000</v>
      </c>
      <c r="O4491" s="814">
        <v>161700</v>
      </c>
      <c r="P4491" s="815">
        <v>0.53596200000000005</v>
      </c>
      <c r="Q4491" s="812" t="s">
        <v>17133</v>
      </c>
      <c r="R4491" s="812" t="s">
        <v>17134</v>
      </c>
      <c r="S4491" s="812" t="s">
        <v>17135</v>
      </c>
      <c r="T4491" s="816">
        <v>42685.345573576386</v>
      </c>
      <c r="U4491" s="791"/>
      <c r="V4491" s="816">
        <v>42697</v>
      </c>
      <c r="W4491" s="816">
        <v>42702</v>
      </c>
      <c r="X4491" s="818" t="s">
        <v>17136</v>
      </c>
      <c r="Y4491" s="817">
        <v>140000</v>
      </c>
      <c r="Z4491" s="812" t="s">
        <v>17133</v>
      </c>
      <c r="AA4491" s="812" t="s">
        <v>17134</v>
      </c>
    </row>
    <row r="4492" spans="1:27" ht="78.75">
      <c r="A4492" s="475" t="s">
        <v>30214</v>
      </c>
      <c r="B4492" s="1182" t="s">
        <v>2995</v>
      </c>
      <c r="C4492" s="782" t="s">
        <v>2752</v>
      </c>
      <c r="D4492" s="661" t="s">
        <v>261</v>
      </c>
      <c r="E4492" s="810" t="s">
        <v>17137</v>
      </c>
      <c r="F4492" s="811">
        <v>42668</v>
      </c>
      <c r="G4492" s="811">
        <v>42668</v>
      </c>
      <c r="H4492" s="782" t="s">
        <v>17138</v>
      </c>
      <c r="I4492" s="812" t="s">
        <v>17139</v>
      </c>
      <c r="J4492" s="800">
        <v>3</v>
      </c>
      <c r="K4492" s="800">
        <v>3</v>
      </c>
      <c r="L4492" s="636">
        <v>0</v>
      </c>
      <c r="M4492" s="813">
        <v>16111.2</v>
      </c>
      <c r="N4492" s="813">
        <v>8158.32</v>
      </c>
      <c r="O4492" s="814">
        <v>7952.88</v>
      </c>
      <c r="P4492" s="815">
        <v>0.49362400000000001</v>
      </c>
      <c r="Q4492" s="812" t="s">
        <v>17074</v>
      </c>
      <c r="R4492" s="812" t="s">
        <v>3023</v>
      </c>
      <c r="S4492" s="812" t="s">
        <v>17009</v>
      </c>
      <c r="T4492" s="816">
        <v>42685.439824768517</v>
      </c>
      <c r="U4492" s="791"/>
      <c r="V4492" s="816">
        <v>42697</v>
      </c>
      <c r="W4492" s="816">
        <v>42702</v>
      </c>
      <c r="X4492" s="818" t="s">
        <v>17140</v>
      </c>
      <c r="Y4492" s="817">
        <v>8158.32</v>
      </c>
      <c r="Z4492" s="812" t="s">
        <v>17074</v>
      </c>
      <c r="AA4492" s="812" t="s">
        <v>3023</v>
      </c>
    </row>
    <row r="4493" spans="1:27" ht="78.75">
      <c r="A4493" s="475" t="s">
        <v>30215</v>
      </c>
      <c r="B4493" s="1182" t="s">
        <v>2995</v>
      </c>
      <c r="C4493" s="782" t="s">
        <v>2752</v>
      </c>
      <c r="D4493" s="782" t="s">
        <v>272</v>
      </c>
      <c r="E4493" s="810" t="s">
        <v>17141</v>
      </c>
      <c r="F4493" s="811">
        <v>42668</v>
      </c>
      <c r="G4493" s="811">
        <v>42668</v>
      </c>
      <c r="H4493" s="782" t="s">
        <v>17142</v>
      </c>
      <c r="I4493" s="812" t="s">
        <v>17143</v>
      </c>
      <c r="J4493" s="800">
        <v>1</v>
      </c>
      <c r="K4493" s="800">
        <v>1</v>
      </c>
      <c r="L4493" s="636">
        <v>0</v>
      </c>
      <c r="M4493" s="819">
        <v>2149.1999999999998</v>
      </c>
      <c r="N4493" s="813">
        <v>2149.1999999999998</v>
      </c>
      <c r="O4493" s="820">
        <f>M4493-N4493</f>
        <v>0</v>
      </c>
      <c r="P4493" s="800">
        <f>(M4493-N4493)*M4493/100</f>
        <v>0</v>
      </c>
      <c r="Q4493" s="812" t="s">
        <v>17074</v>
      </c>
      <c r="R4493" s="812" t="s">
        <v>3023</v>
      </c>
      <c r="S4493" s="812" t="s">
        <v>17009</v>
      </c>
      <c r="T4493" s="816">
        <v>42681.231423460646</v>
      </c>
      <c r="U4493" s="791"/>
      <c r="V4493" s="816">
        <v>42697</v>
      </c>
      <c r="W4493" s="816">
        <v>42725</v>
      </c>
      <c r="X4493" s="818" t="s">
        <v>17144</v>
      </c>
      <c r="Y4493" s="817">
        <v>2149.1999999999998</v>
      </c>
      <c r="Z4493" s="812" t="s">
        <v>17074</v>
      </c>
      <c r="AA4493" s="812" t="s">
        <v>3023</v>
      </c>
    </row>
    <row r="4494" spans="1:27" ht="56.25">
      <c r="A4494" s="475" t="s">
        <v>30216</v>
      </c>
      <c r="B4494" s="1182" t="s">
        <v>2995</v>
      </c>
      <c r="C4494" s="782" t="s">
        <v>2752</v>
      </c>
      <c r="D4494" s="782" t="s">
        <v>272</v>
      </c>
      <c r="E4494" s="810" t="s">
        <v>17145</v>
      </c>
      <c r="F4494" s="811">
        <v>42671</v>
      </c>
      <c r="G4494" s="811">
        <v>42671</v>
      </c>
      <c r="H4494" s="782" t="s">
        <v>17146</v>
      </c>
      <c r="I4494" s="812" t="s">
        <v>17147</v>
      </c>
      <c r="J4494" s="800">
        <v>1</v>
      </c>
      <c r="K4494" s="800">
        <v>1</v>
      </c>
      <c r="L4494" s="636">
        <v>0</v>
      </c>
      <c r="M4494" s="819">
        <v>27360</v>
      </c>
      <c r="N4494" s="813">
        <v>27360</v>
      </c>
      <c r="O4494" s="820">
        <f>M4494-N4494</f>
        <v>0</v>
      </c>
      <c r="P4494" s="800">
        <f>(M4494-N4494)*M4494/100</f>
        <v>0</v>
      </c>
      <c r="Q4494" s="812" t="s">
        <v>17124</v>
      </c>
      <c r="R4494" s="812" t="s">
        <v>1263</v>
      </c>
      <c r="S4494" s="812" t="s">
        <v>17125</v>
      </c>
      <c r="T4494" s="816">
        <v>42681.294449421293</v>
      </c>
      <c r="U4494" s="791"/>
      <c r="V4494" s="816">
        <v>42696</v>
      </c>
      <c r="W4494" s="816">
        <v>42725</v>
      </c>
      <c r="X4494" s="818" t="s">
        <v>17148</v>
      </c>
      <c r="Y4494" s="817">
        <v>27360</v>
      </c>
      <c r="Z4494" s="812" t="s">
        <v>17124</v>
      </c>
      <c r="AA4494" s="812" t="s">
        <v>1263</v>
      </c>
    </row>
    <row r="4495" spans="1:27" ht="56.25">
      <c r="A4495" s="475" t="s">
        <v>30217</v>
      </c>
      <c r="B4495" s="1182" t="s">
        <v>2995</v>
      </c>
      <c r="C4495" s="782" t="s">
        <v>2752</v>
      </c>
      <c r="D4495" s="782" t="s">
        <v>272</v>
      </c>
      <c r="E4495" s="810" t="s">
        <v>17149</v>
      </c>
      <c r="F4495" s="811">
        <v>42671</v>
      </c>
      <c r="G4495" s="811">
        <v>42671</v>
      </c>
      <c r="H4495" s="782" t="s">
        <v>17150</v>
      </c>
      <c r="I4495" s="812" t="s">
        <v>7774</v>
      </c>
      <c r="J4495" s="800">
        <v>1</v>
      </c>
      <c r="K4495" s="800">
        <v>1</v>
      </c>
      <c r="L4495" s="636">
        <v>0</v>
      </c>
      <c r="M4495" s="819">
        <v>122006.28</v>
      </c>
      <c r="N4495" s="813">
        <v>122006.28</v>
      </c>
      <c r="O4495" s="820">
        <f>M4495-N4495</f>
        <v>0</v>
      </c>
      <c r="P4495" s="800">
        <f>(M4495-N4495)*M4495/100</f>
        <v>0</v>
      </c>
      <c r="Q4495" s="812" t="s">
        <v>17151</v>
      </c>
      <c r="R4495" s="812" t="s">
        <v>15128</v>
      </c>
      <c r="S4495" s="812"/>
      <c r="T4495" s="816">
        <v>42681.300968900461</v>
      </c>
      <c r="U4495" s="791"/>
      <c r="V4495" s="816">
        <v>42698</v>
      </c>
      <c r="W4495" s="816">
        <v>42703</v>
      </c>
      <c r="X4495" s="818" t="s">
        <v>17152</v>
      </c>
      <c r="Y4495" s="817">
        <v>122006.28</v>
      </c>
      <c r="Z4495" s="812" t="s">
        <v>17151</v>
      </c>
      <c r="AA4495" s="812" t="s">
        <v>15128</v>
      </c>
    </row>
    <row r="4496" spans="1:27" ht="123.75">
      <c r="A4496" s="475" t="s">
        <v>30218</v>
      </c>
      <c r="B4496" s="1182" t="s">
        <v>2995</v>
      </c>
      <c r="C4496" s="782" t="s">
        <v>2752</v>
      </c>
      <c r="D4496" s="782" t="s">
        <v>272</v>
      </c>
      <c r="E4496" s="810" t="s">
        <v>17153</v>
      </c>
      <c r="F4496" s="811">
        <v>42675</v>
      </c>
      <c r="G4496" s="811">
        <v>42675</v>
      </c>
      <c r="H4496" s="782" t="s">
        <v>17154</v>
      </c>
      <c r="I4496" s="812" t="s">
        <v>17155</v>
      </c>
      <c r="J4496" s="800">
        <v>1</v>
      </c>
      <c r="K4496" s="800">
        <v>1</v>
      </c>
      <c r="L4496" s="636">
        <v>0</v>
      </c>
      <c r="M4496" s="819">
        <v>2844</v>
      </c>
      <c r="N4496" s="813">
        <v>2844</v>
      </c>
      <c r="O4496" s="820">
        <f>M4496-N4496</f>
        <v>0</v>
      </c>
      <c r="P4496" s="800">
        <f>(M4496-N4496)*M4496/100</f>
        <v>0</v>
      </c>
      <c r="Q4496" s="812" t="s">
        <v>1572</v>
      </c>
      <c r="R4496" s="812" t="s">
        <v>1229</v>
      </c>
      <c r="S4496" s="812" t="s">
        <v>17113</v>
      </c>
      <c r="T4496" s="816">
        <v>42684.485839004628</v>
      </c>
      <c r="U4496" s="791"/>
      <c r="V4496" s="816">
        <v>42695</v>
      </c>
      <c r="W4496" s="816">
        <v>42713</v>
      </c>
      <c r="X4496" s="818" t="s">
        <v>17156</v>
      </c>
      <c r="Y4496" s="817">
        <v>2844</v>
      </c>
      <c r="Z4496" s="812" t="s">
        <v>1572</v>
      </c>
      <c r="AA4496" s="812" t="s">
        <v>1229</v>
      </c>
    </row>
    <row r="4497" spans="1:27" ht="101.25">
      <c r="A4497" s="475" t="s">
        <v>30219</v>
      </c>
      <c r="B4497" s="1182" t="s">
        <v>2995</v>
      </c>
      <c r="C4497" s="782" t="s">
        <v>2752</v>
      </c>
      <c r="D4497" s="661" t="s">
        <v>261</v>
      </c>
      <c r="E4497" s="810" t="s">
        <v>17157</v>
      </c>
      <c r="F4497" s="811">
        <v>42675</v>
      </c>
      <c r="G4497" s="811">
        <v>42675</v>
      </c>
      <c r="H4497" s="782" t="s">
        <v>17158</v>
      </c>
      <c r="I4497" s="812" t="s">
        <v>17159</v>
      </c>
      <c r="J4497" s="800">
        <v>4</v>
      </c>
      <c r="K4497" s="800">
        <v>4</v>
      </c>
      <c r="L4497" s="636">
        <v>0</v>
      </c>
      <c r="M4497" s="813">
        <v>642351.32999999996</v>
      </c>
      <c r="N4497" s="813">
        <v>513879.32</v>
      </c>
      <c r="O4497" s="814">
        <v>128472.01</v>
      </c>
      <c r="P4497" s="815">
        <v>0.20000200000000001</v>
      </c>
      <c r="Q4497" s="812" t="s">
        <v>17160</v>
      </c>
      <c r="R4497" s="812" t="s">
        <v>17161</v>
      </c>
      <c r="S4497" s="812" t="s">
        <v>17162</v>
      </c>
      <c r="T4497" s="816">
        <v>42689.471119988426</v>
      </c>
      <c r="U4497" s="791"/>
      <c r="V4497" s="816">
        <v>42702</v>
      </c>
      <c r="W4497" s="816">
        <v>42705</v>
      </c>
      <c r="X4497" s="818" t="s">
        <v>17163</v>
      </c>
      <c r="Y4497" s="817">
        <v>513879.32</v>
      </c>
      <c r="Z4497" s="812" t="s">
        <v>17160</v>
      </c>
      <c r="AA4497" s="812" t="s">
        <v>17161</v>
      </c>
    </row>
    <row r="4498" spans="1:27" ht="45">
      <c r="A4498" s="475" t="s">
        <v>30220</v>
      </c>
      <c r="B4498" s="1182" t="s">
        <v>2995</v>
      </c>
      <c r="C4498" s="782" t="s">
        <v>2752</v>
      </c>
      <c r="D4498" s="661" t="s">
        <v>261</v>
      </c>
      <c r="E4498" s="810" t="s">
        <v>16405</v>
      </c>
      <c r="F4498" s="811">
        <v>42675</v>
      </c>
      <c r="G4498" s="811">
        <v>42675</v>
      </c>
      <c r="H4498" s="782" t="s">
        <v>17164</v>
      </c>
      <c r="I4498" s="812" t="s">
        <v>14499</v>
      </c>
      <c r="J4498" s="800">
        <v>2</v>
      </c>
      <c r="K4498" s="800">
        <v>2</v>
      </c>
      <c r="L4498" s="636">
        <v>0</v>
      </c>
      <c r="M4498" s="813">
        <v>2230889.98</v>
      </c>
      <c r="N4498" s="813">
        <v>2219773</v>
      </c>
      <c r="O4498" s="800">
        <v>11116.98</v>
      </c>
      <c r="P4498" s="800">
        <v>0.5</v>
      </c>
      <c r="Q4498" s="812" t="s">
        <v>17165</v>
      </c>
      <c r="R4498" s="812" t="s">
        <v>16707</v>
      </c>
      <c r="S4498" s="812"/>
      <c r="T4498" s="816">
        <v>42696.19739765046</v>
      </c>
      <c r="U4498" s="791"/>
      <c r="V4498" s="816">
        <v>42711</v>
      </c>
      <c r="W4498" s="816">
        <v>42716</v>
      </c>
      <c r="X4498" s="818" t="s">
        <v>17166</v>
      </c>
      <c r="Y4498" s="817">
        <v>2219773</v>
      </c>
      <c r="Z4498" s="812" t="s">
        <v>17165</v>
      </c>
      <c r="AA4498" s="812" t="s">
        <v>16707</v>
      </c>
    </row>
    <row r="4499" spans="1:27" ht="78.75">
      <c r="A4499" s="475" t="s">
        <v>30221</v>
      </c>
      <c r="B4499" s="1182" t="s">
        <v>2995</v>
      </c>
      <c r="C4499" s="782" t="s">
        <v>2752</v>
      </c>
      <c r="D4499" s="661" t="s">
        <v>261</v>
      </c>
      <c r="E4499" s="810" t="s">
        <v>17167</v>
      </c>
      <c r="F4499" s="811">
        <v>42681</v>
      </c>
      <c r="G4499" s="811">
        <v>42681</v>
      </c>
      <c r="H4499" s="782" t="s">
        <v>17168</v>
      </c>
      <c r="I4499" s="812" t="s">
        <v>2493</v>
      </c>
      <c r="J4499" s="800">
        <v>5</v>
      </c>
      <c r="K4499" s="800">
        <v>5</v>
      </c>
      <c r="L4499" s="636">
        <v>0</v>
      </c>
      <c r="M4499" s="813">
        <v>487091.88</v>
      </c>
      <c r="N4499" s="813">
        <v>275129.08</v>
      </c>
      <c r="O4499" s="814">
        <v>211962.8</v>
      </c>
      <c r="P4499" s="815">
        <v>0.43515900000000002</v>
      </c>
      <c r="Q4499" s="812" t="s">
        <v>17169</v>
      </c>
      <c r="R4499" s="812" t="s">
        <v>17170</v>
      </c>
      <c r="S4499" s="812" t="s">
        <v>17171</v>
      </c>
      <c r="T4499" s="816">
        <v>42696.377996099538</v>
      </c>
      <c r="U4499" s="791"/>
      <c r="V4499" s="816">
        <v>42711</v>
      </c>
      <c r="W4499" s="816">
        <v>42712</v>
      </c>
      <c r="X4499" s="818" t="s">
        <v>17172</v>
      </c>
      <c r="Y4499" s="817">
        <v>275129.08</v>
      </c>
      <c r="Z4499" s="812" t="s">
        <v>17169</v>
      </c>
      <c r="AA4499" s="812" t="s">
        <v>17170</v>
      </c>
    </row>
    <row r="4500" spans="1:27" ht="236.25">
      <c r="A4500" s="475" t="s">
        <v>30222</v>
      </c>
      <c r="B4500" s="1182" t="s">
        <v>2995</v>
      </c>
      <c r="C4500" s="782" t="s">
        <v>2752</v>
      </c>
      <c r="D4500" s="661" t="s">
        <v>261</v>
      </c>
      <c r="E4500" s="810" t="s">
        <v>15950</v>
      </c>
      <c r="F4500" s="811">
        <v>42681</v>
      </c>
      <c r="G4500" s="811">
        <v>42681</v>
      </c>
      <c r="H4500" s="782" t="s">
        <v>17173</v>
      </c>
      <c r="I4500" s="812" t="s">
        <v>17174</v>
      </c>
      <c r="J4500" s="800">
        <v>4</v>
      </c>
      <c r="K4500" s="800">
        <v>4</v>
      </c>
      <c r="L4500" s="636">
        <v>0</v>
      </c>
      <c r="M4500" s="813">
        <v>235131.35</v>
      </c>
      <c r="N4500" s="813">
        <v>160338.70000000001</v>
      </c>
      <c r="O4500" s="814">
        <v>74792.649999999994</v>
      </c>
      <c r="P4500" s="815">
        <v>0.31808799999999998</v>
      </c>
      <c r="Q4500" s="812" t="s">
        <v>17175</v>
      </c>
      <c r="R4500" s="812" t="s">
        <v>17176</v>
      </c>
      <c r="S4500" s="812" t="s">
        <v>17177</v>
      </c>
      <c r="T4500" s="816">
        <v>42696.346364236109</v>
      </c>
      <c r="U4500" s="791"/>
      <c r="V4500" s="816">
        <v>42711</v>
      </c>
      <c r="W4500" s="816">
        <v>42727</v>
      </c>
      <c r="X4500" s="818" t="s">
        <v>17178</v>
      </c>
      <c r="Y4500" s="817">
        <v>160338.70000000001</v>
      </c>
      <c r="Z4500" s="812" t="s">
        <v>17175</v>
      </c>
      <c r="AA4500" s="812" t="s">
        <v>17176</v>
      </c>
    </row>
    <row r="4501" spans="1:27" ht="78.75">
      <c r="A4501" s="475" t="s">
        <v>30223</v>
      </c>
      <c r="B4501" s="1182" t="s">
        <v>2995</v>
      </c>
      <c r="C4501" s="782" t="s">
        <v>2752</v>
      </c>
      <c r="D4501" s="782" t="s">
        <v>272</v>
      </c>
      <c r="E4501" s="810" t="s">
        <v>16189</v>
      </c>
      <c r="F4501" s="811">
        <v>42682</v>
      </c>
      <c r="G4501" s="811">
        <v>42682</v>
      </c>
      <c r="H4501" s="782" t="s">
        <v>17179</v>
      </c>
      <c r="I4501" s="812" t="s">
        <v>17180</v>
      </c>
      <c r="J4501" s="800">
        <v>1</v>
      </c>
      <c r="K4501" s="800">
        <v>1</v>
      </c>
      <c r="L4501" s="636">
        <v>0</v>
      </c>
      <c r="M4501" s="819">
        <v>24303.599999999999</v>
      </c>
      <c r="N4501" s="813">
        <v>24180</v>
      </c>
      <c r="O4501" s="820">
        <f>M4501-N4501</f>
        <v>123.59999999999854</v>
      </c>
      <c r="P4501" s="800">
        <v>0.5</v>
      </c>
      <c r="Q4501" s="812" t="s">
        <v>17181</v>
      </c>
      <c r="R4501" s="812" t="s">
        <v>16034</v>
      </c>
      <c r="S4501" s="812" t="s">
        <v>17182</v>
      </c>
      <c r="T4501" s="816">
        <v>42695.187938113428</v>
      </c>
      <c r="U4501" s="791"/>
      <c r="V4501" s="816">
        <v>42711</v>
      </c>
      <c r="W4501" s="816">
        <v>42716</v>
      </c>
      <c r="X4501" s="818" t="s">
        <v>17183</v>
      </c>
      <c r="Y4501" s="817">
        <v>24180</v>
      </c>
      <c r="Z4501" s="812" t="s">
        <v>17181</v>
      </c>
      <c r="AA4501" s="812" t="s">
        <v>16034</v>
      </c>
    </row>
    <row r="4502" spans="1:27" ht="78.75">
      <c r="A4502" s="475" t="s">
        <v>30224</v>
      </c>
      <c r="B4502" s="1182" t="s">
        <v>2995</v>
      </c>
      <c r="C4502" s="782" t="s">
        <v>2752</v>
      </c>
      <c r="D4502" s="782" t="s">
        <v>272</v>
      </c>
      <c r="E4502" s="810" t="s">
        <v>16189</v>
      </c>
      <c r="F4502" s="811">
        <v>42682</v>
      </c>
      <c r="G4502" s="811">
        <v>42682</v>
      </c>
      <c r="H4502" s="782" t="s">
        <v>17184</v>
      </c>
      <c r="I4502" s="812" t="s">
        <v>16473</v>
      </c>
      <c r="J4502" s="800">
        <v>1</v>
      </c>
      <c r="K4502" s="800">
        <v>1</v>
      </c>
      <c r="L4502" s="636">
        <v>0</v>
      </c>
      <c r="M4502" s="819">
        <v>28800.9</v>
      </c>
      <c r="N4502" s="813">
        <v>28350</v>
      </c>
      <c r="O4502" s="820">
        <f>M4502-N4502</f>
        <v>450.90000000000146</v>
      </c>
      <c r="P4502" s="800">
        <v>1.6</v>
      </c>
      <c r="Q4502" s="812" t="s">
        <v>17181</v>
      </c>
      <c r="R4502" s="812" t="s">
        <v>16034</v>
      </c>
      <c r="S4502" s="812" t="s">
        <v>17182</v>
      </c>
      <c r="T4502" s="816">
        <v>42695.18931631944</v>
      </c>
      <c r="U4502" s="791"/>
      <c r="V4502" s="816">
        <v>42711</v>
      </c>
      <c r="W4502" s="816">
        <v>42716</v>
      </c>
      <c r="X4502" s="818" t="s">
        <v>17185</v>
      </c>
      <c r="Y4502" s="817">
        <v>28350</v>
      </c>
      <c r="Z4502" s="812" t="s">
        <v>17181</v>
      </c>
      <c r="AA4502" s="812" t="s">
        <v>16034</v>
      </c>
    </row>
    <row r="4503" spans="1:27" ht="78.75">
      <c r="A4503" s="475" t="s">
        <v>30225</v>
      </c>
      <c r="B4503" s="1182" t="s">
        <v>2995</v>
      </c>
      <c r="C4503" s="782" t="s">
        <v>2752</v>
      </c>
      <c r="D4503" s="782" t="s">
        <v>272</v>
      </c>
      <c r="E4503" s="810" t="s">
        <v>16189</v>
      </c>
      <c r="F4503" s="811">
        <v>42682</v>
      </c>
      <c r="G4503" s="811">
        <v>42682</v>
      </c>
      <c r="H4503" s="782" t="s">
        <v>17186</v>
      </c>
      <c r="I4503" s="812" t="s">
        <v>13360</v>
      </c>
      <c r="J4503" s="800">
        <v>1</v>
      </c>
      <c r="K4503" s="800">
        <v>1</v>
      </c>
      <c r="L4503" s="636">
        <v>0</v>
      </c>
      <c r="M4503" s="819">
        <v>12285.6</v>
      </c>
      <c r="N4503" s="813">
        <v>12222.6</v>
      </c>
      <c r="O4503" s="820">
        <f>M4503-N4503</f>
        <v>63</v>
      </c>
      <c r="P4503" s="800">
        <v>0.51</v>
      </c>
      <c r="Q4503" s="812" t="s">
        <v>17181</v>
      </c>
      <c r="R4503" s="812" t="s">
        <v>16034</v>
      </c>
      <c r="S4503" s="812" t="s">
        <v>17182</v>
      </c>
      <c r="T4503" s="816">
        <v>42695.19032700231</v>
      </c>
      <c r="U4503" s="791"/>
      <c r="V4503" s="816">
        <v>42711</v>
      </c>
      <c r="W4503" s="816">
        <v>42716</v>
      </c>
      <c r="X4503" s="818" t="s">
        <v>17187</v>
      </c>
      <c r="Y4503" s="817">
        <v>12222.6</v>
      </c>
      <c r="Z4503" s="812" t="s">
        <v>17181</v>
      </c>
      <c r="AA4503" s="812" t="s">
        <v>16034</v>
      </c>
    </row>
    <row r="4504" spans="1:27" ht="78.75">
      <c r="A4504" s="475" t="s">
        <v>30226</v>
      </c>
      <c r="B4504" s="1182" t="s">
        <v>2995</v>
      </c>
      <c r="C4504" s="782" t="s">
        <v>2752</v>
      </c>
      <c r="D4504" s="782" t="s">
        <v>272</v>
      </c>
      <c r="E4504" s="810" t="s">
        <v>17188</v>
      </c>
      <c r="F4504" s="811">
        <v>42683</v>
      </c>
      <c r="G4504" s="811">
        <v>42683</v>
      </c>
      <c r="H4504" s="782" t="s">
        <v>17189</v>
      </c>
      <c r="I4504" s="812" t="s">
        <v>6453</v>
      </c>
      <c r="J4504" s="800">
        <v>1</v>
      </c>
      <c r="K4504" s="800">
        <v>1</v>
      </c>
      <c r="L4504" s="636">
        <v>0</v>
      </c>
      <c r="M4504" s="819">
        <v>149135.99</v>
      </c>
      <c r="N4504" s="813">
        <v>149135.99</v>
      </c>
      <c r="O4504" s="820">
        <f>M4504-N4504</f>
        <v>0</v>
      </c>
      <c r="P4504" s="800">
        <v>0.5</v>
      </c>
      <c r="Q4504" s="812" t="s">
        <v>17190</v>
      </c>
      <c r="R4504" s="812" t="s">
        <v>15837</v>
      </c>
      <c r="S4504" s="812" t="s">
        <v>17191</v>
      </c>
      <c r="T4504" s="816">
        <v>42691.38430366898</v>
      </c>
      <c r="U4504" s="791"/>
      <c r="V4504" s="816">
        <v>42702</v>
      </c>
      <c r="W4504" s="816">
        <v>42705</v>
      </c>
      <c r="X4504" s="818" t="s">
        <v>17192</v>
      </c>
      <c r="Y4504" s="817">
        <v>149135.99</v>
      </c>
      <c r="Z4504" s="812" t="s">
        <v>17190</v>
      </c>
      <c r="AA4504" s="812" t="s">
        <v>15837</v>
      </c>
    </row>
    <row r="4505" spans="1:27" ht="90">
      <c r="A4505" s="475" t="s">
        <v>30227</v>
      </c>
      <c r="B4505" s="1182" t="s">
        <v>2995</v>
      </c>
      <c r="C4505" s="782" t="s">
        <v>2752</v>
      </c>
      <c r="D4505" s="661" t="s">
        <v>261</v>
      </c>
      <c r="E4505" s="810" t="s">
        <v>15375</v>
      </c>
      <c r="F4505" s="811">
        <v>42684</v>
      </c>
      <c r="G4505" s="811">
        <v>42684</v>
      </c>
      <c r="H4505" s="782" t="s">
        <v>17193</v>
      </c>
      <c r="I4505" s="812" t="s">
        <v>17194</v>
      </c>
      <c r="J4505" s="800">
        <v>3</v>
      </c>
      <c r="K4505" s="800">
        <v>3</v>
      </c>
      <c r="L4505" s="636">
        <v>0</v>
      </c>
      <c r="M4505" s="813">
        <v>4130149</v>
      </c>
      <c r="N4505" s="813">
        <v>4088847</v>
      </c>
      <c r="O4505" s="814">
        <v>41302</v>
      </c>
      <c r="P4505" s="815">
        <v>0.01</v>
      </c>
      <c r="Q4505" s="812" t="s">
        <v>13696</v>
      </c>
      <c r="R4505" s="812" t="s">
        <v>16673</v>
      </c>
      <c r="S4505" s="812" t="s">
        <v>16674</v>
      </c>
      <c r="T4505" s="816">
        <v>42716.489876770829</v>
      </c>
      <c r="U4505" s="791"/>
      <c r="V4505" s="821">
        <v>42731</v>
      </c>
      <c r="W4505" s="821">
        <v>42734</v>
      </c>
      <c r="X4505" s="818" t="s">
        <v>17195</v>
      </c>
      <c r="Y4505" s="817">
        <v>4088847</v>
      </c>
      <c r="Z4505" s="812" t="s">
        <v>13696</v>
      </c>
      <c r="AA4505" s="812" t="s">
        <v>16673</v>
      </c>
    </row>
    <row r="4506" spans="1:27" ht="123.75">
      <c r="A4506" s="475" t="s">
        <v>30228</v>
      </c>
      <c r="B4506" s="1182" t="s">
        <v>2995</v>
      </c>
      <c r="C4506" s="782" t="s">
        <v>2752</v>
      </c>
      <c r="D4506" s="782" t="s">
        <v>272</v>
      </c>
      <c r="E4506" s="810" t="s">
        <v>16309</v>
      </c>
      <c r="F4506" s="811">
        <v>42684</v>
      </c>
      <c r="G4506" s="811">
        <v>42684</v>
      </c>
      <c r="H4506" s="782" t="s">
        <v>17196</v>
      </c>
      <c r="I4506" s="812" t="s">
        <v>16311</v>
      </c>
      <c r="J4506" s="800">
        <v>2</v>
      </c>
      <c r="K4506" s="800">
        <v>1</v>
      </c>
      <c r="L4506" s="636">
        <v>1</v>
      </c>
      <c r="M4506" s="819">
        <v>37330</v>
      </c>
      <c r="N4506" s="813">
        <v>8000</v>
      </c>
      <c r="O4506" s="814">
        <v>29330</v>
      </c>
      <c r="P4506" s="815">
        <v>0.78569500000000003</v>
      </c>
      <c r="Q4506" s="812" t="s">
        <v>17197</v>
      </c>
      <c r="R4506" s="812" t="s">
        <v>17198</v>
      </c>
      <c r="S4506" s="812" t="s">
        <v>17199</v>
      </c>
      <c r="T4506" s="816">
        <v>42703.400936377315</v>
      </c>
      <c r="U4506" s="791"/>
      <c r="V4506" s="816">
        <v>42716</v>
      </c>
      <c r="W4506" s="816">
        <v>42723</v>
      </c>
      <c r="X4506" s="818" t="s">
        <v>17200</v>
      </c>
      <c r="Y4506" s="817">
        <v>8000</v>
      </c>
      <c r="Z4506" s="812" t="s">
        <v>17197</v>
      </c>
      <c r="AA4506" s="812" t="s">
        <v>17198</v>
      </c>
    </row>
    <row r="4507" spans="1:27" ht="56.25">
      <c r="A4507" s="475" t="s">
        <v>30229</v>
      </c>
      <c r="B4507" s="1182" t="s">
        <v>2995</v>
      </c>
      <c r="C4507" s="782" t="s">
        <v>2752</v>
      </c>
      <c r="D4507" s="782" t="s">
        <v>272</v>
      </c>
      <c r="E4507" s="810" t="s">
        <v>17201</v>
      </c>
      <c r="F4507" s="811">
        <v>42690</v>
      </c>
      <c r="G4507" s="811">
        <v>42690</v>
      </c>
      <c r="H4507" s="782" t="s">
        <v>17202</v>
      </c>
      <c r="I4507" s="812" t="s">
        <v>717</v>
      </c>
      <c r="J4507" s="800">
        <v>2</v>
      </c>
      <c r="K4507" s="800">
        <v>1</v>
      </c>
      <c r="L4507" s="636">
        <v>1</v>
      </c>
      <c r="M4507" s="819">
        <v>540418.19999999995</v>
      </c>
      <c r="N4507" s="813">
        <v>440440.87</v>
      </c>
      <c r="O4507" s="814">
        <v>99977.33</v>
      </c>
      <c r="P4507" s="815">
        <v>0.184999</v>
      </c>
      <c r="Q4507" s="812" t="s">
        <v>17203</v>
      </c>
      <c r="R4507" s="812" t="s">
        <v>17204</v>
      </c>
      <c r="S4507" s="812"/>
      <c r="T4507" s="816">
        <v>42703.460031168979</v>
      </c>
      <c r="U4507" s="791"/>
      <c r="V4507" s="816">
        <v>42717</v>
      </c>
      <c r="W4507" s="816">
        <v>42720</v>
      </c>
      <c r="X4507" s="818" t="s">
        <v>17205</v>
      </c>
      <c r="Y4507" s="817">
        <v>440440.87</v>
      </c>
      <c r="Z4507" s="812" t="s">
        <v>17203</v>
      </c>
      <c r="AA4507" s="812" t="s">
        <v>17204</v>
      </c>
    </row>
    <row r="4508" spans="1:27" ht="146.25">
      <c r="A4508" s="475" t="s">
        <v>30230</v>
      </c>
      <c r="B4508" s="1182" t="s">
        <v>2995</v>
      </c>
      <c r="C4508" s="782" t="s">
        <v>2752</v>
      </c>
      <c r="D4508" s="782" t="s">
        <v>261</v>
      </c>
      <c r="E4508" s="810" t="s">
        <v>16669</v>
      </c>
      <c r="F4508" s="811">
        <v>42690</v>
      </c>
      <c r="G4508" s="811">
        <v>42690</v>
      </c>
      <c r="H4508" s="782" t="s">
        <v>17206</v>
      </c>
      <c r="I4508" s="812" t="s">
        <v>17207</v>
      </c>
      <c r="J4508" s="800">
        <v>2</v>
      </c>
      <c r="K4508" s="800">
        <v>2</v>
      </c>
      <c r="L4508" s="636">
        <v>0</v>
      </c>
      <c r="M4508" s="819">
        <v>454208.21</v>
      </c>
      <c r="N4508" s="813">
        <v>449666</v>
      </c>
      <c r="O4508" s="814">
        <v>4542.21</v>
      </c>
      <c r="P4508" s="815">
        <v>0.01</v>
      </c>
      <c r="Q4508" s="812" t="s">
        <v>13696</v>
      </c>
      <c r="R4508" s="812" t="s">
        <v>16673</v>
      </c>
      <c r="S4508" s="812" t="s">
        <v>16894</v>
      </c>
      <c r="T4508" s="816">
        <v>42713.163115081014</v>
      </c>
      <c r="U4508" s="791"/>
      <c r="V4508" s="816">
        <v>42726</v>
      </c>
      <c r="W4508" s="816">
        <v>42730</v>
      </c>
      <c r="X4508" s="818" t="s">
        <v>17208</v>
      </c>
      <c r="Y4508" s="817">
        <v>449666</v>
      </c>
      <c r="Z4508" s="812" t="s">
        <v>13696</v>
      </c>
      <c r="AA4508" s="812" t="s">
        <v>16673</v>
      </c>
    </row>
    <row r="4509" spans="1:27" ht="213.75">
      <c r="A4509" s="475" t="s">
        <v>30231</v>
      </c>
      <c r="B4509" s="1182" t="s">
        <v>2995</v>
      </c>
      <c r="C4509" s="782" t="s">
        <v>2752</v>
      </c>
      <c r="D4509" s="782" t="s">
        <v>272</v>
      </c>
      <c r="E4509" s="810" t="s">
        <v>16321</v>
      </c>
      <c r="F4509" s="811">
        <v>42692</v>
      </c>
      <c r="G4509" s="811">
        <v>42692</v>
      </c>
      <c r="H4509" s="782" t="s">
        <v>17209</v>
      </c>
      <c r="I4509" s="812" t="s">
        <v>16323</v>
      </c>
      <c r="J4509" s="800">
        <v>1</v>
      </c>
      <c r="K4509" s="800">
        <v>1</v>
      </c>
      <c r="L4509" s="636">
        <v>0</v>
      </c>
      <c r="M4509" s="819">
        <v>51133.32</v>
      </c>
      <c r="N4509" s="813">
        <v>46250</v>
      </c>
      <c r="O4509" s="820">
        <f>M4509-N4509</f>
        <v>4883.32</v>
      </c>
      <c r="P4509" s="800">
        <v>9.6</v>
      </c>
      <c r="Q4509" s="812" t="s">
        <v>17210</v>
      </c>
      <c r="R4509" s="812" t="s">
        <v>15514</v>
      </c>
      <c r="S4509" s="812" t="s">
        <v>16325</v>
      </c>
      <c r="T4509" s="816">
        <v>42703.263877233796</v>
      </c>
      <c r="U4509" s="791"/>
      <c r="V4509" s="816">
        <v>42716</v>
      </c>
      <c r="W4509" s="816">
        <v>42717</v>
      </c>
      <c r="X4509" s="818" t="s">
        <v>17211</v>
      </c>
      <c r="Y4509" s="817">
        <v>46250</v>
      </c>
      <c r="Z4509" s="812" t="s">
        <v>17210</v>
      </c>
      <c r="AA4509" s="812" t="s">
        <v>15514</v>
      </c>
    </row>
    <row r="4510" spans="1:27" ht="22.5">
      <c r="A4510" s="475" t="s">
        <v>30232</v>
      </c>
      <c r="B4510" s="1182" t="s">
        <v>2995</v>
      </c>
      <c r="C4510" s="782" t="s">
        <v>2752</v>
      </c>
      <c r="D4510" s="782" t="s">
        <v>272</v>
      </c>
      <c r="E4510" s="810" t="s">
        <v>16189</v>
      </c>
      <c r="F4510" s="811">
        <v>42695</v>
      </c>
      <c r="G4510" s="811">
        <v>42695</v>
      </c>
      <c r="H4510" s="782" t="s">
        <v>17212</v>
      </c>
      <c r="I4510" s="812" t="s">
        <v>13932</v>
      </c>
      <c r="J4510" s="800">
        <v>1</v>
      </c>
      <c r="K4510" s="800">
        <v>1</v>
      </c>
      <c r="L4510" s="636">
        <v>0</v>
      </c>
      <c r="M4510" s="819">
        <v>9033.7999999999993</v>
      </c>
      <c r="N4510" s="813">
        <v>9033.7999999999993</v>
      </c>
      <c r="O4510" s="820">
        <f>M4510-N4510</f>
        <v>0</v>
      </c>
      <c r="P4510" s="800">
        <v>0</v>
      </c>
      <c r="Q4510" s="812" t="s">
        <v>17213</v>
      </c>
      <c r="R4510" s="812" t="s">
        <v>17214</v>
      </c>
      <c r="S4510" s="812"/>
      <c r="T4510" s="816">
        <v>42704.256000231479</v>
      </c>
      <c r="U4510" s="791"/>
      <c r="V4510" s="816">
        <v>42716</v>
      </c>
      <c r="W4510" s="816">
        <v>42717</v>
      </c>
      <c r="X4510" s="818" t="s">
        <v>17215</v>
      </c>
      <c r="Y4510" s="817">
        <v>9033.7999999999993</v>
      </c>
      <c r="Z4510" s="812" t="s">
        <v>17213</v>
      </c>
      <c r="AA4510" s="812" t="s">
        <v>17214</v>
      </c>
    </row>
    <row r="4511" spans="1:27" ht="78.75">
      <c r="A4511" s="475" t="s">
        <v>30233</v>
      </c>
      <c r="B4511" s="1182" t="s">
        <v>2995</v>
      </c>
      <c r="C4511" s="782" t="s">
        <v>2752</v>
      </c>
      <c r="D4511" s="661" t="s">
        <v>261</v>
      </c>
      <c r="E4511" s="810" t="s">
        <v>16189</v>
      </c>
      <c r="F4511" s="811">
        <v>42695</v>
      </c>
      <c r="G4511" s="811">
        <v>42695</v>
      </c>
      <c r="H4511" s="782" t="s">
        <v>17216</v>
      </c>
      <c r="I4511" s="812" t="s">
        <v>17217</v>
      </c>
      <c r="J4511" s="800">
        <v>2</v>
      </c>
      <c r="K4511" s="800">
        <v>2</v>
      </c>
      <c r="L4511" s="636">
        <v>0</v>
      </c>
      <c r="M4511" s="813">
        <v>148491.79999999999</v>
      </c>
      <c r="N4511" s="813">
        <v>137354.9</v>
      </c>
      <c r="O4511" s="814">
        <v>11136.9</v>
      </c>
      <c r="P4511" s="815">
        <v>7.4999999999999997E-2</v>
      </c>
      <c r="Q4511" s="812" t="s">
        <v>17218</v>
      </c>
      <c r="R4511" s="812" t="s">
        <v>2987</v>
      </c>
      <c r="S4511" s="812" t="s">
        <v>16496</v>
      </c>
      <c r="T4511" s="816">
        <v>42709.45756855324</v>
      </c>
      <c r="U4511" s="791"/>
      <c r="V4511" s="816">
        <v>42723</v>
      </c>
      <c r="W4511" s="816">
        <v>42725</v>
      </c>
      <c r="X4511" s="818" t="s">
        <v>17219</v>
      </c>
      <c r="Y4511" s="817">
        <v>137354.9</v>
      </c>
      <c r="Z4511" s="812" t="s">
        <v>16795</v>
      </c>
      <c r="AA4511" s="812" t="s">
        <v>2987</v>
      </c>
    </row>
    <row r="4512" spans="1:27" ht="78.75">
      <c r="A4512" s="475" t="s">
        <v>30234</v>
      </c>
      <c r="B4512" s="1182" t="s">
        <v>2995</v>
      </c>
      <c r="C4512" s="782" t="s">
        <v>2752</v>
      </c>
      <c r="D4512" s="661" t="s">
        <v>261</v>
      </c>
      <c r="E4512" s="810" t="s">
        <v>16189</v>
      </c>
      <c r="F4512" s="811">
        <v>42695</v>
      </c>
      <c r="G4512" s="811">
        <v>42695</v>
      </c>
      <c r="H4512" s="782" t="s">
        <v>17220</v>
      </c>
      <c r="I4512" s="812" t="s">
        <v>13734</v>
      </c>
      <c r="J4512" s="800">
        <v>2</v>
      </c>
      <c r="K4512" s="800">
        <v>2</v>
      </c>
      <c r="L4512" s="636">
        <v>0</v>
      </c>
      <c r="M4512" s="813">
        <v>49264</v>
      </c>
      <c r="N4512" s="813">
        <v>47539.76</v>
      </c>
      <c r="O4512" s="814">
        <v>1724.24</v>
      </c>
      <c r="P4512" s="815">
        <v>3.5000000000000003E-2</v>
      </c>
      <c r="Q4512" s="812" t="s">
        <v>17218</v>
      </c>
      <c r="R4512" s="812" t="s">
        <v>2987</v>
      </c>
      <c r="S4512" s="812" t="s">
        <v>16496</v>
      </c>
      <c r="T4512" s="816">
        <v>42709.458109722218</v>
      </c>
      <c r="U4512" s="791"/>
      <c r="V4512" s="816">
        <v>42723</v>
      </c>
      <c r="W4512" s="816">
        <v>42725</v>
      </c>
      <c r="X4512" s="818" t="s">
        <v>17221</v>
      </c>
      <c r="Y4512" s="817">
        <v>47539.76</v>
      </c>
      <c r="Z4512" s="812" t="s">
        <v>16795</v>
      </c>
      <c r="AA4512" s="812" t="s">
        <v>2987</v>
      </c>
    </row>
    <row r="4513" spans="1:27" ht="78.75">
      <c r="A4513" s="475" t="s">
        <v>30235</v>
      </c>
      <c r="B4513" s="1182" t="s">
        <v>2995</v>
      </c>
      <c r="C4513" s="782" t="s">
        <v>2752</v>
      </c>
      <c r="D4513" s="661" t="s">
        <v>261</v>
      </c>
      <c r="E4513" s="810" t="s">
        <v>16189</v>
      </c>
      <c r="F4513" s="811">
        <v>42695</v>
      </c>
      <c r="G4513" s="811">
        <v>42695</v>
      </c>
      <c r="H4513" s="782" t="s">
        <v>17222</v>
      </c>
      <c r="I4513" s="812" t="s">
        <v>17223</v>
      </c>
      <c r="J4513" s="800">
        <v>2</v>
      </c>
      <c r="K4513" s="800">
        <v>2</v>
      </c>
      <c r="L4513" s="636">
        <v>0</v>
      </c>
      <c r="M4513" s="813">
        <v>27588.799999999999</v>
      </c>
      <c r="N4513" s="813">
        <v>27174.98</v>
      </c>
      <c r="O4513" s="814">
        <v>413.82</v>
      </c>
      <c r="P4513" s="815">
        <v>1.4999E-2</v>
      </c>
      <c r="Q4513" s="812" t="s">
        <v>17218</v>
      </c>
      <c r="R4513" s="812" t="s">
        <v>2987</v>
      </c>
      <c r="S4513" s="812" t="s">
        <v>16496</v>
      </c>
      <c r="T4513" s="816">
        <v>42710.312519756946</v>
      </c>
      <c r="U4513" s="791"/>
      <c r="V4513" s="816">
        <v>42724</v>
      </c>
      <c r="W4513" s="816">
        <v>42727</v>
      </c>
      <c r="X4513" s="818" t="s">
        <v>17224</v>
      </c>
      <c r="Y4513" s="817">
        <v>27174.98</v>
      </c>
      <c r="Z4513" s="812" t="s">
        <v>16795</v>
      </c>
      <c r="AA4513" s="812" t="s">
        <v>2987</v>
      </c>
    </row>
    <row r="4514" spans="1:27" ht="78.75">
      <c r="A4514" s="475" t="s">
        <v>30236</v>
      </c>
      <c r="B4514" s="1182" t="s">
        <v>2995</v>
      </c>
      <c r="C4514" s="782" t="s">
        <v>2752</v>
      </c>
      <c r="D4514" s="782" t="s">
        <v>272</v>
      </c>
      <c r="E4514" s="810" t="s">
        <v>16435</v>
      </c>
      <c r="F4514" s="811">
        <v>42695</v>
      </c>
      <c r="G4514" s="811">
        <v>42695</v>
      </c>
      <c r="H4514" s="782" t="s">
        <v>17225</v>
      </c>
      <c r="I4514" s="812" t="s">
        <v>15220</v>
      </c>
      <c r="J4514" s="800">
        <v>1</v>
      </c>
      <c r="K4514" s="800">
        <v>1</v>
      </c>
      <c r="L4514" s="636">
        <v>0</v>
      </c>
      <c r="M4514" s="819">
        <v>265264</v>
      </c>
      <c r="N4514" s="813">
        <v>265223.86</v>
      </c>
      <c r="O4514" s="820">
        <f>M4514-N4514</f>
        <v>40.14000000001397</v>
      </c>
      <c r="P4514" s="800">
        <v>0.01</v>
      </c>
      <c r="Q4514" s="812" t="s">
        <v>17218</v>
      </c>
      <c r="R4514" s="812" t="s">
        <v>2987</v>
      </c>
      <c r="S4514" s="812" t="s">
        <v>16496</v>
      </c>
      <c r="T4514" s="816">
        <v>42704.255528900459</v>
      </c>
      <c r="U4514" s="791"/>
      <c r="V4514" s="816">
        <v>42717</v>
      </c>
      <c r="W4514" s="816">
        <v>42719</v>
      </c>
      <c r="X4514" s="818" t="s">
        <v>17226</v>
      </c>
      <c r="Y4514" s="817">
        <v>265223.86</v>
      </c>
      <c r="Z4514" s="812" t="s">
        <v>16795</v>
      </c>
      <c r="AA4514" s="812" t="s">
        <v>2987</v>
      </c>
    </row>
    <row r="4515" spans="1:27" ht="78.75">
      <c r="A4515" s="475" t="s">
        <v>30237</v>
      </c>
      <c r="B4515" s="1182" t="s">
        <v>2995</v>
      </c>
      <c r="C4515" s="782" t="s">
        <v>2752</v>
      </c>
      <c r="D4515" s="661" t="s">
        <v>261</v>
      </c>
      <c r="E4515" s="810" t="s">
        <v>16189</v>
      </c>
      <c r="F4515" s="811">
        <v>42695</v>
      </c>
      <c r="G4515" s="811">
        <v>42695</v>
      </c>
      <c r="H4515" s="782" t="s">
        <v>17227</v>
      </c>
      <c r="I4515" s="812" t="s">
        <v>17228</v>
      </c>
      <c r="J4515" s="800">
        <v>3</v>
      </c>
      <c r="K4515" s="800">
        <v>3</v>
      </c>
      <c r="L4515" s="636">
        <v>0</v>
      </c>
      <c r="M4515" s="813">
        <v>60840</v>
      </c>
      <c r="N4515" s="813">
        <v>40154</v>
      </c>
      <c r="O4515" s="814">
        <v>20686</v>
      </c>
      <c r="P4515" s="815">
        <v>0.34000599999999997</v>
      </c>
      <c r="Q4515" s="812" t="s">
        <v>17218</v>
      </c>
      <c r="R4515" s="812" t="s">
        <v>2987</v>
      </c>
      <c r="S4515" s="812" t="s">
        <v>16496</v>
      </c>
      <c r="T4515" s="816">
        <v>42712.290726886575</v>
      </c>
      <c r="U4515" s="791"/>
      <c r="V4515" s="816">
        <v>42724</v>
      </c>
      <c r="W4515" s="816">
        <v>42727</v>
      </c>
      <c r="X4515" s="818" t="s">
        <v>17229</v>
      </c>
      <c r="Y4515" s="817">
        <v>40154</v>
      </c>
      <c r="Z4515" s="812" t="s">
        <v>16795</v>
      </c>
      <c r="AA4515" s="812" t="s">
        <v>2987</v>
      </c>
    </row>
    <row r="4516" spans="1:27" ht="78.75">
      <c r="A4516" s="475" t="s">
        <v>30238</v>
      </c>
      <c r="B4516" s="1182" t="s">
        <v>2995</v>
      </c>
      <c r="C4516" s="782" t="s">
        <v>2752</v>
      </c>
      <c r="D4516" s="782" t="s">
        <v>272</v>
      </c>
      <c r="E4516" s="810" t="s">
        <v>16189</v>
      </c>
      <c r="F4516" s="811">
        <v>42695</v>
      </c>
      <c r="G4516" s="811">
        <v>42695</v>
      </c>
      <c r="H4516" s="782" t="s">
        <v>17230</v>
      </c>
      <c r="I4516" s="812" t="s">
        <v>13880</v>
      </c>
      <c r="J4516" s="800">
        <v>1</v>
      </c>
      <c r="K4516" s="800">
        <v>1</v>
      </c>
      <c r="L4516" s="636">
        <v>0</v>
      </c>
      <c r="M4516" s="819">
        <v>40560</v>
      </c>
      <c r="N4516" s="813">
        <v>40543.800000000003</v>
      </c>
      <c r="O4516" s="820">
        <f>M4516-N4516</f>
        <v>16.19999999999709</v>
      </c>
      <c r="P4516" s="800">
        <v>0.04</v>
      </c>
      <c r="Q4516" s="812" t="s">
        <v>17218</v>
      </c>
      <c r="R4516" s="812" t="s">
        <v>2987</v>
      </c>
      <c r="S4516" s="812" t="s">
        <v>16496</v>
      </c>
      <c r="T4516" s="816">
        <v>42706.252219212962</v>
      </c>
      <c r="U4516" s="791"/>
      <c r="V4516" s="816">
        <v>42718</v>
      </c>
      <c r="W4516" s="816">
        <v>42723</v>
      </c>
      <c r="X4516" s="818" t="s">
        <v>17231</v>
      </c>
      <c r="Y4516" s="817">
        <v>40543.800000000003</v>
      </c>
      <c r="Z4516" s="812" t="s">
        <v>16795</v>
      </c>
      <c r="AA4516" s="812" t="s">
        <v>2987</v>
      </c>
    </row>
    <row r="4517" spans="1:27" ht="78.75">
      <c r="A4517" s="475" t="s">
        <v>30239</v>
      </c>
      <c r="B4517" s="1182" t="s">
        <v>2995</v>
      </c>
      <c r="C4517" s="782" t="s">
        <v>2752</v>
      </c>
      <c r="D4517" s="661" t="s">
        <v>261</v>
      </c>
      <c r="E4517" s="810" t="s">
        <v>16189</v>
      </c>
      <c r="F4517" s="811">
        <v>42695</v>
      </c>
      <c r="G4517" s="811">
        <v>42695</v>
      </c>
      <c r="H4517" s="782" t="s">
        <v>17232</v>
      </c>
      <c r="I4517" s="812" t="s">
        <v>17233</v>
      </c>
      <c r="J4517" s="800">
        <v>2</v>
      </c>
      <c r="K4517" s="800">
        <v>2</v>
      </c>
      <c r="L4517" s="636">
        <v>0</v>
      </c>
      <c r="M4517" s="813">
        <v>23400</v>
      </c>
      <c r="N4517" s="813">
        <v>19070.900000000001</v>
      </c>
      <c r="O4517" s="814">
        <v>4329.1000000000004</v>
      </c>
      <c r="P4517" s="815">
        <v>0.185004</v>
      </c>
      <c r="Q4517" s="812" t="s">
        <v>17218</v>
      </c>
      <c r="R4517" s="812" t="s">
        <v>2987</v>
      </c>
      <c r="S4517" s="812" t="s">
        <v>16496</v>
      </c>
      <c r="T4517" s="816">
        <v>42713.164363425924</v>
      </c>
      <c r="U4517" s="791"/>
      <c r="V4517" s="816">
        <v>42726</v>
      </c>
      <c r="W4517" s="816">
        <v>42730</v>
      </c>
      <c r="X4517" s="818" t="s">
        <v>17234</v>
      </c>
      <c r="Y4517" s="817">
        <v>19070.900000000001</v>
      </c>
      <c r="Z4517" s="812" t="s">
        <v>16795</v>
      </c>
      <c r="AA4517" s="812" t="s">
        <v>2987</v>
      </c>
    </row>
    <row r="4518" spans="1:27" ht="112.5">
      <c r="A4518" s="475" t="s">
        <v>30240</v>
      </c>
      <c r="B4518" s="1182" t="s">
        <v>2995</v>
      </c>
      <c r="C4518" s="782" t="s">
        <v>2752</v>
      </c>
      <c r="D4518" s="782" t="s">
        <v>272</v>
      </c>
      <c r="E4518" s="810" t="s">
        <v>16189</v>
      </c>
      <c r="F4518" s="811">
        <v>42696</v>
      </c>
      <c r="G4518" s="811">
        <v>42696</v>
      </c>
      <c r="H4518" s="782" t="s">
        <v>17235</v>
      </c>
      <c r="I4518" s="812" t="s">
        <v>14219</v>
      </c>
      <c r="J4518" s="800">
        <v>1</v>
      </c>
      <c r="K4518" s="800">
        <v>1</v>
      </c>
      <c r="L4518" s="636">
        <v>0</v>
      </c>
      <c r="M4518" s="819">
        <v>34582.5</v>
      </c>
      <c r="N4518" s="813">
        <v>34207.5</v>
      </c>
      <c r="O4518" s="820">
        <f>M4518-N4518</f>
        <v>375</v>
      </c>
      <c r="P4518" s="800">
        <v>1.1000000000000001</v>
      </c>
      <c r="Q4518" s="812" t="s">
        <v>15228</v>
      </c>
      <c r="R4518" s="812" t="s">
        <v>2570</v>
      </c>
      <c r="S4518" s="812" t="s">
        <v>17236</v>
      </c>
      <c r="T4518" s="816">
        <v>42704.48225228009</v>
      </c>
      <c r="U4518" s="791"/>
      <c r="V4518" s="816">
        <v>42718</v>
      </c>
      <c r="W4518" s="816">
        <v>42723</v>
      </c>
      <c r="X4518" s="818" t="s">
        <v>17237</v>
      </c>
      <c r="Y4518" s="817">
        <v>34207.5</v>
      </c>
      <c r="Z4518" s="812" t="s">
        <v>15228</v>
      </c>
      <c r="AA4518" s="812" t="s">
        <v>2570</v>
      </c>
    </row>
    <row r="4519" spans="1:27" ht="90">
      <c r="A4519" s="475" t="s">
        <v>30241</v>
      </c>
      <c r="B4519" s="1182" t="s">
        <v>2995</v>
      </c>
      <c r="C4519" s="782" t="s">
        <v>2752</v>
      </c>
      <c r="D4519" s="782" t="s">
        <v>272</v>
      </c>
      <c r="E4519" s="810" t="s">
        <v>15375</v>
      </c>
      <c r="F4519" s="811">
        <v>42696</v>
      </c>
      <c r="G4519" s="811">
        <v>42696</v>
      </c>
      <c r="H4519" s="782" t="s">
        <v>17238</v>
      </c>
      <c r="I4519" s="812" t="s">
        <v>17239</v>
      </c>
      <c r="J4519" s="800">
        <v>1</v>
      </c>
      <c r="K4519" s="800">
        <v>1</v>
      </c>
      <c r="L4519" s="636">
        <v>0</v>
      </c>
      <c r="M4519" s="819">
        <v>903301.56</v>
      </c>
      <c r="N4519" s="813">
        <v>903000</v>
      </c>
      <c r="O4519" s="820">
        <f>M4519-N4519</f>
        <v>301.56000000005588</v>
      </c>
      <c r="P4519" s="800">
        <v>0.03</v>
      </c>
      <c r="Q4519" s="812" t="s">
        <v>16778</v>
      </c>
      <c r="R4519" s="812" t="s">
        <v>15372</v>
      </c>
      <c r="S4519" s="812" t="s">
        <v>16396</v>
      </c>
      <c r="T4519" s="816">
        <v>42706.442449537033</v>
      </c>
      <c r="U4519" s="791"/>
      <c r="V4519" s="816">
        <v>42718</v>
      </c>
      <c r="W4519" s="816">
        <v>42723</v>
      </c>
      <c r="X4519" s="818" t="s">
        <v>17240</v>
      </c>
      <c r="Y4519" s="817">
        <v>903000</v>
      </c>
      <c r="Z4519" s="812" t="s">
        <v>16778</v>
      </c>
      <c r="AA4519" s="812" t="s">
        <v>15372</v>
      </c>
    </row>
    <row r="4520" spans="1:27" ht="112.5">
      <c r="A4520" s="475" t="s">
        <v>30242</v>
      </c>
      <c r="B4520" s="1182" t="s">
        <v>2995</v>
      </c>
      <c r="C4520" s="782" t="s">
        <v>2752</v>
      </c>
      <c r="D4520" s="782" t="s">
        <v>272</v>
      </c>
      <c r="E4520" s="810" t="s">
        <v>17241</v>
      </c>
      <c r="F4520" s="811">
        <v>42696</v>
      </c>
      <c r="G4520" s="811">
        <v>42696</v>
      </c>
      <c r="H4520" s="782" t="s">
        <v>17242</v>
      </c>
      <c r="I4520" s="812" t="s">
        <v>13938</v>
      </c>
      <c r="J4520" s="800">
        <v>1</v>
      </c>
      <c r="K4520" s="800">
        <v>1</v>
      </c>
      <c r="L4520" s="636">
        <v>0</v>
      </c>
      <c r="M4520" s="819">
        <v>216250</v>
      </c>
      <c r="N4520" s="813">
        <v>214750</v>
      </c>
      <c r="O4520" s="820">
        <f>M4520-N4520</f>
        <v>1500</v>
      </c>
      <c r="P4520" s="800">
        <v>0.7</v>
      </c>
      <c r="Q4520" s="812" t="s">
        <v>15228</v>
      </c>
      <c r="R4520" s="812" t="s">
        <v>2570</v>
      </c>
      <c r="S4520" s="812" t="s">
        <v>17236</v>
      </c>
      <c r="T4520" s="816">
        <v>42706.25226721065</v>
      </c>
      <c r="U4520" s="791"/>
      <c r="V4520" s="816">
        <v>42718</v>
      </c>
      <c r="W4520" s="816">
        <v>42723</v>
      </c>
      <c r="X4520" s="818" t="s">
        <v>17243</v>
      </c>
      <c r="Y4520" s="817">
        <v>214750</v>
      </c>
      <c r="Z4520" s="812" t="s">
        <v>15228</v>
      </c>
      <c r="AA4520" s="812" t="s">
        <v>2570</v>
      </c>
    </row>
    <row r="4521" spans="1:27" ht="112.5">
      <c r="A4521" s="475" t="s">
        <v>30243</v>
      </c>
      <c r="B4521" s="1182" t="s">
        <v>2995</v>
      </c>
      <c r="C4521" s="782" t="s">
        <v>2752</v>
      </c>
      <c r="D4521" s="782" t="s">
        <v>272</v>
      </c>
      <c r="E4521" s="810" t="s">
        <v>16189</v>
      </c>
      <c r="F4521" s="811">
        <v>42702</v>
      </c>
      <c r="G4521" s="811">
        <v>42702</v>
      </c>
      <c r="H4521" s="782" t="s">
        <v>17244</v>
      </c>
      <c r="I4521" s="812" t="s">
        <v>17245</v>
      </c>
      <c r="J4521" s="800">
        <v>1</v>
      </c>
      <c r="K4521" s="800">
        <v>1</v>
      </c>
      <c r="L4521" s="636">
        <v>0</v>
      </c>
      <c r="M4521" s="819">
        <v>143079.20000000001</v>
      </c>
      <c r="N4521" s="813">
        <v>106344</v>
      </c>
      <c r="O4521" s="820">
        <f>M4521-N4521</f>
        <v>36735.200000000012</v>
      </c>
      <c r="P4521" s="800">
        <v>2.5</v>
      </c>
      <c r="Q4521" s="812" t="s">
        <v>15228</v>
      </c>
      <c r="R4521" s="812" t="s">
        <v>2570</v>
      </c>
      <c r="S4521" s="812" t="s">
        <v>17236</v>
      </c>
      <c r="T4521" s="816">
        <v>42710.294541516203</v>
      </c>
      <c r="U4521" s="791"/>
      <c r="V4521" s="816">
        <v>42723</v>
      </c>
      <c r="W4521" s="816">
        <v>42726</v>
      </c>
      <c r="X4521" s="818" t="s">
        <v>17246</v>
      </c>
      <c r="Y4521" s="817">
        <v>106344</v>
      </c>
      <c r="Z4521" s="812" t="s">
        <v>15228</v>
      </c>
      <c r="AA4521" s="812" t="s">
        <v>2570</v>
      </c>
    </row>
    <row r="4522" spans="1:27" ht="112.5">
      <c r="A4522" s="475" t="s">
        <v>30244</v>
      </c>
      <c r="B4522" s="1182" t="s">
        <v>2995</v>
      </c>
      <c r="C4522" s="782" t="s">
        <v>2752</v>
      </c>
      <c r="D4522" s="782" t="s">
        <v>272</v>
      </c>
      <c r="E4522" s="810" t="s">
        <v>17247</v>
      </c>
      <c r="F4522" s="811">
        <v>42702</v>
      </c>
      <c r="G4522" s="811">
        <v>42702</v>
      </c>
      <c r="H4522" s="782" t="s">
        <v>17248</v>
      </c>
      <c r="I4522" s="812" t="s">
        <v>14219</v>
      </c>
      <c r="J4522" s="800">
        <v>1</v>
      </c>
      <c r="K4522" s="800">
        <v>1</v>
      </c>
      <c r="L4522" s="636">
        <v>0</v>
      </c>
      <c r="M4522" s="819">
        <v>193829.05</v>
      </c>
      <c r="N4522" s="813">
        <v>191999.3</v>
      </c>
      <c r="O4522" s="820">
        <f>M4522-N4522</f>
        <v>1829.75</v>
      </c>
      <c r="P4522" s="800">
        <v>0.9</v>
      </c>
      <c r="Q4522" s="812" t="s">
        <v>15228</v>
      </c>
      <c r="R4522" s="812" t="s">
        <v>2570</v>
      </c>
      <c r="S4522" s="812" t="s">
        <v>17236</v>
      </c>
      <c r="T4522" s="816">
        <v>42710.295033761569</v>
      </c>
      <c r="U4522" s="791"/>
      <c r="V4522" s="816">
        <v>42724</v>
      </c>
      <c r="W4522" s="816">
        <v>42727</v>
      </c>
      <c r="X4522" s="818" t="s">
        <v>17249</v>
      </c>
      <c r="Y4522" s="817">
        <v>191999.3</v>
      </c>
      <c r="Z4522" s="812" t="s">
        <v>15228</v>
      </c>
      <c r="AA4522" s="812" t="s">
        <v>2570</v>
      </c>
    </row>
    <row r="4523" spans="1:27" ht="78.75">
      <c r="A4523" s="475" t="s">
        <v>30245</v>
      </c>
      <c r="B4523" s="1182" t="s">
        <v>2995</v>
      </c>
      <c r="C4523" s="782" t="s">
        <v>2752</v>
      </c>
      <c r="D4523" s="782" t="s">
        <v>272</v>
      </c>
      <c r="E4523" s="810" t="s">
        <v>16189</v>
      </c>
      <c r="F4523" s="811">
        <v>42702</v>
      </c>
      <c r="G4523" s="811">
        <v>42702</v>
      </c>
      <c r="H4523" s="782" t="s">
        <v>17250</v>
      </c>
      <c r="I4523" s="812" t="s">
        <v>13880</v>
      </c>
      <c r="J4523" s="800">
        <v>1</v>
      </c>
      <c r="K4523" s="800">
        <v>1</v>
      </c>
      <c r="L4523" s="636">
        <v>0</v>
      </c>
      <c r="M4523" s="813">
        <v>21840</v>
      </c>
      <c r="N4523" s="813">
        <v>21730.799999999999</v>
      </c>
      <c r="O4523" s="814">
        <v>109.2</v>
      </c>
      <c r="P4523" s="815">
        <v>5.0000000000000001E-3</v>
      </c>
      <c r="Q4523" s="812" t="s">
        <v>17218</v>
      </c>
      <c r="R4523" s="812" t="s">
        <v>2987</v>
      </c>
      <c r="S4523" s="812" t="s">
        <v>16496</v>
      </c>
      <c r="T4523" s="816">
        <v>42717.184797766204</v>
      </c>
      <c r="U4523" s="791"/>
      <c r="V4523" s="816">
        <v>42731</v>
      </c>
      <c r="W4523" s="816">
        <v>42732</v>
      </c>
      <c r="X4523" s="818" t="s">
        <v>17251</v>
      </c>
      <c r="Y4523" s="817">
        <v>21730.799999999999</v>
      </c>
      <c r="Z4523" s="812" t="s">
        <v>16795</v>
      </c>
      <c r="AA4523" s="812" t="s">
        <v>2987</v>
      </c>
    </row>
    <row r="4524" spans="1:27" ht="112.5">
      <c r="A4524" s="475" t="s">
        <v>30246</v>
      </c>
      <c r="B4524" s="1182" t="s">
        <v>2995</v>
      </c>
      <c r="C4524" s="782" t="s">
        <v>2752</v>
      </c>
      <c r="D4524" s="782" t="s">
        <v>272</v>
      </c>
      <c r="E4524" s="810" t="s">
        <v>17252</v>
      </c>
      <c r="F4524" s="811">
        <v>42702</v>
      </c>
      <c r="G4524" s="811">
        <v>42702</v>
      </c>
      <c r="H4524" s="782" t="s">
        <v>17253</v>
      </c>
      <c r="I4524" s="812" t="s">
        <v>16311</v>
      </c>
      <c r="J4524" s="800">
        <v>1</v>
      </c>
      <c r="K4524" s="800">
        <v>1</v>
      </c>
      <c r="L4524" s="636">
        <v>0</v>
      </c>
      <c r="M4524" s="819">
        <v>65666.64</v>
      </c>
      <c r="N4524" s="813">
        <v>58999.92</v>
      </c>
      <c r="O4524" s="820">
        <f>M4524-N4524</f>
        <v>6666.7200000000012</v>
      </c>
      <c r="P4524" s="800">
        <v>1</v>
      </c>
      <c r="Q4524" s="812" t="s">
        <v>15228</v>
      </c>
      <c r="R4524" s="812" t="s">
        <v>2570</v>
      </c>
      <c r="S4524" s="812" t="s">
        <v>17236</v>
      </c>
      <c r="T4524" s="816">
        <v>42712.462185798606</v>
      </c>
      <c r="U4524" s="791"/>
      <c r="V4524" s="816">
        <v>42726</v>
      </c>
      <c r="W4524" s="816">
        <v>42730</v>
      </c>
      <c r="X4524" s="818" t="s">
        <v>17254</v>
      </c>
      <c r="Y4524" s="817">
        <v>58999.92</v>
      </c>
      <c r="Z4524" s="812" t="s">
        <v>15228</v>
      </c>
      <c r="AA4524" s="812" t="s">
        <v>2570</v>
      </c>
    </row>
    <row r="4525" spans="1:27" ht="90">
      <c r="A4525" s="475" t="s">
        <v>30247</v>
      </c>
      <c r="B4525" s="1182" t="s">
        <v>2995</v>
      </c>
      <c r="C4525" s="782" t="s">
        <v>2752</v>
      </c>
      <c r="D4525" s="661" t="s">
        <v>261</v>
      </c>
      <c r="E4525" s="810" t="s">
        <v>15375</v>
      </c>
      <c r="F4525" s="811">
        <v>42702</v>
      </c>
      <c r="G4525" s="811">
        <v>42702</v>
      </c>
      <c r="H4525" s="782" t="s">
        <v>17255</v>
      </c>
      <c r="I4525" s="812" t="s">
        <v>17256</v>
      </c>
      <c r="J4525" s="800">
        <v>2</v>
      </c>
      <c r="K4525" s="800">
        <v>2</v>
      </c>
      <c r="L4525" s="636">
        <v>0</v>
      </c>
      <c r="M4525" s="813">
        <v>671152</v>
      </c>
      <c r="N4525" s="813">
        <v>664440</v>
      </c>
      <c r="O4525" s="814">
        <v>6712</v>
      </c>
      <c r="P4525" s="815">
        <v>0.01</v>
      </c>
      <c r="Q4525" s="812" t="s">
        <v>13696</v>
      </c>
      <c r="R4525" s="812" t="s">
        <v>16673</v>
      </c>
      <c r="S4525" s="812" t="s">
        <v>17257</v>
      </c>
      <c r="T4525" s="816">
        <v>42717.223682604163</v>
      </c>
      <c r="U4525" s="791"/>
      <c r="V4525" s="821">
        <v>42731</v>
      </c>
      <c r="W4525" s="821">
        <v>42734</v>
      </c>
      <c r="X4525" s="818" t="s">
        <v>17258</v>
      </c>
      <c r="Y4525" s="817">
        <v>664440</v>
      </c>
      <c r="Z4525" s="812" t="s">
        <v>13696</v>
      </c>
      <c r="AA4525" s="812" t="s">
        <v>16673</v>
      </c>
    </row>
    <row r="4526" spans="1:27" ht="78.75">
      <c r="A4526" s="475" t="s">
        <v>30248</v>
      </c>
      <c r="B4526" s="1182" t="s">
        <v>2995</v>
      </c>
      <c r="C4526" s="782" t="s">
        <v>2752</v>
      </c>
      <c r="D4526" s="782" t="s">
        <v>272</v>
      </c>
      <c r="E4526" s="810" t="s">
        <v>16189</v>
      </c>
      <c r="F4526" s="811">
        <v>42709</v>
      </c>
      <c r="G4526" s="811">
        <v>42709</v>
      </c>
      <c r="H4526" s="782" t="s">
        <v>17259</v>
      </c>
      <c r="I4526" s="812" t="s">
        <v>17260</v>
      </c>
      <c r="J4526" s="800">
        <v>1</v>
      </c>
      <c r="K4526" s="800">
        <v>1</v>
      </c>
      <c r="L4526" s="636">
        <v>0</v>
      </c>
      <c r="M4526" s="819">
        <v>41365</v>
      </c>
      <c r="N4526" s="813">
        <v>41327.11</v>
      </c>
      <c r="O4526" s="820">
        <f>M4526-N4526</f>
        <v>37.889999999999418</v>
      </c>
      <c r="P4526" s="800">
        <v>0.09</v>
      </c>
      <c r="Q4526" s="812" t="s">
        <v>17218</v>
      </c>
      <c r="R4526" s="812" t="s">
        <v>2987</v>
      </c>
      <c r="S4526" s="812" t="s">
        <v>16496</v>
      </c>
      <c r="T4526" s="816">
        <v>42717.41155315972</v>
      </c>
      <c r="U4526" s="791"/>
      <c r="V4526" s="816">
        <v>42731</v>
      </c>
      <c r="W4526" s="816">
        <v>42732</v>
      </c>
      <c r="X4526" s="818" t="s">
        <v>17261</v>
      </c>
      <c r="Y4526" s="817">
        <v>41327.11</v>
      </c>
      <c r="Z4526" s="812" t="s">
        <v>16795</v>
      </c>
      <c r="AA4526" s="812" t="s">
        <v>2987</v>
      </c>
    </row>
    <row r="4527" spans="1:27" ht="78.75">
      <c r="A4527" s="475" t="s">
        <v>30249</v>
      </c>
      <c r="B4527" s="1182" t="s">
        <v>2995</v>
      </c>
      <c r="C4527" s="782" t="s">
        <v>2752</v>
      </c>
      <c r="D4527" s="782" t="s">
        <v>272</v>
      </c>
      <c r="E4527" s="810" t="s">
        <v>16537</v>
      </c>
      <c r="F4527" s="811">
        <v>42709</v>
      </c>
      <c r="G4527" s="811">
        <v>42709</v>
      </c>
      <c r="H4527" s="782" t="s">
        <v>17262</v>
      </c>
      <c r="I4527" s="812" t="s">
        <v>17263</v>
      </c>
      <c r="J4527" s="800">
        <v>1</v>
      </c>
      <c r="K4527" s="800">
        <v>1</v>
      </c>
      <c r="L4527" s="636">
        <v>0</v>
      </c>
      <c r="M4527" s="819">
        <v>1240042.02</v>
      </c>
      <c r="N4527" s="800">
        <v>1229240</v>
      </c>
      <c r="O4527" s="820">
        <f>M4527-N4527</f>
        <v>10802.020000000019</v>
      </c>
      <c r="P4527" s="800">
        <v>0.9</v>
      </c>
      <c r="Q4527" s="812" t="s">
        <v>17264</v>
      </c>
      <c r="R4527" s="812" t="s">
        <v>17265</v>
      </c>
      <c r="S4527" s="812" t="s">
        <v>17266</v>
      </c>
      <c r="T4527" s="816">
        <v>42720.318175381944</v>
      </c>
      <c r="U4527" s="791"/>
      <c r="V4527" s="821">
        <v>42732</v>
      </c>
      <c r="W4527" s="821">
        <v>42734</v>
      </c>
      <c r="X4527" s="818" t="s">
        <v>17267</v>
      </c>
      <c r="Y4527" s="822">
        <v>1229240</v>
      </c>
      <c r="Z4527" s="812" t="s">
        <v>17264</v>
      </c>
      <c r="AA4527" s="812" t="s">
        <v>17265</v>
      </c>
    </row>
    <row r="4528" spans="1:27" ht="135">
      <c r="A4528" s="475" t="s">
        <v>30250</v>
      </c>
      <c r="B4528" s="1183" t="s">
        <v>17268</v>
      </c>
      <c r="C4528" s="509" t="s">
        <v>17269</v>
      </c>
      <c r="D4528" s="509" t="s">
        <v>265</v>
      </c>
      <c r="E4528" s="438" t="s">
        <v>17270</v>
      </c>
      <c r="F4528" s="509" t="s">
        <v>17271</v>
      </c>
      <c r="G4528" s="439">
        <v>42415.709722222222</v>
      </c>
      <c r="H4528" s="823" t="s">
        <v>17272</v>
      </c>
      <c r="I4528" s="438" t="s">
        <v>17273</v>
      </c>
      <c r="J4528" s="824">
        <v>1</v>
      </c>
      <c r="K4528" s="824">
        <v>1</v>
      </c>
      <c r="L4528" s="824">
        <v>0</v>
      </c>
      <c r="M4528" s="825">
        <v>610000</v>
      </c>
      <c r="N4528" s="826">
        <v>610000</v>
      </c>
      <c r="O4528" s="826">
        <f t="shared" ref="O4528:O4591" si="149">M4528-N4528</f>
        <v>0</v>
      </c>
      <c r="P4528" s="826">
        <f t="shared" ref="P4528:P4591" si="150">(O4528*100)/M4528</f>
        <v>0</v>
      </c>
      <c r="Q4528" s="438" t="s">
        <v>3000</v>
      </c>
      <c r="R4528" s="438" t="s">
        <v>1363</v>
      </c>
      <c r="S4528" s="438" t="s">
        <v>17274</v>
      </c>
      <c r="T4528" s="439">
        <v>42415.709792210648</v>
      </c>
      <c r="U4528" s="438">
        <v>0</v>
      </c>
      <c r="V4528" s="439">
        <v>42424</v>
      </c>
      <c r="W4528" s="439">
        <v>42424.158333333333</v>
      </c>
      <c r="X4528" s="823" t="s">
        <v>17275</v>
      </c>
      <c r="Y4528" s="827">
        <v>610000</v>
      </c>
      <c r="Z4528" s="438" t="s">
        <v>3000</v>
      </c>
      <c r="AA4528" s="443" t="s">
        <v>1363</v>
      </c>
    </row>
    <row r="4529" spans="1:27" ht="135">
      <c r="A4529" s="475" t="s">
        <v>30251</v>
      </c>
      <c r="B4529" s="1183" t="s">
        <v>17268</v>
      </c>
      <c r="C4529" s="509" t="s">
        <v>17269</v>
      </c>
      <c r="D4529" s="509" t="s">
        <v>830</v>
      </c>
      <c r="E4529" s="438" t="s">
        <v>17276</v>
      </c>
      <c r="F4529" s="509">
        <v>42390.505844907399</v>
      </c>
      <c r="G4529" s="439" t="s">
        <v>2770</v>
      </c>
      <c r="H4529" s="823" t="s">
        <v>2770</v>
      </c>
      <c r="I4529" s="438" t="s">
        <v>17277</v>
      </c>
      <c r="J4529" s="824" t="s">
        <v>10</v>
      </c>
      <c r="K4529" s="824">
        <v>1</v>
      </c>
      <c r="L4529" s="824">
        <v>0</v>
      </c>
      <c r="M4529" s="825">
        <v>199004.4</v>
      </c>
      <c r="N4529" s="826">
        <v>199004.4</v>
      </c>
      <c r="O4529" s="826">
        <f t="shared" si="149"/>
        <v>0</v>
      </c>
      <c r="P4529" s="826">
        <f t="shared" si="150"/>
        <v>0</v>
      </c>
      <c r="Q4529" s="438" t="s">
        <v>17278</v>
      </c>
      <c r="R4529" s="438" t="s">
        <v>17279</v>
      </c>
      <c r="S4529" s="438" t="s">
        <v>17280</v>
      </c>
      <c r="T4529" s="439" t="s">
        <v>2770</v>
      </c>
      <c r="U4529" s="438">
        <v>0</v>
      </c>
      <c r="V4529" s="439" t="s">
        <v>642</v>
      </c>
      <c r="W4529" s="439" t="s">
        <v>692</v>
      </c>
      <c r="X4529" s="823" t="s">
        <v>17281</v>
      </c>
      <c r="Y4529" s="827">
        <v>199004.4</v>
      </c>
      <c r="Z4529" s="438" t="s">
        <v>17278</v>
      </c>
      <c r="AA4529" s="443" t="s">
        <v>17279</v>
      </c>
    </row>
    <row r="4530" spans="1:27" ht="135">
      <c r="A4530" s="475" t="s">
        <v>30252</v>
      </c>
      <c r="B4530" s="1183" t="s">
        <v>17268</v>
      </c>
      <c r="C4530" s="509" t="s">
        <v>17269</v>
      </c>
      <c r="D4530" s="509" t="s">
        <v>830</v>
      </c>
      <c r="E4530" s="438" t="s">
        <v>17276</v>
      </c>
      <c r="F4530" s="509">
        <v>42390.505844907399</v>
      </c>
      <c r="G4530" s="439" t="s">
        <v>2770</v>
      </c>
      <c r="H4530" s="823" t="s">
        <v>2770</v>
      </c>
      <c r="I4530" s="438" t="s">
        <v>17277</v>
      </c>
      <c r="J4530" s="824" t="s">
        <v>10</v>
      </c>
      <c r="K4530" s="824">
        <v>1</v>
      </c>
      <c r="L4530" s="824">
        <v>0</v>
      </c>
      <c r="M4530" s="825">
        <v>293745.36</v>
      </c>
      <c r="N4530" s="826">
        <v>293745.36</v>
      </c>
      <c r="O4530" s="826">
        <f t="shared" si="149"/>
        <v>0</v>
      </c>
      <c r="P4530" s="826">
        <f t="shared" si="150"/>
        <v>0</v>
      </c>
      <c r="Q4530" s="438" t="s">
        <v>17282</v>
      </c>
      <c r="R4530" s="438" t="s">
        <v>17283</v>
      </c>
      <c r="S4530" s="438" t="s">
        <v>17284</v>
      </c>
      <c r="T4530" s="439" t="s">
        <v>2770</v>
      </c>
      <c r="U4530" s="438">
        <v>0</v>
      </c>
      <c r="V4530" s="439" t="s">
        <v>840</v>
      </c>
      <c r="W4530" s="439" t="s">
        <v>840</v>
      </c>
      <c r="X4530" s="823" t="s">
        <v>17285</v>
      </c>
      <c r="Y4530" s="827">
        <v>293745.36</v>
      </c>
      <c r="Z4530" s="438" t="s">
        <v>17282</v>
      </c>
      <c r="AA4530" s="443" t="s">
        <v>17283</v>
      </c>
    </row>
    <row r="4531" spans="1:27" ht="135">
      <c r="A4531" s="475" t="s">
        <v>30253</v>
      </c>
      <c r="B4531" s="1183" t="s">
        <v>17268</v>
      </c>
      <c r="C4531" s="509" t="s">
        <v>17269</v>
      </c>
      <c r="D4531" s="509" t="s">
        <v>272</v>
      </c>
      <c r="E4531" s="438" t="s">
        <v>17286</v>
      </c>
      <c r="F4531" s="828">
        <v>42339</v>
      </c>
      <c r="G4531" s="439">
        <v>42360.490277777775</v>
      </c>
      <c r="H4531" s="823" t="s">
        <v>17287</v>
      </c>
      <c r="I4531" s="438" t="s">
        <v>17288</v>
      </c>
      <c r="J4531" s="824">
        <v>1</v>
      </c>
      <c r="K4531" s="824">
        <v>1</v>
      </c>
      <c r="L4531" s="824">
        <v>0</v>
      </c>
      <c r="M4531" s="825">
        <v>2890332.4</v>
      </c>
      <c r="N4531" s="826">
        <v>2881353</v>
      </c>
      <c r="O4531" s="826">
        <f t="shared" si="149"/>
        <v>8979.3999999999069</v>
      </c>
      <c r="P4531" s="826">
        <f t="shared" si="150"/>
        <v>0.31067014991078212</v>
      </c>
      <c r="Q4531" s="438" t="s">
        <v>17289</v>
      </c>
      <c r="R4531" s="438" t="s">
        <v>17290</v>
      </c>
      <c r="S4531" s="438" t="s">
        <v>17291</v>
      </c>
      <c r="T4531" s="439">
        <v>42379.708333333328</v>
      </c>
      <c r="U4531" s="438">
        <v>0</v>
      </c>
      <c r="V4531" s="439">
        <v>42394</v>
      </c>
      <c r="W4531" s="439">
        <v>42394.238888888889</v>
      </c>
      <c r="X4531" s="823" t="s">
        <v>17292</v>
      </c>
      <c r="Y4531" s="827">
        <v>2881353</v>
      </c>
      <c r="Z4531" s="438" t="s">
        <v>17289</v>
      </c>
      <c r="AA4531" s="443" t="s">
        <v>17290</v>
      </c>
    </row>
    <row r="4532" spans="1:27" ht="135">
      <c r="A4532" s="475" t="s">
        <v>30254</v>
      </c>
      <c r="B4532" s="1183" t="s">
        <v>17268</v>
      </c>
      <c r="C4532" s="509" t="s">
        <v>17269</v>
      </c>
      <c r="D4532" s="509" t="s">
        <v>272</v>
      </c>
      <c r="E4532" s="438" t="s">
        <v>17293</v>
      </c>
      <c r="F4532" s="828">
        <v>42339</v>
      </c>
      <c r="G4532" s="439">
        <v>42360.625</v>
      </c>
      <c r="H4532" s="823" t="s">
        <v>17294</v>
      </c>
      <c r="I4532" s="438" t="s">
        <v>17295</v>
      </c>
      <c r="J4532" s="824">
        <v>1</v>
      </c>
      <c r="K4532" s="824">
        <v>1</v>
      </c>
      <c r="L4532" s="824">
        <v>0</v>
      </c>
      <c r="M4532" s="825">
        <v>277833.39</v>
      </c>
      <c r="N4532" s="826">
        <v>277833.39</v>
      </c>
      <c r="O4532" s="826">
        <f t="shared" si="149"/>
        <v>0</v>
      </c>
      <c r="P4532" s="826">
        <f t="shared" si="150"/>
        <v>0</v>
      </c>
      <c r="Q4532" s="438" t="s">
        <v>17296</v>
      </c>
      <c r="R4532" s="438" t="s">
        <v>17297</v>
      </c>
      <c r="S4532" s="438" t="s">
        <v>17298</v>
      </c>
      <c r="T4532" s="439">
        <v>42379.708333333328</v>
      </c>
      <c r="U4532" s="438">
        <v>0</v>
      </c>
      <c r="V4532" s="439">
        <v>42394</v>
      </c>
      <c r="W4532" s="439">
        <v>42394.2</v>
      </c>
      <c r="X4532" s="823" t="s">
        <v>17299</v>
      </c>
      <c r="Y4532" s="827">
        <v>277833.39</v>
      </c>
      <c r="Z4532" s="438" t="s">
        <v>17296</v>
      </c>
      <c r="AA4532" s="443" t="s">
        <v>17297</v>
      </c>
    </row>
    <row r="4533" spans="1:27" ht="135">
      <c r="A4533" s="475" t="s">
        <v>30255</v>
      </c>
      <c r="B4533" s="1183" t="s">
        <v>17268</v>
      </c>
      <c r="C4533" s="509" t="s">
        <v>17269</v>
      </c>
      <c r="D4533" s="509" t="s">
        <v>272</v>
      </c>
      <c r="E4533" s="438" t="s">
        <v>17286</v>
      </c>
      <c r="F4533" s="828">
        <v>42331</v>
      </c>
      <c r="G4533" s="439">
        <v>42366.516666666663</v>
      </c>
      <c r="H4533" s="823" t="s">
        <v>17300</v>
      </c>
      <c r="I4533" s="438" t="s">
        <v>17288</v>
      </c>
      <c r="J4533" s="824">
        <v>1</v>
      </c>
      <c r="K4533" s="824">
        <v>1</v>
      </c>
      <c r="L4533" s="824">
        <v>0</v>
      </c>
      <c r="M4533" s="825">
        <v>406850</v>
      </c>
      <c r="N4533" s="826">
        <v>402400</v>
      </c>
      <c r="O4533" s="826">
        <f t="shared" si="149"/>
        <v>4450</v>
      </c>
      <c r="P4533" s="826">
        <f t="shared" si="150"/>
        <v>1.0937692024087502</v>
      </c>
      <c r="Q4533" s="438" t="s">
        <v>17289</v>
      </c>
      <c r="R4533" s="438" t="s">
        <v>17290</v>
      </c>
      <c r="S4533" s="438" t="s">
        <v>17291</v>
      </c>
      <c r="T4533" s="439">
        <v>42382.708333333328</v>
      </c>
      <c r="U4533" s="438">
        <v>0</v>
      </c>
      <c r="V4533" s="439">
        <v>42395</v>
      </c>
      <c r="W4533" s="439">
        <v>42395.224999999999</v>
      </c>
      <c r="X4533" s="823" t="s">
        <v>17301</v>
      </c>
      <c r="Y4533" s="827">
        <v>402400</v>
      </c>
      <c r="Z4533" s="438" t="s">
        <v>17289</v>
      </c>
      <c r="AA4533" s="443" t="s">
        <v>17290</v>
      </c>
    </row>
    <row r="4534" spans="1:27" ht="135">
      <c r="A4534" s="475" t="s">
        <v>30256</v>
      </c>
      <c r="B4534" s="1183" t="s">
        <v>17268</v>
      </c>
      <c r="C4534" s="509" t="s">
        <v>17269</v>
      </c>
      <c r="D4534" s="509" t="s">
        <v>272</v>
      </c>
      <c r="E4534" s="438" t="s">
        <v>17302</v>
      </c>
      <c r="F4534" s="828">
        <v>42331</v>
      </c>
      <c r="G4534" s="439">
        <v>42366.539583333331</v>
      </c>
      <c r="H4534" s="823" t="s">
        <v>17303</v>
      </c>
      <c r="I4534" s="438" t="s">
        <v>17304</v>
      </c>
      <c r="J4534" s="824">
        <v>1</v>
      </c>
      <c r="K4534" s="824">
        <v>1</v>
      </c>
      <c r="L4534" s="824">
        <v>0</v>
      </c>
      <c r="M4534" s="825">
        <v>3401516.05</v>
      </c>
      <c r="N4534" s="826">
        <v>3401516</v>
      </c>
      <c r="O4534" s="826">
        <f t="shared" si="149"/>
        <v>4.9999999813735485E-2</v>
      </c>
      <c r="P4534" s="826">
        <f t="shared" si="150"/>
        <v>1.4699327911075265E-6</v>
      </c>
      <c r="Q4534" s="438" t="s">
        <v>17305</v>
      </c>
      <c r="R4534" s="438" t="s">
        <v>15079</v>
      </c>
      <c r="S4534" s="438" t="s">
        <v>17306</v>
      </c>
      <c r="T4534" s="439">
        <v>42382.708333333328</v>
      </c>
      <c r="U4534" s="438">
        <v>0</v>
      </c>
      <c r="V4534" s="439">
        <v>42395</v>
      </c>
      <c r="W4534" s="439">
        <v>42395.195833333331</v>
      </c>
      <c r="X4534" s="823" t="s">
        <v>17307</v>
      </c>
      <c r="Y4534" s="827">
        <v>3401516</v>
      </c>
      <c r="Z4534" s="438" t="s">
        <v>17305</v>
      </c>
      <c r="AA4534" s="443" t="s">
        <v>15079</v>
      </c>
    </row>
    <row r="4535" spans="1:27" ht="135">
      <c r="A4535" s="475" t="s">
        <v>30257</v>
      </c>
      <c r="B4535" s="1183" t="s">
        <v>17268</v>
      </c>
      <c r="C4535" s="509" t="s">
        <v>17269</v>
      </c>
      <c r="D4535" s="509" t="s">
        <v>272</v>
      </c>
      <c r="E4535" s="438" t="s">
        <v>17308</v>
      </c>
      <c r="F4535" s="828">
        <v>42331</v>
      </c>
      <c r="G4535" s="439">
        <v>42366.554166666661</v>
      </c>
      <c r="H4535" s="823" t="s">
        <v>17309</v>
      </c>
      <c r="I4535" s="438" t="s">
        <v>17304</v>
      </c>
      <c r="J4535" s="824">
        <v>1</v>
      </c>
      <c r="K4535" s="824">
        <v>1</v>
      </c>
      <c r="L4535" s="824">
        <v>0</v>
      </c>
      <c r="M4535" s="825">
        <v>2844632.34</v>
      </c>
      <c r="N4535" s="826">
        <v>2844632.34</v>
      </c>
      <c r="O4535" s="826">
        <f t="shared" si="149"/>
        <v>0</v>
      </c>
      <c r="P4535" s="826">
        <f t="shared" si="150"/>
        <v>0</v>
      </c>
      <c r="Q4535" s="438" t="s">
        <v>17305</v>
      </c>
      <c r="R4535" s="438" t="s">
        <v>15079</v>
      </c>
      <c r="S4535" s="438" t="s">
        <v>17306</v>
      </c>
      <c r="T4535" s="439">
        <v>42382.708333333328</v>
      </c>
      <c r="U4535" s="438">
        <v>0</v>
      </c>
      <c r="V4535" s="439">
        <v>42395</v>
      </c>
      <c r="W4535" s="439">
        <v>42395.299999999996</v>
      </c>
      <c r="X4535" s="823" t="s">
        <v>17310</v>
      </c>
      <c r="Y4535" s="827">
        <v>2844632.34</v>
      </c>
      <c r="Z4535" s="438" t="s">
        <v>17305</v>
      </c>
      <c r="AA4535" s="443" t="s">
        <v>15079</v>
      </c>
    </row>
    <row r="4536" spans="1:27" ht="135">
      <c r="A4536" s="475" t="s">
        <v>30258</v>
      </c>
      <c r="B4536" s="1183" t="s">
        <v>17268</v>
      </c>
      <c r="C4536" s="509" t="s">
        <v>17269</v>
      </c>
      <c r="D4536" s="509" t="s">
        <v>272</v>
      </c>
      <c r="E4536" s="438" t="s">
        <v>17311</v>
      </c>
      <c r="F4536" s="828">
        <v>42331</v>
      </c>
      <c r="G4536" s="439">
        <v>42366.621527777774</v>
      </c>
      <c r="H4536" s="823" t="s">
        <v>17312</v>
      </c>
      <c r="I4536" s="438" t="s">
        <v>17313</v>
      </c>
      <c r="J4536" s="824">
        <v>1</v>
      </c>
      <c r="K4536" s="824">
        <v>1</v>
      </c>
      <c r="L4536" s="824">
        <v>0</v>
      </c>
      <c r="M4536" s="825">
        <v>241417.2</v>
      </c>
      <c r="N4536" s="826" t="s">
        <v>17314</v>
      </c>
      <c r="O4536" s="826" t="e">
        <f t="shared" si="149"/>
        <v>#VALUE!</v>
      </c>
      <c r="P4536" s="826" t="e">
        <f t="shared" si="150"/>
        <v>#VALUE!</v>
      </c>
      <c r="Q4536" s="438" t="s">
        <v>17315</v>
      </c>
      <c r="R4536" s="438" t="s">
        <v>17316</v>
      </c>
      <c r="S4536" s="438" t="s">
        <v>17317</v>
      </c>
      <c r="T4536" s="439">
        <v>42384.187816238424</v>
      </c>
      <c r="U4536" s="438">
        <v>0</v>
      </c>
      <c r="V4536" s="439">
        <v>42392</v>
      </c>
      <c r="W4536" s="439">
        <v>42394.186805555553</v>
      </c>
      <c r="X4536" s="823" t="s">
        <v>17318</v>
      </c>
      <c r="Y4536" s="827">
        <v>214500</v>
      </c>
      <c r="Z4536" s="438" t="s">
        <v>17319</v>
      </c>
      <c r="AA4536" s="443" t="s">
        <v>17316</v>
      </c>
    </row>
    <row r="4537" spans="1:27" ht="135">
      <c r="A4537" s="475" t="s">
        <v>30259</v>
      </c>
      <c r="B4537" s="1183" t="s">
        <v>17268</v>
      </c>
      <c r="C4537" s="509" t="s">
        <v>17269</v>
      </c>
      <c r="D4537" s="509" t="s">
        <v>272</v>
      </c>
      <c r="E4537" s="438" t="s">
        <v>17320</v>
      </c>
      <c r="F4537" s="509" t="s">
        <v>17321</v>
      </c>
      <c r="G4537" s="439">
        <v>42394.409722222219</v>
      </c>
      <c r="H4537" s="823" t="s">
        <v>17322</v>
      </c>
      <c r="I4537" s="438" t="s">
        <v>17323</v>
      </c>
      <c r="J4537" s="824">
        <v>1</v>
      </c>
      <c r="K4537" s="824">
        <v>1</v>
      </c>
      <c r="L4537" s="824">
        <v>0</v>
      </c>
      <c r="M4537" s="825">
        <v>907529.76</v>
      </c>
      <c r="N4537" s="826">
        <v>907499.67</v>
      </c>
      <c r="O4537" s="826">
        <f t="shared" si="149"/>
        <v>30.089999999967404</v>
      </c>
      <c r="P4537" s="826">
        <f t="shared" si="150"/>
        <v>3.3155937497815393E-3</v>
      </c>
      <c r="Q4537" s="438" t="s">
        <v>16578</v>
      </c>
      <c r="R4537" s="438" t="s">
        <v>2987</v>
      </c>
      <c r="S4537" s="438" t="s">
        <v>17324</v>
      </c>
      <c r="T4537" s="439">
        <v>42403.708333333328</v>
      </c>
      <c r="U4537" s="438">
        <v>0</v>
      </c>
      <c r="V4537" s="439">
        <v>42417</v>
      </c>
      <c r="W4537" s="439">
        <v>42417.161805555552</v>
      </c>
      <c r="X4537" s="823" t="s">
        <v>17325</v>
      </c>
      <c r="Y4537" s="827">
        <v>907499.67</v>
      </c>
      <c r="Z4537" s="438" t="s">
        <v>16578</v>
      </c>
      <c r="AA4537" s="443" t="s">
        <v>2987</v>
      </c>
    </row>
    <row r="4538" spans="1:27" ht="135">
      <c r="A4538" s="475" t="s">
        <v>30260</v>
      </c>
      <c r="B4538" s="1183" t="s">
        <v>17268</v>
      </c>
      <c r="C4538" s="509" t="s">
        <v>17269</v>
      </c>
      <c r="D4538" s="509" t="s">
        <v>272</v>
      </c>
      <c r="E4538" s="438" t="s">
        <v>17326</v>
      </c>
      <c r="F4538" s="509" t="s">
        <v>17321</v>
      </c>
      <c r="G4538" s="439">
        <v>42394.417361111111</v>
      </c>
      <c r="H4538" s="823" t="s">
        <v>17327</v>
      </c>
      <c r="I4538" s="438" t="s">
        <v>17328</v>
      </c>
      <c r="J4538" s="824">
        <v>1</v>
      </c>
      <c r="K4538" s="824">
        <v>1</v>
      </c>
      <c r="L4538" s="824">
        <v>0</v>
      </c>
      <c r="M4538" s="825">
        <v>1478974.5</v>
      </c>
      <c r="N4538" s="826">
        <v>1344519</v>
      </c>
      <c r="O4538" s="826">
        <f t="shared" si="149"/>
        <v>134455.5</v>
      </c>
      <c r="P4538" s="826">
        <f t="shared" si="150"/>
        <v>9.091130374458789</v>
      </c>
      <c r="Q4538" s="438" t="s">
        <v>16544</v>
      </c>
      <c r="R4538" s="438" t="s">
        <v>15416</v>
      </c>
      <c r="S4538" s="438" t="s">
        <v>17329</v>
      </c>
      <c r="T4538" s="439">
        <v>42403.708333333328</v>
      </c>
      <c r="U4538" s="438">
        <v>0</v>
      </c>
      <c r="V4538" s="439">
        <v>42417</v>
      </c>
      <c r="W4538" s="439">
        <v>42417.182638888888</v>
      </c>
      <c r="X4538" s="823" t="s">
        <v>17330</v>
      </c>
      <c r="Y4538" s="827">
        <v>1344519</v>
      </c>
      <c r="Z4538" s="438" t="s">
        <v>16544</v>
      </c>
      <c r="AA4538" s="443" t="s">
        <v>15416</v>
      </c>
    </row>
    <row r="4539" spans="1:27" ht="135">
      <c r="A4539" s="475" t="s">
        <v>30261</v>
      </c>
      <c r="B4539" s="1183" t="s">
        <v>17268</v>
      </c>
      <c r="C4539" s="509" t="s">
        <v>17269</v>
      </c>
      <c r="D4539" s="509" t="s">
        <v>272</v>
      </c>
      <c r="E4539" s="438" t="s">
        <v>17331</v>
      </c>
      <c r="F4539" s="509" t="s">
        <v>17321</v>
      </c>
      <c r="G4539" s="439">
        <v>42394.425694444442</v>
      </c>
      <c r="H4539" s="823" t="s">
        <v>17332</v>
      </c>
      <c r="I4539" s="438" t="s">
        <v>17333</v>
      </c>
      <c r="J4539" s="824">
        <v>1</v>
      </c>
      <c r="K4539" s="824">
        <v>1</v>
      </c>
      <c r="L4539" s="824">
        <v>0</v>
      </c>
      <c r="M4539" s="825">
        <v>371258.1</v>
      </c>
      <c r="N4539" s="826">
        <v>369659.4</v>
      </c>
      <c r="O4539" s="826">
        <f t="shared" si="149"/>
        <v>1598.6999999999534</v>
      </c>
      <c r="P4539" s="826">
        <f t="shared" si="150"/>
        <v>0.43061686734914428</v>
      </c>
      <c r="Q4539" s="438" t="s">
        <v>16544</v>
      </c>
      <c r="R4539" s="438" t="s">
        <v>15416</v>
      </c>
      <c r="S4539" s="438" t="s">
        <v>17329</v>
      </c>
      <c r="T4539" s="439">
        <v>42403.708333333328</v>
      </c>
      <c r="U4539" s="438">
        <v>0</v>
      </c>
      <c r="V4539" s="439">
        <v>42417</v>
      </c>
      <c r="W4539" s="439">
        <v>42417.175694444442</v>
      </c>
      <c r="X4539" s="823" t="s">
        <v>17334</v>
      </c>
      <c r="Y4539" s="827">
        <v>369659.4</v>
      </c>
      <c r="Z4539" s="438" t="s">
        <v>16544</v>
      </c>
      <c r="AA4539" s="443" t="s">
        <v>15416</v>
      </c>
    </row>
    <row r="4540" spans="1:27" ht="135">
      <c r="A4540" s="475" t="s">
        <v>30262</v>
      </c>
      <c r="B4540" s="1183" t="s">
        <v>17268</v>
      </c>
      <c r="C4540" s="509" t="s">
        <v>17269</v>
      </c>
      <c r="D4540" s="509" t="s">
        <v>272</v>
      </c>
      <c r="E4540" s="438" t="s">
        <v>17335</v>
      </c>
      <c r="F4540" s="509" t="s">
        <v>17321</v>
      </c>
      <c r="G4540" s="439">
        <v>42394.444444444445</v>
      </c>
      <c r="H4540" s="823" t="s">
        <v>17336</v>
      </c>
      <c r="I4540" s="438" t="s">
        <v>17337</v>
      </c>
      <c r="J4540" s="824">
        <v>1</v>
      </c>
      <c r="K4540" s="824">
        <v>1</v>
      </c>
      <c r="L4540" s="824">
        <v>0</v>
      </c>
      <c r="M4540" s="825">
        <v>4235000</v>
      </c>
      <c r="N4540" s="826">
        <v>4002504</v>
      </c>
      <c r="O4540" s="826">
        <f t="shared" si="149"/>
        <v>232496</v>
      </c>
      <c r="P4540" s="826">
        <f t="shared" si="150"/>
        <v>5.4898701298701296</v>
      </c>
      <c r="Q4540" s="438" t="s">
        <v>16544</v>
      </c>
      <c r="R4540" s="438" t="s">
        <v>15416</v>
      </c>
      <c r="S4540" s="438" t="s">
        <v>17329</v>
      </c>
      <c r="T4540" s="439">
        <v>42410.708333333328</v>
      </c>
      <c r="U4540" s="438">
        <v>0</v>
      </c>
      <c r="V4540" s="439">
        <v>42424</v>
      </c>
      <c r="W4540" s="439">
        <v>42424.21597222222</v>
      </c>
      <c r="X4540" s="823" t="s">
        <v>17338</v>
      </c>
      <c r="Y4540" s="827">
        <v>4002504</v>
      </c>
      <c r="Z4540" s="438" t="s">
        <v>16544</v>
      </c>
      <c r="AA4540" s="443" t="s">
        <v>15416</v>
      </c>
    </row>
    <row r="4541" spans="1:27" ht="135">
      <c r="A4541" s="475" t="s">
        <v>30263</v>
      </c>
      <c r="B4541" s="1183" t="s">
        <v>17268</v>
      </c>
      <c r="C4541" s="509" t="s">
        <v>17269</v>
      </c>
      <c r="D4541" s="509" t="s">
        <v>272</v>
      </c>
      <c r="E4541" s="438" t="s">
        <v>17339</v>
      </c>
      <c r="F4541" s="509" t="s">
        <v>17271</v>
      </c>
      <c r="G4541" s="439">
        <v>42401.744444444441</v>
      </c>
      <c r="H4541" s="823" t="s">
        <v>17340</v>
      </c>
      <c r="I4541" s="438" t="s">
        <v>17341</v>
      </c>
      <c r="J4541" s="824">
        <v>1</v>
      </c>
      <c r="K4541" s="824">
        <v>1</v>
      </c>
      <c r="L4541" s="824">
        <v>0</v>
      </c>
      <c r="M4541" s="825">
        <v>1187661.3799999999</v>
      </c>
      <c r="N4541" s="826">
        <v>1186129.23</v>
      </c>
      <c r="O4541" s="826">
        <f t="shared" si="149"/>
        <v>1532.1499999999069</v>
      </c>
      <c r="P4541" s="826">
        <f t="shared" si="150"/>
        <v>0.12900562616592845</v>
      </c>
      <c r="Q4541" s="438" t="s">
        <v>17342</v>
      </c>
      <c r="R4541" s="438" t="s">
        <v>16698</v>
      </c>
      <c r="S4541" s="438" t="s">
        <v>17343</v>
      </c>
      <c r="T4541" s="439">
        <v>42410.708333333328</v>
      </c>
      <c r="U4541" s="438">
        <v>0</v>
      </c>
      <c r="V4541" s="439">
        <v>42424</v>
      </c>
      <c r="W4541" s="439">
        <v>42424.245833333334</v>
      </c>
      <c r="X4541" s="823" t="s">
        <v>17344</v>
      </c>
      <c r="Y4541" s="827">
        <v>1186129.23</v>
      </c>
      <c r="Z4541" s="438" t="s">
        <v>17342</v>
      </c>
      <c r="AA4541" s="443" t="s">
        <v>16698</v>
      </c>
    </row>
    <row r="4542" spans="1:27" ht="135">
      <c r="A4542" s="475" t="s">
        <v>30264</v>
      </c>
      <c r="B4542" s="1183" t="s">
        <v>17268</v>
      </c>
      <c r="C4542" s="509" t="s">
        <v>17269</v>
      </c>
      <c r="D4542" s="509" t="s">
        <v>272</v>
      </c>
      <c r="E4542" s="438" t="s">
        <v>17335</v>
      </c>
      <c r="F4542" s="509" t="s">
        <v>17321</v>
      </c>
      <c r="G4542" s="439">
        <v>42402.847916666666</v>
      </c>
      <c r="H4542" s="823" t="s">
        <v>17345</v>
      </c>
      <c r="I4542" s="438" t="s">
        <v>17337</v>
      </c>
      <c r="J4542" s="824">
        <v>1</v>
      </c>
      <c r="K4542" s="824">
        <v>1</v>
      </c>
      <c r="L4542" s="824">
        <v>0</v>
      </c>
      <c r="M4542" s="825">
        <v>532892</v>
      </c>
      <c r="N4542" s="826">
        <v>524722</v>
      </c>
      <c r="O4542" s="826">
        <f t="shared" si="149"/>
        <v>8170</v>
      </c>
      <c r="P4542" s="826">
        <f t="shared" si="150"/>
        <v>1.5331436763922146</v>
      </c>
      <c r="Q4542" s="438" t="s">
        <v>17346</v>
      </c>
      <c r="R4542" s="438" t="s">
        <v>17347</v>
      </c>
      <c r="S4542" s="438" t="s">
        <v>17348</v>
      </c>
      <c r="T4542" s="439">
        <v>42410.708333333328</v>
      </c>
      <c r="U4542" s="438">
        <v>0</v>
      </c>
      <c r="V4542" s="439">
        <v>42424</v>
      </c>
      <c r="W4542" s="439">
        <v>42424.236111111109</v>
      </c>
      <c r="X4542" s="823" t="s">
        <v>17349</v>
      </c>
      <c r="Y4542" s="827">
        <v>524722</v>
      </c>
      <c r="Z4542" s="438" t="s">
        <v>17346</v>
      </c>
      <c r="AA4542" s="443" t="s">
        <v>17347</v>
      </c>
    </row>
    <row r="4543" spans="1:27" ht="135">
      <c r="A4543" s="475" t="s">
        <v>30265</v>
      </c>
      <c r="B4543" s="1183" t="s">
        <v>17268</v>
      </c>
      <c r="C4543" s="509" t="s">
        <v>17269</v>
      </c>
      <c r="D4543" s="509" t="s">
        <v>272</v>
      </c>
      <c r="E4543" s="438" t="s">
        <v>17350</v>
      </c>
      <c r="F4543" s="509" t="s">
        <v>17321</v>
      </c>
      <c r="G4543" s="439">
        <v>42402.888194444444</v>
      </c>
      <c r="H4543" s="823" t="s">
        <v>17351</v>
      </c>
      <c r="I4543" s="438" t="s">
        <v>14587</v>
      </c>
      <c r="J4543" s="824">
        <v>1</v>
      </c>
      <c r="K4543" s="824">
        <v>1</v>
      </c>
      <c r="L4543" s="824">
        <v>0</v>
      </c>
      <c r="M4543" s="825">
        <v>115534</v>
      </c>
      <c r="N4543" s="826">
        <v>114004</v>
      </c>
      <c r="O4543" s="826">
        <f t="shared" si="149"/>
        <v>1530</v>
      </c>
      <c r="P4543" s="826">
        <f t="shared" si="150"/>
        <v>1.3242854917167242</v>
      </c>
      <c r="Q4543" s="438" t="s">
        <v>16544</v>
      </c>
      <c r="R4543" s="438" t="s">
        <v>15416</v>
      </c>
      <c r="S4543" s="438" t="s">
        <v>17329</v>
      </c>
      <c r="T4543" s="439">
        <v>42410.708333333328</v>
      </c>
      <c r="U4543" s="438">
        <v>0</v>
      </c>
      <c r="V4543" s="439">
        <v>42424</v>
      </c>
      <c r="W4543" s="439">
        <v>42424.222222222219</v>
      </c>
      <c r="X4543" s="823" t="s">
        <v>17352</v>
      </c>
      <c r="Y4543" s="827">
        <v>114004</v>
      </c>
      <c r="Z4543" s="438" t="s">
        <v>16544</v>
      </c>
      <c r="AA4543" s="443" t="s">
        <v>15416</v>
      </c>
    </row>
    <row r="4544" spans="1:27" ht="135">
      <c r="A4544" s="475" t="s">
        <v>30266</v>
      </c>
      <c r="B4544" s="1183" t="s">
        <v>17268</v>
      </c>
      <c r="C4544" s="509" t="s">
        <v>17269</v>
      </c>
      <c r="D4544" s="509" t="s">
        <v>272</v>
      </c>
      <c r="E4544" s="438" t="s">
        <v>17320</v>
      </c>
      <c r="F4544" s="509" t="s">
        <v>17321</v>
      </c>
      <c r="G4544" s="439">
        <v>42405.849305555552</v>
      </c>
      <c r="H4544" s="823" t="s">
        <v>17353</v>
      </c>
      <c r="I4544" s="438" t="s">
        <v>14677</v>
      </c>
      <c r="J4544" s="824">
        <v>1</v>
      </c>
      <c r="K4544" s="824">
        <v>1</v>
      </c>
      <c r="L4544" s="824">
        <v>0</v>
      </c>
      <c r="M4544" s="825">
        <v>999353.73</v>
      </c>
      <c r="N4544" s="826">
        <v>996861.8</v>
      </c>
      <c r="O4544" s="826">
        <f t="shared" si="149"/>
        <v>2491.9299999999348</v>
      </c>
      <c r="P4544" s="826">
        <f t="shared" si="150"/>
        <v>0.24935415010658288</v>
      </c>
      <c r="Q4544" s="438" t="s">
        <v>16578</v>
      </c>
      <c r="R4544" s="438" t="s">
        <v>2987</v>
      </c>
      <c r="S4544" s="438" t="s">
        <v>17324</v>
      </c>
      <c r="T4544" s="439">
        <v>42415.708333333328</v>
      </c>
      <c r="U4544" s="438">
        <v>0</v>
      </c>
      <c r="V4544" s="439">
        <v>42430</v>
      </c>
      <c r="W4544" s="439">
        <v>42430.236111111109</v>
      </c>
      <c r="X4544" s="823" t="s">
        <v>17354</v>
      </c>
      <c r="Y4544" s="827">
        <v>996861.8</v>
      </c>
      <c r="Z4544" s="438" t="s">
        <v>16578</v>
      </c>
      <c r="AA4544" s="443" t="s">
        <v>2987</v>
      </c>
    </row>
    <row r="4545" spans="1:27" ht="135">
      <c r="A4545" s="475" t="s">
        <v>30267</v>
      </c>
      <c r="B4545" s="1183" t="s">
        <v>17268</v>
      </c>
      <c r="C4545" s="509" t="s">
        <v>17269</v>
      </c>
      <c r="D4545" s="509" t="s">
        <v>272</v>
      </c>
      <c r="E4545" s="438" t="s">
        <v>17355</v>
      </c>
      <c r="F4545" s="509" t="s">
        <v>17356</v>
      </c>
      <c r="G4545" s="439">
        <v>42412.924999999996</v>
      </c>
      <c r="H4545" s="823" t="s">
        <v>17357</v>
      </c>
      <c r="I4545" s="438" t="s">
        <v>17358</v>
      </c>
      <c r="J4545" s="824">
        <v>1</v>
      </c>
      <c r="K4545" s="824">
        <v>1</v>
      </c>
      <c r="L4545" s="824">
        <v>0</v>
      </c>
      <c r="M4545" s="825">
        <v>174110</v>
      </c>
      <c r="N4545" s="826">
        <v>171270.2</v>
      </c>
      <c r="O4545" s="826">
        <f t="shared" si="149"/>
        <v>2839.7999999999884</v>
      </c>
      <c r="P4545" s="826">
        <f t="shared" si="150"/>
        <v>1.6310378496352813</v>
      </c>
      <c r="Q4545" s="438" t="s">
        <v>17346</v>
      </c>
      <c r="R4545" s="438" t="s">
        <v>17347</v>
      </c>
      <c r="S4545" s="438" t="s">
        <v>17348</v>
      </c>
      <c r="T4545" s="439">
        <v>42424.708333333328</v>
      </c>
      <c r="U4545" s="438">
        <v>0</v>
      </c>
      <c r="V4545" s="439">
        <v>42438</v>
      </c>
      <c r="W4545" s="439">
        <v>42438.165972222218</v>
      </c>
      <c r="X4545" s="823" t="s">
        <v>17359</v>
      </c>
      <c r="Y4545" s="827">
        <v>171270.2</v>
      </c>
      <c r="Z4545" s="438" t="s">
        <v>17346</v>
      </c>
      <c r="AA4545" s="443" t="s">
        <v>17347</v>
      </c>
    </row>
    <row r="4546" spans="1:27" ht="135">
      <c r="A4546" s="475" t="s">
        <v>30268</v>
      </c>
      <c r="B4546" s="1183" t="s">
        <v>17268</v>
      </c>
      <c r="C4546" s="509" t="s">
        <v>17269</v>
      </c>
      <c r="D4546" s="509" t="s">
        <v>272</v>
      </c>
      <c r="E4546" s="438" t="s">
        <v>17360</v>
      </c>
      <c r="F4546" s="509" t="s">
        <v>17361</v>
      </c>
      <c r="G4546" s="439">
        <v>42409.826388888891</v>
      </c>
      <c r="H4546" s="823" t="s">
        <v>17362</v>
      </c>
      <c r="I4546" s="438" t="s">
        <v>16577</v>
      </c>
      <c r="J4546" s="824">
        <v>1</v>
      </c>
      <c r="K4546" s="824">
        <v>1</v>
      </c>
      <c r="L4546" s="824">
        <v>0</v>
      </c>
      <c r="M4546" s="825">
        <v>1263948</v>
      </c>
      <c r="N4546" s="826">
        <v>1263947.52</v>
      </c>
      <c r="O4546" s="826">
        <f t="shared" si="149"/>
        <v>0.47999999998137355</v>
      </c>
      <c r="P4546" s="826">
        <f t="shared" si="150"/>
        <v>3.7976245856742012E-5</v>
      </c>
      <c r="Q4546" s="438" t="s">
        <v>16544</v>
      </c>
      <c r="R4546" s="438" t="s">
        <v>15416</v>
      </c>
      <c r="S4546" s="438" t="s">
        <v>17329</v>
      </c>
      <c r="T4546" s="439">
        <v>42417.708333333328</v>
      </c>
      <c r="U4546" s="438">
        <v>0</v>
      </c>
      <c r="V4546" s="439">
        <v>42430</v>
      </c>
      <c r="W4546" s="439">
        <v>42430.131944444445</v>
      </c>
      <c r="X4546" s="823" t="s">
        <v>17363</v>
      </c>
      <c r="Y4546" s="827">
        <v>1263947.52</v>
      </c>
      <c r="Z4546" s="438" t="s">
        <v>16544</v>
      </c>
      <c r="AA4546" s="443" t="s">
        <v>15416</v>
      </c>
    </row>
    <row r="4547" spans="1:27" ht="135">
      <c r="A4547" s="475" t="s">
        <v>30269</v>
      </c>
      <c r="B4547" s="1183" t="s">
        <v>17268</v>
      </c>
      <c r="C4547" s="509" t="s">
        <v>17269</v>
      </c>
      <c r="D4547" s="509" t="s">
        <v>272</v>
      </c>
      <c r="E4547" s="438" t="s">
        <v>17364</v>
      </c>
      <c r="F4547" s="509" t="s">
        <v>17365</v>
      </c>
      <c r="G4547" s="439">
        <v>42425.748611111107</v>
      </c>
      <c r="H4547" s="823" t="s">
        <v>17366</v>
      </c>
      <c r="I4547" s="438" t="s">
        <v>17367</v>
      </c>
      <c r="J4547" s="824">
        <v>1</v>
      </c>
      <c r="K4547" s="824">
        <v>1</v>
      </c>
      <c r="L4547" s="824">
        <v>0</v>
      </c>
      <c r="M4547" s="825">
        <v>1674221.34</v>
      </c>
      <c r="N4547" s="826">
        <v>1674221.34</v>
      </c>
      <c r="O4547" s="826">
        <f t="shared" si="149"/>
        <v>0</v>
      </c>
      <c r="P4547" s="826">
        <f t="shared" si="150"/>
        <v>0</v>
      </c>
      <c r="Q4547" s="438" t="s">
        <v>17368</v>
      </c>
      <c r="R4547" s="438" t="s">
        <v>17369</v>
      </c>
      <c r="S4547" s="438" t="s">
        <v>17370</v>
      </c>
      <c r="T4547" s="439">
        <v>42432.708333333328</v>
      </c>
      <c r="U4547" s="438">
        <v>0</v>
      </c>
      <c r="V4547" s="439">
        <v>42445</v>
      </c>
      <c r="W4547" s="439">
        <v>42445.305555555555</v>
      </c>
      <c r="X4547" s="823" t="s">
        <v>17371</v>
      </c>
      <c r="Y4547" s="827">
        <v>1674221.34</v>
      </c>
      <c r="Z4547" s="438" t="s">
        <v>17368</v>
      </c>
      <c r="AA4547" s="443" t="s">
        <v>17369</v>
      </c>
    </row>
    <row r="4548" spans="1:27" ht="135">
      <c r="A4548" s="475" t="s">
        <v>30270</v>
      </c>
      <c r="B4548" s="1183" t="s">
        <v>17268</v>
      </c>
      <c r="C4548" s="509" t="s">
        <v>17269</v>
      </c>
      <c r="D4548" s="509" t="s">
        <v>272</v>
      </c>
      <c r="E4548" s="438" t="s">
        <v>17372</v>
      </c>
      <c r="F4548" s="509" t="s">
        <v>17271</v>
      </c>
      <c r="G4548" s="439">
        <v>42425.940972222219</v>
      </c>
      <c r="H4548" s="823" t="s">
        <v>17373</v>
      </c>
      <c r="I4548" s="438" t="s">
        <v>16876</v>
      </c>
      <c r="J4548" s="824">
        <v>1</v>
      </c>
      <c r="K4548" s="824">
        <v>1</v>
      </c>
      <c r="L4548" s="824">
        <v>0</v>
      </c>
      <c r="M4548" s="825">
        <v>1614865</v>
      </c>
      <c r="N4548" s="826">
        <v>1572885</v>
      </c>
      <c r="O4548" s="826">
        <f t="shared" si="149"/>
        <v>41980</v>
      </c>
      <c r="P4548" s="826">
        <f t="shared" si="150"/>
        <v>2.599598108820242</v>
      </c>
      <c r="Q4548" s="438" t="s">
        <v>17289</v>
      </c>
      <c r="R4548" s="438" t="s">
        <v>17290</v>
      </c>
      <c r="S4548" s="438" t="s">
        <v>17291</v>
      </c>
      <c r="T4548" s="439">
        <v>42432.708333333328</v>
      </c>
      <c r="U4548" s="438">
        <v>0</v>
      </c>
      <c r="V4548" s="439">
        <v>42445</v>
      </c>
      <c r="W4548" s="439">
        <v>42445.354861111111</v>
      </c>
      <c r="X4548" s="823" t="s">
        <v>17374</v>
      </c>
      <c r="Y4548" s="827">
        <v>1572885</v>
      </c>
      <c r="Z4548" s="438" t="s">
        <v>17289</v>
      </c>
      <c r="AA4548" s="443" t="s">
        <v>17290</v>
      </c>
    </row>
    <row r="4549" spans="1:27" ht="135">
      <c r="A4549" s="475" t="s">
        <v>30271</v>
      </c>
      <c r="B4549" s="1183" t="s">
        <v>17268</v>
      </c>
      <c r="C4549" s="509" t="s">
        <v>17269</v>
      </c>
      <c r="D4549" s="509" t="s">
        <v>272</v>
      </c>
      <c r="E4549" s="438" t="s">
        <v>17375</v>
      </c>
      <c r="F4549" s="509" t="s">
        <v>17271</v>
      </c>
      <c r="G4549" s="439">
        <v>42426.901388888888</v>
      </c>
      <c r="H4549" s="823" t="s">
        <v>17376</v>
      </c>
      <c r="I4549" s="438" t="s">
        <v>16876</v>
      </c>
      <c r="J4549" s="824">
        <v>1</v>
      </c>
      <c r="K4549" s="824">
        <v>1</v>
      </c>
      <c r="L4549" s="824">
        <v>0</v>
      </c>
      <c r="M4549" s="825">
        <v>1577195.75</v>
      </c>
      <c r="N4549" s="826">
        <v>1577195.75</v>
      </c>
      <c r="O4549" s="826">
        <f t="shared" si="149"/>
        <v>0</v>
      </c>
      <c r="P4549" s="826">
        <f t="shared" si="150"/>
        <v>0</v>
      </c>
      <c r="Q4549" s="438" t="s">
        <v>16335</v>
      </c>
      <c r="R4549" s="438" t="s">
        <v>17377</v>
      </c>
      <c r="S4549" s="438" t="s">
        <v>17378</v>
      </c>
      <c r="T4549" s="439">
        <v>42437.708333333328</v>
      </c>
      <c r="U4549" s="438">
        <v>0</v>
      </c>
      <c r="V4549" s="439">
        <v>42450</v>
      </c>
      <c r="W4549" s="439">
        <v>42450.288888888885</v>
      </c>
      <c r="X4549" s="823" t="s">
        <v>17379</v>
      </c>
      <c r="Y4549" s="827">
        <v>1577195.75</v>
      </c>
      <c r="Z4549" s="438" t="s">
        <v>16335</v>
      </c>
      <c r="AA4549" s="443" t="s">
        <v>17377</v>
      </c>
    </row>
    <row r="4550" spans="1:27" ht="135">
      <c r="A4550" s="475" t="s">
        <v>30272</v>
      </c>
      <c r="B4550" s="1183" t="s">
        <v>17268</v>
      </c>
      <c r="C4550" s="509" t="s">
        <v>17269</v>
      </c>
      <c r="D4550" s="509" t="s">
        <v>272</v>
      </c>
      <c r="E4550" s="438" t="s">
        <v>17380</v>
      </c>
      <c r="F4550" s="509" t="s">
        <v>17381</v>
      </c>
      <c r="G4550" s="439">
        <v>42429.938194444439</v>
      </c>
      <c r="H4550" s="823" t="s">
        <v>17382</v>
      </c>
      <c r="I4550" s="438" t="s">
        <v>17383</v>
      </c>
      <c r="J4550" s="824">
        <v>1</v>
      </c>
      <c r="K4550" s="824">
        <v>1</v>
      </c>
      <c r="L4550" s="824">
        <v>0</v>
      </c>
      <c r="M4550" s="825">
        <v>194333.3</v>
      </c>
      <c r="N4550" s="826">
        <v>180000</v>
      </c>
      <c r="O4550" s="826">
        <f t="shared" si="149"/>
        <v>14333.299999999988</v>
      </c>
      <c r="P4550" s="826">
        <f t="shared" si="150"/>
        <v>7.3756273371573418</v>
      </c>
      <c r="Q4550" s="438" t="s">
        <v>17384</v>
      </c>
      <c r="R4550" s="438" t="s">
        <v>17385</v>
      </c>
      <c r="S4550" s="438" t="s">
        <v>17386</v>
      </c>
      <c r="T4550" s="439">
        <v>42442.708333333328</v>
      </c>
      <c r="U4550" s="438">
        <v>0</v>
      </c>
      <c r="V4550" s="439">
        <v>42460</v>
      </c>
      <c r="W4550" s="439">
        <v>42460.321527777778</v>
      </c>
      <c r="X4550" s="823" t="s">
        <v>17387</v>
      </c>
      <c r="Y4550" s="827">
        <v>180000</v>
      </c>
      <c r="Z4550" s="438" t="s">
        <v>17388</v>
      </c>
      <c r="AA4550" s="443" t="s">
        <v>17385</v>
      </c>
    </row>
    <row r="4551" spans="1:27" ht="135">
      <c r="A4551" s="475" t="s">
        <v>30273</v>
      </c>
      <c r="B4551" s="1183" t="s">
        <v>17268</v>
      </c>
      <c r="C4551" s="509" t="s">
        <v>17269</v>
      </c>
      <c r="D4551" s="509" t="s">
        <v>272</v>
      </c>
      <c r="E4551" s="438" t="s">
        <v>17320</v>
      </c>
      <c r="F4551" s="509" t="s">
        <v>17321</v>
      </c>
      <c r="G4551" s="439">
        <v>42431.845138888886</v>
      </c>
      <c r="H4551" s="823" t="s">
        <v>17389</v>
      </c>
      <c r="I4551" s="438" t="s">
        <v>14251</v>
      </c>
      <c r="J4551" s="824">
        <v>1</v>
      </c>
      <c r="K4551" s="824">
        <v>1</v>
      </c>
      <c r="L4551" s="824">
        <v>0</v>
      </c>
      <c r="M4551" s="825">
        <v>341276.9</v>
      </c>
      <c r="N4551" s="826">
        <v>325604.08</v>
      </c>
      <c r="O4551" s="826">
        <f t="shared" si="149"/>
        <v>15672.820000000007</v>
      </c>
      <c r="P4551" s="826">
        <f t="shared" si="150"/>
        <v>4.5924057561469898</v>
      </c>
      <c r="Q4551" s="438" t="s">
        <v>17346</v>
      </c>
      <c r="R4551" s="438" t="s">
        <v>17347</v>
      </c>
      <c r="S4551" s="438" t="s">
        <v>17348</v>
      </c>
      <c r="T4551" s="439">
        <v>42442.708333333328</v>
      </c>
      <c r="U4551" s="438">
        <v>0</v>
      </c>
      <c r="V4551" s="439">
        <v>42454</v>
      </c>
      <c r="W4551" s="439">
        <v>42454.117361111108</v>
      </c>
      <c r="X4551" s="823" t="s">
        <v>17390</v>
      </c>
      <c r="Y4551" s="827">
        <v>325604.08</v>
      </c>
      <c r="Z4551" s="438" t="s">
        <v>17346</v>
      </c>
      <c r="AA4551" s="443" t="s">
        <v>17347</v>
      </c>
    </row>
    <row r="4552" spans="1:27" ht="135">
      <c r="A4552" s="475" t="s">
        <v>30274</v>
      </c>
      <c r="B4552" s="1183" t="s">
        <v>17268</v>
      </c>
      <c r="C4552" s="509" t="s">
        <v>17269</v>
      </c>
      <c r="D4552" s="509" t="s">
        <v>272</v>
      </c>
      <c r="E4552" s="438" t="s">
        <v>17320</v>
      </c>
      <c r="F4552" s="509" t="s">
        <v>17321</v>
      </c>
      <c r="G4552" s="439">
        <v>42432.749305555553</v>
      </c>
      <c r="H4552" s="823" t="s">
        <v>17391</v>
      </c>
      <c r="I4552" s="438" t="s">
        <v>17392</v>
      </c>
      <c r="J4552" s="824">
        <v>1</v>
      </c>
      <c r="K4552" s="824">
        <v>1</v>
      </c>
      <c r="L4552" s="824">
        <v>0</v>
      </c>
      <c r="M4552" s="825">
        <v>752054.2</v>
      </c>
      <c r="N4552" s="826">
        <v>752038.85</v>
      </c>
      <c r="O4552" s="826">
        <f t="shared" si="149"/>
        <v>15.349999999976717</v>
      </c>
      <c r="P4552" s="826">
        <f t="shared" si="150"/>
        <v>2.0410762947639569E-3</v>
      </c>
      <c r="Q4552" s="438" t="s">
        <v>17393</v>
      </c>
      <c r="R4552" s="438" t="s">
        <v>17394</v>
      </c>
      <c r="S4552" s="438" t="s">
        <v>17395</v>
      </c>
      <c r="T4552" s="439">
        <v>42442.708333333328</v>
      </c>
      <c r="U4552" s="438">
        <v>0</v>
      </c>
      <c r="V4552" s="439">
        <v>42464</v>
      </c>
      <c r="W4552" s="439">
        <v>42467.10555555555</v>
      </c>
      <c r="X4552" s="823" t="s">
        <v>17396</v>
      </c>
      <c r="Y4552" s="827">
        <v>752038.85</v>
      </c>
      <c r="Z4552" s="438" t="s">
        <v>17397</v>
      </c>
      <c r="AA4552" s="443" t="s">
        <v>17394</v>
      </c>
    </row>
    <row r="4553" spans="1:27" ht="135">
      <c r="A4553" s="475" t="s">
        <v>30275</v>
      </c>
      <c r="B4553" s="1183" t="s">
        <v>17268</v>
      </c>
      <c r="C4553" s="509" t="s">
        <v>17269</v>
      </c>
      <c r="D4553" s="509" t="s">
        <v>272</v>
      </c>
      <c r="E4553" s="438" t="s">
        <v>17398</v>
      </c>
      <c r="F4553" s="509" t="s">
        <v>17321</v>
      </c>
      <c r="G4553" s="439">
        <v>42439.75277777778</v>
      </c>
      <c r="H4553" s="823" t="s">
        <v>17399</v>
      </c>
      <c r="I4553" s="438" t="s">
        <v>17400</v>
      </c>
      <c r="J4553" s="824">
        <v>1</v>
      </c>
      <c r="K4553" s="824">
        <v>1</v>
      </c>
      <c r="L4553" s="824">
        <v>0</v>
      </c>
      <c r="M4553" s="825">
        <v>153729</v>
      </c>
      <c r="N4553" s="826">
        <v>153483</v>
      </c>
      <c r="O4553" s="826">
        <f t="shared" si="149"/>
        <v>246</v>
      </c>
      <c r="P4553" s="826">
        <f t="shared" si="150"/>
        <v>0.16002185664383428</v>
      </c>
      <c r="Q4553" s="438" t="s">
        <v>16578</v>
      </c>
      <c r="R4553" s="438" t="s">
        <v>2987</v>
      </c>
      <c r="S4553" s="438" t="s">
        <v>17324</v>
      </c>
      <c r="T4553" s="439">
        <v>42446.708333333328</v>
      </c>
      <c r="U4553" s="438">
        <v>0</v>
      </c>
      <c r="V4553" s="439">
        <v>42460</v>
      </c>
      <c r="W4553" s="439">
        <v>42461.090277777774</v>
      </c>
      <c r="X4553" s="823" t="s">
        <v>17401</v>
      </c>
      <c r="Y4553" s="827">
        <v>153483</v>
      </c>
      <c r="Z4553" s="438" t="s">
        <v>16578</v>
      </c>
      <c r="AA4553" s="443" t="s">
        <v>2987</v>
      </c>
    </row>
    <row r="4554" spans="1:27" ht="135">
      <c r="A4554" s="475" t="s">
        <v>30276</v>
      </c>
      <c r="B4554" s="1183" t="s">
        <v>17268</v>
      </c>
      <c r="C4554" s="509" t="s">
        <v>17269</v>
      </c>
      <c r="D4554" s="509" t="s">
        <v>272</v>
      </c>
      <c r="E4554" s="438" t="s">
        <v>17402</v>
      </c>
      <c r="F4554" s="509" t="s">
        <v>580</v>
      </c>
      <c r="G4554" s="439">
        <v>42444.695138888885</v>
      </c>
      <c r="H4554" s="823" t="s">
        <v>17403</v>
      </c>
      <c r="I4554" s="438" t="s">
        <v>17404</v>
      </c>
      <c r="J4554" s="824">
        <v>1</v>
      </c>
      <c r="K4554" s="824">
        <v>1</v>
      </c>
      <c r="L4554" s="824">
        <v>0</v>
      </c>
      <c r="M4554" s="825">
        <v>647560.16</v>
      </c>
      <c r="N4554" s="826">
        <v>636619</v>
      </c>
      <c r="O4554" s="826">
        <f t="shared" si="149"/>
        <v>10941.160000000033</v>
      </c>
      <c r="P4554" s="826">
        <f t="shared" si="150"/>
        <v>1.6895974576323585</v>
      </c>
      <c r="Q4554" s="438" t="s">
        <v>17289</v>
      </c>
      <c r="R4554" s="438" t="s">
        <v>17290</v>
      </c>
      <c r="S4554" s="438" t="s">
        <v>17291</v>
      </c>
      <c r="T4554" s="439">
        <v>42452.708333333328</v>
      </c>
      <c r="U4554" s="438">
        <v>0</v>
      </c>
      <c r="V4554" s="439">
        <v>42466</v>
      </c>
      <c r="W4554" s="439">
        <v>42466.354861111111</v>
      </c>
      <c r="X4554" s="823" t="s">
        <v>17405</v>
      </c>
      <c r="Y4554" s="827">
        <v>636619</v>
      </c>
      <c r="Z4554" s="438" t="s">
        <v>17406</v>
      </c>
      <c r="AA4554" s="443" t="s">
        <v>17290</v>
      </c>
    </row>
    <row r="4555" spans="1:27" ht="135">
      <c r="A4555" s="475" t="s">
        <v>30277</v>
      </c>
      <c r="B4555" s="1183" t="s">
        <v>17268</v>
      </c>
      <c r="C4555" s="509" t="s">
        <v>17269</v>
      </c>
      <c r="D4555" s="509" t="s">
        <v>272</v>
      </c>
      <c r="E4555" s="438" t="s">
        <v>17407</v>
      </c>
      <c r="F4555" s="509" t="s">
        <v>17408</v>
      </c>
      <c r="G4555" s="439">
        <v>42444.930555555555</v>
      </c>
      <c r="H4555" s="823" t="s">
        <v>17409</v>
      </c>
      <c r="I4555" s="438" t="s">
        <v>17410</v>
      </c>
      <c r="J4555" s="824">
        <v>1</v>
      </c>
      <c r="K4555" s="824">
        <v>1</v>
      </c>
      <c r="L4555" s="824">
        <v>0</v>
      </c>
      <c r="M4555" s="825">
        <v>176781.7</v>
      </c>
      <c r="N4555" s="826">
        <v>139820</v>
      </c>
      <c r="O4555" s="826">
        <f t="shared" si="149"/>
        <v>36961.700000000012</v>
      </c>
      <c r="P4555" s="826">
        <f t="shared" si="150"/>
        <v>20.90810304460247</v>
      </c>
      <c r="Q4555" s="438" t="s">
        <v>2115</v>
      </c>
      <c r="R4555" s="438" t="s">
        <v>1250</v>
      </c>
      <c r="S4555" s="438" t="s">
        <v>17411</v>
      </c>
      <c r="T4555" s="439">
        <v>42451.15125081018</v>
      </c>
      <c r="U4555" s="438">
        <v>0</v>
      </c>
      <c r="V4555" s="439">
        <v>42459</v>
      </c>
      <c r="W4555" s="439">
        <v>42461.107638888891</v>
      </c>
      <c r="X4555" s="823" t="s">
        <v>17412</v>
      </c>
      <c r="Y4555" s="827">
        <v>139820</v>
      </c>
      <c r="Z4555" s="438" t="s">
        <v>2115</v>
      </c>
      <c r="AA4555" s="443" t="s">
        <v>1250</v>
      </c>
    </row>
    <row r="4556" spans="1:27" ht="135">
      <c r="A4556" s="475" t="s">
        <v>30278</v>
      </c>
      <c r="B4556" s="1183" t="s">
        <v>17268</v>
      </c>
      <c r="C4556" s="509" t="s">
        <v>17269</v>
      </c>
      <c r="D4556" s="509" t="s">
        <v>272</v>
      </c>
      <c r="E4556" s="438" t="s">
        <v>17413</v>
      </c>
      <c r="F4556" s="509" t="s">
        <v>580</v>
      </c>
      <c r="G4556" s="439">
        <v>42445.736111111109</v>
      </c>
      <c r="H4556" s="823" t="s">
        <v>17414</v>
      </c>
      <c r="I4556" s="438" t="s">
        <v>14563</v>
      </c>
      <c r="J4556" s="824">
        <v>1</v>
      </c>
      <c r="K4556" s="824">
        <v>1</v>
      </c>
      <c r="L4556" s="824">
        <v>0</v>
      </c>
      <c r="M4556" s="825">
        <v>839447.7</v>
      </c>
      <c r="N4556" s="826">
        <v>838697</v>
      </c>
      <c r="O4556" s="826">
        <f t="shared" si="149"/>
        <v>750.69999999995343</v>
      </c>
      <c r="P4556" s="826">
        <f t="shared" si="150"/>
        <v>8.942784642806853E-2</v>
      </c>
      <c r="Q4556" s="438" t="s">
        <v>17305</v>
      </c>
      <c r="R4556" s="438" t="s">
        <v>15079</v>
      </c>
      <c r="S4556" s="438" t="s">
        <v>17306</v>
      </c>
      <c r="T4556" s="439">
        <v>42452.708333333328</v>
      </c>
      <c r="U4556" s="438">
        <v>0</v>
      </c>
      <c r="V4556" s="439">
        <v>42466</v>
      </c>
      <c r="W4556" s="439">
        <v>42467.132638888885</v>
      </c>
      <c r="X4556" s="823" t="s">
        <v>17415</v>
      </c>
      <c r="Y4556" s="827">
        <v>838697</v>
      </c>
      <c r="Z4556" s="438" t="s">
        <v>17305</v>
      </c>
      <c r="AA4556" s="443" t="s">
        <v>15079</v>
      </c>
    </row>
    <row r="4557" spans="1:27" ht="135">
      <c r="A4557" s="475" t="s">
        <v>30279</v>
      </c>
      <c r="B4557" s="1183" t="s">
        <v>17268</v>
      </c>
      <c r="C4557" s="509" t="s">
        <v>17269</v>
      </c>
      <c r="D4557" s="509" t="s">
        <v>272</v>
      </c>
      <c r="E4557" s="438" t="s">
        <v>17416</v>
      </c>
      <c r="F4557" s="509" t="s">
        <v>17271</v>
      </c>
      <c r="G4557" s="439">
        <v>42445.852777777778</v>
      </c>
      <c r="H4557" s="823" t="s">
        <v>17417</v>
      </c>
      <c r="I4557" s="438" t="s">
        <v>17418</v>
      </c>
      <c r="J4557" s="824">
        <v>1</v>
      </c>
      <c r="K4557" s="824">
        <v>1</v>
      </c>
      <c r="L4557" s="824">
        <v>0</v>
      </c>
      <c r="M4557" s="825">
        <v>184780.35</v>
      </c>
      <c r="N4557" s="826">
        <v>122424.86</v>
      </c>
      <c r="O4557" s="826">
        <f t="shared" si="149"/>
        <v>62355.490000000005</v>
      </c>
      <c r="P4557" s="826">
        <f t="shared" si="150"/>
        <v>33.745736492002536</v>
      </c>
      <c r="Q4557" s="438" t="s">
        <v>17419</v>
      </c>
      <c r="R4557" s="438" t="s">
        <v>17420</v>
      </c>
      <c r="S4557" s="438" t="s">
        <v>17421</v>
      </c>
      <c r="T4557" s="439">
        <v>42452.171829861109</v>
      </c>
      <c r="U4557" s="438">
        <v>0</v>
      </c>
      <c r="V4557" s="439">
        <v>42460</v>
      </c>
      <c r="W4557" s="439">
        <v>42461.145138888889</v>
      </c>
      <c r="X4557" s="823" t="s">
        <v>17422</v>
      </c>
      <c r="Y4557" s="827">
        <v>122424.86</v>
      </c>
      <c r="Z4557" s="438" t="s">
        <v>17423</v>
      </c>
      <c r="AA4557" s="443" t="s">
        <v>17420</v>
      </c>
    </row>
    <row r="4558" spans="1:27" ht="135">
      <c r="A4558" s="475" t="s">
        <v>30280</v>
      </c>
      <c r="B4558" s="1183" t="s">
        <v>17268</v>
      </c>
      <c r="C4558" s="509" t="s">
        <v>17269</v>
      </c>
      <c r="D4558" s="509" t="s">
        <v>272</v>
      </c>
      <c r="E4558" s="438" t="s">
        <v>17424</v>
      </c>
      <c r="F4558" s="509" t="s">
        <v>17408</v>
      </c>
      <c r="G4558" s="439">
        <v>42451.895138888889</v>
      </c>
      <c r="H4558" s="823" t="s">
        <v>17425</v>
      </c>
      <c r="I4558" s="438" t="s">
        <v>17426</v>
      </c>
      <c r="J4558" s="824">
        <v>1</v>
      </c>
      <c r="K4558" s="824">
        <v>1</v>
      </c>
      <c r="L4558" s="824">
        <v>0</v>
      </c>
      <c r="M4558" s="825">
        <v>232804</v>
      </c>
      <c r="N4558" s="826" t="s">
        <v>17427</v>
      </c>
      <c r="O4558" s="826" t="e">
        <f t="shared" si="149"/>
        <v>#VALUE!</v>
      </c>
      <c r="P4558" s="826" t="e">
        <f t="shared" si="150"/>
        <v>#VALUE!</v>
      </c>
      <c r="Q4558" s="438" t="s">
        <v>17428</v>
      </c>
      <c r="R4558" s="438" t="s">
        <v>17429</v>
      </c>
      <c r="S4558" s="438" t="s">
        <v>17430</v>
      </c>
      <c r="T4558" s="439">
        <v>42458.316382326389</v>
      </c>
      <c r="U4558" s="438">
        <v>0</v>
      </c>
      <c r="V4558" s="439">
        <v>42466</v>
      </c>
      <c r="W4558" s="439">
        <v>42466.365277777775</v>
      </c>
      <c r="X4558" s="823" t="s">
        <v>17431</v>
      </c>
      <c r="Y4558" s="827">
        <v>232804</v>
      </c>
      <c r="Z4558" s="438" t="s">
        <v>17432</v>
      </c>
      <c r="AA4558" s="443" t="s">
        <v>17429</v>
      </c>
    </row>
    <row r="4559" spans="1:27" ht="135">
      <c r="A4559" s="475" t="s">
        <v>30281</v>
      </c>
      <c r="B4559" s="1183" t="s">
        <v>17268</v>
      </c>
      <c r="C4559" s="509" t="s">
        <v>17269</v>
      </c>
      <c r="D4559" s="509" t="s">
        <v>272</v>
      </c>
      <c r="E4559" s="438" t="s">
        <v>17433</v>
      </c>
      <c r="F4559" s="509" t="s">
        <v>17271</v>
      </c>
      <c r="G4559" s="439">
        <v>42453.783333333333</v>
      </c>
      <c r="H4559" s="823" t="s">
        <v>17434</v>
      </c>
      <c r="I4559" s="438" t="s">
        <v>16876</v>
      </c>
      <c r="J4559" s="824">
        <v>1</v>
      </c>
      <c r="K4559" s="824">
        <v>1</v>
      </c>
      <c r="L4559" s="824">
        <v>0</v>
      </c>
      <c r="M4559" s="825">
        <v>320959</v>
      </c>
      <c r="N4559" s="826">
        <v>320959</v>
      </c>
      <c r="O4559" s="826">
        <f t="shared" si="149"/>
        <v>0</v>
      </c>
      <c r="P4559" s="826">
        <f t="shared" si="150"/>
        <v>0</v>
      </c>
      <c r="Q4559" s="438" t="s">
        <v>17435</v>
      </c>
      <c r="R4559" s="438" t="s">
        <v>17436</v>
      </c>
      <c r="S4559" s="438" t="s">
        <v>17437</v>
      </c>
      <c r="T4559" s="439">
        <v>42460.708333333328</v>
      </c>
      <c r="U4559" s="438">
        <v>0</v>
      </c>
      <c r="V4559" s="439">
        <v>42478</v>
      </c>
      <c r="W4559" s="439">
        <v>42478.127083333333</v>
      </c>
      <c r="X4559" s="823" t="s">
        <v>17438</v>
      </c>
      <c r="Y4559" s="827">
        <v>320959</v>
      </c>
      <c r="Z4559" s="438" t="s">
        <v>17435</v>
      </c>
      <c r="AA4559" s="443" t="s">
        <v>17439</v>
      </c>
    </row>
    <row r="4560" spans="1:27" ht="135">
      <c r="A4560" s="475" t="s">
        <v>30282</v>
      </c>
      <c r="B4560" s="1183" t="s">
        <v>17268</v>
      </c>
      <c r="C4560" s="509" t="s">
        <v>17269</v>
      </c>
      <c r="D4560" s="509" t="s">
        <v>272</v>
      </c>
      <c r="E4560" s="438" t="s">
        <v>17440</v>
      </c>
      <c r="F4560" s="509" t="s">
        <v>17441</v>
      </c>
      <c r="G4560" s="439">
        <v>42454.717361111107</v>
      </c>
      <c r="H4560" s="823" t="s">
        <v>17442</v>
      </c>
      <c r="I4560" s="438" t="s">
        <v>17443</v>
      </c>
      <c r="J4560" s="824">
        <v>1</v>
      </c>
      <c r="K4560" s="824">
        <v>1</v>
      </c>
      <c r="L4560" s="824">
        <v>0</v>
      </c>
      <c r="M4560" s="825">
        <v>273981.59999999998</v>
      </c>
      <c r="N4560" s="826">
        <v>273981.59999999998</v>
      </c>
      <c r="O4560" s="826">
        <f t="shared" si="149"/>
        <v>0</v>
      </c>
      <c r="P4560" s="826">
        <f t="shared" si="150"/>
        <v>0</v>
      </c>
      <c r="Q4560" s="438" t="s">
        <v>17444</v>
      </c>
      <c r="R4560" s="438" t="s">
        <v>17445</v>
      </c>
      <c r="S4560" s="438" t="s">
        <v>17446</v>
      </c>
      <c r="T4560" s="439">
        <v>42463.708333333328</v>
      </c>
      <c r="U4560" s="438">
        <v>0</v>
      </c>
      <c r="V4560" s="439">
        <v>42478</v>
      </c>
      <c r="W4560" s="439">
        <v>42478.15347222222</v>
      </c>
      <c r="X4560" s="823" t="s">
        <v>17447</v>
      </c>
      <c r="Y4560" s="827">
        <v>273981.59999999998</v>
      </c>
      <c r="Z4560" s="438" t="s">
        <v>17444</v>
      </c>
      <c r="AA4560" s="443" t="s">
        <v>17445</v>
      </c>
    </row>
    <row r="4561" spans="1:27" ht="135">
      <c r="A4561" s="475" t="s">
        <v>30283</v>
      </c>
      <c r="B4561" s="1183" t="s">
        <v>17268</v>
      </c>
      <c r="C4561" s="509" t="s">
        <v>17269</v>
      </c>
      <c r="D4561" s="509" t="s">
        <v>272</v>
      </c>
      <c r="E4561" s="438" t="s">
        <v>17448</v>
      </c>
      <c r="F4561" s="509" t="s">
        <v>11745</v>
      </c>
      <c r="G4561" s="439">
        <v>42472.95</v>
      </c>
      <c r="H4561" s="823" t="s">
        <v>17449</v>
      </c>
      <c r="I4561" s="438" t="s">
        <v>17450</v>
      </c>
      <c r="J4561" s="824">
        <v>1</v>
      </c>
      <c r="K4561" s="824">
        <v>1</v>
      </c>
      <c r="L4561" s="824">
        <v>0</v>
      </c>
      <c r="M4561" s="825">
        <v>2049746.6</v>
      </c>
      <c r="N4561" s="826">
        <v>2048790</v>
      </c>
      <c r="O4561" s="826">
        <f t="shared" si="149"/>
        <v>956.60000000009313</v>
      </c>
      <c r="P4561" s="826">
        <f t="shared" si="150"/>
        <v>4.6669183400528294E-2</v>
      </c>
      <c r="Q4561" s="438" t="s">
        <v>16599</v>
      </c>
      <c r="R4561" s="438" t="s">
        <v>17451</v>
      </c>
      <c r="S4561" s="438" t="s">
        <v>17452</v>
      </c>
      <c r="T4561" s="439">
        <v>42480.708333333328</v>
      </c>
      <c r="U4561" s="438">
        <v>0</v>
      </c>
      <c r="V4561" s="439">
        <v>42495</v>
      </c>
      <c r="W4561" s="439">
        <v>42495.189583333333</v>
      </c>
      <c r="X4561" s="823" t="s">
        <v>17453</v>
      </c>
      <c r="Y4561" s="827">
        <v>2048790</v>
      </c>
      <c r="Z4561" s="438" t="s">
        <v>16599</v>
      </c>
      <c r="AA4561" s="443" t="s">
        <v>17451</v>
      </c>
    </row>
    <row r="4562" spans="1:27" ht="135">
      <c r="A4562" s="475" t="s">
        <v>30284</v>
      </c>
      <c r="B4562" s="1183" t="s">
        <v>17268</v>
      </c>
      <c r="C4562" s="509" t="s">
        <v>17269</v>
      </c>
      <c r="D4562" s="509" t="s">
        <v>272</v>
      </c>
      <c r="E4562" s="438" t="s">
        <v>17454</v>
      </c>
      <c r="F4562" s="509" t="s">
        <v>17321</v>
      </c>
      <c r="G4562" s="439">
        <v>42474.777777777774</v>
      </c>
      <c r="H4562" s="823" t="s">
        <v>17455</v>
      </c>
      <c r="I4562" s="438" t="s">
        <v>17456</v>
      </c>
      <c r="J4562" s="824">
        <v>1</v>
      </c>
      <c r="K4562" s="824">
        <v>1</v>
      </c>
      <c r="L4562" s="824">
        <v>0</v>
      </c>
      <c r="M4562" s="825">
        <v>284398.8</v>
      </c>
      <c r="N4562" s="826">
        <v>284398.8</v>
      </c>
      <c r="O4562" s="826">
        <f t="shared" si="149"/>
        <v>0</v>
      </c>
      <c r="P4562" s="826">
        <f t="shared" si="150"/>
        <v>0</v>
      </c>
      <c r="Q4562" s="438" t="s">
        <v>17457</v>
      </c>
      <c r="R4562" s="438" t="s">
        <v>17458</v>
      </c>
      <c r="S4562" s="438" t="s">
        <v>17459</v>
      </c>
      <c r="T4562" s="439">
        <v>42481.708333333328</v>
      </c>
      <c r="U4562" s="438">
        <v>0</v>
      </c>
      <c r="V4562" s="439">
        <v>42495</v>
      </c>
      <c r="W4562" s="439">
        <v>42495.177777777775</v>
      </c>
      <c r="X4562" s="823" t="s">
        <v>17460</v>
      </c>
      <c r="Y4562" s="827">
        <v>284398.8</v>
      </c>
      <c r="Z4562" s="438" t="s">
        <v>17461</v>
      </c>
      <c r="AA4562" s="443" t="s">
        <v>17458</v>
      </c>
    </row>
    <row r="4563" spans="1:27" ht="135">
      <c r="A4563" s="475" t="s">
        <v>30285</v>
      </c>
      <c r="B4563" s="1183" t="s">
        <v>17268</v>
      </c>
      <c r="C4563" s="509" t="s">
        <v>17269</v>
      </c>
      <c r="D4563" s="509" t="s">
        <v>272</v>
      </c>
      <c r="E4563" s="438" t="s">
        <v>17462</v>
      </c>
      <c r="F4563" s="509" t="s">
        <v>17463</v>
      </c>
      <c r="G4563" s="439">
        <v>42475.81527777778</v>
      </c>
      <c r="H4563" s="823" t="s">
        <v>17464</v>
      </c>
      <c r="I4563" s="438" t="s">
        <v>17383</v>
      </c>
      <c r="J4563" s="824">
        <v>1</v>
      </c>
      <c r="K4563" s="824">
        <v>1</v>
      </c>
      <c r="L4563" s="824">
        <v>0</v>
      </c>
      <c r="M4563" s="825">
        <v>598480.39</v>
      </c>
      <c r="N4563" s="826">
        <v>597000</v>
      </c>
      <c r="O4563" s="826">
        <f t="shared" si="149"/>
        <v>1480.390000000014</v>
      </c>
      <c r="P4563" s="826">
        <f t="shared" si="150"/>
        <v>0.2473581465217288</v>
      </c>
      <c r="Q4563" s="438" t="s">
        <v>17384</v>
      </c>
      <c r="R4563" s="438" t="s">
        <v>17385</v>
      </c>
      <c r="S4563" s="438" t="s">
        <v>17386</v>
      </c>
      <c r="T4563" s="439">
        <v>42484.708333333328</v>
      </c>
      <c r="U4563" s="438">
        <v>0</v>
      </c>
      <c r="V4563" s="439">
        <v>42502</v>
      </c>
      <c r="W4563" s="439">
        <v>42502.145833333328</v>
      </c>
      <c r="X4563" s="823" t="s">
        <v>17465</v>
      </c>
      <c r="Y4563" s="827">
        <v>597000</v>
      </c>
      <c r="Z4563" s="438" t="s">
        <v>17388</v>
      </c>
      <c r="AA4563" s="443" t="s">
        <v>17385</v>
      </c>
    </row>
    <row r="4564" spans="1:27" ht="135">
      <c r="A4564" s="475" t="s">
        <v>30286</v>
      </c>
      <c r="B4564" s="1183" t="s">
        <v>17268</v>
      </c>
      <c r="C4564" s="509" t="s">
        <v>17269</v>
      </c>
      <c r="D4564" s="509" t="s">
        <v>272</v>
      </c>
      <c r="E4564" s="438" t="s">
        <v>17466</v>
      </c>
      <c r="F4564" s="509" t="s">
        <v>17467</v>
      </c>
      <c r="G4564" s="439">
        <v>42488.818055555552</v>
      </c>
      <c r="H4564" s="823" t="s">
        <v>17468</v>
      </c>
      <c r="I4564" s="438" t="s">
        <v>17469</v>
      </c>
      <c r="J4564" s="824">
        <v>1</v>
      </c>
      <c r="K4564" s="824">
        <v>1</v>
      </c>
      <c r="L4564" s="824">
        <v>0</v>
      </c>
      <c r="M4564" s="825">
        <v>285370</v>
      </c>
      <c r="N4564" s="826">
        <v>285370</v>
      </c>
      <c r="O4564" s="826">
        <f t="shared" si="149"/>
        <v>0</v>
      </c>
      <c r="P4564" s="826">
        <f t="shared" si="150"/>
        <v>0</v>
      </c>
      <c r="Q4564" s="438" t="s">
        <v>17457</v>
      </c>
      <c r="R4564" s="438" t="s">
        <v>17458</v>
      </c>
      <c r="S4564" s="438" t="s">
        <v>17459</v>
      </c>
      <c r="T4564" s="439">
        <v>42495.708333333328</v>
      </c>
      <c r="U4564" s="438">
        <v>0</v>
      </c>
      <c r="V4564" s="439">
        <v>42507</v>
      </c>
      <c r="W4564" s="439">
        <v>42507.184027777774</v>
      </c>
      <c r="X4564" s="823" t="s">
        <v>17470</v>
      </c>
      <c r="Y4564" s="827">
        <v>285370</v>
      </c>
      <c r="Z4564" s="438" t="s">
        <v>17461</v>
      </c>
      <c r="AA4564" s="443" t="s">
        <v>17458</v>
      </c>
    </row>
    <row r="4565" spans="1:27" ht="135">
      <c r="A4565" s="475" t="s">
        <v>30287</v>
      </c>
      <c r="B4565" s="1183" t="s">
        <v>17268</v>
      </c>
      <c r="C4565" s="509" t="s">
        <v>17269</v>
      </c>
      <c r="D4565" s="509" t="s">
        <v>272</v>
      </c>
      <c r="E4565" s="438" t="s">
        <v>17471</v>
      </c>
      <c r="F4565" s="509" t="s">
        <v>17271</v>
      </c>
      <c r="G4565" s="439">
        <v>42488.854861111111</v>
      </c>
      <c r="H4565" s="823" t="s">
        <v>17472</v>
      </c>
      <c r="I4565" s="438" t="s">
        <v>17473</v>
      </c>
      <c r="J4565" s="824">
        <v>1</v>
      </c>
      <c r="K4565" s="824">
        <v>1</v>
      </c>
      <c r="L4565" s="824">
        <v>0</v>
      </c>
      <c r="M4565" s="825">
        <v>251916.29</v>
      </c>
      <c r="N4565" s="826">
        <v>251916.29</v>
      </c>
      <c r="O4565" s="826">
        <f t="shared" si="149"/>
        <v>0</v>
      </c>
      <c r="P4565" s="826">
        <f t="shared" si="150"/>
        <v>0</v>
      </c>
      <c r="Q4565" s="438" t="s">
        <v>17474</v>
      </c>
      <c r="R4565" s="438" t="s">
        <v>15432</v>
      </c>
      <c r="S4565" s="438" t="s">
        <v>17475</v>
      </c>
      <c r="T4565" s="439">
        <v>42495.708333333328</v>
      </c>
      <c r="U4565" s="438">
        <v>0</v>
      </c>
      <c r="V4565" s="439">
        <v>42507</v>
      </c>
      <c r="W4565" s="439">
        <v>42507.189583333333</v>
      </c>
      <c r="X4565" s="823" t="s">
        <v>17476</v>
      </c>
      <c r="Y4565" s="827">
        <v>251916.29</v>
      </c>
      <c r="Z4565" s="438" t="s">
        <v>17474</v>
      </c>
      <c r="AA4565" s="443" t="s">
        <v>15432</v>
      </c>
    </row>
    <row r="4566" spans="1:27" ht="146.25">
      <c r="A4566" s="475" t="s">
        <v>30288</v>
      </c>
      <c r="B4566" s="1183" t="s">
        <v>17268</v>
      </c>
      <c r="C4566" s="509" t="s">
        <v>17269</v>
      </c>
      <c r="D4566" s="509" t="s">
        <v>272</v>
      </c>
      <c r="E4566" s="438" t="s">
        <v>17320</v>
      </c>
      <c r="F4566" s="509" t="s">
        <v>17477</v>
      </c>
      <c r="G4566" s="439">
        <v>42501.672222222223</v>
      </c>
      <c r="H4566" s="823" t="s">
        <v>17478</v>
      </c>
      <c r="I4566" s="438" t="s">
        <v>17479</v>
      </c>
      <c r="J4566" s="824">
        <v>1</v>
      </c>
      <c r="K4566" s="824">
        <v>1</v>
      </c>
      <c r="L4566" s="824">
        <v>0</v>
      </c>
      <c r="M4566" s="825">
        <v>771468.52</v>
      </c>
      <c r="N4566" s="826">
        <v>771313</v>
      </c>
      <c r="O4566" s="826">
        <f t="shared" si="149"/>
        <v>155.52000000001863</v>
      </c>
      <c r="P4566" s="826">
        <f t="shared" si="150"/>
        <v>2.0158956064729464E-2</v>
      </c>
      <c r="Q4566" s="438" t="s">
        <v>16578</v>
      </c>
      <c r="R4566" s="438" t="s">
        <v>2987</v>
      </c>
      <c r="S4566" s="438" t="s">
        <v>17324</v>
      </c>
      <c r="T4566" s="439">
        <v>42508.708333333328</v>
      </c>
      <c r="U4566" s="438">
        <v>0</v>
      </c>
      <c r="V4566" s="439">
        <v>42520</v>
      </c>
      <c r="W4566" s="439">
        <v>42520.236805555556</v>
      </c>
      <c r="X4566" s="823" t="s">
        <v>17480</v>
      </c>
      <c r="Y4566" s="827">
        <v>771313</v>
      </c>
      <c r="Z4566" s="438" t="s">
        <v>16578</v>
      </c>
      <c r="AA4566" s="443" t="s">
        <v>2987</v>
      </c>
    </row>
    <row r="4567" spans="1:27" ht="135">
      <c r="A4567" s="475" t="s">
        <v>30289</v>
      </c>
      <c r="B4567" s="1183" t="s">
        <v>17268</v>
      </c>
      <c r="C4567" s="509" t="s">
        <v>17269</v>
      </c>
      <c r="D4567" s="509" t="s">
        <v>272</v>
      </c>
      <c r="E4567" s="438" t="s">
        <v>17481</v>
      </c>
      <c r="F4567" s="509" t="s">
        <v>17482</v>
      </c>
      <c r="G4567" s="439">
        <v>42502.779166666667</v>
      </c>
      <c r="H4567" s="823" t="s">
        <v>17483</v>
      </c>
      <c r="I4567" s="438" t="s">
        <v>13460</v>
      </c>
      <c r="J4567" s="824">
        <v>1</v>
      </c>
      <c r="K4567" s="824">
        <v>1</v>
      </c>
      <c r="L4567" s="824">
        <v>0</v>
      </c>
      <c r="M4567" s="825">
        <v>226982.47</v>
      </c>
      <c r="N4567" s="826">
        <v>226982.47</v>
      </c>
      <c r="O4567" s="826">
        <f t="shared" si="149"/>
        <v>0</v>
      </c>
      <c r="P4567" s="826">
        <f t="shared" si="150"/>
        <v>0</v>
      </c>
      <c r="Q4567" s="438" t="s">
        <v>17484</v>
      </c>
      <c r="R4567" s="438" t="s">
        <v>15630</v>
      </c>
      <c r="S4567" s="438" t="s">
        <v>17485</v>
      </c>
      <c r="T4567" s="439">
        <v>42509.708333333328</v>
      </c>
      <c r="U4567" s="438">
        <v>0</v>
      </c>
      <c r="V4567" s="439">
        <v>42522</v>
      </c>
      <c r="W4567" s="439">
        <v>42522.232638888891</v>
      </c>
      <c r="X4567" s="823" t="s">
        <v>17486</v>
      </c>
      <c r="Y4567" s="827">
        <v>226982.47</v>
      </c>
      <c r="Z4567" s="438" t="s">
        <v>17484</v>
      </c>
      <c r="AA4567" s="443" t="s">
        <v>15630</v>
      </c>
    </row>
    <row r="4568" spans="1:27" ht="135">
      <c r="A4568" s="475" t="s">
        <v>30290</v>
      </c>
      <c r="B4568" s="1183" t="s">
        <v>17268</v>
      </c>
      <c r="C4568" s="509" t="s">
        <v>17269</v>
      </c>
      <c r="D4568" s="509" t="s">
        <v>272</v>
      </c>
      <c r="E4568" s="438" t="s">
        <v>17487</v>
      </c>
      <c r="F4568" s="509" t="s">
        <v>17271</v>
      </c>
      <c r="G4568" s="439">
        <v>42502.804166666661</v>
      </c>
      <c r="H4568" s="823" t="s">
        <v>17488</v>
      </c>
      <c r="I4568" s="438" t="s">
        <v>17489</v>
      </c>
      <c r="J4568" s="824">
        <v>1</v>
      </c>
      <c r="K4568" s="824">
        <v>1</v>
      </c>
      <c r="L4568" s="824">
        <v>0</v>
      </c>
      <c r="M4568" s="825">
        <v>249991.28</v>
      </c>
      <c r="N4568" s="826">
        <v>249991.28</v>
      </c>
      <c r="O4568" s="826">
        <f t="shared" si="149"/>
        <v>0</v>
      </c>
      <c r="P4568" s="826">
        <f t="shared" si="150"/>
        <v>0</v>
      </c>
      <c r="Q4568" s="438" t="s">
        <v>17474</v>
      </c>
      <c r="R4568" s="438" t="s">
        <v>15432</v>
      </c>
      <c r="S4568" s="438" t="s">
        <v>17475</v>
      </c>
      <c r="T4568" s="439">
        <v>42509.708333333328</v>
      </c>
      <c r="U4568" s="438">
        <v>0</v>
      </c>
      <c r="V4568" s="439">
        <v>42522</v>
      </c>
      <c r="W4568" s="439">
        <v>42522.226388888885</v>
      </c>
      <c r="X4568" s="823" t="s">
        <v>17490</v>
      </c>
      <c r="Y4568" s="827">
        <v>249991.28</v>
      </c>
      <c r="Z4568" s="438" t="s">
        <v>17474</v>
      </c>
      <c r="AA4568" s="443" t="s">
        <v>15432</v>
      </c>
    </row>
    <row r="4569" spans="1:27" ht="135">
      <c r="A4569" s="475" t="s">
        <v>30291</v>
      </c>
      <c r="B4569" s="1183" t="s">
        <v>17268</v>
      </c>
      <c r="C4569" s="509" t="s">
        <v>17269</v>
      </c>
      <c r="D4569" s="509" t="s">
        <v>272</v>
      </c>
      <c r="E4569" s="438" t="s">
        <v>17491</v>
      </c>
      <c r="F4569" s="509" t="s">
        <v>17271</v>
      </c>
      <c r="G4569" s="439">
        <v>42506.899305555555</v>
      </c>
      <c r="H4569" s="823" t="s">
        <v>17492</v>
      </c>
      <c r="I4569" s="438" t="s">
        <v>2642</v>
      </c>
      <c r="J4569" s="824">
        <v>1</v>
      </c>
      <c r="K4569" s="824">
        <v>1</v>
      </c>
      <c r="L4569" s="824">
        <v>0</v>
      </c>
      <c r="M4569" s="825">
        <v>401880.19</v>
      </c>
      <c r="N4569" s="826">
        <v>400983</v>
      </c>
      <c r="O4569" s="826">
        <f t="shared" si="149"/>
        <v>897.19000000000233</v>
      </c>
      <c r="P4569" s="826">
        <f t="shared" si="150"/>
        <v>0.22324812775668348</v>
      </c>
      <c r="Q4569" s="438" t="s">
        <v>17493</v>
      </c>
      <c r="R4569" s="438" t="s">
        <v>8412</v>
      </c>
      <c r="S4569" s="438" t="s">
        <v>17494</v>
      </c>
      <c r="T4569" s="439">
        <v>42515.708333333328</v>
      </c>
      <c r="U4569" s="438">
        <v>0</v>
      </c>
      <c r="V4569" s="439">
        <v>42529</v>
      </c>
      <c r="W4569" s="439">
        <v>42529.127083333333</v>
      </c>
      <c r="X4569" s="823" t="s">
        <v>17495</v>
      </c>
      <c r="Y4569" s="827">
        <v>400983</v>
      </c>
      <c r="Z4569" s="438" t="s">
        <v>17493</v>
      </c>
      <c r="AA4569" s="443" t="s">
        <v>8412</v>
      </c>
    </row>
    <row r="4570" spans="1:27" ht="135">
      <c r="A4570" s="475" t="s">
        <v>30292</v>
      </c>
      <c r="B4570" s="1183" t="s">
        <v>17268</v>
      </c>
      <c r="C4570" s="509" t="s">
        <v>17269</v>
      </c>
      <c r="D4570" s="509" t="s">
        <v>272</v>
      </c>
      <c r="E4570" s="438" t="s">
        <v>17320</v>
      </c>
      <c r="F4570" s="509" t="s">
        <v>17496</v>
      </c>
      <c r="G4570" s="439">
        <v>42507.75277777778</v>
      </c>
      <c r="H4570" s="823" t="s">
        <v>17497</v>
      </c>
      <c r="I4570" s="438" t="s">
        <v>17498</v>
      </c>
      <c r="J4570" s="824">
        <v>1</v>
      </c>
      <c r="K4570" s="824">
        <v>1</v>
      </c>
      <c r="L4570" s="824">
        <v>0</v>
      </c>
      <c r="M4570" s="825">
        <v>621904.5</v>
      </c>
      <c r="N4570" s="826">
        <v>620192.1</v>
      </c>
      <c r="O4570" s="826">
        <f t="shared" si="149"/>
        <v>1712.4000000000233</v>
      </c>
      <c r="P4570" s="826">
        <f t="shared" si="150"/>
        <v>0.27534774229805753</v>
      </c>
      <c r="Q4570" s="438" t="s">
        <v>16578</v>
      </c>
      <c r="R4570" s="438" t="s">
        <v>2987</v>
      </c>
      <c r="S4570" s="438" t="s">
        <v>17324</v>
      </c>
      <c r="T4570" s="439">
        <v>42515.708333333328</v>
      </c>
      <c r="U4570" s="438">
        <v>0</v>
      </c>
      <c r="V4570" s="439">
        <v>42527</v>
      </c>
      <c r="W4570" s="439">
        <v>42528.095138888886</v>
      </c>
      <c r="X4570" s="823" t="s">
        <v>17499</v>
      </c>
      <c r="Y4570" s="827">
        <v>620192.1</v>
      </c>
      <c r="Z4570" s="438" t="s">
        <v>16578</v>
      </c>
      <c r="AA4570" s="443" t="s">
        <v>2987</v>
      </c>
    </row>
    <row r="4571" spans="1:27" ht="135">
      <c r="A4571" s="475" t="s">
        <v>30293</v>
      </c>
      <c r="B4571" s="1183" t="s">
        <v>17268</v>
      </c>
      <c r="C4571" s="509" t="s">
        <v>17269</v>
      </c>
      <c r="D4571" s="509" t="s">
        <v>272</v>
      </c>
      <c r="E4571" s="438" t="s">
        <v>17500</v>
      </c>
      <c r="F4571" s="509" t="s">
        <v>1980</v>
      </c>
      <c r="G4571" s="439">
        <v>42513.371527777774</v>
      </c>
      <c r="H4571" s="823" t="s">
        <v>17501</v>
      </c>
      <c r="I4571" s="438" t="s">
        <v>17367</v>
      </c>
      <c r="J4571" s="824">
        <v>1</v>
      </c>
      <c r="K4571" s="824">
        <v>1</v>
      </c>
      <c r="L4571" s="824">
        <v>0</v>
      </c>
      <c r="M4571" s="825">
        <v>762837.2</v>
      </c>
      <c r="N4571" s="826">
        <v>762836.8</v>
      </c>
      <c r="O4571" s="826">
        <f t="shared" si="149"/>
        <v>0.39999999990686774</v>
      </c>
      <c r="P4571" s="826">
        <f t="shared" si="150"/>
        <v>5.2435827710928065E-5</v>
      </c>
      <c r="Q4571" s="438" t="s">
        <v>16544</v>
      </c>
      <c r="R4571" s="438" t="s">
        <v>15416</v>
      </c>
      <c r="S4571" s="438" t="s">
        <v>17329</v>
      </c>
      <c r="T4571" s="439">
        <v>42522.708333333328</v>
      </c>
      <c r="U4571" s="438">
        <v>0</v>
      </c>
      <c r="V4571" s="439">
        <v>42535</v>
      </c>
      <c r="W4571" s="439">
        <v>42535.122916666667</v>
      </c>
      <c r="X4571" s="823" t="s">
        <v>17502</v>
      </c>
      <c r="Y4571" s="827">
        <v>762836.8</v>
      </c>
      <c r="Z4571" s="438" t="s">
        <v>16544</v>
      </c>
      <c r="AA4571" s="443" t="s">
        <v>15416</v>
      </c>
    </row>
    <row r="4572" spans="1:27" ht="135">
      <c r="A4572" s="475" t="s">
        <v>30294</v>
      </c>
      <c r="B4572" s="1183" t="s">
        <v>17268</v>
      </c>
      <c r="C4572" s="509" t="s">
        <v>17269</v>
      </c>
      <c r="D4572" s="509" t="s">
        <v>272</v>
      </c>
      <c r="E4572" s="438" t="s">
        <v>17503</v>
      </c>
      <c r="F4572" s="509" t="s">
        <v>1980</v>
      </c>
      <c r="G4572" s="439">
        <v>42513.373611111107</v>
      </c>
      <c r="H4572" s="823" t="s">
        <v>17504</v>
      </c>
      <c r="I4572" s="438" t="s">
        <v>17367</v>
      </c>
      <c r="J4572" s="824">
        <v>1</v>
      </c>
      <c r="K4572" s="824">
        <v>1</v>
      </c>
      <c r="L4572" s="824">
        <v>0</v>
      </c>
      <c r="M4572" s="825">
        <v>1674221</v>
      </c>
      <c r="N4572" s="826">
        <v>1674211</v>
      </c>
      <c r="O4572" s="826">
        <f t="shared" si="149"/>
        <v>10</v>
      </c>
      <c r="P4572" s="826">
        <f t="shared" si="150"/>
        <v>5.972927110578591E-4</v>
      </c>
      <c r="Q4572" s="438" t="s">
        <v>17368</v>
      </c>
      <c r="R4572" s="438" t="s">
        <v>17369</v>
      </c>
      <c r="S4572" s="438" t="s">
        <v>17370</v>
      </c>
      <c r="T4572" s="439">
        <v>42522.708333333328</v>
      </c>
      <c r="U4572" s="438">
        <v>0</v>
      </c>
      <c r="V4572" s="439">
        <v>42535</v>
      </c>
      <c r="W4572" s="439">
        <v>42536.211111111108</v>
      </c>
      <c r="X4572" s="823" t="s">
        <v>17505</v>
      </c>
      <c r="Y4572" s="827">
        <v>1674211</v>
      </c>
      <c r="Z4572" s="438" t="s">
        <v>17368</v>
      </c>
      <c r="AA4572" s="443" t="s">
        <v>17369</v>
      </c>
    </row>
    <row r="4573" spans="1:27" ht="135">
      <c r="A4573" s="475" t="s">
        <v>30295</v>
      </c>
      <c r="B4573" s="1183" t="s">
        <v>17268</v>
      </c>
      <c r="C4573" s="509" t="s">
        <v>17269</v>
      </c>
      <c r="D4573" s="509" t="s">
        <v>272</v>
      </c>
      <c r="E4573" s="438" t="s">
        <v>17506</v>
      </c>
      <c r="F4573" s="509" t="s">
        <v>17507</v>
      </c>
      <c r="G4573" s="439">
        <v>42514.387499999997</v>
      </c>
      <c r="H4573" s="823" t="s">
        <v>17508</v>
      </c>
      <c r="I4573" s="438" t="s">
        <v>16577</v>
      </c>
      <c r="J4573" s="824">
        <v>1</v>
      </c>
      <c r="K4573" s="824">
        <v>1</v>
      </c>
      <c r="L4573" s="824">
        <v>0</v>
      </c>
      <c r="M4573" s="825">
        <v>262533.7</v>
      </c>
      <c r="N4573" s="826">
        <v>262533.7</v>
      </c>
      <c r="O4573" s="826">
        <f t="shared" si="149"/>
        <v>0</v>
      </c>
      <c r="P4573" s="826">
        <f t="shared" si="150"/>
        <v>0</v>
      </c>
      <c r="Q4573" s="438" t="s">
        <v>17509</v>
      </c>
      <c r="R4573" s="438" t="s">
        <v>17510</v>
      </c>
      <c r="S4573" s="438" t="s">
        <v>17511</v>
      </c>
      <c r="T4573" s="439">
        <v>42522.708333333328</v>
      </c>
      <c r="U4573" s="438">
        <v>0</v>
      </c>
      <c r="V4573" s="439">
        <v>42541</v>
      </c>
      <c r="W4573" s="439">
        <v>42541.115277777775</v>
      </c>
      <c r="X4573" s="823" t="s">
        <v>17512</v>
      </c>
      <c r="Y4573" s="827">
        <v>262533.7</v>
      </c>
      <c r="Z4573" s="438" t="s">
        <v>17509</v>
      </c>
      <c r="AA4573" s="443" t="s">
        <v>17510</v>
      </c>
    </row>
    <row r="4574" spans="1:27" ht="135">
      <c r="A4574" s="475" t="s">
        <v>30296</v>
      </c>
      <c r="B4574" s="1183" t="s">
        <v>17268</v>
      </c>
      <c r="C4574" s="509" t="s">
        <v>17269</v>
      </c>
      <c r="D4574" s="509" t="s">
        <v>272</v>
      </c>
      <c r="E4574" s="438" t="s">
        <v>17513</v>
      </c>
      <c r="F4574" s="509" t="s">
        <v>17514</v>
      </c>
      <c r="G4574" s="439">
        <v>42528.634722222218</v>
      </c>
      <c r="H4574" s="823" t="s">
        <v>17515</v>
      </c>
      <c r="I4574" s="438" t="s">
        <v>13460</v>
      </c>
      <c r="J4574" s="824">
        <v>1</v>
      </c>
      <c r="K4574" s="824">
        <v>1</v>
      </c>
      <c r="L4574" s="824">
        <v>0</v>
      </c>
      <c r="M4574" s="825">
        <v>1384420.35</v>
      </c>
      <c r="N4574" s="826">
        <v>1384420.35</v>
      </c>
      <c r="O4574" s="826">
        <f t="shared" si="149"/>
        <v>0</v>
      </c>
      <c r="P4574" s="826">
        <f t="shared" si="150"/>
        <v>0</v>
      </c>
      <c r="Q4574" s="438" t="s">
        <v>17516</v>
      </c>
      <c r="R4574" s="438" t="s">
        <v>17517</v>
      </c>
      <c r="S4574" s="438" t="s">
        <v>17518</v>
      </c>
      <c r="T4574" s="439">
        <v>42537.708333333328</v>
      </c>
      <c r="U4574" s="438">
        <v>0</v>
      </c>
      <c r="V4574" s="439">
        <v>42550</v>
      </c>
      <c r="W4574" s="439">
        <v>42550.349305555552</v>
      </c>
      <c r="X4574" s="823" t="s">
        <v>17519</v>
      </c>
      <c r="Y4574" s="827">
        <v>1384420.35</v>
      </c>
      <c r="Z4574" s="438" t="s">
        <v>17516</v>
      </c>
      <c r="AA4574" s="443" t="s">
        <v>17517</v>
      </c>
    </row>
    <row r="4575" spans="1:27" ht="135">
      <c r="A4575" s="475" t="s">
        <v>30297</v>
      </c>
      <c r="B4575" s="1183" t="s">
        <v>17268</v>
      </c>
      <c r="C4575" s="509" t="s">
        <v>17269</v>
      </c>
      <c r="D4575" s="509" t="s">
        <v>272</v>
      </c>
      <c r="E4575" s="438" t="s">
        <v>17520</v>
      </c>
      <c r="F4575" s="509" t="s">
        <v>17521</v>
      </c>
      <c r="G4575" s="439">
        <v>42528.648611111108</v>
      </c>
      <c r="H4575" s="823" t="s">
        <v>17522</v>
      </c>
      <c r="I4575" s="438" t="s">
        <v>17450</v>
      </c>
      <c r="J4575" s="824">
        <v>1</v>
      </c>
      <c r="K4575" s="824">
        <v>1</v>
      </c>
      <c r="L4575" s="824">
        <v>0</v>
      </c>
      <c r="M4575" s="825">
        <v>423544.13</v>
      </c>
      <c r="N4575" s="826">
        <v>423544.13</v>
      </c>
      <c r="O4575" s="826">
        <f t="shared" si="149"/>
        <v>0</v>
      </c>
      <c r="P4575" s="826">
        <f t="shared" si="150"/>
        <v>0</v>
      </c>
      <c r="Q4575" s="438" t="s">
        <v>16906</v>
      </c>
      <c r="R4575" s="438" t="s">
        <v>15372</v>
      </c>
      <c r="S4575" s="438" t="s">
        <v>16907</v>
      </c>
      <c r="T4575" s="439">
        <v>42537.708333333328</v>
      </c>
      <c r="U4575" s="438">
        <v>0</v>
      </c>
      <c r="V4575" s="439">
        <v>42550</v>
      </c>
      <c r="W4575" s="439">
        <v>42550.314583333333</v>
      </c>
      <c r="X4575" s="823" t="s">
        <v>17523</v>
      </c>
      <c r="Y4575" s="827">
        <v>423544.13</v>
      </c>
      <c r="Z4575" s="438" t="s">
        <v>16906</v>
      </c>
      <c r="AA4575" s="443" t="s">
        <v>15372</v>
      </c>
    </row>
    <row r="4576" spans="1:27" ht="135">
      <c r="A4576" s="475" t="s">
        <v>30298</v>
      </c>
      <c r="B4576" s="1183" t="s">
        <v>17268</v>
      </c>
      <c r="C4576" s="509" t="s">
        <v>17269</v>
      </c>
      <c r="D4576" s="509" t="s">
        <v>272</v>
      </c>
      <c r="E4576" s="438" t="s">
        <v>17524</v>
      </c>
      <c r="F4576" s="509" t="s">
        <v>17514</v>
      </c>
      <c r="G4576" s="439">
        <v>42529.571527777778</v>
      </c>
      <c r="H4576" s="823" t="s">
        <v>17525</v>
      </c>
      <c r="I4576" s="438" t="s">
        <v>17526</v>
      </c>
      <c r="J4576" s="824">
        <v>1</v>
      </c>
      <c r="K4576" s="824">
        <v>1</v>
      </c>
      <c r="L4576" s="824">
        <v>0</v>
      </c>
      <c r="M4576" s="825">
        <v>85680</v>
      </c>
      <c r="N4576" s="826">
        <v>85680</v>
      </c>
      <c r="O4576" s="826">
        <f t="shared" si="149"/>
        <v>0</v>
      </c>
      <c r="P4576" s="826">
        <f t="shared" si="150"/>
        <v>0</v>
      </c>
      <c r="Q4576" s="438" t="s">
        <v>17444</v>
      </c>
      <c r="R4576" s="438" t="s">
        <v>17445</v>
      </c>
      <c r="S4576" s="438" t="s">
        <v>17446</v>
      </c>
      <c r="T4576" s="439">
        <v>42537.708333333328</v>
      </c>
      <c r="U4576" s="438">
        <v>0</v>
      </c>
      <c r="V4576" s="439">
        <v>42550</v>
      </c>
      <c r="W4576" s="439">
        <v>42550.327777777777</v>
      </c>
      <c r="X4576" s="823" t="s">
        <v>17527</v>
      </c>
      <c r="Y4576" s="827">
        <v>85680</v>
      </c>
      <c r="Z4576" s="438" t="s">
        <v>17444</v>
      </c>
      <c r="AA4576" s="443" t="s">
        <v>17445</v>
      </c>
    </row>
    <row r="4577" spans="1:27" ht="135">
      <c r="A4577" s="475" t="s">
        <v>30299</v>
      </c>
      <c r="B4577" s="1183" t="s">
        <v>17268</v>
      </c>
      <c r="C4577" s="509" t="s">
        <v>17269</v>
      </c>
      <c r="D4577" s="509" t="s">
        <v>272</v>
      </c>
      <c r="E4577" s="438" t="s">
        <v>17528</v>
      </c>
      <c r="F4577" s="509" t="s">
        <v>17529</v>
      </c>
      <c r="G4577" s="439">
        <v>42541.376388888886</v>
      </c>
      <c r="H4577" s="823" t="s">
        <v>17530</v>
      </c>
      <c r="I4577" s="438" t="s">
        <v>16654</v>
      </c>
      <c r="J4577" s="824">
        <v>1</v>
      </c>
      <c r="K4577" s="824">
        <v>1</v>
      </c>
      <c r="L4577" s="824">
        <v>0</v>
      </c>
      <c r="M4577" s="825">
        <v>716681.7</v>
      </c>
      <c r="N4577" s="826">
        <v>651527.80000000005</v>
      </c>
      <c r="O4577" s="826">
        <f t="shared" si="149"/>
        <v>65153.899999999907</v>
      </c>
      <c r="P4577" s="826">
        <f t="shared" si="150"/>
        <v>9.0910511598105419</v>
      </c>
      <c r="Q4577" s="438" t="s">
        <v>16206</v>
      </c>
      <c r="R4577" s="438" t="s">
        <v>15416</v>
      </c>
      <c r="S4577" s="438" t="s">
        <v>17531</v>
      </c>
      <c r="T4577" s="439">
        <v>42550.708333333328</v>
      </c>
      <c r="U4577" s="438">
        <v>0</v>
      </c>
      <c r="V4577" s="439">
        <v>42562</v>
      </c>
      <c r="W4577" s="439">
        <v>42562.344444444439</v>
      </c>
      <c r="X4577" s="823" t="s">
        <v>17532</v>
      </c>
      <c r="Y4577" s="827">
        <v>651527.80000000005</v>
      </c>
      <c r="Z4577" s="438" t="s">
        <v>16544</v>
      </c>
      <c r="AA4577" s="443" t="s">
        <v>15416</v>
      </c>
    </row>
    <row r="4578" spans="1:27" ht="135">
      <c r="A4578" s="475" t="s">
        <v>30300</v>
      </c>
      <c r="B4578" s="1183" t="s">
        <v>17268</v>
      </c>
      <c r="C4578" s="509" t="s">
        <v>17269</v>
      </c>
      <c r="D4578" s="509" t="s">
        <v>272</v>
      </c>
      <c r="E4578" s="438" t="s">
        <v>17533</v>
      </c>
      <c r="F4578" s="509" t="s">
        <v>17529</v>
      </c>
      <c r="G4578" s="439">
        <v>42541.385416666664</v>
      </c>
      <c r="H4578" s="823" t="s">
        <v>17534</v>
      </c>
      <c r="I4578" s="438" t="s">
        <v>13460</v>
      </c>
      <c r="J4578" s="824">
        <v>1</v>
      </c>
      <c r="K4578" s="824">
        <v>1</v>
      </c>
      <c r="L4578" s="824">
        <v>0</v>
      </c>
      <c r="M4578" s="825">
        <v>1146790.5</v>
      </c>
      <c r="N4578" s="826">
        <v>1126996</v>
      </c>
      <c r="O4578" s="826">
        <f t="shared" si="149"/>
        <v>19794.5</v>
      </c>
      <c r="P4578" s="826">
        <f t="shared" si="150"/>
        <v>1.726078128481183</v>
      </c>
      <c r="Q4578" s="438" t="s">
        <v>17289</v>
      </c>
      <c r="R4578" s="438" t="s">
        <v>17290</v>
      </c>
      <c r="S4578" s="438" t="s">
        <v>17291</v>
      </c>
      <c r="T4578" s="439">
        <v>42550.708333333328</v>
      </c>
      <c r="U4578" s="438">
        <v>0</v>
      </c>
      <c r="V4578" s="439">
        <v>42562</v>
      </c>
      <c r="W4578" s="439">
        <v>42563.122916666667</v>
      </c>
      <c r="X4578" s="823" t="s">
        <v>17535</v>
      </c>
      <c r="Y4578" s="827">
        <v>1126996</v>
      </c>
      <c r="Z4578" s="438" t="s">
        <v>17289</v>
      </c>
      <c r="AA4578" s="443" t="s">
        <v>17290</v>
      </c>
    </row>
    <row r="4579" spans="1:27" ht="135">
      <c r="A4579" s="475" t="s">
        <v>30301</v>
      </c>
      <c r="B4579" s="1183" t="s">
        <v>17268</v>
      </c>
      <c r="C4579" s="509" t="s">
        <v>17269</v>
      </c>
      <c r="D4579" s="509" t="s">
        <v>272</v>
      </c>
      <c r="E4579" s="438" t="s">
        <v>17536</v>
      </c>
      <c r="F4579" s="509" t="s">
        <v>17477</v>
      </c>
      <c r="G4579" s="439">
        <v>42548.656944444439</v>
      </c>
      <c r="H4579" s="823" t="s">
        <v>17537</v>
      </c>
      <c r="I4579" s="438" t="s">
        <v>17383</v>
      </c>
      <c r="J4579" s="824">
        <v>1</v>
      </c>
      <c r="K4579" s="824">
        <v>1</v>
      </c>
      <c r="L4579" s="824">
        <v>0</v>
      </c>
      <c r="M4579" s="825">
        <v>341812.8</v>
      </c>
      <c r="N4579" s="826">
        <v>341700</v>
      </c>
      <c r="O4579" s="826">
        <f t="shared" si="149"/>
        <v>112.79999999998836</v>
      </c>
      <c r="P4579" s="826">
        <f t="shared" si="150"/>
        <v>3.3000519582645341E-2</v>
      </c>
      <c r="Q4579" s="438" t="s">
        <v>17538</v>
      </c>
      <c r="R4579" s="438" t="s">
        <v>17539</v>
      </c>
      <c r="S4579" s="438" t="s">
        <v>17540</v>
      </c>
      <c r="T4579" s="439">
        <v>42557.708333333328</v>
      </c>
      <c r="U4579" s="438">
        <v>0</v>
      </c>
      <c r="V4579" s="439">
        <v>42569</v>
      </c>
      <c r="W4579" s="439">
        <v>42569.117361111108</v>
      </c>
      <c r="X4579" s="823" t="s">
        <v>17541</v>
      </c>
      <c r="Y4579" s="827">
        <v>341700</v>
      </c>
      <c r="Z4579" s="438" t="s">
        <v>17538</v>
      </c>
      <c r="AA4579" s="443" t="s">
        <v>17539</v>
      </c>
    </row>
    <row r="4580" spans="1:27" ht="135">
      <c r="A4580" s="475" t="s">
        <v>30302</v>
      </c>
      <c r="B4580" s="1183" t="s">
        <v>17268</v>
      </c>
      <c r="C4580" s="509" t="s">
        <v>17269</v>
      </c>
      <c r="D4580" s="509" t="s">
        <v>272</v>
      </c>
      <c r="E4580" s="438" t="s">
        <v>17542</v>
      </c>
      <c r="F4580" s="509" t="s">
        <v>17271</v>
      </c>
      <c r="G4580" s="439">
        <v>42550.547222222223</v>
      </c>
      <c r="H4580" s="823" t="s">
        <v>17543</v>
      </c>
      <c r="I4580" s="438" t="s">
        <v>17383</v>
      </c>
      <c r="J4580" s="824">
        <v>1</v>
      </c>
      <c r="K4580" s="824">
        <v>1</v>
      </c>
      <c r="L4580" s="824">
        <v>0</v>
      </c>
      <c r="M4580" s="825">
        <v>110000</v>
      </c>
      <c r="N4580" s="826">
        <v>110000</v>
      </c>
      <c r="O4580" s="826">
        <f t="shared" si="149"/>
        <v>0</v>
      </c>
      <c r="P4580" s="826">
        <f t="shared" si="150"/>
        <v>0</v>
      </c>
      <c r="Q4580" s="438" t="s">
        <v>17544</v>
      </c>
      <c r="R4580" s="438" t="s">
        <v>17545</v>
      </c>
      <c r="S4580" s="438" t="s">
        <v>17546</v>
      </c>
      <c r="T4580" s="439">
        <v>42557.708333333328</v>
      </c>
      <c r="U4580" s="438">
        <v>0</v>
      </c>
      <c r="V4580" s="439">
        <v>42569</v>
      </c>
      <c r="W4580" s="439">
        <v>42569.12222222222</v>
      </c>
      <c r="X4580" s="823" t="s">
        <v>17547</v>
      </c>
      <c r="Y4580" s="827">
        <v>110000</v>
      </c>
      <c r="Z4580" s="438" t="s">
        <v>17544</v>
      </c>
      <c r="AA4580" s="443" t="s">
        <v>17545</v>
      </c>
    </row>
    <row r="4581" spans="1:27" ht="135">
      <c r="A4581" s="475" t="s">
        <v>30303</v>
      </c>
      <c r="B4581" s="1183" t="s">
        <v>17268</v>
      </c>
      <c r="C4581" s="509" t="s">
        <v>17269</v>
      </c>
      <c r="D4581" s="509" t="s">
        <v>272</v>
      </c>
      <c r="E4581" s="438" t="s">
        <v>17548</v>
      </c>
      <c r="F4581" s="509" t="s">
        <v>17549</v>
      </c>
      <c r="G4581" s="439">
        <v>42556.547222222223</v>
      </c>
      <c r="H4581" s="823" t="s">
        <v>17550</v>
      </c>
      <c r="I4581" s="438" t="s">
        <v>17456</v>
      </c>
      <c r="J4581" s="824">
        <v>1</v>
      </c>
      <c r="K4581" s="824">
        <v>1</v>
      </c>
      <c r="L4581" s="824">
        <v>0</v>
      </c>
      <c r="M4581" s="825">
        <v>176792.1</v>
      </c>
      <c r="N4581" s="826">
        <v>166523.5</v>
      </c>
      <c r="O4581" s="826">
        <f t="shared" si="149"/>
        <v>10268.600000000006</v>
      </c>
      <c r="P4581" s="826">
        <f t="shared" si="150"/>
        <v>5.8082912075822426</v>
      </c>
      <c r="Q4581" s="438" t="s">
        <v>17551</v>
      </c>
      <c r="R4581" s="438" t="s">
        <v>17552</v>
      </c>
      <c r="S4581" s="438" t="s">
        <v>17553</v>
      </c>
      <c r="T4581" s="439">
        <v>42564.708333333328</v>
      </c>
      <c r="U4581" s="438">
        <v>0</v>
      </c>
      <c r="V4581" s="439">
        <v>42578</v>
      </c>
      <c r="W4581" s="439">
        <v>42578.195833333331</v>
      </c>
      <c r="X4581" s="823" t="s">
        <v>17554</v>
      </c>
      <c r="Y4581" s="827">
        <v>166523.5</v>
      </c>
      <c r="Z4581" s="438" t="s">
        <v>17555</v>
      </c>
      <c r="AA4581" s="443" t="s">
        <v>17552</v>
      </c>
    </row>
    <row r="4582" spans="1:27" ht="135">
      <c r="A4582" s="475" t="s">
        <v>30304</v>
      </c>
      <c r="B4582" s="1183" t="s">
        <v>17268</v>
      </c>
      <c r="C4582" s="509" t="s">
        <v>17269</v>
      </c>
      <c r="D4582" s="509" t="s">
        <v>272</v>
      </c>
      <c r="E4582" s="438" t="s">
        <v>17320</v>
      </c>
      <c r="F4582" s="509" t="s">
        <v>17549</v>
      </c>
      <c r="G4582" s="439">
        <v>42556.549305555556</v>
      </c>
      <c r="H4582" s="823" t="s">
        <v>17556</v>
      </c>
      <c r="I4582" s="438" t="s">
        <v>14677</v>
      </c>
      <c r="J4582" s="824">
        <v>1</v>
      </c>
      <c r="K4582" s="824">
        <v>1</v>
      </c>
      <c r="L4582" s="824">
        <v>0</v>
      </c>
      <c r="M4582" s="825">
        <v>439151.06</v>
      </c>
      <c r="N4582" s="826">
        <v>403056.06</v>
      </c>
      <c r="O4582" s="826">
        <f t="shared" si="149"/>
        <v>36095</v>
      </c>
      <c r="P4582" s="826">
        <f t="shared" si="150"/>
        <v>8.2192674201902189</v>
      </c>
      <c r="Q4582" s="438" t="s">
        <v>17346</v>
      </c>
      <c r="R4582" s="438" t="s">
        <v>17347</v>
      </c>
      <c r="S4582" s="438" t="s">
        <v>17348</v>
      </c>
      <c r="T4582" s="439">
        <v>42564.708333333328</v>
      </c>
      <c r="U4582" s="438">
        <v>0</v>
      </c>
      <c r="V4582" s="439">
        <v>42576</v>
      </c>
      <c r="W4582" s="439">
        <v>42576.088194444441</v>
      </c>
      <c r="X4582" s="823" t="s">
        <v>17557</v>
      </c>
      <c r="Y4582" s="827">
        <v>403056.06</v>
      </c>
      <c r="Z4582" s="438" t="s">
        <v>17346</v>
      </c>
      <c r="AA4582" s="443" t="s">
        <v>17347</v>
      </c>
    </row>
    <row r="4583" spans="1:27" ht="135">
      <c r="A4583" s="475" t="s">
        <v>30305</v>
      </c>
      <c r="B4583" s="1183" t="s">
        <v>17268</v>
      </c>
      <c r="C4583" s="509" t="s">
        <v>17269</v>
      </c>
      <c r="D4583" s="509" t="s">
        <v>272</v>
      </c>
      <c r="E4583" s="438" t="s">
        <v>17558</v>
      </c>
      <c r="F4583" s="509" t="s">
        <v>2700</v>
      </c>
      <c r="G4583" s="439">
        <v>42559.356249999997</v>
      </c>
      <c r="H4583" s="823" t="s">
        <v>17559</v>
      </c>
      <c r="I4583" s="438" t="s">
        <v>16577</v>
      </c>
      <c r="J4583" s="824">
        <v>1</v>
      </c>
      <c r="K4583" s="824">
        <v>1</v>
      </c>
      <c r="L4583" s="824">
        <v>0</v>
      </c>
      <c r="M4583" s="825">
        <v>526645.4</v>
      </c>
      <c r="N4583" s="826">
        <v>501849.3</v>
      </c>
      <c r="O4583" s="826">
        <f t="shared" si="149"/>
        <v>24796.100000000035</v>
      </c>
      <c r="P4583" s="826">
        <f t="shared" si="150"/>
        <v>4.7083103735454701</v>
      </c>
      <c r="Q4583" s="438" t="s">
        <v>17560</v>
      </c>
      <c r="R4583" s="438" t="s">
        <v>15773</v>
      </c>
      <c r="S4583" s="438" t="s">
        <v>17561</v>
      </c>
      <c r="T4583" s="439">
        <v>42568.708333333328</v>
      </c>
      <c r="U4583" s="438">
        <v>0</v>
      </c>
      <c r="V4583" s="439">
        <v>42580</v>
      </c>
      <c r="W4583" s="439">
        <v>42583.120138888888</v>
      </c>
      <c r="X4583" s="823" t="s">
        <v>17562</v>
      </c>
      <c r="Y4583" s="827">
        <v>501849.3</v>
      </c>
      <c r="Z4583" s="438" t="s">
        <v>17560</v>
      </c>
      <c r="AA4583" s="443" t="s">
        <v>15773</v>
      </c>
    </row>
    <row r="4584" spans="1:27" ht="135">
      <c r="A4584" s="475" t="s">
        <v>30306</v>
      </c>
      <c r="B4584" s="1183" t="s">
        <v>17268</v>
      </c>
      <c r="C4584" s="509" t="s">
        <v>17269</v>
      </c>
      <c r="D4584" s="509" t="s">
        <v>272</v>
      </c>
      <c r="E4584" s="438" t="s">
        <v>17326</v>
      </c>
      <c r="F4584" s="509" t="s">
        <v>17563</v>
      </c>
      <c r="G4584" s="439">
        <v>42562.361805555556</v>
      </c>
      <c r="H4584" s="823" t="s">
        <v>17564</v>
      </c>
      <c r="I4584" s="438" t="s">
        <v>17328</v>
      </c>
      <c r="J4584" s="824">
        <v>1</v>
      </c>
      <c r="K4584" s="824">
        <v>1</v>
      </c>
      <c r="L4584" s="824">
        <v>0</v>
      </c>
      <c r="M4584" s="825">
        <v>985983</v>
      </c>
      <c r="N4584" s="826">
        <v>985980.6</v>
      </c>
      <c r="O4584" s="826">
        <f t="shared" si="149"/>
        <v>2.4000000000232831</v>
      </c>
      <c r="P4584" s="826">
        <f t="shared" si="150"/>
        <v>2.4341190467008894E-4</v>
      </c>
      <c r="Q4584" s="438" t="s">
        <v>16206</v>
      </c>
      <c r="R4584" s="438" t="s">
        <v>15416</v>
      </c>
      <c r="S4584" s="438" t="s">
        <v>17531</v>
      </c>
      <c r="T4584" s="439">
        <v>42571.708333333328</v>
      </c>
      <c r="U4584" s="438">
        <v>0</v>
      </c>
      <c r="V4584" s="439">
        <v>42583</v>
      </c>
      <c r="W4584" s="439">
        <v>42583.3125</v>
      </c>
      <c r="X4584" s="823" t="s">
        <v>17565</v>
      </c>
      <c r="Y4584" s="827">
        <v>985980.6</v>
      </c>
      <c r="Z4584" s="438" t="s">
        <v>16544</v>
      </c>
      <c r="AA4584" s="443" t="s">
        <v>15416</v>
      </c>
    </row>
    <row r="4585" spans="1:27" ht="135">
      <c r="A4585" s="475" t="s">
        <v>30307</v>
      </c>
      <c r="B4585" s="1183" t="s">
        <v>17268</v>
      </c>
      <c r="C4585" s="509" t="s">
        <v>17269</v>
      </c>
      <c r="D4585" s="509" t="s">
        <v>272</v>
      </c>
      <c r="E4585" s="438" t="s">
        <v>17320</v>
      </c>
      <c r="F4585" s="509" t="s">
        <v>17563</v>
      </c>
      <c r="G4585" s="439">
        <v>42562.568055555552</v>
      </c>
      <c r="H4585" s="823" t="s">
        <v>17566</v>
      </c>
      <c r="I4585" s="438" t="s">
        <v>17333</v>
      </c>
      <c r="J4585" s="824">
        <v>1</v>
      </c>
      <c r="K4585" s="824">
        <v>1</v>
      </c>
      <c r="L4585" s="824">
        <v>0</v>
      </c>
      <c r="M4585" s="825">
        <v>849337.92</v>
      </c>
      <c r="N4585" s="826">
        <v>849337.92</v>
      </c>
      <c r="O4585" s="826">
        <f t="shared" si="149"/>
        <v>0</v>
      </c>
      <c r="P4585" s="826">
        <f t="shared" si="150"/>
        <v>0</v>
      </c>
      <c r="Q4585" s="438" t="s">
        <v>17397</v>
      </c>
      <c r="R4585" s="438" t="s">
        <v>17394</v>
      </c>
      <c r="S4585" s="438" t="s">
        <v>17395</v>
      </c>
      <c r="T4585" s="439">
        <v>42571.708333333328</v>
      </c>
      <c r="U4585" s="438">
        <v>0</v>
      </c>
      <c r="V4585" s="439">
        <v>42583</v>
      </c>
      <c r="W4585" s="439">
        <v>42583.309027777774</v>
      </c>
      <c r="X4585" s="823" t="s">
        <v>17567</v>
      </c>
      <c r="Y4585" s="827">
        <v>849337.92</v>
      </c>
      <c r="Z4585" s="438" t="s">
        <v>17397</v>
      </c>
      <c r="AA4585" s="443" t="s">
        <v>17394</v>
      </c>
    </row>
    <row r="4586" spans="1:27" ht="135">
      <c r="A4586" s="475" t="s">
        <v>30308</v>
      </c>
      <c r="B4586" s="1183" t="s">
        <v>17268</v>
      </c>
      <c r="C4586" s="509" t="s">
        <v>17269</v>
      </c>
      <c r="D4586" s="509" t="s">
        <v>272</v>
      </c>
      <c r="E4586" s="438" t="s">
        <v>17568</v>
      </c>
      <c r="F4586" s="509" t="s">
        <v>2700</v>
      </c>
      <c r="G4586" s="439">
        <v>42562.620138888888</v>
      </c>
      <c r="H4586" s="823" t="s">
        <v>17569</v>
      </c>
      <c r="I4586" s="438" t="s">
        <v>17570</v>
      </c>
      <c r="J4586" s="824">
        <v>1</v>
      </c>
      <c r="K4586" s="824">
        <v>1</v>
      </c>
      <c r="L4586" s="824">
        <v>0</v>
      </c>
      <c r="M4586" s="825">
        <v>102816</v>
      </c>
      <c r="N4586" s="826">
        <v>102816</v>
      </c>
      <c r="O4586" s="826">
        <f t="shared" si="149"/>
        <v>0</v>
      </c>
      <c r="P4586" s="826">
        <f t="shared" si="150"/>
        <v>0</v>
      </c>
      <c r="Q4586" s="438" t="s">
        <v>17346</v>
      </c>
      <c r="R4586" s="438" t="s">
        <v>17347</v>
      </c>
      <c r="S4586" s="438" t="s">
        <v>17348</v>
      </c>
      <c r="T4586" s="439">
        <v>42571.708333333328</v>
      </c>
      <c r="U4586" s="438">
        <v>0</v>
      </c>
      <c r="V4586" s="439">
        <v>42583</v>
      </c>
      <c r="W4586" s="439">
        <v>42583.326388888891</v>
      </c>
      <c r="X4586" s="823" t="s">
        <v>17571</v>
      </c>
      <c r="Y4586" s="827">
        <v>102816</v>
      </c>
      <c r="Z4586" s="438" t="s">
        <v>17346</v>
      </c>
      <c r="AA4586" s="443" t="s">
        <v>17347</v>
      </c>
    </row>
    <row r="4587" spans="1:27" ht="135">
      <c r="A4587" s="475" t="s">
        <v>30309</v>
      </c>
      <c r="B4587" s="1183" t="s">
        <v>17268</v>
      </c>
      <c r="C4587" s="509" t="s">
        <v>17269</v>
      </c>
      <c r="D4587" s="509" t="s">
        <v>272</v>
      </c>
      <c r="E4587" s="438" t="s">
        <v>17572</v>
      </c>
      <c r="F4587" s="509" t="s">
        <v>17549</v>
      </c>
      <c r="G4587" s="439">
        <v>42563.48055555555</v>
      </c>
      <c r="H4587" s="823" t="s">
        <v>17573</v>
      </c>
      <c r="I4587" s="438" t="s">
        <v>16603</v>
      </c>
      <c r="J4587" s="824">
        <v>1</v>
      </c>
      <c r="K4587" s="824">
        <v>1</v>
      </c>
      <c r="L4587" s="824">
        <v>0</v>
      </c>
      <c r="M4587" s="825">
        <v>747175.54</v>
      </c>
      <c r="N4587" s="826">
        <v>747175.54</v>
      </c>
      <c r="O4587" s="826">
        <f t="shared" si="149"/>
        <v>0</v>
      </c>
      <c r="P4587" s="826">
        <f t="shared" si="150"/>
        <v>0</v>
      </c>
      <c r="Q4587" s="438" t="s">
        <v>16573</v>
      </c>
      <c r="R4587" s="438" t="s">
        <v>15091</v>
      </c>
      <c r="S4587" s="438" t="s">
        <v>17574</v>
      </c>
      <c r="T4587" s="439">
        <v>42571.708333333328</v>
      </c>
      <c r="U4587" s="438">
        <v>0</v>
      </c>
      <c r="V4587" s="439">
        <v>42583</v>
      </c>
      <c r="W4587" s="439">
        <v>42583.320833333331</v>
      </c>
      <c r="X4587" s="823" t="s">
        <v>17575</v>
      </c>
      <c r="Y4587" s="827">
        <v>747175.54</v>
      </c>
      <c r="Z4587" s="438" t="s">
        <v>16573</v>
      </c>
      <c r="AA4587" s="443" t="s">
        <v>15091</v>
      </c>
    </row>
    <row r="4588" spans="1:27" ht="135">
      <c r="A4588" s="475" t="s">
        <v>30310</v>
      </c>
      <c r="B4588" s="1183" t="s">
        <v>17268</v>
      </c>
      <c r="C4588" s="509" t="s">
        <v>17269</v>
      </c>
      <c r="D4588" s="509" t="s">
        <v>272</v>
      </c>
      <c r="E4588" s="438" t="s">
        <v>17576</v>
      </c>
      <c r="F4588" s="509" t="s">
        <v>2700</v>
      </c>
      <c r="G4588" s="439">
        <v>42563.620138888888</v>
      </c>
      <c r="H4588" s="823" t="s">
        <v>17577</v>
      </c>
      <c r="I4588" s="438" t="s">
        <v>17383</v>
      </c>
      <c r="J4588" s="824">
        <v>1</v>
      </c>
      <c r="K4588" s="824">
        <v>1</v>
      </c>
      <c r="L4588" s="824">
        <v>0</v>
      </c>
      <c r="M4588" s="825">
        <v>920908</v>
      </c>
      <c r="N4588" s="826">
        <v>920908</v>
      </c>
      <c r="O4588" s="826">
        <f t="shared" si="149"/>
        <v>0</v>
      </c>
      <c r="P4588" s="826">
        <f t="shared" si="150"/>
        <v>0</v>
      </c>
      <c r="Q4588" s="438" t="s">
        <v>17578</v>
      </c>
      <c r="R4588" s="438" t="s">
        <v>15142</v>
      </c>
      <c r="S4588" s="438" t="s">
        <v>17579</v>
      </c>
      <c r="T4588" s="439">
        <v>42571.708333333328</v>
      </c>
      <c r="U4588" s="438">
        <v>0</v>
      </c>
      <c r="V4588" s="439">
        <v>42583</v>
      </c>
      <c r="W4588" s="439">
        <v>42583.315972222219</v>
      </c>
      <c r="X4588" s="823" t="s">
        <v>17580</v>
      </c>
      <c r="Y4588" s="827">
        <v>920908</v>
      </c>
      <c r="Z4588" s="438" t="s">
        <v>17578</v>
      </c>
      <c r="AA4588" s="443" t="s">
        <v>15142</v>
      </c>
    </row>
    <row r="4589" spans="1:27" ht="135">
      <c r="A4589" s="475" t="s">
        <v>30311</v>
      </c>
      <c r="B4589" s="1183" t="s">
        <v>17268</v>
      </c>
      <c r="C4589" s="509" t="s">
        <v>17269</v>
      </c>
      <c r="D4589" s="509" t="s">
        <v>272</v>
      </c>
      <c r="E4589" s="438" t="s">
        <v>17581</v>
      </c>
      <c r="F4589" s="509" t="s">
        <v>17582</v>
      </c>
      <c r="G4589" s="439">
        <v>42569.609027777777</v>
      </c>
      <c r="H4589" s="823" t="s">
        <v>17583</v>
      </c>
      <c r="I4589" s="438" t="s">
        <v>17584</v>
      </c>
      <c r="J4589" s="824">
        <v>1</v>
      </c>
      <c r="K4589" s="824">
        <v>1</v>
      </c>
      <c r="L4589" s="824">
        <v>0</v>
      </c>
      <c r="M4589" s="825">
        <v>30813.67</v>
      </c>
      <c r="N4589" s="826">
        <v>28300</v>
      </c>
      <c r="O4589" s="826">
        <f t="shared" si="149"/>
        <v>2513.6699999999983</v>
      </c>
      <c r="P4589" s="826">
        <f t="shared" si="150"/>
        <v>8.1576456163774012</v>
      </c>
      <c r="Q4589" s="438" t="s">
        <v>17585</v>
      </c>
      <c r="R4589" s="438" t="s">
        <v>17586</v>
      </c>
      <c r="S4589" s="438" t="s">
        <v>17587</v>
      </c>
      <c r="T4589" s="439">
        <v>42576.198312418979</v>
      </c>
      <c r="U4589" s="438">
        <v>0</v>
      </c>
      <c r="V4589" s="439">
        <v>42584</v>
      </c>
      <c r="W4589" s="439">
        <v>42584.059027777774</v>
      </c>
      <c r="X4589" s="823" t="s">
        <v>17588</v>
      </c>
      <c r="Y4589" s="827">
        <v>28300</v>
      </c>
      <c r="Z4589" s="438" t="s">
        <v>17585</v>
      </c>
      <c r="AA4589" s="443" t="s">
        <v>17586</v>
      </c>
    </row>
    <row r="4590" spans="1:27" ht="135">
      <c r="A4590" s="475" t="s">
        <v>30312</v>
      </c>
      <c r="B4590" s="1183" t="s">
        <v>17268</v>
      </c>
      <c r="C4590" s="509" t="s">
        <v>17269</v>
      </c>
      <c r="D4590" s="509" t="s">
        <v>272</v>
      </c>
      <c r="E4590" s="438" t="s">
        <v>17589</v>
      </c>
      <c r="F4590" s="509" t="s">
        <v>17590</v>
      </c>
      <c r="G4590" s="439">
        <v>42570.525000000001</v>
      </c>
      <c r="H4590" s="823" t="s">
        <v>17591</v>
      </c>
      <c r="I4590" s="438" t="s">
        <v>17592</v>
      </c>
      <c r="J4590" s="824">
        <v>1</v>
      </c>
      <c r="K4590" s="824">
        <v>1</v>
      </c>
      <c r="L4590" s="824">
        <v>0</v>
      </c>
      <c r="M4590" s="825">
        <v>19516.669999999998</v>
      </c>
      <c r="N4590" s="826" t="s">
        <v>17593</v>
      </c>
      <c r="O4590" s="826" t="e">
        <f t="shared" si="149"/>
        <v>#VALUE!</v>
      </c>
      <c r="P4590" s="826" t="e">
        <f t="shared" si="150"/>
        <v>#VALUE!</v>
      </c>
      <c r="Q4590" s="438" t="s">
        <v>17594</v>
      </c>
      <c r="R4590" s="438" t="s">
        <v>17595</v>
      </c>
      <c r="S4590" s="438" t="s">
        <v>17596</v>
      </c>
      <c r="T4590" s="439">
        <v>42577.326028043979</v>
      </c>
      <c r="U4590" s="438">
        <v>0</v>
      </c>
      <c r="V4590" s="439">
        <v>42586</v>
      </c>
      <c r="W4590" s="439">
        <v>42587.106249999997</v>
      </c>
      <c r="X4590" s="823" t="s">
        <v>17597</v>
      </c>
      <c r="Y4590" s="827">
        <v>19516</v>
      </c>
      <c r="Z4590" s="438" t="s">
        <v>17598</v>
      </c>
      <c r="AA4590" s="443" t="s">
        <v>17595</v>
      </c>
    </row>
    <row r="4591" spans="1:27" ht="135">
      <c r="A4591" s="475" t="s">
        <v>30313</v>
      </c>
      <c r="B4591" s="1183" t="s">
        <v>17268</v>
      </c>
      <c r="C4591" s="509" t="s">
        <v>17269</v>
      </c>
      <c r="D4591" s="509" t="s">
        <v>272</v>
      </c>
      <c r="E4591" s="438" t="s">
        <v>17599</v>
      </c>
      <c r="F4591" s="509" t="s">
        <v>2700</v>
      </c>
      <c r="G4591" s="439">
        <v>42570.637499999997</v>
      </c>
      <c r="H4591" s="823" t="s">
        <v>17600</v>
      </c>
      <c r="I4591" s="438" t="s">
        <v>17601</v>
      </c>
      <c r="J4591" s="824">
        <v>1</v>
      </c>
      <c r="K4591" s="824">
        <v>1</v>
      </c>
      <c r="L4591" s="824">
        <v>0</v>
      </c>
      <c r="M4591" s="825">
        <v>65514</v>
      </c>
      <c r="N4591" s="826">
        <v>60860</v>
      </c>
      <c r="O4591" s="826">
        <f t="shared" si="149"/>
        <v>4654</v>
      </c>
      <c r="P4591" s="826">
        <f t="shared" si="150"/>
        <v>7.1038251366120218</v>
      </c>
      <c r="Q4591" s="438" t="s">
        <v>17602</v>
      </c>
      <c r="R4591" s="438" t="s">
        <v>15353</v>
      </c>
      <c r="S4591" s="438" t="s">
        <v>17603</v>
      </c>
      <c r="T4591" s="439">
        <v>42577.249228321758</v>
      </c>
      <c r="U4591" s="438">
        <v>0</v>
      </c>
      <c r="V4591" s="439">
        <v>42585</v>
      </c>
      <c r="W4591" s="439">
        <v>42587.154861111107</v>
      </c>
      <c r="X4591" s="823" t="s">
        <v>17604</v>
      </c>
      <c r="Y4591" s="827">
        <v>60860</v>
      </c>
      <c r="Z4591" s="438" t="s">
        <v>17602</v>
      </c>
      <c r="AA4591" s="443" t="s">
        <v>15353</v>
      </c>
    </row>
    <row r="4592" spans="1:27" ht="135">
      <c r="A4592" s="475" t="s">
        <v>30314</v>
      </c>
      <c r="B4592" s="1183" t="s">
        <v>17268</v>
      </c>
      <c r="C4592" s="509" t="s">
        <v>17269</v>
      </c>
      <c r="D4592" s="509" t="s">
        <v>272</v>
      </c>
      <c r="E4592" s="438" t="s">
        <v>17355</v>
      </c>
      <c r="F4592" s="509" t="s">
        <v>17605</v>
      </c>
      <c r="G4592" s="439">
        <v>42576.597222222219</v>
      </c>
      <c r="H4592" s="823" t="s">
        <v>17606</v>
      </c>
      <c r="I4592" s="438" t="s">
        <v>17358</v>
      </c>
      <c r="J4592" s="824">
        <v>1</v>
      </c>
      <c r="K4592" s="824">
        <v>1</v>
      </c>
      <c r="L4592" s="824">
        <v>0</v>
      </c>
      <c r="M4592" s="825">
        <v>261165</v>
      </c>
      <c r="N4592" s="826">
        <v>260601.3</v>
      </c>
      <c r="O4592" s="826">
        <f t="shared" ref="O4592:O4652" si="151">M4592-N4592</f>
        <v>563.70000000001164</v>
      </c>
      <c r="P4592" s="826">
        <f t="shared" ref="P4592:P4652" si="152">(O4592*100)/M4592</f>
        <v>0.2158405605651644</v>
      </c>
      <c r="Q4592" s="438" t="s">
        <v>17346</v>
      </c>
      <c r="R4592" s="438" t="s">
        <v>17347</v>
      </c>
      <c r="S4592" s="438" t="s">
        <v>17348</v>
      </c>
      <c r="T4592" s="439">
        <v>42585.708333333328</v>
      </c>
      <c r="U4592" s="438">
        <v>0</v>
      </c>
      <c r="V4592" s="439">
        <v>42598</v>
      </c>
      <c r="W4592" s="439">
        <v>42599.234027777777</v>
      </c>
      <c r="X4592" s="823" t="s">
        <v>17607</v>
      </c>
      <c r="Y4592" s="827">
        <v>260601.3</v>
      </c>
      <c r="Z4592" s="438" t="s">
        <v>17346</v>
      </c>
      <c r="AA4592" s="443" t="s">
        <v>17347</v>
      </c>
    </row>
    <row r="4593" spans="1:27" ht="135">
      <c r="A4593" s="475" t="s">
        <v>30315</v>
      </c>
      <c r="B4593" s="1183" t="s">
        <v>17268</v>
      </c>
      <c r="C4593" s="509" t="s">
        <v>17269</v>
      </c>
      <c r="D4593" s="509" t="s">
        <v>272</v>
      </c>
      <c r="E4593" s="438" t="s">
        <v>17608</v>
      </c>
      <c r="F4593" s="509" t="s">
        <v>17605</v>
      </c>
      <c r="G4593" s="439">
        <v>42576.602083333331</v>
      </c>
      <c r="H4593" s="823" t="s">
        <v>17609</v>
      </c>
      <c r="I4593" s="438" t="s">
        <v>17498</v>
      </c>
      <c r="J4593" s="824">
        <v>1</v>
      </c>
      <c r="K4593" s="824">
        <v>1</v>
      </c>
      <c r="L4593" s="824">
        <v>0</v>
      </c>
      <c r="M4593" s="825">
        <v>473832</v>
      </c>
      <c r="N4593" s="826">
        <v>430738</v>
      </c>
      <c r="O4593" s="826">
        <f t="shared" si="151"/>
        <v>43094</v>
      </c>
      <c r="P4593" s="826">
        <f t="shared" si="152"/>
        <v>9.094784649411606</v>
      </c>
      <c r="Q4593" s="438" t="s">
        <v>16206</v>
      </c>
      <c r="R4593" s="438" t="s">
        <v>15416</v>
      </c>
      <c r="S4593" s="438" t="s">
        <v>17531</v>
      </c>
      <c r="T4593" s="439">
        <v>42585.708333333328</v>
      </c>
      <c r="U4593" s="438">
        <v>0</v>
      </c>
      <c r="V4593" s="439">
        <v>42598</v>
      </c>
      <c r="W4593" s="439">
        <v>42599.227083333331</v>
      </c>
      <c r="X4593" s="823" t="s">
        <v>17610</v>
      </c>
      <c r="Y4593" s="827">
        <v>430738</v>
      </c>
      <c r="Z4593" s="438" t="s">
        <v>16544</v>
      </c>
      <c r="AA4593" s="443" t="s">
        <v>15416</v>
      </c>
    </row>
    <row r="4594" spans="1:27" ht="135">
      <c r="A4594" s="475" t="s">
        <v>30316</v>
      </c>
      <c r="B4594" s="1183" t="s">
        <v>17268</v>
      </c>
      <c r="C4594" s="509" t="s">
        <v>17269</v>
      </c>
      <c r="D4594" s="509" t="s">
        <v>272</v>
      </c>
      <c r="E4594" s="438" t="s">
        <v>17611</v>
      </c>
      <c r="F4594" s="509" t="s">
        <v>17612</v>
      </c>
      <c r="G4594" s="439">
        <v>42583.583333333328</v>
      </c>
      <c r="H4594" s="823" t="s">
        <v>17613</v>
      </c>
      <c r="I4594" s="438" t="s">
        <v>17614</v>
      </c>
      <c r="J4594" s="824">
        <v>1</v>
      </c>
      <c r="K4594" s="824">
        <v>1</v>
      </c>
      <c r="L4594" s="824">
        <v>0</v>
      </c>
      <c r="M4594" s="825">
        <v>98632.34</v>
      </c>
      <c r="N4594" s="826">
        <v>98632.34</v>
      </c>
      <c r="O4594" s="826">
        <f t="shared" si="151"/>
        <v>0</v>
      </c>
      <c r="P4594" s="826">
        <f t="shared" si="152"/>
        <v>0</v>
      </c>
      <c r="Q4594" s="438" t="s">
        <v>17305</v>
      </c>
      <c r="R4594" s="438" t="s">
        <v>15079</v>
      </c>
      <c r="S4594" s="438" t="s">
        <v>17615</v>
      </c>
      <c r="T4594" s="439">
        <v>42592.708333333328</v>
      </c>
      <c r="U4594" s="438">
        <v>0</v>
      </c>
      <c r="V4594" s="439">
        <v>42604</v>
      </c>
      <c r="W4594" s="439">
        <v>42604.12222222222</v>
      </c>
      <c r="X4594" s="823" t="s">
        <v>17616</v>
      </c>
      <c r="Y4594" s="827">
        <v>98632.34</v>
      </c>
      <c r="Z4594" s="438" t="s">
        <v>17305</v>
      </c>
      <c r="AA4594" s="443" t="s">
        <v>15079</v>
      </c>
    </row>
    <row r="4595" spans="1:27" ht="135">
      <c r="A4595" s="475" t="s">
        <v>30317</v>
      </c>
      <c r="B4595" s="1183" t="s">
        <v>17268</v>
      </c>
      <c r="C4595" s="509" t="s">
        <v>17269</v>
      </c>
      <c r="D4595" s="509" t="s">
        <v>272</v>
      </c>
      <c r="E4595" s="438" t="s">
        <v>14201</v>
      </c>
      <c r="F4595" s="509" t="s">
        <v>17605</v>
      </c>
      <c r="G4595" s="439">
        <v>42579.649305555555</v>
      </c>
      <c r="H4595" s="823" t="s">
        <v>17617</v>
      </c>
      <c r="I4595" s="438" t="s">
        <v>17618</v>
      </c>
      <c r="J4595" s="824">
        <v>1</v>
      </c>
      <c r="K4595" s="824">
        <v>1</v>
      </c>
      <c r="L4595" s="824">
        <v>0</v>
      </c>
      <c r="M4595" s="825">
        <v>335059.8</v>
      </c>
      <c r="N4595" s="826">
        <v>329610</v>
      </c>
      <c r="O4595" s="826">
        <f t="shared" si="151"/>
        <v>5449.7999999999884</v>
      </c>
      <c r="P4595" s="826">
        <f t="shared" si="152"/>
        <v>1.6265156249720165</v>
      </c>
      <c r="Q4595" s="438" t="s">
        <v>17585</v>
      </c>
      <c r="R4595" s="438" t="s">
        <v>17586</v>
      </c>
      <c r="S4595" s="438" t="s">
        <v>17587</v>
      </c>
      <c r="T4595" s="439">
        <v>42591.164278703705</v>
      </c>
      <c r="U4595" s="438">
        <v>0</v>
      </c>
      <c r="V4595" s="439">
        <v>42599</v>
      </c>
      <c r="W4595" s="439">
        <v>42599.211111111108</v>
      </c>
      <c r="X4595" s="823" t="s">
        <v>17619</v>
      </c>
      <c r="Y4595" s="827">
        <v>329610</v>
      </c>
      <c r="Z4595" s="438" t="s">
        <v>17585</v>
      </c>
      <c r="AA4595" s="443" t="s">
        <v>17586</v>
      </c>
    </row>
    <row r="4596" spans="1:27" ht="135">
      <c r="A4596" s="475" t="s">
        <v>30318</v>
      </c>
      <c r="B4596" s="1183" t="s">
        <v>17268</v>
      </c>
      <c r="C4596" s="509" t="s">
        <v>17269</v>
      </c>
      <c r="D4596" s="509" t="s">
        <v>272</v>
      </c>
      <c r="E4596" s="438" t="s">
        <v>17620</v>
      </c>
      <c r="F4596" s="509" t="s">
        <v>17621</v>
      </c>
      <c r="G4596" s="439">
        <v>42598.547222222223</v>
      </c>
      <c r="H4596" s="823" t="s">
        <v>17622</v>
      </c>
      <c r="I4596" s="438" t="s">
        <v>17333</v>
      </c>
      <c r="J4596" s="824">
        <v>1</v>
      </c>
      <c r="K4596" s="824">
        <v>1</v>
      </c>
      <c r="L4596" s="824">
        <v>0</v>
      </c>
      <c r="M4596" s="825">
        <v>491900.1</v>
      </c>
      <c r="N4596" s="826">
        <v>491900.1</v>
      </c>
      <c r="O4596" s="826">
        <f t="shared" si="151"/>
        <v>0</v>
      </c>
      <c r="P4596" s="826">
        <f t="shared" si="152"/>
        <v>0</v>
      </c>
      <c r="Q4596" s="438" t="s">
        <v>17397</v>
      </c>
      <c r="R4596" s="438" t="s">
        <v>17394</v>
      </c>
      <c r="S4596" s="438" t="s">
        <v>17395</v>
      </c>
      <c r="T4596" s="439">
        <v>42606.708333333328</v>
      </c>
      <c r="U4596" s="438">
        <v>0</v>
      </c>
      <c r="V4596" s="439">
        <v>42620</v>
      </c>
      <c r="W4596" s="439">
        <v>42620.129166666666</v>
      </c>
      <c r="X4596" s="823" t="s">
        <v>17623</v>
      </c>
      <c r="Y4596" s="827">
        <v>491900.1</v>
      </c>
      <c r="Z4596" s="438" t="s">
        <v>17397</v>
      </c>
      <c r="AA4596" s="443" t="s">
        <v>17394</v>
      </c>
    </row>
    <row r="4597" spans="1:27" ht="135">
      <c r="A4597" s="475" t="s">
        <v>30319</v>
      </c>
      <c r="B4597" s="1183" t="s">
        <v>17268</v>
      </c>
      <c r="C4597" s="509" t="s">
        <v>17269</v>
      </c>
      <c r="D4597" s="509" t="s">
        <v>272</v>
      </c>
      <c r="E4597" s="438" t="s">
        <v>17624</v>
      </c>
      <c r="F4597" s="509" t="s">
        <v>17625</v>
      </c>
      <c r="G4597" s="439">
        <v>42604.506944444445</v>
      </c>
      <c r="H4597" s="823" t="s">
        <v>17626</v>
      </c>
      <c r="I4597" s="438" t="s">
        <v>17627</v>
      </c>
      <c r="J4597" s="824">
        <v>1</v>
      </c>
      <c r="K4597" s="824">
        <v>1</v>
      </c>
      <c r="L4597" s="824">
        <v>0</v>
      </c>
      <c r="M4597" s="825">
        <v>31027</v>
      </c>
      <c r="N4597" s="826">
        <v>31027</v>
      </c>
      <c r="O4597" s="826">
        <f t="shared" si="151"/>
        <v>0</v>
      </c>
      <c r="P4597" s="826">
        <f t="shared" si="152"/>
        <v>0</v>
      </c>
      <c r="Q4597" s="438" t="s">
        <v>17628</v>
      </c>
      <c r="R4597" s="438" t="s">
        <v>17629</v>
      </c>
      <c r="S4597" s="438" t="s">
        <v>17630</v>
      </c>
      <c r="T4597" s="439">
        <v>42617.708333333328</v>
      </c>
      <c r="U4597" s="438">
        <v>0</v>
      </c>
      <c r="V4597" s="439">
        <v>42632</v>
      </c>
      <c r="W4597" s="439">
        <v>42632.161805555552</v>
      </c>
      <c r="X4597" s="823" t="s">
        <v>17631</v>
      </c>
      <c r="Y4597" s="827">
        <v>31027</v>
      </c>
      <c r="Z4597" s="438" t="s">
        <v>17628</v>
      </c>
      <c r="AA4597" s="443" t="s">
        <v>17629</v>
      </c>
    </row>
    <row r="4598" spans="1:27" ht="135">
      <c r="A4598" s="475" t="s">
        <v>30320</v>
      </c>
      <c r="B4598" s="1183" t="s">
        <v>17268</v>
      </c>
      <c r="C4598" s="509" t="s">
        <v>17269</v>
      </c>
      <c r="D4598" s="509" t="s">
        <v>272</v>
      </c>
      <c r="E4598" s="438" t="s">
        <v>17524</v>
      </c>
      <c r="F4598" s="509" t="s">
        <v>17625</v>
      </c>
      <c r="G4598" s="439">
        <v>42604.595833333333</v>
      </c>
      <c r="H4598" s="823" t="s">
        <v>17632</v>
      </c>
      <c r="I4598" s="438" t="s">
        <v>17526</v>
      </c>
      <c r="J4598" s="824">
        <v>1</v>
      </c>
      <c r="K4598" s="824">
        <v>1</v>
      </c>
      <c r="L4598" s="824">
        <v>0</v>
      </c>
      <c r="M4598" s="825">
        <v>92820</v>
      </c>
      <c r="N4598" s="826">
        <v>92820</v>
      </c>
      <c r="O4598" s="826">
        <f t="shared" si="151"/>
        <v>0</v>
      </c>
      <c r="P4598" s="826">
        <f t="shared" si="152"/>
        <v>0</v>
      </c>
      <c r="Q4598" s="438" t="s">
        <v>17444</v>
      </c>
      <c r="R4598" s="438" t="s">
        <v>17445</v>
      </c>
      <c r="S4598" s="438" t="s">
        <v>17446</v>
      </c>
      <c r="T4598" s="439">
        <v>42617.708333333328</v>
      </c>
      <c r="U4598" s="438">
        <v>0</v>
      </c>
      <c r="V4598" s="439">
        <v>42632</v>
      </c>
      <c r="W4598" s="439">
        <v>42632.257638888885</v>
      </c>
      <c r="X4598" s="823" t="s">
        <v>17633</v>
      </c>
      <c r="Y4598" s="827">
        <v>92820</v>
      </c>
      <c r="Z4598" s="438" t="s">
        <v>17444</v>
      </c>
      <c r="AA4598" s="443" t="s">
        <v>17445</v>
      </c>
    </row>
    <row r="4599" spans="1:27" ht="135">
      <c r="A4599" s="475" t="s">
        <v>30321</v>
      </c>
      <c r="B4599" s="1183" t="s">
        <v>17268</v>
      </c>
      <c r="C4599" s="509" t="s">
        <v>17269</v>
      </c>
      <c r="D4599" s="509" t="s">
        <v>272</v>
      </c>
      <c r="E4599" s="438" t="s">
        <v>17634</v>
      </c>
      <c r="F4599" s="509" t="s">
        <v>2721</v>
      </c>
      <c r="G4599" s="439">
        <v>42611.368750000001</v>
      </c>
      <c r="H4599" s="823" t="s">
        <v>17635</v>
      </c>
      <c r="I4599" s="438" t="s">
        <v>17636</v>
      </c>
      <c r="J4599" s="824">
        <v>1</v>
      </c>
      <c r="K4599" s="824">
        <v>1</v>
      </c>
      <c r="L4599" s="824">
        <v>0</v>
      </c>
      <c r="M4599" s="825">
        <v>102824.85</v>
      </c>
      <c r="N4599" s="826">
        <v>99980</v>
      </c>
      <c r="O4599" s="826">
        <f t="shared" si="151"/>
        <v>2844.8500000000058</v>
      </c>
      <c r="P4599" s="826">
        <f t="shared" si="152"/>
        <v>2.7666950158449106</v>
      </c>
      <c r="Q4599" s="438" t="s">
        <v>17289</v>
      </c>
      <c r="R4599" s="438" t="s">
        <v>17290</v>
      </c>
      <c r="S4599" s="438" t="s">
        <v>17291</v>
      </c>
      <c r="T4599" s="439">
        <v>42620.708333333328</v>
      </c>
      <c r="U4599" s="438">
        <v>0</v>
      </c>
      <c r="V4599" s="439">
        <v>42632</v>
      </c>
      <c r="W4599" s="439">
        <v>42632.348611111112</v>
      </c>
      <c r="X4599" s="823" t="s">
        <v>17637</v>
      </c>
      <c r="Y4599" s="827">
        <v>99980</v>
      </c>
      <c r="Z4599" s="438" t="s">
        <v>17289</v>
      </c>
      <c r="AA4599" s="443" t="s">
        <v>17290</v>
      </c>
    </row>
    <row r="4600" spans="1:27" ht="135">
      <c r="A4600" s="475" t="s">
        <v>30322</v>
      </c>
      <c r="B4600" s="1183" t="s">
        <v>17268</v>
      </c>
      <c r="C4600" s="509" t="s">
        <v>17269</v>
      </c>
      <c r="D4600" s="509" t="s">
        <v>272</v>
      </c>
      <c r="E4600" s="438" t="s">
        <v>17320</v>
      </c>
      <c r="F4600" s="509" t="s">
        <v>17638</v>
      </c>
      <c r="G4600" s="439">
        <v>42611.428472222222</v>
      </c>
      <c r="H4600" s="823" t="s">
        <v>17639</v>
      </c>
      <c r="I4600" s="438" t="s">
        <v>17640</v>
      </c>
      <c r="J4600" s="824">
        <v>1</v>
      </c>
      <c r="K4600" s="824">
        <v>1</v>
      </c>
      <c r="L4600" s="824">
        <v>0</v>
      </c>
      <c r="M4600" s="825">
        <v>828319.58</v>
      </c>
      <c r="N4600" s="826">
        <v>804527.31</v>
      </c>
      <c r="O4600" s="826">
        <f t="shared" si="151"/>
        <v>23792.269999999902</v>
      </c>
      <c r="P4600" s="826">
        <f t="shared" si="152"/>
        <v>2.8723539289026467</v>
      </c>
      <c r="Q4600" s="438" t="s">
        <v>16495</v>
      </c>
      <c r="R4600" s="438" t="s">
        <v>2987</v>
      </c>
      <c r="S4600" s="438" t="s">
        <v>17641</v>
      </c>
      <c r="T4600" s="439">
        <v>42620.708333333328</v>
      </c>
      <c r="U4600" s="438">
        <v>0</v>
      </c>
      <c r="V4600" s="439">
        <v>42632</v>
      </c>
      <c r="W4600" s="439">
        <v>42632.110416666663</v>
      </c>
      <c r="X4600" s="823" t="s">
        <v>17642</v>
      </c>
      <c r="Y4600" s="827">
        <v>804527.31</v>
      </c>
      <c r="Z4600" s="438" t="s">
        <v>16578</v>
      </c>
      <c r="AA4600" s="443" t="s">
        <v>2987</v>
      </c>
    </row>
    <row r="4601" spans="1:27" ht="135">
      <c r="A4601" s="475" t="s">
        <v>30323</v>
      </c>
      <c r="B4601" s="1183" t="s">
        <v>17268</v>
      </c>
      <c r="C4601" s="509" t="s">
        <v>17269</v>
      </c>
      <c r="D4601" s="509" t="s">
        <v>272</v>
      </c>
      <c r="E4601" s="438" t="s">
        <v>17320</v>
      </c>
      <c r="F4601" s="509" t="s">
        <v>17638</v>
      </c>
      <c r="G4601" s="439">
        <v>42611.493750000001</v>
      </c>
      <c r="H4601" s="823" t="s">
        <v>17643</v>
      </c>
      <c r="I4601" s="438" t="s">
        <v>14677</v>
      </c>
      <c r="J4601" s="824">
        <v>1</v>
      </c>
      <c r="K4601" s="824">
        <v>1</v>
      </c>
      <c r="L4601" s="824">
        <v>0</v>
      </c>
      <c r="M4601" s="825">
        <v>187428</v>
      </c>
      <c r="N4601" s="826">
        <v>181038</v>
      </c>
      <c r="O4601" s="826">
        <f t="shared" si="151"/>
        <v>6390</v>
      </c>
      <c r="P4601" s="826">
        <f t="shared" si="152"/>
        <v>3.4093091747230937</v>
      </c>
      <c r="Q4601" s="438" t="s">
        <v>17346</v>
      </c>
      <c r="R4601" s="438" t="s">
        <v>17347</v>
      </c>
      <c r="S4601" s="438" t="s">
        <v>17348</v>
      </c>
      <c r="T4601" s="439">
        <v>42620.708333333328</v>
      </c>
      <c r="U4601" s="438">
        <v>0</v>
      </c>
      <c r="V4601" s="439">
        <v>42632</v>
      </c>
      <c r="W4601" s="439">
        <v>42632.272222222222</v>
      </c>
      <c r="X4601" s="823" t="s">
        <v>17644</v>
      </c>
      <c r="Y4601" s="827">
        <v>181038</v>
      </c>
      <c r="Z4601" s="438" t="s">
        <v>17346</v>
      </c>
      <c r="AA4601" s="443" t="s">
        <v>17347</v>
      </c>
    </row>
    <row r="4602" spans="1:27" ht="135">
      <c r="A4602" s="475" t="s">
        <v>30324</v>
      </c>
      <c r="B4602" s="1183" t="s">
        <v>17268</v>
      </c>
      <c r="C4602" s="509" t="s">
        <v>17269</v>
      </c>
      <c r="D4602" s="509" t="s">
        <v>272</v>
      </c>
      <c r="E4602" s="438" t="s">
        <v>17645</v>
      </c>
      <c r="F4602" s="509" t="s">
        <v>17638</v>
      </c>
      <c r="G4602" s="439">
        <v>42611.516666666663</v>
      </c>
      <c r="H4602" s="823" t="s">
        <v>17646</v>
      </c>
      <c r="I4602" s="438" t="s">
        <v>17498</v>
      </c>
      <c r="J4602" s="824">
        <v>1</v>
      </c>
      <c r="K4602" s="824">
        <v>1</v>
      </c>
      <c r="L4602" s="824">
        <v>0</v>
      </c>
      <c r="M4602" s="825">
        <v>270020</v>
      </c>
      <c r="N4602" s="826">
        <v>270019.20000000001</v>
      </c>
      <c r="O4602" s="826">
        <f t="shared" si="151"/>
        <v>0.79999999998835847</v>
      </c>
      <c r="P4602" s="826">
        <f t="shared" si="152"/>
        <v>2.9627435004383324E-4</v>
      </c>
      <c r="Q4602" s="438" t="s">
        <v>17647</v>
      </c>
      <c r="R4602" s="438" t="s">
        <v>15579</v>
      </c>
      <c r="S4602" s="438" t="s">
        <v>17648</v>
      </c>
      <c r="T4602" s="439">
        <v>42620.708333333328</v>
      </c>
      <c r="U4602" s="438">
        <v>0</v>
      </c>
      <c r="V4602" s="439">
        <v>42632</v>
      </c>
      <c r="W4602" s="439">
        <v>42632.341666666667</v>
      </c>
      <c r="X4602" s="823" t="s">
        <v>17649</v>
      </c>
      <c r="Y4602" s="827">
        <v>270019.20000000001</v>
      </c>
      <c r="Z4602" s="438" t="s">
        <v>17647</v>
      </c>
      <c r="AA4602" s="443" t="s">
        <v>15579</v>
      </c>
    </row>
    <row r="4603" spans="1:27" ht="157.5">
      <c r="A4603" s="475" t="s">
        <v>30325</v>
      </c>
      <c r="B4603" s="1183" t="s">
        <v>17268</v>
      </c>
      <c r="C4603" s="509" t="s">
        <v>17269</v>
      </c>
      <c r="D4603" s="509" t="s">
        <v>272</v>
      </c>
      <c r="E4603" s="438" t="s">
        <v>17320</v>
      </c>
      <c r="F4603" s="509" t="s">
        <v>17638</v>
      </c>
      <c r="G4603" s="439">
        <v>42611.631249999999</v>
      </c>
      <c r="H4603" s="823" t="s">
        <v>17650</v>
      </c>
      <c r="I4603" s="438" t="s">
        <v>17651</v>
      </c>
      <c r="J4603" s="824">
        <v>1</v>
      </c>
      <c r="K4603" s="824">
        <v>1</v>
      </c>
      <c r="L4603" s="824">
        <v>0</v>
      </c>
      <c r="M4603" s="825">
        <v>999628.9</v>
      </c>
      <c r="N4603" s="826">
        <v>957312.18</v>
      </c>
      <c r="O4603" s="826">
        <f t="shared" si="151"/>
        <v>42316.719999999972</v>
      </c>
      <c r="P4603" s="826">
        <f t="shared" si="152"/>
        <v>4.2332429564611402</v>
      </c>
      <c r="Q4603" s="438" t="s">
        <v>16495</v>
      </c>
      <c r="R4603" s="438" t="s">
        <v>2987</v>
      </c>
      <c r="S4603" s="438" t="s">
        <v>17641</v>
      </c>
      <c r="T4603" s="439">
        <v>42620.708333333328</v>
      </c>
      <c r="U4603" s="438">
        <v>0</v>
      </c>
      <c r="V4603" s="439">
        <v>42632</v>
      </c>
      <c r="W4603" s="439">
        <v>42632.125694444439</v>
      </c>
      <c r="X4603" s="823" t="s">
        <v>17652</v>
      </c>
      <c r="Y4603" s="827">
        <v>957312.18</v>
      </c>
      <c r="Z4603" s="438" t="s">
        <v>16578</v>
      </c>
      <c r="AA4603" s="443" t="s">
        <v>2987</v>
      </c>
    </row>
    <row r="4604" spans="1:27" ht="135">
      <c r="A4604" s="475" t="s">
        <v>30326</v>
      </c>
      <c r="B4604" s="1183" t="s">
        <v>17268</v>
      </c>
      <c r="C4604" s="509" t="s">
        <v>17269</v>
      </c>
      <c r="D4604" s="509" t="s">
        <v>272</v>
      </c>
      <c r="E4604" s="438" t="s">
        <v>17653</v>
      </c>
      <c r="F4604" s="509" t="s">
        <v>17654</v>
      </c>
      <c r="G4604" s="439">
        <v>42613.572222222218</v>
      </c>
      <c r="H4604" s="823" t="s">
        <v>17655</v>
      </c>
      <c r="I4604" s="438" t="s">
        <v>17656</v>
      </c>
      <c r="J4604" s="824">
        <v>1</v>
      </c>
      <c r="K4604" s="824">
        <v>1</v>
      </c>
      <c r="L4604" s="824">
        <v>0</v>
      </c>
      <c r="M4604" s="825">
        <v>73539.899999999994</v>
      </c>
      <c r="N4604" s="826">
        <v>69900</v>
      </c>
      <c r="O4604" s="826">
        <f t="shared" si="151"/>
        <v>3639.8999999999942</v>
      </c>
      <c r="P4604" s="826">
        <f t="shared" si="152"/>
        <v>4.949557995047579</v>
      </c>
      <c r="Q4604" s="438" t="s">
        <v>17657</v>
      </c>
      <c r="R4604" s="438" t="s">
        <v>17658</v>
      </c>
      <c r="S4604" s="438" t="s">
        <v>17659</v>
      </c>
      <c r="T4604" s="439">
        <v>42622.125</v>
      </c>
      <c r="U4604" s="438">
        <v>0</v>
      </c>
      <c r="V4604" s="439">
        <v>42630</v>
      </c>
      <c r="W4604" s="439">
        <v>42632.085416666661</v>
      </c>
      <c r="X4604" s="823" t="s">
        <v>17660</v>
      </c>
      <c r="Y4604" s="827">
        <v>69900</v>
      </c>
      <c r="Z4604" s="438" t="s">
        <v>17657</v>
      </c>
      <c r="AA4604" s="443" t="s">
        <v>17658</v>
      </c>
    </row>
    <row r="4605" spans="1:27" ht="180">
      <c r="A4605" s="475" t="s">
        <v>30327</v>
      </c>
      <c r="B4605" s="1183" t="s">
        <v>17268</v>
      </c>
      <c r="C4605" s="509" t="s">
        <v>17269</v>
      </c>
      <c r="D4605" s="509" t="s">
        <v>272</v>
      </c>
      <c r="E4605" s="438" t="s">
        <v>17661</v>
      </c>
      <c r="F4605" s="509" t="s">
        <v>17662</v>
      </c>
      <c r="G4605" s="439">
        <v>42620.631944444445</v>
      </c>
      <c r="H4605" s="823" t="s">
        <v>17663</v>
      </c>
      <c r="I4605" s="438" t="s">
        <v>17383</v>
      </c>
      <c r="J4605" s="824">
        <v>1</v>
      </c>
      <c r="K4605" s="824">
        <v>1</v>
      </c>
      <c r="L4605" s="824">
        <v>0</v>
      </c>
      <c r="M4605" s="825">
        <v>992246.28</v>
      </c>
      <c r="N4605" s="826">
        <v>990000</v>
      </c>
      <c r="O4605" s="826">
        <f t="shared" si="151"/>
        <v>2246.2800000000279</v>
      </c>
      <c r="P4605" s="826">
        <f t="shared" si="152"/>
        <v>0.22638331282028368</v>
      </c>
      <c r="Q4605" s="438" t="s">
        <v>17664</v>
      </c>
      <c r="R4605" s="438" t="s">
        <v>15837</v>
      </c>
      <c r="S4605" s="438" t="s">
        <v>17665</v>
      </c>
      <c r="T4605" s="439">
        <v>42627.708333333328</v>
      </c>
      <c r="U4605" s="438">
        <v>0</v>
      </c>
      <c r="V4605" s="439">
        <v>42640</v>
      </c>
      <c r="W4605" s="439">
        <v>42641.111805555556</v>
      </c>
      <c r="X4605" s="823" t="s">
        <v>17666</v>
      </c>
      <c r="Y4605" s="827">
        <v>990000</v>
      </c>
      <c r="Z4605" s="438" t="s">
        <v>17664</v>
      </c>
      <c r="AA4605" s="443" t="s">
        <v>15837</v>
      </c>
    </row>
    <row r="4606" spans="1:27" ht="135">
      <c r="A4606" s="475" t="s">
        <v>30328</v>
      </c>
      <c r="B4606" s="1183" t="s">
        <v>17268</v>
      </c>
      <c r="C4606" s="509" t="s">
        <v>17269</v>
      </c>
      <c r="D4606" s="509" t="s">
        <v>272</v>
      </c>
      <c r="E4606" s="438" t="s">
        <v>17667</v>
      </c>
      <c r="F4606" s="509" t="s">
        <v>17668</v>
      </c>
      <c r="G4606" s="439">
        <v>42626.45208333333</v>
      </c>
      <c r="H4606" s="823" t="s">
        <v>17669</v>
      </c>
      <c r="I4606" s="438" t="s">
        <v>17489</v>
      </c>
      <c r="J4606" s="824">
        <v>1</v>
      </c>
      <c r="K4606" s="824">
        <v>1</v>
      </c>
      <c r="L4606" s="824">
        <v>0</v>
      </c>
      <c r="M4606" s="825">
        <v>529883.29</v>
      </c>
      <c r="N4606" s="826">
        <v>529883.29</v>
      </c>
      <c r="O4606" s="826">
        <f t="shared" si="151"/>
        <v>0</v>
      </c>
      <c r="P4606" s="826">
        <f t="shared" si="152"/>
        <v>0</v>
      </c>
      <c r="Q4606" s="438" t="s">
        <v>17670</v>
      </c>
      <c r="R4606" s="438" t="s">
        <v>17671</v>
      </c>
      <c r="S4606" s="438" t="s">
        <v>17672</v>
      </c>
      <c r="T4606" s="439">
        <v>42634.708333333328</v>
      </c>
      <c r="U4606" s="438">
        <v>0</v>
      </c>
      <c r="V4606" s="439">
        <v>42648</v>
      </c>
      <c r="W4606" s="439">
        <v>42650.205555555556</v>
      </c>
      <c r="X4606" s="823" t="s">
        <v>17673</v>
      </c>
      <c r="Y4606" s="827">
        <v>529883.29</v>
      </c>
      <c r="Z4606" s="438" t="s">
        <v>17670</v>
      </c>
      <c r="AA4606" s="443" t="s">
        <v>17671</v>
      </c>
    </row>
    <row r="4607" spans="1:27" ht="135">
      <c r="A4607" s="475" t="s">
        <v>30329</v>
      </c>
      <c r="B4607" s="1183" t="s">
        <v>17268</v>
      </c>
      <c r="C4607" s="509" t="s">
        <v>17269</v>
      </c>
      <c r="D4607" s="509" t="s">
        <v>272</v>
      </c>
      <c r="E4607" s="438" t="s">
        <v>17674</v>
      </c>
      <c r="F4607" s="509" t="s">
        <v>17675</v>
      </c>
      <c r="G4607" s="439">
        <v>42627.577777777777</v>
      </c>
      <c r="H4607" s="823" t="s">
        <v>17676</v>
      </c>
      <c r="I4607" s="438" t="s">
        <v>17473</v>
      </c>
      <c r="J4607" s="824">
        <v>1</v>
      </c>
      <c r="K4607" s="824">
        <v>1</v>
      </c>
      <c r="L4607" s="824">
        <v>0</v>
      </c>
      <c r="M4607" s="825">
        <v>863153.6</v>
      </c>
      <c r="N4607" s="826">
        <v>863153.6</v>
      </c>
      <c r="O4607" s="826">
        <f t="shared" si="151"/>
        <v>0</v>
      </c>
      <c r="P4607" s="826">
        <f t="shared" si="152"/>
        <v>0</v>
      </c>
      <c r="Q4607" s="438" t="s">
        <v>17406</v>
      </c>
      <c r="R4607" s="438" t="s">
        <v>17290</v>
      </c>
      <c r="S4607" s="438" t="s">
        <v>17677</v>
      </c>
      <c r="T4607" s="439">
        <v>42634.708333333328</v>
      </c>
      <c r="U4607" s="438">
        <v>0</v>
      </c>
      <c r="V4607" s="439">
        <v>42648</v>
      </c>
      <c r="W4607" s="439">
        <v>42650.176388888889</v>
      </c>
      <c r="X4607" s="823" t="s">
        <v>17678</v>
      </c>
      <c r="Y4607" s="827">
        <v>838010</v>
      </c>
      <c r="Z4607" s="438" t="s">
        <v>17406</v>
      </c>
      <c r="AA4607" s="443" t="s">
        <v>17290</v>
      </c>
    </row>
    <row r="4608" spans="1:27" ht="135">
      <c r="A4608" s="475" t="s">
        <v>30330</v>
      </c>
      <c r="B4608" s="1183" t="s">
        <v>17268</v>
      </c>
      <c r="C4608" s="509" t="s">
        <v>17269</v>
      </c>
      <c r="D4608" s="509" t="s">
        <v>272</v>
      </c>
      <c r="E4608" s="438" t="s">
        <v>17679</v>
      </c>
      <c r="F4608" s="509" t="s">
        <v>17675</v>
      </c>
      <c r="G4608" s="439">
        <v>42627.629166666666</v>
      </c>
      <c r="H4608" s="823" t="s">
        <v>17680</v>
      </c>
      <c r="I4608" s="438" t="s">
        <v>17489</v>
      </c>
      <c r="J4608" s="824">
        <v>1</v>
      </c>
      <c r="K4608" s="824">
        <v>1</v>
      </c>
      <c r="L4608" s="824">
        <v>0</v>
      </c>
      <c r="M4608" s="825">
        <v>1025933.4</v>
      </c>
      <c r="N4608" s="826" t="s">
        <v>17681</v>
      </c>
      <c r="O4608" s="826" t="e">
        <f t="shared" si="151"/>
        <v>#VALUE!</v>
      </c>
      <c r="P4608" s="826" t="e">
        <f t="shared" si="152"/>
        <v>#VALUE!</v>
      </c>
      <c r="Q4608" s="438" t="s">
        <v>17406</v>
      </c>
      <c r="R4608" s="438" t="s">
        <v>17290</v>
      </c>
      <c r="S4608" s="438" t="s">
        <v>17677</v>
      </c>
      <c r="T4608" s="439">
        <v>42634.708333333328</v>
      </c>
      <c r="U4608" s="438">
        <v>0</v>
      </c>
      <c r="V4608" s="439">
        <v>42648</v>
      </c>
      <c r="W4608" s="439">
        <v>42650.122916666667</v>
      </c>
      <c r="X4608" s="823" t="s">
        <v>17682</v>
      </c>
      <c r="Y4608" s="827">
        <v>996000</v>
      </c>
      <c r="Z4608" s="438" t="s">
        <v>17406</v>
      </c>
      <c r="AA4608" s="443" t="s">
        <v>17290</v>
      </c>
    </row>
    <row r="4609" spans="1:27" ht="135">
      <c r="A4609" s="475" t="s">
        <v>30331</v>
      </c>
      <c r="B4609" s="1183" t="s">
        <v>17268</v>
      </c>
      <c r="C4609" s="509" t="s">
        <v>17269</v>
      </c>
      <c r="D4609" s="509" t="s">
        <v>272</v>
      </c>
      <c r="E4609" s="438" t="s">
        <v>17683</v>
      </c>
      <c r="F4609" s="509" t="s">
        <v>16874</v>
      </c>
      <c r="G4609" s="439">
        <v>42628.564583333333</v>
      </c>
      <c r="H4609" s="823" t="s">
        <v>17684</v>
      </c>
      <c r="I4609" s="438" t="s">
        <v>17685</v>
      </c>
      <c r="J4609" s="824">
        <v>1</v>
      </c>
      <c r="K4609" s="824">
        <v>1</v>
      </c>
      <c r="L4609" s="824">
        <v>0</v>
      </c>
      <c r="M4609" s="825">
        <v>1092642.47</v>
      </c>
      <c r="N4609" s="826">
        <v>1092642.47</v>
      </c>
      <c r="O4609" s="826">
        <f t="shared" si="151"/>
        <v>0</v>
      </c>
      <c r="P4609" s="826">
        <f t="shared" si="152"/>
        <v>0</v>
      </c>
      <c r="Q4609" s="438" t="s">
        <v>17305</v>
      </c>
      <c r="R4609" s="438" t="s">
        <v>15079</v>
      </c>
      <c r="S4609" s="438" t="s">
        <v>17615</v>
      </c>
      <c r="T4609" s="439">
        <v>42635.708333333328</v>
      </c>
      <c r="U4609" s="438">
        <v>0</v>
      </c>
      <c r="V4609" s="439">
        <v>42648</v>
      </c>
      <c r="W4609" s="439">
        <v>42650.236805555556</v>
      </c>
      <c r="X4609" s="823" t="s">
        <v>17686</v>
      </c>
      <c r="Y4609" s="827">
        <v>1059496</v>
      </c>
      <c r="Z4609" s="438" t="s">
        <v>17305</v>
      </c>
      <c r="AA4609" s="443" t="s">
        <v>15079</v>
      </c>
    </row>
    <row r="4610" spans="1:27" ht="135">
      <c r="A4610" s="475" t="s">
        <v>30332</v>
      </c>
      <c r="B4610" s="1183" t="s">
        <v>17268</v>
      </c>
      <c r="C4610" s="509" t="s">
        <v>17269</v>
      </c>
      <c r="D4610" s="509" t="s">
        <v>272</v>
      </c>
      <c r="E4610" s="438" t="s">
        <v>17687</v>
      </c>
      <c r="F4610" s="509" t="s">
        <v>17688</v>
      </c>
      <c r="G4610" s="439">
        <v>42636.556944444441</v>
      </c>
      <c r="H4610" s="823" t="s">
        <v>17689</v>
      </c>
      <c r="I4610" s="438" t="s">
        <v>17404</v>
      </c>
      <c r="J4610" s="824">
        <v>1</v>
      </c>
      <c r="K4610" s="824">
        <v>1</v>
      </c>
      <c r="L4610" s="824">
        <v>0</v>
      </c>
      <c r="M4610" s="825">
        <v>98473.279999999999</v>
      </c>
      <c r="N4610" s="826">
        <v>98473.279999999999</v>
      </c>
      <c r="O4610" s="826">
        <f t="shared" si="151"/>
        <v>0</v>
      </c>
      <c r="P4610" s="826">
        <f t="shared" si="152"/>
        <v>0</v>
      </c>
      <c r="Q4610" s="438" t="s">
        <v>17406</v>
      </c>
      <c r="R4610" s="438" t="s">
        <v>17290</v>
      </c>
      <c r="S4610" s="438" t="s">
        <v>17677</v>
      </c>
      <c r="T4610" s="439">
        <v>42645.708333333328</v>
      </c>
      <c r="U4610" s="438">
        <v>0</v>
      </c>
      <c r="V4610" s="439">
        <v>42657</v>
      </c>
      <c r="W4610" s="439">
        <v>42657.161111111112</v>
      </c>
      <c r="X4610" s="823" t="s">
        <v>17690</v>
      </c>
      <c r="Y4610" s="827">
        <v>97960</v>
      </c>
      <c r="Z4610" s="438" t="s">
        <v>17406</v>
      </c>
      <c r="AA4610" s="443" t="s">
        <v>17290</v>
      </c>
    </row>
    <row r="4611" spans="1:27" ht="135">
      <c r="A4611" s="475" t="s">
        <v>30333</v>
      </c>
      <c r="B4611" s="1183" t="s">
        <v>17268</v>
      </c>
      <c r="C4611" s="509" t="s">
        <v>17269</v>
      </c>
      <c r="D4611" s="509" t="s">
        <v>272</v>
      </c>
      <c r="E4611" s="438" t="s">
        <v>17691</v>
      </c>
      <c r="F4611" s="509" t="s">
        <v>17688</v>
      </c>
      <c r="G4611" s="439">
        <v>42639.498611111107</v>
      </c>
      <c r="H4611" s="823" t="s">
        <v>17692</v>
      </c>
      <c r="I4611" s="438" t="s">
        <v>13460</v>
      </c>
      <c r="J4611" s="824">
        <v>1</v>
      </c>
      <c r="K4611" s="824">
        <v>1</v>
      </c>
      <c r="L4611" s="824">
        <v>0</v>
      </c>
      <c r="M4611" s="825">
        <v>496656.8</v>
      </c>
      <c r="N4611" s="826">
        <v>496656.8</v>
      </c>
      <c r="O4611" s="826">
        <f t="shared" si="151"/>
        <v>0</v>
      </c>
      <c r="P4611" s="826">
        <f t="shared" si="152"/>
        <v>0</v>
      </c>
      <c r="Q4611" s="438" t="s">
        <v>16638</v>
      </c>
      <c r="R4611" s="438" t="s">
        <v>16707</v>
      </c>
      <c r="S4611" s="438" t="s">
        <v>16898</v>
      </c>
      <c r="T4611" s="439">
        <v>42648.708333333328</v>
      </c>
      <c r="U4611" s="438">
        <v>0</v>
      </c>
      <c r="V4611" s="439">
        <v>42660</v>
      </c>
      <c r="W4611" s="439">
        <v>42660.336111111108</v>
      </c>
      <c r="X4611" s="823" t="s">
        <v>17693</v>
      </c>
      <c r="Y4611" s="827">
        <v>496656.8</v>
      </c>
      <c r="Z4611" s="438" t="s">
        <v>16638</v>
      </c>
      <c r="AA4611" s="443" t="s">
        <v>16707</v>
      </c>
    </row>
    <row r="4612" spans="1:27" ht="135">
      <c r="A4612" s="475" t="s">
        <v>30334</v>
      </c>
      <c r="B4612" s="1183" t="s">
        <v>17268</v>
      </c>
      <c r="C4612" s="509" t="s">
        <v>17269</v>
      </c>
      <c r="D4612" s="509" t="s">
        <v>272</v>
      </c>
      <c r="E4612" s="438" t="s">
        <v>17694</v>
      </c>
      <c r="F4612" s="509" t="s">
        <v>17695</v>
      </c>
      <c r="G4612" s="439">
        <v>42640.415277777778</v>
      </c>
      <c r="H4612" s="823" t="s">
        <v>17696</v>
      </c>
      <c r="I4612" s="438" t="s">
        <v>17383</v>
      </c>
      <c r="J4612" s="824">
        <v>1</v>
      </c>
      <c r="K4612" s="824">
        <v>1</v>
      </c>
      <c r="L4612" s="824">
        <v>0</v>
      </c>
      <c r="M4612" s="825">
        <v>4000000</v>
      </c>
      <c r="N4612" s="826">
        <v>4000000</v>
      </c>
      <c r="O4612" s="826">
        <f t="shared" si="151"/>
        <v>0</v>
      </c>
      <c r="P4612" s="826">
        <f t="shared" si="152"/>
        <v>0</v>
      </c>
      <c r="Q4612" s="438" t="s">
        <v>17544</v>
      </c>
      <c r="R4612" s="438" t="s">
        <v>17545</v>
      </c>
      <c r="S4612" s="438" t="s">
        <v>17546</v>
      </c>
      <c r="T4612" s="439">
        <v>42655.708333333328</v>
      </c>
      <c r="U4612" s="438">
        <v>0</v>
      </c>
      <c r="V4612" s="439">
        <v>42668</v>
      </c>
      <c r="W4612" s="439">
        <v>42668.182638888888</v>
      </c>
      <c r="X4612" s="823" t="s">
        <v>17697</v>
      </c>
      <c r="Y4612" s="827">
        <v>4000000</v>
      </c>
      <c r="Z4612" s="438" t="s">
        <v>17544</v>
      </c>
      <c r="AA4612" s="443" t="s">
        <v>17545</v>
      </c>
    </row>
    <row r="4613" spans="1:27" ht="135">
      <c r="A4613" s="475" t="s">
        <v>30335</v>
      </c>
      <c r="B4613" s="1183" t="s">
        <v>17268</v>
      </c>
      <c r="C4613" s="509" t="s">
        <v>17269</v>
      </c>
      <c r="D4613" s="509" t="s">
        <v>272</v>
      </c>
      <c r="E4613" s="438" t="s">
        <v>17698</v>
      </c>
      <c r="F4613" s="509" t="s">
        <v>6667</v>
      </c>
      <c r="G4613" s="439">
        <v>42640.520833333328</v>
      </c>
      <c r="H4613" s="823" t="s">
        <v>17699</v>
      </c>
      <c r="I4613" s="438" t="s">
        <v>17700</v>
      </c>
      <c r="J4613" s="824">
        <v>1</v>
      </c>
      <c r="K4613" s="824">
        <v>1</v>
      </c>
      <c r="L4613" s="824">
        <v>0</v>
      </c>
      <c r="M4613" s="825">
        <v>58458.9</v>
      </c>
      <c r="N4613" s="826">
        <v>58458.9</v>
      </c>
      <c r="O4613" s="826">
        <f t="shared" si="151"/>
        <v>0</v>
      </c>
      <c r="P4613" s="826">
        <f t="shared" si="152"/>
        <v>0</v>
      </c>
      <c r="Q4613" s="438" t="s">
        <v>17701</v>
      </c>
      <c r="R4613" s="438" t="s">
        <v>2998</v>
      </c>
      <c r="S4613" s="438" t="s">
        <v>17009</v>
      </c>
      <c r="T4613" s="439">
        <v>42648.708333333328</v>
      </c>
      <c r="U4613" s="438">
        <v>0</v>
      </c>
      <c r="V4613" s="439">
        <v>42660</v>
      </c>
      <c r="W4613" s="439">
        <v>42660.304166666661</v>
      </c>
      <c r="X4613" s="823" t="s">
        <v>17702</v>
      </c>
      <c r="Y4613" s="827">
        <v>58458.9</v>
      </c>
      <c r="Z4613" s="438" t="s">
        <v>17701</v>
      </c>
      <c r="AA4613" s="443" t="s">
        <v>2998</v>
      </c>
    </row>
    <row r="4614" spans="1:27" ht="135">
      <c r="A4614" s="475" t="s">
        <v>30336</v>
      </c>
      <c r="B4614" s="1183" t="s">
        <v>17268</v>
      </c>
      <c r="C4614" s="509" t="s">
        <v>17269</v>
      </c>
      <c r="D4614" s="509" t="s">
        <v>272</v>
      </c>
      <c r="E4614" s="438" t="s">
        <v>17703</v>
      </c>
      <c r="F4614" s="509" t="s">
        <v>16918</v>
      </c>
      <c r="G4614" s="439">
        <v>42657.599305555552</v>
      </c>
      <c r="H4614" s="823" t="s">
        <v>17704</v>
      </c>
      <c r="I4614" s="438" t="s">
        <v>17705</v>
      </c>
      <c r="J4614" s="824">
        <v>1</v>
      </c>
      <c r="K4614" s="824">
        <v>1</v>
      </c>
      <c r="L4614" s="824">
        <v>0</v>
      </c>
      <c r="M4614" s="825">
        <v>290356.67</v>
      </c>
      <c r="N4614" s="826">
        <v>256000</v>
      </c>
      <c r="O4614" s="826">
        <f t="shared" si="151"/>
        <v>34356.669999999984</v>
      </c>
      <c r="P4614" s="826">
        <f t="shared" si="152"/>
        <v>11.832574743332049</v>
      </c>
      <c r="Q4614" s="438" t="s">
        <v>17594</v>
      </c>
      <c r="R4614" s="438" t="s">
        <v>17595</v>
      </c>
      <c r="S4614" s="438" t="s">
        <v>17596</v>
      </c>
      <c r="T4614" s="439">
        <v>42669.21312832176</v>
      </c>
      <c r="U4614" s="438">
        <v>0</v>
      </c>
      <c r="V4614" s="439">
        <v>42678</v>
      </c>
      <c r="W4614" s="439">
        <v>42681.109027777777</v>
      </c>
      <c r="X4614" s="823" t="s">
        <v>17706</v>
      </c>
      <c r="Y4614" s="827">
        <v>256000</v>
      </c>
      <c r="Z4614" s="438" t="s">
        <v>17598</v>
      </c>
      <c r="AA4614" s="443" t="s">
        <v>17595</v>
      </c>
    </row>
    <row r="4615" spans="1:27" ht="135">
      <c r="A4615" s="475" t="s">
        <v>30337</v>
      </c>
      <c r="B4615" s="1183" t="s">
        <v>17268</v>
      </c>
      <c r="C4615" s="509" t="s">
        <v>17269</v>
      </c>
      <c r="D4615" s="509" t="s">
        <v>272</v>
      </c>
      <c r="E4615" s="438" t="s">
        <v>17707</v>
      </c>
      <c r="F4615" s="829">
        <v>42655.627083333333</v>
      </c>
      <c r="G4615" s="830">
        <v>42667.225694444402</v>
      </c>
      <c r="H4615" s="823" t="s">
        <v>17708</v>
      </c>
      <c r="I4615" s="438" t="s">
        <v>13526</v>
      </c>
      <c r="J4615" s="824">
        <v>1</v>
      </c>
      <c r="K4615" s="824">
        <v>1</v>
      </c>
      <c r="L4615" s="824">
        <v>0</v>
      </c>
      <c r="M4615" s="825">
        <v>500472.35</v>
      </c>
      <c r="N4615" s="826">
        <v>500472.35</v>
      </c>
      <c r="O4615" s="826">
        <f t="shared" si="151"/>
        <v>0</v>
      </c>
      <c r="P4615" s="826">
        <f t="shared" si="152"/>
        <v>0</v>
      </c>
      <c r="Q4615" s="438" t="s">
        <v>16799</v>
      </c>
      <c r="R4615" s="438" t="s">
        <v>15416</v>
      </c>
      <c r="S4615" s="438" t="s">
        <v>17329</v>
      </c>
      <c r="T4615" s="439">
        <v>42677.304485335597</v>
      </c>
      <c r="U4615" s="438">
        <v>0</v>
      </c>
      <c r="V4615" s="439">
        <v>42690.206920868099</v>
      </c>
      <c r="W4615" s="439">
        <v>42691</v>
      </c>
      <c r="X4615" s="823" t="s">
        <v>17709</v>
      </c>
      <c r="Y4615" s="827">
        <v>454974.4</v>
      </c>
      <c r="Z4615" s="438" t="s">
        <v>16799</v>
      </c>
      <c r="AA4615" s="443" t="s">
        <v>15416</v>
      </c>
    </row>
    <row r="4616" spans="1:27" ht="135">
      <c r="A4616" s="475" t="s">
        <v>30338</v>
      </c>
      <c r="B4616" s="1183" t="s">
        <v>17268</v>
      </c>
      <c r="C4616" s="509" t="s">
        <v>17269</v>
      </c>
      <c r="D4616" s="509" t="s">
        <v>272</v>
      </c>
      <c r="E4616" s="438" t="s">
        <v>17710</v>
      </c>
      <c r="F4616" s="829">
        <v>42655.627083333333</v>
      </c>
      <c r="G4616" s="830">
        <v>42667.230555555601</v>
      </c>
      <c r="H4616" s="823" t="s">
        <v>17711</v>
      </c>
      <c r="I4616" s="438" t="s">
        <v>13600</v>
      </c>
      <c r="J4616" s="824">
        <v>1</v>
      </c>
      <c r="K4616" s="824">
        <v>1</v>
      </c>
      <c r="L4616" s="824">
        <v>0</v>
      </c>
      <c r="M4616" s="825">
        <v>50447.8</v>
      </c>
      <c r="N4616" s="826">
        <v>50447.8</v>
      </c>
      <c r="O4616" s="826">
        <f t="shared" si="151"/>
        <v>0</v>
      </c>
      <c r="P4616" s="826">
        <f t="shared" si="152"/>
        <v>0</v>
      </c>
      <c r="Q4616" s="438" t="s">
        <v>16192</v>
      </c>
      <c r="R4616" s="438" t="s">
        <v>2987</v>
      </c>
      <c r="S4616" s="438" t="s">
        <v>17324</v>
      </c>
      <c r="T4616" s="439">
        <v>42677.306297303199</v>
      </c>
      <c r="U4616" s="438">
        <v>0</v>
      </c>
      <c r="V4616" s="439">
        <v>42690.2032976505</v>
      </c>
      <c r="W4616" s="439">
        <v>42691</v>
      </c>
      <c r="X4616" s="823" t="s">
        <v>17712</v>
      </c>
      <c r="Y4616" s="827">
        <v>50447.8</v>
      </c>
      <c r="Z4616" s="438" t="s">
        <v>16192</v>
      </c>
      <c r="AA4616" s="443" t="s">
        <v>2987</v>
      </c>
    </row>
    <row r="4617" spans="1:27" ht="135">
      <c r="A4617" s="475" t="s">
        <v>30339</v>
      </c>
      <c r="B4617" s="1183" t="s">
        <v>17268</v>
      </c>
      <c r="C4617" s="509" t="s">
        <v>17269</v>
      </c>
      <c r="D4617" s="509" t="s">
        <v>272</v>
      </c>
      <c r="E4617" s="438" t="s">
        <v>17713</v>
      </c>
      <c r="F4617" s="829">
        <v>42654.384027777778</v>
      </c>
      <c r="G4617" s="830">
        <v>42667.234722222202</v>
      </c>
      <c r="H4617" s="823" t="s">
        <v>17714</v>
      </c>
      <c r="I4617" s="438" t="s">
        <v>13420</v>
      </c>
      <c r="J4617" s="824">
        <v>1</v>
      </c>
      <c r="K4617" s="824">
        <v>1</v>
      </c>
      <c r="L4617" s="824">
        <v>0</v>
      </c>
      <c r="M4617" s="825">
        <v>475933.4</v>
      </c>
      <c r="N4617" s="826">
        <v>475933.4</v>
      </c>
      <c r="O4617" s="826">
        <f t="shared" si="151"/>
        <v>0</v>
      </c>
      <c r="P4617" s="826">
        <f t="shared" si="152"/>
        <v>0</v>
      </c>
      <c r="Q4617" s="438" t="s">
        <v>17715</v>
      </c>
      <c r="R4617" s="438" t="s">
        <v>17290</v>
      </c>
      <c r="S4617" s="438" t="s">
        <v>17291</v>
      </c>
      <c r="T4617" s="439">
        <v>42677.302428124996</v>
      </c>
      <c r="U4617" s="438">
        <v>0</v>
      </c>
      <c r="V4617" s="439">
        <v>42690.198250347203</v>
      </c>
      <c r="W4617" s="439">
        <v>42691</v>
      </c>
      <c r="X4617" s="823" t="s">
        <v>17716</v>
      </c>
      <c r="Y4617" s="827">
        <v>475933.4</v>
      </c>
      <c r="Z4617" s="438" t="s">
        <v>17715</v>
      </c>
      <c r="AA4617" s="443" t="s">
        <v>17290</v>
      </c>
    </row>
    <row r="4618" spans="1:27" ht="135">
      <c r="A4618" s="475" t="s">
        <v>30340</v>
      </c>
      <c r="B4618" s="1183" t="s">
        <v>17268</v>
      </c>
      <c r="C4618" s="509" t="s">
        <v>17269</v>
      </c>
      <c r="D4618" s="509" t="s">
        <v>272</v>
      </c>
      <c r="E4618" s="438" t="s">
        <v>17717</v>
      </c>
      <c r="F4618" s="829">
        <v>42646.5625</v>
      </c>
      <c r="G4618" s="830">
        <v>42676.280555555597</v>
      </c>
      <c r="H4618" s="823" t="s">
        <v>17718</v>
      </c>
      <c r="I4618" s="438" t="s">
        <v>13445</v>
      </c>
      <c r="J4618" s="824">
        <v>1</v>
      </c>
      <c r="K4618" s="824">
        <v>1</v>
      </c>
      <c r="L4618" s="824">
        <v>0</v>
      </c>
      <c r="M4618" s="825">
        <v>2369160</v>
      </c>
      <c r="N4618" s="826">
        <v>2369160</v>
      </c>
      <c r="O4618" s="826">
        <f t="shared" si="151"/>
        <v>0</v>
      </c>
      <c r="P4618" s="826">
        <f t="shared" si="152"/>
        <v>0</v>
      </c>
      <c r="Q4618" s="438" t="s">
        <v>17719</v>
      </c>
      <c r="R4618" s="438" t="s">
        <v>17720</v>
      </c>
      <c r="S4618" s="438" t="s">
        <v>17721</v>
      </c>
      <c r="T4618" s="439">
        <v>42685.234585335602</v>
      </c>
      <c r="U4618" s="438">
        <v>0</v>
      </c>
      <c r="V4618" s="439">
        <v>42696.205581365699</v>
      </c>
      <c r="W4618" s="439">
        <v>42698</v>
      </c>
      <c r="X4618" s="823" t="s">
        <v>17722</v>
      </c>
      <c r="Y4618" s="827">
        <v>2153690</v>
      </c>
      <c r="Z4618" s="438" t="s">
        <v>17719</v>
      </c>
      <c r="AA4618" s="443" t="s">
        <v>17720</v>
      </c>
    </row>
    <row r="4619" spans="1:27" ht="135">
      <c r="A4619" s="475" t="s">
        <v>30341</v>
      </c>
      <c r="B4619" s="1183" t="s">
        <v>17268</v>
      </c>
      <c r="C4619" s="509" t="s">
        <v>17269</v>
      </c>
      <c r="D4619" s="509" t="s">
        <v>272</v>
      </c>
      <c r="E4619" s="438" t="s">
        <v>17723</v>
      </c>
      <c r="F4619" s="829">
        <v>42646.5625</v>
      </c>
      <c r="G4619" s="830">
        <v>42676.293055555601</v>
      </c>
      <c r="H4619" s="823" t="s">
        <v>17724</v>
      </c>
      <c r="I4619" s="438" t="s">
        <v>13944</v>
      </c>
      <c r="J4619" s="824">
        <v>1</v>
      </c>
      <c r="K4619" s="824">
        <v>1</v>
      </c>
      <c r="L4619" s="824">
        <v>0</v>
      </c>
      <c r="M4619" s="825">
        <v>120760</v>
      </c>
      <c r="N4619" s="826">
        <v>120760</v>
      </c>
      <c r="O4619" s="826">
        <f t="shared" si="151"/>
        <v>0</v>
      </c>
      <c r="P4619" s="826">
        <f t="shared" si="152"/>
        <v>0</v>
      </c>
      <c r="Q4619" s="438" t="s">
        <v>16799</v>
      </c>
      <c r="R4619" s="438" t="s">
        <v>15416</v>
      </c>
      <c r="S4619" s="438" t="s">
        <v>17329</v>
      </c>
      <c r="T4619" s="439">
        <v>42685.309564965297</v>
      </c>
      <c r="U4619" s="438">
        <v>0</v>
      </c>
      <c r="V4619" s="439">
        <v>42696.210442210599</v>
      </c>
      <c r="W4619" s="439">
        <v>42698</v>
      </c>
      <c r="X4619" s="823" t="s">
        <v>17725</v>
      </c>
      <c r="Y4619" s="827">
        <v>120000</v>
      </c>
      <c r="Z4619" s="438" t="s">
        <v>16799</v>
      </c>
      <c r="AA4619" s="443" t="s">
        <v>15416</v>
      </c>
    </row>
    <row r="4620" spans="1:27" ht="135">
      <c r="A4620" s="475" t="s">
        <v>30342</v>
      </c>
      <c r="B4620" s="1183" t="s">
        <v>17268</v>
      </c>
      <c r="C4620" s="509" t="s">
        <v>17269</v>
      </c>
      <c r="D4620" s="509" t="s">
        <v>272</v>
      </c>
      <c r="E4620" s="438" t="s">
        <v>17726</v>
      </c>
      <c r="F4620" s="829">
        <v>42646.5625</v>
      </c>
      <c r="G4620" s="830">
        <v>42676.296527777798</v>
      </c>
      <c r="H4620" s="823" t="s">
        <v>17727</v>
      </c>
      <c r="I4620" s="438" t="s">
        <v>13996</v>
      </c>
      <c r="J4620" s="824">
        <v>1</v>
      </c>
      <c r="K4620" s="824">
        <v>1</v>
      </c>
      <c r="L4620" s="824">
        <v>0</v>
      </c>
      <c r="M4620" s="825">
        <v>999616.2</v>
      </c>
      <c r="N4620" s="826">
        <v>999616.2</v>
      </c>
      <c r="O4620" s="826">
        <f t="shared" si="151"/>
        <v>0</v>
      </c>
      <c r="P4620" s="826">
        <f t="shared" si="152"/>
        <v>0</v>
      </c>
      <c r="Q4620" s="438" t="s">
        <v>16799</v>
      </c>
      <c r="R4620" s="438" t="s">
        <v>15416</v>
      </c>
      <c r="S4620" s="438" t="s">
        <v>17329</v>
      </c>
      <c r="T4620" s="439">
        <v>42685.302040509298</v>
      </c>
      <c r="U4620" s="438">
        <v>0</v>
      </c>
      <c r="V4620" s="439">
        <v>42696.206517129598</v>
      </c>
      <c r="W4620" s="439">
        <v>42698</v>
      </c>
      <c r="X4620" s="823" t="s">
        <v>17728</v>
      </c>
      <c r="Y4620" s="827">
        <v>992200</v>
      </c>
      <c r="Z4620" s="438" t="s">
        <v>16799</v>
      </c>
      <c r="AA4620" s="443" t="s">
        <v>15416</v>
      </c>
    </row>
    <row r="4621" spans="1:27" ht="135">
      <c r="A4621" s="475" t="s">
        <v>30343</v>
      </c>
      <c r="B4621" s="1183" t="s">
        <v>17268</v>
      </c>
      <c r="C4621" s="509" t="s">
        <v>17269</v>
      </c>
      <c r="D4621" s="509" t="s">
        <v>272</v>
      </c>
      <c r="E4621" s="438" t="s">
        <v>17729</v>
      </c>
      <c r="F4621" s="829">
        <v>42646.5625</v>
      </c>
      <c r="G4621" s="830">
        <v>42676.2993055556</v>
      </c>
      <c r="H4621" s="823" t="s">
        <v>17730</v>
      </c>
      <c r="I4621" s="438" t="s">
        <v>13333</v>
      </c>
      <c r="J4621" s="824">
        <v>1</v>
      </c>
      <c r="K4621" s="824">
        <v>1</v>
      </c>
      <c r="L4621" s="824">
        <v>0</v>
      </c>
      <c r="M4621" s="825">
        <v>985983</v>
      </c>
      <c r="N4621" s="826">
        <v>985983</v>
      </c>
      <c r="O4621" s="826">
        <f t="shared" si="151"/>
        <v>0</v>
      </c>
      <c r="P4621" s="826">
        <f t="shared" si="152"/>
        <v>0</v>
      </c>
      <c r="Q4621" s="438" t="s">
        <v>17719</v>
      </c>
      <c r="R4621" s="438" t="s">
        <v>17720</v>
      </c>
      <c r="S4621" s="438" t="s">
        <v>17721</v>
      </c>
      <c r="T4621" s="439">
        <v>42685.295627314801</v>
      </c>
      <c r="U4621" s="438">
        <v>0</v>
      </c>
      <c r="V4621" s="439">
        <v>42696.202459838001</v>
      </c>
      <c r="W4621" s="439">
        <v>42698</v>
      </c>
      <c r="X4621" s="823" t="s">
        <v>17731</v>
      </c>
      <c r="Y4621" s="827">
        <v>896346</v>
      </c>
      <c r="Z4621" s="438" t="s">
        <v>17719</v>
      </c>
      <c r="AA4621" s="443" t="s">
        <v>17720</v>
      </c>
    </row>
    <row r="4622" spans="1:27" ht="135">
      <c r="A4622" s="475" t="s">
        <v>30344</v>
      </c>
      <c r="B4622" s="1183" t="s">
        <v>17268</v>
      </c>
      <c r="C4622" s="509" t="s">
        <v>17269</v>
      </c>
      <c r="D4622" s="509" t="s">
        <v>272</v>
      </c>
      <c r="E4622" s="438" t="s">
        <v>17732</v>
      </c>
      <c r="F4622" s="829">
        <v>42646.5625</v>
      </c>
      <c r="G4622" s="830">
        <v>42676.302083333299</v>
      </c>
      <c r="H4622" s="823" t="s">
        <v>17733</v>
      </c>
      <c r="I4622" s="438" t="s">
        <v>17734</v>
      </c>
      <c r="J4622" s="824">
        <v>1</v>
      </c>
      <c r="K4622" s="824">
        <v>1</v>
      </c>
      <c r="L4622" s="824">
        <v>0</v>
      </c>
      <c r="M4622" s="825">
        <v>544140</v>
      </c>
      <c r="N4622" s="826">
        <v>544140</v>
      </c>
      <c r="O4622" s="826">
        <f t="shared" si="151"/>
        <v>0</v>
      </c>
      <c r="P4622" s="826">
        <f t="shared" si="152"/>
        <v>0</v>
      </c>
      <c r="Q4622" s="438" t="s">
        <v>17735</v>
      </c>
      <c r="R4622" s="438" t="s">
        <v>16034</v>
      </c>
      <c r="S4622" s="438" t="s">
        <v>17736</v>
      </c>
      <c r="T4622" s="439">
        <v>42685.2909673264</v>
      </c>
      <c r="U4622" s="438">
        <v>0</v>
      </c>
      <c r="V4622" s="439">
        <v>42696.209336724503</v>
      </c>
      <c r="W4622" s="439">
        <v>42698</v>
      </c>
      <c r="X4622" s="823" t="s">
        <v>17737</v>
      </c>
      <c r="Y4622" s="827">
        <v>544140</v>
      </c>
      <c r="Z4622" s="438" t="s">
        <v>17735</v>
      </c>
      <c r="AA4622" s="443" t="s">
        <v>16034</v>
      </c>
    </row>
    <row r="4623" spans="1:27" ht="135">
      <c r="A4623" s="475" t="s">
        <v>30345</v>
      </c>
      <c r="B4623" s="1183" t="s">
        <v>17268</v>
      </c>
      <c r="C4623" s="509" t="s">
        <v>17269</v>
      </c>
      <c r="D4623" s="509" t="s">
        <v>272</v>
      </c>
      <c r="E4623" s="438" t="s">
        <v>17738</v>
      </c>
      <c r="F4623" s="829">
        <v>42646.5625</v>
      </c>
      <c r="G4623" s="830">
        <v>42676.305555555598</v>
      </c>
      <c r="H4623" s="823" t="s">
        <v>17739</v>
      </c>
      <c r="I4623" s="438" t="s">
        <v>17740</v>
      </c>
      <c r="J4623" s="824">
        <v>1</v>
      </c>
      <c r="K4623" s="824">
        <v>1</v>
      </c>
      <c r="L4623" s="824">
        <v>0</v>
      </c>
      <c r="M4623" s="825">
        <v>522330</v>
      </c>
      <c r="N4623" s="826">
        <v>522330</v>
      </c>
      <c r="O4623" s="826">
        <f t="shared" si="151"/>
        <v>0</v>
      </c>
      <c r="P4623" s="826">
        <f t="shared" si="152"/>
        <v>0</v>
      </c>
      <c r="Q4623" s="438" t="s">
        <v>17741</v>
      </c>
      <c r="R4623" s="438" t="s">
        <v>17347</v>
      </c>
      <c r="S4623" s="438" t="s">
        <v>17742</v>
      </c>
      <c r="T4623" s="439">
        <v>42688.362478819399</v>
      </c>
      <c r="U4623" s="438">
        <v>0</v>
      </c>
      <c r="V4623" s="439">
        <v>42704.251906979203</v>
      </c>
      <c r="W4623" s="439">
        <v>42705</v>
      </c>
      <c r="X4623" s="823" t="s">
        <v>17743</v>
      </c>
      <c r="Y4623" s="827">
        <v>521202.6</v>
      </c>
      <c r="Z4623" s="438" t="s">
        <v>17741</v>
      </c>
      <c r="AA4623" s="443" t="s">
        <v>17347</v>
      </c>
    </row>
    <row r="4624" spans="1:27" ht="135">
      <c r="A4624" s="475" t="s">
        <v>30346</v>
      </c>
      <c r="B4624" s="1183" t="s">
        <v>17268</v>
      </c>
      <c r="C4624" s="509" t="s">
        <v>17269</v>
      </c>
      <c r="D4624" s="509" t="s">
        <v>272</v>
      </c>
      <c r="E4624" s="438" t="s">
        <v>17744</v>
      </c>
      <c r="F4624" s="829">
        <v>42646.5625</v>
      </c>
      <c r="G4624" s="830">
        <v>42676.309027777803</v>
      </c>
      <c r="H4624" s="823" t="s">
        <v>17745</v>
      </c>
      <c r="I4624" s="438" t="s">
        <v>17746</v>
      </c>
      <c r="J4624" s="824">
        <v>1</v>
      </c>
      <c r="K4624" s="824">
        <v>1</v>
      </c>
      <c r="L4624" s="824">
        <v>0</v>
      </c>
      <c r="M4624" s="825">
        <v>102486</v>
      </c>
      <c r="N4624" s="826">
        <v>102486</v>
      </c>
      <c r="O4624" s="826">
        <f t="shared" si="151"/>
        <v>0</v>
      </c>
      <c r="P4624" s="826">
        <f t="shared" si="152"/>
        <v>0</v>
      </c>
      <c r="Q4624" s="438" t="s">
        <v>16192</v>
      </c>
      <c r="R4624" s="438" t="s">
        <v>2987</v>
      </c>
      <c r="S4624" s="438" t="s">
        <v>17324</v>
      </c>
      <c r="T4624" s="439">
        <v>42685.282640046302</v>
      </c>
      <c r="U4624" s="438">
        <v>0</v>
      </c>
      <c r="V4624" s="439">
        <v>42696.212426701401</v>
      </c>
      <c r="W4624" s="439">
        <v>42697</v>
      </c>
      <c r="X4624" s="823" t="s">
        <v>17747</v>
      </c>
      <c r="Y4624" s="827">
        <v>102432</v>
      </c>
      <c r="Z4624" s="438" t="s">
        <v>16192</v>
      </c>
      <c r="AA4624" s="443" t="s">
        <v>2987</v>
      </c>
    </row>
    <row r="4625" spans="1:27" ht="135">
      <c r="A4625" s="475" t="s">
        <v>30347</v>
      </c>
      <c r="B4625" s="1183" t="s">
        <v>17268</v>
      </c>
      <c r="C4625" s="509" t="s">
        <v>17269</v>
      </c>
      <c r="D4625" s="509" t="s">
        <v>272</v>
      </c>
      <c r="E4625" s="438" t="s">
        <v>17748</v>
      </c>
      <c r="F4625" s="829">
        <v>42646.5625</v>
      </c>
      <c r="G4625" s="830">
        <v>42676.311111111099</v>
      </c>
      <c r="H4625" s="823" t="s">
        <v>17749</v>
      </c>
      <c r="I4625" s="438" t="s">
        <v>17750</v>
      </c>
      <c r="J4625" s="824">
        <v>1</v>
      </c>
      <c r="K4625" s="824">
        <v>1</v>
      </c>
      <c r="L4625" s="824">
        <v>0</v>
      </c>
      <c r="M4625" s="825">
        <v>74952</v>
      </c>
      <c r="N4625" s="826">
        <v>74952</v>
      </c>
      <c r="O4625" s="826">
        <f t="shared" si="151"/>
        <v>0</v>
      </c>
      <c r="P4625" s="826">
        <f t="shared" si="152"/>
        <v>0</v>
      </c>
      <c r="Q4625" s="438" t="s">
        <v>16192</v>
      </c>
      <c r="R4625" s="438" t="s">
        <v>2987</v>
      </c>
      <c r="S4625" s="438" t="s">
        <v>17324</v>
      </c>
      <c r="T4625" s="439">
        <v>42685.274423379597</v>
      </c>
      <c r="U4625" s="438">
        <v>0</v>
      </c>
      <c r="V4625" s="439">
        <v>42696.213425150498</v>
      </c>
      <c r="W4625" s="439">
        <v>42697</v>
      </c>
      <c r="X4625" s="823" t="s">
        <v>17751</v>
      </c>
      <c r="Y4625" s="827">
        <v>74835.520000000004</v>
      </c>
      <c r="Z4625" s="438" t="s">
        <v>16192</v>
      </c>
      <c r="AA4625" s="443" t="s">
        <v>2987</v>
      </c>
    </row>
    <row r="4626" spans="1:27" ht="135">
      <c r="A4626" s="475" t="s">
        <v>30348</v>
      </c>
      <c r="B4626" s="1183" t="s">
        <v>17268</v>
      </c>
      <c r="C4626" s="509" t="s">
        <v>17269</v>
      </c>
      <c r="D4626" s="509" t="s">
        <v>272</v>
      </c>
      <c r="E4626" s="438" t="s">
        <v>17752</v>
      </c>
      <c r="F4626" s="829">
        <v>42646.5625</v>
      </c>
      <c r="G4626" s="830">
        <v>42676.318749999999</v>
      </c>
      <c r="H4626" s="823" t="s">
        <v>17753</v>
      </c>
      <c r="I4626" s="438" t="s">
        <v>13996</v>
      </c>
      <c r="J4626" s="824">
        <v>1</v>
      </c>
      <c r="K4626" s="824">
        <v>1</v>
      </c>
      <c r="L4626" s="824">
        <v>0</v>
      </c>
      <c r="M4626" s="825">
        <v>762837.2</v>
      </c>
      <c r="N4626" s="826">
        <v>762837.2</v>
      </c>
      <c r="O4626" s="826">
        <f t="shared" si="151"/>
        <v>0</v>
      </c>
      <c r="P4626" s="826">
        <f t="shared" si="152"/>
        <v>0</v>
      </c>
      <c r="Q4626" s="438" t="s">
        <v>17719</v>
      </c>
      <c r="R4626" s="438" t="s">
        <v>17720</v>
      </c>
      <c r="S4626" s="438" t="s">
        <v>17721</v>
      </c>
      <c r="T4626" s="439">
        <v>42685.269177696799</v>
      </c>
      <c r="U4626" s="438">
        <v>0</v>
      </c>
      <c r="V4626" s="439">
        <v>42696.203646562499</v>
      </c>
      <c r="W4626" s="439">
        <v>42698</v>
      </c>
      <c r="X4626" s="823" t="s">
        <v>17754</v>
      </c>
      <c r="Y4626" s="827">
        <v>759303.6</v>
      </c>
      <c r="Z4626" s="438" t="s">
        <v>17719</v>
      </c>
      <c r="AA4626" s="443" t="s">
        <v>17720</v>
      </c>
    </row>
    <row r="4627" spans="1:27" ht="135">
      <c r="A4627" s="475" t="s">
        <v>30349</v>
      </c>
      <c r="B4627" s="1183" t="s">
        <v>17268</v>
      </c>
      <c r="C4627" s="509" t="s">
        <v>17269</v>
      </c>
      <c r="D4627" s="509" t="s">
        <v>272</v>
      </c>
      <c r="E4627" s="438" t="s">
        <v>17755</v>
      </c>
      <c r="F4627" s="829">
        <v>42646.5625</v>
      </c>
      <c r="G4627" s="830">
        <v>42676.324305555601</v>
      </c>
      <c r="H4627" s="823" t="s">
        <v>17756</v>
      </c>
      <c r="I4627" s="438" t="s">
        <v>14526</v>
      </c>
      <c r="J4627" s="824">
        <v>1</v>
      </c>
      <c r="K4627" s="824">
        <v>1</v>
      </c>
      <c r="L4627" s="824">
        <v>0</v>
      </c>
      <c r="M4627" s="825">
        <v>947961.72</v>
      </c>
      <c r="N4627" s="826">
        <v>947961.72</v>
      </c>
      <c r="O4627" s="826">
        <f t="shared" si="151"/>
        <v>0</v>
      </c>
      <c r="P4627" s="826">
        <f t="shared" si="152"/>
        <v>0</v>
      </c>
      <c r="Q4627" s="438" t="s">
        <v>17719</v>
      </c>
      <c r="R4627" s="438" t="s">
        <v>17720</v>
      </c>
      <c r="S4627" s="438" t="s">
        <v>17721</v>
      </c>
      <c r="T4627" s="439">
        <v>42685.264000463001</v>
      </c>
      <c r="U4627" s="438">
        <v>0</v>
      </c>
      <c r="V4627" s="439">
        <v>42696.204699386602</v>
      </c>
      <c r="W4627" s="439">
        <v>42698</v>
      </c>
      <c r="X4627" s="823" t="s">
        <v>17757</v>
      </c>
      <c r="Y4627" s="827">
        <v>903836.34</v>
      </c>
      <c r="Z4627" s="438" t="s">
        <v>17719</v>
      </c>
      <c r="AA4627" s="443" t="s">
        <v>17720</v>
      </c>
    </row>
    <row r="4628" spans="1:27" ht="409.5">
      <c r="A4628" s="475" t="s">
        <v>30350</v>
      </c>
      <c r="B4628" s="1183" t="s">
        <v>17268</v>
      </c>
      <c r="C4628" s="509" t="s">
        <v>17269</v>
      </c>
      <c r="D4628" s="509" t="s">
        <v>272</v>
      </c>
      <c r="E4628" s="438" t="s">
        <v>17758</v>
      </c>
      <c r="F4628" s="829">
        <v>42675.397916666661</v>
      </c>
      <c r="G4628" s="439">
        <v>42688.281944444403</v>
      </c>
      <c r="H4628" s="823" t="s">
        <v>17759</v>
      </c>
      <c r="I4628" s="438" t="s">
        <v>17760</v>
      </c>
      <c r="J4628" s="824">
        <v>1</v>
      </c>
      <c r="K4628" s="824">
        <v>1</v>
      </c>
      <c r="L4628" s="824">
        <v>0</v>
      </c>
      <c r="M4628" s="825">
        <v>938763.95</v>
      </c>
      <c r="N4628" s="826">
        <v>938763.95</v>
      </c>
      <c r="O4628" s="826">
        <f t="shared" si="151"/>
        <v>0</v>
      </c>
      <c r="P4628" s="826">
        <f t="shared" si="152"/>
        <v>0</v>
      </c>
      <c r="Q4628" s="438" t="s">
        <v>16192</v>
      </c>
      <c r="R4628" s="438" t="s">
        <v>2987</v>
      </c>
      <c r="S4628" s="438" t="s">
        <v>17324</v>
      </c>
      <c r="T4628" s="439">
        <v>42699.2687997338</v>
      </c>
      <c r="U4628" s="438">
        <v>0</v>
      </c>
      <c r="V4628" s="439">
        <v>42710.234084294003</v>
      </c>
      <c r="W4628" s="439">
        <v>42712</v>
      </c>
      <c r="X4628" s="823" t="s">
        <v>17761</v>
      </c>
      <c r="Y4628" s="827">
        <v>892697.89</v>
      </c>
      <c r="Z4628" s="438" t="s">
        <v>16192</v>
      </c>
      <c r="AA4628" s="443" t="s">
        <v>2987</v>
      </c>
    </row>
    <row r="4629" spans="1:27" ht="258.75">
      <c r="A4629" s="475" t="s">
        <v>30351</v>
      </c>
      <c r="B4629" s="1183" t="s">
        <v>17268</v>
      </c>
      <c r="C4629" s="509" t="s">
        <v>17269</v>
      </c>
      <c r="D4629" s="509" t="s">
        <v>272</v>
      </c>
      <c r="E4629" s="438" t="s">
        <v>17762</v>
      </c>
      <c r="F4629" s="829">
        <v>42675.568055555552</v>
      </c>
      <c r="G4629" s="439">
        <v>42688.300694444399</v>
      </c>
      <c r="H4629" s="823" t="s">
        <v>17763</v>
      </c>
      <c r="I4629" s="438" t="s">
        <v>17764</v>
      </c>
      <c r="J4629" s="824">
        <v>1</v>
      </c>
      <c r="K4629" s="824">
        <v>1</v>
      </c>
      <c r="L4629" s="824">
        <v>0</v>
      </c>
      <c r="M4629" s="825">
        <v>316779.48</v>
      </c>
      <c r="N4629" s="826">
        <v>316779.48</v>
      </c>
      <c r="O4629" s="826">
        <f t="shared" si="151"/>
        <v>0</v>
      </c>
      <c r="P4629" s="826">
        <f t="shared" si="152"/>
        <v>0</v>
      </c>
      <c r="Q4629" s="438" t="s">
        <v>17765</v>
      </c>
      <c r="R4629" s="438" t="s">
        <v>2570</v>
      </c>
      <c r="S4629" s="438" t="s">
        <v>17766</v>
      </c>
      <c r="T4629" s="439">
        <v>42705.395006516199</v>
      </c>
      <c r="U4629" s="438">
        <v>0</v>
      </c>
      <c r="V4629" s="439">
        <v>42718.431613807901</v>
      </c>
      <c r="W4629" s="439">
        <v>42720</v>
      </c>
      <c r="X4629" s="823" t="s">
        <v>17767</v>
      </c>
      <c r="Y4629" s="827">
        <v>312349.8</v>
      </c>
      <c r="Z4629" s="438" t="s">
        <v>17765</v>
      </c>
      <c r="AA4629" s="443" t="s">
        <v>2570</v>
      </c>
    </row>
    <row r="4630" spans="1:27" ht="135">
      <c r="A4630" s="475" t="s">
        <v>30352</v>
      </c>
      <c r="B4630" s="1183" t="s">
        <v>17268</v>
      </c>
      <c r="C4630" s="509" t="s">
        <v>17269</v>
      </c>
      <c r="D4630" s="509" t="s">
        <v>272</v>
      </c>
      <c r="E4630" s="438" t="s">
        <v>17768</v>
      </c>
      <c r="F4630" s="829">
        <v>42675.568055555552</v>
      </c>
      <c r="G4630" s="439">
        <v>42688.323611111096</v>
      </c>
      <c r="H4630" s="823" t="s">
        <v>17769</v>
      </c>
      <c r="I4630" s="438" t="s">
        <v>15443</v>
      </c>
      <c r="J4630" s="824">
        <v>1</v>
      </c>
      <c r="K4630" s="824">
        <v>1</v>
      </c>
      <c r="L4630" s="824">
        <v>0</v>
      </c>
      <c r="M4630" s="825">
        <v>1967700</v>
      </c>
      <c r="N4630" s="826">
        <v>1967700</v>
      </c>
      <c r="O4630" s="826">
        <f t="shared" si="151"/>
        <v>0</v>
      </c>
      <c r="P4630" s="826">
        <f t="shared" si="152"/>
        <v>0</v>
      </c>
      <c r="Q4630" s="438" t="s">
        <v>17715</v>
      </c>
      <c r="R4630" s="438" t="s">
        <v>17290</v>
      </c>
      <c r="S4630" s="438" t="s">
        <v>17291</v>
      </c>
      <c r="T4630" s="439">
        <v>42699.264947418997</v>
      </c>
      <c r="U4630" s="438">
        <v>0</v>
      </c>
      <c r="V4630" s="439">
        <v>42710.445698148098</v>
      </c>
      <c r="W4630" s="439">
        <v>42711</v>
      </c>
      <c r="X4630" s="823" t="s">
        <v>17770</v>
      </c>
      <c r="Y4630" s="827">
        <v>1935000</v>
      </c>
      <c r="Z4630" s="438" t="s">
        <v>17715</v>
      </c>
      <c r="AA4630" s="443" t="s">
        <v>17290</v>
      </c>
    </row>
    <row r="4631" spans="1:27" ht="225">
      <c r="A4631" s="475" t="s">
        <v>30353</v>
      </c>
      <c r="B4631" s="1183" t="s">
        <v>17268</v>
      </c>
      <c r="C4631" s="509" t="s">
        <v>17269</v>
      </c>
      <c r="D4631" s="509" t="s">
        <v>272</v>
      </c>
      <c r="E4631" s="438" t="s">
        <v>17771</v>
      </c>
      <c r="F4631" s="829">
        <v>42662.51180555555</v>
      </c>
      <c r="G4631" s="439">
        <v>42689.385416666701</v>
      </c>
      <c r="H4631" s="823" t="s">
        <v>17772</v>
      </c>
      <c r="I4631" s="438" t="s">
        <v>17773</v>
      </c>
      <c r="J4631" s="824">
        <v>1</v>
      </c>
      <c r="K4631" s="824">
        <v>1</v>
      </c>
      <c r="L4631" s="824">
        <v>0</v>
      </c>
      <c r="M4631" s="825">
        <v>5058057.3</v>
      </c>
      <c r="N4631" s="826">
        <v>5058057.3</v>
      </c>
      <c r="O4631" s="826">
        <f t="shared" si="151"/>
        <v>0</v>
      </c>
      <c r="P4631" s="826">
        <f t="shared" si="152"/>
        <v>0</v>
      </c>
      <c r="Q4631" s="438" t="s">
        <v>17715</v>
      </c>
      <c r="R4631" s="438" t="s">
        <v>17290</v>
      </c>
      <c r="S4631" s="438" t="s">
        <v>17291</v>
      </c>
      <c r="T4631" s="439">
        <v>42705.392406365703</v>
      </c>
      <c r="U4631" s="438">
        <v>0</v>
      </c>
      <c r="V4631" s="439">
        <v>42718.419275381901</v>
      </c>
      <c r="W4631" s="439">
        <v>42720</v>
      </c>
      <c r="X4631" s="823" t="s">
        <v>17774</v>
      </c>
      <c r="Y4631" s="827">
        <v>5058057.3</v>
      </c>
      <c r="Z4631" s="438" t="s">
        <v>17715</v>
      </c>
      <c r="AA4631" s="443" t="s">
        <v>17290</v>
      </c>
    </row>
    <row r="4632" spans="1:27" ht="315">
      <c r="A4632" s="475" t="s">
        <v>30354</v>
      </c>
      <c r="B4632" s="1183" t="s">
        <v>17268</v>
      </c>
      <c r="C4632" s="509" t="s">
        <v>17269</v>
      </c>
      <c r="D4632" s="509" t="s">
        <v>272</v>
      </c>
      <c r="E4632" s="438" t="s">
        <v>17775</v>
      </c>
      <c r="F4632" s="829">
        <v>42675.568055555552</v>
      </c>
      <c r="G4632" s="439">
        <v>42690.273611111101</v>
      </c>
      <c r="H4632" s="823" t="s">
        <v>17776</v>
      </c>
      <c r="I4632" s="438" t="s">
        <v>17777</v>
      </c>
      <c r="J4632" s="824">
        <v>1</v>
      </c>
      <c r="K4632" s="824">
        <v>1</v>
      </c>
      <c r="L4632" s="824">
        <v>0</v>
      </c>
      <c r="M4632" s="825">
        <v>3193423.18</v>
      </c>
      <c r="N4632" s="826">
        <v>3193423.18</v>
      </c>
      <c r="O4632" s="826">
        <f t="shared" si="151"/>
        <v>0</v>
      </c>
      <c r="P4632" s="826">
        <f t="shared" si="152"/>
        <v>0</v>
      </c>
      <c r="Q4632" s="438" t="s">
        <v>17715</v>
      </c>
      <c r="R4632" s="438" t="s">
        <v>17290</v>
      </c>
      <c r="S4632" s="438" t="s">
        <v>17291</v>
      </c>
      <c r="T4632" s="439">
        <v>42705.385104131899</v>
      </c>
      <c r="U4632" s="438">
        <v>0</v>
      </c>
      <c r="V4632" s="439">
        <v>42718.417714039402</v>
      </c>
      <c r="W4632" s="439">
        <v>42718.417714039402</v>
      </c>
      <c r="X4632" s="823" t="s">
        <v>17778</v>
      </c>
      <c r="Y4632" s="827">
        <v>3149650</v>
      </c>
      <c r="Z4632" s="438" t="s">
        <v>17715</v>
      </c>
      <c r="AA4632" s="443" t="s">
        <v>17290</v>
      </c>
    </row>
    <row r="4633" spans="1:27" ht="135">
      <c r="A4633" s="475" t="s">
        <v>30355</v>
      </c>
      <c r="B4633" s="1183" t="s">
        <v>17268</v>
      </c>
      <c r="C4633" s="509" t="s">
        <v>17269</v>
      </c>
      <c r="D4633" s="509" t="s">
        <v>272</v>
      </c>
      <c r="E4633" s="438" t="s">
        <v>17779</v>
      </c>
      <c r="F4633" s="829">
        <v>42671.347916666666</v>
      </c>
      <c r="G4633" s="439">
        <v>42691.2590277778</v>
      </c>
      <c r="H4633" s="823" t="s">
        <v>17780</v>
      </c>
      <c r="I4633" s="438" t="s">
        <v>17781</v>
      </c>
      <c r="J4633" s="824">
        <v>1</v>
      </c>
      <c r="K4633" s="824">
        <v>1</v>
      </c>
      <c r="L4633" s="824">
        <v>0</v>
      </c>
      <c r="M4633" s="825">
        <v>832893.42</v>
      </c>
      <c r="N4633" s="826">
        <v>832893.42</v>
      </c>
      <c r="O4633" s="826">
        <f t="shared" si="151"/>
        <v>0</v>
      </c>
      <c r="P4633" s="826">
        <f t="shared" si="152"/>
        <v>0</v>
      </c>
      <c r="Q4633" s="438" t="s">
        <v>17715</v>
      </c>
      <c r="R4633" s="438" t="s">
        <v>17290</v>
      </c>
      <c r="S4633" s="438" t="s">
        <v>17291</v>
      </c>
      <c r="T4633" s="439">
        <v>42702.255528588001</v>
      </c>
      <c r="U4633" s="438">
        <v>0</v>
      </c>
      <c r="V4633" s="439">
        <v>42718.379070567098</v>
      </c>
      <c r="W4633" s="439">
        <v>42718.379070567098</v>
      </c>
      <c r="X4633" s="823" t="s">
        <v>17782</v>
      </c>
      <c r="Y4633" s="827">
        <v>808588</v>
      </c>
      <c r="Z4633" s="438" t="s">
        <v>17715</v>
      </c>
      <c r="AA4633" s="443" t="s">
        <v>17290</v>
      </c>
    </row>
    <row r="4634" spans="1:27" ht="409.5">
      <c r="A4634" s="475" t="s">
        <v>30356</v>
      </c>
      <c r="B4634" s="1183" t="s">
        <v>17268</v>
      </c>
      <c r="C4634" s="509" t="s">
        <v>17269</v>
      </c>
      <c r="D4634" s="509" t="s">
        <v>272</v>
      </c>
      <c r="E4634" s="438" t="s">
        <v>17783</v>
      </c>
      <c r="F4634" s="829">
        <v>42662.51180555555</v>
      </c>
      <c r="G4634" s="439">
        <v>42692.328472222202</v>
      </c>
      <c r="H4634" s="823" t="s">
        <v>17784</v>
      </c>
      <c r="I4634" s="438" t="s">
        <v>17785</v>
      </c>
      <c r="J4634" s="824">
        <v>1</v>
      </c>
      <c r="K4634" s="824">
        <v>1</v>
      </c>
      <c r="L4634" s="824">
        <v>0</v>
      </c>
      <c r="M4634" s="825">
        <v>1572628.09</v>
      </c>
      <c r="N4634" s="826">
        <v>1572628.09</v>
      </c>
      <c r="O4634" s="826">
        <f t="shared" si="151"/>
        <v>0</v>
      </c>
      <c r="P4634" s="826">
        <f t="shared" si="152"/>
        <v>0</v>
      </c>
      <c r="Q4634" s="438" t="s">
        <v>17786</v>
      </c>
      <c r="R4634" s="438" t="s">
        <v>16698</v>
      </c>
      <c r="S4634" s="438" t="s">
        <v>17343</v>
      </c>
      <c r="T4634" s="439">
        <v>42702.365894826398</v>
      </c>
      <c r="U4634" s="438">
        <v>0</v>
      </c>
      <c r="V4634" s="439">
        <v>42717.480054166699</v>
      </c>
      <c r="W4634" s="439">
        <v>42717.480054166699</v>
      </c>
      <c r="X4634" s="823" t="s">
        <v>17787</v>
      </c>
      <c r="Y4634" s="827">
        <v>1571601.46</v>
      </c>
      <c r="Z4634" s="438" t="s">
        <v>17786</v>
      </c>
      <c r="AA4634" s="443" t="s">
        <v>16698</v>
      </c>
    </row>
    <row r="4635" spans="1:27" ht="135">
      <c r="A4635" s="475" t="s">
        <v>30357</v>
      </c>
      <c r="B4635" s="1183" t="s">
        <v>17268</v>
      </c>
      <c r="C4635" s="509" t="s">
        <v>17269</v>
      </c>
      <c r="D4635" s="509" t="s">
        <v>272</v>
      </c>
      <c r="E4635" s="438" t="s">
        <v>17788</v>
      </c>
      <c r="F4635" s="829">
        <v>42674.384722222218</v>
      </c>
      <c r="G4635" s="439">
        <v>42695.452777777798</v>
      </c>
      <c r="H4635" s="823" t="s">
        <v>17789</v>
      </c>
      <c r="I4635" s="438" t="s">
        <v>17790</v>
      </c>
      <c r="J4635" s="824">
        <v>1</v>
      </c>
      <c r="K4635" s="824">
        <v>1</v>
      </c>
      <c r="L4635" s="824">
        <v>0</v>
      </c>
      <c r="M4635" s="825">
        <v>205632</v>
      </c>
      <c r="N4635" s="826">
        <v>205632</v>
      </c>
      <c r="O4635" s="826">
        <f t="shared" si="151"/>
        <v>0</v>
      </c>
      <c r="P4635" s="826">
        <f t="shared" si="152"/>
        <v>0</v>
      </c>
      <c r="Q4635" s="438" t="s">
        <v>17741</v>
      </c>
      <c r="R4635" s="438" t="s">
        <v>17347</v>
      </c>
      <c r="S4635" s="438" t="s">
        <v>17742</v>
      </c>
      <c r="T4635" s="439">
        <v>42705.2928539352</v>
      </c>
      <c r="U4635" s="438">
        <v>0</v>
      </c>
      <c r="V4635" s="439">
        <v>42718.391444444402</v>
      </c>
      <c r="W4635" s="439">
        <v>42720</v>
      </c>
      <c r="X4635" s="823" t="s">
        <v>17791</v>
      </c>
      <c r="Y4635" s="827">
        <v>205632</v>
      </c>
      <c r="Z4635" s="438" t="s">
        <v>17741</v>
      </c>
      <c r="AA4635" s="443" t="s">
        <v>17347</v>
      </c>
    </row>
    <row r="4636" spans="1:27" ht="135">
      <c r="A4636" s="475" t="s">
        <v>30358</v>
      </c>
      <c r="B4636" s="1183" t="s">
        <v>17268</v>
      </c>
      <c r="C4636" s="509" t="s">
        <v>17269</v>
      </c>
      <c r="D4636" s="509" t="s">
        <v>272</v>
      </c>
      <c r="E4636" s="438" t="s">
        <v>17792</v>
      </c>
      <c r="F4636" s="829">
        <v>42674.384722222218</v>
      </c>
      <c r="G4636" s="439">
        <v>42696.478472222203</v>
      </c>
      <c r="H4636" s="823" t="s">
        <v>17793</v>
      </c>
      <c r="I4636" s="438" t="s">
        <v>17794</v>
      </c>
      <c r="J4636" s="824">
        <v>1</v>
      </c>
      <c r="K4636" s="824">
        <v>1</v>
      </c>
      <c r="L4636" s="824">
        <v>0</v>
      </c>
      <c r="M4636" s="825">
        <v>42250.5</v>
      </c>
      <c r="N4636" s="826">
        <v>42250.5</v>
      </c>
      <c r="O4636" s="826">
        <f t="shared" si="151"/>
        <v>0</v>
      </c>
      <c r="P4636" s="826">
        <f t="shared" si="152"/>
        <v>0</v>
      </c>
      <c r="Q4636" s="438" t="s">
        <v>17628</v>
      </c>
      <c r="R4636" s="438" t="s">
        <v>17629</v>
      </c>
      <c r="S4636" s="438" t="s">
        <v>17630</v>
      </c>
      <c r="T4636" s="439">
        <v>42705.286190972198</v>
      </c>
      <c r="U4636" s="438">
        <v>0</v>
      </c>
      <c r="V4636" s="439">
        <v>42718.3886563657</v>
      </c>
      <c r="W4636" s="439">
        <v>42718.3886563657</v>
      </c>
      <c r="X4636" s="823" t="s">
        <v>17795</v>
      </c>
      <c r="Y4636" s="827">
        <v>42250.5</v>
      </c>
      <c r="Z4636" s="438" t="s">
        <v>17628</v>
      </c>
      <c r="AA4636" s="443" t="s">
        <v>17629</v>
      </c>
    </row>
    <row r="4637" spans="1:27" ht="409.5">
      <c r="A4637" s="475" t="s">
        <v>30359</v>
      </c>
      <c r="B4637" s="1183" t="s">
        <v>17268</v>
      </c>
      <c r="C4637" s="509" t="s">
        <v>17269</v>
      </c>
      <c r="D4637" s="509" t="s">
        <v>272</v>
      </c>
      <c r="E4637" s="438" t="s">
        <v>17758</v>
      </c>
      <c r="F4637" s="829">
        <v>42677.588888888888</v>
      </c>
      <c r="G4637" s="439">
        <v>42688.332638888904</v>
      </c>
      <c r="H4637" s="823" t="s">
        <v>17796</v>
      </c>
      <c r="I4637" s="438" t="s">
        <v>17797</v>
      </c>
      <c r="J4637" s="824">
        <v>1</v>
      </c>
      <c r="K4637" s="824">
        <v>1</v>
      </c>
      <c r="L4637" s="824">
        <v>0</v>
      </c>
      <c r="M4637" s="825">
        <v>999024.13</v>
      </c>
      <c r="N4637" s="826">
        <v>999024.13</v>
      </c>
      <c r="O4637" s="826">
        <f t="shared" si="151"/>
        <v>0</v>
      </c>
      <c r="P4637" s="826">
        <f t="shared" si="152"/>
        <v>0</v>
      </c>
      <c r="Q4637" s="438" t="s">
        <v>16192</v>
      </c>
      <c r="R4637" s="438" t="s">
        <v>2987</v>
      </c>
      <c r="S4637" s="438" t="s">
        <v>17324</v>
      </c>
      <c r="T4637" s="439">
        <v>42699.267696446797</v>
      </c>
      <c r="U4637" s="438">
        <v>0</v>
      </c>
      <c r="V4637" s="439">
        <v>42710.2226091435</v>
      </c>
      <c r="W4637" s="439">
        <v>42713</v>
      </c>
      <c r="X4637" s="823" t="s">
        <v>17798</v>
      </c>
      <c r="Y4637" s="827">
        <v>905680.07</v>
      </c>
      <c r="Z4637" s="438" t="s">
        <v>16192</v>
      </c>
      <c r="AA4637" s="443" t="s">
        <v>2987</v>
      </c>
    </row>
    <row r="4638" spans="1:27" ht="135">
      <c r="A4638" s="475" t="s">
        <v>30360</v>
      </c>
      <c r="B4638" s="1183" t="s">
        <v>17268</v>
      </c>
      <c r="C4638" s="509" t="s">
        <v>17269</v>
      </c>
      <c r="D4638" s="509" t="s">
        <v>272</v>
      </c>
      <c r="E4638" s="438" t="s">
        <v>17799</v>
      </c>
      <c r="F4638" s="829">
        <v>42677.588888888888</v>
      </c>
      <c r="G4638" s="439">
        <v>42692.416666666701</v>
      </c>
      <c r="H4638" s="823" t="s">
        <v>17800</v>
      </c>
      <c r="I4638" s="438" t="s">
        <v>17801</v>
      </c>
      <c r="J4638" s="824">
        <v>1</v>
      </c>
      <c r="K4638" s="824">
        <v>1</v>
      </c>
      <c r="L4638" s="824">
        <v>0</v>
      </c>
      <c r="M4638" s="825">
        <v>844774.9</v>
      </c>
      <c r="N4638" s="826">
        <v>844774.9</v>
      </c>
      <c r="O4638" s="826">
        <f t="shared" si="151"/>
        <v>0</v>
      </c>
      <c r="P4638" s="826">
        <f t="shared" si="152"/>
        <v>0</v>
      </c>
      <c r="Q4638" s="438" t="s">
        <v>17802</v>
      </c>
      <c r="R4638" s="438" t="s">
        <v>17803</v>
      </c>
      <c r="S4638" s="438" t="s">
        <v>17804</v>
      </c>
      <c r="T4638" s="439">
        <v>42702.373584374996</v>
      </c>
      <c r="U4638" s="438">
        <v>0</v>
      </c>
      <c r="V4638" s="439">
        <v>42717.477244907401</v>
      </c>
      <c r="W4638" s="439">
        <v>42718</v>
      </c>
      <c r="X4638" s="823" t="s">
        <v>17805</v>
      </c>
      <c r="Y4638" s="827">
        <v>828141.6</v>
      </c>
      <c r="Z4638" s="438" t="s">
        <v>17802</v>
      </c>
      <c r="AA4638" s="443" t="s">
        <v>17803</v>
      </c>
    </row>
    <row r="4639" spans="1:27" ht="135">
      <c r="A4639" s="475" t="s">
        <v>30361</v>
      </c>
      <c r="B4639" s="1183" t="s">
        <v>17268</v>
      </c>
      <c r="C4639" s="509" t="s">
        <v>17269</v>
      </c>
      <c r="D4639" s="509" t="s">
        <v>272</v>
      </c>
      <c r="E4639" s="438" t="s">
        <v>17806</v>
      </c>
      <c r="F4639" s="829">
        <v>42681.622916666667</v>
      </c>
      <c r="G4639" s="439">
        <v>42695.373611111099</v>
      </c>
      <c r="H4639" s="823" t="s">
        <v>17807</v>
      </c>
      <c r="I4639" s="438" t="s">
        <v>17808</v>
      </c>
      <c r="J4639" s="824">
        <v>1</v>
      </c>
      <c r="K4639" s="824">
        <v>1</v>
      </c>
      <c r="L4639" s="824">
        <v>0</v>
      </c>
      <c r="M4639" s="825">
        <v>820644.26</v>
      </c>
      <c r="N4639" s="826">
        <v>820644.26</v>
      </c>
      <c r="O4639" s="826">
        <f t="shared" si="151"/>
        <v>0</v>
      </c>
      <c r="P4639" s="826">
        <f t="shared" si="152"/>
        <v>0</v>
      </c>
      <c r="Q4639" s="438" t="s">
        <v>17809</v>
      </c>
      <c r="R4639" s="438" t="s">
        <v>16020</v>
      </c>
      <c r="S4639" s="438" t="s">
        <v>17630</v>
      </c>
      <c r="T4639" s="439">
        <v>42705.378116284701</v>
      </c>
      <c r="U4639" s="438">
        <v>0</v>
      </c>
      <c r="V4639" s="439">
        <v>42718.412712384299</v>
      </c>
      <c r="W4639" s="439">
        <v>42720</v>
      </c>
      <c r="X4639" s="823" t="s">
        <v>17810</v>
      </c>
      <c r="Y4639" s="827">
        <v>817296</v>
      </c>
      <c r="Z4639" s="438" t="s">
        <v>17809</v>
      </c>
      <c r="AA4639" s="443" t="s">
        <v>16020</v>
      </c>
    </row>
    <row r="4640" spans="1:27" ht="135">
      <c r="A4640" s="475" t="s">
        <v>30362</v>
      </c>
      <c r="B4640" s="1183" t="s">
        <v>17268</v>
      </c>
      <c r="C4640" s="509" t="s">
        <v>17269</v>
      </c>
      <c r="D4640" s="509" t="s">
        <v>272</v>
      </c>
      <c r="E4640" s="438" t="s">
        <v>17811</v>
      </c>
      <c r="F4640" s="829">
        <v>42682.655555555553</v>
      </c>
      <c r="G4640" s="439">
        <v>42697.396527777797</v>
      </c>
      <c r="H4640" s="823" t="s">
        <v>17812</v>
      </c>
      <c r="I4640" s="438" t="s">
        <v>15619</v>
      </c>
      <c r="J4640" s="824">
        <v>1</v>
      </c>
      <c r="K4640" s="824">
        <v>1</v>
      </c>
      <c r="L4640" s="824">
        <v>0</v>
      </c>
      <c r="M4640" s="825">
        <v>275000</v>
      </c>
      <c r="N4640" s="826">
        <v>275000</v>
      </c>
      <c r="O4640" s="826">
        <f t="shared" si="151"/>
        <v>0</v>
      </c>
      <c r="P4640" s="826">
        <f t="shared" si="152"/>
        <v>0</v>
      </c>
      <c r="Q4640" s="438" t="s">
        <v>17813</v>
      </c>
      <c r="R4640" s="438" t="s">
        <v>17814</v>
      </c>
      <c r="S4640" s="438" t="s">
        <v>17815</v>
      </c>
      <c r="T4640" s="439">
        <v>42705.374391203703</v>
      </c>
      <c r="U4640" s="438">
        <v>0</v>
      </c>
      <c r="V4640" s="439">
        <v>42718.393434455997</v>
      </c>
      <c r="W4640" s="439">
        <v>42720.389371180601</v>
      </c>
      <c r="X4640" s="823" t="s">
        <v>17816</v>
      </c>
      <c r="Y4640" s="827">
        <v>275000</v>
      </c>
      <c r="Z4640" s="438" t="s">
        <v>17813</v>
      </c>
      <c r="AA4640" s="443" t="s">
        <v>17814</v>
      </c>
    </row>
    <row r="4641" spans="1:27" ht="409.5">
      <c r="A4641" s="475" t="s">
        <v>30363</v>
      </c>
      <c r="B4641" s="1183" t="s">
        <v>17268</v>
      </c>
      <c r="C4641" s="509" t="s">
        <v>17269</v>
      </c>
      <c r="D4641" s="509" t="s">
        <v>272</v>
      </c>
      <c r="E4641" s="438" t="s">
        <v>17817</v>
      </c>
      <c r="F4641" s="829">
        <v>42685.59097222222</v>
      </c>
      <c r="G4641" s="439">
        <v>42698.3618055556</v>
      </c>
      <c r="H4641" s="823" t="s">
        <v>17818</v>
      </c>
      <c r="I4641" s="438" t="s">
        <v>17819</v>
      </c>
      <c r="J4641" s="824">
        <v>1</v>
      </c>
      <c r="K4641" s="824">
        <v>1</v>
      </c>
      <c r="L4641" s="824">
        <v>0</v>
      </c>
      <c r="M4641" s="825">
        <v>3658881.38</v>
      </c>
      <c r="N4641" s="826">
        <v>3658881.38</v>
      </c>
      <c r="O4641" s="826">
        <f t="shared" si="151"/>
        <v>0</v>
      </c>
      <c r="P4641" s="826">
        <f t="shared" si="152"/>
        <v>0</v>
      </c>
      <c r="Q4641" s="438" t="s">
        <v>17820</v>
      </c>
      <c r="R4641" s="438" t="s">
        <v>15079</v>
      </c>
      <c r="S4641" s="438" t="s">
        <v>17306</v>
      </c>
      <c r="T4641" s="439">
        <v>42716.311590046302</v>
      </c>
      <c r="U4641" s="438">
        <v>0</v>
      </c>
      <c r="V4641" s="439">
        <v>42727.232942164403</v>
      </c>
      <c r="W4641" s="439">
        <v>42730</v>
      </c>
      <c r="X4641" s="823" t="s">
        <v>17821</v>
      </c>
      <c r="Y4641" s="827">
        <v>3616243</v>
      </c>
      <c r="Z4641" s="438" t="s">
        <v>17820</v>
      </c>
      <c r="AA4641" s="443" t="s">
        <v>15079</v>
      </c>
    </row>
    <row r="4642" spans="1:27" ht="180">
      <c r="A4642" s="475" t="s">
        <v>30364</v>
      </c>
      <c r="B4642" s="1183" t="s">
        <v>17268</v>
      </c>
      <c r="C4642" s="509" t="s">
        <v>17269</v>
      </c>
      <c r="D4642" s="509" t="s">
        <v>272</v>
      </c>
      <c r="E4642" s="438" t="s">
        <v>17822</v>
      </c>
      <c r="F4642" s="829">
        <v>42683.544444444444</v>
      </c>
      <c r="G4642" s="439">
        <v>42698.438194444403</v>
      </c>
      <c r="H4642" s="823" t="s">
        <v>17823</v>
      </c>
      <c r="I4642" s="438" t="s">
        <v>17824</v>
      </c>
      <c r="J4642" s="824">
        <v>1</v>
      </c>
      <c r="K4642" s="824">
        <v>1</v>
      </c>
      <c r="L4642" s="824">
        <v>0</v>
      </c>
      <c r="M4642" s="825">
        <v>2572104.85</v>
      </c>
      <c r="N4642" s="826">
        <v>2572104.85</v>
      </c>
      <c r="O4642" s="826">
        <f t="shared" si="151"/>
        <v>0</v>
      </c>
      <c r="P4642" s="826">
        <f t="shared" si="152"/>
        <v>0</v>
      </c>
      <c r="Q4642" s="438" t="s">
        <v>17516</v>
      </c>
      <c r="R4642" s="438" t="s">
        <v>17517</v>
      </c>
      <c r="S4642" s="438" t="s">
        <v>17825</v>
      </c>
      <c r="T4642" s="439">
        <v>42712.439780057903</v>
      </c>
      <c r="U4642" s="438">
        <v>0</v>
      </c>
      <c r="V4642" s="439">
        <v>42725.290003321803</v>
      </c>
      <c r="W4642" s="439">
        <v>42725.290003321803</v>
      </c>
      <c r="X4642" s="823" t="s">
        <v>17826</v>
      </c>
      <c r="Y4642" s="827">
        <v>2572104.85</v>
      </c>
      <c r="Z4642" s="438" t="s">
        <v>17516</v>
      </c>
      <c r="AA4642" s="443" t="s">
        <v>17517</v>
      </c>
    </row>
    <row r="4643" spans="1:27" ht="393.75">
      <c r="A4643" s="475" t="s">
        <v>30365</v>
      </c>
      <c r="B4643" s="1183" t="s">
        <v>17268</v>
      </c>
      <c r="C4643" s="509" t="s">
        <v>17269</v>
      </c>
      <c r="D4643" s="509" t="s">
        <v>272</v>
      </c>
      <c r="E4643" s="438" t="s">
        <v>17827</v>
      </c>
      <c r="F4643" s="829">
        <v>42683.544444444444</v>
      </c>
      <c r="G4643" s="439">
        <v>42698.447222222203</v>
      </c>
      <c r="H4643" s="823" t="s">
        <v>17828</v>
      </c>
      <c r="I4643" s="438" t="s">
        <v>17829</v>
      </c>
      <c r="J4643" s="824">
        <v>1</v>
      </c>
      <c r="K4643" s="824">
        <v>1</v>
      </c>
      <c r="L4643" s="824">
        <v>0</v>
      </c>
      <c r="M4643" s="825">
        <v>502178.85</v>
      </c>
      <c r="N4643" s="826">
        <v>502178.85</v>
      </c>
      <c r="O4643" s="826">
        <f t="shared" si="151"/>
        <v>0</v>
      </c>
      <c r="P4643" s="826">
        <f t="shared" si="152"/>
        <v>0</v>
      </c>
      <c r="Q4643" s="438" t="s">
        <v>16192</v>
      </c>
      <c r="R4643" s="438" t="s">
        <v>2987</v>
      </c>
      <c r="S4643" s="438" t="s">
        <v>17324</v>
      </c>
      <c r="T4643" s="439">
        <v>42706.286762731499</v>
      </c>
      <c r="U4643" s="438">
        <v>0</v>
      </c>
      <c r="V4643" s="439">
        <v>42718.450701157402</v>
      </c>
      <c r="W4643" s="439">
        <v>42720</v>
      </c>
      <c r="X4643" s="823" t="s">
        <v>17830</v>
      </c>
      <c r="Y4643" s="827">
        <v>501939.02</v>
      </c>
      <c r="Z4643" s="438" t="s">
        <v>16192</v>
      </c>
      <c r="AA4643" s="443" t="s">
        <v>2987</v>
      </c>
    </row>
    <row r="4644" spans="1:27" ht="135">
      <c r="A4644" s="475" t="s">
        <v>30366</v>
      </c>
      <c r="B4644" s="1183" t="s">
        <v>17268</v>
      </c>
      <c r="C4644" s="509" t="s">
        <v>17269</v>
      </c>
      <c r="D4644" s="509" t="s">
        <v>272</v>
      </c>
      <c r="E4644" s="438" t="s">
        <v>17831</v>
      </c>
      <c r="F4644" s="829">
        <v>42684.727777777778</v>
      </c>
      <c r="G4644" s="439">
        <v>42699.3305555556</v>
      </c>
      <c r="H4644" s="823" t="s">
        <v>17832</v>
      </c>
      <c r="I4644" s="438" t="s">
        <v>17833</v>
      </c>
      <c r="J4644" s="824">
        <v>1</v>
      </c>
      <c r="K4644" s="824">
        <v>1</v>
      </c>
      <c r="L4644" s="824">
        <v>0</v>
      </c>
      <c r="M4644" s="825">
        <v>880222.07</v>
      </c>
      <c r="N4644" s="826">
        <v>880222.07</v>
      </c>
      <c r="O4644" s="826">
        <f t="shared" si="151"/>
        <v>0</v>
      </c>
      <c r="P4644" s="826">
        <f t="shared" si="152"/>
        <v>0</v>
      </c>
      <c r="Q4644" s="438" t="s">
        <v>17516</v>
      </c>
      <c r="R4644" s="438" t="s">
        <v>17517</v>
      </c>
      <c r="S4644" s="438" t="s">
        <v>17825</v>
      </c>
      <c r="T4644" s="439">
        <v>42709.289342129603</v>
      </c>
      <c r="U4644" s="438">
        <v>0</v>
      </c>
      <c r="V4644" s="439">
        <v>42724.198027118102</v>
      </c>
      <c r="W4644" s="439">
        <v>42724.198027118102</v>
      </c>
      <c r="X4644" s="823" t="s">
        <v>17834</v>
      </c>
      <c r="Y4644" s="827">
        <v>880222.07</v>
      </c>
      <c r="Z4644" s="438" t="s">
        <v>17516</v>
      </c>
      <c r="AA4644" s="443" t="s">
        <v>17517</v>
      </c>
    </row>
    <row r="4645" spans="1:27" ht="135">
      <c r="A4645" s="475" t="s">
        <v>30367</v>
      </c>
      <c r="B4645" s="1183" t="s">
        <v>17268</v>
      </c>
      <c r="C4645" s="509" t="s">
        <v>17269</v>
      </c>
      <c r="D4645" s="509" t="s">
        <v>272</v>
      </c>
      <c r="E4645" s="438" t="s">
        <v>17835</v>
      </c>
      <c r="F4645" s="829">
        <v>42684.727777777778</v>
      </c>
      <c r="G4645" s="439">
        <v>42699.334027777797</v>
      </c>
      <c r="H4645" s="823" t="s">
        <v>17836</v>
      </c>
      <c r="I4645" s="438" t="s">
        <v>13667</v>
      </c>
      <c r="J4645" s="824">
        <v>1</v>
      </c>
      <c r="K4645" s="824">
        <v>1</v>
      </c>
      <c r="L4645" s="824">
        <v>0</v>
      </c>
      <c r="M4645" s="825">
        <v>1300878</v>
      </c>
      <c r="N4645" s="826">
        <v>1300878</v>
      </c>
      <c r="O4645" s="826">
        <f t="shared" si="151"/>
        <v>0</v>
      </c>
      <c r="P4645" s="826">
        <f t="shared" si="152"/>
        <v>0</v>
      </c>
      <c r="Q4645" s="438" t="s">
        <v>16799</v>
      </c>
      <c r="R4645" s="438" t="s">
        <v>15416</v>
      </c>
      <c r="S4645" s="438" t="s">
        <v>16492</v>
      </c>
      <c r="T4645" s="439">
        <v>42709.291980706003</v>
      </c>
      <c r="U4645" s="438">
        <v>0</v>
      </c>
      <c r="V4645" s="439">
        <v>42720.327426967597</v>
      </c>
      <c r="W4645" s="439">
        <v>42720.327426967597</v>
      </c>
      <c r="X4645" s="823" t="s">
        <v>17837</v>
      </c>
      <c r="Y4645" s="827">
        <v>1300877.6000000001</v>
      </c>
      <c r="Z4645" s="438" t="s">
        <v>16799</v>
      </c>
      <c r="AA4645" s="443" t="s">
        <v>15416</v>
      </c>
    </row>
    <row r="4646" spans="1:27" ht="225">
      <c r="A4646" s="475" t="s">
        <v>30368</v>
      </c>
      <c r="B4646" s="1183" t="s">
        <v>17268</v>
      </c>
      <c r="C4646" s="509" t="s">
        <v>17269</v>
      </c>
      <c r="D4646" s="509" t="s">
        <v>272</v>
      </c>
      <c r="E4646" s="438" t="s">
        <v>17838</v>
      </c>
      <c r="F4646" s="829">
        <v>42684.727777777778</v>
      </c>
      <c r="G4646" s="439">
        <v>42702.382638888899</v>
      </c>
      <c r="H4646" s="823" t="s">
        <v>17839</v>
      </c>
      <c r="I4646" s="438" t="s">
        <v>17840</v>
      </c>
      <c r="J4646" s="824">
        <v>1</v>
      </c>
      <c r="K4646" s="824">
        <v>1</v>
      </c>
      <c r="L4646" s="824">
        <v>0</v>
      </c>
      <c r="M4646" s="825">
        <v>971092.45</v>
      </c>
      <c r="N4646" s="826">
        <v>971092.45</v>
      </c>
      <c r="O4646" s="826">
        <f t="shared" si="151"/>
        <v>0</v>
      </c>
      <c r="P4646" s="826">
        <f t="shared" si="152"/>
        <v>0</v>
      </c>
      <c r="Q4646" s="438" t="s">
        <v>17841</v>
      </c>
      <c r="R4646" s="438" t="s">
        <v>16707</v>
      </c>
      <c r="S4646" s="438" t="s">
        <v>17842</v>
      </c>
      <c r="T4646" s="439">
        <v>42712.437241053201</v>
      </c>
      <c r="U4646" s="438">
        <v>0</v>
      </c>
      <c r="V4646" s="439">
        <v>42724.237248726902</v>
      </c>
      <c r="W4646" s="439">
        <v>42724.237248726902</v>
      </c>
      <c r="X4646" s="823" t="s">
        <v>17843</v>
      </c>
      <c r="Y4646" s="827">
        <v>971092.45</v>
      </c>
      <c r="Z4646" s="438" t="s">
        <v>17841</v>
      </c>
      <c r="AA4646" s="443" t="s">
        <v>16707</v>
      </c>
    </row>
    <row r="4647" spans="1:27" ht="135">
      <c r="A4647" s="475" t="s">
        <v>30369</v>
      </c>
      <c r="B4647" s="1183" t="s">
        <v>17268</v>
      </c>
      <c r="C4647" s="509" t="s">
        <v>17269</v>
      </c>
      <c r="D4647" s="509" t="s">
        <v>272</v>
      </c>
      <c r="E4647" s="438" t="s">
        <v>17844</v>
      </c>
      <c r="F4647" s="829">
        <v>42684.727777777778</v>
      </c>
      <c r="G4647" s="439">
        <v>42702.436805555597</v>
      </c>
      <c r="H4647" s="823" t="s">
        <v>17845</v>
      </c>
      <c r="I4647" s="438" t="s">
        <v>17846</v>
      </c>
      <c r="J4647" s="824">
        <v>1</v>
      </c>
      <c r="K4647" s="824">
        <v>1</v>
      </c>
      <c r="L4647" s="824">
        <v>0</v>
      </c>
      <c r="M4647" s="825">
        <v>558657.24</v>
      </c>
      <c r="N4647" s="826">
        <v>558657.24</v>
      </c>
      <c r="O4647" s="826">
        <f t="shared" si="151"/>
        <v>0</v>
      </c>
      <c r="P4647" s="826">
        <f t="shared" si="152"/>
        <v>0</v>
      </c>
      <c r="Q4647" s="438" t="s">
        <v>16830</v>
      </c>
      <c r="R4647" s="438" t="s">
        <v>15527</v>
      </c>
      <c r="S4647" s="438" t="s">
        <v>17847</v>
      </c>
      <c r="T4647" s="439">
        <v>42712.4347303588</v>
      </c>
      <c r="U4647" s="438">
        <v>0</v>
      </c>
      <c r="V4647" s="439">
        <v>42724.248050694398</v>
      </c>
      <c r="W4647" s="439">
        <v>42724.248050694398</v>
      </c>
      <c r="X4647" s="823" t="s">
        <v>17848</v>
      </c>
      <c r="Y4647" s="827">
        <v>558657.24</v>
      </c>
      <c r="Z4647" s="438" t="s">
        <v>16830</v>
      </c>
      <c r="AA4647" s="443" t="s">
        <v>15527</v>
      </c>
    </row>
    <row r="4648" spans="1:27" ht="409.5">
      <c r="A4648" s="475" t="s">
        <v>30370</v>
      </c>
      <c r="B4648" s="1183" t="s">
        <v>17268</v>
      </c>
      <c r="C4648" s="509" t="s">
        <v>17269</v>
      </c>
      <c r="D4648" s="509" t="s">
        <v>272</v>
      </c>
      <c r="E4648" s="438" t="s">
        <v>17849</v>
      </c>
      <c r="F4648" s="829">
        <v>42685.59097222222</v>
      </c>
      <c r="G4648" s="439">
        <v>42702.7006944444</v>
      </c>
      <c r="H4648" s="823" t="s">
        <v>17850</v>
      </c>
      <c r="I4648" s="438" t="s">
        <v>17851</v>
      </c>
      <c r="J4648" s="824">
        <v>1</v>
      </c>
      <c r="K4648" s="824">
        <v>1</v>
      </c>
      <c r="L4648" s="824">
        <v>0</v>
      </c>
      <c r="M4648" s="825">
        <v>2936730.35</v>
      </c>
      <c r="N4648" s="826">
        <v>2936730.35</v>
      </c>
      <c r="O4648" s="826">
        <f t="shared" si="151"/>
        <v>0</v>
      </c>
      <c r="P4648" s="826">
        <f t="shared" si="152"/>
        <v>0</v>
      </c>
      <c r="Q4648" s="438" t="s">
        <v>17820</v>
      </c>
      <c r="R4648" s="438" t="s">
        <v>15079</v>
      </c>
      <c r="S4648" s="438" t="s">
        <v>17306</v>
      </c>
      <c r="T4648" s="439">
        <v>42712.432804745396</v>
      </c>
      <c r="U4648" s="438">
        <v>0</v>
      </c>
      <c r="V4648" s="439">
        <v>42724.228767013898</v>
      </c>
      <c r="W4648" s="439">
        <v>42724.228767013898</v>
      </c>
      <c r="X4648" s="823" t="s">
        <v>17852</v>
      </c>
      <c r="Y4648" s="827">
        <v>2905353</v>
      </c>
      <c r="Z4648" s="438" t="s">
        <v>17820</v>
      </c>
      <c r="AA4648" s="443" t="s">
        <v>15079</v>
      </c>
    </row>
    <row r="4649" spans="1:27" ht="135">
      <c r="A4649" s="475" t="s">
        <v>30371</v>
      </c>
      <c r="B4649" s="1183" t="s">
        <v>17268</v>
      </c>
      <c r="C4649" s="509" t="s">
        <v>17269</v>
      </c>
      <c r="D4649" s="509" t="s">
        <v>272</v>
      </c>
      <c r="E4649" s="438" t="s">
        <v>17853</v>
      </c>
      <c r="F4649" s="829">
        <v>42685.59097222222</v>
      </c>
      <c r="G4649" s="439">
        <v>42704.219444444403</v>
      </c>
      <c r="H4649" s="823" t="s">
        <v>17854</v>
      </c>
      <c r="I4649" s="438" t="s">
        <v>17855</v>
      </c>
      <c r="J4649" s="824">
        <v>1</v>
      </c>
      <c r="K4649" s="824">
        <v>1</v>
      </c>
      <c r="L4649" s="824">
        <v>0</v>
      </c>
      <c r="M4649" s="825">
        <v>488075.54</v>
      </c>
      <c r="N4649" s="826">
        <v>488075.54</v>
      </c>
      <c r="O4649" s="826">
        <f t="shared" si="151"/>
        <v>0</v>
      </c>
      <c r="P4649" s="826">
        <f t="shared" si="152"/>
        <v>0</v>
      </c>
      <c r="Q4649" s="438" t="s">
        <v>17820</v>
      </c>
      <c r="R4649" s="438" t="s">
        <v>15079</v>
      </c>
      <c r="S4649" s="438" t="s">
        <v>17306</v>
      </c>
      <c r="T4649" s="439">
        <v>42712.429896608803</v>
      </c>
      <c r="U4649" s="438">
        <v>0</v>
      </c>
      <c r="V4649" s="439">
        <v>42724.231738807903</v>
      </c>
      <c r="W4649" s="439">
        <v>42724.231738807903</v>
      </c>
      <c r="X4649" s="823" t="s">
        <v>17856</v>
      </c>
      <c r="Y4649" s="827">
        <v>476320</v>
      </c>
      <c r="Z4649" s="438" t="s">
        <v>17820</v>
      </c>
      <c r="AA4649" s="443" t="s">
        <v>15079</v>
      </c>
    </row>
    <row r="4650" spans="1:27" ht="135">
      <c r="A4650" s="475" t="s">
        <v>30372</v>
      </c>
      <c r="B4650" s="1183" t="s">
        <v>17268</v>
      </c>
      <c r="C4650" s="509" t="s">
        <v>17269</v>
      </c>
      <c r="D4650" s="509" t="s">
        <v>272</v>
      </c>
      <c r="E4650" s="438" t="s">
        <v>17857</v>
      </c>
      <c r="F4650" s="829">
        <v>42685.681250000001</v>
      </c>
      <c r="G4650" s="439">
        <v>42704.229166666701</v>
      </c>
      <c r="H4650" s="823" t="s">
        <v>17858</v>
      </c>
      <c r="I4650" s="438" t="s">
        <v>17859</v>
      </c>
      <c r="J4650" s="824">
        <v>1</v>
      </c>
      <c r="K4650" s="824">
        <v>1</v>
      </c>
      <c r="L4650" s="824">
        <v>0</v>
      </c>
      <c r="M4650" s="825">
        <v>599793.12</v>
      </c>
      <c r="N4650" s="826">
        <v>599793.12</v>
      </c>
      <c r="O4650" s="826">
        <f t="shared" si="151"/>
        <v>0</v>
      </c>
      <c r="P4650" s="826">
        <f t="shared" si="152"/>
        <v>0</v>
      </c>
      <c r="Q4650" s="438" t="s">
        <v>17860</v>
      </c>
      <c r="R4650" s="438" t="s">
        <v>17861</v>
      </c>
      <c r="S4650" s="438" t="s">
        <v>17862</v>
      </c>
      <c r="T4650" s="439">
        <v>42719.391775381897</v>
      </c>
      <c r="U4650" s="438">
        <v>0</v>
      </c>
      <c r="V4650" s="439">
        <v>42730.192708333299</v>
      </c>
      <c r="W4650" s="439">
        <v>42730.192708333299</v>
      </c>
      <c r="X4650" s="823" t="s">
        <v>17863</v>
      </c>
      <c r="Y4650" s="827">
        <v>595620</v>
      </c>
      <c r="Z4650" s="438" t="s">
        <v>17860</v>
      </c>
      <c r="AA4650" s="443" t="s">
        <v>17861</v>
      </c>
    </row>
    <row r="4651" spans="1:27" ht="135">
      <c r="A4651" s="475" t="s">
        <v>30373</v>
      </c>
      <c r="B4651" s="1183" t="s">
        <v>17268</v>
      </c>
      <c r="C4651" s="509" t="s">
        <v>17269</v>
      </c>
      <c r="D4651" s="509" t="s">
        <v>272</v>
      </c>
      <c r="E4651" s="438" t="s">
        <v>17864</v>
      </c>
      <c r="F4651" s="829">
        <v>42695.446527777778</v>
      </c>
      <c r="G4651" s="439">
        <v>42710.433333333298</v>
      </c>
      <c r="H4651" s="823" t="s">
        <v>17865</v>
      </c>
      <c r="I4651" s="438" t="s">
        <v>13996</v>
      </c>
      <c r="J4651" s="824">
        <v>1</v>
      </c>
      <c r="K4651" s="824">
        <v>1</v>
      </c>
      <c r="L4651" s="824">
        <v>0</v>
      </c>
      <c r="M4651" s="825">
        <v>501600</v>
      </c>
      <c r="N4651" s="826">
        <v>501600</v>
      </c>
      <c r="O4651" s="826">
        <f t="shared" si="151"/>
        <v>0</v>
      </c>
      <c r="P4651" s="826">
        <f t="shared" si="152"/>
        <v>0</v>
      </c>
      <c r="Q4651" s="438" t="s">
        <v>17741</v>
      </c>
      <c r="R4651" s="438" t="s">
        <v>17347</v>
      </c>
      <c r="S4651" s="438" t="s">
        <v>17742</v>
      </c>
      <c r="T4651" s="439">
        <v>42719.290965624998</v>
      </c>
      <c r="U4651" s="438">
        <v>0</v>
      </c>
      <c r="V4651" s="439">
        <v>42730.1942549421</v>
      </c>
      <c r="W4651" s="439">
        <v>42730.1942549421</v>
      </c>
      <c r="X4651" s="823" t="s">
        <v>17866</v>
      </c>
      <c r="Y4651" s="827">
        <v>501600</v>
      </c>
      <c r="Z4651" s="438" t="s">
        <v>17741</v>
      </c>
      <c r="AA4651" s="443" t="s">
        <v>17347</v>
      </c>
    </row>
    <row r="4652" spans="1:27" ht="157.5">
      <c r="A4652" s="475" t="s">
        <v>30374</v>
      </c>
      <c r="B4652" s="1183" t="s">
        <v>17268</v>
      </c>
      <c r="C4652" s="509" t="s">
        <v>17269</v>
      </c>
      <c r="D4652" s="509" t="s">
        <v>272</v>
      </c>
      <c r="E4652" s="438" t="s">
        <v>17867</v>
      </c>
      <c r="F4652" s="829">
        <v>42683</v>
      </c>
      <c r="G4652" s="439">
        <v>42698.459027777797</v>
      </c>
      <c r="H4652" s="823" t="s">
        <v>17868</v>
      </c>
      <c r="I4652" s="438" t="s">
        <v>14570</v>
      </c>
      <c r="J4652" s="824">
        <v>1</v>
      </c>
      <c r="K4652" s="824">
        <v>1</v>
      </c>
      <c r="L4652" s="824">
        <v>0</v>
      </c>
      <c r="M4652" s="825">
        <v>1030536.02</v>
      </c>
      <c r="N4652" s="826">
        <v>1030536.02</v>
      </c>
      <c r="O4652" s="826">
        <f t="shared" si="151"/>
        <v>0</v>
      </c>
      <c r="P4652" s="826">
        <f t="shared" si="152"/>
        <v>0</v>
      </c>
      <c r="Q4652" s="438" t="s">
        <v>17869</v>
      </c>
      <c r="R4652" s="438" t="s">
        <v>15837</v>
      </c>
      <c r="S4652" s="438" t="s">
        <v>17665</v>
      </c>
      <c r="T4652" s="439">
        <v>42706.3063358449</v>
      </c>
      <c r="U4652" s="438">
        <v>0</v>
      </c>
      <c r="V4652" s="439">
        <v>42718.438227893501</v>
      </c>
      <c r="W4652" s="439">
        <v>42720</v>
      </c>
      <c r="X4652" s="823" t="s">
        <v>17870</v>
      </c>
      <c r="Y4652" s="827">
        <v>1030536.02</v>
      </c>
      <c r="Z4652" s="438" t="s">
        <v>17869</v>
      </c>
      <c r="AA4652" s="443" t="s">
        <v>15837</v>
      </c>
    </row>
    <row r="4653" spans="1:27" ht="135">
      <c r="A4653" s="475" t="s">
        <v>30375</v>
      </c>
      <c r="B4653" s="1183" t="s">
        <v>17268</v>
      </c>
      <c r="C4653" s="509" t="s">
        <v>17269</v>
      </c>
      <c r="D4653" s="509" t="s">
        <v>272</v>
      </c>
      <c r="E4653" s="438" t="s">
        <v>17871</v>
      </c>
      <c r="F4653" s="509" t="s">
        <v>17872</v>
      </c>
      <c r="G4653" s="439">
        <v>42704.577777777777</v>
      </c>
      <c r="H4653" s="823" t="s">
        <v>17873</v>
      </c>
      <c r="I4653" s="438" t="s">
        <v>17874</v>
      </c>
      <c r="J4653" s="824">
        <v>1</v>
      </c>
      <c r="K4653" s="824">
        <v>1</v>
      </c>
      <c r="L4653" s="824">
        <v>0</v>
      </c>
      <c r="M4653" s="825">
        <v>432243.41</v>
      </c>
      <c r="N4653" s="831">
        <v>432243.41</v>
      </c>
      <c r="O4653" s="825">
        <v>0</v>
      </c>
      <c r="P4653" s="832">
        <v>0</v>
      </c>
      <c r="Q4653" s="438" t="s">
        <v>17875</v>
      </c>
      <c r="R4653" s="438" t="s">
        <v>17586</v>
      </c>
      <c r="S4653" s="438" t="s">
        <v>17876</v>
      </c>
      <c r="T4653" s="439">
        <v>42713.225871412033</v>
      </c>
      <c r="U4653" s="438">
        <v>0</v>
      </c>
      <c r="V4653" s="439">
        <v>42721</v>
      </c>
      <c r="W4653" s="439">
        <v>42725.47152777778</v>
      </c>
      <c r="X4653" s="823" t="s">
        <v>17877</v>
      </c>
      <c r="Y4653" s="827">
        <v>432243.41</v>
      </c>
      <c r="Z4653" s="438" t="s">
        <v>17585</v>
      </c>
      <c r="AA4653" s="443" t="s">
        <v>17586</v>
      </c>
    </row>
    <row r="4654" spans="1:27" ht="409.5">
      <c r="A4654" s="475" t="s">
        <v>30376</v>
      </c>
      <c r="B4654" s="1183" t="s">
        <v>17268</v>
      </c>
      <c r="C4654" s="509" t="s">
        <v>17269</v>
      </c>
      <c r="D4654" s="509" t="s">
        <v>272</v>
      </c>
      <c r="E4654" s="438" t="s">
        <v>17758</v>
      </c>
      <c r="F4654" s="829">
        <v>42654.652777777774</v>
      </c>
      <c r="G4654" s="830">
        <v>42667.242361111101</v>
      </c>
      <c r="H4654" s="823" t="s">
        <v>17878</v>
      </c>
      <c r="I4654" s="438" t="s">
        <v>17879</v>
      </c>
      <c r="J4654" s="824">
        <v>2</v>
      </c>
      <c r="K4654" s="824">
        <v>1</v>
      </c>
      <c r="L4654" s="824">
        <v>0</v>
      </c>
      <c r="M4654" s="825">
        <v>999825.82</v>
      </c>
      <c r="N4654" s="826">
        <v>999825.82</v>
      </c>
      <c r="O4654" s="826">
        <f t="shared" ref="O4654:O4680" si="153">M4654-N4654</f>
        <v>0</v>
      </c>
      <c r="P4654" s="826">
        <f t="shared" ref="P4654:P4680" si="154">(O4654*100)/M4654</f>
        <v>0</v>
      </c>
      <c r="Q4654" s="438" t="s">
        <v>16192</v>
      </c>
      <c r="R4654" s="438" t="s">
        <v>2987</v>
      </c>
      <c r="S4654" s="438" t="s">
        <v>17324</v>
      </c>
      <c r="T4654" s="439">
        <v>42677.380485034701</v>
      </c>
      <c r="U4654" s="438">
        <v>0</v>
      </c>
      <c r="V4654" s="439">
        <v>42690.205327465301</v>
      </c>
      <c r="W4654" s="439">
        <v>42691</v>
      </c>
      <c r="X4654" s="823" t="s">
        <v>17880</v>
      </c>
      <c r="Y4654" s="827">
        <v>999825.82</v>
      </c>
      <c r="Z4654" s="438" t="s">
        <v>16192</v>
      </c>
      <c r="AA4654" s="443" t="s">
        <v>2987</v>
      </c>
    </row>
    <row r="4655" spans="1:27" ht="135">
      <c r="A4655" s="475" t="s">
        <v>30377</v>
      </c>
      <c r="B4655" s="1183" t="s">
        <v>17268</v>
      </c>
      <c r="C4655" s="509" t="s">
        <v>17269</v>
      </c>
      <c r="D4655" s="509" t="s">
        <v>272</v>
      </c>
      <c r="E4655" s="438" t="s">
        <v>17881</v>
      </c>
      <c r="F4655" s="829">
        <v>42668.512499999997</v>
      </c>
      <c r="G4655" s="439">
        <v>42689.368055555598</v>
      </c>
      <c r="H4655" s="823" t="s">
        <v>17882</v>
      </c>
      <c r="I4655" s="438" t="s">
        <v>17883</v>
      </c>
      <c r="J4655" s="824">
        <v>2</v>
      </c>
      <c r="K4655" s="824">
        <v>1</v>
      </c>
      <c r="L4655" s="824">
        <v>0</v>
      </c>
      <c r="M4655" s="825">
        <v>3393725.05</v>
      </c>
      <c r="N4655" s="826">
        <v>3393725.05</v>
      </c>
      <c r="O4655" s="826">
        <f t="shared" si="153"/>
        <v>0</v>
      </c>
      <c r="P4655" s="826">
        <f t="shared" si="154"/>
        <v>0</v>
      </c>
      <c r="Q4655" s="438" t="s">
        <v>17884</v>
      </c>
      <c r="R4655" s="438" t="s">
        <v>17885</v>
      </c>
      <c r="S4655" s="438" t="s">
        <v>14735</v>
      </c>
      <c r="T4655" s="439">
        <v>42705.418490705997</v>
      </c>
      <c r="U4655" s="438">
        <v>0</v>
      </c>
      <c r="V4655" s="439">
        <v>42718.458453240703</v>
      </c>
      <c r="W4655" s="439">
        <v>42718.458453240703</v>
      </c>
      <c r="X4655" s="823" t="s">
        <v>17886</v>
      </c>
      <c r="Y4655" s="827">
        <v>3393725.05</v>
      </c>
      <c r="Z4655" s="438" t="s">
        <v>17884</v>
      </c>
      <c r="AA4655" s="443" t="s">
        <v>17885</v>
      </c>
    </row>
    <row r="4656" spans="1:27" ht="146.25">
      <c r="A4656" s="475" t="s">
        <v>30378</v>
      </c>
      <c r="B4656" s="1183" t="s">
        <v>17268</v>
      </c>
      <c r="C4656" s="509" t="s">
        <v>17269</v>
      </c>
      <c r="D4656" s="509" t="s">
        <v>272</v>
      </c>
      <c r="E4656" s="438" t="s">
        <v>17887</v>
      </c>
      <c r="F4656" s="829">
        <v>42681.622916666667</v>
      </c>
      <c r="G4656" s="439">
        <v>42697.4152777778</v>
      </c>
      <c r="H4656" s="823" t="s">
        <v>17888</v>
      </c>
      <c r="I4656" s="438" t="s">
        <v>17889</v>
      </c>
      <c r="J4656" s="824">
        <v>2</v>
      </c>
      <c r="K4656" s="824">
        <v>1</v>
      </c>
      <c r="L4656" s="824">
        <v>0</v>
      </c>
      <c r="M4656" s="825">
        <v>1296214.0900000001</v>
      </c>
      <c r="N4656" s="826">
        <v>1296214.0900000001</v>
      </c>
      <c r="O4656" s="826">
        <f t="shared" si="153"/>
        <v>0</v>
      </c>
      <c r="P4656" s="826">
        <f t="shared" si="154"/>
        <v>0</v>
      </c>
      <c r="Q4656" s="438" t="s">
        <v>17890</v>
      </c>
      <c r="R4656" s="438" t="s">
        <v>17891</v>
      </c>
      <c r="S4656" s="438" t="s">
        <v>17892</v>
      </c>
      <c r="T4656" s="439">
        <v>42705.368005324097</v>
      </c>
      <c r="U4656" s="438">
        <v>0</v>
      </c>
      <c r="V4656" s="439">
        <v>42718.414706331001</v>
      </c>
      <c r="W4656" s="439">
        <v>42720.389371180601</v>
      </c>
      <c r="X4656" s="823" t="s">
        <v>17893</v>
      </c>
      <c r="Y4656" s="827">
        <v>1296214.0900000001</v>
      </c>
      <c r="Z4656" s="438" t="s">
        <v>17890</v>
      </c>
      <c r="AA4656" s="443" t="s">
        <v>17891</v>
      </c>
    </row>
    <row r="4657" spans="1:27" ht="135">
      <c r="A4657" s="475" t="s">
        <v>30379</v>
      </c>
      <c r="B4657" s="1183" t="s">
        <v>17268</v>
      </c>
      <c r="C4657" s="509" t="s">
        <v>17269</v>
      </c>
      <c r="D4657" s="509" t="s">
        <v>272</v>
      </c>
      <c r="E4657" s="438" t="s">
        <v>17894</v>
      </c>
      <c r="F4657" s="509" t="s">
        <v>580</v>
      </c>
      <c r="G4657" s="439">
        <v>42444.664583333331</v>
      </c>
      <c r="H4657" s="823" t="s">
        <v>17895</v>
      </c>
      <c r="I4657" s="438" t="s">
        <v>17685</v>
      </c>
      <c r="J4657" s="824">
        <v>2</v>
      </c>
      <c r="K4657" s="824">
        <v>1</v>
      </c>
      <c r="L4657" s="824">
        <v>1</v>
      </c>
      <c r="M4657" s="825">
        <v>3060968.96</v>
      </c>
      <c r="N4657" s="826">
        <v>3060968.96</v>
      </c>
      <c r="O4657" s="826">
        <f t="shared" si="153"/>
        <v>0</v>
      </c>
      <c r="P4657" s="826">
        <f t="shared" si="154"/>
        <v>0</v>
      </c>
      <c r="Q4657" s="438" t="s">
        <v>17896</v>
      </c>
      <c r="R4657" s="438" t="s">
        <v>17897</v>
      </c>
      <c r="S4657" s="438" t="s">
        <v>17898</v>
      </c>
      <c r="T4657" s="439">
        <v>42460.708333333328</v>
      </c>
      <c r="U4657" s="438">
        <v>0</v>
      </c>
      <c r="V4657" s="439">
        <v>42473</v>
      </c>
      <c r="W4657" s="439">
        <v>42473.331249999996</v>
      </c>
      <c r="X4657" s="823" t="s">
        <v>17899</v>
      </c>
      <c r="Y4657" s="827">
        <v>3060968.96</v>
      </c>
      <c r="Z4657" s="438" t="s">
        <v>17896</v>
      </c>
      <c r="AA4657" s="443" t="s">
        <v>17897</v>
      </c>
    </row>
    <row r="4658" spans="1:27" ht="135">
      <c r="A4658" s="475" t="s">
        <v>30380</v>
      </c>
      <c r="B4658" s="1183" t="s">
        <v>17268</v>
      </c>
      <c r="C4658" s="509" t="s">
        <v>17269</v>
      </c>
      <c r="D4658" s="509" t="s">
        <v>272</v>
      </c>
      <c r="E4658" s="438" t="s">
        <v>17900</v>
      </c>
      <c r="F4658" s="509" t="s">
        <v>17271</v>
      </c>
      <c r="G4658" s="439">
        <v>42489.743055555555</v>
      </c>
      <c r="H4658" s="823" t="s">
        <v>17901</v>
      </c>
      <c r="I4658" s="438" t="s">
        <v>17902</v>
      </c>
      <c r="J4658" s="824">
        <v>2</v>
      </c>
      <c r="K4658" s="824">
        <v>1</v>
      </c>
      <c r="L4658" s="824">
        <v>1</v>
      </c>
      <c r="M4658" s="825">
        <v>274826.63</v>
      </c>
      <c r="N4658" s="826">
        <v>274826.63</v>
      </c>
      <c r="O4658" s="826">
        <f t="shared" si="153"/>
        <v>0</v>
      </c>
      <c r="P4658" s="826">
        <f t="shared" si="154"/>
        <v>0</v>
      </c>
      <c r="Q4658" s="438" t="s">
        <v>17903</v>
      </c>
      <c r="R4658" s="438" t="s">
        <v>15398</v>
      </c>
      <c r="S4658" s="438" t="s">
        <v>17904</v>
      </c>
      <c r="T4658" s="439">
        <v>42502.708333333328</v>
      </c>
      <c r="U4658" s="438">
        <v>0</v>
      </c>
      <c r="V4658" s="439">
        <v>42515</v>
      </c>
      <c r="W4658" s="439">
        <v>42516.244444444441</v>
      </c>
      <c r="X4658" s="823" t="s">
        <v>17905</v>
      </c>
      <c r="Y4658" s="827">
        <v>274826.63</v>
      </c>
      <c r="Z4658" s="438" t="s">
        <v>17903</v>
      </c>
      <c r="AA4658" s="443" t="s">
        <v>15398</v>
      </c>
    </row>
    <row r="4659" spans="1:27" ht="135">
      <c r="A4659" s="475" t="s">
        <v>30381</v>
      </c>
      <c r="B4659" s="1183" t="s">
        <v>17268</v>
      </c>
      <c r="C4659" s="509" t="s">
        <v>17269</v>
      </c>
      <c r="D4659" s="509" t="s">
        <v>272</v>
      </c>
      <c r="E4659" s="438" t="s">
        <v>17906</v>
      </c>
      <c r="F4659" s="509" t="s">
        <v>17271</v>
      </c>
      <c r="G4659" s="439">
        <v>42487.688194444439</v>
      </c>
      <c r="H4659" s="823" t="s">
        <v>17907</v>
      </c>
      <c r="I4659" s="438" t="s">
        <v>16876</v>
      </c>
      <c r="J4659" s="824">
        <v>2</v>
      </c>
      <c r="K4659" s="824">
        <v>1</v>
      </c>
      <c r="L4659" s="824">
        <v>1</v>
      </c>
      <c r="M4659" s="825">
        <v>974151</v>
      </c>
      <c r="N4659" s="826">
        <v>925443</v>
      </c>
      <c r="O4659" s="826">
        <f t="shared" si="153"/>
        <v>48708</v>
      </c>
      <c r="P4659" s="826">
        <f t="shared" si="154"/>
        <v>5.0000461940705287</v>
      </c>
      <c r="Q4659" s="438" t="s">
        <v>17903</v>
      </c>
      <c r="R4659" s="438" t="s">
        <v>15398</v>
      </c>
      <c r="S4659" s="438" t="s">
        <v>17904</v>
      </c>
      <c r="T4659" s="439">
        <v>42499.708333333328</v>
      </c>
      <c r="U4659" s="438">
        <v>0</v>
      </c>
      <c r="V4659" s="439">
        <v>42513</v>
      </c>
      <c r="W4659" s="439">
        <v>42513.146527777775</v>
      </c>
      <c r="X4659" s="823" t="s">
        <v>17908</v>
      </c>
      <c r="Y4659" s="827">
        <v>925443</v>
      </c>
      <c r="Z4659" s="438" t="s">
        <v>17903</v>
      </c>
      <c r="AA4659" s="443" t="s">
        <v>15398</v>
      </c>
    </row>
    <row r="4660" spans="1:27" ht="135">
      <c r="A4660" s="475" t="s">
        <v>30382</v>
      </c>
      <c r="B4660" s="1183" t="s">
        <v>17268</v>
      </c>
      <c r="C4660" s="509" t="s">
        <v>17269</v>
      </c>
      <c r="D4660" s="509" t="s">
        <v>272</v>
      </c>
      <c r="E4660" s="438" t="s">
        <v>17909</v>
      </c>
      <c r="F4660" s="509" t="s">
        <v>17563</v>
      </c>
      <c r="G4660" s="439">
        <v>42566.574999999997</v>
      </c>
      <c r="H4660" s="823" t="s">
        <v>17910</v>
      </c>
      <c r="I4660" s="438" t="s">
        <v>17911</v>
      </c>
      <c r="J4660" s="824">
        <v>2</v>
      </c>
      <c r="K4660" s="824">
        <v>1</v>
      </c>
      <c r="L4660" s="824">
        <v>1</v>
      </c>
      <c r="M4660" s="825">
        <v>953615.91</v>
      </c>
      <c r="N4660" s="826">
        <v>947550</v>
      </c>
      <c r="O4660" s="826">
        <f t="shared" si="153"/>
        <v>6065.9100000000326</v>
      </c>
      <c r="P4660" s="826">
        <f t="shared" si="154"/>
        <v>0.63609572117982305</v>
      </c>
      <c r="Q4660" s="438" t="s">
        <v>17289</v>
      </c>
      <c r="R4660" s="438" t="s">
        <v>17290</v>
      </c>
      <c r="S4660" s="438" t="s">
        <v>17291</v>
      </c>
      <c r="T4660" s="439">
        <v>42575.708333333328</v>
      </c>
      <c r="U4660" s="438">
        <v>0</v>
      </c>
      <c r="V4660" s="439">
        <v>42587</v>
      </c>
      <c r="W4660" s="439">
        <v>42587.236805555556</v>
      </c>
      <c r="X4660" s="823" t="s">
        <v>17912</v>
      </c>
      <c r="Y4660" s="827">
        <v>947550</v>
      </c>
      <c r="Z4660" s="438" t="s">
        <v>17289</v>
      </c>
      <c r="AA4660" s="443" t="s">
        <v>17290</v>
      </c>
    </row>
    <row r="4661" spans="1:27" ht="135">
      <c r="A4661" s="475" t="s">
        <v>30383</v>
      </c>
      <c r="B4661" s="1183" t="s">
        <v>17268</v>
      </c>
      <c r="C4661" s="509" t="s">
        <v>17269</v>
      </c>
      <c r="D4661" s="509" t="s">
        <v>272</v>
      </c>
      <c r="E4661" s="438" t="s">
        <v>17320</v>
      </c>
      <c r="F4661" s="509" t="s">
        <v>17638</v>
      </c>
      <c r="G4661" s="439">
        <v>42611.519444444442</v>
      </c>
      <c r="H4661" s="823" t="s">
        <v>17913</v>
      </c>
      <c r="I4661" s="438" t="s">
        <v>17914</v>
      </c>
      <c r="J4661" s="824">
        <v>2</v>
      </c>
      <c r="K4661" s="824">
        <v>1</v>
      </c>
      <c r="L4661" s="824">
        <v>1</v>
      </c>
      <c r="M4661" s="825">
        <v>953111.6</v>
      </c>
      <c r="N4661" s="826">
        <v>953046.6</v>
      </c>
      <c r="O4661" s="826">
        <f t="shared" si="153"/>
        <v>65</v>
      </c>
      <c r="P4661" s="826">
        <f t="shared" si="154"/>
        <v>6.8197680103777988E-3</v>
      </c>
      <c r="Q4661" s="438" t="s">
        <v>16495</v>
      </c>
      <c r="R4661" s="438" t="s">
        <v>2987</v>
      </c>
      <c r="S4661" s="438" t="s">
        <v>17641</v>
      </c>
      <c r="T4661" s="439">
        <v>42620.708333333328</v>
      </c>
      <c r="U4661" s="438">
        <v>0</v>
      </c>
      <c r="V4661" s="439">
        <v>42632</v>
      </c>
      <c r="W4661" s="439">
        <v>42632.137499999997</v>
      </c>
      <c r="X4661" s="823" t="s">
        <v>17915</v>
      </c>
      <c r="Y4661" s="827">
        <v>953046.6</v>
      </c>
      <c r="Z4661" s="438" t="s">
        <v>16578</v>
      </c>
      <c r="AA4661" s="443" t="s">
        <v>2987</v>
      </c>
    </row>
    <row r="4662" spans="1:27" ht="191.25">
      <c r="A4662" s="475" t="s">
        <v>30384</v>
      </c>
      <c r="B4662" s="1183" t="s">
        <v>17268</v>
      </c>
      <c r="C4662" s="509" t="s">
        <v>17269</v>
      </c>
      <c r="D4662" s="509" t="s">
        <v>272</v>
      </c>
      <c r="E4662" s="438" t="s">
        <v>17758</v>
      </c>
      <c r="F4662" s="829">
        <v>42646.5625</v>
      </c>
      <c r="G4662" s="830">
        <v>42657.439583333296</v>
      </c>
      <c r="H4662" s="823" t="s">
        <v>17916</v>
      </c>
      <c r="I4662" s="438" t="s">
        <v>17917</v>
      </c>
      <c r="J4662" s="824">
        <v>2</v>
      </c>
      <c r="K4662" s="824">
        <v>2</v>
      </c>
      <c r="L4662" s="824">
        <v>1</v>
      </c>
      <c r="M4662" s="825">
        <v>993804</v>
      </c>
      <c r="N4662" s="826">
        <v>834795.36</v>
      </c>
      <c r="O4662" s="826">
        <f t="shared" si="153"/>
        <v>159008.64000000001</v>
      </c>
      <c r="P4662" s="826">
        <f t="shared" si="154"/>
        <v>16.000000000000004</v>
      </c>
      <c r="Q4662" s="438" t="s">
        <v>17918</v>
      </c>
      <c r="R4662" s="438" t="s">
        <v>17394</v>
      </c>
      <c r="S4662" s="438" t="s">
        <v>17919</v>
      </c>
      <c r="T4662" s="439">
        <v>42675.201214120403</v>
      </c>
      <c r="U4662" s="438">
        <v>0</v>
      </c>
      <c r="V4662" s="439">
        <v>42690.209575729197</v>
      </c>
      <c r="W4662" s="439">
        <v>42691</v>
      </c>
      <c r="X4662" s="823" t="s">
        <v>17920</v>
      </c>
      <c r="Y4662" s="827">
        <v>834795.36</v>
      </c>
      <c r="Z4662" s="438" t="s">
        <v>17918</v>
      </c>
      <c r="AA4662" s="443" t="s">
        <v>17394</v>
      </c>
    </row>
    <row r="4663" spans="1:27" ht="191.25">
      <c r="A4663" s="475" t="s">
        <v>30385</v>
      </c>
      <c r="B4663" s="1183" t="s">
        <v>17268</v>
      </c>
      <c r="C4663" s="509" t="s">
        <v>17269</v>
      </c>
      <c r="D4663" s="509" t="s">
        <v>272</v>
      </c>
      <c r="E4663" s="438" t="s">
        <v>17921</v>
      </c>
      <c r="F4663" s="829">
        <v>42684.727777777778</v>
      </c>
      <c r="G4663" s="439">
        <v>42703.322222222203</v>
      </c>
      <c r="H4663" s="823" t="s">
        <v>17922</v>
      </c>
      <c r="I4663" s="438" t="s">
        <v>6453</v>
      </c>
      <c r="J4663" s="824">
        <v>2</v>
      </c>
      <c r="K4663" s="824">
        <v>2</v>
      </c>
      <c r="L4663" s="824">
        <v>1</v>
      </c>
      <c r="M4663" s="825">
        <v>2553765.25</v>
      </c>
      <c r="N4663" s="826">
        <v>2528227</v>
      </c>
      <c r="O4663" s="826">
        <f t="shared" si="153"/>
        <v>25538.25</v>
      </c>
      <c r="P4663" s="826">
        <f t="shared" si="154"/>
        <v>1.0000233968255305</v>
      </c>
      <c r="Q4663" s="438" t="s">
        <v>17923</v>
      </c>
      <c r="R4663" s="438" t="s">
        <v>17545</v>
      </c>
      <c r="S4663" s="438" t="s">
        <v>17546</v>
      </c>
      <c r="T4663" s="439">
        <v>42716.328663113403</v>
      </c>
      <c r="U4663" s="438">
        <v>0</v>
      </c>
      <c r="V4663" s="439">
        <v>42727.2644665509</v>
      </c>
      <c r="W4663" s="439">
        <v>42727.2644665509</v>
      </c>
      <c r="X4663" s="823" t="s">
        <v>17924</v>
      </c>
      <c r="Y4663" s="827">
        <v>2528227</v>
      </c>
      <c r="Z4663" s="438" t="s">
        <v>17923</v>
      </c>
      <c r="AA4663" s="443" t="s">
        <v>17545</v>
      </c>
    </row>
    <row r="4664" spans="1:27" ht="135">
      <c r="A4664" s="475" t="s">
        <v>30386</v>
      </c>
      <c r="B4664" s="1183" t="s">
        <v>17268</v>
      </c>
      <c r="C4664" s="509" t="s">
        <v>17269</v>
      </c>
      <c r="D4664" s="509" t="s">
        <v>272</v>
      </c>
      <c r="E4664" s="438" t="s">
        <v>17320</v>
      </c>
      <c r="F4664" s="509" t="s">
        <v>17321</v>
      </c>
      <c r="G4664" s="439">
        <v>42432.729861111111</v>
      </c>
      <c r="H4664" s="823" t="s">
        <v>17925</v>
      </c>
      <c r="I4664" s="438" t="s">
        <v>17498</v>
      </c>
      <c r="J4664" s="824">
        <v>3</v>
      </c>
      <c r="K4664" s="824">
        <v>1</v>
      </c>
      <c r="L4664" s="824">
        <v>0</v>
      </c>
      <c r="M4664" s="825">
        <v>836729</v>
      </c>
      <c r="N4664" s="826">
        <v>775632</v>
      </c>
      <c r="O4664" s="826">
        <f t="shared" si="153"/>
        <v>61097</v>
      </c>
      <c r="P4664" s="826">
        <f t="shared" si="154"/>
        <v>7.3018862738114727</v>
      </c>
      <c r="Q4664" s="438" t="s">
        <v>17926</v>
      </c>
      <c r="R4664" s="438" t="s">
        <v>15335</v>
      </c>
      <c r="S4664" s="438" t="s">
        <v>17927</v>
      </c>
      <c r="T4664" s="439">
        <v>42442.708333333328</v>
      </c>
      <c r="U4664" s="438">
        <v>0</v>
      </c>
      <c r="V4664" s="439">
        <v>42454</v>
      </c>
      <c r="W4664" s="439">
        <v>42454.110416666663</v>
      </c>
      <c r="X4664" s="823" t="s">
        <v>17928</v>
      </c>
      <c r="Y4664" s="827">
        <v>775632</v>
      </c>
      <c r="Z4664" s="438" t="s">
        <v>17926</v>
      </c>
      <c r="AA4664" s="443" t="s">
        <v>15335</v>
      </c>
    </row>
    <row r="4665" spans="1:27" ht="135">
      <c r="A4665" s="475" t="s">
        <v>30387</v>
      </c>
      <c r="B4665" s="1183" t="s">
        <v>17268</v>
      </c>
      <c r="C4665" s="509" t="s">
        <v>17269</v>
      </c>
      <c r="D4665" s="509" t="s">
        <v>272</v>
      </c>
      <c r="E4665" s="438" t="s">
        <v>17929</v>
      </c>
      <c r="F4665" s="829">
        <v>42684.727777777778</v>
      </c>
      <c r="G4665" s="439">
        <v>42703.281944444403</v>
      </c>
      <c r="H4665" s="823" t="s">
        <v>17930</v>
      </c>
      <c r="I4665" s="438" t="s">
        <v>17931</v>
      </c>
      <c r="J4665" s="824">
        <v>7</v>
      </c>
      <c r="K4665" s="824">
        <v>6</v>
      </c>
      <c r="L4665" s="824">
        <v>2</v>
      </c>
      <c r="M4665" s="825">
        <v>279064</v>
      </c>
      <c r="N4665" s="826">
        <v>115114</v>
      </c>
      <c r="O4665" s="826">
        <f t="shared" si="153"/>
        <v>163950</v>
      </c>
      <c r="P4665" s="826">
        <f t="shared" si="154"/>
        <v>58.749964165926094</v>
      </c>
      <c r="Q4665" s="438" t="s">
        <v>17932</v>
      </c>
      <c r="R4665" s="438" t="s">
        <v>17933</v>
      </c>
      <c r="S4665" s="438" t="s">
        <v>17934</v>
      </c>
      <c r="T4665" s="439">
        <v>42716.422909918998</v>
      </c>
      <c r="U4665" s="438">
        <v>0</v>
      </c>
      <c r="V4665" s="439">
        <v>42727.207325578704</v>
      </c>
      <c r="W4665" s="439">
        <v>42727.207325578704</v>
      </c>
      <c r="X4665" s="823" t="s">
        <v>17935</v>
      </c>
      <c r="Y4665" s="827">
        <v>97846.9</v>
      </c>
      <c r="Z4665" s="438" t="s">
        <v>17932</v>
      </c>
      <c r="AA4665" s="443" t="s">
        <v>17933</v>
      </c>
    </row>
    <row r="4666" spans="1:27" ht="67.5">
      <c r="A4666" s="475" t="s">
        <v>30388</v>
      </c>
      <c r="B4666" s="1183" t="s">
        <v>17936</v>
      </c>
      <c r="C4666" s="509" t="s">
        <v>17937</v>
      </c>
      <c r="D4666" s="509" t="s">
        <v>14019</v>
      </c>
      <c r="E4666" s="438" t="s">
        <v>17938</v>
      </c>
      <c r="F4666" s="509">
        <v>42380.7358564815</v>
      </c>
      <c r="G4666" s="439" t="s">
        <v>2770</v>
      </c>
      <c r="H4666" s="823" t="s">
        <v>2770</v>
      </c>
      <c r="I4666" s="438" t="s">
        <v>13996</v>
      </c>
      <c r="J4666" s="824" t="s">
        <v>10</v>
      </c>
      <c r="K4666" s="824">
        <v>1</v>
      </c>
      <c r="L4666" s="824">
        <v>0</v>
      </c>
      <c r="M4666" s="825">
        <v>189609.2</v>
      </c>
      <c r="N4666" s="826">
        <v>189609.2</v>
      </c>
      <c r="O4666" s="826">
        <f t="shared" si="153"/>
        <v>0</v>
      </c>
      <c r="P4666" s="826">
        <f t="shared" si="154"/>
        <v>0</v>
      </c>
      <c r="Q4666" s="438" t="s">
        <v>16519</v>
      </c>
      <c r="R4666" s="438" t="s">
        <v>17347</v>
      </c>
      <c r="S4666" s="438" t="s">
        <v>17742</v>
      </c>
      <c r="T4666" s="439" t="s">
        <v>3029</v>
      </c>
      <c r="U4666" s="438">
        <v>0</v>
      </c>
      <c r="V4666" s="439" t="s">
        <v>831</v>
      </c>
      <c r="W4666" s="439" t="s">
        <v>832</v>
      </c>
      <c r="X4666" s="823" t="s">
        <v>17939</v>
      </c>
      <c r="Y4666" s="827">
        <v>189609.2</v>
      </c>
      <c r="Z4666" s="438" t="s">
        <v>16519</v>
      </c>
      <c r="AA4666" s="443" t="s">
        <v>17347</v>
      </c>
    </row>
    <row r="4667" spans="1:27" ht="67.5">
      <c r="A4667" s="475" t="s">
        <v>30389</v>
      </c>
      <c r="B4667" s="1183" t="s">
        <v>17936</v>
      </c>
      <c r="C4667" s="509" t="s">
        <v>17937</v>
      </c>
      <c r="D4667" s="509" t="s">
        <v>14019</v>
      </c>
      <c r="E4667" s="438" t="s">
        <v>17940</v>
      </c>
      <c r="F4667" s="509">
        <v>42387.652893518498</v>
      </c>
      <c r="G4667" s="439" t="s">
        <v>2770</v>
      </c>
      <c r="H4667" s="823" t="s">
        <v>2770</v>
      </c>
      <c r="I4667" s="438" t="s">
        <v>13900</v>
      </c>
      <c r="J4667" s="824" t="s">
        <v>10</v>
      </c>
      <c r="K4667" s="824">
        <v>1</v>
      </c>
      <c r="L4667" s="824">
        <v>0</v>
      </c>
      <c r="M4667" s="825">
        <v>193896</v>
      </c>
      <c r="N4667" s="826">
        <v>193896</v>
      </c>
      <c r="O4667" s="826">
        <f t="shared" si="153"/>
        <v>0</v>
      </c>
      <c r="P4667" s="826">
        <f t="shared" si="154"/>
        <v>0</v>
      </c>
      <c r="Q4667" s="438" t="s">
        <v>17941</v>
      </c>
      <c r="R4667" s="438" t="s">
        <v>17942</v>
      </c>
      <c r="S4667" s="438" t="s">
        <v>17919</v>
      </c>
      <c r="T4667" s="439" t="s">
        <v>3029</v>
      </c>
      <c r="U4667" s="438">
        <v>0</v>
      </c>
      <c r="V4667" s="439" t="s">
        <v>538</v>
      </c>
      <c r="W4667" s="439" t="s">
        <v>839</v>
      </c>
      <c r="X4667" s="823" t="s">
        <v>17943</v>
      </c>
      <c r="Y4667" s="827">
        <v>193896</v>
      </c>
      <c r="Z4667" s="438" t="s">
        <v>17941</v>
      </c>
      <c r="AA4667" s="443" t="s">
        <v>17942</v>
      </c>
    </row>
    <row r="4668" spans="1:27" ht="67.5">
      <c r="A4668" s="475" t="s">
        <v>30390</v>
      </c>
      <c r="B4668" s="1183" t="s">
        <v>17936</v>
      </c>
      <c r="C4668" s="509" t="s">
        <v>17937</v>
      </c>
      <c r="D4668" s="509" t="s">
        <v>14019</v>
      </c>
      <c r="E4668" s="438" t="s">
        <v>17944</v>
      </c>
      <c r="F4668" s="509">
        <v>42408.609027777798</v>
      </c>
      <c r="G4668" s="439" t="s">
        <v>2770</v>
      </c>
      <c r="H4668" s="823" t="s">
        <v>2770</v>
      </c>
      <c r="I4668" s="438" t="s">
        <v>14340</v>
      </c>
      <c r="J4668" s="824" t="s">
        <v>10</v>
      </c>
      <c r="K4668" s="824">
        <v>1</v>
      </c>
      <c r="L4668" s="824">
        <v>0</v>
      </c>
      <c r="M4668" s="825">
        <v>48687</v>
      </c>
      <c r="N4668" s="826">
        <v>48687</v>
      </c>
      <c r="O4668" s="826">
        <f t="shared" si="153"/>
        <v>0</v>
      </c>
      <c r="P4668" s="826">
        <f t="shared" si="154"/>
        <v>0</v>
      </c>
      <c r="Q4668" s="438" t="s">
        <v>16514</v>
      </c>
      <c r="R4668" s="438" t="s">
        <v>17945</v>
      </c>
      <c r="S4668" s="438" t="s">
        <v>16492</v>
      </c>
      <c r="T4668" s="439" t="s">
        <v>3029</v>
      </c>
      <c r="U4668" s="438">
        <v>0</v>
      </c>
      <c r="V4668" s="439" t="s">
        <v>692</v>
      </c>
      <c r="W4668" s="439" t="s">
        <v>6493</v>
      </c>
      <c r="X4668" s="823" t="s">
        <v>17946</v>
      </c>
      <c r="Y4668" s="827">
        <v>48687</v>
      </c>
      <c r="Z4668" s="438" t="s">
        <v>16514</v>
      </c>
      <c r="AA4668" s="443" t="s">
        <v>17945</v>
      </c>
    </row>
    <row r="4669" spans="1:27" ht="67.5">
      <c r="A4669" s="475" t="s">
        <v>30391</v>
      </c>
      <c r="B4669" s="1183" t="s">
        <v>17936</v>
      </c>
      <c r="C4669" s="509" t="s">
        <v>17937</v>
      </c>
      <c r="D4669" s="509" t="s">
        <v>14019</v>
      </c>
      <c r="E4669" s="438" t="s">
        <v>17947</v>
      </c>
      <c r="F4669" s="509">
        <v>42417.609722222202</v>
      </c>
      <c r="G4669" s="439" t="s">
        <v>2770</v>
      </c>
      <c r="H4669" s="823" t="s">
        <v>2770</v>
      </c>
      <c r="I4669" s="438" t="s">
        <v>13996</v>
      </c>
      <c r="J4669" s="824" t="s">
        <v>10</v>
      </c>
      <c r="K4669" s="824">
        <v>1</v>
      </c>
      <c r="L4669" s="824">
        <v>0</v>
      </c>
      <c r="M4669" s="825">
        <v>190074.72</v>
      </c>
      <c r="N4669" s="826">
        <v>190074.72</v>
      </c>
      <c r="O4669" s="826">
        <f t="shared" si="153"/>
        <v>0</v>
      </c>
      <c r="P4669" s="826">
        <f t="shared" si="154"/>
        <v>0</v>
      </c>
      <c r="Q4669" s="438" t="s">
        <v>16514</v>
      </c>
      <c r="R4669" s="438" t="s">
        <v>17945</v>
      </c>
      <c r="S4669" s="438" t="s">
        <v>16492</v>
      </c>
      <c r="T4669" s="439" t="s">
        <v>3029</v>
      </c>
      <c r="U4669" s="438">
        <v>0</v>
      </c>
      <c r="V4669" s="439" t="s">
        <v>1493</v>
      </c>
      <c r="W4669" s="439" t="s">
        <v>17948</v>
      </c>
      <c r="X4669" s="823" t="s">
        <v>17949</v>
      </c>
      <c r="Y4669" s="827">
        <v>190074.72</v>
      </c>
      <c r="Z4669" s="438" t="s">
        <v>16514</v>
      </c>
      <c r="AA4669" s="443" t="s">
        <v>17945</v>
      </c>
    </row>
    <row r="4670" spans="1:27" ht="67.5">
      <c r="A4670" s="475" t="s">
        <v>30392</v>
      </c>
      <c r="B4670" s="1183" t="s">
        <v>17936</v>
      </c>
      <c r="C4670" s="509" t="s">
        <v>17937</v>
      </c>
      <c r="D4670" s="509" t="s">
        <v>14019</v>
      </c>
      <c r="E4670" s="438" t="s">
        <v>17947</v>
      </c>
      <c r="F4670" s="509">
        <v>42417.609722222202</v>
      </c>
      <c r="G4670" s="439" t="s">
        <v>2770</v>
      </c>
      <c r="H4670" s="823" t="s">
        <v>2770</v>
      </c>
      <c r="I4670" s="438" t="s">
        <v>13996</v>
      </c>
      <c r="J4670" s="824" t="s">
        <v>10</v>
      </c>
      <c r="K4670" s="824">
        <v>1</v>
      </c>
      <c r="L4670" s="824">
        <v>0</v>
      </c>
      <c r="M4670" s="825">
        <v>190074.72</v>
      </c>
      <c r="N4670" s="826">
        <v>190074.72</v>
      </c>
      <c r="O4670" s="826">
        <f t="shared" si="153"/>
        <v>0</v>
      </c>
      <c r="P4670" s="826">
        <f t="shared" si="154"/>
        <v>0</v>
      </c>
      <c r="Q4670" s="438" t="s">
        <v>16514</v>
      </c>
      <c r="R4670" s="438" t="s">
        <v>17945</v>
      </c>
      <c r="S4670" s="438" t="s">
        <v>16492</v>
      </c>
      <c r="T4670" s="439" t="s">
        <v>3029</v>
      </c>
      <c r="U4670" s="438">
        <v>0</v>
      </c>
      <c r="V4670" s="439" t="s">
        <v>1493</v>
      </c>
      <c r="W4670" s="439" t="s">
        <v>17948</v>
      </c>
      <c r="X4670" s="823" t="s">
        <v>17950</v>
      </c>
      <c r="Y4670" s="827">
        <v>190074.72</v>
      </c>
      <c r="Z4670" s="438" t="s">
        <v>16514</v>
      </c>
      <c r="AA4670" s="443" t="s">
        <v>17945</v>
      </c>
    </row>
    <row r="4671" spans="1:27" ht="67.5">
      <c r="A4671" s="475" t="s">
        <v>30393</v>
      </c>
      <c r="B4671" s="1183" t="s">
        <v>17936</v>
      </c>
      <c r="C4671" s="509" t="s">
        <v>17937</v>
      </c>
      <c r="D4671" s="509" t="s">
        <v>14019</v>
      </c>
      <c r="E4671" s="438" t="s">
        <v>17947</v>
      </c>
      <c r="F4671" s="509">
        <v>42417.609722222202</v>
      </c>
      <c r="G4671" s="439" t="s">
        <v>2770</v>
      </c>
      <c r="H4671" s="823" t="s">
        <v>2770</v>
      </c>
      <c r="I4671" s="438" t="s">
        <v>13996</v>
      </c>
      <c r="J4671" s="824" t="s">
        <v>10</v>
      </c>
      <c r="K4671" s="824">
        <v>1</v>
      </c>
      <c r="L4671" s="824">
        <v>0</v>
      </c>
      <c r="M4671" s="825">
        <v>190074.72</v>
      </c>
      <c r="N4671" s="826">
        <v>190074.72</v>
      </c>
      <c r="O4671" s="826">
        <f t="shared" si="153"/>
        <v>0</v>
      </c>
      <c r="P4671" s="826">
        <f t="shared" si="154"/>
        <v>0</v>
      </c>
      <c r="Q4671" s="438" t="s">
        <v>16514</v>
      </c>
      <c r="R4671" s="438" t="s">
        <v>17945</v>
      </c>
      <c r="S4671" s="438" t="s">
        <v>16492</v>
      </c>
      <c r="T4671" s="439" t="s">
        <v>3029</v>
      </c>
      <c r="U4671" s="438">
        <v>0</v>
      </c>
      <c r="V4671" s="439" t="s">
        <v>1493</v>
      </c>
      <c r="W4671" s="439" t="s">
        <v>17948</v>
      </c>
      <c r="X4671" s="823" t="s">
        <v>17951</v>
      </c>
      <c r="Y4671" s="827">
        <v>190074.72</v>
      </c>
      <c r="Z4671" s="438" t="s">
        <v>16514</v>
      </c>
      <c r="AA4671" s="443" t="s">
        <v>17945</v>
      </c>
    </row>
    <row r="4672" spans="1:27" ht="67.5">
      <c r="A4672" s="475" t="s">
        <v>30394</v>
      </c>
      <c r="B4672" s="1183" t="s">
        <v>17936</v>
      </c>
      <c r="C4672" s="509" t="s">
        <v>17937</v>
      </c>
      <c r="D4672" s="509" t="s">
        <v>14019</v>
      </c>
      <c r="E4672" s="438" t="s">
        <v>17952</v>
      </c>
      <c r="F4672" s="509">
        <v>42417.609722222202</v>
      </c>
      <c r="G4672" s="439" t="s">
        <v>2770</v>
      </c>
      <c r="H4672" s="823" t="s">
        <v>2770</v>
      </c>
      <c r="I4672" s="438" t="s">
        <v>17953</v>
      </c>
      <c r="J4672" s="824" t="s">
        <v>10</v>
      </c>
      <c r="K4672" s="824">
        <v>1</v>
      </c>
      <c r="L4672" s="824">
        <v>0</v>
      </c>
      <c r="M4672" s="825">
        <v>37760</v>
      </c>
      <c r="N4672" s="826">
        <v>37760</v>
      </c>
      <c r="O4672" s="826">
        <f t="shared" si="153"/>
        <v>0</v>
      </c>
      <c r="P4672" s="826">
        <f t="shared" si="154"/>
        <v>0</v>
      </c>
      <c r="Q4672" s="438" t="s">
        <v>17941</v>
      </c>
      <c r="R4672" s="438" t="s">
        <v>17942</v>
      </c>
      <c r="S4672" s="438" t="s">
        <v>17919</v>
      </c>
      <c r="T4672" s="439" t="s">
        <v>3029</v>
      </c>
      <c r="U4672" s="438">
        <v>0</v>
      </c>
      <c r="V4672" s="439" t="s">
        <v>1014</v>
      </c>
      <c r="W4672" s="439" t="s">
        <v>10248</v>
      </c>
      <c r="X4672" s="823" t="s">
        <v>17954</v>
      </c>
      <c r="Y4672" s="827">
        <v>37760</v>
      </c>
      <c r="Z4672" s="438" t="s">
        <v>17941</v>
      </c>
      <c r="AA4672" s="443" t="s">
        <v>17942</v>
      </c>
    </row>
    <row r="4673" spans="1:27" ht="67.5">
      <c r="A4673" s="475" t="s">
        <v>30395</v>
      </c>
      <c r="B4673" s="1183" t="s">
        <v>17936</v>
      </c>
      <c r="C4673" s="509" t="s">
        <v>17937</v>
      </c>
      <c r="D4673" s="509" t="s">
        <v>14019</v>
      </c>
      <c r="E4673" s="438" t="s">
        <v>17955</v>
      </c>
      <c r="F4673" s="509">
        <v>42417.609722222202</v>
      </c>
      <c r="G4673" s="439" t="s">
        <v>2770</v>
      </c>
      <c r="H4673" s="823" t="s">
        <v>2770</v>
      </c>
      <c r="I4673" s="438" t="s">
        <v>13344</v>
      </c>
      <c r="J4673" s="824" t="s">
        <v>10</v>
      </c>
      <c r="K4673" s="824">
        <v>1</v>
      </c>
      <c r="L4673" s="824">
        <v>0</v>
      </c>
      <c r="M4673" s="825">
        <v>47131.26</v>
      </c>
      <c r="N4673" s="826">
        <v>47131.26</v>
      </c>
      <c r="O4673" s="826">
        <f t="shared" si="153"/>
        <v>0</v>
      </c>
      <c r="P4673" s="826">
        <f t="shared" si="154"/>
        <v>0</v>
      </c>
      <c r="Q4673" s="438" t="s">
        <v>16514</v>
      </c>
      <c r="R4673" s="438" t="s">
        <v>17945</v>
      </c>
      <c r="S4673" s="438" t="s">
        <v>16492</v>
      </c>
      <c r="T4673" s="439" t="s">
        <v>3029</v>
      </c>
      <c r="U4673" s="438">
        <v>0</v>
      </c>
      <c r="V4673" s="439" t="s">
        <v>1493</v>
      </c>
      <c r="W4673" s="439" t="s">
        <v>17948</v>
      </c>
      <c r="X4673" s="823" t="s">
        <v>17956</v>
      </c>
      <c r="Y4673" s="827">
        <v>47131.26</v>
      </c>
      <c r="Z4673" s="438" t="s">
        <v>16514</v>
      </c>
      <c r="AA4673" s="443" t="s">
        <v>17945</v>
      </c>
    </row>
    <row r="4674" spans="1:27" ht="135">
      <c r="A4674" s="475" t="s">
        <v>30396</v>
      </c>
      <c r="B4674" s="1183" t="s">
        <v>17268</v>
      </c>
      <c r="C4674" s="509" t="s">
        <v>17269</v>
      </c>
      <c r="D4674" s="509" t="s">
        <v>268</v>
      </c>
      <c r="E4674" s="438" t="s">
        <v>17957</v>
      </c>
      <c r="F4674" s="509">
        <v>42390.505844907399</v>
      </c>
      <c r="G4674" s="439" t="s">
        <v>2770</v>
      </c>
      <c r="H4674" s="823" t="s">
        <v>2770</v>
      </c>
      <c r="I4674" s="438" t="s">
        <v>564</v>
      </c>
      <c r="J4674" s="824" t="s">
        <v>10</v>
      </c>
      <c r="K4674" s="824">
        <v>1</v>
      </c>
      <c r="L4674" s="824">
        <v>0</v>
      </c>
      <c r="M4674" s="825">
        <v>4865229.38</v>
      </c>
      <c r="N4674" s="826">
        <v>4865229.38</v>
      </c>
      <c r="O4674" s="826">
        <f t="shared" si="153"/>
        <v>0</v>
      </c>
      <c r="P4674" s="826">
        <f t="shared" si="154"/>
        <v>0</v>
      </c>
      <c r="Q4674" s="438" t="s">
        <v>17958</v>
      </c>
      <c r="R4674" s="438" t="s">
        <v>17959</v>
      </c>
      <c r="S4674" s="438" t="s">
        <v>17960</v>
      </c>
      <c r="T4674" s="439" t="s">
        <v>2770</v>
      </c>
      <c r="U4674" s="438">
        <v>0</v>
      </c>
      <c r="V4674" s="439" t="s">
        <v>840</v>
      </c>
      <c r="W4674" s="439" t="s">
        <v>603</v>
      </c>
      <c r="X4674" s="823" t="s">
        <v>17961</v>
      </c>
      <c r="Y4674" s="827">
        <v>4865229.38</v>
      </c>
      <c r="Z4674" s="438" t="s">
        <v>17958</v>
      </c>
      <c r="AA4674" s="443" t="s">
        <v>17959</v>
      </c>
    </row>
    <row r="4675" spans="1:27" ht="135">
      <c r="A4675" s="475" t="s">
        <v>30397</v>
      </c>
      <c r="B4675" s="1183" t="s">
        <v>17268</v>
      </c>
      <c r="C4675" s="509" t="s">
        <v>17269</v>
      </c>
      <c r="D4675" s="509" t="s">
        <v>269</v>
      </c>
      <c r="E4675" s="438" t="s">
        <v>17962</v>
      </c>
      <c r="F4675" s="509" t="s">
        <v>17271</v>
      </c>
      <c r="G4675" s="439">
        <v>42401.945138888885</v>
      </c>
      <c r="H4675" s="823" t="s">
        <v>17963</v>
      </c>
      <c r="I4675" s="438" t="s">
        <v>17964</v>
      </c>
      <c r="J4675" s="824">
        <v>1</v>
      </c>
      <c r="K4675" s="824">
        <v>1</v>
      </c>
      <c r="L4675" s="824">
        <v>0</v>
      </c>
      <c r="M4675" s="825">
        <v>6964676.4299999997</v>
      </c>
      <c r="N4675" s="826">
        <v>6964676.4299999997</v>
      </c>
      <c r="O4675" s="826">
        <f t="shared" si="153"/>
        <v>0</v>
      </c>
      <c r="P4675" s="826">
        <f t="shared" si="154"/>
        <v>0</v>
      </c>
      <c r="Q4675" s="438" t="s">
        <v>2603</v>
      </c>
      <c r="R4675" s="438" t="s">
        <v>837</v>
      </c>
      <c r="S4675" s="438" t="s">
        <v>17965</v>
      </c>
      <c r="T4675" s="439">
        <v>42401.94541565972</v>
      </c>
      <c r="U4675" s="438">
        <v>0</v>
      </c>
      <c r="V4675" s="439">
        <v>42408</v>
      </c>
      <c r="W4675" s="439">
        <v>42408.179861111108</v>
      </c>
      <c r="X4675" s="823" t="s">
        <v>17966</v>
      </c>
      <c r="Y4675" s="827">
        <v>6964676.4299999997</v>
      </c>
      <c r="Z4675" s="438" t="s">
        <v>2603</v>
      </c>
      <c r="AA4675" s="443" t="s">
        <v>837</v>
      </c>
    </row>
    <row r="4676" spans="1:27" ht="135">
      <c r="A4676" s="475" t="s">
        <v>30398</v>
      </c>
      <c r="B4676" s="1183" t="s">
        <v>17268</v>
      </c>
      <c r="C4676" s="509" t="s">
        <v>17269</v>
      </c>
      <c r="D4676" s="509" t="s">
        <v>269</v>
      </c>
      <c r="E4676" s="438" t="s">
        <v>17967</v>
      </c>
      <c r="F4676" s="509" t="s">
        <v>17271</v>
      </c>
      <c r="G4676" s="439">
        <v>42401.947222222218</v>
      </c>
      <c r="H4676" s="823" t="s">
        <v>17968</v>
      </c>
      <c r="I4676" s="438" t="s">
        <v>17969</v>
      </c>
      <c r="J4676" s="824">
        <v>1</v>
      </c>
      <c r="K4676" s="824">
        <v>1</v>
      </c>
      <c r="L4676" s="824">
        <v>0</v>
      </c>
      <c r="M4676" s="825">
        <v>135144.72</v>
      </c>
      <c r="N4676" s="826">
        <v>135144.72</v>
      </c>
      <c r="O4676" s="826">
        <f t="shared" si="153"/>
        <v>0</v>
      </c>
      <c r="P4676" s="826">
        <f t="shared" si="154"/>
        <v>0</v>
      </c>
      <c r="Q4676" s="438" t="s">
        <v>17970</v>
      </c>
      <c r="R4676" s="438" t="s">
        <v>17971</v>
      </c>
      <c r="S4676" s="438" t="s">
        <v>17972</v>
      </c>
      <c r="T4676" s="439">
        <v>42401.94723445602</v>
      </c>
      <c r="U4676" s="438">
        <v>0</v>
      </c>
      <c r="V4676" s="439">
        <v>42408</v>
      </c>
      <c r="W4676" s="439">
        <v>42408.165972222218</v>
      </c>
      <c r="X4676" s="823" t="s">
        <v>17973</v>
      </c>
      <c r="Y4676" s="827">
        <v>135144.72</v>
      </c>
      <c r="Z4676" s="438" t="s">
        <v>17970</v>
      </c>
      <c r="AA4676" s="443" t="s">
        <v>17971</v>
      </c>
    </row>
    <row r="4677" spans="1:27" ht="135">
      <c r="A4677" s="475" t="s">
        <v>30399</v>
      </c>
      <c r="B4677" s="1183" t="s">
        <v>17268</v>
      </c>
      <c r="C4677" s="509" t="s">
        <v>17269</v>
      </c>
      <c r="D4677" s="509" t="s">
        <v>269</v>
      </c>
      <c r="E4677" s="438" t="s">
        <v>17974</v>
      </c>
      <c r="F4677" s="509" t="s">
        <v>17408</v>
      </c>
      <c r="G4677" s="439">
        <v>42432.834027777775</v>
      </c>
      <c r="H4677" s="823" t="s">
        <v>17975</v>
      </c>
      <c r="I4677" s="438" t="s">
        <v>17976</v>
      </c>
      <c r="J4677" s="824">
        <v>1</v>
      </c>
      <c r="K4677" s="824">
        <v>1</v>
      </c>
      <c r="L4677" s="824">
        <v>0</v>
      </c>
      <c r="M4677" s="825">
        <v>1297981.78</v>
      </c>
      <c r="N4677" s="826">
        <v>1297981.78</v>
      </c>
      <c r="O4677" s="826">
        <f t="shared" si="153"/>
        <v>0</v>
      </c>
      <c r="P4677" s="826">
        <f t="shared" si="154"/>
        <v>0</v>
      </c>
      <c r="Q4677" s="438" t="s">
        <v>3001</v>
      </c>
      <c r="R4677" s="438" t="s">
        <v>1354</v>
      </c>
      <c r="S4677" s="438" t="s">
        <v>17977</v>
      </c>
      <c r="T4677" s="439">
        <v>42432.834065706018</v>
      </c>
      <c r="U4677" s="438">
        <v>0</v>
      </c>
      <c r="V4677" s="439">
        <v>42446</v>
      </c>
      <c r="W4677" s="439">
        <v>42446.102777777778</v>
      </c>
      <c r="X4677" s="823" t="s">
        <v>17978</v>
      </c>
      <c r="Y4677" s="827">
        <v>1297981.78</v>
      </c>
      <c r="Z4677" s="438" t="s">
        <v>3001</v>
      </c>
      <c r="AA4677" s="443" t="s">
        <v>1354</v>
      </c>
    </row>
    <row r="4678" spans="1:27" ht="135">
      <c r="A4678" s="475" t="s">
        <v>30400</v>
      </c>
      <c r="B4678" s="1183" t="s">
        <v>17268</v>
      </c>
      <c r="C4678" s="509" t="s">
        <v>17269</v>
      </c>
      <c r="D4678" s="509" t="s">
        <v>269</v>
      </c>
      <c r="E4678" s="438" t="s">
        <v>17979</v>
      </c>
      <c r="F4678" s="509" t="s">
        <v>17408</v>
      </c>
      <c r="G4678" s="439">
        <v>42440.66805555555</v>
      </c>
      <c r="H4678" s="823" t="s">
        <v>17980</v>
      </c>
      <c r="I4678" s="438" t="s">
        <v>17964</v>
      </c>
      <c r="J4678" s="824">
        <v>1</v>
      </c>
      <c r="K4678" s="824">
        <v>1</v>
      </c>
      <c r="L4678" s="824">
        <v>0</v>
      </c>
      <c r="M4678" s="825">
        <v>594688.80000000005</v>
      </c>
      <c r="N4678" s="826">
        <v>594688.80000000005</v>
      </c>
      <c r="O4678" s="826">
        <f t="shared" si="153"/>
        <v>0</v>
      </c>
      <c r="P4678" s="826">
        <f t="shared" si="154"/>
        <v>0</v>
      </c>
      <c r="Q4678" s="438" t="s">
        <v>3002</v>
      </c>
      <c r="R4678" s="438" t="s">
        <v>1165</v>
      </c>
      <c r="S4678" s="438" t="s">
        <v>420</v>
      </c>
      <c r="T4678" s="439">
        <v>42440.668027743057</v>
      </c>
      <c r="U4678" s="438">
        <v>0</v>
      </c>
      <c r="V4678" s="439">
        <v>42446</v>
      </c>
      <c r="W4678" s="439">
        <v>42446.094444444439</v>
      </c>
      <c r="X4678" s="823" t="s">
        <v>17981</v>
      </c>
      <c r="Y4678" s="827">
        <v>594688.80000000005</v>
      </c>
      <c r="Z4678" s="438" t="s">
        <v>3002</v>
      </c>
      <c r="AA4678" s="443" t="s">
        <v>1165</v>
      </c>
    </row>
    <row r="4679" spans="1:27" ht="135">
      <c r="A4679" s="475" t="s">
        <v>30401</v>
      </c>
      <c r="B4679" s="1183" t="s">
        <v>17268</v>
      </c>
      <c r="C4679" s="509" t="s">
        <v>17269</v>
      </c>
      <c r="D4679" s="509" t="s">
        <v>555</v>
      </c>
      <c r="E4679" s="438" t="s">
        <v>17982</v>
      </c>
      <c r="F4679" s="509" t="s">
        <v>17983</v>
      </c>
      <c r="G4679" s="439">
        <v>42482.765277777777</v>
      </c>
      <c r="H4679" s="823" t="s">
        <v>17984</v>
      </c>
      <c r="I4679" s="438" t="s">
        <v>17969</v>
      </c>
      <c r="J4679" s="824">
        <v>2</v>
      </c>
      <c r="K4679" s="824">
        <v>2</v>
      </c>
      <c r="L4679" s="824">
        <v>0</v>
      </c>
      <c r="M4679" s="825">
        <v>42000</v>
      </c>
      <c r="N4679" s="826">
        <v>13986</v>
      </c>
      <c r="O4679" s="826">
        <f t="shared" si="153"/>
        <v>28014</v>
      </c>
      <c r="P4679" s="826">
        <f t="shared" si="154"/>
        <v>66.7</v>
      </c>
      <c r="Q4679" s="438" t="s">
        <v>17985</v>
      </c>
      <c r="R4679" s="438" t="s">
        <v>2243</v>
      </c>
      <c r="S4679" s="438" t="s">
        <v>17986</v>
      </c>
      <c r="T4679" s="439">
        <v>42494.299647488428</v>
      </c>
      <c r="U4679" s="438">
        <v>0</v>
      </c>
      <c r="V4679" s="439">
        <v>42502</v>
      </c>
      <c r="W4679" s="439">
        <v>42502.224305555552</v>
      </c>
      <c r="X4679" s="823" t="s">
        <v>17987</v>
      </c>
      <c r="Y4679" s="827">
        <v>13986</v>
      </c>
      <c r="Z4679" s="438" t="s">
        <v>17988</v>
      </c>
      <c r="AA4679" s="443" t="s">
        <v>2243</v>
      </c>
    </row>
    <row r="4680" spans="1:27" ht="135">
      <c r="A4680" s="475" t="s">
        <v>30402</v>
      </c>
      <c r="B4680" s="1183" t="s">
        <v>17268</v>
      </c>
      <c r="C4680" s="509" t="s">
        <v>17269</v>
      </c>
      <c r="D4680" s="509" t="s">
        <v>555</v>
      </c>
      <c r="E4680" s="438" t="s">
        <v>17989</v>
      </c>
      <c r="F4680" s="509" t="s">
        <v>2700</v>
      </c>
      <c r="G4680" s="439">
        <v>42565.625694444439</v>
      </c>
      <c r="H4680" s="823" t="s">
        <v>17990</v>
      </c>
      <c r="I4680" s="438" t="s">
        <v>17991</v>
      </c>
      <c r="J4680" s="824">
        <v>2</v>
      </c>
      <c r="K4680" s="824">
        <v>2</v>
      </c>
      <c r="L4680" s="824">
        <v>0</v>
      </c>
      <c r="M4680" s="825">
        <v>226422</v>
      </c>
      <c r="N4680" s="826">
        <v>198070.39999999999</v>
      </c>
      <c r="O4680" s="826">
        <f t="shared" si="153"/>
        <v>28351.600000000006</v>
      </c>
      <c r="P4680" s="826">
        <f t="shared" si="154"/>
        <v>12.521574758636531</v>
      </c>
      <c r="Q4680" s="438" t="s">
        <v>17992</v>
      </c>
      <c r="R4680" s="438" t="s">
        <v>17993</v>
      </c>
      <c r="S4680" s="438" t="s">
        <v>17994</v>
      </c>
      <c r="T4680" s="439">
        <v>42572.307388229165</v>
      </c>
      <c r="U4680" s="438">
        <v>0</v>
      </c>
      <c r="V4680" s="439">
        <v>42580</v>
      </c>
      <c r="W4680" s="439">
        <v>42583.111111111109</v>
      </c>
      <c r="X4680" s="823" t="s">
        <v>17995</v>
      </c>
      <c r="Y4680" s="827">
        <v>198070.39999999999</v>
      </c>
      <c r="Z4680" s="438" t="s">
        <v>17992</v>
      </c>
      <c r="AA4680" s="443" t="s">
        <v>17993</v>
      </c>
    </row>
    <row r="4681" spans="1:27" ht="135">
      <c r="A4681" s="475" t="s">
        <v>30403</v>
      </c>
      <c r="B4681" s="1183" t="s">
        <v>17268</v>
      </c>
      <c r="C4681" s="509" t="s">
        <v>17269</v>
      </c>
      <c r="D4681" s="509" t="s">
        <v>555</v>
      </c>
      <c r="E4681" s="438" t="s">
        <v>17996</v>
      </c>
      <c r="F4681" s="509" t="s">
        <v>17997</v>
      </c>
      <c r="G4681" s="439">
        <v>42704.481944444444</v>
      </c>
      <c r="H4681" s="823" t="s">
        <v>17998</v>
      </c>
      <c r="I4681" s="438" t="s">
        <v>17999</v>
      </c>
      <c r="J4681" s="824">
        <v>2</v>
      </c>
      <c r="K4681" s="824">
        <v>2</v>
      </c>
      <c r="L4681" s="824">
        <v>0</v>
      </c>
      <c r="M4681" s="825">
        <v>429750</v>
      </c>
      <c r="N4681" s="831">
        <v>202500</v>
      </c>
      <c r="O4681" s="825">
        <v>227250</v>
      </c>
      <c r="P4681" s="832">
        <v>0.52879581151832467</v>
      </c>
      <c r="Q4681" s="438" t="s">
        <v>3012</v>
      </c>
      <c r="R4681" s="438" t="s">
        <v>3013</v>
      </c>
      <c r="S4681" s="438" t="s">
        <v>18000</v>
      </c>
      <c r="T4681" s="439">
        <v>42713.1500121875</v>
      </c>
      <c r="U4681" s="438">
        <v>0</v>
      </c>
      <c r="V4681" s="439">
        <v>42721</v>
      </c>
      <c r="W4681" s="439">
        <v>42725.442361111112</v>
      </c>
      <c r="X4681" s="823" t="s">
        <v>18001</v>
      </c>
      <c r="Y4681" s="827">
        <v>202500</v>
      </c>
      <c r="Z4681" s="438" t="s">
        <v>3012</v>
      </c>
      <c r="AA4681" s="443" t="s">
        <v>3013</v>
      </c>
    </row>
    <row r="4682" spans="1:27" ht="135">
      <c r="A4682" s="475" t="s">
        <v>30404</v>
      </c>
      <c r="B4682" s="1183" t="s">
        <v>17268</v>
      </c>
      <c r="C4682" s="509" t="s">
        <v>17269</v>
      </c>
      <c r="D4682" s="509" t="s">
        <v>555</v>
      </c>
      <c r="E4682" s="438" t="s">
        <v>18002</v>
      </c>
      <c r="F4682" s="509" t="s">
        <v>17271</v>
      </c>
      <c r="G4682" s="439">
        <v>42404.792361111111</v>
      </c>
      <c r="H4682" s="823" t="s">
        <v>18003</v>
      </c>
      <c r="I4682" s="438" t="s">
        <v>18004</v>
      </c>
      <c r="J4682" s="824">
        <v>3</v>
      </c>
      <c r="K4682" s="824">
        <v>3</v>
      </c>
      <c r="L4682" s="824">
        <v>0</v>
      </c>
      <c r="M4682" s="825">
        <v>341250</v>
      </c>
      <c r="N4682" s="826">
        <v>318750</v>
      </c>
      <c r="O4682" s="826">
        <f t="shared" ref="O4682:O4690" si="155">M4682-N4682</f>
        <v>22500</v>
      </c>
      <c r="P4682" s="826">
        <f t="shared" ref="P4682:P4689" si="156">(O4682*100)/M4682</f>
        <v>6.5934065934065931</v>
      </c>
      <c r="Q4682" s="438" t="s">
        <v>18005</v>
      </c>
      <c r="R4682" s="438" t="s">
        <v>18006</v>
      </c>
      <c r="S4682" s="438" t="s">
        <v>18007</v>
      </c>
      <c r="T4682" s="439">
        <v>42416.186435104166</v>
      </c>
      <c r="U4682" s="438">
        <v>0</v>
      </c>
      <c r="V4682" s="439">
        <v>42424</v>
      </c>
      <c r="W4682" s="439">
        <v>42424.26180555555</v>
      </c>
      <c r="X4682" s="823" t="s">
        <v>18008</v>
      </c>
      <c r="Y4682" s="827">
        <v>318750</v>
      </c>
      <c r="Z4682" s="438" t="s">
        <v>18005</v>
      </c>
      <c r="AA4682" s="443" t="s">
        <v>18006</v>
      </c>
    </row>
    <row r="4683" spans="1:27" ht="135">
      <c r="A4683" s="475" t="s">
        <v>30405</v>
      </c>
      <c r="B4683" s="1183" t="s">
        <v>17268</v>
      </c>
      <c r="C4683" s="509" t="s">
        <v>17269</v>
      </c>
      <c r="D4683" s="509" t="s">
        <v>555</v>
      </c>
      <c r="E4683" s="438" t="s">
        <v>18009</v>
      </c>
      <c r="F4683" s="509" t="s">
        <v>17271</v>
      </c>
      <c r="G4683" s="439">
        <v>42409.645138888889</v>
      </c>
      <c r="H4683" s="823" t="s">
        <v>18010</v>
      </c>
      <c r="I4683" s="438" t="s">
        <v>18011</v>
      </c>
      <c r="J4683" s="824">
        <v>3</v>
      </c>
      <c r="K4683" s="824">
        <v>3</v>
      </c>
      <c r="L4683" s="824">
        <v>0</v>
      </c>
      <c r="M4683" s="825">
        <v>133980</v>
      </c>
      <c r="N4683" s="826">
        <v>110610</v>
      </c>
      <c r="O4683" s="826">
        <f t="shared" si="155"/>
        <v>23370</v>
      </c>
      <c r="P4683" s="826">
        <f t="shared" si="156"/>
        <v>17.442901925660546</v>
      </c>
      <c r="Q4683" s="438" t="s">
        <v>18012</v>
      </c>
      <c r="R4683" s="438" t="s">
        <v>18013</v>
      </c>
      <c r="S4683" s="438" t="s">
        <v>18014</v>
      </c>
      <c r="T4683" s="439">
        <v>42416.234297303236</v>
      </c>
      <c r="U4683" s="438">
        <v>0</v>
      </c>
      <c r="V4683" s="439">
        <v>42424</v>
      </c>
      <c r="W4683" s="439">
        <v>42424.28402777778</v>
      </c>
      <c r="X4683" s="823" t="s">
        <v>18015</v>
      </c>
      <c r="Y4683" s="827">
        <v>110610</v>
      </c>
      <c r="Z4683" s="438" t="s">
        <v>18016</v>
      </c>
      <c r="AA4683" s="443" t="s">
        <v>18013</v>
      </c>
    </row>
    <row r="4684" spans="1:27" ht="135">
      <c r="A4684" s="475" t="s">
        <v>30406</v>
      </c>
      <c r="B4684" s="1183" t="s">
        <v>17268</v>
      </c>
      <c r="C4684" s="509" t="s">
        <v>17269</v>
      </c>
      <c r="D4684" s="509" t="s">
        <v>555</v>
      </c>
      <c r="E4684" s="438" t="s">
        <v>18017</v>
      </c>
      <c r="F4684" s="509" t="s">
        <v>17271</v>
      </c>
      <c r="G4684" s="439">
        <v>42408.934027777774</v>
      </c>
      <c r="H4684" s="823" t="s">
        <v>18018</v>
      </c>
      <c r="I4684" s="438" t="s">
        <v>18011</v>
      </c>
      <c r="J4684" s="824">
        <v>3</v>
      </c>
      <c r="K4684" s="824">
        <v>3</v>
      </c>
      <c r="L4684" s="824">
        <v>0</v>
      </c>
      <c r="M4684" s="825">
        <v>177740</v>
      </c>
      <c r="N4684" s="826">
        <v>171240</v>
      </c>
      <c r="O4684" s="826">
        <f t="shared" si="155"/>
        <v>6500</v>
      </c>
      <c r="P4684" s="826">
        <f t="shared" si="156"/>
        <v>3.6570271182626306</v>
      </c>
      <c r="Q4684" s="438" t="s">
        <v>18012</v>
      </c>
      <c r="R4684" s="438" t="s">
        <v>18013</v>
      </c>
      <c r="S4684" s="438" t="s">
        <v>18014</v>
      </c>
      <c r="T4684" s="439">
        <v>42416.237580868052</v>
      </c>
      <c r="U4684" s="438">
        <v>0</v>
      </c>
      <c r="V4684" s="439">
        <v>42424</v>
      </c>
      <c r="W4684" s="439">
        <v>42424.290972222218</v>
      </c>
      <c r="X4684" s="823" t="s">
        <v>18019</v>
      </c>
      <c r="Y4684" s="827">
        <v>171240</v>
      </c>
      <c r="Z4684" s="438" t="s">
        <v>18016</v>
      </c>
      <c r="AA4684" s="443" t="s">
        <v>18013</v>
      </c>
    </row>
    <row r="4685" spans="1:27" ht="135">
      <c r="A4685" s="475" t="s">
        <v>30407</v>
      </c>
      <c r="B4685" s="1183" t="s">
        <v>17268</v>
      </c>
      <c r="C4685" s="509" t="s">
        <v>17269</v>
      </c>
      <c r="D4685" s="509" t="s">
        <v>555</v>
      </c>
      <c r="E4685" s="438" t="s">
        <v>18020</v>
      </c>
      <c r="F4685" s="509" t="s">
        <v>11602</v>
      </c>
      <c r="G4685" s="439">
        <v>42471.806944444441</v>
      </c>
      <c r="H4685" s="823" t="s">
        <v>18021</v>
      </c>
      <c r="I4685" s="438" t="s">
        <v>18022</v>
      </c>
      <c r="J4685" s="824">
        <v>3</v>
      </c>
      <c r="K4685" s="824">
        <v>3</v>
      </c>
      <c r="L4685" s="824">
        <v>0</v>
      </c>
      <c r="M4685" s="825">
        <v>60366.53</v>
      </c>
      <c r="N4685" s="826">
        <v>30000</v>
      </c>
      <c r="O4685" s="826">
        <f t="shared" si="155"/>
        <v>30366.53</v>
      </c>
      <c r="P4685" s="826">
        <f t="shared" si="156"/>
        <v>50.303587103648333</v>
      </c>
      <c r="Q4685" s="438" t="s">
        <v>18023</v>
      </c>
      <c r="R4685" s="438" t="s">
        <v>18024</v>
      </c>
      <c r="S4685" s="438" t="s">
        <v>18025</v>
      </c>
      <c r="T4685" s="439">
        <v>42478.191369293978</v>
      </c>
      <c r="U4685" s="438">
        <v>0</v>
      </c>
      <c r="V4685" s="439">
        <v>42486</v>
      </c>
      <c r="W4685" s="439">
        <v>42487.277083333334</v>
      </c>
      <c r="X4685" s="823" t="s">
        <v>18026</v>
      </c>
      <c r="Y4685" s="827">
        <v>30000</v>
      </c>
      <c r="Z4685" s="438" t="s">
        <v>18023</v>
      </c>
      <c r="AA4685" s="443" t="s">
        <v>18024</v>
      </c>
    </row>
    <row r="4686" spans="1:27" ht="135">
      <c r="A4686" s="475" t="s">
        <v>30408</v>
      </c>
      <c r="B4686" s="1183" t="s">
        <v>17268</v>
      </c>
      <c r="C4686" s="509" t="s">
        <v>17269</v>
      </c>
      <c r="D4686" s="509" t="s">
        <v>555</v>
      </c>
      <c r="E4686" s="438" t="s">
        <v>18027</v>
      </c>
      <c r="F4686" s="509" t="s">
        <v>18028</v>
      </c>
      <c r="G4686" s="439">
        <v>42523.503472222219</v>
      </c>
      <c r="H4686" s="823" t="s">
        <v>18029</v>
      </c>
      <c r="I4686" s="438" t="s">
        <v>18030</v>
      </c>
      <c r="J4686" s="824">
        <v>3</v>
      </c>
      <c r="K4686" s="824">
        <v>3</v>
      </c>
      <c r="L4686" s="824">
        <v>0</v>
      </c>
      <c r="M4686" s="825">
        <v>50499</v>
      </c>
      <c r="N4686" s="826">
        <v>30000</v>
      </c>
      <c r="O4686" s="826">
        <f t="shared" si="155"/>
        <v>20499</v>
      </c>
      <c r="P4686" s="826">
        <f t="shared" si="156"/>
        <v>40.592883027386684</v>
      </c>
      <c r="Q4686" s="438" t="s">
        <v>18031</v>
      </c>
      <c r="R4686" s="438" t="s">
        <v>1250</v>
      </c>
      <c r="S4686" s="438" t="s">
        <v>18032</v>
      </c>
      <c r="T4686" s="439">
        <v>42531.161095219904</v>
      </c>
      <c r="U4686" s="438">
        <v>0</v>
      </c>
      <c r="V4686" s="439">
        <v>42539</v>
      </c>
      <c r="W4686" s="439">
        <v>42541.29305555555</v>
      </c>
      <c r="X4686" s="823" t="s">
        <v>18033</v>
      </c>
      <c r="Y4686" s="827">
        <v>30000</v>
      </c>
      <c r="Z4686" s="438" t="s">
        <v>18031</v>
      </c>
      <c r="AA4686" s="443" t="s">
        <v>1250</v>
      </c>
    </row>
    <row r="4687" spans="1:27" ht="135">
      <c r="A4687" s="475" t="s">
        <v>30409</v>
      </c>
      <c r="B4687" s="1183" t="s">
        <v>17268</v>
      </c>
      <c r="C4687" s="509" t="s">
        <v>17269</v>
      </c>
      <c r="D4687" s="509" t="s">
        <v>555</v>
      </c>
      <c r="E4687" s="438" t="s">
        <v>18034</v>
      </c>
      <c r="F4687" s="509" t="s">
        <v>17271</v>
      </c>
      <c r="G4687" s="439">
        <v>42408.887499999997</v>
      </c>
      <c r="H4687" s="823" t="s">
        <v>18035</v>
      </c>
      <c r="I4687" s="438" t="s">
        <v>18011</v>
      </c>
      <c r="J4687" s="824">
        <v>4</v>
      </c>
      <c r="K4687" s="824">
        <v>4</v>
      </c>
      <c r="L4687" s="824">
        <v>0</v>
      </c>
      <c r="M4687" s="825">
        <v>500000</v>
      </c>
      <c r="N4687" s="826">
        <v>251215</v>
      </c>
      <c r="O4687" s="826">
        <f t="shared" si="155"/>
        <v>248785</v>
      </c>
      <c r="P4687" s="826">
        <f t="shared" si="156"/>
        <v>49.756999999999998</v>
      </c>
      <c r="Q4687" s="438" t="s">
        <v>18036</v>
      </c>
      <c r="R4687" s="438" t="s">
        <v>2773</v>
      </c>
      <c r="S4687" s="438" t="s">
        <v>18037</v>
      </c>
      <c r="T4687" s="439">
        <v>42418.162970057871</v>
      </c>
      <c r="U4687" s="438">
        <v>0</v>
      </c>
      <c r="V4687" s="439">
        <v>42426</v>
      </c>
      <c r="W4687" s="439">
        <v>42426.147222222222</v>
      </c>
      <c r="X4687" s="823" t="s">
        <v>18038</v>
      </c>
      <c r="Y4687" s="827">
        <v>251215</v>
      </c>
      <c r="Z4687" s="438" t="s">
        <v>18039</v>
      </c>
      <c r="AA4687" s="443" t="s">
        <v>2773</v>
      </c>
    </row>
    <row r="4688" spans="1:27" ht="135">
      <c r="A4688" s="475" t="s">
        <v>30410</v>
      </c>
      <c r="B4688" s="1183" t="s">
        <v>17268</v>
      </c>
      <c r="C4688" s="509" t="s">
        <v>17269</v>
      </c>
      <c r="D4688" s="509" t="s">
        <v>555</v>
      </c>
      <c r="E4688" s="438" t="s">
        <v>18034</v>
      </c>
      <c r="F4688" s="509" t="s">
        <v>17271</v>
      </c>
      <c r="G4688" s="439">
        <v>42408.899305555555</v>
      </c>
      <c r="H4688" s="823" t="s">
        <v>18040</v>
      </c>
      <c r="I4688" s="438" t="s">
        <v>18011</v>
      </c>
      <c r="J4688" s="824">
        <v>4</v>
      </c>
      <c r="K4688" s="824">
        <v>4</v>
      </c>
      <c r="L4688" s="824">
        <v>0</v>
      </c>
      <c r="M4688" s="825">
        <v>500000</v>
      </c>
      <c r="N4688" s="826">
        <v>340500</v>
      </c>
      <c r="O4688" s="826">
        <f t="shared" si="155"/>
        <v>159500</v>
      </c>
      <c r="P4688" s="826">
        <f t="shared" si="156"/>
        <v>31.9</v>
      </c>
      <c r="Q4688" s="438" t="s">
        <v>18036</v>
      </c>
      <c r="R4688" s="438" t="s">
        <v>2773</v>
      </c>
      <c r="S4688" s="438" t="s">
        <v>18037</v>
      </c>
      <c r="T4688" s="439">
        <v>42418.224912465274</v>
      </c>
      <c r="U4688" s="438">
        <v>0</v>
      </c>
      <c r="V4688" s="439">
        <v>42426</v>
      </c>
      <c r="W4688" s="439">
        <v>42426.142361111109</v>
      </c>
      <c r="X4688" s="823" t="s">
        <v>18041</v>
      </c>
      <c r="Y4688" s="827">
        <v>340500</v>
      </c>
      <c r="Z4688" s="438" t="s">
        <v>18039</v>
      </c>
      <c r="AA4688" s="443" t="s">
        <v>2773</v>
      </c>
    </row>
    <row r="4689" spans="1:27" ht="135">
      <c r="A4689" s="475" t="s">
        <v>30411</v>
      </c>
      <c r="B4689" s="1183" t="s">
        <v>17268</v>
      </c>
      <c r="C4689" s="509" t="s">
        <v>17269</v>
      </c>
      <c r="D4689" s="509" t="s">
        <v>555</v>
      </c>
      <c r="E4689" s="438" t="s">
        <v>18042</v>
      </c>
      <c r="F4689" s="509" t="s">
        <v>17983</v>
      </c>
      <c r="G4689" s="439">
        <v>42482.759027777778</v>
      </c>
      <c r="H4689" s="823" t="s">
        <v>18043</v>
      </c>
      <c r="I4689" s="438" t="s">
        <v>18022</v>
      </c>
      <c r="J4689" s="824">
        <v>6</v>
      </c>
      <c r="K4689" s="824">
        <v>6</v>
      </c>
      <c r="L4689" s="824">
        <v>0</v>
      </c>
      <c r="M4689" s="825">
        <v>329114.18</v>
      </c>
      <c r="N4689" s="826">
        <v>149000</v>
      </c>
      <c r="O4689" s="826">
        <f t="shared" si="155"/>
        <v>180114.18</v>
      </c>
      <c r="P4689" s="826">
        <f t="shared" si="156"/>
        <v>54.726958285419364</v>
      </c>
      <c r="Q4689" s="438" t="s">
        <v>18044</v>
      </c>
      <c r="R4689" s="438" t="s">
        <v>2365</v>
      </c>
      <c r="S4689" s="438" t="s">
        <v>18045</v>
      </c>
      <c r="T4689" s="439">
        <v>42496.189847997681</v>
      </c>
      <c r="U4689" s="438">
        <v>0</v>
      </c>
      <c r="V4689" s="439">
        <v>42504</v>
      </c>
      <c r="W4689" s="439">
        <v>42506.268749999996</v>
      </c>
      <c r="X4689" s="823" t="s">
        <v>18046</v>
      </c>
      <c r="Y4689" s="827">
        <v>149000</v>
      </c>
      <c r="Z4689" s="438" t="s">
        <v>18047</v>
      </c>
      <c r="AA4689" s="443" t="s">
        <v>2365</v>
      </c>
    </row>
    <row r="4690" spans="1:27" ht="135">
      <c r="A4690" s="475" t="s">
        <v>30412</v>
      </c>
      <c r="B4690" s="1183" t="s">
        <v>17268</v>
      </c>
      <c r="C4690" s="509" t="s">
        <v>17269</v>
      </c>
      <c r="D4690" s="509" t="s">
        <v>16938</v>
      </c>
      <c r="E4690" s="438" t="s">
        <v>16939</v>
      </c>
      <c r="F4690" s="829">
        <v>42633</v>
      </c>
      <c r="G4690" s="439">
        <v>42661.689583333333</v>
      </c>
      <c r="H4690" s="823" t="s">
        <v>16940</v>
      </c>
      <c r="I4690" s="438" t="s">
        <v>16941</v>
      </c>
      <c r="J4690" s="824">
        <v>3</v>
      </c>
      <c r="K4690" s="824">
        <v>1</v>
      </c>
      <c r="L4690" s="824">
        <v>2</v>
      </c>
      <c r="M4690" s="825">
        <v>15400000.08</v>
      </c>
      <c r="N4690" s="833">
        <v>14938000.08</v>
      </c>
      <c r="O4690" s="117">
        <f t="shared" si="155"/>
        <v>462000</v>
      </c>
      <c r="P4690" s="461">
        <f>O4690/M4690</f>
        <v>2.9999999844155845E-2</v>
      </c>
      <c r="Q4690" s="438" t="s">
        <v>16942</v>
      </c>
      <c r="R4690" s="438" t="s">
        <v>16943</v>
      </c>
      <c r="S4690" s="438" t="s">
        <v>18048</v>
      </c>
      <c r="T4690" s="802">
        <v>42689.105229282402</v>
      </c>
      <c r="U4690" s="809">
        <v>42710</v>
      </c>
      <c r="V4690" s="439">
        <v>42718</v>
      </c>
      <c r="W4690" s="439">
        <v>42718.195138888885</v>
      </c>
      <c r="X4690" s="823" t="s">
        <v>16945</v>
      </c>
      <c r="Y4690" s="827">
        <v>14938000.08</v>
      </c>
      <c r="Z4690" s="438" t="s">
        <v>16942</v>
      </c>
      <c r="AA4690" s="443" t="s">
        <v>16943</v>
      </c>
    </row>
    <row r="4691" spans="1:27" ht="135">
      <c r="A4691" s="475" t="s">
        <v>30413</v>
      </c>
      <c r="B4691" s="1183" t="s">
        <v>17268</v>
      </c>
      <c r="C4691" s="509" t="s">
        <v>17269</v>
      </c>
      <c r="D4691" s="509" t="s">
        <v>589</v>
      </c>
      <c r="E4691" s="438" t="s">
        <v>16950</v>
      </c>
      <c r="F4691" s="829" t="s">
        <v>16951</v>
      </c>
      <c r="G4691" s="439">
        <v>42688</v>
      </c>
      <c r="H4691" s="823" t="s">
        <v>16952</v>
      </c>
      <c r="I4691" s="438" t="s">
        <v>16953</v>
      </c>
      <c r="J4691" s="824">
        <v>3</v>
      </c>
      <c r="K4691" s="824">
        <v>3</v>
      </c>
      <c r="L4691" s="824">
        <v>0</v>
      </c>
      <c r="M4691" s="825">
        <v>93456</v>
      </c>
      <c r="N4691" s="826">
        <v>58877.279999999999</v>
      </c>
      <c r="O4691" s="826">
        <v>130215.36</v>
      </c>
      <c r="P4691" s="826">
        <v>5.5E-2</v>
      </c>
      <c r="Q4691" s="438" t="s">
        <v>16954</v>
      </c>
      <c r="R4691" s="438" t="s">
        <v>1348</v>
      </c>
      <c r="S4691" s="438" t="s">
        <v>16955</v>
      </c>
      <c r="T4691" s="439">
        <v>42711.688928275464</v>
      </c>
      <c r="U4691" s="809">
        <v>0</v>
      </c>
      <c r="V4691" s="439">
        <v>42726</v>
      </c>
      <c r="W4691" s="439">
        <v>42726.611805555556</v>
      </c>
      <c r="X4691" s="823" t="s">
        <v>16956</v>
      </c>
      <c r="Y4691" s="827">
        <v>58877.279999999999</v>
      </c>
      <c r="Z4691" s="438" t="s">
        <v>16957</v>
      </c>
      <c r="AA4691" s="443" t="s">
        <v>1348</v>
      </c>
    </row>
    <row r="4692" spans="1:27" ht="135">
      <c r="A4692" s="475" t="s">
        <v>30414</v>
      </c>
      <c r="B4692" s="1183" t="s">
        <v>17268</v>
      </c>
      <c r="C4692" s="509" t="s">
        <v>17269</v>
      </c>
      <c r="D4692" s="509" t="s">
        <v>261</v>
      </c>
      <c r="E4692" s="438" t="s">
        <v>18049</v>
      </c>
      <c r="F4692" s="828">
        <v>42339</v>
      </c>
      <c r="G4692" s="439">
        <v>42360.5</v>
      </c>
      <c r="H4692" s="823" t="s">
        <v>18050</v>
      </c>
      <c r="I4692" s="438" t="s">
        <v>18051</v>
      </c>
      <c r="J4692" s="824">
        <v>2</v>
      </c>
      <c r="K4692" s="824">
        <v>2</v>
      </c>
      <c r="L4692" s="824">
        <v>0</v>
      </c>
      <c r="M4692" s="825">
        <v>15021</v>
      </c>
      <c r="N4692" s="826">
        <v>13900</v>
      </c>
      <c r="O4692" s="826">
        <f t="shared" ref="O4692:O4755" si="157">M4692-N4692</f>
        <v>1121</v>
      </c>
      <c r="P4692" s="826">
        <f t="shared" ref="P4692:P4755" si="158">(O4692*100)/M4692</f>
        <v>7.4628852939218424</v>
      </c>
      <c r="Q4692" s="438" t="s">
        <v>2544</v>
      </c>
      <c r="R4692" s="438" t="s">
        <v>1229</v>
      </c>
      <c r="S4692" s="438" t="s">
        <v>18052</v>
      </c>
      <c r="T4692" s="439">
        <v>42383.708333333328</v>
      </c>
      <c r="U4692" s="438">
        <v>0</v>
      </c>
      <c r="V4692" s="439">
        <v>42396</v>
      </c>
      <c r="W4692" s="439">
        <v>42396.16805555555</v>
      </c>
      <c r="X4692" s="823" t="s">
        <v>18053</v>
      </c>
      <c r="Y4692" s="827">
        <v>13900</v>
      </c>
      <c r="Z4692" s="438" t="s">
        <v>2544</v>
      </c>
      <c r="AA4692" s="443" t="s">
        <v>1229</v>
      </c>
    </row>
    <row r="4693" spans="1:27" ht="135">
      <c r="A4693" s="475" t="s">
        <v>30415</v>
      </c>
      <c r="B4693" s="1183" t="s">
        <v>17268</v>
      </c>
      <c r="C4693" s="509" t="s">
        <v>17269</v>
      </c>
      <c r="D4693" s="509" t="s">
        <v>261</v>
      </c>
      <c r="E4693" s="438" t="s">
        <v>18054</v>
      </c>
      <c r="F4693" s="509" t="s">
        <v>17321</v>
      </c>
      <c r="G4693" s="439">
        <v>42394.434027777774</v>
      </c>
      <c r="H4693" s="823" t="s">
        <v>18055</v>
      </c>
      <c r="I4693" s="438" t="s">
        <v>18056</v>
      </c>
      <c r="J4693" s="824">
        <v>2</v>
      </c>
      <c r="K4693" s="824">
        <v>2</v>
      </c>
      <c r="L4693" s="824">
        <v>0</v>
      </c>
      <c r="M4693" s="825">
        <v>430029.4</v>
      </c>
      <c r="N4693" s="826">
        <v>378425.8</v>
      </c>
      <c r="O4693" s="826">
        <f t="shared" si="157"/>
        <v>51603.600000000035</v>
      </c>
      <c r="P4693" s="826">
        <f t="shared" si="158"/>
        <v>12.000016743041298</v>
      </c>
      <c r="Q4693" s="438" t="s">
        <v>17509</v>
      </c>
      <c r="R4693" s="438" t="s">
        <v>17510</v>
      </c>
      <c r="S4693" s="438" t="s">
        <v>17511</v>
      </c>
      <c r="T4693" s="439">
        <v>42407.708333333328</v>
      </c>
      <c r="U4693" s="438">
        <v>0</v>
      </c>
      <c r="V4693" s="439">
        <v>42424</v>
      </c>
      <c r="W4693" s="439">
        <v>42424.239583333328</v>
      </c>
      <c r="X4693" s="823" t="s">
        <v>18057</v>
      </c>
      <c r="Y4693" s="827">
        <v>378425.8</v>
      </c>
      <c r="Z4693" s="438" t="s">
        <v>17509</v>
      </c>
      <c r="AA4693" s="443" t="s">
        <v>17510</v>
      </c>
    </row>
    <row r="4694" spans="1:27" ht="135">
      <c r="A4694" s="475" t="s">
        <v>30416</v>
      </c>
      <c r="B4694" s="1183" t="s">
        <v>17268</v>
      </c>
      <c r="C4694" s="509" t="s">
        <v>17269</v>
      </c>
      <c r="D4694" s="509" t="s">
        <v>261</v>
      </c>
      <c r="E4694" s="438" t="s">
        <v>18058</v>
      </c>
      <c r="F4694" s="509" t="s">
        <v>17271</v>
      </c>
      <c r="G4694" s="439">
        <v>42401.710416666661</v>
      </c>
      <c r="H4694" s="823" t="s">
        <v>18059</v>
      </c>
      <c r="I4694" s="438" t="s">
        <v>18060</v>
      </c>
      <c r="J4694" s="824">
        <v>2</v>
      </c>
      <c r="K4694" s="824">
        <v>2</v>
      </c>
      <c r="L4694" s="824">
        <v>0</v>
      </c>
      <c r="M4694" s="825">
        <v>4005890.08</v>
      </c>
      <c r="N4694" s="826">
        <v>3985860.63</v>
      </c>
      <c r="O4694" s="826">
        <f t="shared" si="157"/>
        <v>20029.450000000186</v>
      </c>
      <c r="P4694" s="826">
        <f t="shared" si="158"/>
        <v>0.49999999001470818</v>
      </c>
      <c r="Q4694" s="438" t="s">
        <v>18061</v>
      </c>
      <c r="R4694" s="438" t="s">
        <v>15105</v>
      </c>
      <c r="S4694" s="438" t="s">
        <v>18062</v>
      </c>
      <c r="T4694" s="439">
        <v>42423.708333333328</v>
      </c>
      <c r="U4694" s="438">
        <v>0</v>
      </c>
      <c r="V4694" s="439">
        <v>42445</v>
      </c>
      <c r="W4694" s="439">
        <v>42445.336111111108</v>
      </c>
      <c r="X4694" s="823" t="s">
        <v>18063</v>
      </c>
      <c r="Y4694" s="827">
        <v>3985860.63</v>
      </c>
      <c r="Z4694" s="438" t="s">
        <v>18061</v>
      </c>
      <c r="AA4694" s="443" t="s">
        <v>15105</v>
      </c>
    </row>
    <row r="4695" spans="1:27" ht="135">
      <c r="A4695" s="475" t="s">
        <v>30417</v>
      </c>
      <c r="B4695" s="1183" t="s">
        <v>17268</v>
      </c>
      <c r="C4695" s="509" t="s">
        <v>17269</v>
      </c>
      <c r="D4695" s="509" t="s">
        <v>261</v>
      </c>
      <c r="E4695" s="438" t="s">
        <v>17481</v>
      </c>
      <c r="F4695" s="509" t="s">
        <v>17271</v>
      </c>
      <c r="G4695" s="439">
        <v>42401.729166666664</v>
      </c>
      <c r="H4695" s="823" t="s">
        <v>18064</v>
      </c>
      <c r="I4695" s="438" t="s">
        <v>13460</v>
      </c>
      <c r="J4695" s="824">
        <v>2</v>
      </c>
      <c r="K4695" s="824">
        <v>2</v>
      </c>
      <c r="L4695" s="824">
        <v>0</v>
      </c>
      <c r="M4695" s="825">
        <v>3805379.96</v>
      </c>
      <c r="N4695" s="826">
        <v>3786353.06</v>
      </c>
      <c r="O4695" s="826">
        <f t="shared" si="157"/>
        <v>19026.899999999907</v>
      </c>
      <c r="P4695" s="826">
        <f t="shared" si="158"/>
        <v>0.50000000525571453</v>
      </c>
      <c r="Q4695" s="438" t="s">
        <v>17884</v>
      </c>
      <c r="R4695" s="438" t="s">
        <v>17885</v>
      </c>
      <c r="S4695" s="438" t="s">
        <v>14735</v>
      </c>
      <c r="T4695" s="439">
        <v>42423.708333333328</v>
      </c>
      <c r="U4695" s="438">
        <v>0</v>
      </c>
      <c r="V4695" s="439">
        <v>42445</v>
      </c>
      <c r="W4695" s="439">
        <v>42445.317361111112</v>
      </c>
      <c r="X4695" s="823" t="s">
        <v>18065</v>
      </c>
      <c r="Y4695" s="827">
        <v>3786353.06</v>
      </c>
      <c r="Z4695" s="438" t="s">
        <v>17884</v>
      </c>
      <c r="AA4695" s="443" t="s">
        <v>17885</v>
      </c>
    </row>
    <row r="4696" spans="1:27" ht="135">
      <c r="A4696" s="475" t="s">
        <v>30418</v>
      </c>
      <c r="B4696" s="1183" t="s">
        <v>17268</v>
      </c>
      <c r="C4696" s="509" t="s">
        <v>17269</v>
      </c>
      <c r="D4696" s="509" t="s">
        <v>261</v>
      </c>
      <c r="E4696" s="438" t="s">
        <v>18066</v>
      </c>
      <c r="F4696" s="509" t="s">
        <v>17361</v>
      </c>
      <c r="G4696" s="439">
        <v>42409.813888888886</v>
      </c>
      <c r="H4696" s="823" t="s">
        <v>18067</v>
      </c>
      <c r="I4696" s="438" t="s">
        <v>18068</v>
      </c>
      <c r="J4696" s="824">
        <v>2</v>
      </c>
      <c r="K4696" s="824">
        <v>2</v>
      </c>
      <c r="L4696" s="824">
        <v>0</v>
      </c>
      <c r="M4696" s="825">
        <v>544140</v>
      </c>
      <c r="N4696" s="826">
        <v>467960.4</v>
      </c>
      <c r="O4696" s="826">
        <f t="shared" si="157"/>
        <v>76179.599999999977</v>
      </c>
      <c r="P4696" s="826">
        <f t="shared" si="158"/>
        <v>13.999999999999996</v>
      </c>
      <c r="Q4696" s="438" t="s">
        <v>18069</v>
      </c>
      <c r="R4696" s="438" t="s">
        <v>16034</v>
      </c>
      <c r="S4696" s="438" t="s">
        <v>17736</v>
      </c>
      <c r="T4696" s="439">
        <v>42423.708333333328</v>
      </c>
      <c r="U4696" s="438">
        <v>0</v>
      </c>
      <c r="V4696" s="439">
        <v>42438</v>
      </c>
      <c r="W4696" s="439">
        <v>42438.17083333333</v>
      </c>
      <c r="X4696" s="823" t="s">
        <v>18070</v>
      </c>
      <c r="Y4696" s="827">
        <v>467960.4</v>
      </c>
      <c r="Z4696" s="438" t="s">
        <v>18069</v>
      </c>
      <c r="AA4696" s="443" t="s">
        <v>16034</v>
      </c>
    </row>
    <row r="4697" spans="1:27" ht="135">
      <c r="A4697" s="475" t="s">
        <v>30419</v>
      </c>
      <c r="B4697" s="1183" t="s">
        <v>17268</v>
      </c>
      <c r="C4697" s="509" t="s">
        <v>17269</v>
      </c>
      <c r="D4697" s="509" t="s">
        <v>261</v>
      </c>
      <c r="E4697" s="438" t="s">
        <v>18071</v>
      </c>
      <c r="F4697" s="509" t="s">
        <v>17271</v>
      </c>
      <c r="G4697" s="439">
        <v>42409.882638888885</v>
      </c>
      <c r="H4697" s="823" t="s">
        <v>18072</v>
      </c>
      <c r="I4697" s="438" t="s">
        <v>13460</v>
      </c>
      <c r="J4697" s="824">
        <v>2</v>
      </c>
      <c r="K4697" s="824">
        <v>2</v>
      </c>
      <c r="L4697" s="824">
        <v>0</v>
      </c>
      <c r="M4697" s="825">
        <v>989059.35</v>
      </c>
      <c r="N4697" s="826">
        <v>984114.05</v>
      </c>
      <c r="O4697" s="826">
        <f t="shared" si="157"/>
        <v>4945.2999999999302</v>
      </c>
      <c r="P4697" s="826">
        <f t="shared" si="158"/>
        <v>0.50000032859503629</v>
      </c>
      <c r="Q4697" s="438" t="s">
        <v>18061</v>
      </c>
      <c r="R4697" s="438" t="s">
        <v>15105</v>
      </c>
      <c r="S4697" s="438" t="s">
        <v>18062</v>
      </c>
      <c r="T4697" s="439">
        <v>42423.708333333328</v>
      </c>
      <c r="U4697" s="438">
        <v>0</v>
      </c>
      <c r="V4697" s="439">
        <v>42438</v>
      </c>
      <c r="W4697" s="439">
        <v>42438.188888888886</v>
      </c>
      <c r="X4697" s="823" t="s">
        <v>18073</v>
      </c>
      <c r="Y4697" s="827">
        <v>984114.05</v>
      </c>
      <c r="Z4697" s="438" t="s">
        <v>18061</v>
      </c>
      <c r="AA4697" s="443" t="s">
        <v>15105</v>
      </c>
    </row>
    <row r="4698" spans="1:27" ht="135">
      <c r="A4698" s="475" t="s">
        <v>30420</v>
      </c>
      <c r="B4698" s="1183" t="s">
        <v>17268</v>
      </c>
      <c r="C4698" s="509" t="s">
        <v>17269</v>
      </c>
      <c r="D4698" s="509" t="s">
        <v>261</v>
      </c>
      <c r="E4698" s="438" t="s">
        <v>18074</v>
      </c>
      <c r="F4698" s="509" t="s">
        <v>17361</v>
      </c>
      <c r="G4698" s="439">
        <v>42425.842361111107</v>
      </c>
      <c r="H4698" s="823" t="s">
        <v>18075</v>
      </c>
      <c r="I4698" s="438" t="s">
        <v>13460</v>
      </c>
      <c r="J4698" s="824">
        <v>2</v>
      </c>
      <c r="K4698" s="824">
        <v>2</v>
      </c>
      <c r="L4698" s="824">
        <v>0</v>
      </c>
      <c r="M4698" s="825">
        <v>4642403.5199999996</v>
      </c>
      <c r="N4698" s="826">
        <v>2953575</v>
      </c>
      <c r="O4698" s="826">
        <f t="shared" si="157"/>
        <v>1688828.5199999996</v>
      </c>
      <c r="P4698" s="826">
        <f t="shared" si="158"/>
        <v>36.378322408302836</v>
      </c>
      <c r="Q4698" s="438" t="s">
        <v>17305</v>
      </c>
      <c r="R4698" s="438" t="s">
        <v>15079</v>
      </c>
      <c r="S4698" s="438" t="s">
        <v>17306</v>
      </c>
      <c r="T4698" s="439">
        <v>42449.708333333328</v>
      </c>
      <c r="U4698" s="438">
        <v>0</v>
      </c>
      <c r="V4698" s="439">
        <v>42466</v>
      </c>
      <c r="W4698" s="439">
        <v>42467.059027777774</v>
      </c>
      <c r="X4698" s="823" t="s">
        <v>18076</v>
      </c>
      <c r="Y4698" s="827">
        <v>2953575</v>
      </c>
      <c r="Z4698" s="438" t="s">
        <v>17305</v>
      </c>
      <c r="AA4698" s="443" t="s">
        <v>15079</v>
      </c>
    </row>
    <row r="4699" spans="1:27" ht="135">
      <c r="A4699" s="475" t="s">
        <v>30421</v>
      </c>
      <c r="B4699" s="1183" t="s">
        <v>17268</v>
      </c>
      <c r="C4699" s="509" t="s">
        <v>17269</v>
      </c>
      <c r="D4699" s="509" t="s">
        <v>261</v>
      </c>
      <c r="E4699" s="438" t="s">
        <v>18077</v>
      </c>
      <c r="F4699" s="509" t="s">
        <v>18078</v>
      </c>
      <c r="G4699" s="439">
        <v>42426.902777777774</v>
      </c>
      <c r="H4699" s="823" t="s">
        <v>18079</v>
      </c>
      <c r="I4699" s="438" t="s">
        <v>18080</v>
      </c>
      <c r="J4699" s="824">
        <v>2</v>
      </c>
      <c r="K4699" s="824">
        <v>2</v>
      </c>
      <c r="L4699" s="824">
        <v>0</v>
      </c>
      <c r="M4699" s="825">
        <v>1737704.95</v>
      </c>
      <c r="N4699" s="826">
        <v>1401000</v>
      </c>
      <c r="O4699" s="826">
        <f t="shared" si="157"/>
        <v>336704.94999999995</v>
      </c>
      <c r="P4699" s="826">
        <f t="shared" si="158"/>
        <v>19.376416577509314</v>
      </c>
      <c r="Q4699" s="438" t="s">
        <v>17305</v>
      </c>
      <c r="R4699" s="438" t="s">
        <v>15079</v>
      </c>
      <c r="S4699" s="438" t="s">
        <v>17306</v>
      </c>
      <c r="T4699" s="439">
        <v>42442.708333333328</v>
      </c>
      <c r="U4699" s="438">
        <v>0</v>
      </c>
      <c r="V4699" s="439">
        <v>42454</v>
      </c>
      <c r="W4699" s="439">
        <v>42454.19930555555</v>
      </c>
      <c r="X4699" s="823" t="s">
        <v>18081</v>
      </c>
      <c r="Y4699" s="827">
        <v>1401000</v>
      </c>
      <c r="Z4699" s="438" t="s">
        <v>17305</v>
      </c>
      <c r="AA4699" s="443" t="s">
        <v>15079</v>
      </c>
    </row>
    <row r="4700" spans="1:27" ht="135">
      <c r="A4700" s="475" t="s">
        <v>30422</v>
      </c>
      <c r="B4700" s="1183" t="s">
        <v>17268</v>
      </c>
      <c r="C4700" s="509" t="s">
        <v>17269</v>
      </c>
      <c r="D4700" s="509" t="s">
        <v>261</v>
      </c>
      <c r="E4700" s="438" t="s">
        <v>18082</v>
      </c>
      <c r="F4700" s="509" t="s">
        <v>18083</v>
      </c>
      <c r="G4700" s="439">
        <v>42433.865277777775</v>
      </c>
      <c r="H4700" s="823" t="s">
        <v>18084</v>
      </c>
      <c r="I4700" s="438" t="s">
        <v>17627</v>
      </c>
      <c r="J4700" s="824">
        <v>2</v>
      </c>
      <c r="K4700" s="824">
        <v>2</v>
      </c>
      <c r="L4700" s="824">
        <v>0</v>
      </c>
      <c r="M4700" s="825">
        <v>328330.90000000002</v>
      </c>
      <c r="N4700" s="826">
        <v>264053.96999999997</v>
      </c>
      <c r="O4700" s="826">
        <f t="shared" si="157"/>
        <v>64276.930000000051</v>
      </c>
      <c r="P4700" s="826">
        <f t="shared" si="158"/>
        <v>19.576875036738866</v>
      </c>
      <c r="Q4700" s="438" t="s">
        <v>18085</v>
      </c>
      <c r="R4700" s="438" t="s">
        <v>18086</v>
      </c>
      <c r="S4700" s="438" t="s">
        <v>18087</v>
      </c>
      <c r="T4700" s="439">
        <v>42446.708333333328</v>
      </c>
      <c r="U4700" s="438">
        <v>0</v>
      </c>
      <c r="V4700" s="439">
        <v>42460</v>
      </c>
      <c r="W4700" s="439">
        <v>42460.344444444439</v>
      </c>
      <c r="X4700" s="823" t="s">
        <v>18088</v>
      </c>
      <c r="Y4700" s="827">
        <v>264053.96999999997</v>
      </c>
      <c r="Z4700" s="438" t="s">
        <v>18085</v>
      </c>
      <c r="AA4700" s="443" t="s">
        <v>18086</v>
      </c>
    </row>
    <row r="4701" spans="1:27" ht="135">
      <c r="A4701" s="475" t="s">
        <v>30423</v>
      </c>
      <c r="B4701" s="1183" t="s">
        <v>17268</v>
      </c>
      <c r="C4701" s="509" t="s">
        <v>17269</v>
      </c>
      <c r="D4701" s="509" t="s">
        <v>261</v>
      </c>
      <c r="E4701" s="438" t="s">
        <v>17320</v>
      </c>
      <c r="F4701" s="509" t="s">
        <v>17321</v>
      </c>
      <c r="G4701" s="439">
        <v>42439.749305555553</v>
      </c>
      <c r="H4701" s="823" t="s">
        <v>18089</v>
      </c>
      <c r="I4701" s="438" t="s">
        <v>18090</v>
      </c>
      <c r="J4701" s="824">
        <v>2</v>
      </c>
      <c r="K4701" s="824">
        <v>2</v>
      </c>
      <c r="L4701" s="824">
        <v>0</v>
      </c>
      <c r="M4701" s="825">
        <v>899649.6</v>
      </c>
      <c r="N4701" s="826">
        <v>898443.37</v>
      </c>
      <c r="O4701" s="826">
        <f t="shared" si="157"/>
        <v>1206.2299999999814</v>
      </c>
      <c r="P4701" s="826">
        <f t="shared" si="158"/>
        <v>0.1340777564954157</v>
      </c>
      <c r="Q4701" s="438" t="s">
        <v>18091</v>
      </c>
      <c r="R4701" s="438" t="s">
        <v>2987</v>
      </c>
      <c r="S4701" s="438" t="s">
        <v>17324</v>
      </c>
      <c r="T4701" s="439">
        <v>42452.708333333328</v>
      </c>
      <c r="U4701" s="438">
        <v>0</v>
      </c>
      <c r="V4701" s="439">
        <v>42466</v>
      </c>
      <c r="W4701" s="439">
        <v>42466.32430555555</v>
      </c>
      <c r="X4701" s="823" t="s">
        <v>18092</v>
      </c>
      <c r="Y4701" s="827">
        <v>898443.37</v>
      </c>
      <c r="Z4701" s="438" t="s">
        <v>18091</v>
      </c>
      <c r="AA4701" s="443" t="s">
        <v>2987</v>
      </c>
    </row>
    <row r="4702" spans="1:27" ht="135">
      <c r="A4702" s="475" t="s">
        <v>30424</v>
      </c>
      <c r="B4702" s="1183" t="s">
        <v>17268</v>
      </c>
      <c r="C4702" s="509" t="s">
        <v>17269</v>
      </c>
      <c r="D4702" s="509" t="s">
        <v>261</v>
      </c>
      <c r="E4702" s="438" t="s">
        <v>18093</v>
      </c>
      <c r="F4702" s="509" t="s">
        <v>17321</v>
      </c>
      <c r="G4702" s="439">
        <v>42440.763194444444</v>
      </c>
      <c r="H4702" s="823" t="s">
        <v>18094</v>
      </c>
      <c r="I4702" s="438" t="s">
        <v>18095</v>
      </c>
      <c r="J4702" s="824">
        <v>2</v>
      </c>
      <c r="K4702" s="824">
        <v>2</v>
      </c>
      <c r="L4702" s="824">
        <v>0</v>
      </c>
      <c r="M4702" s="825">
        <v>66379.199999999997</v>
      </c>
      <c r="N4702" s="826">
        <v>61635</v>
      </c>
      <c r="O4702" s="826">
        <f t="shared" si="157"/>
        <v>4744.1999999999971</v>
      </c>
      <c r="P4702" s="826">
        <f t="shared" si="158"/>
        <v>7.1471183744305407</v>
      </c>
      <c r="Q4702" s="438" t="s">
        <v>16578</v>
      </c>
      <c r="R4702" s="438" t="s">
        <v>2987</v>
      </c>
      <c r="S4702" s="438" t="s">
        <v>17324</v>
      </c>
      <c r="T4702" s="439">
        <v>42453.708333333328</v>
      </c>
      <c r="U4702" s="438">
        <v>0</v>
      </c>
      <c r="V4702" s="439">
        <v>42467</v>
      </c>
      <c r="W4702" s="439">
        <v>42467.129861111112</v>
      </c>
      <c r="X4702" s="823" t="s">
        <v>18096</v>
      </c>
      <c r="Y4702" s="827">
        <v>61635</v>
      </c>
      <c r="Z4702" s="438" t="s">
        <v>16578</v>
      </c>
      <c r="AA4702" s="443" t="s">
        <v>2987</v>
      </c>
    </row>
    <row r="4703" spans="1:27" ht="135">
      <c r="A4703" s="475" t="s">
        <v>30425</v>
      </c>
      <c r="B4703" s="1183" t="s">
        <v>17268</v>
      </c>
      <c r="C4703" s="509" t="s">
        <v>17269</v>
      </c>
      <c r="D4703" s="509" t="s">
        <v>261</v>
      </c>
      <c r="E4703" s="438" t="s">
        <v>18097</v>
      </c>
      <c r="F4703" s="509" t="s">
        <v>580</v>
      </c>
      <c r="G4703" s="439">
        <v>42443.701388888891</v>
      </c>
      <c r="H4703" s="823" t="s">
        <v>18098</v>
      </c>
      <c r="I4703" s="438" t="s">
        <v>14563</v>
      </c>
      <c r="J4703" s="824">
        <v>2</v>
      </c>
      <c r="K4703" s="824">
        <v>2</v>
      </c>
      <c r="L4703" s="824">
        <v>0</v>
      </c>
      <c r="M4703" s="825">
        <v>1424930.96</v>
      </c>
      <c r="N4703" s="826">
        <v>1417806.31</v>
      </c>
      <c r="O4703" s="826">
        <f t="shared" si="157"/>
        <v>7124.6499999999069</v>
      </c>
      <c r="P4703" s="826">
        <f t="shared" si="158"/>
        <v>0.49999966314156774</v>
      </c>
      <c r="Q4703" s="438" t="s">
        <v>18061</v>
      </c>
      <c r="R4703" s="438" t="s">
        <v>15105</v>
      </c>
      <c r="S4703" s="438" t="s">
        <v>18062</v>
      </c>
      <c r="T4703" s="439">
        <v>42456.708333333328</v>
      </c>
      <c r="U4703" s="438">
        <v>0</v>
      </c>
      <c r="V4703" s="439">
        <v>42471</v>
      </c>
      <c r="W4703" s="439">
        <v>42471.141666666663</v>
      </c>
      <c r="X4703" s="823" t="s">
        <v>18099</v>
      </c>
      <c r="Y4703" s="827">
        <v>1417806.31</v>
      </c>
      <c r="Z4703" s="438" t="s">
        <v>18061</v>
      </c>
      <c r="AA4703" s="443" t="s">
        <v>15105</v>
      </c>
    </row>
    <row r="4704" spans="1:27" ht="135">
      <c r="A4704" s="475" t="s">
        <v>30426</v>
      </c>
      <c r="B4704" s="1183" t="s">
        <v>17268</v>
      </c>
      <c r="C4704" s="509" t="s">
        <v>17269</v>
      </c>
      <c r="D4704" s="509" t="s">
        <v>261</v>
      </c>
      <c r="E4704" s="438" t="s">
        <v>18100</v>
      </c>
      <c r="F4704" s="509" t="s">
        <v>580</v>
      </c>
      <c r="G4704" s="439">
        <v>42444.78125</v>
      </c>
      <c r="H4704" s="823" t="s">
        <v>18101</v>
      </c>
      <c r="I4704" s="438" t="s">
        <v>18102</v>
      </c>
      <c r="J4704" s="824">
        <v>2</v>
      </c>
      <c r="K4704" s="824">
        <v>2</v>
      </c>
      <c r="L4704" s="824">
        <v>0</v>
      </c>
      <c r="M4704" s="825">
        <v>108819.9</v>
      </c>
      <c r="N4704" s="826">
        <v>86520</v>
      </c>
      <c r="O4704" s="826">
        <f t="shared" si="157"/>
        <v>22299.899999999994</v>
      </c>
      <c r="P4704" s="826">
        <f t="shared" si="158"/>
        <v>20.492483452015666</v>
      </c>
      <c r="Q4704" s="438" t="s">
        <v>17305</v>
      </c>
      <c r="R4704" s="438" t="s">
        <v>15079</v>
      </c>
      <c r="S4704" s="438" t="s">
        <v>17306</v>
      </c>
      <c r="T4704" s="439">
        <v>42456.708333333328</v>
      </c>
      <c r="U4704" s="438">
        <v>0</v>
      </c>
      <c r="V4704" s="439">
        <v>42471</v>
      </c>
      <c r="W4704" s="439">
        <v>42471.165972222218</v>
      </c>
      <c r="X4704" s="823" t="s">
        <v>18103</v>
      </c>
      <c r="Y4704" s="827">
        <v>86520</v>
      </c>
      <c r="Z4704" s="438" t="s">
        <v>17305</v>
      </c>
      <c r="AA4704" s="443" t="s">
        <v>15079</v>
      </c>
    </row>
    <row r="4705" spans="1:27" ht="135">
      <c r="A4705" s="475" t="s">
        <v>30427</v>
      </c>
      <c r="B4705" s="1183" t="s">
        <v>17268</v>
      </c>
      <c r="C4705" s="509" t="s">
        <v>17269</v>
      </c>
      <c r="D4705" s="509" t="s">
        <v>261</v>
      </c>
      <c r="E4705" s="438" t="s">
        <v>18104</v>
      </c>
      <c r="F4705" s="509" t="s">
        <v>17271</v>
      </c>
      <c r="G4705" s="439">
        <v>42445.755555555552</v>
      </c>
      <c r="H4705" s="823" t="s">
        <v>18105</v>
      </c>
      <c r="I4705" s="438" t="s">
        <v>18106</v>
      </c>
      <c r="J4705" s="824">
        <v>2</v>
      </c>
      <c r="K4705" s="824">
        <v>2</v>
      </c>
      <c r="L4705" s="824">
        <v>0</v>
      </c>
      <c r="M4705" s="825">
        <v>37125</v>
      </c>
      <c r="N4705" s="826">
        <v>30500</v>
      </c>
      <c r="O4705" s="826">
        <f t="shared" si="157"/>
        <v>6625</v>
      </c>
      <c r="P4705" s="826">
        <f t="shared" si="158"/>
        <v>17.845117845117844</v>
      </c>
      <c r="Q4705" s="438" t="s">
        <v>18107</v>
      </c>
      <c r="R4705" s="438" t="s">
        <v>18108</v>
      </c>
      <c r="S4705" s="438" t="s">
        <v>18109</v>
      </c>
      <c r="T4705" s="439">
        <v>42456.708333333328</v>
      </c>
      <c r="U4705" s="438">
        <v>0</v>
      </c>
      <c r="V4705" s="439">
        <v>42471</v>
      </c>
      <c r="W4705" s="439">
        <v>42471.155555555553</v>
      </c>
      <c r="X4705" s="823" t="s">
        <v>18110</v>
      </c>
      <c r="Y4705" s="827">
        <v>30500</v>
      </c>
      <c r="Z4705" s="438" t="s">
        <v>18107</v>
      </c>
      <c r="AA4705" s="443" t="s">
        <v>18108</v>
      </c>
    </row>
    <row r="4706" spans="1:27" ht="135">
      <c r="A4706" s="475" t="s">
        <v>30428</v>
      </c>
      <c r="B4706" s="1183" t="s">
        <v>17268</v>
      </c>
      <c r="C4706" s="509" t="s">
        <v>17269</v>
      </c>
      <c r="D4706" s="509" t="s">
        <v>261</v>
      </c>
      <c r="E4706" s="438" t="s">
        <v>18111</v>
      </c>
      <c r="F4706" s="509" t="s">
        <v>18112</v>
      </c>
      <c r="G4706" s="439">
        <v>42445.770833333328</v>
      </c>
      <c r="H4706" s="823" t="s">
        <v>18113</v>
      </c>
      <c r="I4706" s="438" t="s">
        <v>13460</v>
      </c>
      <c r="J4706" s="824">
        <v>2</v>
      </c>
      <c r="K4706" s="824">
        <v>2</v>
      </c>
      <c r="L4706" s="824">
        <v>0</v>
      </c>
      <c r="M4706" s="825">
        <v>3071460.92</v>
      </c>
      <c r="N4706" s="826">
        <v>3056103.62</v>
      </c>
      <c r="O4706" s="826">
        <f t="shared" si="157"/>
        <v>15357.299999999814</v>
      </c>
      <c r="P4706" s="826">
        <f t="shared" si="158"/>
        <v>0.49999985023412946</v>
      </c>
      <c r="Q4706" s="438" t="s">
        <v>18061</v>
      </c>
      <c r="R4706" s="438" t="s">
        <v>15105</v>
      </c>
      <c r="S4706" s="438" t="s">
        <v>18062</v>
      </c>
      <c r="T4706" s="439">
        <v>42466.708333333328</v>
      </c>
      <c r="U4706" s="438">
        <v>0</v>
      </c>
      <c r="V4706" s="439">
        <v>42479</v>
      </c>
      <c r="W4706" s="439">
        <v>42479.220138888886</v>
      </c>
      <c r="X4706" s="823" t="s">
        <v>18114</v>
      </c>
      <c r="Y4706" s="827">
        <v>3056103.62</v>
      </c>
      <c r="Z4706" s="438" t="s">
        <v>18061</v>
      </c>
      <c r="AA4706" s="443" t="s">
        <v>15105</v>
      </c>
    </row>
    <row r="4707" spans="1:27" ht="135">
      <c r="A4707" s="475" t="s">
        <v>30429</v>
      </c>
      <c r="B4707" s="1183" t="s">
        <v>17268</v>
      </c>
      <c r="C4707" s="509" t="s">
        <v>17269</v>
      </c>
      <c r="D4707" s="509" t="s">
        <v>261</v>
      </c>
      <c r="E4707" s="438" t="s">
        <v>17687</v>
      </c>
      <c r="F4707" s="509" t="s">
        <v>580</v>
      </c>
      <c r="G4707" s="439">
        <v>42452.924999999996</v>
      </c>
      <c r="H4707" s="823" t="s">
        <v>18115</v>
      </c>
      <c r="I4707" s="438" t="s">
        <v>17404</v>
      </c>
      <c r="J4707" s="824">
        <v>2</v>
      </c>
      <c r="K4707" s="824">
        <v>2</v>
      </c>
      <c r="L4707" s="824">
        <v>0</v>
      </c>
      <c r="M4707" s="825">
        <v>549387.16</v>
      </c>
      <c r="N4707" s="826">
        <v>416328</v>
      </c>
      <c r="O4707" s="826">
        <f t="shared" si="157"/>
        <v>133059.16000000003</v>
      </c>
      <c r="P4707" s="826">
        <f t="shared" si="158"/>
        <v>24.21956130172391</v>
      </c>
      <c r="Q4707" s="438" t="s">
        <v>18116</v>
      </c>
      <c r="R4707" s="438" t="s">
        <v>18117</v>
      </c>
      <c r="S4707" s="438" t="s">
        <v>17842</v>
      </c>
      <c r="T4707" s="439">
        <v>42464.708333333328</v>
      </c>
      <c r="U4707" s="438">
        <v>0</v>
      </c>
      <c r="V4707" s="439">
        <v>42479</v>
      </c>
      <c r="W4707" s="439">
        <v>42479.207638888889</v>
      </c>
      <c r="X4707" s="823" t="s">
        <v>18118</v>
      </c>
      <c r="Y4707" s="827">
        <v>416328</v>
      </c>
      <c r="Z4707" s="438" t="s">
        <v>16638</v>
      </c>
      <c r="AA4707" s="443" t="s">
        <v>16707</v>
      </c>
    </row>
    <row r="4708" spans="1:27" ht="135">
      <c r="A4708" s="475" t="s">
        <v>30430</v>
      </c>
      <c r="B4708" s="1183" t="s">
        <v>17268</v>
      </c>
      <c r="C4708" s="509" t="s">
        <v>17269</v>
      </c>
      <c r="D4708" s="509" t="s">
        <v>261</v>
      </c>
      <c r="E4708" s="438" t="s">
        <v>18119</v>
      </c>
      <c r="F4708" s="509" t="s">
        <v>18083</v>
      </c>
      <c r="G4708" s="439">
        <v>42457.60833333333</v>
      </c>
      <c r="H4708" s="823" t="s">
        <v>18120</v>
      </c>
      <c r="I4708" s="438" t="s">
        <v>18121</v>
      </c>
      <c r="J4708" s="824">
        <v>2</v>
      </c>
      <c r="K4708" s="824">
        <v>2</v>
      </c>
      <c r="L4708" s="824">
        <v>0</v>
      </c>
      <c r="M4708" s="825">
        <v>1744800.48</v>
      </c>
      <c r="N4708" s="826">
        <v>1474356.48</v>
      </c>
      <c r="O4708" s="826">
        <f t="shared" si="157"/>
        <v>270444</v>
      </c>
      <c r="P4708" s="826">
        <f t="shared" si="158"/>
        <v>15.499995735902136</v>
      </c>
      <c r="Q4708" s="438" t="s">
        <v>18122</v>
      </c>
      <c r="R4708" s="438" t="s">
        <v>18123</v>
      </c>
      <c r="S4708" s="438" t="s">
        <v>18124</v>
      </c>
      <c r="T4708" s="439">
        <v>42470.708333333328</v>
      </c>
      <c r="U4708" s="438">
        <v>0</v>
      </c>
      <c r="V4708" s="439">
        <v>42485</v>
      </c>
      <c r="W4708" s="439">
        <v>42486.245138888888</v>
      </c>
      <c r="X4708" s="823" t="s">
        <v>18125</v>
      </c>
      <c r="Y4708" s="827">
        <v>1474356.48</v>
      </c>
      <c r="Z4708" s="438" t="s">
        <v>18126</v>
      </c>
      <c r="AA4708" s="443" t="s">
        <v>18123</v>
      </c>
    </row>
    <row r="4709" spans="1:27" ht="135">
      <c r="A4709" s="475" t="s">
        <v>30431</v>
      </c>
      <c r="B4709" s="1183" t="s">
        <v>17268</v>
      </c>
      <c r="C4709" s="509" t="s">
        <v>17269</v>
      </c>
      <c r="D4709" s="509" t="s">
        <v>261</v>
      </c>
      <c r="E4709" s="438" t="s">
        <v>18127</v>
      </c>
      <c r="F4709" s="509" t="s">
        <v>18128</v>
      </c>
      <c r="G4709" s="439">
        <v>42457.613888888889</v>
      </c>
      <c r="H4709" s="823" t="s">
        <v>18129</v>
      </c>
      <c r="I4709" s="438" t="s">
        <v>18130</v>
      </c>
      <c r="J4709" s="824">
        <v>2</v>
      </c>
      <c r="K4709" s="824">
        <v>2</v>
      </c>
      <c r="L4709" s="824">
        <v>0</v>
      </c>
      <c r="M4709" s="825">
        <v>481020</v>
      </c>
      <c r="N4709" s="826">
        <v>476209.8</v>
      </c>
      <c r="O4709" s="826">
        <f t="shared" si="157"/>
        <v>4810.2000000000116</v>
      </c>
      <c r="P4709" s="826">
        <f t="shared" si="158"/>
        <v>1.0000000000000024</v>
      </c>
      <c r="Q4709" s="438" t="s">
        <v>18131</v>
      </c>
      <c r="R4709" s="438" t="s">
        <v>15324</v>
      </c>
      <c r="S4709" s="438" t="s">
        <v>18132</v>
      </c>
      <c r="T4709" s="439">
        <v>42470.708333333328</v>
      </c>
      <c r="U4709" s="438">
        <v>0</v>
      </c>
      <c r="V4709" s="439">
        <v>42485</v>
      </c>
      <c r="W4709" s="439">
        <v>42486.251388888886</v>
      </c>
      <c r="X4709" s="823" t="s">
        <v>18133</v>
      </c>
      <c r="Y4709" s="827">
        <v>476209.8</v>
      </c>
      <c r="Z4709" s="438" t="s">
        <v>18134</v>
      </c>
      <c r="AA4709" s="443" t="s">
        <v>15324</v>
      </c>
    </row>
    <row r="4710" spans="1:27" ht="191.25">
      <c r="A4710" s="475" t="s">
        <v>30432</v>
      </c>
      <c r="B4710" s="1183" t="s">
        <v>17268</v>
      </c>
      <c r="C4710" s="509" t="s">
        <v>17269</v>
      </c>
      <c r="D4710" s="509" t="s">
        <v>261</v>
      </c>
      <c r="E4710" s="438" t="s">
        <v>18135</v>
      </c>
      <c r="F4710" s="509" t="s">
        <v>17271</v>
      </c>
      <c r="G4710" s="439">
        <v>42459.714583333334</v>
      </c>
      <c r="H4710" s="823" t="s">
        <v>18136</v>
      </c>
      <c r="I4710" s="438" t="s">
        <v>17383</v>
      </c>
      <c r="J4710" s="824">
        <v>2</v>
      </c>
      <c r="K4710" s="824">
        <v>2</v>
      </c>
      <c r="L4710" s="824">
        <v>0</v>
      </c>
      <c r="M4710" s="825">
        <v>1902793.85</v>
      </c>
      <c r="N4710" s="826">
        <v>1779111</v>
      </c>
      <c r="O4710" s="826">
        <f t="shared" si="157"/>
        <v>123682.85000000009</v>
      </c>
      <c r="P4710" s="826">
        <f t="shared" si="158"/>
        <v>6.5000656797371974</v>
      </c>
      <c r="Q4710" s="438" t="s">
        <v>18137</v>
      </c>
      <c r="R4710" s="438" t="s">
        <v>17545</v>
      </c>
      <c r="S4710" s="438" t="s">
        <v>17546</v>
      </c>
      <c r="T4710" s="439">
        <v>42470.708333333328</v>
      </c>
      <c r="U4710" s="438">
        <v>0</v>
      </c>
      <c r="V4710" s="439">
        <v>42485</v>
      </c>
      <c r="W4710" s="439">
        <v>42486.236111111109</v>
      </c>
      <c r="X4710" s="823" t="s">
        <v>18138</v>
      </c>
      <c r="Y4710" s="827">
        <v>1779111</v>
      </c>
      <c r="Z4710" s="438" t="s">
        <v>17544</v>
      </c>
      <c r="AA4710" s="443" t="s">
        <v>17545</v>
      </c>
    </row>
    <row r="4711" spans="1:27" ht="135">
      <c r="A4711" s="475" t="s">
        <v>30433</v>
      </c>
      <c r="B4711" s="1183" t="s">
        <v>17268</v>
      </c>
      <c r="C4711" s="509" t="s">
        <v>17269</v>
      </c>
      <c r="D4711" s="509" t="s">
        <v>261</v>
      </c>
      <c r="E4711" s="438" t="s">
        <v>18139</v>
      </c>
      <c r="F4711" s="509" t="s">
        <v>17271</v>
      </c>
      <c r="G4711" s="439">
        <v>42460.924305555556</v>
      </c>
      <c r="H4711" s="823" t="s">
        <v>18140</v>
      </c>
      <c r="I4711" s="438" t="s">
        <v>13460</v>
      </c>
      <c r="J4711" s="824">
        <v>2</v>
      </c>
      <c r="K4711" s="824">
        <v>2</v>
      </c>
      <c r="L4711" s="824">
        <v>0</v>
      </c>
      <c r="M4711" s="825">
        <v>204139.8</v>
      </c>
      <c r="N4711" s="826">
        <v>178615</v>
      </c>
      <c r="O4711" s="826">
        <f t="shared" si="157"/>
        <v>25524.799999999988</v>
      </c>
      <c r="P4711" s="826">
        <f t="shared" si="158"/>
        <v>12.503588227283457</v>
      </c>
      <c r="Q4711" s="438" t="s">
        <v>18116</v>
      </c>
      <c r="R4711" s="438" t="s">
        <v>18117</v>
      </c>
      <c r="S4711" s="438" t="s">
        <v>17842</v>
      </c>
      <c r="T4711" s="439">
        <v>42474.708333333328</v>
      </c>
      <c r="U4711" s="438">
        <v>0</v>
      </c>
      <c r="V4711" s="439">
        <v>42487</v>
      </c>
      <c r="W4711" s="439">
        <v>42487.286805555552</v>
      </c>
      <c r="X4711" s="823" t="s">
        <v>18141</v>
      </c>
      <c r="Y4711" s="827">
        <v>178615</v>
      </c>
      <c r="Z4711" s="438" t="s">
        <v>16638</v>
      </c>
      <c r="AA4711" s="443" t="s">
        <v>16707</v>
      </c>
    </row>
    <row r="4712" spans="1:27" ht="135">
      <c r="A4712" s="475" t="s">
        <v>30434</v>
      </c>
      <c r="B4712" s="1183" t="s">
        <v>17268</v>
      </c>
      <c r="C4712" s="509" t="s">
        <v>17269</v>
      </c>
      <c r="D4712" s="509" t="s">
        <v>261</v>
      </c>
      <c r="E4712" s="438" t="s">
        <v>18142</v>
      </c>
      <c r="F4712" s="509" t="s">
        <v>17321</v>
      </c>
      <c r="G4712" s="439">
        <v>42474.775694444441</v>
      </c>
      <c r="H4712" s="823" t="s">
        <v>18143</v>
      </c>
      <c r="I4712" s="438" t="s">
        <v>18144</v>
      </c>
      <c r="J4712" s="824">
        <v>2</v>
      </c>
      <c r="K4712" s="824">
        <v>2</v>
      </c>
      <c r="L4712" s="824">
        <v>0</v>
      </c>
      <c r="M4712" s="825">
        <v>123228</v>
      </c>
      <c r="N4712" s="826">
        <v>110500</v>
      </c>
      <c r="O4712" s="826">
        <f t="shared" si="157"/>
        <v>12728</v>
      </c>
      <c r="P4712" s="826">
        <f t="shared" si="158"/>
        <v>10.328821371766157</v>
      </c>
      <c r="Q4712" s="438" t="s">
        <v>16578</v>
      </c>
      <c r="R4712" s="438" t="s">
        <v>2987</v>
      </c>
      <c r="S4712" s="438" t="s">
        <v>17324</v>
      </c>
      <c r="T4712" s="439">
        <v>42487.708333333328</v>
      </c>
      <c r="U4712" s="438">
        <v>0</v>
      </c>
      <c r="V4712" s="439">
        <v>42501</v>
      </c>
      <c r="W4712" s="439">
        <v>42501.09375</v>
      </c>
      <c r="X4712" s="823" t="s">
        <v>18145</v>
      </c>
      <c r="Y4712" s="827">
        <v>110500</v>
      </c>
      <c r="Z4712" s="438" t="s">
        <v>16578</v>
      </c>
      <c r="AA4712" s="443" t="s">
        <v>2987</v>
      </c>
    </row>
    <row r="4713" spans="1:27" ht="135">
      <c r="A4713" s="475" t="s">
        <v>30435</v>
      </c>
      <c r="B4713" s="1183" t="s">
        <v>17268</v>
      </c>
      <c r="C4713" s="509" t="s">
        <v>17269</v>
      </c>
      <c r="D4713" s="509" t="s">
        <v>261</v>
      </c>
      <c r="E4713" s="438" t="s">
        <v>18146</v>
      </c>
      <c r="F4713" s="509" t="s">
        <v>17271</v>
      </c>
      <c r="G4713" s="439">
        <v>42475.572916666664</v>
      </c>
      <c r="H4713" s="823" t="s">
        <v>18147</v>
      </c>
      <c r="I4713" s="438" t="s">
        <v>13460</v>
      </c>
      <c r="J4713" s="824">
        <v>2</v>
      </c>
      <c r="K4713" s="824">
        <v>2</v>
      </c>
      <c r="L4713" s="824">
        <v>0</v>
      </c>
      <c r="M4713" s="825">
        <v>491110.38</v>
      </c>
      <c r="N4713" s="826">
        <v>386129.5</v>
      </c>
      <c r="O4713" s="826">
        <f t="shared" si="157"/>
        <v>104980.88</v>
      </c>
      <c r="P4713" s="826">
        <f t="shared" si="158"/>
        <v>21.376229107598988</v>
      </c>
      <c r="Q4713" s="438" t="s">
        <v>18148</v>
      </c>
      <c r="R4713" s="438" t="s">
        <v>15527</v>
      </c>
      <c r="S4713" s="438" t="s">
        <v>17847</v>
      </c>
      <c r="T4713" s="439">
        <v>42475.573006053237</v>
      </c>
      <c r="U4713" s="438">
        <v>0</v>
      </c>
      <c r="V4713" s="439">
        <v>42506</v>
      </c>
      <c r="W4713" s="439">
        <v>42506.295138888891</v>
      </c>
      <c r="X4713" s="823" t="s">
        <v>18149</v>
      </c>
      <c r="Y4713" s="827">
        <v>386129.5</v>
      </c>
      <c r="Z4713" s="438" t="s">
        <v>18148</v>
      </c>
      <c r="AA4713" s="443" t="s">
        <v>15527</v>
      </c>
    </row>
    <row r="4714" spans="1:27" ht="135">
      <c r="A4714" s="475" t="s">
        <v>30436</v>
      </c>
      <c r="B4714" s="1183" t="s">
        <v>17268</v>
      </c>
      <c r="C4714" s="509" t="s">
        <v>17269</v>
      </c>
      <c r="D4714" s="509" t="s">
        <v>261</v>
      </c>
      <c r="E4714" s="438" t="s">
        <v>18150</v>
      </c>
      <c r="F4714" s="509" t="s">
        <v>17271</v>
      </c>
      <c r="G4714" s="439">
        <v>42475.874305555553</v>
      </c>
      <c r="H4714" s="823" t="s">
        <v>18151</v>
      </c>
      <c r="I4714" s="438" t="s">
        <v>18152</v>
      </c>
      <c r="J4714" s="824">
        <v>2</v>
      </c>
      <c r="K4714" s="824">
        <v>2</v>
      </c>
      <c r="L4714" s="824">
        <v>0</v>
      </c>
      <c r="M4714" s="825">
        <v>549815</v>
      </c>
      <c r="N4714" s="826">
        <v>547065</v>
      </c>
      <c r="O4714" s="826">
        <f t="shared" si="157"/>
        <v>2750</v>
      </c>
      <c r="P4714" s="826">
        <f t="shared" si="158"/>
        <v>0.50016823840746438</v>
      </c>
      <c r="Q4714" s="438" t="s">
        <v>18148</v>
      </c>
      <c r="R4714" s="438" t="s">
        <v>15527</v>
      </c>
      <c r="S4714" s="438" t="s">
        <v>17847</v>
      </c>
      <c r="T4714" s="439">
        <v>42488.708333333328</v>
      </c>
      <c r="U4714" s="438">
        <v>0</v>
      </c>
      <c r="V4714" s="439">
        <v>42503</v>
      </c>
      <c r="W4714" s="439">
        <v>42503.125</v>
      </c>
      <c r="X4714" s="823" t="s">
        <v>18153</v>
      </c>
      <c r="Y4714" s="827">
        <v>547065</v>
      </c>
      <c r="Z4714" s="438" t="s">
        <v>18148</v>
      </c>
      <c r="AA4714" s="443" t="s">
        <v>15527</v>
      </c>
    </row>
    <row r="4715" spans="1:27" ht="135">
      <c r="A4715" s="475" t="s">
        <v>30437</v>
      </c>
      <c r="B4715" s="1183" t="s">
        <v>17268</v>
      </c>
      <c r="C4715" s="509" t="s">
        <v>17269</v>
      </c>
      <c r="D4715" s="509" t="s">
        <v>261</v>
      </c>
      <c r="E4715" s="438" t="s">
        <v>18154</v>
      </c>
      <c r="F4715" s="509" t="s">
        <v>11654</v>
      </c>
      <c r="G4715" s="439">
        <v>42480.82708333333</v>
      </c>
      <c r="H4715" s="823" t="s">
        <v>18155</v>
      </c>
      <c r="I4715" s="438" t="s">
        <v>18156</v>
      </c>
      <c r="J4715" s="824">
        <v>2</v>
      </c>
      <c r="K4715" s="824">
        <v>2</v>
      </c>
      <c r="L4715" s="824">
        <v>0</v>
      </c>
      <c r="M4715" s="825">
        <v>1630889.46</v>
      </c>
      <c r="N4715" s="826">
        <v>736729</v>
      </c>
      <c r="O4715" s="826">
        <f t="shared" si="157"/>
        <v>894160.46</v>
      </c>
      <c r="P4715" s="826">
        <f t="shared" si="158"/>
        <v>54.826552131865519</v>
      </c>
      <c r="Q4715" s="438" t="s">
        <v>18116</v>
      </c>
      <c r="R4715" s="438" t="s">
        <v>18117</v>
      </c>
      <c r="S4715" s="438" t="s">
        <v>17842</v>
      </c>
      <c r="T4715" s="439">
        <v>42494.708333333328</v>
      </c>
      <c r="U4715" s="438">
        <v>0</v>
      </c>
      <c r="V4715" s="439">
        <v>42509</v>
      </c>
      <c r="W4715" s="439">
        <v>42509.109027777777</v>
      </c>
      <c r="X4715" s="823" t="s">
        <v>18157</v>
      </c>
      <c r="Y4715" s="827">
        <v>736729</v>
      </c>
      <c r="Z4715" s="438" t="s">
        <v>16638</v>
      </c>
      <c r="AA4715" s="443" t="s">
        <v>16707</v>
      </c>
    </row>
    <row r="4716" spans="1:27" ht="135">
      <c r="A4716" s="475" t="s">
        <v>30438</v>
      </c>
      <c r="B4716" s="1183" t="s">
        <v>17268</v>
      </c>
      <c r="C4716" s="509" t="s">
        <v>17269</v>
      </c>
      <c r="D4716" s="509" t="s">
        <v>261</v>
      </c>
      <c r="E4716" s="438" t="s">
        <v>18158</v>
      </c>
      <c r="F4716" s="509" t="s">
        <v>17477</v>
      </c>
      <c r="G4716" s="439">
        <v>42501.931944444441</v>
      </c>
      <c r="H4716" s="823" t="s">
        <v>18159</v>
      </c>
      <c r="I4716" s="438" t="s">
        <v>14294</v>
      </c>
      <c r="J4716" s="824">
        <v>2</v>
      </c>
      <c r="K4716" s="824">
        <v>2</v>
      </c>
      <c r="L4716" s="824">
        <v>0</v>
      </c>
      <c r="M4716" s="825">
        <v>2951557.32</v>
      </c>
      <c r="N4716" s="826">
        <v>2936799.53</v>
      </c>
      <c r="O4716" s="826">
        <f t="shared" si="157"/>
        <v>14757.790000000037</v>
      </c>
      <c r="P4716" s="826">
        <f t="shared" si="158"/>
        <v>0.50000011519342735</v>
      </c>
      <c r="Q4716" s="438" t="s">
        <v>17484</v>
      </c>
      <c r="R4716" s="438" t="s">
        <v>15630</v>
      </c>
      <c r="S4716" s="438" t="s">
        <v>17485</v>
      </c>
      <c r="T4716" s="439">
        <v>42512.708333333328</v>
      </c>
      <c r="U4716" s="438">
        <v>0</v>
      </c>
      <c r="V4716" s="439">
        <v>42527</v>
      </c>
      <c r="W4716" s="439">
        <v>42527.361111111109</v>
      </c>
      <c r="X4716" s="823" t="s">
        <v>18160</v>
      </c>
      <c r="Y4716" s="827">
        <v>2936799.53</v>
      </c>
      <c r="Z4716" s="438" t="s">
        <v>17484</v>
      </c>
      <c r="AA4716" s="443" t="s">
        <v>15630</v>
      </c>
    </row>
    <row r="4717" spans="1:27" ht="135">
      <c r="A4717" s="475" t="s">
        <v>30439</v>
      </c>
      <c r="B4717" s="1183" t="s">
        <v>17268</v>
      </c>
      <c r="C4717" s="509" t="s">
        <v>17269</v>
      </c>
      <c r="D4717" s="509" t="s">
        <v>261</v>
      </c>
      <c r="E4717" s="438" t="s">
        <v>18161</v>
      </c>
      <c r="F4717" s="509" t="s">
        <v>18162</v>
      </c>
      <c r="G4717" s="439">
        <v>42503.890277777777</v>
      </c>
      <c r="H4717" s="823" t="s">
        <v>18163</v>
      </c>
      <c r="I4717" s="438" t="s">
        <v>13460</v>
      </c>
      <c r="J4717" s="824">
        <v>2</v>
      </c>
      <c r="K4717" s="824">
        <v>2</v>
      </c>
      <c r="L4717" s="824">
        <v>0</v>
      </c>
      <c r="M4717" s="825">
        <v>3373460.46</v>
      </c>
      <c r="N4717" s="826">
        <v>3356593.16</v>
      </c>
      <c r="O4717" s="826">
        <f t="shared" si="157"/>
        <v>16867.299999999814</v>
      </c>
      <c r="P4717" s="826">
        <f t="shared" si="158"/>
        <v>0.4999999318207457</v>
      </c>
      <c r="Q4717" s="438" t="s">
        <v>17903</v>
      </c>
      <c r="R4717" s="438" t="s">
        <v>15398</v>
      </c>
      <c r="S4717" s="438" t="s">
        <v>17904</v>
      </c>
      <c r="T4717" s="439">
        <v>42523.708333333328</v>
      </c>
      <c r="U4717" s="438">
        <v>0</v>
      </c>
      <c r="V4717" s="439">
        <v>42537</v>
      </c>
      <c r="W4717" s="439">
        <v>42537.21597222222</v>
      </c>
      <c r="X4717" s="823" t="s">
        <v>18164</v>
      </c>
      <c r="Y4717" s="827">
        <v>3356593.16</v>
      </c>
      <c r="Z4717" s="438" t="s">
        <v>17903</v>
      </c>
      <c r="AA4717" s="443" t="s">
        <v>15398</v>
      </c>
    </row>
    <row r="4718" spans="1:27" ht="135">
      <c r="A4718" s="475" t="s">
        <v>30440</v>
      </c>
      <c r="B4718" s="1183" t="s">
        <v>17268</v>
      </c>
      <c r="C4718" s="509" t="s">
        <v>17269</v>
      </c>
      <c r="D4718" s="509" t="s">
        <v>261</v>
      </c>
      <c r="E4718" s="438" t="s">
        <v>18165</v>
      </c>
      <c r="F4718" s="509" t="s">
        <v>17271</v>
      </c>
      <c r="G4718" s="439">
        <v>42508.924999999996</v>
      </c>
      <c r="H4718" s="823" t="s">
        <v>18166</v>
      </c>
      <c r="I4718" s="438" t="s">
        <v>18167</v>
      </c>
      <c r="J4718" s="824">
        <v>2</v>
      </c>
      <c r="K4718" s="824">
        <v>2</v>
      </c>
      <c r="L4718" s="824">
        <v>0</v>
      </c>
      <c r="M4718" s="825">
        <v>1263434.5</v>
      </c>
      <c r="N4718" s="826">
        <v>1257117.32</v>
      </c>
      <c r="O4718" s="826">
        <f t="shared" si="157"/>
        <v>6317.1799999999348</v>
      </c>
      <c r="P4718" s="826">
        <f t="shared" si="158"/>
        <v>0.50000059362000437</v>
      </c>
      <c r="Q4718" s="438" t="s">
        <v>18168</v>
      </c>
      <c r="R4718" s="438" t="s">
        <v>2524</v>
      </c>
      <c r="S4718" s="438" t="s">
        <v>18169</v>
      </c>
      <c r="T4718" s="439">
        <v>42520.708333333328</v>
      </c>
      <c r="U4718" s="438">
        <v>0</v>
      </c>
      <c r="V4718" s="439">
        <v>42535</v>
      </c>
      <c r="W4718" s="439">
        <v>42535.138888888891</v>
      </c>
      <c r="X4718" s="823" t="s">
        <v>18170</v>
      </c>
      <c r="Y4718" s="827">
        <v>1257117.32</v>
      </c>
      <c r="Z4718" s="438" t="s">
        <v>18168</v>
      </c>
      <c r="AA4718" s="443" t="s">
        <v>2524</v>
      </c>
    </row>
    <row r="4719" spans="1:27" ht="135">
      <c r="A4719" s="475" t="s">
        <v>30441</v>
      </c>
      <c r="B4719" s="1183" t="s">
        <v>17268</v>
      </c>
      <c r="C4719" s="509" t="s">
        <v>17269</v>
      </c>
      <c r="D4719" s="509" t="s">
        <v>261</v>
      </c>
      <c r="E4719" s="438" t="s">
        <v>18171</v>
      </c>
      <c r="F4719" s="509" t="s">
        <v>17271</v>
      </c>
      <c r="G4719" s="439">
        <v>42509.863888888889</v>
      </c>
      <c r="H4719" s="823" t="s">
        <v>18172</v>
      </c>
      <c r="I4719" s="438" t="s">
        <v>18173</v>
      </c>
      <c r="J4719" s="824">
        <v>2</v>
      </c>
      <c r="K4719" s="824">
        <v>2</v>
      </c>
      <c r="L4719" s="824">
        <v>0</v>
      </c>
      <c r="M4719" s="825">
        <v>299932.5</v>
      </c>
      <c r="N4719" s="826">
        <v>298432.83</v>
      </c>
      <c r="O4719" s="826">
        <f t="shared" si="157"/>
        <v>1499.6699999999837</v>
      </c>
      <c r="P4719" s="826">
        <f t="shared" si="158"/>
        <v>0.50000250056262119</v>
      </c>
      <c r="Q4719" s="438" t="s">
        <v>18168</v>
      </c>
      <c r="R4719" s="438" t="s">
        <v>2524</v>
      </c>
      <c r="S4719" s="438" t="s">
        <v>18169</v>
      </c>
      <c r="T4719" s="439">
        <v>42522.708333333328</v>
      </c>
      <c r="U4719" s="438">
        <v>0</v>
      </c>
      <c r="V4719" s="439">
        <v>42535</v>
      </c>
      <c r="W4719" s="439">
        <v>42535.131944444445</v>
      </c>
      <c r="X4719" s="823" t="s">
        <v>18174</v>
      </c>
      <c r="Y4719" s="827">
        <v>298432.83</v>
      </c>
      <c r="Z4719" s="438" t="s">
        <v>18168</v>
      </c>
      <c r="AA4719" s="443" t="s">
        <v>2524</v>
      </c>
    </row>
    <row r="4720" spans="1:27" ht="135">
      <c r="A4720" s="475" t="s">
        <v>30442</v>
      </c>
      <c r="B4720" s="1183" t="s">
        <v>17268</v>
      </c>
      <c r="C4720" s="509" t="s">
        <v>17269</v>
      </c>
      <c r="D4720" s="509" t="s">
        <v>261</v>
      </c>
      <c r="E4720" s="438" t="s">
        <v>18175</v>
      </c>
      <c r="F4720" s="509" t="s">
        <v>17507</v>
      </c>
      <c r="G4720" s="439">
        <v>42514.428472222222</v>
      </c>
      <c r="H4720" s="823" t="s">
        <v>18176</v>
      </c>
      <c r="I4720" s="438" t="s">
        <v>17450</v>
      </c>
      <c r="J4720" s="824">
        <v>2</v>
      </c>
      <c r="K4720" s="824">
        <v>2</v>
      </c>
      <c r="L4720" s="824">
        <v>0</v>
      </c>
      <c r="M4720" s="825">
        <v>1547251.1</v>
      </c>
      <c r="N4720" s="826">
        <v>1500000</v>
      </c>
      <c r="O4720" s="826">
        <f t="shared" si="157"/>
        <v>47251.100000000093</v>
      </c>
      <c r="P4720" s="826">
        <f t="shared" si="158"/>
        <v>3.0538740609071202</v>
      </c>
      <c r="Q4720" s="438" t="s">
        <v>17578</v>
      </c>
      <c r="R4720" s="438" t="s">
        <v>15142</v>
      </c>
      <c r="S4720" s="438" t="s">
        <v>18177</v>
      </c>
      <c r="T4720" s="439">
        <v>42526.708333333328</v>
      </c>
      <c r="U4720" s="438">
        <v>0</v>
      </c>
      <c r="V4720" s="439">
        <v>42542</v>
      </c>
      <c r="W4720" s="439">
        <v>42544.21875</v>
      </c>
      <c r="X4720" s="823" t="s">
        <v>18178</v>
      </c>
      <c r="Y4720" s="827">
        <v>1500000</v>
      </c>
      <c r="Z4720" s="438" t="s">
        <v>17578</v>
      </c>
      <c r="AA4720" s="443" t="s">
        <v>15142</v>
      </c>
    </row>
    <row r="4721" spans="1:27" ht="135">
      <c r="A4721" s="475" t="s">
        <v>30443</v>
      </c>
      <c r="B4721" s="1183" t="s">
        <v>17268</v>
      </c>
      <c r="C4721" s="509" t="s">
        <v>17269</v>
      </c>
      <c r="D4721" s="509" t="s">
        <v>261</v>
      </c>
      <c r="E4721" s="438" t="s">
        <v>18179</v>
      </c>
      <c r="F4721" s="509" t="s">
        <v>18028</v>
      </c>
      <c r="G4721" s="439">
        <v>42522.412499999999</v>
      </c>
      <c r="H4721" s="823" t="s">
        <v>18180</v>
      </c>
      <c r="I4721" s="438" t="s">
        <v>18181</v>
      </c>
      <c r="J4721" s="824">
        <v>2</v>
      </c>
      <c r="K4721" s="824">
        <v>2</v>
      </c>
      <c r="L4721" s="824">
        <v>0</v>
      </c>
      <c r="M4721" s="825">
        <v>112224.5</v>
      </c>
      <c r="N4721" s="826">
        <v>111600</v>
      </c>
      <c r="O4721" s="826">
        <f t="shared" si="157"/>
        <v>624.5</v>
      </c>
      <c r="P4721" s="826">
        <f t="shared" si="158"/>
        <v>0.55647385374851299</v>
      </c>
      <c r="Q4721" s="438" t="s">
        <v>1575</v>
      </c>
      <c r="R4721" s="438" t="s">
        <v>1229</v>
      </c>
      <c r="S4721" s="438" t="s">
        <v>18052</v>
      </c>
      <c r="T4721" s="439">
        <v>42534.708333333328</v>
      </c>
      <c r="U4721" s="438">
        <v>0</v>
      </c>
      <c r="V4721" s="439">
        <v>42548</v>
      </c>
      <c r="W4721" s="439">
        <v>42550.160416666666</v>
      </c>
      <c r="X4721" s="823" t="s">
        <v>18182</v>
      </c>
      <c r="Y4721" s="827">
        <v>111600</v>
      </c>
      <c r="Z4721" s="438" t="s">
        <v>1575</v>
      </c>
      <c r="AA4721" s="443" t="s">
        <v>1229</v>
      </c>
    </row>
    <row r="4722" spans="1:27" ht="135">
      <c r="A4722" s="475" t="s">
        <v>30444</v>
      </c>
      <c r="B4722" s="1183" t="s">
        <v>17268</v>
      </c>
      <c r="C4722" s="509" t="s">
        <v>17269</v>
      </c>
      <c r="D4722" s="509" t="s">
        <v>261</v>
      </c>
      <c r="E4722" s="438" t="s">
        <v>18183</v>
      </c>
      <c r="F4722" s="509" t="s">
        <v>17271</v>
      </c>
      <c r="G4722" s="439">
        <v>42522.42083333333</v>
      </c>
      <c r="H4722" s="823" t="s">
        <v>18184</v>
      </c>
      <c r="I4722" s="438" t="s">
        <v>18185</v>
      </c>
      <c r="J4722" s="824">
        <v>2</v>
      </c>
      <c r="K4722" s="824">
        <v>2</v>
      </c>
      <c r="L4722" s="824">
        <v>0</v>
      </c>
      <c r="M4722" s="825">
        <v>57240</v>
      </c>
      <c r="N4722" s="826">
        <v>51802</v>
      </c>
      <c r="O4722" s="826">
        <f t="shared" si="157"/>
        <v>5438</v>
      </c>
      <c r="P4722" s="826">
        <f t="shared" si="158"/>
        <v>9.5003494060097839</v>
      </c>
      <c r="Q4722" s="438" t="s">
        <v>18085</v>
      </c>
      <c r="R4722" s="438" t="s">
        <v>18086</v>
      </c>
      <c r="S4722" s="438" t="s">
        <v>18087</v>
      </c>
      <c r="T4722" s="439">
        <v>42534.708333333328</v>
      </c>
      <c r="U4722" s="438">
        <v>0</v>
      </c>
      <c r="V4722" s="439">
        <v>42548</v>
      </c>
      <c r="W4722" s="439">
        <v>42549.347916666666</v>
      </c>
      <c r="X4722" s="823" t="s">
        <v>18186</v>
      </c>
      <c r="Y4722" s="827">
        <v>51802</v>
      </c>
      <c r="Z4722" s="438" t="s">
        <v>18085</v>
      </c>
      <c r="AA4722" s="443" t="s">
        <v>18086</v>
      </c>
    </row>
    <row r="4723" spans="1:27" ht="135">
      <c r="A4723" s="475" t="s">
        <v>30445</v>
      </c>
      <c r="B4723" s="1183" t="s">
        <v>17268</v>
      </c>
      <c r="C4723" s="509" t="s">
        <v>17269</v>
      </c>
      <c r="D4723" s="509" t="s">
        <v>261</v>
      </c>
      <c r="E4723" s="438" t="s">
        <v>17440</v>
      </c>
      <c r="F4723" s="509" t="s">
        <v>17271</v>
      </c>
      <c r="G4723" s="439">
        <v>42524.441666666666</v>
      </c>
      <c r="H4723" s="823" t="s">
        <v>18187</v>
      </c>
      <c r="I4723" s="438" t="s">
        <v>17443</v>
      </c>
      <c r="J4723" s="824">
        <v>2</v>
      </c>
      <c r="K4723" s="824">
        <v>2</v>
      </c>
      <c r="L4723" s="824">
        <v>0</v>
      </c>
      <c r="M4723" s="825">
        <v>1096835.6299999999</v>
      </c>
      <c r="N4723" s="826">
        <v>1091351.45</v>
      </c>
      <c r="O4723" s="826">
        <f t="shared" si="157"/>
        <v>5484.1799999999348</v>
      </c>
      <c r="P4723" s="826">
        <f t="shared" si="158"/>
        <v>0.50000016866701669</v>
      </c>
      <c r="Q4723" s="438" t="s">
        <v>17628</v>
      </c>
      <c r="R4723" s="438" t="s">
        <v>17629</v>
      </c>
      <c r="S4723" s="438" t="s">
        <v>17630</v>
      </c>
      <c r="T4723" s="439">
        <v>42543.708333333328</v>
      </c>
      <c r="U4723" s="438">
        <v>0</v>
      </c>
      <c r="V4723" s="439">
        <v>42555</v>
      </c>
      <c r="W4723" s="439">
        <v>42555.237499999996</v>
      </c>
      <c r="X4723" s="823" t="s">
        <v>18188</v>
      </c>
      <c r="Y4723" s="827">
        <v>1091351.45</v>
      </c>
      <c r="Z4723" s="438" t="s">
        <v>17628</v>
      </c>
      <c r="AA4723" s="443" t="s">
        <v>17629</v>
      </c>
    </row>
    <row r="4724" spans="1:27" ht="135">
      <c r="A4724" s="475" t="s">
        <v>30446</v>
      </c>
      <c r="B4724" s="1183" t="s">
        <v>17268</v>
      </c>
      <c r="C4724" s="509" t="s">
        <v>17269</v>
      </c>
      <c r="D4724" s="509" t="s">
        <v>261</v>
      </c>
      <c r="E4724" s="438" t="s">
        <v>18189</v>
      </c>
      <c r="F4724" s="509" t="s">
        <v>17514</v>
      </c>
      <c r="G4724" s="439">
        <v>42529.553472222222</v>
      </c>
      <c r="H4724" s="823" t="s">
        <v>18190</v>
      </c>
      <c r="I4724" s="438" t="s">
        <v>17383</v>
      </c>
      <c r="J4724" s="824">
        <v>2</v>
      </c>
      <c r="K4724" s="824">
        <v>2</v>
      </c>
      <c r="L4724" s="824">
        <v>0</v>
      </c>
      <c r="M4724" s="825">
        <v>334947.01</v>
      </c>
      <c r="N4724" s="826">
        <v>333272</v>
      </c>
      <c r="O4724" s="826">
        <f t="shared" si="157"/>
        <v>1675.0100000000093</v>
      </c>
      <c r="P4724" s="826">
        <f t="shared" si="158"/>
        <v>0.50008208761141326</v>
      </c>
      <c r="Q4724" s="438" t="s">
        <v>17538</v>
      </c>
      <c r="R4724" s="438" t="s">
        <v>17539</v>
      </c>
      <c r="S4724" s="438" t="s">
        <v>17540</v>
      </c>
      <c r="T4724" s="439">
        <v>42544.708333333328</v>
      </c>
      <c r="U4724" s="438">
        <v>0</v>
      </c>
      <c r="V4724" s="439">
        <v>42556</v>
      </c>
      <c r="W4724" s="439">
        <v>42556.202777777777</v>
      </c>
      <c r="X4724" s="823" t="s">
        <v>18191</v>
      </c>
      <c r="Y4724" s="827">
        <v>333272</v>
      </c>
      <c r="Z4724" s="438" t="s">
        <v>17538</v>
      </c>
      <c r="AA4724" s="443" t="s">
        <v>17539</v>
      </c>
    </row>
    <row r="4725" spans="1:27" ht="135">
      <c r="A4725" s="475" t="s">
        <v>30447</v>
      </c>
      <c r="B4725" s="1183" t="s">
        <v>17268</v>
      </c>
      <c r="C4725" s="509" t="s">
        <v>17269</v>
      </c>
      <c r="D4725" s="509" t="s">
        <v>261</v>
      </c>
      <c r="E4725" s="438" t="s">
        <v>18192</v>
      </c>
      <c r="F4725" s="509" t="s">
        <v>18193</v>
      </c>
      <c r="G4725" s="439">
        <v>42541.35833333333</v>
      </c>
      <c r="H4725" s="823" t="s">
        <v>18194</v>
      </c>
      <c r="I4725" s="438" t="s">
        <v>14677</v>
      </c>
      <c r="J4725" s="824">
        <v>2</v>
      </c>
      <c r="K4725" s="824">
        <v>2</v>
      </c>
      <c r="L4725" s="824">
        <v>0</v>
      </c>
      <c r="M4725" s="825">
        <v>191932</v>
      </c>
      <c r="N4725" s="826">
        <v>190012.68</v>
      </c>
      <c r="O4725" s="826">
        <f t="shared" si="157"/>
        <v>1919.320000000007</v>
      </c>
      <c r="P4725" s="826">
        <f t="shared" si="158"/>
        <v>1.0000000000000036</v>
      </c>
      <c r="Q4725" s="438" t="s">
        <v>18195</v>
      </c>
      <c r="R4725" s="438" t="s">
        <v>15698</v>
      </c>
      <c r="S4725" s="438" t="s">
        <v>18196</v>
      </c>
      <c r="T4725" s="439">
        <v>42554.708333333328</v>
      </c>
      <c r="U4725" s="438">
        <v>0</v>
      </c>
      <c r="V4725" s="439">
        <v>42573</v>
      </c>
      <c r="W4725" s="439">
        <v>42573.167361111111</v>
      </c>
      <c r="X4725" s="823" t="s">
        <v>18197</v>
      </c>
      <c r="Y4725" s="827">
        <v>190012.68</v>
      </c>
      <c r="Z4725" s="438" t="s">
        <v>18195</v>
      </c>
      <c r="AA4725" s="443" t="s">
        <v>15698</v>
      </c>
    </row>
    <row r="4726" spans="1:27" ht="135">
      <c r="A4726" s="475" t="s">
        <v>30448</v>
      </c>
      <c r="B4726" s="1183" t="s">
        <v>17268</v>
      </c>
      <c r="C4726" s="509" t="s">
        <v>17269</v>
      </c>
      <c r="D4726" s="509" t="s">
        <v>261</v>
      </c>
      <c r="E4726" s="438" t="s">
        <v>18198</v>
      </c>
      <c r="F4726" s="509" t="s">
        <v>2700</v>
      </c>
      <c r="G4726" s="439">
        <v>42562.563888888886</v>
      </c>
      <c r="H4726" s="823" t="s">
        <v>18199</v>
      </c>
      <c r="I4726" s="438" t="s">
        <v>17456</v>
      </c>
      <c r="J4726" s="824">
        <v>2</v>
      </c>
      <c r="K4726" s="824">
        <v>2</v>
      </c>
      <c r="L4726" s="824">
        <v>0</v>
      </c>
      <c r="M4726" s="825">
        <v>485509.5</v>
      </c>
      <c r="N4726" s="826">
        <v>480654.4</v>
      </c>
      <c r="O4726" s="826">
        <f t="shared" si="157"/>
        <v>4855.0999999999767</v>
      </c>
      <c r="P4726" s="826">
        <f t="shared" si="158"/>
        <v>1.0000010298459612</v>
      </c>
      <c r="Q4726" s="438" t="s">
        <v>17560</v>
      </c>
      <c r="R4726" s="438" t="s">
        <v>15773</v>
      </c>
      <c r="S4726" s="438" t="s">
        <v>17561</v>
      </c>
      <c r="T4726" s="439">
        <v>42575.708333333328</v>
      </c>
      <c r="U4726" s="438">
        <v>0</v>
      </c>
      <c r="V4726" s="439">
        <v>42587</v>
      </c>
      <c r="W4726" s="439">
        <v>42587.193055555552</v>
      </c>
      <c r="X4726" s="823" t="s">
        <v>18200</v>
      </c>
      <c r="Y4726" s="827">
        <v>480654.4</v>
      </c>
      <c r="Z4726" s="438" t="s">
        <v>17560</v>
      </c>
      <c r="AA4726" s="443" t="s">
        <v>15773</v>
      </c>
    </row>
    <row r="4727" spans="1:27" ht="135">
      <c r="A4727" s="475" t="s">
        <v>30449</v>
      </c>
      <c r="B4727" s="1183" t="s">
        <v>17268</v>
      </c>
      <c r="C4727" s="509" t="s">
        <v>17269</v>
      </c>
      <c r="D4727" s="509" t="s">
        <v>261</v>
      </c>
      <c r="E4727" s="438" t="s">
        <v>17320</v>
      </c>
      <c r="F4727" s="509" t="s">
        <v>17563</v>
      </c>
      <c r="G4727" s="439">
        <v>42562.574999999997</v>
      </c>
      <c r="H4727" s="823" t="s">
        <v>18201</v>
      </c>
      <c r="I4727" s="438" t="s">
        <v>18202</v>
      </c>
      <c r="J4727" s="824">
        <v>2</v>
      </c>
      <c r="K4727" s="824">
        <v>2</v>
      </c>
      <c r="L4727" s="824">
        <v>0</v>
      </c>
      <c r="M4727" s="825">
        <v>843471.9</v>
      </c>
      <c r="N4727" s="826">
        <v>839254.5</v>
      </c>
      <c r="O4727" s="826">
        <f t="shared" si="157"/>
        <v>4217.4000000000233</v>
      </c>
      <c r="P4727" s="826">
        <f t="shared" si="158"/>
        <v>0.50000480158260441</v>
      </c>
      <c r="Q4727" s="438" t="s">
        <v>16495</v>
      </c>
      <c r="R4727" s="438" t="s">
        <v>2987</v>
      </c>
      <c r="S4727" s="438" t="s">
        <v>17641</v>
      </c>
      <c r="T4727" s="439">
        <v>42575.708333333328</v>
      </c>
      <c r="U4727" s="438">
        <v>0</v>
      </c>
      <c r="V4727" s="439">
        <v>42587</v>
      </c>
      <c r="W4727" s="439">
        <v>42587.180555555555</v>
      </c>
      <c r="X4727" s="823" t="s">
        <v>18203</v>
      </c>
      <c r="Y4727" s="827">
        <v>839254.5</v>
      </c>
      <c r="Z4727" s="438" t="s">
        <v>16578</v>
      </c>
      <c r="AA4727" s="443" t="s">
        <v>2987</v>
      </c>
    </row>
    <row r="4728" spans="1:27" ht="135">
      <c r="A4728" s="475" t="s">
        <v>30450</v>
      </c>
      <c r="B4728" s="1183" t="s">
        <v>17268</v>
      </c>
      <c r="C4728" s="509" t="s">
        <v>17269</v>
      </c>
      <c r="D4728" s="509" t="s">
        <v>261</v>
      </c>
      <c r="E4728" s="438" t="s">
        <v>18204</v>
      </c>
      <c r="F4728" s="509" t="s">
        <v>17563</v>
      </c>
      <c r="G4728" s="439">
        <v>42565.572916666664</v>
      </c>
      <c r="H4728" s="823" t="s">
        <v>18205</v>
      </c>
      <c r="I4728" s="438" t="s">
        <v>17489</v>
      </c>
      <c r="J4728" s="824">
        <v>2</v>
      </c>
      <c r="K4728" s="824">
        <v>2</v>
      </c>
      <c r="L4728" s="824">
        <v>0</v>
      </c>
      <c r="M4728" s="825">
        <v>1666061.39</v>
      </c>
      <c r="N4728" s="826">
        <v>1657731.08</v>
      </c>
      <c r="O4728" s="826">
        <f t="shared" si="157"/>
        <v>8330.309999999823</v>
      </c>
      <c r="P4728" s="826">
        <f t="shared" si="158"/>
        <v>0.50000018306647298</v>
      </c>
      <c r="Q4728" s="438" t="s">
        <v>18206</v>
      </c>
      <c r="R4728" s="438" t="s">
        <v>17861</v>
      </c>
      <c r="S4728" s="438" t="s">
        <v>17862</v>
      </c>
      <c r="T4728" s="439">
        <v>42578.708333333328</v>
      </c>
      <c r="U4728" s="438">
        <v>0</v>
      </c>
      <c r="V4728" s="439">
        <v>42590</v>
      </c>
      <c r="W4728" s="439">
        <v>42590.124305555553</v>
      </c>
      <c r="X4728" s="823" t="s">
        <v>18207</v>
      </c>
      <c r="Y4728" s="827">
        <v>1657731.08</v>
      </c>
      <c r="Z4728" s="438" t="s">
        <v>18206</v>
      </c>
      <c r="AA4728" s="443" t="s">
        <v>17861</v>
      </c>
    </row>
    <row r="4729" spans="1:27" ht="135">
      <c r="A4729" s="475" t="s">
        <v>30451</v>
      </c>
      <c r="B4729" s="1183" t="s">
        <v>17268</v>
      </c>
      <c r="C4729" s="509" t="s">
        <v>17269</v>
      </c>
      <c r="D4729" s="509" t="s">
        <v>261</v>
      </c>
      <c r="E4729" s="438" t="s">
        <v>18208</v>
      </c>
      <c r="F4729" s="509" t="s">
        <v>17590</v>
      </c>
      <c r="G4729" s="439">
        <v>42566.428472222222</v>
      </c>
      <c r="H4729" s="823" t="s">
        <v>18209</v>
      </c>
      <c r="I4729" s="438" t="s">
        <v>18095</v>
      </c>
      <c r="J4729" s="824">
        <v>2</v>
      </c>
      <c r="K4729" s="824">
        <v>2</v>
      </c>
      <c r="L4729" s="824">
        <v>0</v>
      </c>
      <c r="M4729" s="825">
        <v>53530.2</v>
      </c>
      <c r="N4729" s="826">
        <v>39496.29</v>
      </c>
      <c r="O4729" s="826">
        <f t="shared" si="157"/>
        <v>14033.909999999996</v>
      </c>
      <c r="P4729" s="826">
        <f t="shared" si="158"/>
        <v>26.216808455787568</v>
      </c>
      <c r="Q4729" s="438" t="s">
        <v>16559</v>
      </c>
      <c r="R4729" s="438" t="s">
        <v>2510</v>
      </c>
      <c r="S4729" s="438" t="s">
        <v>16354</v>
      </c>
      <c r="T4729" s="439">
        <v>42579.708333333328</v>
      </c>
      <c r="U4729" s="438">
        <v>0</v>
      </c>
      <c r="V4729" s="439">
        <v>42597</v>
      </c>
      <c r="W4729" s="439">
        <v>42597.109027777777</v>
      </c>
      <c r="X4729" s="823" t="s">
        <v>18210</v>
      </c>
      <c r="Y4729" s="827">
        <v>39496.29</v>
      </c>
      <c r="Z4729" s="438" t="s">
        <v>16559</v>
      </c>
      <c r="AA4729" s="443" t="s">
        <v>2510</v>
      </c>
    </row>
    <row r="4730" spans="1:27" ht="135">
      <c r="A4730" s="475" t="s">
        <v>30452</v>
      </c>
      <c r="B4730" s="1183" t="s">
        <v>17268</v>
      </c>
      <c r="C4730" s="509" t="s">
        <v>17269</v>
      </c>
      <c r="D4730" s="509" t="s">
        <v>261</v>
      </c>
      <c r="E4730" s="438" t="s">
        <v>18211</v>
      </c>
      <c r="F4730" s="509" t="s">
        <v>18212</v>
      </c>
      <c r="G4730" s="439">
        <v>42580.597222222219</v>
      </c>
      <c r="H4730" s="823" t="s">
        <v>18213</v>
      </c>
      <c r="I4730" s="438" t="s">
        <v>18102</v>
      </c>
      <c r="J4730" s="824">
        <v>2</v>
      </c>
      <c r="K4730" s="824">
        <v>2</v>
      </c>
      <c r="L4730" s="824">
        <v>0</v>
      </c>
      <c r="M4730" s="825">
        <v>593015.5</v>
      </c>
      <c r="N4730" s="826">
        <v>435844.92</v>
      </c>
      <c r="O4730" s="826">
        <f t="shared" si="157"/>
        <v>157170.58000000002</v>
      </c>
      <c r="P4730" s="826">
        <f t="shared" si="158"/>
        <v>26.503620900296877</v>
      </c>
      <c r="Q4730" s="438" t="s">
        <v>17484</v>
      </c>
      <c r="R4730" s="438" t="s">
        <v>15630</v>
      </c>
      <c r="S4730" s="438" t="s">
        <v>17485</v>
      </c>
      <c r="T4730" s="439">
        <v>42596.708333333328</v>
      </c>
      <c r="U4730" s="438">
        <v>0</v>
      </c>
      <c r="V4730" s="439">
        <v>42608</v>
      </c>
      <c r="W4730" s="439">
        <v>42608.07430555555</v>
      </c>
      <c r="X4730" s="823" t="s">
        <v>18214</v>
      </c>
      <c r="Y4730" s="827">
        <v>435844.92</v>
      </c>
      <c r="Z4730" s="438" t="s">
        <v>17484</v>
      </c>
      <c r="AA4730" s="443" t="s">
        <v>15630</v>
      </c>
    </row>
    <row r="4731" spans="1:27" ht="135">
      <c r="A4731" s="475" t="s">
        <v>30453</v>
      </c>
      <c r="B4731" s="1183" t="s">
        <v>17268</v>
      </c>
      <c r="C4731" s="509" t="s">
        <v>17269</v>
      </c>
      <c r="D4731" s="509" t="s">
        <v>261</v>
      </c>
      <c r="E4731" s="438" t="s">
        <v>18215</v>
      </c>
      <c r="F4731" s="509" t="s">
        <v>17563</v>
      </c>
      <c r="G4731" s="439">
        <v>42579.547222222223</v>
      </c>
      <c r="H4731" s="823" t="s">
        <v>18216</v>
      </c>
      <c r="I4731" s="438" t="s">
        <v>17489</v>
      </c>
      <c r="J4731" s="824">
        <v>2</v>
      </c>
      <c r="K4731" s="824">
        <v>2</v>
      </c>
      <c r="L4731" s="824">
        <v>0</v>
      </c>
      <c r="M4731" s="825">
        <v>439897.75</v>
      </c>
      <c r="N4731" s="826">
        <v>303529.39</v>
      </c>
      <c r="O4731" s="826">
        <f t="shared" si="157"/>
        <v>136368.35999999999</v>
      </c>
      <c r="P4731" s="826">
        <f t="shared" si="158"/>
        <v>31.000013071219389</v>
      </c>
      <c r="Q4731" s="438" t="s">
        <v>17346</v>
      </c>
      <c r="R4731" s="438" t="s">
        <v>17347</v>
      </c>
      <c r="S4731" s="438" t="s">
        <v>17348</v>
      </c>
      <c r="T4731" s="439">
        <v>42593.708333333328</v>
      </c>
      <c r="U4731" s="438">
        <v>0</v>
      </c>
      <c r="V4731" s="439">
        <v>42605</v>
      </c>
      <c r="W4731" s="439">
        <v>42605.131944444445</v>
      </c>
      <c r="X4731" s="823" t="s">
        <v>18217</v>
      </c>
      <c r="Y4731" s="827">
        <v>303529.39</v>
      </c>
      <c r="Z4731" s="438" t="s">
        <v>17346</v>
      </c>
      <c r="AA4731" s="443" t="s">
        <v>17347</v>
      </c>
    </row>
    <row r="4732" spans="1:27" ht="135">
      <c r="A4732" s="475" t="s">
        <v>30454</v>
      </c>
      <c r="B4732" s="1183" t="s">
        <v>17268</v>
      </c>
      <c r="C4732" s="509" t="s">
        <v>17269</v>
      </c>
      <c r="D4732" s="509" t="s">
        <v>261</v>
      </c>
      <c r="E4732" s="438" t="s">
        <v>18218</v>
      </c>
      <c r="F4732" s="509" t="s">
        <v>6632</v>
      </c>
      <c r="G4732" s="439">
        <v>42598.625694444439</v>
      </c>
      <c r="H4732" s="823" t="s">
        <v>18219</v>
      </c>
      <c r="I4732" s="438" t="s">
        <v>17685</v>
      </c>
      <c r="J4732" s="824">
        <v>2</v>
      </c>
      <c r="K4732" s="824">
        <v>2</v>
      </c>
      <c r="L4732" s="824">
        <v>0</v>
      </c>
      <c r="M4732" s="825">
        <v>841589.03</v>
      </c>
      <c r="N4732" s="826">
        <v>837381.08</v>
      </c>
      <c r="O4732" s="826">
        <f t="shared" si="157"/>
        <v>4207.9500000000698</v>
      </c>
      <c r="P4732" s="826">
        <f t="shared" si="158"/>
        <v>0.50000057629078998</v>
      </c>
      <c r="Q4732" s="438" t="s">
        <v>17484</v>
      </c>
      <c r="R4732" s="438" t="s">
        <v>15630</v>
      </c>
      <c r="S4732" s="438" t="s">
        <v>17485</v>
      </c>
      <c r="T4732" s="439">
        <v>42610.708333333328</v>
      </c>
      <c r="U4732" s="438">
        <v>0</v>
      </c>
      <c r="V4732" s="439">
        <v>42625</v>
      </c>
      <c r="W4732" s="439">
        <v>42626.329861111109</v>
      </c>
      <c r="X4732" s="823" t="s">
        <v>18220</v>
      </c>
      <c r="Y4732" s="827">
        <v>837381.08</v>
      </c>
      <c r="Z4732" s="438" t="s">
        <v>17484</v>
      </c>
      <c r="AA4732" s="443" t="s">
        <v>15630</v>
      </c>
    </row>
    <row r="4733" spans="1:27" ht="135">
      <c r="A4733" s="475" t="s">
        <v>30455</v>
      </c>
      <c r="B4733" s="1183" t="s">
        <v>17268</v>
      </c>
      <c r="C4733" s="509" t="s">
        <v>17269</v>
      </c>
      <c r="D4733" s="509" t="s">
        <v>261</v>
      </c>
      <c r="E4733" s="438" t="s">
        <v>18221</v>
      </c>
      <c r="F4733" s="509" t="s">
        <v>6632</v>
      </c>
      <c r="G4733" s="439">
        <v>42598.633333333331</v>
      </c>
      <c r="H4733" s="823" t="s">
        <v>18222</v>
      </c>
      <c r="I4733" s="438" t="s">
        <v>18223</v>
      </c>
      <c r="J4733" s="824">
        <v>2</v>
      </c>
      <c r="K4733" s="824">
        <v>2</v>
      </c>
      <c r="L4733" s="824">
        <v>0</v>
      </c>
      <c r="M4733" s="825">
        <v>963140</v>
      </c>
      <c r="N4733" s="826">
        <v>953508</v>
      </c>
      <c r="O4733" s="826">
        <f t="shared" si="157"/>
        <v>9632</v>
      </c>
      <c r="P4733" s="826">
        <f t="shared" si="158"/>
        <v>1.0000622962393837</v>
      </c>
      <c r="Q4733" s="438" t="s">
        <v>16809</v>
      </c>
      <c r="R4733" s="438" t="s">
        <v>16673</v>
      </c>
      <c r="S4733" s="438" t="s">
        <v>16894</v>
      </c>
      <c r="T4733" s="439">
        <v>42610.708333333328</v>
      </c>
      <c r="U4733" s="438">
        <v>0</v>
      </c>
      <c r="V4733" s="439">
        <v>42625</v>
      </c>
      <c r="W4733" s="439">
        <v>42627.118750000001</v>
      </c>
      <c r="X4733" s="823" t="s">
        <v>18224</v>
      </c>
      <c r="Y4733" s="827">
        <v>953508</v>
      </c>
      <c r="Z4733" s="438" t="s">
        <v>16809</v>
      </c>
      <c r="AA4733" s="443" t="s">
        <v>16673</v>
      </c>
    </row>
    <row r="4734" spans="1:27" ht="135">
      <c r="A4734" s="475" t="s">
        <v>30456</v>
      </c>
      <c r="B4734" s="1183" t="s">
        <v>17268</v>
      </c>
      <c r="C4734" s="509" t="s">
        <v>17269</v>
      </c>
      <c r="D4734" s="509" t="s">
        <v>261</v>
      </c>
      <c r="E4734" s="438" t="s">
        <v>18225</v>
      </c>
      <c r="F4734" s="509" t="s">
        <v>17625</v>
      </c>
      <c r="G4734" s="439">
        <v>42601.526388888888</v>
      </c>
      <c r="H4734" s="823" t="s">
        <v>18226</v>
      </c>
      <c r="I4734" s="438" t="s">
        <v>17526</v>
      </c>
      <c r="J4734" s="824">
        <v>2</v>
      </c>
      <c r="K4734" s="824">
        <v>2</v>
      </c>
      <c r="L4734" s="824">
        <v>0</v>
      </c>
      <c r="M4734" s="825">
        <v>141112.79999999999</v>
      </c>
      <c r="N4734" s="826">
        <v>115007.08</v>
      </c>
      <c r="O4734" s="826">
        <f t="shared" si="157"/>
        <v>26105.719999999987</v>
      </c>
      <c r="P4734" s="826">
        <f t="shared" si="158"/>
        <v>18.49989511936549</v>
      </c>
      <c r="Q4734" s="438" t="s">
        <v>17346</v>
      </c>
      <c r="R4734" s="438" t="s">
        <v>17347</v>
      </c>
      <c r="S4734" s="438" t="s">
        <v>17348</v>
      </c>
      <c r="T4734" s="439">
        <v>42614.708333333328</v>
      </c>
      <c r="U4734" s="438">
        <v>0</v>
      </c>
      <c r="V4734" s="439">
        <v>42627</v>
      </c>
      <c r="W4734" s="439">
        <v>42629.114583333328</v>
      </c>
      <c r="X4734" s="823" t="s">
        <v>18227</v>
      </c>
      <c r="Y4734" s="827">
        <v>115007.08</v>
      </c>
      <c r="Z4734" s="438" t="s">
        <v>17346</v>
      </c>
      <c r="AA4734" s="443" t="s">
        <v>17347</v>
      </c>
    </row>
    <row r="4735" spans="1:27" ht="135">
      <c r="A4735" s="475" t="s">
        <v>30457</v>
      </c>
      <c r="B4735" s="1183" t="s">
        <v>17268</v>
      </c>
      <c r="C4735" s="509" t="s">
        <v>17269</v>
      </c>
      <c r="D4735" s="509" t="s">
        <v>261</v>
      </c>
      <c r="E4735" s="438" t="s">
        <v>18228</v>
      </c>
      <c r="F4735" s="509" t="s">
        <v>17638</v>
      </c>
      <c r="G4735" s="439">
        <v>42611.363888888889</v>
      </c>
      <c r="H4735" s="823" t="s">
        <v>18229</v>
      </c>
      <c r="I4735" s="438" t="s">
        <v>17383</v>
      </c>
      <c r="J4735" s="824">
        <v>2</v>
      </c>
      <c r="K4735" s="824">
        <v>2</v>
      </c>
      <c r="L4735" s="824">
        <v>0</v>
      </c>
      <c r="M4735" s="825">
        <v>53250</v>
      </c>
      <c r="N4735" s="826">
        <v>39936.25</v>
      </c>
      <c r="O4735" s="826">
        <f t="shared" si="157"/>
        <v>13313.75</v>
      </c>
      <c r="P4735" s="826">
        <f t="shared" si="158"/>
        <v>25.002347417840376</v>
      </c>
      <c r="Q4735" s="438" t="s">
        <v>18230</v>
      </c>
      <c r="R4735" s="438" t="s">
        <v>17803</v>
      </c>
      <c r="S4735" s="438" t="s">
        <v>17804</v>
      </c>
      <c r="T4735" s="439">
        <v>42624.708333333328</v>
      </c>
      <c r="U4735" s="438">
        <v>0</v>
      </c>
      <c r="V4735" s="439">
        <v>42640</v>
      </c>
      <c r="W4735" s="439">
        <v>42641.144444444442</v>
      </c>
      <c r="X4735" s="823" t="s">
        <v>18231</v>
      </c>
      <c r="Y4735" s="827">
        <v>39936.25</v>
      </c>
      <c r="Z4735" s="438" t="s">
        <v>18230</v>
      </c>
      <c r="AA4735" s="443" t="s">
        <v>17803</v>
      </c>
    </row>
    <row r="4736" spans="1:27" ht="135">
      <c r="A4736" s="475" t="s">
        <v>30458</v>
      </c>
      <c r="B4736" s="1183" t="s">
        <v>17268</v>
      </c>
      <c r="C4736" s="509" t="s">
        <v>17269</v>
      </c>
      <c r="D4736" s="509" t="s">
        <v>261</v>
      </c>
      <c r="E4736" s="438" t="s">
        <v>18232</v>
      </c>
      <c r="F4736" s="509" t="s">
        <v>17638</v>
      </c>
      <c r="G4736" s="439">
        <v>42611.365277777775</v>
      </c>
      <c r="H4736" s="823" t="s">
        <v>18233</v>
      </c>
      <c r="I4736" s="438" t="s">
        <v>17383</v>
      </c>
      <c r="J4736" s="824">
        <v>2</v>
      </c>
      <c r="K4736" s="824">
        <v>2</v>
      </c>
      <c r="L4736" s="824">
        <v>0</v>
      </c>
      <c r="M4736" s="825">
        <v>454180</v>
      </c>
      <c r="N4736" s="826">
        <v>449638.2</v>
      </c>
      <c r="O4736" s="826">
        <f t="shared" si="157"/>
        <v>4541.7999999999884</v>
      </c>
      <c r="P4736" s="826">
        <f t="shared" si="158"/>
        <v>0.99999999999999745</v>
      </c>
      <c r="Q4736" s="438" t="s">
        <v>17544</v>
      </c>
      <c r="R4736" s="438" t="s">
        <v>17545</v>
      </c>
      <c r="S4736" s="438" t="s">
        <v>17546</v>
      </c>
      <c r="T4736" s="439">
        <v>42624.708333333328</v>
      </c>
      <c r="U4736" s="438">
        <v>0</v>
      </c>
      <c r="V4736" s="439">
        <v>42640</v>
      </c>
      <c r="W4736" s="439">
        <v>42641.124305555553</v>
      </c>
      <c r="X4736" s="823" t="s">
        <v>18234</v>
      </c>
      <c r="Y4736" s="827">
        <v>449638.2</v>
      </c>
      <c r="Z4736" s="438" t="s">
        <v>17544</v>
      </c>
      <c r="AA4736" s="443" t="s">
        <v>17545</v>
      </c>
    </row>
    <row r="4737" spans="1:27" ht="135">
      <c r="A4737" s="475" t="s">
        <v>30459</v>
      </c>
      <c r="B4737" s="1183" t="s">
        <v>17268</v>
      </c>
      <c r="C4737" s="509" t="s">
        <v>17269</v>
      </c>
      <c r="D4737" s="509" t="s">
        <v>261</v>
      </c>
      <c r="E4737" s="438" t="s">
        <v>18232</v>
      </c>
      <c r="F4737" s="509" t="s">
        <v>2721</v>
      </c>
      <c r="G4737" s="439">
        <v>42611.366666666661</v>
      </c>
      <c r="H4737" s="823" t="s">
        <v>18235</v>
      </c>
      <c r="I4737" s="438" t="s">
        <v>17383</v>
      </c>
      <c r="J4737" s="824">
        <v>2</v>
      </c>
      <c r="K4737" s="824">
        <v>2</v>
      </c>
      <c r="L4737" s="824">
        <v>0</v>
      </c>
      <c r="M4737" s="825">
        <v>1058039.67</v>
      </c>
      <c r="N4737" s="826">
        <v>1047459.27</v>
      </c>
      <c r="O4737" s="826">
        <f t="shared" si="157"/>
        <v>10580.399999999907</v>
      </c>
      <c r="P4737" s="826">
        <f t="shared" si="158"/>
        <v>1.0000003118975593</v>
      </c>
      <c r="Q4737" s="438" t="s">
        <v>17544</v>
      </c>
      <c r="R4737" s="438" t="s">
        <v>17545</v>
      </c>
      <c r="S4737" s="438" t="s">
        <v>17546</v>
      </c>
      <c r="T4737" s="439">
        <v>42624.708333333328</v>
      </c>
      <c r="U4737" s="438">
        <v>0</v>
      </c>
      <c r="V4737" s="439">
        <v>42640</v>
      </c>
      <c r="W4737" s="439">
        <v>42641.1</v>
      </c>
      <c r="X4737" s="823" t="s">
        <v>18236</v>
      </c>
      <c r="Y4737" s="827">
        <v>1047459.27</v>
      </c>
      <c r="Z4737" s="438" t="s">
        <v>17544</v>
      </c>
      <c r="AA4737" s="443" t="s">
        <v>17545</v>
      </c>
    </row>
    <row r="4738" spans="1:27" ht="135">
      <c r="A4738" s="475" t="s">
        <v>30460</v>
      </c>
      <c r="B4738" s="1183" t="s">
        <v>17268</v>
      </c>
      <c r="C4738" s="509" t="s">
        <v>17269</v>
      </c>
      <c r="D4738" s="509" t="s">
        <v>261</v>
      </c>
      <c r="E4738" s="438" t="s">
        <v>18237</v>
      </c>
      <c r="F4738" s="509" t="s">
        <v>18238</v>
      </c>
      <c r="G4738" s="439">
        <v>42622.606249999997</v>
      </c>
      <c r="H4738" s="823" t="s">
        <v>18239</v>
      </c>
      <c r="I4738" s="438" t="s">
        <v>18240</v>
      </c>
      <c r="J4738" s="824">
        <v>2</v>
      </c>
      <c r="K4738" s="824">
        <v>2</v>
      </c>
      <c r="L4738" s="824">
        <v>0</v>
      </c>
      <c r="M4738" s="825">
        <v>1457383.3</v>
      </c>
      <c r="N4738" s="826" t="s">
        <v>18241</v>
      </c>
      <c r="O4738" s="826" t="e">
        <f t="shared" si="157"/>
        <v>#VALUE!</v>
      </c>
      <c r="P4738" s="826" t="e">
        <f t="shared" si="158"/>
        <v>#VALUE!</v>
      </c>
      <c r="Q4738" s="438" t="s">
        <v>18242</v>
      </c>
      <c r="R4738" s="438" t="s">
        <v>15142</v>
      </c>
      <c r="S4738" s="438" t="s">
        <v>18177</v>
      </c>
      <c r="T4738" s="439">
        <v>42635.708333333328</v>
      </c>
      <c r="U4738" s="438">
        <v>0</v>
      </c>
      <c r="V4738" s="439">
        <v>42653</v>
      </c>
      <c r="W4738" s="439">
        <v>42653.15902777778</v>
      </c>
      <c r="X4738" s="823" t="s">
        <v>18243</v>
      </c>
      <c r="Y4738" s="827">
        <v>1442809.45</v>
      </c>
      <c r="Z4738" s="438" t="s">
        <v>18244</v>
      </c>
      <c r="AA4738" s="443" t="s">
        <v>15142</v>
      </c>
    </row>
    <row r="4739" spans="1:27" ht="135">
      <c r="A4739" s="475" t="s">
        <v>30461</v>
      </c>
      <c r="B4739" s="1183" t="s">
        <v>17268</v>
      </c>
      <c r="C4739" s="509" t="s">
        <v>17269</v>
      </c>
      <c r="D4739" s="509" t="s">
        <v>261</v>
      </c>
      <c r="E4739" s="438" t="s">
        <v>18245</v>
      </c>
      <c r="F4739" s="509" t="s">
        <v>17638</v>
      </c>
      <c r="G4739" s="439">
        <v>42611.618055555555</v>
      </c>
      <c r="H4739" s="823" t="s">
        <v>18246</v>
      </c>
      <c r="I4739" s="438" t="s">
        <v>14677</v>
      </c>
      <c r="J4739" s="824">
        <v>2</v>
      </c>
      <c r="K4739" s="824">
        <v>2</v>
      </c>
      <c r="L4739" s="824">
        <v>0</v>
      </c>
      <c r="M4739" s="825">
        <v>443412</v>
      </c>
      <c r="N4739" s="826">
        <v>412362.4</v>
      </c>
      <c r="O4739" s="826">
        <f t="shared" si="157"/>
        <v>31049.599999999977</v>
      </c>
      <c r="P4739" s="826">
        <f t="shared" si="158"/>
        <v>7.0024266370779271</v>
      </c>
      <c r="Q4739" s="438" t="s">
        <v>16495</v>
      </c>
      <c r="R4739" s="438" t="s">
        <v>2987</v>
      </c>
      <c r="S4739" s="438" t="s">
        <v>17641</v>
      </c>
      <c r="T4739" s="439">
        <v>42624.708333333328</v>
      </c>
      <c r="U4739" s="438">
        <v>0</v>
      </c>
      <c r="V4739" s="439">
        <v>42640</v>
      </c>
      <c r="W4739" s="439">
        <v>42641.138194444444</v>
      </c>
      <c r="X4739" s="823" t="s">
        <v>18247</v>
      </c>
      <c r="Y4739" s="827">
        <v>412362.4</v>
      </c>
      <c r="Z4739" s="438" t="s">
        <v>16578</v>
      </c>
      <c r="AA4739" s="443" t="s">
        <v>2987</v>
      </c>
    </row>
    <row r="4740" spans="1:27" ht="135">
      <c r="A4740" s="475" t="s">
        <v>30462</v>
      </c>
      <c r="B4740" s="1183" t="s">
        <v>17268</v>
      </c>
      <c r="C4740" s="509" t="s">
        <v>17269</v>
      </c>
      <c r="D4740" s="509" t="s">
        <v>261</v>
      </c>
      <c r="E4740" s="438" t="s">
        <v>18171</v>
      </c>
      <c r="F4740" s="509" t="s">
        <v>17625</v>
      </c>
      <c r="G4740" s="439">
        <v>42613.575694444444</v>
      </c>
      <c r="H4740" s="823" t="s">
        <v>18248</v>
      </c>
      <c r="I4740" s="438" t="s">
        <v>18173</v>
      </c>
      <c r="J4740" s="824">
        <v>2</v>
      </c>
      <c r="K4740" s="824">
        <v>2</v>
      </c>
      <c r="L4740" s="824">
        <v>0</v>
      </c>
      <c r="M4740" s="825">
        <v>242045.75</v>
      </c>
      <c r="N4740" s="826">
        <v>240775</v>
      </c>
      <c r="O4740" s="826">
        <f t="shared" si="157"/>
        <v>1270.75</v>
      </c>
      <c r="P4740" s="826">
        <f t="shared" si="158"/>
        <v>0.52500405398566186</v>
      </c>
      <c r="Q4740" s="438" t="s">
        <v>18249</v>
      </c>
      <c r="R4740" s="438" t="s">
        <v>2524</v>
      </c>
      <c r="S4740" s="438" t="s">
        <v>18250</v>
      </c>
      <c r="T4740" s="439">
        <v>42628.708333333328</v>
      </c>
      <c r="U4740" s="438">
        <v>0</v>
      </c>
      <c r="V4740" s="439">
        <v>42641</v>
      </c>
      <c r="W4740" s="439">
        <v>42642.111805555556</v>
      </c>
      <c r="X4740" s="823" t="s">
        <v>18251</v>
      </c>
      <c r="Y4740" s="827">
        <v>240775</v>
      </c>
      <c r="Z4740" s="438" t="s">
        <v>18252</v>
      </c>
      <c r="AA4740" s="443" t="s">
        <v>2524</v>
      </c>
    </row>
    <row r="4741" spans="1:27" ht="135">
      <c r="A4741" s="475" t="s">
        <v>30463</v>
      </c>
      <c r="B4741" s="1183" t="s">
        <v>17268</v>
      </c>
      <c r="C4741" s="509" t="s">
        <v>17269</v>
      </c>
      <c r="D4741" s="509" t="s">
        <v>261</v>
      </c>
      <c r="E4741" s="438" t="s">
        <v>18165</v>
      </c>
      <c r="F4741" s="509" t="s">
        <v>17625</v>
      </c>
      <c r="G4741" s="439">
        <v>42613.63958333333</v>
      </c>
      <c r="H4741" s="823" t="s">
        <v>18253</v>
      </c>
      <c r="I4741" s="438" t="s">
        <v>18254</v>
      </c>
      <c r="J4741" s="824">
        <v>2</v>
      </c>
      <c r="K4741" s="824">
        <v>2</v>
      </c>
      <c r="L4741" s="824">
        <v>0</v>
      </c>
      <c r="M4741" s="825">
        <v>865921.5</v>
      </c>
      <c r="N4741" s="826">
        <v>860360</v>
      </c>
      <c r="O4741" s="826">
        <f t="shared" si="157"/>
        <v>5561.5</v>
      </c>
      <c r="P4741" s="826">
        <f t="shared" si="158"/>
        <v>0.64226376178441114</v>
      </c>
      <c r="Q4741" s="438" t="s">
        <v>18249</v>
      </c>
      <c r="R4741" s="438" t="s">
        <v>2524</v>
      </c>
      <c r="S4741" s="438" t="s">
        <v>18250</v>
      </c>
      <c r="T4741" s="439">
        <v>42628.708333333328</v>
      </c>
      <c r="U4741" s="438">
        <v>0</v>
      </c>
      <c r="V4741" s="439">
        <v>42641</v>
      </c>
      <c r="W4741" s="439">
        <v>42642.131944444445</v>
      </c>
      <c r="X4741" s="823" t="s">
        <v>18255</v>
      </c>
      <c r="Y4741" s="827">
        <v>860360</v>
      </c>
      <c r="Z4741" s="438" t="s">
        <v>18249</v>
      </c>
      <c r="AA4741" s="443" t="s">
        <v>2524</v>
      </c>
    </row>
    <row r="4742" spans="1:27" ht="135">
      <c r="A4742" s="475" t="s">
        <v>30464</v>
      </c>
      <c r="B4742" s="1183" t="s">
        <v>17268</v>
      </c>
      <c r="C4742" s="509" t="s">
        <v>17269</v>
      </c>
      <c r="D4742" s="509" t="s">
        <v>261</v>
      </c>
      <c r="E4742" s="438" t="s">
        <v>17320</v>
      </c>
      <c r="F4742" s="509" t="s">
        <v>17668</v>
      </c>
      <c r="G4742" s="439">
        <v>42621.436111111107</v>
      </c>
      <c r="H4742" s="823" t="s">
        <v>18256</v>
      </c>
      <c r="I4742" s="438" t="s">
        <v>17498</v>
      </c>
      <c r="J4742" s="824">
        <v>2</v>
      </c>
      <c r="K4742" s="824">
        <v>2</v>
      </c>
      <c r="L4742" s="824">
        <v>0</v>
      </c>
      <c r="M4742" s="825">
        <v>798414</v>
      </c>
      <c r="N4742" s="826">
        <v>790429.8</v>
      </c>
      <c r="O4742" s="826">
        <f t="shared" si="157"/>
        <v>7984.1999999999534</v>
      </c>
      <c r="P4742" s="826">
        <f t="shared" si="158"/>
        <v>1.0000075148982801</v>
      </c>
      <c r="Q4742" s="438" t="s">
        <v>17926</v>
      </c>
      <c r="R4742" s="438" t="s">
        <v>15335</v>
      </c>
      <c r="S4742" s="438" t="s">
        <v>17927</v>
      </c>
      <c r="T4742" s="439">
        <v>42634.708333333328</v>
      </c>
      <c r="U4742" s="438">
        <v>0</v>
      </c>
      <c r="V4742" s="439">
        <v>42648</v>
      </c>
      <c r="W4742" s="439">
        <v>42650.196527777778</v>
      </c>
      <c r="X4742" s="823" t="s">
        <v>18257</v>
      </c>
      <c r="Y4742" s="827">
        <v>790429.8</v>
      </c>
      <c r="Z4742" s="438" t="s">
        <v>17926</v>
      </c>
      <c r="AA4742" s="443" t="s">
        <v>15335</v>
      </c>
    </row>
    <row r="4743" spans="1:27" ht="135">
      <c r="A4743" s="475" t="s">
        <v>30465</v>
      </c>
      <c r="B4743" s="1183" t="s">
        <v>17268</v>
      </c>
      <c r="C4743" s="509" t="s">
        <v>17269</v>
      </c>
      <c r="D4743" s="509" t="s">
        <v>261</v>
      </c>
      <c r="E4743" s="438" t="s">
        <v>18258</v>
      </c>
      <c r="F4743" s="509" t="s">
        <v>18259</v>
      </c>
      <c r="G4743" s="439">
        <v>42633.632638888885</v>
      </c>
      <c r="H4743" s="823" t="s">
        <v>18260</v>
      </c>
      <c r="I4743" s="438" t="s">
        <v>18060</v>
      </c>
      <c r="J4743" s="824">
        <v>2</v>
      </c>
      <c r="K4743" s="824">
        <v>2</v>
      </c>
      <c r="L4743" s="824">
        <v>0</v>
      </c>
      <c r="M4743" s="825">
        <v>228792</v>
      </c>
      <c r="N4743" s="826">
        <v>160398.07999999999</v>
      </c>
      <c r="O4743" s="826">
        <f t="shared" si="157"/>
        <v>68393.920000000013</v>
      </c>
      <c r="P4743" s="826">
        <f t="shared" si="158"/>
        <v>29.893492779467817</v>
      </c>
      <c r="Q4743" s="438" t="s">
        <v>16906</v>
      </c>
      <c r="R4743" s="438" t="s">
        <v>15372</v>
      </c>
      <c r="S4743" s="438" t="s">
        <v>16907</v>
      </c>
      <c r="T4743" s="439">
        <v>42645.708333333328</v>
      </c>
      <c r="U4743" s="438">
        <v>0</v>
      </c>
      <c r="V4743" s="439">
        <v>42657</v>
      </c>
      <c r="W4743" s="439">
        <v>42657.154166666667</v>
      </c>
      <c r="X4743" s="823" t="s">
        <v>18261</v>
      </c>
      <c r="Y4743" s="827">
        <v>160398.07999999999</v>
      </c>
      <c r="Z4743" s="438" t="s">
        <v>16906</v>
      </c>
      <c r="AA4743" s="443" t="s">
        <v>15372</v>
      </c>
    </row>
    <row r="4744" spans="1:27" ht="135">
      <c r="A4744" s="475" t="s">
        <v>30466</v>
      </c>
      <c r="B4744" s="1183" t="s">
        <v>17268</v>
      </c>
      <c r="C4744" s="509" t="s">
        <v>17269</v>
      </c>
      <c r="D4744" s="509" t="s">
        <v>261</v>
      </c>
      <c r="E4744" s="438" t="s">
        <v>18262</v>
      </c>
      <c r="F4744" s="509" t="s">
        <v>16881</v>
      </c>
      <c r="G4744" s="439">
        <v>42635.611111111109</v>
      </c>
      <c r="H4744" s="823" t="s">
        <v>18263</v>
      </c>
      <c r="I4744" s="438" t="s">
        <v>18060</v>
      </c>
      <c r="J4744" s="824">
        <v>2</v>
      </c>
      <c r="K4744" s="824">
        <v>2</v>
      </c>
      <c r="L4744" s="824">
        <v>0</v>
      </c>
      <c r="M4744" s="825">
        <v>215551.01</v>
      </c>
      <c r="N4744" s="826" t="s">
        <v>18264</v>
      </c>
      <c r="O4744" s="826" t="e">
        <f t="shared" si="157"/>
        <v>#VALUE!</v>
      </c>
      <c r="P4744" s="826" t="e">
        <f t="shared" si="158"/>
        <v>#VALUE!</v>
      </c>
      <c r="Q4744" s="438" t="s">
        <v>17305</v>
      </c>
      <c r="R4744" s="438" t="s">
        <v>15079</v>
      </c>
      <c r="S4744" s="438" t="s">
        <v>17615</v>
      </c>
      <c r="T4744" s="439">
        <v>42649.708333333328</v>
      </c>
      <c r="U4744" s="438">
        <v>0</v>
      </c>
      <c r="V4744" s="439">
        <v>42661</v>
      </c>
      <c r="W4744" s="439">
        <v>42661.329861111109</v>
      </c>
      <c r="X4744" s="823" t="s">
        <v>18265</v>
      </c>
      <c r="Y4744" s="827">
        <v>170000</v>
      </c>
      <c r="Z4744" s="438" t="s">
        <v>17305</v>
      </c>
      <c r="AA4744" s="443" t="s">
        <v>15079</v>
      </c>
    </row>
    <row r="4745" spans="1:27" ht="135">
      <c r="A4745" s="475" t="s">
        <v>30467</v>
      </c>
      <c r="B4745" s="1183" t="s">
        <v>17268</v>
      </c>
      <c r="C4745" s="509" t="s">
        <v>17269</v>
      </c>
      <c r="D4745" s="509" t="s">
        <v>261</v>
      </c>
      <c r="E4745" s="438" t="s">
        <v>18158</v>
      </c>
      <c r="F4745" s="509" t="s">
        <v>4076</v>
      </c>
      <c r="G4745" s="439">
        <v>42639.556944444441</v>
      </c>
      <c r="H4745" s="823" t="s">
        <v>18266</v>
      </c>
      <c r="I4745" s="438" t="s">
        <v>14294</v>
      </c>
      <c r="J4745" s="824">
        <v>2</v>
      </c>
      <c r="K4745" s="824">
        <v>2</v>
      </c>
      <c r="L4745" s="824">
        <v>0</v>
      </c>
      <c r="M4745" s="825">
        <v>158099.67000000001</v>
      </c>
      <c r="N4745" s="826">
        <v>156518.67000000001</v>
      </c>
      <c r="O4745" s="826">
        <f t="shared" si="157"/>
        <v>1581</v>
      </c>
      <c r="P4745" s="826">
        <f t="shared" si="158"/>
        <v>1.0000020872908841</v>
      </c>
      <c r="Q4745" s="438" t="s">
        <v>17474</v>
      </c>
      <c r="R4745" s="438" t="s">
        <v>15432</v>
      </c>
      <c r="S4745" s="438" t="s">
        <v>18267</v>
      </c>
      <c r="T4745" s="439">
        <v>42652.708333333328</v>
      </c>
      <c r="U4745" s="438">
        <v>0</v>
      </c>
      <c r="V4745" s="439">
        <v>42668</v>
      </c>
      <c r="W4745" s="439">
        <v>42668.165277777778</v>
      </c>
      <c r="X4745" s="823" t="s">
        <v>18268</v>
      </c>
      <c r="Y4745" s="827">
        <v>156518.67000000001</v>
      </c>
      <c r="Z4745" s="438" t="s">
        <v>17474</v>
      </c>
      <c r="AA4745" s="443" t="s">
        <v>15432</v>
      </c>
    </row>
    <row r="4746" spans="1:27" ht="135">
      <c r="A4746" s="475" t="s">
        <v>30468</v>
      </c>
      <c r="B4746" s="1183" t="s">
        <v>17268</v>
      </c>
      <c r="C4746" s="509" t="s">
        <v>17269</v>
      </c>
      <c r="D4746" s="509" t="s">
        <v>261</v>
      </c>
      <c r="E4746" s="438" t="s">
        <v>18269</v>
      </c>
      <c r="F4746" s="509" t="s">
        <v>17695</v>
      </c>
      <c r="G4746" s="439">
        <v>42639.560416666667</v>
      </c>
      <c r="H4746" s="823" t="s">
        <v>18270</v>
      </c>
      <c r="I4746" s="438" t="s">
        <v>17337</v>
      </c>
      <c r="J4746" s="824">
        <v>2</v>
      </c>
      <c r="K4746" s="824">
        <v>2</v>
      </c>
      <c r="L4746" s="824">
        <v>0</v>
      </c>
      <c r="M4746" s="825">
        <v>2117500</v>
      </c>
      <c r="N4746" s="826">
        <v>1588125</v>
      </c>
      <c r="O4746" s="826">
        <f t="shared" si="157"/>
        <v>529375</v>
      </c>
      <c r="P4746" s="826">
        <f t="shared" si="158"/>
        <v>25</v>
      </c>
      <c r="Q4746" s="438" t="s">
        <v>16206</v>
      </c>
      <c r="R4746" s="438" t="s">
        <v>15416</v>
      </c>
      <c r="S4746" s="438" t="s">
        <v>17531</v>
      </c>
      <c r="T4746" s="439">
        <v>42652.708333333328</v>
      </c>
      <c r="U4746" s="438">
        <v>0</v>
      </c>
      <c r="V4746" s="439">
        <v>42664</v>
      </c>
      <c r="W4746" s="439">
        <v>42664.163194444445</v>
      </c>
      <c r="X4746" s="823" t="s">
        <v>18271</v>
      </c>
      <c r="Y4746" s="827">
        <v>1588125</v>
      </c>
      <c r="Z4746" s="438" t="s">
        <v>16544</v>
      </c>
      <c r="AA4746" s="443" t="s">
        <v>15416</v>
      </c>
    </row>
    <row r="4747" spans="1:27" ht="135">
      <c r="A4747" s="475" t="s">
        <v>30469</v>
      </c>
      <c r="B4747" s="1183" t="s">
        <v>17268</v>
      </c>
      <c r="C4747" s="509" t="s">
        <v>17269</v>
      </c>
      <c r="D4747" s="509" t="s">
        <v>261</v>
      </c>
      <c r="E4747" s="438" t="s">
        <v>17481</v>
      </c>
      <c r="F4747" s="509" t="s">
        <v>17695</v>
      </c>
      <c r="G4747" s="439">
        <v>42639.581249999996</v>
      </c>
      <c r="H4747" s="823" t="s">
        <v>18272</v>
      </c>
      <c r="I4747" s="438" t="s">
        <v>17685</v>
      </c>
      <c r="J4747" s="824">
        <v>2</v>
      </c>
      <c r="K4747" s="824">
        <v>2</v>
      </c>
      <c r="L4747" s="824">
        <v>0</v>
      </c>
      <c r="M4747" s="825">
        <v>2728500</v>
      </c>
      <c r="N4747" s="826" t="s">
        <v>18273</v>
      </c>
      <c r="O4747" s="826" t="e">
        <f t="shared" si="157"/>
        <v>#VALUE!</v>
      </c>
      <c r="P4747" s="826" t="e">
        <f t="shared" si="158"/>
        <v>#VALUE!</v>
      </c>
      <c r="Q4747" s="438" t="s">
        <v>18274</v>
      </c>
      <c r="R4747" s="438" t="s">
        <v>14696</v>
      </c>
      <c r="S4747" s="438" t="s">
        <v>18275</v>
      </c>
      <c r="T4747" s="439">
        <v>42652.708333333328</v>
      </c>
      <c r="U4747" s="438">
        <v>0</v>
      </c>
      <c r="V4747" s="439">
        <v>42668</v>
      </c>
      <c r="W4747" s="439">
        <v>42668.219444444439</v>
      </c>
      <c r="X4747" s="823" t="s">
        <v>18276</v>
      </c>
      <c r="Y4747" s="827">
        <v>2701215</v>
      </c>
      <c r="Z4747" s="438" t="s">
        <v>18274</v>
      </c>
      <c r="AA4747" s="443" t="s">
        <v>14696</v>
      </c>
    </row>
    <row r="4748" spans="1:27" ht="135">
      <c r="A4748" s="475" t="s">
        <v>30470</v>
      </c>
      <c r="B4748" s="1183" t="s">
        <v>17268</v>
      </c>
      <c r="C4748" s="509" t="s">
        <v>17269</v>
      </c>
      <c r="D4748" s="509" t="s">
        <v>261</v>
      </c>
      <c r="E4748" s="438" t="s">
        <v>18074</v>
      </c>
      <c r="F4748" s="509" t="s">
        <v>6667</v>
      </c>
      <c r="G4748" s="439">
        <v>42640.425694444442</v>
      </c>
      <c r="H4748" s="823" t="s">
        <v>18277</v>
      </c>
      <c r="I4748" s="438" t="s">
        <v>18278</v>
      </c>
      <c r="J4748" s="824">
        <v>2</v>
      </c>
      <c r="K4748" s="824">
        <v>2</v>
      </c>
      <c r="L4748" s="824">
        <v>0</v>
      </c>
      <c r="M4748" s="825">
        <v>1231196.81</v>
      </c>
      <c r="N4748" s="826">
        <v>670000</v>
      </c>
      <c r="O4748" s="826">
        <f t="shared" si="157"/>
        <v>561196.81000000006</v>
      </c>
      <c r="P4748" s="826">
        <f t="shared" si="158"/>
        <v>45.581405461893624</v>
      </c>
      <c r="Q4748" s="438" t="s">
        <v>18279</v>
      </c>
      <c r="R4748" s="438" t="s">
        <v>18280</v>
      </c>
      <c r="S4748" s="438" t="s">
        <v>18281</v>
      </c>
      <c r="T4748" s="439">
        <v>42652.708333333328</v>
      </c>
      <c r="U4748" s="438">
        <v>0</v>
      </c>
      <c r="V4748" s="439">
        <v>42668</v>
      </c>
      <c r="W4748" s="439">
        <v>42668.149305555555</v>
      </c>
      <c r="X4748" s="823" t="s">
        <v>18282</v>
      </c>
      <c r="Y4748" s="827">
        <v>670000</v>
      </c>
      <c r="Z4748" s="438" t="s">
        <v>18279</v>
      </c>
      <c r="AA4748" s="443" t="s">
        <v>18280</v>
      </c>
    </row>
    <row r="4749" spans="1:27" ht="135">
      <c r="A4749" s="475" t="s">
        <v>30471</v>
      </c>
      <c r="B4749" s="1183" t="s">
        <v>17268</v>
      </c>
      <c r="C4749" s="509" t="s">
        <v>17269</v>
      </c>
      <c r="D4749" s="509" t="s">
        <v>261</v>
      </c>
      <c r="E4749" s="438" t="s">
        <v>18283</v>
      </c>
      <c r="F4749" s="829">
        <v>42655.627083333333</v>
      </c>
      <c r="G4749" s="830">
        <v>42667.228472222203</v>
      </c>
      <c r="H4749" s="823" t="s">
        <v>18284</v>
      </c>
      <c r="I4749" s="438" t="s">
        <v>13734</v>
      </c>
      <c r="J4749" s="824">
        <v>2</v>
      </c>
      <c r="K4749" s="824">
        <v>2</v>
      </c>
      <c r="L4749" s="824">
        <v>0</v>
      </c>
      <c r="M4749" s="825">
        <v>166866</v>
      </c>
      <c r="N4749" s="826">
        <v>163528.68</v>
      </c>
      <c r="O4749" s="826">
        <f t="shared" si="157"/>
        <v>3337.320000000007</v>
      </c>
      <c r="P4749" s="826">
        <f t="shared" si="158"/>
        <v>2.000000000000004</v>
      </c>
      <c r="Q4749" s="438" t="s">
        <v>16192</v>
      </c>
      <c r="R4749" s="438" t="s">
        <v>2987</v>
      </c>
      <c r="S4749" s="438" t="s">
        <v>17324</v>
      </c>
      <c r="T4749" s="439">
        <v>42685.413741122698</v>
      </c>
      <c r="U4749" s="438">
        <v>0</v>
      </c>
      <c r="V4749" s="439">
        <v>42696.211393715297</v>
      </c>
      <c r="W4749" s="439">
        <v>42698</v>
      </c>
      <c r="X4749" s="823" t="s">
        <v>18285</v>
      </c>
      <c r="Y4749" s="827">
        <v>163528.68</v>
      </c>
      <c r="Z4749" s="438" t="s">
        <v>16192</v>
      </c>
      <c r="AA4749" s="443" t="s">
        <v>2987</v>
      </c>
    </row>
    <row r="4750" spans="1:27" ht="135">
      <c r="A4750" s="475" t="s">
        <v>30472</v>
      </c>
      <c r="B4750" s="1183" t="s">
        <v>17268</v>
      </c>
      <c r="C4750" s="509" t="s">
        <v>17269</v>
      </c>
      <c r="D4750" s="509" t="s">
        <v>261</v>
      </c>
      <c r="E4750" s="438" t="s">
        <v>18286</v>
      </c>
      <c r="F4750" s="829">
        <v>42655.627083333333</v>
      </c>
      <c r="G4750" s="830">
        <v>42676.289583333302</v>
      </c>
      <c r="H4750" s="823" t="s">
        <v>18287</v>
      </c>
      <c r="I4750" s="438" t="s">
        <v>14340</v>
      </c>
      <c r="J4750" s="824">
        <v>2</v>
      </c>
      <c r="K4750" s="824">
        <v>2</v>
      </c>
      <c r="L4750" s="824">
        <v>0</v>
      </c>
      <c r="M4750" s="825">
        <v>439656</v>
      </c>
      <c r="N4750" s="826">
        <v>426466.02</v>
      </c>
      <c r="O4750" s="826">
        <f t="shared" si="157"/>
        <v>13189.979999999981</v>
      </c>
      <c r="P4750" s="826">
        <f t="shared" si="158"/>
        <v>3.0000682351656707</v>
      </c>
      <c r="Q4750" s="438" t="s">
        <v>16192</v>
      </c>
      <c r="R4750" s="438" t="s">
        <v>2987</v>
      </c>
      <c r="S4750" s="438" t="s">
        <v>17324</v>
      </c>
      <c r="T4750" s="439">
        <v>42688.3711485764</v>
      </c>
      <c r="U4750" s="438">
        <v>0</v>
      </c>
      <c r="V4750" s="439">
        <v>42704.246183946801</v>
      </c>
      <c r="W4750" s="439">
        <v>42705</v>
      </c>
      <c r="X4750" s="823" t="s">
        <v>18288</v>
      </c>
      <c r="Y4750" s="827">
        <v>426466.02</v>
      </c>
      <c r="Z4750" s="438" t="s">
        <v>16192</v>
      </c>
      <c r="AA4750" s="443" t="s">
        <v>2987</v>
      </c>
    </row>
    <row r="4751" spans="1:27" ht="135">
      <c r="A4751" s="475" t="s">
        <v>30473</v>
      </c>
      <c r="B4751" s="1183" t="s">
        <v>17268</v>
      </c>
      <c r="C4751" s="509" t="s">
        <v>17269</v>
      </c>
      <c r="D4751" s="509" t="s">
        <v>261</v>
      </c>
      <c r="E4751" s="438" t="s">
        <v>18289</v>
      </c>
      <c r="F4751" s="829">
        <v>42646.5625</v>
      </c>
      <c r="G4751" s="830">
        <v>42676.327083333301</v>
      </c>
      <c r="H4751" s="823" t="s">
        <v>18290</v>
      </c>
      <c r="I4751" s="438" t="s">
        <v>18291</v>
      </c>
      <c r="J4751" s="824">
        <v>2</v>
      </c>
      <c r="K4751" s="824">
        <v>2</v>
      </c>
      <c r="L4751" s="824">
        <v>0</v>
      </c>
      <c r="M4751" s="825">
        <v>3177399.6</v>
      </c>
      <c r="N4751" s="826">
        <v>2383049.6</v>
      </c>
      <c r="O4751" s="826">
        <f t="shared" si="157"/>
        <v>794350</v>
      </c>
      <c r="P4751" s="826">
        <f t="shared" si="158"/>
        <v>25.000003147227687</v>
      </c>
      <c r="Q4751" s="438" t="s">
        <v>16799</v>
      </c>
      <c r="R4751" s="438" t="s">
        <v>15416</v>
      </c>
      <c r="S4751" s="438" t="s">
        <v>17329</v>
      </c>
      <c r="T4751" s="439">
        <v>42702.705709571797</v>
      </c>
      <c r="U4751" s="438">
        <v>0</v>
      </c>
      <c r="V4751" s="439">
        <v>42717.472746261599</v>
      </c>
      <c r="W4751" s="439">
        <v>42719</v>
      </c>
      <c r="X4751" s="823" t="s">
        <v>18292</v>
      </c>
      <c r="Y4751" s="827">
        <v>2383049.6</v>
      </c>
      <c r="Z4751" s="438" t="s">
        <v>16799</v>
      </c>
      <c r="AA4751" s="443" t="s">
        <v>15416</v>
      </c>
    </row>
    <row r="4752" spans="1:27" ht="135">
      <c r="A4752" s="475" t="s">
        <v>30474</v>
      </c>
      <c r="B4752" s="1183" t="s">
        <v>17268</v>
      </c>
      <c r="C4752" s="509" t="s">
        <v>17269</v>
      </c>
      <c r="D4752" s="509" t="s">
        <v>261</v>
      </c>
      <c r="E4752" s="438" t="s">
        <v>18293</v>
      </c>
      <c r="F4752" s="829">
        <v>42671.410416666666</v>
      </c>
      <c r="G4752" s="439">
        <v>42683.354861111096</v>
      </c>
      <c r="H4752" s="823" t="s">
        <v>18294</v>
      </c>
      <c r="I4752" s="438" t="s">
        <v>1340</v>
      </c>
      <c r="J4752" s="824">
        <v>2</v>
      </c>
      <c r="K4752" s="824">
        <v>2</v>
      </c>
      <c r="L4752" s="824">
        <v>0</v>
      </c>
      <c r="M4752" s="825">
        <v>236808</v>
      </c>
      <c r="N4752" s="826">
        <v>228519.72</v>
      </c>
      <c r="O4752" s="826">
        <f t="shared" si="157"/>
        <v>8288.2799999999988</v>
      </c>
      <c r="P4752" s="826">
        <f t="shared" si="158"/>
        <v>3.4999999999999996</v>
      </c>
      <c r="Q4752" s="438" t="s">
        <v>18295</v>
      </c>
      <c r="R4752" s="438" t="s">
        <v>18086</v>
      </c>
      <c r="S4752" s="438" t="s">
        <v>18087</v>
      </c>
      <c r="T4752" s="439">
        <v>42696.2681836806</v>
      </c>
      <c r="U4752" s="438">
        <v>0</v>
      </c>
      <c r="V4752" s="439">
        <v>42710.204792592602</v>
      </c>
      <c r="W4752" s="439">
        <v>42711</v>
      </c>
      <c r="X4752" s="823" t="s">
        <v>18296</v>
      </c>
      <c r="Y4752" s="827">
        <v>228519.72</v>
      </c>
      <c r="Z4752" s="438" t="s">
        <v>18295</v>
      </c>
      <c r="AA4752" s="443" t="s">
        <v>18086</v>
      </c>
    </row>
    <row r="4753" spans="1:27" ht="135">
      <c r="A4753" s="475" t="s">
        <v>30475</v>
      </c>
      <c r="B4753" s="1183" t="s">
        <v>17268</v>
      </c>
      <c r="C4753" s="509" t="s">
        <v>17269</v>
      </c>
      <c r="D4753" s="509" t="s">
        <v>261</v>
      </c>
      <c r="E4753" s="438" t="s">
        <v>18297</v>
      </c>
      <c r="F4753" s="829">
        <v>42675.397916666661</v>
      </c>
      <c r="G4753" s="439">
        <v>42689.311111111099</v>
      </c>
      <c r="H4753" s="823" t="s">
        <v>18298</v>
      </c>
      <c r="I4753" s="438" t="s">
        <v>18299</v>
      </c>
      <c r="J4753" s="824">
        <v>2</v>
      </c>
      <c r="K4753" s="824">
        <v>2</v>
      </c>
      <c r="L4753" s="824">
        <v>0</v>
      </c>
      <c r="M4753" s="825">
        <v>4286468</v>
      </c>
      <c r="N4753" s="826">
        <v>3257707.66</v>
      </c>
      <c r="O4753" s="826">
        <f t="shared" si="157"/>
        <v>1028760.3399999999</v>
      </c>
      <c r="P4753" s="826">
        <f t="shared" si="158"/>
        <v>24.000187100428601</v>
      </c>
      <c r="Q4753" s="438" t="s">
        <v>18300</v>
      </c>
      <c r="R4753" s="438" t="s">
        <v>14696</v>
      </c>
      <c r="S4753" s="438" t="s">
        <v>18275</v>
      </c>
      <c r="T4753" s="439">
        <v>42716.488018020798</v>
      </c>
      <c r="U4753" s="438">
        <v>0</v>
      </c>
      <c r="V4753" s="439">
        <v>42731.223260532402</v>
      </c>
      <c r="W4753" s="439">
        <v>42732</v>
      </c>
      <c r="X4753" s="823" t="s">
        <v>18301</v>
      </c>
      <c r="Y4753" s="827">
        <v>2769051.52</v>
      </c>
      <c r="Z4753" s="438" t="s">
        <v>18300</v>
      </c>
      <c r="AA4753" s="443" t="s">
        <v>14696</v>
      </c>
    </row>
    <row r="4754" spans="1:27" ht="135">
      <c r="A4754" s="475" t="s">
        <v>30476</v>
      </c>
      <c r="B4754" s="1183" t="s">
        <v>17268</v>
      </c>
      <c r="C4754" s="509" t="s">
        <v>17269</v>
      </c>
      <c r="D4754" s="509" t="s">
        <v>261</v>
      </c>
      <c r="E4754" s="438" t="s">
        <v>18302</v>
      </c>
      <c r="F4754" s="829">
        <v>42674.384722222218</v>
      </c>
      <c r="G4754" s="439">
        <v>42691.471527777801</v>
      </c>
      <c r="H4754" s="823" t="s">
        <v>18303</v>
      </c>
      <c r="I4754" s="438" t="s">
        <v>1189</v>
      </c>
      <c r="J4754" s="824">
        <v>2</v>
      </c>
      <c r="K4754" s="824">
        <v>2</v>
      </c>
      <c r="L4754" s="824">
        <v>0</v>
      </c>
      <c r="M4754" s="825">
        <v>832200</v>
      </c>
      <c r="N4754" s="826">
        <v>828039</v>
      </c>
      <c r="O4754" s="826">
        <f t="shared" si="157"/>
        <v>4161</v>
      </c>
      <c r="P4754" s="826">
        <f t="shared" si="158"/>
        <v>0.5</v>
      </c>
      <c r="Q4754" s="438" t="s">
        <v>18304</v>
      </c>
      <c r="R4754" s="438" t="s">
        <v>18305</v>
      </c>
      <c r="S4754" s="438" t="s">
        <v>18306</v>
      </c>
      <c r="T4754" s="439">
        <v>42705.436091701398</v>
      </c>
      <c r="U4754" s="438">
        <v>0</v>
      </c>
      <c r="V4754" s="439">
        <v>42718.4254814468</v>
      </c>
      <c r="W4754" s="439">
        <v>42718.4254814468</v>
      </c>
      <c r="X4754" s="823" t="s">
        <v>18307</v>
      </c>
      <c r="Y4754" s="827">
        <v>828039</v>
      </c>
      <c r="Z4754" s="438" t="s">
        <v>18304</v>
      </c>
      <c r="AA4754" s="443" t="s">
        <v>18305</v>
      </c>
    </row>
    <row r="4755" spans="1:27" ht="135">
      <c r="A4755" s="475" t="s">
        <v>30477</v>
      </c>
      <c r="B4755" s="1183" t="s">
        <v>17268</v>
      </c>
      <c r="C4755" s="509" t="s">
        <v>17269</v>
      </c>
      <c r="D4755" s="509" t="s">
        <v>261</v>
      </c>
      <c r="E4755" s="438" t="s">
        <v>18308</v>
      </c>
      <c r="F4755" s="829">
        <v>42675.568055555552</v>
      </c>
      <c r="G4755" s="439">
        <v>42692.287499999999</v>
      </c>
      <c r="H4755" s="823" t="s">
        <v>18309</v>
      </c>
      <c r="I4755" s="438" t="s">
        <v>14849</v>
      </c>
      <c r="J4755" s="824">
        <v>2</v>
      </c>
      <c r="K4755" s="824">
        <v>2</v>
      </c>
      <c r="L4755" s="824">
        <v>0</v>
      </c>
      <c r="M4755" s="825">
        <v>806600.04</v>
      </c>
      <c r="N4755" s="826">
        <v>802567.04</v>
      </c>
      <c r="O4755" s="826">
        <f t="shared" si="157"/>
        <v>4033</v>
      </c>
      <c r="P4755" s="826">
        <f t="shared" si="158"/>
        <v>0.49999997520456357</v>
      </c>
      <c r="Q4755" s="438" t="s">
        <v>18310</v>
      </c>
      <c r="R4755" s="438" t="s">
        <v>18311</v>
      </c>
      <c r="S4755" s="438" t="s">
        <v>18312</v>
      </c>
      <c r="T4755" s="439">
        <v>42706.406513773101</v>
      </c>
      <c r="U4755" s="438">
        <v>0</v>
      </c>
      <c r="V4755" s="439">
        <v>42718.433283333303</v>
      </c>
      <c r="W4755" s="439">
        <v>42718.433283333303</v>
      </c>
      <c r="X4755" s="823" t="s">
        <v>18313</v>
      </c>
      <c r="Y4755" s="827">
        <v>802567.04</v>
      </c>
      <c r="Z4755" s="438" t="s">
        <v>18310</v>
      </c>
      <c r="AA4755" s="443" t="s">
        <v>18311</v>
      </c>
    </row>
    <row r="4756" spans="1:27" ht="135">
      <c r="A4756" s="475" t="s">
        <v>30478</v>
      </c>
      <c r="B4756" s="1183" t="s">
        <v>17268</v>
      </c>
      <c r="C4756" s="509" t="s">
        <v>17269</v>
      </c>
      <c r="D4756" s="509" t="s">
        <v>261</v>
      </c>
      <c r="E4756" s="438" t="s">
        <v>18314</v>
      </c>
      <c r="F4756" s="829">
        <v>42674.384722222218</v>
      </c>
      <c r="G4756" s="439">
        <v>42692.389583333301</v>
      </c>
      <c r="H4756" s="823" t="s">
        <v>18315</v>
      </c>
      <c r="I4756" s="438" t="s">
        <v>18316</v>
      </c>
      <c r="J4756" s="824">
        <v>2</v>
      </c>
      <c r="K4756" s="824">
        <v>2</v>
      </c>
      <c r="L4756" s="824">
        <v>0</v>
      </c>
      <c r="M4756" s="825">
        <v>895353.03</v>
      </c>
      <c r="N4756" s="826">
        <v>720759</v>
      </c>
      <c r="O4756" s="826">
        <f t="shared" ref="O4756:O4819" si="159">M4756-N4756</f>
        <v>174594.03000000003</v>
      </c>
      <c r="P4756" s="826">
        <f t="shared" ref="P4756:P4819" si="160">(O4756*100)/M4756</f>
        <v>19.500021125745231</v>
      </c>
      <c r="Q4756" s="438" t="s">
        <v>18317</v>
      </c>
      <c r="R4756" s="438" t="s">
        <v>17204</v>
      </c>
      <c r="S4756" s="438" t="s">
        <v>18318</v>
      </c>
      <c r="T4756" s="439">
        <v>42706.4463573264</v>
      </c>
      <c r="U4756" s="438">
        <v>0</v>
      </c>
      <c r="V4756" s="439">
        <v>42718.454956018497</v>
      </c>
      <c r="W4756" s="439">
        <v>42718.454956018497</v>
      </c>
      <c r="X4756" s="823" t="s">
        <v>18319</v>
      </c>
      <c r="Y4756" s="827">
        <v>720759</v>
      </c>
      <c r="Z4756" s="438" t="s">
        <v>18317</v>
      </c>
      <c r="AA4756" s="443" t="s">
        <v>17204</v>
      </c>
    </row>
    <row r="4757" spans="1:27" ht="135">
      <c r="A4757" s="475" t="s">
        <v>30479</v>
      </c>
      <c r="B4757" s="1183" t="s">
        <v>17268</v>
      </c>
      <c r="C4757" s="509" t="s">
        <v>17269</v>
      </c>
      <c r="D4757" s="509" t="s">
        <v>261</v>
      </c>
      <c r="E4757" s="438" t="s">
        <v>18320</v>
      </c>
      <c r="F4757" s="829">
        <v>42675.568055555552</v>
      </c>
      <c r="G4757" s="439">
        <v>42695.438888888901</v>
      </c>
      <c r="H4757" s="823" t="s">
        <v>18321</v>
      </c>
      <c r="I4757" s="438" t="s">
        <v>18322</v>
      </c>
      <c r="J4757" s="824">
        <v>2</v>
      </c>
      <c r="K4757" s="824">
        <v>2</v>
      </c>
      <c r="L4757" s="824">
        <v>0</v>
      </c>
      <c r="M4757" s="825">
        <v>156792</v>
      </c>
      <c r="N4757" s="826">
        <v>141112.79999999999</v>
      </c>
      <c r="O4757" s="826">
        <f t="shared" si="159"/>
        <v>15679.200000000012</v>
      </c>
      <c r="P4757" s="826">
        <f t="shared" si="160"/>
        <v>10.000000000000007</v>
      </c>
      <c r="Q4757" s="438" t="s">
        <v>17741</v>
      </c>
      <c r="R4757" s="438" t="s">
        <v>17347</v>
      </c>
      <c r="S4757" s="438" t="s">
        <v>17742</v>
      </c>
      <c r="T4757" s="439">
        <v>42709.364887384298</v>
      </c>
      <c r="U4757" s="438">
        <v>0</v>
      </c>
      <c r="V4757" s="439">
        <v>42720.376166053204</v>
      </c>
      <c r="W4757" s="439">
        <v>42720</v>
      </c>
      <c r="X4757" s="823" t="s">
        <v>18323</v>
      </c>
      <c r="Y4757" s="827">
        <v>141112.79999999999</v>
      </c>
      <c r="Z4757" s="438" t="s">
        <v>17741</v>
      </c>
      <c r="AA4757" s="443" t="s">
        <v>17347</v>
      </c>
    </row>
    <row r="4758" spans="1:27" ht="135">
      <c r="A4758" s="475" t="s">
        <v>30480</v>
      </c>
      <c r="B4758" s="1183" t="s">
        <v>17268</v>
      </c>
      <c r="C4758" s="509" t="s">
        <v>17269</v>
      </c>
      <c r="D4758" s="509" t="s">
        <v>261</v>
      </c>
      <c r="E4758" s="438" t="s">
        <v>18324</v>
      </c>
      <c r="F4758" s="829">
        <v>42674.384722222218</v>
      </c>
      <c r="G4758" s="439">
        <v>42696.348611111098</v>
      </c>
      <c r="H4758" s="823" t="s">
        <v>18325</v>
      </c>
      <c r="I4758" s="438" t="s">
        <v>18326</v>
      </c>
      <c r="J4758" s="824">
        <v>2</v>
      </c>
      <c r="K4758" s="824">
        <v>2</v>
      </c>
      <c r="L4758" s="824">
        <v>0</v>
      </c>
      <c r="M4758" s="825">
        <v>532640</v>
      </c>
      <c r="N4758" s="826">
        <v>529976.80000000005</v>
      </c>
      <c r="O4758" s="826">
        <f t="shared" si="159"/>
        <v>2663.1999999999534</v>
      </c>
      <c r="P4758" s="826">
        <f t="shared" si="160"/>
        <v>0.49999999999999128</v>
      </c>
      <c r="Q4758" s="438" t="s">
        <v>17628</v>
      </c>
      <c r="R4758" s="438" t="s">
        <v>17629</v>
      </c>
      <c r="S4758" s="438" t="s">
        <v>17630</v>
      </c>
      <c r="T4758" s="439">
        <v>42709.372187499997</v>
      </c>
      <c r="U4758" s="438">
        <v>0</v>
      </c>
      <c r="V4758" s="439">
        <v>42723.232361955997</v>
      </c>
      <c r="W4758" s="439">
        <v>42723.232361955997</v>
      </c>
      <c r="X4758" s="823" t="s">
        <v>18327</v>
      </c>
      <c r="Y4758" s="827">
        <v>529976.80000000005</v>
      </c>
      <c r="Z4758" s="438" t="s">
        <v>17628</v>
      </c>
      <c r="AA4758" s="443" t="s">
        <v>17629</v>
      </c>
    </row>
    <row r="4759" spans="1:27" ht="135">
      <c r="A4759" s="475" t="s">
        <v>30481</v>
      </c>
      <c r="B4759" s="1183" t="s">
        <v>17268</v>
      </c>
      <c r="C4759" s="509" t="s">
        <v>17269</v>
      </c>
      <c r="D4759" s="509" t="s">
        <v>261</v>
      </c>
      <c r="E4759" s="438" t="s">
        <v>18328</v>
      </c>
      <c r="F4759" s="829">
        <v>42674.384722222218</v>
      </c>
      <c r="G4759" s="439">
        <v>42696.454861111102</v>
      </c>
      <c r="H4759" s="823" t="s">
        <v>18329</v>
      </c>
      <c r="I4759" s="438" t="s">
        <v>18330</v>
      </c>
      <c r="J4759" s="824">
        <v>2</v>
      </c>
      <c r="K4759" s="824">
        <v>2</v>
      </c>
      <c r="L4759" s="824">
        <v>0</v>
      </c>
      <c r="M4759" s="825">
        <v>94084.85</v>
      </c>
      <c r="N4759" s="826">
        <v>90791.91</v>
      </c>
      <c r="O4759" s="826">
        <f t="shared" si="159"/>
        <v>3292.9400000000023</v>
      </c>
      <c r="P4759" s="826">
        <f t="shared" si="160"/>
        <v>3.4999683796062833</v>
      </c>
      <c r="Q4759" s="438" t="s">
        <v>17628</v>
      </c>
      <c r="R4759" s="438" t="s">
        <v>17629</v>
      </c>
      <c r="S4759" s="438" t="s">
        <v>17630</v>
      </c>
      <c r="T4759" s="439">
        <v>42709.485373877302</v>
      </c>
      <c r="U4759" s="438">
        <v>0</v>
      </c>
      <c r="V4759" s="439">
        <v>42723.235214664397</v>
      </c>
      <c r="W4759" s="439">
        <v>42723.235214664397</v>
      </c>
      <c r="X4759" s="823" t="s">
        <v>18331</v>
      </c>
      <c r="Y4759" s="827">
        <v>90791.91</v>
      </c>
      <c r="Z4759" s="438" t="s">
        <v>17628</v>
      </c>
      <c r="AA4759" s="443" t="s">
        <v>17629</v>
      </c>
    </row>
    <row r="4760" spans="1:27" ht="135">
      <c r="A4760" s="475" t="s">
        <v>30482</v>
      </c>
      <c r="B4760" s="1183" t="s">
        <v>17268</v>
      </c>
      <c r="C4760" s="509" t="s">
        <v>17269</v>
      </c>
      <c r="D4760" s="509" t="s">
        <v>261</v>
      </c>
      <c r="E4760" s="438" t="s">
        <v>18332</v>
      </c>
      <c r="F4760" s="829">
        <v>42677.588888888888</v>
      </c>
      <c r="G4760" s="439">
        <v>42690.420138888898</v>
      </c>
      <c r="H4760" s="823" t="s">
        <v>18333</v>
      </c>
      <c r="I4760" s="438" t="s">
        <v>18334</v>
      </c>
      <c r="J4760" s="824">
        <v>2</v>
      </c>
      <c r="K4760" s="824">
        <v>2</v>
      </c>
      <c r="L4760" s="824">
        <v>0</v>
      </c>
      <c r="M4760" s="825">
        <v>6367694.8799999999</v>
      </c>
      <c r="N4760" s="826">
        <v>6304017.9400000004</v>
      </c>
      <c r="O4760" s="826">
        <f t="shared" si="159"/>
        <v>63676.939999999478</v>
      </c>
      <c r="P4760" s="826">
        <f t="shared" si="160"/>
        <v>0.9999998618024154</v>
      </c>
      <c r="Q4760" s="438" t="s">
        <v>18335</v>
      </c>
      <c r="R4760" s="438" t="s">
        <v>15105</v>
      </c>
      <c r="S4760" s="438" t="s">
        <v>18062</v>
      </c>
      <c r="T4760" s="439">
        <v>42709.378538425903</v>
      </c>
      <c r="U4760" s="438">
        <v>0</v>
      </c>
      <c r="V4760" s="439">
        <v>42724.255919178198</v>
      </c>
      <c r="W4760" s="439">
        <v>42724.255919178198</v>
      </c>
      <c r="X4760" s="823" t="s">
        <v>18336</v>
      </c>
      <c r="Y4760" s="827">
        <v>6304017.9400000004</v>
      </c>
      <c r="Z4760" s="438" t="s">
        <v>18335</v>
      </c>
      <c r="AA4760" s="443" t="s">
        <v>15105</v>
      </c>
    </row>
    <row r="4761" spans="1:27" ht="247.5">
      <c r="A4761" s="475" t="s">
        <v>30483</v>
      </c>
      <c r="B4761" s="1183" t="s">
        <v>17268</v>
      </c>
      <c r="C4761" s="509" t="s">
        <v>17269</v>
      </c>
      <c r="D4761" s="509" t="s">
        <v>261</v>
      </c>
      <c r="E4761" s="438" t="s">
        <v>18337</v>
      </c>
      <c r="F4761" s="829">
        <v>42677.588888888888</v>
      </c>
      <c r="G4761" s="439">
        <v>42690.4375</v>
      </c>
      <c r="H4761" s="823" t="s">
        <v>18338</v>
      </c>
      <c r="I4761" s="438" t="s">
        <v>18339</v>
      </c>
      <c r="J4761" s="824">
        <v>2</v>
      </c>
      <c r="K4761" s="824">
        <v>2</v>
      </c>
      <c r="L4761" s="824">
        <v>0</v>
      </c>
      <c r="M4761" s="825">
        <v>5465143.6299999999</v>
      </c>
      <c r="N4761" s="826">
        <v>3825583.28</v>
      </c>
      <c r="O4761" s="826">
        <f t="shared" si="159"/>
        <v>1639560.35</v>
      </c>
      <c r="P4761" s="826">
        <f t="shared" si="160"/>
        <v>30.000315837993814</v>
      </c>
      <c r="Q4761" s="438" t="s">
        <v>18340</v>
      </c>
      <c r="R4761" s="438" t="s">
        <v>15398</v>
      </c>
      <c r="S4761" s="438" t="s">
        <v>17904</v>
      </c>
      <c r="T4761" s="439">
        <v>42716.484926192097</v>
      </c>
      <c r="U4761" s="438">
        <v>0</v>
      </c>
      <c r="V4761" s="439">
        <v>42731.219354131899</v>
      </c>
      <c r="W4761" s="439">
        <v>42731.219354131899</v>
      </c>
      <c r="X4761" s="823" t="s">
        <v>18341</v>
      </c>
      <c r="Y4761" s="827">
        <v>3251745.79</v>
      </c>
      <c r="Z4761" s="438" t="s">
        <v>18340</v>
      </c>
      <c r="AA4761" s="443" t="s">
        <v>15398</v>
      </c>
    </row>
    <row r="4762" spans="1:27" ht="135">
      <c r="A4762" s="475" t="s">
        <v>30484</v>
      </c>
      <c r="B4762" s="1183" t="s">
        <v>17268</v>
      </c>
      <c r="C4762" s="509" t="s">
        <v>17269</v>
      </c>
      <c r="D4762" s="509" t="s">
        <v>261</v>
      </c>
      <c r="E4762" s="438" t="s">
        <v>18342</v>
      </c>
      <c r="F4762" s="829">
        <v>42677.588888888888</v>
      </c>
      <c r="G4762" s="439">
        <v>42692.395138888904</v>
      </c>
      <c r="H4762" s="823" t="s">
        <v>18343</v>
      </c>
      <c r="I4762" s="438" t="s">
        <v>18344</v>
      </c>
      <c r="J4762" s="824">
        <v>2</v>
      </c>
      <c r="K4762" s="824">
        <v>2</v>
      </c>
      <c r="L4762" s="824">
        <v>0</v>
      </c>
      <c r="M4762" s="825">
        <v>995787</v>
      </c>
      <c r="N4762" s="826">
        <v>985829.12</v>
      </c>
      <c r="O4762" s="826">
        <f t="shared" si="159"/>
        <v>9957.8800000000047</v>
      </c>
      <c r="P4762" s="826">
        <f t="shared" si="160"/>
        <v>1.0000010042308249</v>
      </c>
      <c r="Q4762" s="438" t="s">
        <v>18335</v>
      </c>
      <c r="R4762" s="438" t="s">
        <v>15105</v>
      </c>
      <c r="S4762" s="438" t="s">
        <v>18062</v>
      </c>
      <c r="T4762" s="439">
        <v>42706.408568171297</v>
      </c>
      <c r="U4762" s="438">
        <v>0</v>
      </c>
      <c r="V4762" s="439">
        <v>42724.212954895796</v>
      </c>
      <c r="W4762" s="439">
        <v>42724.212954895796</v>
      </c>
      <c r="X4762" s="823" t="s">
        <v>18345</v>
      </c>
      <c r="Y4762" s="827">
        <v>985829.12</v>
      </c>
      <c r="Z4762" s="438" t="s">
        <v>18335</v>
      </c>
      <c r="AA4762" s="443" t="s">
        <v>15105</v>
      </c>
    </row>
    <row r="4763" spans="1:27" ht="225">
      <c r="A4763" s="475" t="s">
        <v>30485</v>
      </c>
      <c r="B4763" s="1183" t="s">
        <v>17268</v>
      </c>
      <c r="C4763" s="509" t="s">
        <v>17269</v>
      </c>
      <c r="D4763" s="509" t="s">
        <v>261</v>
      </c>
      <c r="E4763" s="438" t="s">
        <v>18346</v>
      </c>
      <c r="F4763" s="829">
        <v>42681.622916666667</v>
      </c>
      <c r="G4763" s="439">
        <v>42695.344444444403</v>
      </c>
      <c r="H4763" s="823" t="s">
        <v>18347</v>
      </c>
      <c r="I4763" s="438" t="s">
        <v>18348</v>
      </c>
      <c r="J4763" s="824">
        <v>2</v>
      </c>
      <c r="K4763" s="824">
        <v>2</v>
      </c>
      <c r="L4763" s="824">
        <v>0</v>
      </c>
      <c r="M4763" s="825">
        <v>4686358.7699999996</v>
      </c>
      <c r="N4763" s="826">
        <v>4639495.1900000004</v>
      </c>
      <c r="O4763" s="826">
        <f t="shared" si="159"/>
        <v>46863.579999999143</v>
      </c>
      <c r="P4763" s="826">
        <f t="shared" si="160"/>
        <v>0.99999983569331263</v>
      </c>
      <c r="Q4763" s="438" t="s">
        <v>17884</v>
      </c>
      <c r="R4763" s="438" t="s">
        <v>17885</v>
      </c>
      <c r="S4763" s="438" t="s">
        <v>14735</v>
      </c>
      <c r="T4763" s="439">
        <v>42717.2187641204</v>
      </c>
      <c r="U4763" s="438">
        <v>0</v>
      </c>
      <c r="V4763" s="439">
        <v>42731.224213773101</v>
      </c>
      <c r="W4763" s="439">
        <v>42732</v>
      </c>
      <c r="X4763" s="823" t="s">
        <v>18349</v>
      </c>
      <c r="Y4763" s="827">
        <v>4639495.1900000004</v>
      </c>
      <c r="Z4763" s="438" t="s">
        <v>17884</v>
      </c>
      <c r="AA4763" s="443" t="s">
        <v>17885</v>
      </c>
    </row>
    <row r="4764" spans="1:27" ht="135">
      <c r="A4764" s="475" t="s">
        <v>30486</v>
      </c>
      <c r="B4764" s="1183" t="s">
        <v>17268</v>
      </c>
      <c r="C4764" s="509" t="s">
        <v>17269</v>
      </c>
      <c r="D4764" s="509" t="s">
        <v>261</v>
      </c>
      <c r="E4764" s="438" t="s">
        <v>18350</v>
      </c>
      <c r="F4764" s="829">
        <v>42681.622916666667</v>
      </c>
      <c r="G4764" s="439">
        <v>42695.377083333296</v>
      </c>
      <c r="H4764" s="823" t="s">
        <v>18351</v>
      </c>
      <c r="I4764" s="438" t="s">
        <v>18352</v>
      </c>
      <c r="J4764" s="824">
        <v>2</v>
      </c>
      <c r="K4764" s="824">
        <v>2</v>
      </c>
      <c r="L4764" s="824">
        <v>0</v>
      </c>
      <c r="M4764" s="825">
        <v>1427465.39</v>
      </c>
      <c r="N4764" s="826">
        <v>1413190.73</v>
      </c>
      <c r="O4764" s="826">
        <f t="shared" si="159"/>
        <v>14274.659999999916</v>
      </c>
      <c r="P4764" s="826">
        <f t="shared" si="160"/>
        <v>1.0000004273308454</v>
      </c>
      <c r="Q4764" s="438" t="s">
        <v>17474</v>
      </c>
      <c r="R4764" s="438" t="s">
        <v>15432</v>
      </c>
      <c r="S4764" s="438" t="s">
        <v>17475</v>
      </c>
      <c r="T4764" s="439">
        <v>42709.375021446802</v>
      </c>
      <c r="U4764" s="438">
        <v>0</v>
      </c>
      <c r="V4764" s="439">
        <v>42724.257508946801</v>
      </c>
      <c r="W4764" s="439">
        <v>42724.257508946801</v>
      </c>
      <c r="X4764" s="823" t="s">
        <v>18353</v>
      </c>
      <c r="Y4764" s="827">
        <v>1413190.73</v>
      </c>
      <c r="Z4764" s="438" t="s">
        <v>17474</v>
      </c>
      <c r="AA4764" s="443" t="s">
        <v>15432</v>
      </c>
    </row>
    <row r="4765" spans="1:27" ht="135">
      <c r="A4765" s="475" t="s">
        <v>30487</v>
      </c>
      <c r="B4765" s="1183" t="s">
        <v>17268</v>
      </c>
      <c r="C4765" s="509" t="s">
        <v>17269</v>
      </c>
      <c r="D4765" s="509" t="s">
        <v>261</v>
      </c>
      <c r="E4765" s="438" t="s">
        <v>18354</v>
      </c>
      <c r="F4765" s="829">
        <v>42681.622916666667</v>
      </c>
      <c r="G4765" s="439">
        <v>42695.426388888904</v>
      </c>
      <c r="H4765" s="823" t="s">
        <v>18355</v>
      </c>
      <c r="I4765" s="438" t="s">
        <v>18356</v>
      </c>
      <c r="J4765" s="824">
        <v>2</v>
      </c>
      <c r="K4765" s="824">
        <v>2</v>
      </c>
      <c r="L4765" s="824">
        <v>0</v>
      </c>
      <c r="M4765" s="825">
        <v>1732609.26</v>
      </c>
      <c r="N4765" s="826">
        <v>1715283.16</v>
      </c>
      <c r="O4765" s="826">
        <f t="shared" si="159"/>
        <v>17326.100000000093</v>
      </c>
      <c r="P4765" s="826">
        <f t="shared" si="160"/>
        <v>1.0000004271014973</v>
      </c>
      <c r="Q4765" s="438" t="s">
        <v>18335</v>
      </c>
      <c r="R4765" s="438" t="s">
        <v>15105</v>
      </c>
      <c r="S4765" s="438" t="s">
        <v>18062</v>
      </c>
      <c r="T4765" s="439">
        <v>42709.369974189802</v>
      </c>
      <c r="U4765" s="438">
        <v>0</v>
      </c>
      <c r="V4765" s="439">
        <v>42724.2590281597</v>
      </c>
      <c r="W4765" s="439">
        <v>42724.2590281597</v>
      </c>
      <c r="X4765" s="823" t="s">
        <v>18357</v>
      </c>
      <c r="Y4765" s="827">
        <v>1715283.16</v>
      </c>
      <c r="Z4765" s="438" t="s">
        <v>18335</v>
      </c>
      <c r="AA4765" s="443" t="s">
        <v>15105</v>
      </c>
    </row>
    <row r="4766" spans="1:27" ht="135">
      <c r="A4766" s="475" t="s">
        <v>30488</v>
      </c>
      <c r="B4766" s="1183" t="s">
        <v>17268</v>
      </c>
      <c r="C4766" s="509" t="s">
        <v>17269</v>
      </c>
      <c r="D4766" s="509" t="s">
        <v>261</v>
      </c>
      <c r="E4766" s="438" t="s">
        <v>18358</v>
      </c>
      <c r="F4766" s="829">
        <v>42682.655555555553</v>
      </c>
      <c r="G4766" s="439">
        <v>42697.466666666704</v>
      </c>
      <c r="H4766" s="823" t="s">
        <v>18359</v>
      </c>
      <c r="I4766" s="438" t="s">
        <v>18360</v>
      </c>
      <c r="J4766" s="824">
        <v>2</v>
      </c>
      <c r="K4766" s="824">
        <v>2</v>
      </c>
      <c r="L4766" s="824">
        <v>0</v>
      </c>
      <c r="M4766" s="825">
        <v>651642.5</v>
      </c>
      <c r="N4766" s="826">
        <v>648384.29</v>
      </c>
      <c r="O4766" s="826">
        <f t="shared" si="159"/>
        <v>3258.2099999999627</v>
      </c>
      <c r="P4766" s="826">
        <f t="shared" si="160"/>
        <v>0.49999961635405343</v>
      </c>
      <c r="Q4766" s="438" t="s">
        <v>18361</v>
      </c>
      <c r="R4766" s="438" t="s">
        <v>18362</v>
      </c>
      <c r="S4766" s="438" t="s">
        <v>18363</v>
      </c>
      <c r="T4766" s="439">
        <v>42709.362437037002</v>
      </c>
      <c r="U4766" s="438">
        <v>0</v>
      </c>
      <c r="V4766" s="439">
        <v>42720.342307638901</v>
      </c>
      <c r="W4766" s="439">
        <v>42720.342307638901</v>
      </c>
      <c r="X4766" s="823" t="s">
        <v>18364</v>
      </c>
      <c r="Y4766" s="827">
        <v>648384.29</v>
      </c>
      <c r="Z4766" s="438" t="s">
        <v>18361</v>
      </c>
      <c r="AA4766" s="443" t="s">
        <v>18362</v>
      </c>
    </row>
    <row r="4767" spans="1:27" ht="409.5">
      <c r="A4767" s="475" t="s">
        <v>30489</v>
      </c>
      <c r="B4767" s="1183" t="s">
        <v>17268</v>
      </c>
      <c r="C4767" s="509" t="s">
        <v>17269</v>
      </c>
      <c r="D4767" s="509" t="s">
        <v>261</v>
      </c>
      <c r="E4767" s="438" t="s">
        <v>17806</v>
      </c>
      <c r="F4767" s="829">
        <v>42685.59097222222</v>
      </c>
      <c r="G4767" s="439">
        <v>42698.317361111098</v>
      </c>
      <c r="H4767" s="823" t="s">
        <v>18365</v>
      </c>
      <c r="I4767" s="438" t="s">
        <v>18366</v>
      </c>
      <c r="J4767" s="824">
        <v>2</v>
      </c>
      <c r="K4767" s="824">
        <v>2</v>
      </c>
      <c r="L4767" s="824">
        <v>0</v>
      </c>
      <c r="M4767" s="825">
        <v>3388590.75</v>
      </c>
      <c r="N4767" s="826">
        <v>1999864.66</v>
      </c>
      <c r="O4767" s="826">
        <f t="shared" si="159"/>
        <v>1388726.09</v>
      </c>
      <c r="P4767" s="826">
        <f t="shared" si="160"/>
        <v>40.982408099886364</v>
      </c>
      <c r="Q4767" s="438" t="s">
        <v>16906</v>
      </c>
      <c r="R4767" s="438" t="s">
        <v>15372</v>
      </c>
      <c r="S4767" s="438" t="s">
        <v>16907</v>
      </c>
      <c r="T4767" s="439">
        <v>42720.458225347204</v>
      </c>
      <c r="U4767" s="438">
        <v>0</v>
      </c>
      <c r="V4767" s="439">
        <v>42731.2220586806</v>
      </c>
      <c r="W4767" s="439">
        <v>42732</v>
      </c>
      <c r="X4767" s="823" t="s">
        <v>18367</v>
      </c>
      <c r="Y4767" s="827">
        <v>1999864.66</v>
      </c>
      <c r="Z4767" s="438" t="s">
        <v>16906</v>
      </c>
      <c r="AA4767" s="443" t="s">
        <v>15372</v>
      </c>
    </row>
    <row r="4768" spans="1:27" ht="135">
      <c r="A4768" s="475" t="s">
        <v>30490</v>
      </c>
      <c r="B4768" s="1183" t="s">
        <v>17268</v>
      </c>
      <c r="C4768" s="509" t="s">
        <v>17269</v>
      </c>
      <c r="D4768" s="509" t="s">
        <v>261</v>
      </c>
      <c r="E4768" s="438" t="s">
        <v>18368</v>
      </c>
      <c r="F4768" s="829">
        <v>42684.727777777778</v>
      </c>
      <c r="G4768" s="439">
        <v>42698.479166666701</v>
      </c>
      <c r="H4768" s="823" t="s">
        <v>18369</v>
      </c>
      <c r="I4768" s="438" t="s">
        <v>18370</v>
      </c>
      <c r="J4768" s="824">
        <v>2</v>
      </c>
      <c r="K4768" s="824">
        <v>2</v>
      </c>
      <c r="L4768" s="824">
        <v>0</v>
      </c>
      <c r="M4768" s="825">
        <v>2952915.5</v>
      </c>
      <c r="N4768" s="826">
        <v>2923386.34</v>
      </c>
      <c r="O4768" s="826">
        <f t="shared" si="159"/>
        <v>29529.160000000149</v>
      </c>
      <c r="P4768" s="826">
        <f t="shared" si="160"/>
        <v>1.0000001693241864</v>
      </c>
      <c r="Q4768" s="438" t="s">
        <v>18340</v>
      </c>
      <c r="R4768" s="438" t="s">
        <v>15398</v>
      </c>
      <c r="S4768" s="438" t="s">
        <v>17904</v>
      </c>
      <c r="T4768" s="439">
        <v>42713.391559953699</v>
      </c>
      <c r="U4768" s="438">
        <v>0</v>
      </c>
      <c r="V4768" s="439">
        <v>42727.2205084491</v>
      </c>
      <c r="W4768" s="439">
        <v>42727.2205084491</v>
      </c>
      <c r="X4768" s="823" t="s">
        <v>18371</v>
      </c>
      <c r="Y4768" s="827">
        <v>2923386.34</v>
      </c>
      <c r="Z4768" s="438" t="s">
        <v>18340</v>
      </c>
      <c r="AA4768" s="443" t="s">
        <v>15398</v>
      </c>
    </row>
    <row r="4769" spans="1:27" ht="337.5">
      <c r="A4769" s="475" t="s">
        <v>30491</v>
      </c>
      <c r="B4769" s="1183" t="s">
        <v>17268</v>
      </c>
      <c r="C4769" s="509" t="s">
        <v>17269</v>
      </c>
      <c r="D4769" s="509" t="s">
        <v>261</v>
      </c>
      <c r="E4769" s="438" t="s">
        <v>18372</v>
      </c>
      <c r="F4769" s="829">
        <v>42684.727777777778</v>
      </c>
      <c r="G4769" s="439">
        <v>42698.496527777803</v>
      </c>
      <c r="H4769" s="823" t="s">
        <v>18373</v>
      </c>
      <c r="I4769" s="438" t="s">
        <v>18374</v>
      </c>
      <c r="J4769" s="824">
        <v>2</v>
      </c>
      <c r="K4769" s="824">
        <v>2</v>
      </c>
      <c r="L4769" s="824">
        <v>0</v>
      </c>
      <c r="M4769" s="825">
        <v>2253513.48</v>
      </c>
      <c r="N4769" s="826">
        <v>1266803</v>
      </c>
      <c r="O4769" s="826">
        <f t="shared" si="159"/>
        <v>986710.48</v>
      </c>
      <c r="P4769" s="826">
        <f t="shared" si="160"/>
        <v>43.785426124897199</v>
      </c>
      <c r="Q4769" s="438" t="s">
        <v>16830</v>
      </c>
      <c r="R4769" s="438" t="s">
        <v>15527</v>
      </c>
      <c r="S4769" s="438" t="s">
        <v>17847</v>
      </c>
      <c r="T4769" s="439">
        <v>42713.389499849502</v>
      </c>
      <c r="U4769" s="438">
        <v>0</v>
      </c>
      <c r="V4769" s="439">
        <v>42724.261626932901</v>
      </c>
      <c r="W4769" s="439">
        <v>42724.261626932901</v>
      </c>
      <c r="X4769" s="823" t="s">
        <v>18375</v>
      </c>
      <c r="Y4769" s="827">
        <v>1076782.55</v>
      </c>
      <c r="Z4769" s="438" t="s">
        <v>16830</v>
      </c>
      <c r="AA4769" s="443" t="s">
        <v>15527</v>
      </c>
    </row>
    <row r="4770" spans="1:27" ht="292.5">
      <c r="A4770" s="475" t="s">
        <v>30492</v>
      </c>
      <c r="B4770" s="1183" t="s">
        <v>17268</v>
      </c>
      <c r="C4770" s="509" t="s">
        <v>17269</v>
      </c>
      <c r="D4770" s="509" t="s">
        <v>261</v>
      </c>
      <c r="E4770" s="438" t="s">
        <v>18376</v>
      </c>
      <c r="F4770" s="829">
        <v>42684.727777777778</v>
      </c>
      <c r="G4770" s="439">
        <v>42699.414583333302</v>
      </c>
      <c r="H4770" s="823" t="s">
        <v>18377</v>
      </c>
      <c r="I4770" s="438" t="s">
        <v>18378</v>
      </c>
      <c r="J4770" s="824">
        <v>2</v>
      </c>
      <c r="K4770" s="824">
        <v>2</v>
      </c>
      <c r="L4770" s="824">
        <v>0</v>
      </c>
      <c r="M4770" s="825">
        <v>2920032.5</v>
      </c>
      <c r="N4770" s="826">
        <v>2890832</v>
      </c>
      <c r="O4770" s="826">
        <f t="shared" si="159"/>
        <v>29200.5</v>
      </c>
      <c r="P4770" s="826">
        <f t="shared" si="160"/>
        <v>1.0000059930839811</v>
      </c>
      <c r="Q4770" s="438" t="s">
        <v>17841</v>
      </c>
      <c r="R4770" s="438" t="s">
        <v>16707</v>
      </c>
      <c r="S4770" s="438" t="s">
        <v>17842</v>
      </c>
      <c r="T4770" s="439">
        <v>42716.472610219898</v>
      </c>
      <c r="U4770" s="438">
        <v>0</v>
      </c>
      <c r="V4770" s="439">
        <v>42727.229817245403</v>
      </c>
      <c r="W4770" s="439">
        <v>42730</v>
      </c>
      <c r="X4770" s="823" t="s">
        <v>18379</v>
      </c>
      <c r="Y4770" s="827">
        <v>2890832</v>
      </c>
      <c r="Z4770" s="438" t="s">
        <v>17841</v>
      </c>
      <c r="AA4770" s="443" t="s">
        <v>16707</v>
      </c>
    </row>
    <row r="4771" spans="1:27" ht="157.5">
      <c r="A4771" s="475" t="s">
        <v>30493</v>
      </c>
      <c r="B4771" s="1183" t="s">
        <v>17268</v>
      </c>
      <c r="C4771" s="509" t="s">
        <v>17269</v>
      </c>
      <c r="D4771" s="509" t="s">
        <v>261</v>
      </c>
      <c r="E4771" s="438" t="s">
        <v>18380</v>
      </c>
      <c r="F4771" s="829">
        <v>42684.727777777778</v>
      </c>
      <c r="G4771" s="439">
        <v>42699.421527777798</v>
      </c>
      <c r="H4771" s="823" t="s">
        <v>18381</v>
      </c>
      <c r="I4771" s="438" t="s">
        <v>18382</v>
      </c>
      <c r="J4771" s="824">
        <v>2</v>
      </c>
      <c r="K4771" s="824">
        <v>2</v>
      </c>
      <c r="L4771" s="824">
        <v>0</v>
      </c>
      <c r="M4771" s="825">
        <v>288317.65999999997</v>
      </c>
      <c r="N4771" s="826">
        <v>196030</v>
      </c>
      <c r="O4771" s="826">
        <f t="shared" si="159"/>
        <v>92287.659999999974</v>
      </c>
      <c r="P4771" s="826">
        <f t="shared" si="160"/>
        <v>32.009020883424206</v>
      </c>
      <c r="Q4771" s="438" t="s">
        <v>17841</v>
      </c>
      <c r="R4771" s="438" t="s">
        <v>16707</v>
      </c>
      <c r="S4771" s="438" t="s">
        <v>17842</v>
      </c>
      <c r="T4771" s="439">
        <v>42716.474127118097</v>
      </c>
      <c r="U4771" s="438">
        <v>0</v>
      </c>
      <c r="V4771" s="439">
        <v>42727.217840856501</v>
      </c>
      <c r="W4771" s="439">
        <v>42727.217840856501</v>
      </c>
      <c r="X4771" s="823" t="s">
        <v>18383</v>
      </c>
      <c r="Y4771" s="827">
        <v>166625.5</v>
      </c>
      <c r="Z4771" s="438" t="s">
        <v>17841</v>
      </c>
      <c r="AA4771" s="443" t="s">
        <v>16707</v>
      </c>
    </row>
    <row r="4772" spans="1:27" ht="135">
      <c r="A4772" s="475" t="s">
        <v>30494</v>
      </c>
      <c r="B4772" s="1183" t="s">
        <v>17268</v>
      </c>
      <c r="C4772" s="509" t="s">
        <v>17269</v>
      </c>
      <c r="D4772" s="509" t="s">
        <v>261</v>
      </c>
      <c r="E4772" s="438" t="s">
        <v>18384</v>
      </c>
      <c r="F4772" s="829">
        <v>42684.727777777778</v>
      </c>
      <c r="G4772" s="439">
        <v>42699.438194444403</v>
      </c>
      <c r="H4772" s="823" t="s">
        <v>18385</v>
      </c>
      <c r="I4772" s="438" t="s">
        <v>6453</v>
      </c>
      <c r="J4772" s="824">
        <v>2</v>
      </c>
      <c r="K4772" s="824">
        <v>2</v>
      </c>
      <c r="L4772" s="824">
        <v>0</v>
      </c>
      <c r="M4772" s="825">
        <v>274666.67</v>
      </c>
      <c r="N4772" s="826">
        <v>271920</v>
      </c>
      <c r="O4772" s="826">
        <f t="shared" si="159"/>
        <v>2746.6699999999837</v>
      </c>
      <c r="P4772" s="826">
        <f t="shared" si="160"/>
        <v>1.0000012014562902</v>
      </c>
      <c r="Q4772" s="438" t="s">
        <v>17923</v>
      </c>
      <c r="R4772" s="438" t="s">
        <v>17545</v>
      </c>
      <c r="S4772" s="438" t="s">
        <v>17546</v>
      </c>
      <c r="T4772" s="439">
        <v>42716.477633217597</v>
      </c>
      <c r="U4772" s="438">
        <v>0</v>
      </c>
      <c r="V4772" s="439">
        <v>42727.244570486102</v>
      </c>
      <c r="W4772" s="439">
        <v>42727.244570486102</v>
      </c>
      <c r="X4772" s="823" t="s">
        <v>18386</v>
      </c>
      <c r="Y4772" s="827">
        <v>271920</v>
      </c>
      <c r="Z4772" s="438" t="s">
        <v>17923</v>
      </c>
      <c r="AA4772" s="443" t="s">
        <v>17545</v>
      </c>
    </row>
    <row r="4773" spans="1:27" ht="326.25">
      <c r="A4773" s="475" t="s">
        <v>30495</v>
      </c>
      <c r="B4773" s="1183" t="s">
        <v>17268</v>
      </c>
      <c r="C4773" s="509" t="s">
        <v>17269</v>
      </c>
      <c r="D4773" s="509" t="s">
        <v>261</v>
      </c>
      <c r="E4773" s="438" t="s">
        <v>18387</v>
      </c>
      <c r="F4773" s="829">
        <v>42684.727777777778</v>
      </c>
      <c r="G4773" s="439">
        <v>42702.475694444402</v>
      </c>
      <c r="H4773" s="823" t="s">
        <v>18388</v>
      </c>
      <c r="I4773" s="438" t="s">
        <v>18389</v>
      </c>
      <c r="J4773" s="824">
        <v>2</v>
      </c>
      <c r="K4773" s="824">
        <v>2</v>
      </c>
      <c r="L4773" s="824">
        <v>0</v>
      </c>
      <c r="M4773" s="825">
        <v>183748.89</v>
      </c>
      <c r="N4773" s="826">
        <v>182830</v>
      </c>
      <c r="O4773" s="826">
        <f t="shared" si="159"/>
        <v>918.89000000001397</v>
      </c>
      <c r="P4773" s="826">
        <f t="shared" si="160"/>
        <v>0.5000792113628626</v>
      </c>
      <c r="Q4773" s="438" t="s">
        <v>17820</v>
      </c>
      <c r="R4773" s="438" t="s">
        <v>15079</v>
      </c>
      <c r="S4773" s="438" t="s">
        <v>17306</v>
      </c>
      <c r="T4773" s="439">
        <v>42716.492803472203</v>
      </c>
      <c r="U4773" s="438">
        <v>0</v>
      </c>
      <c r="V4773" s="439">
        <v>42727.237131597198</v>
      </c>
      <c r="W4773" s="439">
        <v>42727.237131597198</v>
      </c>
      <c r="X4773" s="823" t="s">
        <v>18390</v>
      </c>
      <c r="Y4773" s="827">
        <v>182830</v>
      </c>
      <c r="Z4773" s="438" t="s">
        <v>17820</v>
      </c>
      <c r="AA4773" s="443" t="s">
        <v>15079</v>
      </c>
    </row>
    <row r="4774" spans="1:27" ht="135">
      <c r="A4774" s="475" t="s">
        <v>30496</v>
      </c>
      <c r="B4774" s="1183" t="s">
        <v>17268</v>
      </c>
      <c r="C4774" s="509" t="s">
        <v>17269</v>
      </c>
      <c r="D4774" s="509" t="s">
        <v>261</v>
      </c>
      <c r="E4774" s="438" t="s">
        <v>18391</v>
      </c>
      <c r="F4774" s="829">
        <v>42684.727777777778</v>
      </c>
      <c r="G4774" s="439">
        <v>42702.494444444397</v>
      </c>
      <c r="H4774" s="823" t="s">
        <v>18392</v>
      </c>
      <c r="I4774" s="438" t="s">
        <v>6453</v>
      </c>
      <c r="J4774" s="824">
        <v>2</v>
      </c>
      <c r="K4774" s="824">
        <v>2</v>
      </c>
      <c r="L4774" s="824">
        <v>0</v>
      </c>
      <c r="M4774" s="825">
        <v>1265653.33</v>
      </c>
      <c r="N4774" s="826">
        <v>993671.73</v>
      </c>
      <c r="O4774" s="826">
        <f t="shared" si="159"/>
        <v>271981.60000000009</v>
      </c>
      <c r="P4774" s="826">
        <f t="shared" si="160"/>
        <v>21.489423174037718</v>
      </c>
      <c r="Q4774" s="438" t="s">
        <v>17578</v>
      </c>
      <c r="R4774" s="438" t="s">
        <v>15142</v>
      </c>
      <c r="S4774" s="438" t="s">
        <v>18177</v>
      </c>
      <c r="T4774" s="439">
        <v>42716.353041319402</v>
      </c>
      <c r="U4774" s="438">
        <v>0</v>
      </c>
      <c r="V4774" s="439">
        <v>42727.2093447917</v>
      </c>
      <c r="W4774" s="439">
        <v>42727.2093447917</v>
      </c>
      <c r="X4774" s="823" t="s">
        <v>18393</v>
      </c>
      <c r="Y4774" s="827">
        <v>993671.73</v>
      </c>
      <c r="Z4774" s="438" t="s">
        <v>17578</v>
      </c>
      <c r="AA4774" s="443" t="s">
        <v>15142</v>
      </c>
    </row>
    <row r="4775" spans="1:27" ht="135">
      <c r="A4775" s="475" t="s">
        <v>30497</v>
      </c>
      <c r="B4775" s="1183" t="s">
        <v>17268</v>
      </c>
      <c r="C4775" s="509" t="s">
        <v>17269</v>
      </c>
      <c r="D4775" s="509" t="s">
        <v>261</v>
      </c>
      <c r="E4775" s="438" t="s">
        <v>18394</v>
      </c>
      <c r="F4775" s="829">
        <v>42684.727777777778</v>
      </c>
      <c r="G4775" s="439">
        <v>42703.384722222203</v>
      </c>
      <c r="H4775" s="823" t="s">
        <v>18395</v>
      </c>
      <c r="I4775" s="438" t="s">
        <v>18396</v>
      </c>
      <c r="J4775" s="824">
        <v>2</v>
      </c>
      <c r="K4775" s="824">
        <v>2</v>
      </c>
      <c r="L4775" s="824">
        <v>0</v>
      </c>
      <c r="M4775" s="825">
        <v>340041.39</v>
      </c>
      <c r="N4775" s="826">
        <v>336640.97</v>
      </c>
      <c r="O4775" s="826">
        <f t="shared" si="159"/>
        <v>3400.4200000000419</v>
      </c>
      <c r="P4775" s="826">
        <f t="shared" si="160"/>
        <v>1.0000017938992785</v>
      </c>
      <c r="Q4775" s="438" t="s">
        <v>17474</v>
      </c>
      <c r="R4775" s="438" t="s">
        <v>15432</v>
      </c>
      <c r="S4775" s="438" t="s">
        <v>17475</v>
      </c>
      <c r="T4775" s="439">
        <v>42716.314894294002</v>
      </c>
      <c r="U4775" s="438">
        <v>0</v>
      </c>
      <c r="V4775" s="439">
        <v>42727.210687812498</v>
      </c>
      <c r="W4775" s="439">
        <v>42727.210687812498</v>
      </c>
      <c r="X4775" s="823" t="s">
        <v>18397</v>
      </c>
      <c r="Y4775" s="827">
        <v>336640.97</v>
      </c>
      <c r="Z4775" s="438" t="s">
        <v>17474</v>
      </c>
      <c r="AA4775" s="443" t="s">
        <v>15432</v>
      </c>
    </row>
    <row r="4776" spans="1:27" ht="168.75">
      <c r="A4776" s="475" t="s">
        <v>30498</v>
      </c>
      <c r="B4776" s="1183" t="s">
        <v>17268</v>
      </c>
      <c r="C4776" s="509" t="s">
        <v>17269</v>
      </c>
      <c r="D4776" s="509" t="s">
        <v>261</v>
      </c>
      <c r="E4776" s="438" t="s">
        <v>18398</v>
      </c>
      <c r="F4776" s="829">
        <v>42685.59097222222</v>
      </c>
      <c r="G4776" s="439">
        <v>42704.222222222197</v>
      </c>
      <c r="H4776" s="823" t="s">
        <v>18399</v>
      </c>
      <c r="I4776" s="438" t="s">
        <v>18400</v>
      </c>
      <c r="J4776" s="824">
        <v>2</v>
      </c>
      <c r="K4776" s="824">
        <v>2</v>
      </c>
      <c r="L4776" s="824">
        <v>0</v>
      </c>
      <c r="M4776" s="825">
        <v>2245999.77</v>
      </c>
      <c r="N4776" s="826">
        <v>2223539.77</v>
      </c>
      <c r="O4776" s="826">
        <f t="shared" si="159"/>
        <v>22460</v>
      </c>
      <c r="P4776" s="826">
        <f t="shared" si="160"/>
        <v>1.0000001024042848</v>
      </c>
      <c r="Q4776" s="438" t="s">
        <v>18335</v>
      </c>
      <c r="R4776" s="438" t="s">
        <v>15105</v>
      </c>
      <c r="S4776" s="438" t="s">
        <v>18062</v>
      </c>
      <c r="T4776" s="439">
        <v>42716.429615706002</v>
      </c>
      <c r="U4776" s="438">
        <v>0</v>
      </c>
      <c r="V4776" s="439">
        <v>42727.215982256901</v>
      </c>
      <c r="W4776" s="439">
        <v>42727.215982256901</v>
      </c>
      <c r="X4776" s="823" t="s">
        <v>18401</v>
      </c>
      <c r="Y4776" s="827">
        <v>2223539.77</v>
      </c>
      <c r="Z4776" s="438" t="s">
        <v>18335</v>
      </c>
      <c r="AA4776" s="443" t="s">
        <v>15105</v>
      </c>
    </row>
    <row r="4777" spans="1:27" ht="135">
      <c r="A4777" s="475" t="s">
        <v>30499</v>
      </c>
      <c r="B4777" s="1183" t="s">
        <v>17268</v>
      </c>
      <c r="C4777" s="509" t="s">
        <v>17269</v>
      </c>
      <c r="D4777" s="509" t="s">
        <v>261</v>
      </c>
      <c r="E4777" s="438" t="s">
        <v>18402</v>
      </c>
      <c r="F4777" s="829">
        <v>42695.446527777778</v>
      </c>
      <c r="G4777" s="439">
        <v>42710.429861111101</v>
      </c>
      <c r="H4777" s="823" t="s">
        <v>18403</v>
      </c>
      <c r="I4777" s="438" t="s">
        <v>18404</v>
      </c>
      <c r="J4777" s="824">
        <v>2</v>
      </c>
      <c r="K4777" s="824">
        <v>2</v>
      </c>
      <c r="L4777" s="824">
        <v>0</v>
      </c>
      <c r="M4777" s="825">
        <v>459671</v>
      </c>
      <c r="N4777" s="826">
        <v>457369</v>
      </c>
      <c r="O4777" s="826">
        <f t="shared" si="159"/>
        <v>2302</v>
      </c>
      <c r="P4777" s="826">
        <f t="shared" si="160"/>
        <v>0.5007929584420161</v>
      </c>
      <c r="Q4777" s="438" t="s">
        <v>18405</v>
      </c>
      <c r="R4777" s="438" t="s">
        <v>18406</v>
      </c>
      <c r="S4777" s="438" t="s">
        <v>18407</v>
      </c>
      <c r="T4777" s="439">
        <v>42723.394988506901</v>
      </c>
      <c r="U4777" s="438">
        <v>0</v>
      </c>
      <c r="V4777" s="439">
        <v>42734.208750891201</v>
      </c>
      <c r="W4777" s="439">
        <v>42734.208750891201</v>
      </c>
      <c r="X4777" s="823" t="s">
        <v>18408</v>
      </c>
      <c r="Y4777" s="827">
        <v>457369</v>
      </c>
      <c r="Z4777" s="438" t="s">
        <v>18405</v>
      </c>
      <c r="AA4777" s="443" t="s">
        <v>18406</v>
      </c>
    </row>
    <row r="4778" spans="1:27" ht="135">
      <c r="A4778" s="475" t="s">
        <v>30500</v>
      </c>
      <c r="B4778" s="1183" t="s">
        <v>17268</v>
      </c>
      <c r="C4778" s="509" t="s">
        <v>17269</v>
      </c>
      <c r="D4778" s="509" t="s">
        <v>261</v>
      </c>
      <c r="E4778" s="438" t="s">
        <v>17320</v>
      </c>
      <c r="F4778" s="509" t="s">
        <v>17321</v>
      </c>
      <c r="G4778" s="439">
        <v>42500.868055555555</v>
      </c>
      <c r="H4778" s="823" t="s">
        <v>18409</v>
      </c>
      <c r="I4778" s="438" t="s">
        <v>17498</v>
      </c>
      <c r="J4778" s="824">
        <v>2</v>
      </c>
      <c r="K4778" s="824">
        <v>2</v>
      </c>
      <c r="L4778" s="824">
        <v>0</v>
      </c>
      <c r="M4778" s="825">
        <v>831181.5</v>
      </c>
      <c r="N4778" s="826">
        <v>480142.34</v>
      </c>
      <c r="O4778" s="826">
        <f t="shared" si="159"/>
        <v>351039.16</v>
      </c>
      <c r="P4778" s="826">
        <f t="shared" si="160"/>
        <v>42.233755202684371</v>
      </c>
      <c r="Q4778" s="438" t="s">
        <v>18410</v>
      </c>
      <c r="R4778" s="438" t="s">
        <v>15111</v>
      </c>
      <c r="S4778" s="438" t="s">
        <v>18411</v>
      </c>
      <c r="T4778" s="439">
        <v>42512.708333333328</v>
      </c>
      <c r="U4778" s="438">
        <v>0</v>
      </c>
      <c r="V4778" s="439">
        <v>42527</v>
      </c>
      <c r="W4778" s="439">
        <v>42527.368055555555</v>
      </c>
      <c r="X4778" s="823" t="s">
        <v>18412</v>
      </c>
      <c r="Y4778" s="827">
        <v>480142.34</v>
      </c>
      <c r="Z4778" s="438" t="s">
        <v>18410</v>
      </c>
      <c r="AA4778" s="443" t="s">
        <v>15111</v>
      </c>
    </row>
    <row r="4779" spans="1:27" ht="135">
      <c r="A4779" s="475" t="s">
        <v>30501</v>
      </c>
      <c r="B4779" s="1183" t="s">
        <v>17268</v>
      </c>
      <c r="C4779" s="509" t="s">
        <v>17269</v>
      </c>
      <c r="D4779" s="509" t="s">
        <v>261</v>
      </c>
      <c r="E4779" s="438" t="s">
        <v>18413</v>
      </c>
      <c r="F4779" s="509" t="s">
        <v>18414</v>
      </c>
      <c r="G4779" s="439">
        <v>42501.936805555553</v>
      </c>
      <c r="H4779" s="823" t="s">
        <v>18415</v>
      </c>
      <c r="I4779" s="438" t="s">
        <v>17383</v>
      </c>
      <c r="J4779" s="824">
        <v>2</v>
      </c>
      <c r="K4779" s="824">
        <v>2</v>
      </c>
      <c r="L4779" s="824">
        <v>0</v>
      </c>
      <c r="M4779" s="825">
        <v>537155</v>
      </c>
      <c r="N4779" s="826">
        <v>172314.22</v>
      </c>
      <c r="O4779" s="826">
        <f t="shared" si="159"/>
        <v>364840.78</v>
      </c>
      <c r="P4779" s="826">
        <f t="shared" si="160"/>
        <v>67.92095019128557</v>
      </c>
      <c r="Q4779" s="438" t="s">
        <v>17578</v>
      </c>
      <c r="R4779" s="438" t="s">
        <v>15142</v>
      </c>
      <c r="S4779" s="438" t="s">
        <v>18177</v>
      </c>
      <c r="T4779" s="439">
        <v>42513.708333333328</v>
      </c>
      <c r="U4779" s="438">
        <v>0</v>
      </c>
      <c r="V4779" s="439">
        <v>42527</v>
      </c>
      <c r="W4779" s="439">
        <v>42527.354861111111</v>
      </c>
      <c r="X4779" s="823" t="s">
        <v>18416</v>
      </c>
      <c r="Y4779" s="827">
        <v>172314.22</v>
      </c>
      <c r="Z4779" s="438" t="s">
        <v>17578</v>
      </c>
      <c r="AA4779" s="443" t="s">
        <v>15142</v>
      </c>
    </row>
    <row r="4780" spans="1:27" ht="135">
      <c r="A4780" s="475" t="s">
        <v>30502</v>
      </c>
      <c r="B4780" s="1183" t="s">
        <v>17268</v>
      </c>
      <c r="C4780" s="509" t="s">
        <v>17269</v>
      </c>
      <c r="D4780" s="509" t="s">
        <v>261</v>
      </c>
      <c r="E4780" s="438" t="s">
        <v>18417</v>
      </c>
      <c r="F4780" s="509" t="s">
        <v>17496</v>
      </c>
      <c r="G4780" s="439">
        <v>42508.845833333333</v>
      </c>
      <c r="H4780" s="823" t="s">
        <v>18418</v>
      </c>
      <c r="I4780" s="438" t="s">
        <v>18419</v>
      </c>
      <c r="J4780" s="824">
        <v>2</v>
      </c>
      <c r="K4780" s="824">
        <v>2</v>
      </c>
      <c r="L4780" s="824">
        <v>0</v>
      </c>
      <c r="M4780" s="825">
        <v>282550</v>
      </c>
      <c r="N4780" s="826">
        <v>258533.25</v>
      </c>
      <c r="O4780" s="826">
        <f t="shared" si="159"/>
        <v>24016.75</v>
      </c>
      <c r="P4780" s="826">
        <f t="shared" si="160"/>
        <v>8.5</v>
      </c>
      <c r="Q4780" s="438" t="s">
        <v>18420</v>
      </c>
      <c r="R4780" s="438" t="s">
        <v>15966</v>
      </c>
      <c r="S4780" s="438" t="s">
        <v>18421</v>
      </c>
      <c r="T4780" s="439">
        <v>42520.708333333328</v>
      </c>
      <c r="U4780" s="438">
        <v>0</v>
      </c>
      <c r="V4780" s="439">
        <v>42535</v>
      </c>
      <c r="W4780" s="439">
        <v>42535.152083333334</v>
      </c>
      <c r="X4780" s="823" t="s">
        <v>18422</v>
      </c>
      <c r="Y4780" s="827">
        <v>258533.25</v>
      </c>
      <c r="Z4780" s="438" t="s">
        <v>18420</v>
      </c>
      <c r="AA4780" s="443" t="s">
        <v>15966</v>
      </c>
    </row>
    <row r="4781" spans="1:27" ht="135">
      <c r="A4781" s="475" t="s">
        <v>30503</v>
      </c>
      <c r="B4781" s="1183" t="s">
        <v>17268</v>
      </c>
      <c r="C4781" s="509" t="s">
        <v>17269</v>
      </c>
      <c r="D4781" s="509" t="s">
        <v>261</v>
      </c>
      <c r="E4781" s="438" t="s">
        <v>18423</v>
      </c>
      <c r="F4781" s="509" t="s">
        <v>1980</v>
      </c>
      <c r="G4781" s="439">
        <v>42513.369444444441</v>
      </c>
      <c r="H4781" s="823" t="s">
        <v>18424</v>
      </c>
      <c r="I4781" s="438" t="s">
        <v>17367</v>
      </c>
      <c r="J4781" s="824">
        <v>2</v>
      </c>
      <c r="K4781" s="824">
        <v>2</v>
      </c>
      <c r="L4781" s="824">
        <v>0</v>
      </c>
      <c r="M4781" s="825">
        <v>995505</v>
      </c>
      <c r="N4781" s="826">
        <v>920842.05</v>
      </c>
      <c r="O4781" s="826">
        <f t="shared" si="159"/>
        <v>74662.949999999953</v>
      </c>
      <c r="P4781" s="826">
        <f t="shared" si="160"/>
        <v>7.500007533864717</v>
      </c>
      <c r="Q4781" s="438" t="s">
        <v>15195</v>
      </c>
      <c r="R4781" s="438" t="s">
        <v>13542</v>
      </c>
      <c r="S4781" s="438" t="s">
        <v>18425</v>
      </c>
      <c r="T4781" s="439">
        <v>42526.708333333328</v>
      </c>
      <c r="U4781" s="438">
        <v>0</v>
      </c>
      <c r="V4781" s="439">
        <v>42542</v>
      </c>
      <c r="W4781" s="439">
        <v>42542.146527777775</v>
      </c>
      <c r="X4781" s="823" t="s">
        <v>18426</v>
      </c>
      <c r="Y4781" s="827">
        <v>920842.05</v>
      </c>
      <c r="Z4781" s="438" t="s">
        <v>15195</v>
      </c>
      <c r="AA4781" s="443" t="s">
        <v>13542</v>
      </c>
    </row>
    <row r="4782" spans="1:27" ht="135">
      <c r="A4782" s="475" t="s">
        <v>30504</v>
      </c>
      <c r="B4782" s="1183" t="s">
        <v>17268</v>
      </c>
      <c r="C4782" s="509" t="s">
        <v>17269</v>
      </c>
      <c r="D4782" s="509" t="s">
        <v>261</v>
      </c>
      <c r="E4782" s="438" t="s">
        <v>18427</v>
      </c>
      <c r="F4782" s="829">
        <v>42646.5625</v>
      </c>
      <c r="G4782" s="830">
        <v>42657.292361111096</v>
      </c>
      <c r="H4782" s="823" t="s">
        <v>18428</v>
      </c>
      <c r="I4782" s="438" t="s">
        <v>13519</v>
      </c>
      <c r="J4782" s="824">
        <v>3</v>
      </c>
      <c r="K4782" s="824">
        <v>2</v>
      </c>
      <c r="L4782" s="824">
        <v>0</v>
      </c>
      <c r="M4782" s="825">
        <v>107200</v>
      </c>
      <c r="N4782" s="826">
        <v>72867.899999999994</v>
      </c>
      <c r="O4782" s="826">
        <f t="shared" si="159"/>
        <v>34332.100000000006</v>
      </c>
      <c r="P4782" s="826">
        <f t="shared" si="160"/>
        <v>32.02621268656717</v>
      </c>
      <c r="Q4782" s="438" t="s">
        <v>16192</v>
      </c>
      <c r="R4782" s="438" t="s">
        <v>2987</v>
      </c>
      <c r="S4782" s="438" t="s">
        <v>17324</v>
      </c>
      <c r="T4782" s="439">
        <v>42671.4283945602</v>
      </c>
      <c r="U4782" s="438">
        <v>0</v>
      </c>
      <c r="V4782" s="439">
        <v>42684.208351469897</v>
      </c>
      <c r="W4782" s="439">
        <v>42684</v>
      </c>
      <c r="X4782" s="823" t="s">
        <v>18429</v>
      </c>
      <c r="Y4782" s="827">
        <v>72867.899999999994</v>
      </c>
      <c r="Z4782" s="438" t="s">
        <v>16192</v>
      </c>
      <c r="AA4782" s="443" t="s">
        <v>2987</v>
      </c>
    </row>
    <row r="4783" spans="1:27" ht="135">
      <c r="A4783" s="475" t="s">
        <v>30505</v>
      </c>
      <c r="B4783" s="1183" t="s">
        <v>17268</v>
      </c>
      <c r="C4783" s="509" t="s">
        <v>17269</v>
      </c>
      <c r="D4783" s="509" t="s">
        <v>261</v>
      </c>
      <c r="E4783" s="438" t="s">
        <v>18430</v>
      </c>
      <c r="F4783" s="829">
        <v>42671.410416666666</v>
      </c>
      <c r="G4783" s="439">
        <v>42683.4</v>
      </c>
      <c r="H4783" s="823" t="s">
        <v>18431</v>
      </c>
      <c r="I4783" s="438" t="s">
        <v>18432</v>
      </c>
      <c r="J4783" s="824">
        <v>3</v>
      </c>
      <c r="K4783" s="824">
        <v>2</v>
      </c>
      <c r="L4783" s="824">
        <v>0</v>
      </c>
      <c r="M4783" s="825">
        <v>109386</v>
      </c>
      <c r="N4783" s="826">
        <v>44301.33</v>
      </c>
      <c r="O4783" s="826">
        <f t="shared" si="159"/>
        <v>65084.67</v>
      </c>
      <c r="P4783" s="826">
        <f t="shared" si="160"/>
        <v>59.5</v>
      </c>
      <c r="Q4783" s="438" t="s">
        <v>18295</v>
      </c>
      <c r="R4783" s="438" t="s">
        <v>18086</v>
      </c>
      <c r="S4783" s="438" t="s">
        <v>18087</v>
      </c>
      <c r="T4783" s="439">
        <v>42702.266467476897</v>
      </c>
      <c r="U4783" s="438">
        <v>0</v>
      </c>
      <c r="V4783" s="439">
        <v>42717.470369525501</v>
      </c>
      <c r="W4783" s="439">
        <v>42719</v>
      </c>
      <c r="X4783" s="823" t="s">
        <v>18433</v>
      </c>
      <c r="Y4783" s="827">
        <v>44301.33</v>
      </c>
      <c r="Z4783" s="438" t="s">
        <v>18295</v>
      </c>
      <c r="AA4783" s="443" t="s">
        <v>18086</v>
      </c>
    </row>
    <row r="4784" spans="1:27" ht="135">
      <c r="A4784" s="475" t="s">
        <v>30506</v>
      </c>
      <c r="B4784" s="1183" t="s">
        <v>17268</v>
      </c>
      <c r="C4784" s="509" t="s">
        <v>17269</v>
      </c>
      <c r="D4784" s="509" t="s">
        <v>261</v>
      </c>
      <c r="E4784" s="438" t="s">
        <v>18434</v>
      </c>
      <c r="F4784" s="829">
        <v>42685.59097222222</v>
      </c>
      <c r="G4784" s="439">
        <v>42703.381249999999</v>
      </c>
      <c r="H4784" s="823" t="s">
        <v>18435</v>
      </c>
      <c r="I4784" s="438" t="s">
        <v>18436</v>
      </c>
      <c r="J4784" s="824">
        <v>3</v>
      </c>
      <c r="K4784" s="824">
        <v>2</v>
      </c>
      <c r="L4784" s="824">
        <v>0</v>
      </c>
      <c r="M4784" s="825">
        <v>1438609.79</v>
      </c>
      <c r="N4784" s="826">
        <v>724606.95</v>
      </c>
      <c r="O4784" s="826">
        <f t="shared" si="159"/>
        <v>714002.84000000008</v>
      </c>
      <c r="P4784" s="826">
        <f t="shared" si="160"/>
        <v>49.631445925305442</v>
      </c>
      <c r="Q4784" s="438" t="s">
        <v>18300</v>
      </c>
      <c r="R4784" s="438" t="s">
        <v>14696</v>
      </c>
      <c r="S4784" s="438" t="s">
        <v>18275</v>
      </c>
      <c r="T4784" s="439">
        <v>42716.432742557903</v>
      </c>
      <c r="U4784" s="438">
        <v>0</v>
      </c>
      <c r="V4784" s="439">
        <v>42731.208494907398</v>
      </c>
      <c r="W4784" s="439">
        <v>42732</v>
      </c>
      <c r="X4784" s="823" t="s">
        <v>18437</v>
      </c>
      <c r="Y4784" s="827">
        <v>724606.95</v>
      </c>
      <c r="Z4784" s="438" t="s">
        <v>18300</v>
      </c>
      <c r="AA4784" s="443" t="s">
        <v>14696</v>
      </c>
    </row>
    <row r="4785" spans="1:27" ht="135">
      <c r="A4785" s="475" t="s">
        <v>30507</v>
      </c>
      <c r="B4785" s="1183" t="s">
        <v>17268</v>
      </c>
      <c r="C4785" s="509" t="s">
        <v>17269</v>
      </c>
      <c r="D4785" s="509" t="s">
        <v>261</v>
      </c>
      <c r="E4785" s="438" t="s">
        <v>17320</v>
      </c>
      <c r="F4785" s="509" t="s">
        <v>17549</v>
      </c>
      <c r="G4785" s="439">
        <v>42556.552083333328</v>
      </c>
      <c r="H4785" s="823" t="s">
        <v>18438</v>
      </c>
      <c r="I4785" s="438" t="s">
        <v>18439</v>
      </c>
      <c r="J4785" s="824">
        <v>3</v>
      </c>
      <c r="K4785" s="824">
        <v>2</v>
      </c>
      <c r="L4785" s="824">
        <v>1</v>
      </c>
      <c r="M4785" s="825">
        <v>157794.79999999999</v>
      </c>
      <c r="N4785" s="826">
        <v>116810.14</v>
      </c>
      <c r="O4785" s="826">
        <f t="shared" si="159"/>
        <v>40984.659999999989</v>
      </c>
      <c r="P4785" s="826">
        <f t="shared" si="160"/>
        <v>25.973390758123838</v>
      </c>
      <c r="Q4785" s="438" t="s">
        <v>16559</v>
      </c>
      <c r="R4785" s="438" t="s">
        <v>2510</v>
      </c>
      <c r="S4785" s="438" t="s">
        <v>16354</v>
      </c>
      <c r="T4785" s="439">
        <v>42568.708333333328</v>
      </c>
      <c r="U4785" s="438">
        <v>0</v>
      </c>
      <c r="V4785" s="439">
        <v>42584</v>
      </c>
      <c r="W4785" s="439">
        <v>42584.354166666664</v>
      </c>
      <c r="X4785" s="823" t="s">
        <v>18440</v>
      </c>
      <c r="Y4785" s="827">
        <v>116810.14</v>
      </c>
      <c r="Z4785" s="438" t="s">
        <v>16559</v>
      </c>
      <c r="AA4785" s="443" t="s">
        <v>2510</v>
      </c>
    </row>
    <row r="4786" spans="1:27" ht="135">
      <c r="A4786" s="475" t="s">
        <v>30508</v>
      </c>
      <c r="B4786" s="1183" t="s">
        <v>17268</v>
      </c>
      <c r="C4786" s="509" t="s">
        <v>17269</v>
      </c>
      <c r="D4786" s="509" t="s">
        <v>261</v>
      </c>
      <c r="E4786" s="438" t="s">
        <v>18441</v>
      </c>
      <c r="F4786" s="509" t="s">
        <v>18442</v>
      </c>
      <c r="G4786" s="439">
        <v>42600.597916666666</v>
      </c>
      <c r="H4786" s="823" t="s">
        <v>18443</v>
      </c>
      <c r="I4786" s="438" t="s">
        <v>18240</v>
      </c>
      <c r="J4786" s="824">
        <v>3</v>
      </c>
      <c r="K4786" s="824">
        <v>2</v>
      </c>
      <c r="L4786" s="824">
        <v>1</v>
      </c>
      <c r="M4786" s="825">
        <v>445593.34</v>
      </c>
      <c r="N4786" s="826">
        <v>443365.37</v>
      </c>
      <c r="O4786" s="826">
        <f t="shared" si="159"/>
        <v>2227.9700000000303</v>
      </c>
      <c r="P4786" s="826">
        <f t="shared" si="160"/>
        <v>0.50000074058558197</v>
      </c>
      <c r="Q4786" s="438" t="s">
        <v>18444</v>
      </c>
      <c r="R4786" s="438" t="s">
        <v>18445</v>
      </c>
      <c r="S4786" s="438" t="s">
        <v>18446</v>
      </c>
      <c r="T4786" s="439">
        <v>42613.708333333328</v>
      </c>
      <c r="U4786" s="438">
        <v>0</v>
      </c>
      <c r="V4786" s="439">
        <v>42625</v>
      </c>
      <c r="W4786" s="439">
        <v>42627.138888888891</v>
      </c>
      <c r="X4786" s="823" t="s">
        <v>18447</v>
      </c>
      <c r="Y4786" s="827">
        <v>443365.37</v>
      </c>
      <c r="Z4786" s="438" t="s">
        <v>18444</v>
      </c>
      <c r="AA4786" s="443" t="s">
        <v>18445</v>
      </c>
    </row>
    <row r="4787" spans="1:27" ht="135">
      <c r="A4787" s="475" t="s">
        <v>30509</v>
      </c>
      <c r="B4787" s="1183" t="s">
        <v>17268</v>
      </c>
      <c r="C4787" s="509" t="s">
        <v>17269</v>
      </c>
      <c r="D4787" s="509" t="s">
        <v>261</v>
      </c>
      <c r="E4787" s="438" t="s">
        <v>18448</v>
      </c>
      <c r="F4787" s="509">
        <v>42339</v>
      </c>
      <c r="G4787" s="439">
        <v>42360.54305555555</v>
      </c>
      <c r="H4787" s="823" t="s">
        <v>18449</v>
      </c>
      <c r="I4787" s="438" t="s">
        <v>18450</v>
      </c>
      <c r="J4787" s="824">
        <v>3</v>
      </c>
      <c r="K4787" s="824">
        <v>3</v>
      </c>
      <c r="L4787" s="824">
        <v>0</v>
      </c>
      <c r="M4787" s="825">
        <v>358641.9</v>
      </c>
      <c r="N4787" s="826">
        <v>292293.13</v>
      </c>
      <c r="O4787" s="826">
        <f t="shared" si="159"/>
        <v>66348.770000000019</v>
      </c>
      <c r="P4787" s="826">
        <f t="shared" si="160"/>
        <v>18.500005158348763</v>
      </c>
      <c r="Q4787" s="438" t="s">
        <v>18085</v>
      </c>
      <c r="R4787" s="438" t="s">
        <v>18086</v>
      </c>
      <c r="S4787" s="438" t="s">
        <v>18087</v>
      </c>
      <c r="T4787" s="439">
        <v>42383.708333333328</v>
      </c>
      <c r="U4787" s="438">
        <v>0</v>
      </c>
      <c r="V4787" s="439">
        <v>42396</v>
      </c>
      <c r="W4787" s="439">
        <v>42396.134027777778</v>
      </c>
      <c r="X4787" s="823" t="s">
        <v>18451</v>
      </c>
      <c r="Y4787" s="827">
        <v>292293.13</v>
      </c>
      <c r="Z4787" s="438" t="s">
        <v>18085</v>
      </c>
      <c r="AA4787" s="443" t="s">
        <v>18086</v>
      </c>
    </row>
    <row r="4788" spans="1:27" ht="135">
      <c r="A4788" s="475" t="s">
        <v>30510</v>
      </c>
      <c r="B4788" s="1183" t="s">
        <v>17268</v>
      </c>
      <c r="C4788" s="509" t="s">
        <v>17269</v>
      </c>
      <c r="D4788" s="509" t="s">
        <v>261</v>
      </c>
      <c r="E4788" s="438" t="s">
        <v>18452</v>
      </c>
      <c r="F4788" s="509">
        <v>42339</v>
      </c>
      <c r="G4788" s="439">
        <v>42360.593055555553</v>
      </c>
      <c r="H4788" s="823" t="s">
        <v>18453</v>
      </c>
      <c r="I4788" s="438" t="s">
        <v>18454</v>
      </c>
      <c r="J4788" s="824">
        <v>3</v>
      </c>
      <c r="K4788" s="824">
        <v>3</v>
      </c>
      <c r="L4788" s="824">
        <v>0</v>
      </c>
      <c r="M4788" s="825">
        <v>61444.800000000003</v>
      </c>
      <c r="N4788" s="826">
        <v>33771.120000000003</v>
      </c>
      <c r="O4788" s="826">
        <f t="shared" si="159"/>
        <v>27673.68</v>
      </c>
      <c r="P4788" s="826">
        <f t="shared" si="160"/>
        <v>45.038278259510975</v>
      </c>
      <c r="Q4788" s="438" t="s">
        <v>18085</v>
      </c>
      <c r="R4788" s="438" t="s">
        <v>18086</v>
      </c>
      <c r="S4788" s="438" t="s">
        <v>18087</v>
      </c>
      <c r="T4788" s="439">
        <v>42383.708333333328</v>
      </c>
      <c r="U4788" s="438">
        <v>0</v>
      </c>
      <c r="V4788" s="439">
        <v>42396</v>
      </c>
      <c r="W4788" s="439">
        <v>42396.10833333333</v>
      </c>
      <c r="X4788" s="823" t="s">
        <v>18455</v>
      </c>
      <c r="Y4788" s="827">
        <v>33771.120000000003</v>
      </c>
      <c r="Z4788" s="438" t="s">
        <v>18085</v>
      </c>
      <c r="AA4788" s="443" t="s">
        <v>18086</v>
      </c>
    </row>
    <row r="4789" spans="1:27" ht="135">
      <c r="A4789" s="475" t="s">
        <v>30511</v>
      </c>
      <c r="B4789" s="1183" t="s">
        <v>17268</v>
      </c>
      <c r="C4789" s="509" t="s">
        <v>17269</v>
      </c>
      <c r="D4789" s="509" t="s">
        <v>261</v>
      </c>
      <c r="E4789" s="438" t="s">
        <v>18456</v>
      </c>
      <c r="F4789" s="828">
        <v>42331</v>
      </c>
      <c r="G4789" s="439">
        <v>42367.472222222219</v>
      </c>
      <c r="H4789" s="823" t="s">
        <v>18457</v>
      </c>
      <c r="I4789" s="438" t="s">
        <v>18458</v>
      </c>
      <c r="J4789" s="824">
        <v>3</v>
      </c>
      <c r="K4789" s="824">
        <v>3</v>
      </c>
      <c r="L4789" s="824">
        <v>0</v>
      </c>
      <c r="M4789" s="825">
        <v>253582</v>
      </c>
      <c r="N4789" s="826">
        <v>139470.1</v>
      </c>
      <c r="O4789" s="826">
        <f t="shared" si="159"/>
        <v>114111.9</v>
      </c>
      <c r="P4789" s="826">
        <f t="shared" si="160"/>
        <v>45</v>
      </c>
      <c r="Q4789" s="438" t="s">
        <v>18459</v>
      </c>
      <c r="R4789" s="438" t="s">
        <v>15995</v>
      </c>
      <c r="S4789" s="438" t="s">
        <v>18460</v>
      </c>
      <c r="T4789" s="439">
        <v>42387.708333333328</v>
      </c>
      <c r="U4789" s="438">
        <v>0</v>
      </c>
      <c r="V4789" s="439">
        <v>42401</v>
      </c>
      <c r="W4789" s="439">
        <v>42401.076388888891</v>
      </c>
      <c r="X4789" s="823" t="s">
        <v>18461</v>
      </c>
      <c r="Y4789" s="827">
        <v>139470.1</v>
      </c>
      <c r="Z4789" s="438" t="s">
        <v>18462</v>
      </c>
      <c r="AA4789" s="443" t="s">
        <v>15247</v>
      </c>
    </row>
    <row r="4790" spans="1:27" ht="135">
      <c r="A4790" s="475" t="s">
        <v>30512</v>
      </c>
      <c r="B4790" s="1183" t="s">
        <v>17268</v>
      </c>
      <c r="C4790" s="509" t="s">
        <v>17269</v>
      </c>
      <c r="D4790" s="509" t="s">
        <v>261</v>
      </c>
      <c r="E4790" s="438" t="s">
        <v>18463</v>
      </c>
      <c r="F4790" s="509" t="s">
        <v>579</v>
      </c>
      <c r="G4790" s="439">
        <v>42418.907638888886</v>
      </c>
      <c r="H4790" s="823" t="s">
        <v>18464</v>
      </c>
      <c r="I4790" s="438" t="s">
        <v>17443</v>
      </c>
      <c r="J4790" s="824">
        <v>3</v>
      </c>
      <c r="K4790" s="824">
        <v>3</v>
      </c>
      <c r="L4790" s="824">
        <v>0</v>
      </c>
      <c r="M4790" s="825">
        <v>1115910</v>
      </c>
      <c r="N4790" s="826">
        <v>485420.85</v>
      </c>
      <c r="O4790" s="826">
        <f t="shared" si="159"/>
        <v>630489.15</v>
      </c>
      <c r="P4790" s="826">
        <f t="shared" si="160"/>
        <v>56.5</v>
      </c>
      <c r="Q4790" s="438" t="s">
        <v>18465</v>
      </c>
      <c r="R4790" s="438" t="s">
        <v>18466</v>
      </c>
      <c r="S4790" s="438" t="s">
        <v>18467</v>
      </c>
      <c r="T4790" s="439">
        <v>42432.708333333328</v>
      </c>
      <c r="U4790" s="438">
        <v>0</v>
      </c>
      <c r="V4790" s="439">
        <v>42444</v>
      </c>
      <c r="W4790" s="439">
        <v>42445.301388888889</v>
      </c>
      <c r="X4790" s="823" t="s">
        <v>18468</v>
      </c>
      <c r="Y4790" s="827">
        <v>485420.85</v>
      </c>
      <c r="Z4790" s="438" t="s">
        <v>18465</v>
      </c>
      <c r="AA4790" s="443" t="s">
        <v>18466</v>
      </c>
    </row>
    <row r="4791" spans="1:27" ht="135">
      <c r="A4791" s="475" t="s">
        <v>30513</v>
      </c>
      <c r="B4791" s="1183" t="s">
        <v>17268</v>
      </c>
      <c r="C4791" s="509" t="s">
        <v>17269</v>
      </c>
      <c r="D4791" s="509" t="s">
        <v>261</v>
      </c>
      <c r="E4791" s="438" t="s">
        <v>18171</v>
      </c>
      <c r="F4791" s="509" t="s">
        <v>17271</v>
      </c>
      <c r="G4791" s="439">
        <v>42425.930555555555</v>
      </c>
      <c r="H4791" s="823" t="s">
        <v>18469</v>
      </c>
      <c r="I4791" s="438" t="s">
        <v>18470</v>
      </c>
      <c r="J4791" s="824">
        <v>3</v>
      </c>
      <c r="K4791" s="824">
        <v>3</v>
      </c>
      <c r="L4791" s="824">
        <v>0</v>
      </c>
      <c r="M4791" s="825">
        <v>264944.5</v>
      </c>
      <c r="N4791" s="826">
        <v>263619.78000000003</v>
      </c>
      <c r="O4791" s="826">
        <f t="shared" si="159"/>
        <v>1324.7199999999721</v>
      </c>
      <c r="P4791" s="826">
        <f t="shared" si="160"/>
        <v>0.49999905640614245</v>
      </c>
      <c r="Q4791" s="438" t="s">
        <v>18471</v>
      </c>
      <c r="R4791" s="438" t="s">
        <v>9001</v>
      </c>
      <c r="S4791" s="438" t="s">
        <v>18472</v>
      </c>
      <c r="T4791" s="439">
        <v>42437.708333333328</v>
      </c>
      <c r="U4791" s="438">
        <v>0</v>
      </c>
      <c r="V4791" s="439">
        <v>42450</v>
      </c>
      <c r="W4791" s="439">
        <v>42450.302083333328</v>
      </c>
      <c r="X4791" s="823" t="s">
        <v>18473</v>
      </c>
      <c r="Y4791" s="827">
        <v>263619.78000000003</v>
      </c>
      <c r="Z4791" s="438" t="s">
        <v>18471</v>
      </c>
      <c r="AA4791" s="443" t="s">
        <v>9001</v>
      </c>
    </row>
    <row r="4792" spans="1:27" ht="135">
      <c r="A4792" s="475" t="s">
        <v>30514</v>
      </c>
      <c r="B4792" s="1183" t="s">
        <v>17268</v>
      </c>
      <c r="C4792" s="509" t="s">
        <v>17269</v>
      </c>
      <c r="D4792" s="509" t="s">
        <v>261</v>
      </c>
      <c r="E4792" s="438" t="s">
        <v>18165</v>
      </c>
      <c r="F4792" s="509" t="s">
        <v>17271</v>
      </c>
      <c r="G4792" s="439">
        <v>42425.935416666667</v>
      </c>
      <c r="H4792" s="823" t="s">
        <v>18474</v>
      </c>
      <c r="I4792" s="438" t="s">
        <v>18475</v>
      </c>
      <c r="J4792" s="824">
        <v>3</v>
      </c>
      <c r="K4792" s="824">
        <v>3</v>
      </c>
      <c r="L4792" s="824">
        <v>0</v>
      </c>
      <c r="M4792" s="825">
        <v>1317086</v>
      </c>
      <c r="N4792" s="826">
        <v>1310500.57</v>
      </c>
      <c r="O4792" s="826">
        <f t="shared" si="159"/>
        <v>6585.4299999999348</v>
      </c>
      <c r="P4792" s="826">
        <f t="shared" si="160"/>
        <v>0.49999999999999506</v>
      </c>
      <c r="Q4792" s="438" t="s">
        <v>18471</v>
      </c>
      <c r="R4792" s="438" t="s">
        <v>9001</v>
      </c>
      <c r="S4792" s="438" t="s">
        <v>18472</v>
      </c>
      <c r="T4792" s="439">
        <v>42437.708333333328</v>
      </c>
      <c r="U4792" s="438">
        <v>0</v>
      </c>
      <c r="V4792" s="439">
        <v>42450</v>
      </c>
      <c r="W4792" s="439">
        <v>42450.32430555555</v>
      </c>
      <c r="X4792" s="823" t="s">
        <v>18476</v>
      </c>
      <c r="Y4792" s="827">
        <v>1310500.57</v>
      </c>
      <c r="Z4792" s="438" t="s">
        <v>18471</v>
      </c>
      <c r="AA4792" s="443" t="s">
        <v>9001</v>
      </c>
    </row>
    <row r="4793" spans="1:27" ht="135">
      <c r="A4793" s="475" t="s">
        <v>30515</v>
      </c>
      <c r="B4793" s="1183" t="s">
        <v>17268</v>
      </c>
      <c r="C4793" s="509" t="s">
        <v>17269</v>
      </c>
      <c r="D4793" s="509" t="s">
        <v>261</v>
      </c>
      <c r="E4793" s="438" t="s">
        <v>18477</v>
      </c>
      <c r="F4793" s="509" t="s">
        <v>580</v>
      </c>
      <c r="G4793" s="439">
        <v>42429.939583333333</v>
      </c>
      <c r="H4793" s="823" t="s">
        <v>18478</v>
      </c>
      <c r="I4793" s="438" t="s">
        <v>18479</v>
      </c>
      <c r="J4793" s="824">
        <v>3</v>
      </c>
      <c r="K4793" s="824">
        <v>3</v>
      </c>
      <c r="L4793" s="824">
        <v>0</v>
      </c>
      <c r="M4793" s="825">
        <v>1484160.5</v>
      </c>
      <c r="N4793" s="826">
        <v>726265</v>
      </c>
      <c r="O4793" s="826">
        <f t="shared" si="159"/>
        <v>757895.5</v>
      </c>
      <c r="P4793" s="826">
        <f t="shared" si="160"/>
        <v>51.065602406208761</v>
      </c>
      <c r="Q4793" s="438" t="s">
        <v>18116</v>
      </c>
      <c r="R4793" s="438" t="s">
        <v>18117</v>
      </c>
      <c r="S4793" s="438" t="s">
        <v>17842</v>
      </c>
      <c r="T4793" s="439">
        <v>42446.708333333328</v>
      </c>
      <c r="U4793" s="438">
        <v>0</v>
      </c>
      <c r="V4793" s="439">
        <v>42460</v>
      </c>
      <c r="W4793" s="439">
        <v>42461.119444444441</v>
      </c>
      <c r="X4793" s="823" t="s">
        <v>18480</v>
      </c>
      <c r="Y4793" s="827">
        <v>726265</v>
      </c>
      <c r="Z4793" s="438" t="s">
        <v>16638</v>
      </c>
      <c r="AA4793" s="443" t="s">
        <v>16707</v>
      </c>
    </row>
    <row r="4794" spans="1:27" ht="135">
      <c r="A4794" s="475" t="s">
        <v>30516</v>
      </c>
      <c r="B4794" s="1183" t="s">
        <v>17268</v>
      </c>
      <c r="C4794" s="509" t="s">
        <v>17269</v>
      </c>
      <c r="D4794" s="509" t="s">
        <v>261</v>
      </c>
      <c r="E4794" s="438" t="s">
        <v>18481</v>
      </c>
      <c r="F4794" s="509" t="s">
        <v>17408</v>
      </c>
      <c r="G4794" s="439">
        <v>42440.713888888888</v>
      </c>
      <c r="H4794" s="823" t="s">
        <v>18482</v>
      </c>
      <c r="I4794" s="438" t="s">
        <v>18030</v>
      </c>
      <c r="J4794" s="824">
        <v>3</v>
      </c>
      <c r="K4794" s="824">
        <v>3</v>
      </c>
      <c r="L4794" s="824">
        <v>0</v>
      </c>
      <c r="M4794" s="825">
        <v>178774.03</v>
      </c>
      <c r="N4794" s="826">
        <v>130501.65</v>
      </c>
      <c r="O4794" s="826">
        <f t="shared" si="159"/>
        <v>48272.380000000005</v>
      </c>
      <c r="P4794" s="826">
        <f t="shared" si="160"/>
        <v>27.001897311371231</v>
      </c>
      <c r="Q4794" s="438" t="s">
        <v>18085</v>
      </c>
      <c r="R4794" s="438" t="s">
        <v>18086</v>
      </c>
      <c r="S4794" s="438" t="s">
        <v>18087</v>
      </c>
      <c r="T4794" s="439">
        <v>42453.708333333328</v>
      </c>
      <c r="U4794" s="438">
        <v>0</v>
      </c>
      <c r="V4794" s="439">
        <v>42467</v>
      </c>
      <c r="W4794" s="439">
        <v>42467.309027777774</v>
      </c>
      <c r="X4794" s="823" t="s">
        <v>18483</v>
      </c>
      <c r="Y4794" s="827">
        <v>130501.65</v>
      </c>
      <c r="Z4794" s="438" t="s">
        <v>18085</v>
      </c>
      <c r="AA4794" s="443" t="s">
        <v>18086</v>
      </c>
    </row>
    <row r="4795" spans="1:27" ht="135">
      <c r="A4795" s="475" t="s">
        <v>30517</v>
      </c>
      <c r="B4795" s="1183" t="s">
        <v>17268</v>
      </c>
      <c r="C4795" s="509" t="s">
        <v>17269</v>
      </c>
      <c r="D4795" s="509" t="s">
        <v>261</v>
      </c>
      <c r="E4795" s="438" t="s">
        <v>18484</v>
      </c>
      <c r="F4795" s="509" t="s">
        <v>17271</v>
      </c>
      <c r="G4795" s="439">
        <v>42440.724999999999</v>
      </c>
      <c r="H4795" s="823" t="s">
        <v>18485</v>
      </c>
      <c r="I4795" s="438" t="s">
        <v>18486</v>
      </c>
      <c r="J4795" s="824">
        <v>3</v>
      </c>
      <c r="K4795" s="824">
        <v>3</v>
      </c>
      <c r="L4795" s="824">
        <v>0</v>
      </c>
      <c r="M4795" s="825">
        <v>93118.91</v>
      </c>
      <c r="N4795" s="826">
        <v>56940.41</v>
      </c>
      <c r="O4795" s="826">
        <f t="shared" si="159"/>
        <v>36178.5</v>
      </c>
      <c r="P4795" s="826">
        <f t="shared" si="160"/>
        <v>38.851936733365974</v>
      </c>
      <c r="Q4795" s="438" t="s">
        <v>18487</v>
      </c>
      <c r="R4795" s="438" t="s">
        <v>18488</v>
      </c>
      <c r="S4795" s="438" t="s">
        <v>18489</v>
      </c>
      <c r="T4795" s="439">
        <v>42453.708333333328</v>
      </c>
      <c r="U4795" s="438">
        <v>0</v>
      </c>
      <c r="V4795" s="439">
        <v>42467</v>
      </c>
      <c r="W4795" s="439">
        <v>42467.152777777774</v>
      </c>
      <c r="X4795" s="823" t="s">
        <v>18490</v>
      </c>
      <c r="Y4795" s="827">
        <v>56940.41</v>
      </c>
      <c r="Z4795" s="438" t="s">
        <v>18487</v>
      </c>
      <c r="AA4795" s="443" t="s">
        <v>18488</v>
      </c>
    </row>
    <row r="4796" spans="1:27" ht="135">
      <c r="A4796" s="475" t="s">
        <v>30518</v>
      </c>
      <c r="B4796" s="1183" t="s">
        <v>17268</v>
      </c>
      <c r="C4796" s="509" t="s">
        <v>17269</v>
      </c>
      <c r="D4796" s="509" t="s">
        <v>261</v>
      </c>
      <c r="E4796" s="438" t="s">
        <v>17691</v>
      </c>
      <c r="F4796" s="509" t="s">
        <v>17271</v>
      </c>
      <c r="G4796" s="439">
        <v>42451.72152777778</v>
      </c>
      <c r="H4796" s="823" t="s">
        <v>18491</v>
      </c>
      <c r="I4796" s="438" t="s">
        <v>13460</v>
      </c>
      <c r="J4796" s="824">
        <v>3</v>
      </c>
      <c r="K4796" s="824">
        <v>3</v>
      </c>
      <c r="L4796" s="824">
        <v>0</v>
      </c>
      <c r="M4796" s="825">
        <v>1316837</v>
      </c>
      <c r="N4796" s="826">
        <v>596671</v>
      </c>
      <c r="O4796" s="826">
        <f t="shared" si="159"/>
        <v>720166</v>
      </c>
      <c r="P4796" s="826">
        <f t="shared" si="160"/>
        <v>54.689076932072837</v>
      </c>
      <c r="Q4796" s="438" t="s">
        <v>18116</v>
      </c>
      <c r="R4796" s="438" t="s">
        <v>18117</v>
      </c>
      <c r="S4796" s="438" t="s">
        <v>17842</v>
      </c>
      <c r="T4796" s="439">
        <v>42464.708333333328</v>
      </c>
      <c r="U4796" s="438">
        <v>0</v>
      </c>
      <c r="V4796" s="439">
        <v>42479</v>
      </c>
      <c r="W4796" s="439">
        <v>42479.186111111107</v>
      </c>
      <c r="X4796" s="823" t="s">
        <v>18492</v>
      </c>
      <c r="Y4796" s="827">
        <v>596671</v>
      </c>
      <c r="Z4796" s="438" t="s">
        <v>16638</v>
      </c>
      <c r="AA4796" s="443" t="s">
        <v>16707</v>
      </c>
    </row>
    <row r="4797" spans="1:27" ht="135">
      <c r="A4797" s="475" t="s">
        <v>30519</v>
      </c>
      <c r="B4797" s="1184" t="s">
        <v>17268</v>
      </c>
      <c r="C4797" s="834" t="s">
        <v>17269</v>
      </c>
      <c r="D4797" s="834" t="s">
        <v>261</v>
      </c>
      <c r="E4797" s="444" t="s">
        <v>18493</v>
      </c>
      <c r="F4797" s="834" t="s">
        <v>18494</v>
      </c>
      <c r="G4797" s="445">
        <v>42474.72152777778</v>
      </c>
      <c r="H4797" s="449" t="s">
        <v>18495</v>
      </c>
      <c r="I4797" s="444" t="s">
        <v>14677</v>
      </c>
      <c r="J4797" s="835">
        <v>3</v>
      </c>
      <c r="K4797" s="835">
        <v>3</v>
      </c>
      <c r="L4797" s="835">
        <v>0</v>
      </c>
      <c r="M4797" s="836">
        <v>145225.44</v>
      </c>
      <c r="N4797" s="837">
        <v>103773.87</v>
      </c>
      <c r="O4797" s="837">
        <f t="shared" si="159"/>
        <v>41451.570000000007</v>
      </c>
      <c r="P4797" s="837">
        <f t="shared" si="160"/>
        <v>28.542912316189234</v>
      </c>
      <c r="Q4797" s="444" t="s">
        <v>16789</v>
      </c>
      <c r="R4797" s="444" t="s">
        <v>15222</v>
      </c>
      <c r="S4797" s="444" t="s">
        <v>18496</v>
      </c>
      <c r="T4797" s="445">
        <v>42487.708333333328</v>
      </c>
      <c r="U4797" s="444">
        <v>0</v>
      </c>
      <c r="V4797" s="445">
        <v>42501</v>
      </c>
      <c r="W4797" s="445">
        <v>42502.119444444441</v>
      </c>
      <c r="X4797" s="449" t="s">
        <v>18497</v>
      </c>
      <c r="Y4797" s="838">
        <v>103773.87</v>
      </c>
      <c r="Z4797" s="444" t="s">
        <v>18498</v>
      </c>
      <c r="AA4797" s="839" t="s">
        <v>15222</v>
      </c>
    </row>
    <row r="4798" spans="1:27" ht="135">
      <c r="A4798" s="475" t="s">
        <v>30520</v>
      </c>
      <c r="B4798" s="842" t="s">
        <v>17268</v>
      </c>
      <c r="C4798" s="639" t="s">
        <v>17269</v>
      </c>
      <c r="D4798" s="639" t="s">
        <v>261</v>
      </c>
      <c r="E4798" s="450" t="s">
        <v>18499</v>
      </c>
      <c r="F4798" s="639" t="s">
        <v>17321</v>
      </c>
      <c r="G4798" s="458">
        <v>42478.772222222222</v>
      </c>
      <c r="H4798" s="451" t="s">
        <v>18500</v>
      </c>
      <c r="I4798" s="450" t="s">
        <v>18501</v>
      </c>
      <c r="J4798" s="803">
        <v>3</v>
      </c>
      <c r="K4798" s="803">
        <v>3</v>
      </c>
      <c r="L4798" s="803">
        <v>0</v>
      </c>
      <c r="M4798" s="804">
        <v>98010.5</v>
      </c>
      <c r="N4798" s="662">
        <v>44358.95</v>
      </c>
      <c r="O4798" s="662">
        <f t="shared" si="159"/>
        <v>53651.55</v>
      </c>
      <c r="P4798" s="662">
        <f t="shared" si="160"/>
        <v>54.740614525994665</v>
      </c>
      <c r="Q4798" s="450" t="s">
        <v>18502</v>
      </c>
      <c r="R4798" s="450" t="s">
        <v>15973</v>
      </c>
      <c r="S4798" s="450" t="s">
        <v>18503</v>
      </c>
      <c r="T4798" s="458">
        <v>42494.708333333328</v>
      </c>
      <c r="U4798" s="450">
        <v>0</v>
      </c>
      <c r="V4798" s="458">
        <v>42506</v>
      </c>
      <c r="W4798" s="458">
        <v>42507.083333333328</v>
      </c>
      <c r="X4798" s="451" t="s">
        <v>18504</v>
      </c>
      <c r="Y4798" s="645">
        <v>44358.95</v>
      </c>
      <c r="Z4798" s="450" t="s">
        <v>18505</v>
      </c>
      <c r="AA4798" s="450" t="s">
        <v>15973</v>
      </c>
    </row>
    <row r="4799" spans="1:27" ht="135">
      <c r="A4799" s="475" t="s">
        <v>30521</v>
      </c>
      <c r="B4799" s="842" t="s">
        <v>17268</v>
      </c>
      <c r="C4799" s="639" t="s">
        <v>17269</v>
      </c>
      <c r="D4799" s="639" t="s">
        <v>261</v>
      </c>
      <c r="E4799" s="450" t="s">
        <v>18506</v>
      </c>
      <c r="F4799" s="639" t="s">
        <v>17271</v>
      </c>
      <c r="G4799" s="458">
        <v>42479.916666666664</v>
      </c>
      <c r="H4799" s="451" t="s">
        <v>18507</v>
      </c>
      <c r="I4799" s="450" t="s">
        <v>18508</v>
      </c>
      <c r="J4799" s="803">
        <v>3</v>
      </c>
      <c r="K4799" s="803">
        <v>3</v>
      </c>
      <c r="L4799" s="803">
        <v>0</v>
      </c>
      <c r="M4799" s="804">
        <v>98010.5</v>
      </c>
      <c r="N4799" s="662">
        <v>44358.95</v>
      </c>
      <c r="O4799" s="662">
        <f t="shared" si="159"/>
        <v>53651.55</v>
      </c>
      <c r="P4799" s="662">
        <f t="shared" si="160"/>
        <v>54.740614525994665</v>
      </c>
      <c r="Q4799" s="450" t="s">
        <v>18502</v>
      </c>
      <c r="R4799" s="450" t="s">
        <v>15973</v>
      </c>
      <c r="S4799" s="450" t="s">
        <v>18503</v>
      </c>
      <c r="T4799" s="458">
        <v>42494.708333333328</v>
      </c>
      <c r="U4799" s="450">
        <v>0</v>
      </c>
      <c r="V4799" s="458">
        <v>42506</v>
      </c>
      <c r="W4799" s="458">
        <v>42507.083333333328</v>
      </c>
      <c r="X4799" s="451" t="s">
        <v>18504</v>
      </c>
      <c r="Y4799" s="645">
        <v>44358.95</v>
      </c>
      <c r="Z4799" s="450" t="s">
        <v>18505</v>
      </c>
      <c r="AA4799" s="450" t="s">
        <v>15973</v>
      </c>
    </row>
    <row r="4800" spans="1:27" ht="135">
      <c r="A4800" s="475" t="s">
        <v>30522</v>
      </c>
      <c r="B4800" s="842" t="s">
        <v>17268</v>
      </c>
      <c r="C4800" s="639" t="s">
        <v>17269</v>
      </c>
      <c r="D4800" s="639" t="s">
        <v>261</v>
      </c>
      <c r="E4800" s="450" t="s">
        <v>18269</v>
      </c>
      <c r="F4800" s="639" t="s">
        <v>18509</v>
      </c>
      <c r="G4800" s="458">
        <v>42485.861111111109</v>
      </c>
      <c r="H4800" s="451" t="s">
        <v>18510</v>
      </c>
      <c r="I4800" s="450" t="s">
        <v>18511</v>
      </c>
      <c r="J4800" s="803">
        <v>3</v>
      </c>
      <c r="K4800" s="803">
        <v>3</v>
      </c>
      <c r="L4800" s="803">
        <v>0</v>
      </c>
      <c r="M4800" s="804">
        <v>315835</v>
      </c>
      <c r="N4800" s="662">
        <v>293523</v>
      </c>
      <c r="O4800" s="662">
        <f t="shared" si="159"/>
        <v>22312</v>
      </c>
      <c r="P4800" s="662">
        <f t="shared" si="160"/>
        <v>7.064448208716577</v>
      </c>
      <c r="Q4800" s="450" t="s">
        <v>16578</v>
      </c>
      <c r="R4800" s="450" t="s">
        <v>2987</v>
      </c>
      <c r="S4800" s="450" t="s">
        <v>17324</v>
      </c>
      <c r="T4800" s="458">
        <v>42505.708333333328</v>
      </c>
      <c r="U4800" s="450">
        <v>0</v>
      </c>
      <c r="V4800" s="458">
        <v>42520</v>
      </c>
      <c r="W4800" s="458">
        <v>42520.212500000001</v>
      </c>
      <c r="X4800" s="451" t="s">
        <v>18512</v>
      </c>
      <c r="Y4800" s="645">
        <v>293523</v>
      </c>
      <c r="Z4800" s="450" t="s">
        <v>16578</v>
      </c>
      <c r="AA4800" s="450" t="s">
        <v>2987</v>
      </c>
    </row>
    <row r="4801" spans="1:27" ht="135">
      <c r="A4801" s="475" t="s">
        <v>30523</v>
      </c>
      <c r="B4801" s="842" t="s">
        <v>17268</v>
      </c>
      <c r="C4801" s="639" t="s">
        <v>17269</v>
      </c>
      <c r="D4801" s="639" t="s">
        <v>261</v>
      </c>
      <c r="E4801" s="450" t="s">
        <v>18513</v>
      </c>
      <c r="F4801" s="639" t="s">
        <v>18162</v>
      </c>
      <c r="G4801" s="458">
        <v>42520.430555555555</v>
      </c>
      <c r="H4801" s="451" t="s">
        <v>18514</v>
      </c>
      <c r="I4801" s="450" t="s">
        <v>17383</v>
      </c>
      <c r="J4801" s="803">
        <v>3</v>
      </c>
      <c r="K4801" s="803">
        <v>3</v>
      </c>
      <c r="L4801" s="803">
        <v>0</v>
      </c>
      <c r="M4801" s="804">
        <v>181400</v>
      </c>
      <c r="N4801" s="662">
        <v>94896.89</v>
      </c>
      <c r="O4801" s="662">
        <f t="shared" si="159"/>
        <v>86503.11</v>
      </c>
      <c r="P4801" s="662">
        <f t="shared" si="160"/>
        <v>47.686389195148841</v>
      </c>
      <c r="Q4801" s="450" t="s">
        <v>17578</v>
      </c>
      <c r="R4801" s="450" t="s">
        <v>15142</v>
      </c>
      <c r="S4801" s="450" t="s">
        <v>17579</v>
      </c>
      <c r="T4801" s="458">
        <v>42534.708333333328</v>
      </c>
      <c r="U4801" s="450">
        <v>0</v>
      </c>
      <c r="V4801" s="458">
        <v>42548</v>
      </c>
      <c r="W4801" s="458">
        <v>42549.361805555556</v>
      </c>
      <c r="X4801" s="451" t="s">
        <v>18515</v>
      </c>
      <c r="Y4801" s="645">
        <v>94896.89</v>
      </c>
      <c r="Z4801" s="450" t="s">
        <v>17578</v>
      </c>
      <c r="AA4801" s="450" t="s">
        <v>15142</v>
      </c>
    </row>
    <row r="4802" spans="1:27" ht="135">
      <c r="A4802" s="475" t="s">
        <v>30524</v>
      </c>
      <c r="B4802" s="842" t="s">
        <v>17268</v>
      </c>
      <c r="C4802" s="639" t="s">
        <v>17269</v>
      </c>
      <c r="D4802" s="639" t="s">
        <v>261</v>
      </c>
      <c r="E4802" s="450" t="s">
        <v>18516</v>
      </c>
      <c r="F4802" s="639" t="s">
        <v>17271</v>
      </c>
      <c r="G4802" s="458">
        <v>42522.419444444444</v>
      </c>
      <c r="H4802" s="451" t="s">
        <v>18517</v>
      </c>
      <c r="I4802" s="450" t="s">
        <v>3004</v>
      </c>
      <c r="J4802" s="803">
        <v>3</v>
      </c>
      <c r="K4802" s="803">
        <v>3</v>
      </c>
      <c r="L4802" s="803">
        <v>0</v>
      </c>
      <c r="M4802" s="804">
        <v>40700</v>
      </c>
      <c r="N4802" s="662">
        <v>25437.5</v>
      </c>
      <c r="O4802" s="662">
        <f t="shared" si="159"/>
        <v>15262.5</v>
      </c>
      <c r="P4802" s="662">
        <f t="shared" si="160"/>
        <v>37.5</v>
      </c>
      <c r="Q4802" s="450" t="s">
        <v>18085</v>
      </c>
      <c r="R4802" s="450" t="s">
        <v>18086</v>
      </c>
      <c r="S4802" s="450" t="s">
        <v>18087</v>
      </c>
      <c r="T4802" s="458">
        <v>42534.708333333328</v>
      </c>
      <c r="U4802" s="450">
        <v>0</v>
      </c>
      <c r="V4802" s="458">
        <v>42548</v>
      </c>
      <c r="W4802" s="458">
        <v>42550.169444444444</v>
      </c>
      <c r="X4802" s="451" t="s">
        <v>18518</v>
      </c>
      <c r="Y4802" s="645">
        <v>25437.5</v>
      </c>
      <c r="Z4802" s="450" t="s">
        <v>18085</v>
      </c>
      <c r="AA4802" s="450" t="s">
        <v>18086</v>
      </c>
    </row>
    <row r="4803" spans="1:27" ht="135">
      <c r="A4803" s="475" t="s">
        <v>30525</v>
      </c>
      <c r="B4803" s="842" t="s">
        <v>17268</v>
      </c>
      <c r="C4803" s="639" t="s">
        <v>17269</v>
      </c>
      <c r="D4803" s="639" t="s">
        <v>261</v>
      </c>
      <c r="E4803" s="450" t="s">
        <v>18082</v>
      </c>
      <c r="F4803" s="639" t="s">
        <v>18028</v>
      </c>
      <c r="G4803" s="458">
        <v>42522.443055555552</v>
      </c>
      <c r="H4803" s="451" t="s">
        <v>18519</v>
      </c>
      <c r="I4803" s="450" t="s">
        <v>18520</v>
      </c>
      <c r="J4803" s="803">
        <v>3</v>
      </c>
      <c r="K4803" s="803">
        <v>3</v>
      </c>
      <c r="L4803" s="803">
        <v>0</v>
      </c>
      <c r="M4803" s="804">
        <v>300795.59999999998</v>
      </c>
      <c r="N4803" s="662">
        <v>257180.22</v>
      </c>
      <c r="O4803" s="662">
        <f t="shared" si="159"/>
        <v>43615.379999999976</v>
      </c>
      <c r="P4803" s="662">
        <f t="shared" si="160"/>
        <v>14.500005984130079</v>
      </c>
      <c r="Q4803" s="450" t="s">
        <v>18085</v>
      </c>
      <c r="R4803" s="450" t="s">
        <v>18086</v>
      </c>
      <c r="S4803" s="450" t="s">
        <v>18087</v>
      </c>
      <c r="T4803" s="458">
        <v>42534.708333333328</v>
      </c>
      <c r="U4803" s="450">
        <v>0</v>
      </c>
      <c r="V4803" s="458">
        <v>42548</v>
      </c>
      <c r="W4803" s="458">
        <v>42549.338194444441</v>
      </c>
      <c r="X4803" s="451" t="s">
        <v>18521</v>
      </c>
      <c r="Y4803" s="645">
        <v>257180.22</v>
      </c>
      <c r="Z4803" s="450" t="s">
        <v>18085</v>
      </c>
      <c r="AA4803" s="450" t="s">
        <v>18086</v>
      </c>
    </row>
    <row r="4804" spans="1:27" ht="135">
      <c r="A4804" s="475" t="s">
        <v>30526</v>
      </c>
      <c r="B4804" s="842" t="s">
        <v>17268</v>
      </c>
      <c r="C4804" s="639" t="s">
        <v>17269</v>
      </c>
      <c r="D4804" s="639" t="s">
        <v>261</v>
      </c>
      <c r="E4804" s="450" t="s">
        <v>18225</v>
      </c>
      <c r="F4804" s="639" t="s">
        <v>18522</v>
      </c>
      <c r="G4804" s="458">
        <v>42524.40347222222</v>
      </c>
      <c r="H4804" s="451" t="s">
        <v>18523</v>
      </c>
      <c r="I4804" s="450" t="s">
        <v>17526</v>
      </c>
      <c r="J4804" s="803">
        <v>3</v>
      </c>
      <c r="K4804" s="803">
        <v>3</v>
      </c>
      <c r="L4804" s="803">
        <v>0</v>
      </c>
      <c r="M4804" s="804">
        <v>137193</v>
      </c>
      <c r="N4804" s="662">
        <v>119357.78</v>
      </c>
      <c r="O4804" s="662">
        <f t="shared" si="159"/>
        <v>17835.22</v>
      </c>
      <c r="P4804" s="662">
        <f t="shared" si="160"/>
        <v>13.000094757021131</v>
      </c>
      <c r="Q4804" s="450" t="s">
        <v>17346</v>
      </c>
      <c r="R4804" s="450" t="s">
        <v>17347</v>
      </c>
      <c r="S4804" s="450" t="s">
        <v>17348</v>
      </c>
      <c r="T4804" s="458">
        <v>42543.708333333328</v>
      </c>
      <c r="U4804" s="450">
        <v>0</v>
      </c>
      <c r="V4804" s="458">
        <v>42555</v>
      </c>
      <c r="W4804" s="458">
        <v>42555.228472222218</v>
      </c>
      <c r="X4804" s="451" t="s">
        <v>18524</v>
      </c>
      <c r="Y4804" s="645">
        <v>119357.78</v>
      </c>
      <c r="Z4804" s="450" t="s">
        <v>17346</v>
      </c>
      <c r="AA4804" s="450" t="s">
        <v>17347</v>
      </c>
    </row>
    <row r="4805" spans="1:27" ht="135">
      <c r="A4805" s="475" t="s">
        <v>30527</v>
      </c>
      <c r="B4805" s="842" t="s">
        <v>17268</v>
      </c>
      <c r="C4805" s="639" t="s">
        <v>17269</v>
      </c>
      <c r="D4805" s="639" t="s">
        <v>261</v>
      </c>
      <c r="E4805" s="450" t="s">
        <v>17698</v>
      </c>
      <c r="F4805" s="639" t="s">
        <v>17271</v>
      </c>
      <c r="G4805" s="458">
        <v>42523.545138888891</v>
      </c>
      <c r="H4805" s="451" t="s">
        <v>18525</v>
      </c>
      <c r="I4805" s="450" t="s">
        <v>17700</v>
      </c>
      <c r="J4805" s="803">
        <v>3</v>
      </c>
      <c r="K4805" s="803">
        <v>3</v>
      </c>
      <c r="L4805" s="803">
        <v>0</v>
      </c>
      <c r="M4805" s="804">
        <v>59993.4</v>
      </c>
      <c r="N4805" s="662">
        <v>48400</v>
      </c>
      <c r="O4805" s="662">
        <f t="shared" si="159"/>
        <v>11593.400000000001</v>
      </c>
      <c r="P4805" s="662">
        <f t="shared" si="160"/>
        <v>19.324459023825959</v>
      </c>
      <c r="Q4805" s="450" t="s">
        <v>18526</v>
      </c>
      <c r="R4805" s="450" t="s">
        <v>8059</v>
      </c>
      <c r="S4805" s="450" t="s">
        <v>18527</v>
      </c>
      <c r="T4805" s="458">
        <v>42537.708333333328</v>
      </c>
      <c r="U4805" s="450">
        <v>0</v>
      </c>
      <c r="V4805" s="458">
        <v>42552</v>
      </c>
      <c r="W4805" s="458">
        <v>42552.079166666663</v>
      </c>
      <c r="X4805" s="451" t="s">
        <v>18528</v>
      </c>
      <c r="Y4805" s="645">
        <v>48400</v>
      </c>
      <c r="Z4805" s="450" t="s">
        <v>18526</v>
      </c>
      <c r="AA4805" s="450" t="s">
        <v>8059</v>
      </c>
    </row>
    <row r="4806" spans="1:27" ht="236.25">
      <c r="A4806" s="475" t="s">
        <v>30528</v>
      </c>
      <c r="B4806" s="842" t="s">
        <v>17268</v>
      </c>
      <c r="C4806" s="639" t="s">
        <v>17269</v>
      </c>
      <c r="D4806" s="639" t="s">
        <v>261</v>
      </c>
      <c r="E4806" s="450" t="s">
        <v>18481</v>
      </c>
      <c r="F4806" s="639" t="s">
        <v>17271</v>
      </c>
      <c r="G4806" s="458">
        <v>42524.606249999997</v>
      </c>
      <c r="H4806" s="451" t="s">
        <v>18529</v>
      </c>
      <c r="I4806" s="450" t="s">
        <v>18530</v>
      </c>
      <c r="J4806" s="803">
        <v>3</v>
      </c>
      <c r="K4806" s="803">
        <v>3</v>
      </c>
      <c r="L4806" s="803">
        <v>0</v>
      </c>
      <c r="M4806" s="804">
        <v>329353</v>
      </c>
      <c r="N4806" s="662">
        <v>238780.7</v>
      </c>
      <c r="O4806" s="662">
        <f t="shared" si="159"/>
        <v>90572.299999999988</v>
      </c>
      <c r="P4806" s="662">
        <f t="shared" si="160"/>
        <v>27.500068315758465</v>
      </c>
      <c r="Q4806" s="450" t="s">
        <v>17628</v>
      </c>
      <c r="R4806" s="450" t="s">
        <v>17629</v>
      </c>
      <c r="S4806" s="450" t="s">
        <v>17630</v>
      </c>
      <c r="T4806" s="458">
        <v>42544.708333333328</v>
      </c>
      <c r="U4806" s="450">
        <v>0</v>
      </c>
      <c r="V4806" s="458">
        <v>42556</v>
      </c>
      <c r="W4806" s="458">
        <v>42556.239583333328</v>
      </c>
      <c r="X4806" s="451" t="s">
        <v>18531</v>
      </c>
      <c r="Y4806" s="645">
        <v>238780.7</v>
      </c>
      <c r="Z4806" s="450" t="s">
        <v>17628</v>
      </c>
      <c r="AA4806" s="450" t="s">
        <v>17629</v>
      </c>
    </row>
    <row r="4807" spans="1:27" ht="135">
      <c r="A4807" s="475" t="s">
        <v>30529</v>
      </c>
      <c r="B4807" s="842" t="s">
        <v>17268</v>
      </c>
      <c r="C4807" s="639" t="s">
        <v>17269</v>
      </c>
      <c r="D4807" s="639" t="s">
        <v>261</v>
      </c>
      <c r="E4807" s="450" t="s">
        <v>18532</v>
      </c>
      <c r="F4807" s="639" t="s">
        <v>17321</v>
      </c>
      <c r="G4807" s="458">
        <v>42552.479861111111</v>
      </c>
      <c r="H4807" s="451" t="s">
        <v>18533</v>
      </c>
      <c r="I4807" s="450" t="s">
        <v>18095</v>
      </c>
      <c r="J4807" s="803">
        <v>3</v>
      </c>
      <c r="K4807" s="803">
        <v>3</v>
      </c>
      <c r="L4807" s="803">
        <v>0</v>
      </c>
      <c r="M4807" s="804">
        <v>439656</v>
      </c>
      <c r="N4807" s="662">
        <v>396617.72</v>
      </c>
      <c r="O4807" s="662">
        <f t="shared" si="159"/>
        <v>43038.280000000028</v>
      </c>
      <c r="P4807" s="662">
        <f t="shared" si="160"/>
        <v>9.789080553887592</v>
      </c>
      <c r="Q4807" s="450" t="s">
        <v>18534</v>
      </c>
      <c r="R4807" s="450" t="s">
        <v>18535</v>
      </c>
      <c r="S4807" s="450" t="s">
        <v>18536</v>
      </c>
      <c r="T4807" s="458">
        <v>42565.708333333328</v>
      </c>
      <c r="U4807" s="450">
        <v>0</v>
      </c>
      <c r="V4807" s="458">
        <v>42579</v>
      </c>
      <c r="W4807" s="458">
        <v>42579.23055555555</v>
      </c>
      <c r="X4807" s="451" t="s">
        <v>18537</v>
      </c>
      <c r="Y4807" s="645">
        <v>396617.72</v>
      </c>
      <c r="Z4807" s="450" t="s">
        <v>18534</v>
      </c>
      <c r="AA4807" s="450" t="s">
        <v>18535</v>
      </c>
    </row>
    <row r="4808" spans="1:27" ht="135">
      <c r="A4808" s="475" t="s">
        <v>30530</v>
      </c>
      <c r="B4808" s="842" t="s">
        <v>17268</v>
      </c>
      <c r="C4808" s="639" t="s">
        <v>17269</v>
      </c>
      <c r="D4808" s="639" t="s">
        <v>261</v>
      </c>
      <c r="E4808" s="450" t="s">
        <v>18538</v>
      </c>
      <c r="F4808" s="639" t="s">
        <v>17549</v>
      </c>
      <c r="G4808" s="458">
        <v>42555.4</v>
      </c>
      <c r="H4808" s="451" t="s">
        <v>18539</v>
      </c>
      <c r="I4808" s="450" t="s">
        <v>18068</v>
      </c>
      <c r="J4808" s="803">
        <v>3</v>
      </c>
      <c r="K4808" s="803">
        <v>3</v>
      </c>
      <c r="L4808" s="803">
        <v>0</v>
      </c>
      <c r="M4808" s="804">
        <v>44155.5</v>
      </c>
      <c r="N4808" s="662">
        <v>38563.699999999997</v>
      </c>
      <c r="O4808" s="662">
        <f t="shared" si="159"/>
        <v>5591.8000000000029</v>
      </c>
      <c r="P4808" s="662">
        <f t="shared" si="160"/>
        <v>12.663881056720006</v>
      </c>
      <c r="Q4808" s="450" t="s">
        <v>16495</v>
      </c>
      <c r="R4808" s="450" t="s">
        <v>2987</v>
      </c>
      <c r="S4808" s="450" t="s">
        <v>17641</v>
      </c>
      <c r="T4808" s="458">
        <v>42568.708333333328</v>
      </c>
      <c r="U4808" s="450">
        <v>0</v>
      </c>
      <c r="V4808" s="458">
        <v>42580</v>
      </c>
      <c r="W4808" s="458">
        <v>42583.115277777775</v>
      </c>
      <c r="X4808" s="451" t="s">
        <v>18540</v>
      </c>
      <c r="Y4808" s="645">
        <v>38563.699999999997</v>
      </c>
      <c r="Z4808" s="450" t="s">
        <v>16578</v>
      </c>
      <c r="AA4808" s="450" t="s">
        <v>2987</v>
      </c>
    </row>
    <row r="4809" spans="1:27" ht="135">
      <c r="A4809" s="475" t="s">
        <v>30531</v>
      </c>
      <c r="B4809" s="842" t="s">
        <v>17268</v>
      </c>
      <c r="C4809" s="639" t="s">
        <v>17269</v>
      </c>
      <c r="D4809" s="639" t="s">
        <v>261</v>
      </c>
      <c r="E4809" s="450" t="s">
        <v>18541</v>
      </c>
      <c r="F4809" s="639" t="s">
        <v>17549</v>
      </c>
      <c r="G4809" s="458">
        <v>42555.402083333334</v>
      </c>
      <c r="H4809" s="451" t="s">
        <v>18542</v>
      </c>
      <c r="I4809" s="450" t="s">
        <v>17456</v>
      </c>
      <c r="J4809" s="803">
        <v>3</v>
      </c>
      <c r="K4809" s="803">
        <v>3</v>
      </c>
      <c r="L4809" s="803">
        <v>0</v>
      </c>
      <c r="M4809" s="804">
        <v>305536.3</v>
      </c>
      <c r="N4809" s="662">
        <v>202455</v>
      </c>
      <c r="O4809" s="662">
        <f t="shared" si="159"/>
        <v>103081.29999999999</v>
      </c>
      <c r="P4809" s="662">
        <f t="shared" si="160"/>
        <v>33.737824278162691</v>
      </c>
      <c r="Q4809" s="450" t="s">
        <v>18543</v>
      </c>
      <c r="R4809" s="450" t="s">
        <v>18544</v>
      </c>
      <c r="S4809" s="450" t="s">
        <v>18545</v>
      </c>
      <c r="T4809" s="458">
        <v>42568.708333333328</v>
      </c>
      <c r="U4809" s="450">
        <v>0</v>
      </c>
      <c r="V4809" s="458">
        <v>42584</v>
      </c>
      <c r="W4809" s="458">
        <v>42584.340277777774</v>
      </c>
      <c r="X4809" s="451" t="s">
        <v>18546</v>
      </c>
      <c r="Y4809" s="645">
        <v>202455</v>
      </c>
      <c r="Z4809" s="450" t="s">
        <v>18543</v>
      </c>
      <c r="AA4809" s="450" t="s">
        <v>18544</v>
      </c>
    </row>
    <row r="4810" spans="1:27" ht="135">
      <c r="A4810" s="475" t="s">
        <v>30532</v>
      </c>
      <c r="B4810" s="842" t="s">
        <v>17268</v>
      </c>
      <c r="C4810" s="639" t="s">
        <v>17269</v>
      </c>
      <c r="D4810" s="639" t="s">
        <v>261</v>
      </c>
      <c r="E4810" s="450" t="s">
        <v>18547</v>
      </c>
      <c r="F4810" s="639" t="s">
        <v>2700</v>
      </c>
      <c r="G4810" s="458">
        <v>42562.427777777775</v>
      </c>
      <c r="H4810" s="451" t="s">
        <v>18548</v>
      </c>
      <c r="I4810" s="450" t="s">
        <v>18549</v>
      </c>
      <c r="J4810" s="803">
        <v>3</v>
      </c>
      <c r="K4810" s="803">
        <v>3</v>
      </c>
      <c r="L4810" s="803">
        <v>0</v>
      </c>
      <c r="M4810" s="804">
        <v>238471.09</v>
      </c>
      <c r="N4810" s="662">
        <v>225355.13</v>
      </c>
      <c r="O4810" s="662">
        <f t="shared" si="159"/>
        <v>13115.959999999992</v>
      </c>
      <c r="P4810" s="662">
        <f t="shared" si="160"/>
        <v>5.5000209878690081</v>
      </c>
      <c r="Q4810" s="450" t="s">
        <v>18550</v>
      </c>
      <c r="R4810" s="450" t="s">
        <v>18551</v>
      </c>
      <c r="S4810" s="450" t="s">
        <v>18552</v>
      </c>
      <c r="T4810" s="458">
        <v>42575.708333333328</v>
      </c>
      <c r="U4810" s="450">
        <v>0</v>
      </c>
      <c r="V4810" s="458">
        <v>42587</v>
      </c>
      <c r="W4810" s="458">
        <v>42587.220138888886</v>
      </c>
      <c r="X4810" s="451" t="s">
        <v>18553</v>
      </c>
      <c r="Y4810" s="645">
        <v>225355.13</v>
      </c>
      <c r="Z4810" s="450" t="s">
        <v>18550</v>
      </c>
      <c r="AA4810" s="450" t="s">
        <v>18551</v>
      </c>
    </row>
    <row r="4811" spans="1:27" ht="135">
      <c r="A4811" s="475" t="s">
        <v>30533</v>
      </c>
      <c r="B4811" s="842" t="s">
        <v>17268</v>
      </c>
      <c r="C4811" s="639" t="s">
        <v>17269</v>
      </c>
      <c r="D4811" s="639" t="s">
        <v>261</v>
      </c>
      <c r="E4811" s="450" t="s">
        <v>18097</v>
      </c>
      <c r="F4811" s="639" t="s">
        <v>17563</v>
      </c>
      <c r="G4811" s="458">
        <v>42563.580555555556</v>
      </c>
      <c r="H4811" s="451" t="s">
        <v>18554</v>
      </c>
      <c r="I4811" s="450" t="s">
        <v>18060</v>
      </c>
      <c r="J4811" s="803">
        <v>3</v>
      </c>
      <c r="K4811" s="803">
        <v>3</v>
      </c>
      <c r="L4811" s="803">
        <v>0</v>
      </c>
      <c r="M4811" s="804">
        <v>1182160.8999999999</v>
      </c>
      <c r="N4811" s="662">
        <v>563067.19999999995</v>
      </c>
      <c r="O4811" s="662">
        <f t="shared" si="159"/>
        <v>619093.69999999995</v>
      </c>
      <c r="P4811" s="662">
        <f t="shared" si="160"/>
        <v>52.369664738530936</v>
      </c>
      <c r="Q4811" s="450" t="s">
        <v>17484</v>
      </c>
      <c r="R4811" s="450" t="s">
        <v>15630</v>
      </c>
      <c r="S4811" s="450" t="s">
        <v>17485</v>
      </c>
      <c r="T4811" s="458">
        <v>42575.708333333328</v>
      </c>
      <c r="U4811" s="450">
        <v>0</v>
      </c>
      <c r="V4811" s="458">
        <v>42587</v>
      </c>
      <c r="W4811" s="458">
        <v>42587.231249999997</v>
      </c>
      <c r="X4811" s="451" t="s">
        <v>18555</v>
      </c>
      <c r="Y4811" s="645">
        <v>563067.19999999995</v>
      </c>
      <c r="Z4811" s="450" t="s">
        <v>17484</v>
      </c>
      <c r="AA4811" s="450" t="s">
        <v>15630</v>
      </c>
    </row>
    <row r="4812" spans="1:27" ht="135">
      <c r="A4812" s="475" t="s">
        <v>30534</v>
      </c>
      <c r="B4812" s="842" t="s">
        <v>17268</v>
      </c>
      <c r="C4812" s="639" t="s">
        <v>17269</v>
      </c>
      <c r="D4812" s="639" t="s">
        <v>261</v>
      </c>
      <c r="E4812" s="450" t="s">
        <v>18556</v>
      </c>
      <c r="F4812" s="639" t="s">
        <v>18442</v>
      </c>
      <c r="G4812" s="458">
        <v>42599.561805555553</v>
      </c>
      <c r="H4812" s="451" t="s">
        <v>18557</v>
      </c>
      <c r="I4812" s="450" t="s">
        <v>13460</v>
      </c>
      <c r="J4812" s="803">
        <v>3</v>
      </c>
      <c r="K4812" s="803">
        <v>3</v>
      </c>
      <c r="L4812" s="803">
        <v>0</v>
      </c>
      <c r="M4812" s="804">
        <v>223300</v>
      </c>
      <c r="N4812" s="662">
        <v>184222</v>
      </c>
      <c r="O4812" s="662">
        <f t="shared" si="159"/>
        <v>39078</v>
      </c>
      <c r="P4812" s="662">
        <f t="shared" si="160"/>
        <v>17.500223914017017</v>
      </c>
      <c r="Q4812" s="450" t="s">
        <v>18148</v>
      </c>
      <c r="R4812" s="450" t="s">
        <v>15527</v>
      </c>
      <c r="S4812" s="450" t="s">
        <v>16250</v>
      </c>
      <c r="T4812" s="458">
        <v>42610.708333333328</v>
      </c>
      <c r="U4812" s="450">
        <v>0</v>
      </c>
      <c r="V4812" s="458">
        <v>42625</v>
      </c>
      <c r="W4812" s="458">
        <v>42626.35833333333</v>
      </c>
      <c r="X4812" s="451" t="s">
        <v>18558</v>
      </c>
      <c r="Y4812" s="645">
        <v>184222</v>
      </c>
      <c r="Z4812" s="450" t="s">
        <v>18148</v>
      </c>
      <c r="AA4812" s="450" t="s">
        <v>15527</v>
      </c>
    </row>
    <row r="4813" spans="1:27" ht="135">
      <c r="A4813" s="475" t="s">
        <v>30535</v>
      </c>
      <c r="B4813" s="842" t="s">
        <v>17268</v>
      </c>
      <c r="C4813" s="639" t="s">
        <v>17269</v>
      </c>
      <c r="D4813" s="639" t="s">
        <v>261</v>
      </c>
      <c r="E4813" s="450" t="s">
        <v>18559</v>
      </c>
      <c r="F4813" s="639" t="s">
        <v>2721</v>
      </c>
      <c r="G4813" s="458">
        <v>42611.371527777774</v>
      </c>
      <c r="H4813" s="451" t="s">
        <v>18560</v>
      </c>
      <c r="I4813" s="450" t="s">
        <v>16876</v>
      </c>
      <c r="J4813" s="803">
        <v>3</v>
      </c>
      <c r="K4813" s="803">
        <v>3</v>
      </c>
      <c r="L4813" s="803">
        <v>0</v>
      </c>
      <c r="M4813" s="804">
        <v>3005833</v>
      </c>
      <c r="N4813" s="662">
        <v>2960745.49</v>
      </c>
      <c r="O4813" s="662">
        <f t="shared" si="159"/>
        <v>45087.509999999776</v>
      </c>
      <c r="P4813" s="662">
        <f t="shared" si="160"/>
        <v>1.5000004990297124</v>
      </c>
      <c r="Q4813" s="450" t="s">
        <v>18444</v>
      </c>
      <c r="R4813" s="450" t="s">
        <v>18445</v>
      </c>
      <c r="S4813" s="450" t="s">
        <v>18446</v>
      </c>
      <c r="T4813" s="458">
        <v>42631.708333333328</v>
      </c>
      <c r="U4813" s="450">
        <v>0</v>
      </c>
      <c r="V4813" s="458">
        <v>42648</v>
      </c>
      <c r="W4813" s="458">
        <v>42650</v>
      </c>
      <c r="X4813" s="451" t="s">
        <v>18561</v>
      </c>
      <c r="Y4813" s="645">
        <v>2960745.49</v>
      </c>
      <c r="Z4813" s="450" t="s">
        <v>18444</v>
      </c>
      <c r="AA4813" s="450" t="s">
        <v>18445</v>
      </c>
    </row>
    <row r="4814" spans="1:27" ht="135">
      <c r="A4814" s="475" t="s">
        <v>30536</v>
      </c>
      <c r="B4814" s="842" t="s">
        <v>17268</v>
      </c>
      <c r="C4814" s="639" t="s">
        <v>17269</v>
      </c>
      <c r="D4814" s="639" t="s">
        <v>261</v>
      </c>
      <c r="E4814" s="450" t="s">
        <v>18562</v>
      </c>
      <c r="F4814" s="639" t="s">
        <v>2721</v>
      </c>
      <c r="G4814" s="458">
        <v>42611.374305555553</v>
      </c>
      <c r="H4814" s="451" t="s">
        <v>18563</v>
      </c>
      <c r="I4814" s="450" t="s">
        <v>18156</v>
      </c>
      <c r="J4814" s="803">
        <v>3</v>
      </c>
      <c r="K4814" s="803">
        <v>3</v>
      </c>
      <c r="L4814" s="803">
        <v>0</v>
      </c>
      <c r="M4814" s="804">
        <v>504800</v>
      </c>
      <c r="N4814" s="662">
        <v>309664</v>
      </c>
      <c r="O4814" s="662">
        <f t="shared" si="159"/>
        <v>195136</v>
      </c>
      <c r="P4814" s="662">
        <f t="shared" si="160"/>
        <v>38.656101426307451</v>
      </c>
      <c r="Q4814" s="450" t="s">
        <v>18148</v>
      </c>
      <c r="R4814" s="450" t="s">
        <v>15527</v>
      </c>
      <c r="S4814" s="450" t="s">
        <v>16250</v>
      </c>
      <c r="T4814" s="458">
        <v>42624.708333333328</v>
      </c>
      <c r="U4814" s="450">
        <v>0</v>
      </c>
      <c r="V4814" s="458">
        <v>42640</v>
      </c>
      <c r="W4814" s="458">
        <v>42641.118750000001</v>
      </c>
      <c r="X4814" s="451" t="s">
        <v>18564</v>
      </c>
      <c r="Y4814" s="645">
        <v>309664</v>
      </c>
      <c r="Z4814" s="450" t="s">
        <v>18148</v>
      </c>
      <c r="AA4814" s="450" t="s">
        <v>15527</v>
      </c>
    </row>
    <row r="4815" spans="1:27" ht="135">
      <c r="A4815" s="475" t="s">
        <v>30537</v>
      </c>
      <c r="B4815" s="842" t="s">
        <v>17268</v>
      </c>
      <c r="C4815" s="639" t="s">
        <v>17269</v>
      </c>
      <c r="D4815" s="639" t="s">
        <v>261</v>
      </c>
      <c r="E4815" s="450" t="s">
        <v>18565</v>
      </c>
      <c r="F4815" s="639" t="s">
        <v>2721</v>
      </c>
      <c r="G4815" s="458">
        <v>42611.376388888886</v>
      </c>
      <c r="H4815" s="451" t="s">
        <v>18566</v>
      </c>
      <c r="I4815" s="450" t="s">
        <v>13460</v>
      </c>
      <c r="J4815" s="803">
        <v>3</v>
      </c>
      <c r="K4815" s="803">
        <v>3</v>
      </c>
      <c r="L4815" s="803">
        <v>0</v>
      </c>
      <c r="M4815" s="804">
        <v>3257576.45</v>
      </c>
      <c r="N4815" s="662">
        <v>3154452</v>
      </c>
      <c r="O4815" s="662">
        <f t="shared" si="159"/>
        <v>103124.45000000019</v>
      </c>
      <c r="P4815" s="662">
        <f t="shared" si="160"/>
        <v>3.1656801178066036</v>
      </c>
      <c r="Q4815" s="450" t="s">
        <v>18274</v>
      </c>
      <c r="R4815" s="450" t="s">
        <v>14696</v>
      </c>
      <c r="S4815" s="450" t="s">
        <v>18275</v>
      </c>
      <c r="T4815" s="458">
        <v>42631.708333333328</v>
      </c>
      <c r="U4815" s="450">
        <v>0</v>
      </c>
      <c r="V4815" s="458">
        <v>42648</v>
      </c>
      <c r="W4815" s="458">
        <v>42649</v>
      </c>
      <c r="X4815" s="451" t="s">
        <v>18567</v>
      </c>
      <c r="Y4815" s="645">
        <v>3154452</v>
      </c>
      <c r="Z4815" s="450" t="s">
        <v>18274</v>
      </c>
      <c r="AA4815" s="450" t="s">
        <v>14696</v>
      </c>
    </row>
    <row r="4816" spans="1:27" ht="135">
      <c r="A4816" s="475" t="s">
        <v>30538</v>
      </c>
      <c r="B4816" s="842" t="s">
        <v>17268</v>
      </c>
      <c r="C4816" s="639" t="s">
        <v>17269</v>
      </c>
      <c r="D4816" s="639" t="s">
        <v>261</v>
      </c>
      <c r="E4816" s="450" t="s">
        <v>18568</v>
      </c>
      <c r="F4816" s="639" t="s">
        <v>17638</v>
      </c>
      <c r="G4816" s="458">
        <v>42611.616666666661</v>
      </c>
      <c r="H4816" s="451" t="s">
        <v>18569</v>
      </c>
      <c r="I4816" s="450" t="s">
        <v>18570</v>
      </c>
      <c r="J4816" s="803">
        <v>3</v>
      </c>
      <c r="K4816" s="803">
        <v>3</v>
      </c>
      <c r="L4816" s="803">
        <v>0</v>
      </c>
      <c r="M4816" s="804">
        <v>540265</v>
      </c>
      <c r="N4816" s="662">
        <v>436393.35</v>
      </c>
      <c r="O4816" s="662">
        <f t="shared" si="159"/>
        <v>103871.65000000002</v>
      </c>
      <c r="P4816" s="662">
        <f t="shared" si="160"/>
        <v>19.226055731909344</v>
      </c>
      <c r="Q4816" s="450" t="s">
        <v>16206</v>
      </c>
      <c r="R4816" s="450" t="s">
        <v>15416</v>
      </c>
      <c r="S4816" s="450" t="s">
        <v>17531</v>
      </c>
      <c r="T4816" s="458">
        <v>42624.708333333328</v>
      </c>
      <c r="U4816" s="450">
        <v>0</v>
      </c>
      <c r="V4816" s="458">
        <v>42640</v>
      </c>
      <c r="W4816" s="458">
        <v>42641.106944444444</v>
      </c>
      <c r="X4816" s="451" t="s">
        <v>18571</v>
      </c>
      <c r="Y4816" s="645">
        <v>436393.35</v>
      </c>
      <c r="Z4816" s="450" t="s">
        <v>16544</v>
      </c>
      <c r="AA4816" s="450" t="s">
        <v>15416</v>
      </c>
    </row>
    <row r="4817" spans="1:27" ht="135">
      <c r="A4817" s="475" t="s">
        <v>30539</v>
      </c>
      <c r="B4817" s="842" t="s">
        <v>17268</v>
      </c>
      <c r="C4817" s="639" t="s">
        <v>17269</v>
      </c>
      <c r="D4817" s="639" t="s">
        <v>261</v>
      </c>
      <c r="E4817" s="450" t="s">
        <v>18572</v>
      </c>
      <c r="F4817" s="639" t="s">
        <v>17625</v>
      </c>
      <c r="G4817" s="458">
        <v>42613.539583333331</v>
      </c>
      <c r="H4817" s="451" t="s">
        <v>18573</v>
      </c>
      <c r="I4817" s="450" t="s">
        <v>18574</v>
      </c>
      <c r="J4817" s="803">
        <v>3</v>
      </c>
      <c r="K4817" s="803">
        <v>3</v>
      </c>
      <c r="L4817" s="803">
        <v>0</v>
      </c>
      <c r="M4817" s="804">
        <v>73236</v>
      </c>
      <c r="N4817" s="662">
        <v>30026.76</v>
      </c>
      <c r="O4817" s="662">
        <f t="shared" si="159"/>
        <v>43209.240000000005</v>
      </c>
      <c r="P4817" s="662">
        <f t="shared" si="160"/>
        <v>59.000000000000014</v>
      </c>
      <c r="Q4817" s="450" t="s">
        <v>18085</v>
      </c>
      <c r="R4817" s="450" t="s">
        <v>18086</v>
      </c>
      <c r="S4817" s="450" t="s">
        <v>18087</v>
      </c>
      <c r="T4817" s="458">
        <v>42628.708333333328</v>
      </c>
      <c r="U4817" s="450">
        <v>0</v>
      </c>
      <c r="V4817" s="458">
        <v>42641</v>
      </c>
      <c r="W4817" s="458">
        <v>42642.16805555555</v>
      </c>
      <c r="X4817" s="451" t="s">
        <v>18575</v>
      </c>
      <c r="Y4817" s="645">
        <v>30026.76</v>
      </c>
      <c r="Z4817" s="450" t="s">
        <v>18085</v>
      </c>
      <c r="AA4817" s="450" t="s">
        <v>18086</v>
      </c>
    </row>
    <row r="4818" spans="1:27" ht="135">
      <c r="A4818" s="475" t="s">
        <v>30540</v>
      </c>
      <c r="B4818" s="842" t="s">
        <v>17268</v>
      </c>
      <c r="C4818" s="639" t="s">
        <v>17269</v>
      </c>
      <c r="D4818" s="639" t="s">
        <v>261</v>
      </c>
      <c r="E4818" s="450" t="s">
        <v>17407</v>
      </c>
      <c r="F4818" s="639" t="s">
        <v>17625</v>
      </c>
      <c r="G4818" s="458">
        <v>42613.568055555552</v>
      </c>
      <c r="H4818" s="451" t="s">
        <v>18576</v>
      </c>
      <c r="I4818" s="450" t="s">
        <v>18577</v>
      </c>
      <c r="J4818" s="803">
        <v>3</v>
      </c>
      <c r="K4818" s="803">
        <v>3</v>
      </c>
      <c r="L4818" s="803">
        <v>0</v>
      </c>
      <c r="M4818" s="804">
        <v>100644.14</v>
      </c>
      <c r="N4818" s="662">
        <v>64870</v>
      </c>
      <c r="O4818" s="662">
        <f t="shared" si="159"/>
        <v>35774.14</v>
      </c>
      <c r="P4818" s="662">
        <f t="shared" si="160"/>
        <v>35.545179282171816</v>
      </c>
      <c r="Q4818" s="450" t="s">
        <v>1575</v>
      </c>
      <c r="R4818" s="450" t="s">
        <v>1229</v>
      </c>
      <c r="S4818" s="450" t="s">
        <v>18052</v>
      </c>
      <c r="T4818" s="458">
        <v>42628.708333333328</v>
      </c>
      <c r="U4818" s="450">
        <v>0</v>
      </c>
      <c r="V4818" s="458">
        <v>42641</v>
      </c>
      <c r="W4818" s="458">
        <v>42642.150694444441</v>
      </c>
      <c r="X4818" s="451" t="s">
        <v>18578</v>
      </c>
      <c r="Y4818" s="645">
        <v>64870</v>
      </c>
      <c r="Z4818" s="450" t="s">
        <v>1575</v>
      </c>
      <c r="AA4818" s="450" t="s">
        <v>1229</v>
      </c>
    </row>
    <row r="4819" spans="1:27" ht="191.25">
      <c r="A4819" s="475" t="s">
        <v>30541</v>
      </c>
      <c r="B4819" s="842" t="s">
        <v>17268</v>
      </c>
      <c r="C4819" s="639" t="s">
        <v>17269</v>
      </c>
      <c r="D4819" s="639" t="s">
        <v>261</v>
      </c>
      <c r="E4819" s="450" t="s">
        <v>18579</v>
      </c>
      <c r="F4819" s="639" t="s">
        <v>17675</v>
      </c>
      <c r="G4819" s="458">
        <v>42635.444444444445</v>
      </c>
      <c r="H4819" s="451" t="s">
        <v>18580</v>
      </c>
      <c r="I4819" s="450" t="s">
        <v>17450</v>
      </c>
      <c r="J4819" s="803">
        <v>3</v>
      </c>
      <c r="K4819" s="803">
        <v>3</v>
      </c>
      <c r="L4819" s="803">
        <v>0</v>
      </c>
      <c r="M4819" s="804">
        <v>547613.32999999996</v>
      </c>
      <c r="N4819" s="662">
        <v>236190.88</v>
      </c>
      <c r="O4819" s="662">
        <f t="shared" si="159"/>
        <v>311422.44999999995</v>
      </c>
      <c r="P4819" s="662">
        <f t="shared" si="160"/>
        <v>56.869041153545325</v>
      </c>
      <c r="Q4819" s="450" t="s">
        <v>18581</v>
      </c>
      <c r="R4819" s="450" t="s">
        <v>18582</v>
      </c>
      <c r="S4819" s="450" t="s">
        <v>18583</v>
      </c>
      <c r="T4819" s="458">
        <v>42649.708333333328</v>
      </c>
      <c r="U4819" s="450">
        <v>0</v>
      </c>
      <c r="V4819" s="458">
        <v>42662</v>
      </c>
      <c r="W4819" s="458">
        <v>42662.140277777777</v>
      </c>
      <c r="X4819" s="451" t="s">
        <v>18584</v>
      </c>
      <c r="Y4819" s="645">
        <v>236190.88</v>
      </c>
      <c r="Z4819" s="450" t="s">
        <v>18581</v>
      </c>
      <c r="AA4819" s="450" t="s">
        <v>18582</v>
      </c>
    </row>
    <row r="4820" spans="1:27" ht="382.5">
      <c r="A4820" s="475" t="s">
        <v>30542</v>
      </c>
      <c r="B4820" s="842" t="s">
        <v>17268</v>
      </c>
      <c r="C4820" s="639" t="s">
        <v>17269</v>
      </c>
      <c r="D4820" s="639" t="s">
        <v>261</v>
      </c>
      <c r="E4820" s="450" t="s">
        <v>18585</v>
      </c>
      <c r="F4820" s="840">
        <v>42656.473611111112</v>
      </c>
      <c r="G4820" s="841">
        <v>42674.329861111102</v>
      </c>
      <c r="H4820" s="451" t="s">
        <v>18586</v>
      </c>
      <c r="I4820" s="450" t="s">
        <v>18587</v>
      </c>
      <c r="J4820" s="803">
        <v>3</v>
      </c>
      <c r="K4820" s="803">
        <v>3</v>
      </c>
      <c r="L4820" s="803">
        <v>0</v>
      </c>
      <c r="M4820" s="804">
        <v>849157.66</v>
      </c>
      <c r="N4820" s="662">
        <v>545571.12</v>
      </c>
      <c r="O4820" s="662">
        <f t="shared" ref="O4820:O4883" si="161">M4820-N4820</f>
        <v>303586.54000000004</v>
      </c>
      <c r="P4820" s="662">
        <f t="shared" ref="P4820:P4883" si="162">(O4820*100)/M4820</f>
        <v>35.751492838208634</v>
      </c>
      <c r="Q4820" s="450" t="s">
        <v>17715</v>
      </c>
      <c r="R4820" s="450" t="s">
        <v>17290</v>
      </c>
      <c r="S4820" s="450" t="s">
        <v>17291</v>
      </c>
      <c r="T4820" s="458">
        <v>42689.295632326401</v>
      </c>
      <c r="U4820" s="450">
        <v>0</v>
      </c>
      <c r="V4820" s="458">
        <v>42704.2367745718</v>
      </c>
      <c r="W4820" s="458">
        <v>42706</v>
      </c>
      <c r="X4820" s="451" t="s">
        <v>18588</v>
      </c>
      <c r="Y4820" s="645">
        <v>545571.12</v>
      </c>
      <c r="Z4820" s="450" t="s">
        <v>17715</v>
      </c>
      <c r="AA4820" s="450" t="s">
        <v>17290</v>
      </c>
    </row>
    <row r="4821" spans="1:27" ht="135">
      <c r="A4821" s="475" t="s">
        <v>30543</v>
      </c>
      <c r="B4821" s="842" t="s">
        <v>17268</v>
      </c>
      <c r="C4821" s="639" t="s">
        <v>17269</v>
      </c>
      <c r="D4821" s="639" t="s">
        <v>261</v>
      </c>
      <c r="E4821" s="450" t="s">
        <v>18589</v>
      </c>
      <c r="F4821" s="840">
        <v>42646.5625</v>
      </c>
      <c r="G4821" s="841">
        <v>42676.3215277778</v>
      </c>
      <c r="H4821" s="451" t="s">
        <v>18590</v>
      </c>
      <c r="I4821" s="450" t="s">
        <v>13996</v>
      </c>
      <c r="J4821" s="803">
        <v>3</v>
      </c>
      <c r="K4821" s="803">
        <v>3</v>
      </c>
      <c r="L4821" s="803">
        <v>0</v>
      </c>
      <c r="M4821" s="804">
        <v>2511331.5</v>
      </c>
      <c r="N4821" s="662">
        <v>2498760</v>
      </c>
      <c r="O4821" s="662">
        <f t="shared" si="161"/>
        <v>12571.5</v>
      </c>
      <c r="P4821" s="662">
        <f t="shared" si="162"/>
        <v>0.5005910211375918</v>
      </c>
      <c r="Q4821" s="450" t="s">
        <v>18405</v>
      </c>
      <c r="R4821" s="450" t="s">
        <v>18406</v>
      </c>
      <c r="S4821" s="450" t="s">
        <v>18407</v>
      </c>
      <c r="T4821" s="458">
        <v>42688.412441666696</v>
      </c>
      <c r="U4821" s="450">
        <v>0</v>
      </c>
      <c r="V4821" s="458">
        <v>42704.219593402799</v>
      </c>
      <c r="W4821" s="458">
        <v>42705</v>
      </c>
      <c r="X4821" s="451" t="s">
        <v>18591</v>
      </c>
      <c r="Y4821" s="645">
        <v>2456239.5</v>
      </c>
      <c r="Z4821" s="450" t="s">
        <v>18405</v>
      </c>
      <c r="AA4821" s="450" t="s">
        <v>18406</v>
      </c>
    </row>
    <row r="4822" spans="1:27" ht="236.25">
      <c r="A4822" s="475" t="s">
        <v>30544</v>
      </c>
      <c r="B4822" s="842" t="s">
        <v>17268</v>
      </c>
      <c r="C4822" s="639" t="s">
        <v>17269</v>
      </c>
      <c r="D4822" s="639" t="s">
        <v>261</v>
      </c>
      <c r="E4822" s="450" t="s">
        <v>18592</v>
      </c>
      <c r="F4822" s="840">
        <v>42668.641666666663</v>
      </c>
      <c r="G4822" s="458">
        <v>42690.311805555597</v>
      </c>
      <c r="H4822" s="451" t="s">
        <v>18593</v>
      </c>
      <c r="I4822" s="450" t="s">
        <v>18594</v>
      </c>
      <c r="J4822" s="803">
        <v>3</v>
      </c>
      <c r="K4822" s="803">
        <v>3</v>
      </c>
      <c r="L4822" s="803">
        <v>0</v>
      </c>
      <c r="M4822" s="804">
        <v>3007492.4</v>
      </c>
      <c r="N4822" s="662">
        <v>2060128</v>
      </c>
      <c r="O4822" s="662">
        <f t="shared" si="161"/>
        <v>947364.39999999991</v>
      </c>
      <c r="P4822" s="662">
        <f t="shared" si="162"/>
        <v>31.500142776753147</v>
      </c>
      <c r="Q4822" s="450" t="s">
        <v>16830</v>
      </c>
      <c r="R4822" s="450" t="s">
        <v>15527</v>
      </c>
      <c r="S4822" s="450" t="s">
        <v>17847</v>
      </c>
      <c r="T4822" s="458">
        <v>42709.385115856501</v>
      </c>
      <c r="U4822" s="450">
        <v>0</v>
      </c>
      <c r="V4822" s="458">
        <v>42724.2071579861</v>
      </c>
      <c r="W4822" s="458">
        <v>42724.2071579861</v>
      </c>
      <c r="X4822" s="451" t="s">
        <v>18595</v>
      </c>
      <c r="Y4822" s="645">
        <v>2060128</v>
      </c>
      <c r="Z4822" s="450" t="s">
        <v>16830</v>
      </c>
      <c r="AA4822" s="450" t="s">
        <v>15527</v>
      </c>
    </row>
    <row r="4823" spans="1:27" ht="135">
      <c r="A4823" s="475" t="s">
        <v>30545</v>
      </c>
      <c r="B4823" s="842" t="s">
        <v>17268</v>
      </c>
      <c r="C4823" s="639" t="s">
        <v>17269</v>
      </c>
      <c r="D4823" s="639" t="s">
        <v>261</v>
      </c>
      <c r="E4823" s="450" t="s">
        <v>18596</v>
      </c>
      <c r="F4823" s="840">
        <v>42668.641666666663</v>
      </c>
      <c r="G4823" s="458">
        <v>42690.46875</v>
      </c>
      <c r="H4823" s="451" t="s">
        <v>18597</v>
      </c>
      <c r="I4823" s="450" t="s">
        <v>16473</v>
      </c>
      <c r="J4823" s="803">
        <v>3</v>
      </c>
      <c r="K4823" s="803">
        <v>3</v>
      </c>
      <c r="L4823" s="803">
        <v>0</v>
      </c>
      <c r="M4823" s="804">
        <v>45900</v>
      </c>
      <c r="N4823" s="662">
        <v>38410</v>
      </c>
      <c r="O4823" s="662">
        <f t="shared" si="161"/>
        <v>7490</v>
      </c>
      <c r="P4823" s="662">
        <f t="shared" si="162"/>
        <v>16.318082788671024</v>
      </c>
      <c r="Q4823" s="450" t="s">
        <v>16830</v>
      </c>
      <c r="R4823" s="450" t="s">
        <v>15527</v>
      </c>
      <c r="S4823" s="450" t="s">
        <v>17847</v>
      </c>
      <c r="T4823" s="458">
        <v>42702.430477314803</v>
      </c>
      <c r="U4823" s="450">
        <v>0</v>
      </c>
      <c r="V4823" s="458">
        <v>42718.453477048599</v>
      </c>
      <c r="W4823" s="458">
        <v>42718.453477048599</v>
      </c>
      <c r="X4823" s="451" t="s">
        <v>18598</v>
      </c>
      <c r="Y4823" s="645">
        <v>38410</v>
      </c>
      <c r="Z4823" s="450" t="s">
        <v>16830</v>
      </c>
      <c r="AA4823" s="450" t="s">
        <v>15527</v>
      </c>
    </row>
    <row r="4824" spans="1:27" ht="135">
      <c r="A4824" s="475" t="s">
        <v>30546</v>
      </c>
      <c r="B4824" s="842" t="s">
        <v>17268</v>
      </c>
      <c r="C4824" s="639" t="s">
        <v>17269</v>
      </c>
      <c r="D4824" s="639" t="s">
        <v>261</v>
      </c>
      <c r="E4824" s="450" t="s">
        <v>18599</v>
      </c>
      <c r="F4824" s="840">
        <v>42674.384722222218</v>
      </c>
      <c r="G4824" s="458">
        <v>42691.425000000003</v>
      </c>
      <c r="H4824" s="451" t="s">
        <v>18600</v>
      </c>
      <c r="I4824" s="450" t="s">
        <v>18601</v>
      </c>
      <c r="J4824" s="803">
        <v>3</v>
      </c>
      <c r="K4824" s="803">
        <v>3</v>
      </c>
      <c r="L4824" s="803">
        <v>0</v>
      </c>
      <c r="M4824" s="804">
        <v>3618390</v>
      </c>
      <c r="N4824" s="662">
        <v>1537815.75</v>
      </c>
      <c r="O4824" s="662">
        <f t="shared" si="161"/>
        <v>2080574.25</v>
      </c>
      <c r="P4824" s="662">
        <f t="shared" si="162"/>
        <v>57.5</v>
      </c>
      <c r="Q4824" s="450" t="s">
        <v>18602</v>
      </c>
      <c r="R4824" s="450" t="s">
        <v>15887</v>
      </c>
      <c r="S4824" s="450" t="s">
        <v>18603</v>
      </c>
      <c r="T4824" s="458">
        <v>42716.482357719899</v>
      </c>
      <c r="U4824" s="450">
        <v>0</v>
      </c>
      <c r="V4824" s="458">
        <v>42727.2630806366</v>
      </c>
      <c r="W4824" s="458">
        <v>42727.2630806366</v>
      </c>
      <c r="X4824" s="451" t="s">
        <v>18604</v>
      </c>
      <c r="Y4824" s="645">
        <v>1537815.75</v>
      </c>
      <c r="Z4824" s="450" t="s">
        <v>18602</v>
      </c>
      <c r="AA4824" s="450" t="s">
        <v>15887</v>
      </c>
    </row>
    <row r="4825" spans="1:27" ht="135">
      <c r="A4825" s="475" t="s">
        <v>30547</v>
      </c>
      <c r="B4825" s="842" t="s">
        <v>17268</v>
      </c>
      <c r="C4825" s="639" t="s">
        <v>17269</v>
      </c>
      <c r="D4825" s="639" t="s">
        <v>261</v>
      </c>
      <c r="E4825" s="450" t="s">
        <v>18605</v>
      </c>
      <c r="F4825" s="840">
        <v>42676.657638888886</v>
      </c>
      <c r="G4825" s="458">
        <v>42692.2944444444</v>
      </c>
      <c r="H4825" s="451" t="s">
        <v>18606</v>
      </c>
      <c r="I4825" s="450" t="s">
        <v>14849</v>
      </c>
      <c r="J4825" s="803">
        <v>3</v>
      </c>
      <c r="K4825" s="803">
        <v>3</v>
      </c>
      <c r="L4825" s="803">
        <v>0</v>
      </c>
      <c r="M4825" s="804">
        <v>118714</v>
      </c>
      <c r="N4825" s="662">
        <v>110404.02</v>
      </c>
      <c r="O4825" s="662">
        <f t="shared" si="161"/>
        <v>8309.9799999999959</v>
      </c>
      <c r="P4825" s="662">
        <f t="shared" si="162"/>
        <v>6.9999999999999964</v>
      </c>
      <c r="Q4825" s="450" t="s">
        <v>18607</v>
      </c>
      <c r="R4825" s="450" t="s">
        <v>18608</v>
      </c>
      <c r="S4825" s="450" t="s">
        <v>18609</v>
      </c>
      <c r="T4825" s="458">
        <v>42706.404398958301</v>
      </c>
      <c r="U4825" s="450">
        <v>0</v>
      </c>
      <c r="V4825" s="458">
        <v>42718.448747650502</v>
      </c>
      <c r="W4825" s="458">
        <v>42718.448747650502</v>
      </c>
      <c r="X4825" s="451" t="s">
        <v>18610</v>
      </c>
      <c r="Y4825" s="645">
        <v>110404.02</v>
      </c>
      <c r="Z4825" s="450" t="s">
        <v>18607</v>
      </c>
      <c r="AA4825" s="450" t="s">
        <v>18608</v>
      </c>
    </row>
    <row r="4826" spans="1:27" ht="157.5">
      <c r="A4826" s="475" t="s">
        <v>30548</v>
      </c>
      <c r="B4826" s="842" t="s">
        <v>17268</v>
      </c>
      <c r="C4826" s="639" t="s">
        <v>17269</v>
      </c>
      <c r="D4826" s="639" t="s">
        <v>261</v>
      </c>
      <c r="E4826" s="450" t="s">
        <v>18611</v>
      </c>
      <c r="F4826" s="840">
        <v>42676.657638888886</v>
      </c>
      <c r="G4826" s="458">
        <v>42703.494444444397</v>
      </c>
      <c r="H4826" s="451" t="s">
        <v>18612</v>
      </c>
      <c r="I4826" s="450" t="s">
        <v>18613</v>
      </c>
      <c r="J4826" s="803">
        <v>3</v>
      </c>
      <c r="K4826" s="803">
        <v>3</v>
      </c>
      <c r="L4826" s="803">
        <v>0</v>
      </c>
      <c r="M4826" s="804">
        <v>1375387.95</v>
      </c>
      <c r="N4826" s="662">
        <v>1203464.45</v>
      </c>
      <c r="O4826" s="662">
        <f t="shared" si="161"/>
        <v>171923.5</v>
      </c>
      <c r="P4826" s="662">
        <f t="shared" si="162"/>
        <v>12.500000454417243</v>
      </c>
      <c r="Q4826" s="450" t="s">
        <v>18614</v>
      </c>
      <c r="R4826" s="450" t="s">
        <v>17445</v>
      </c>
      <c r="S4826" s="450" t="s">
        <v>17291</v>
      </c>
      <c r="T4826" s="458">
        <v>42716.456006053202</v>
      </c>
      <c r="U4826" s="450">
        <v>0</v>
      </c>
      <c r="V4826" s="458">
        <v>42727.227020023201</v>
      </c>
      <c r="W4826" s="458">
        <v>42727.227020023201</v>
      </c>
      <c r="X4826" s="451" t="s">
        <v>18615</v>
      </c>
      <c r="Y4826" s="645">
        <v>1203464.45</v>
      </c>
      <c r="Z4826" s="450" t="s">
        <v>18614</v>
      </c>
      <c r="AA4826" s="450" t="s">
        <v>17445</v>
      </c>
    </row>
    <row r="4827" spans="1:27" ht="135">
      <c r="A4827" s="475" t="s">
        <v>30549</v>
      </c>
      <c r="B4827" s="842" t="s">
        <v>17268</v>
      </c>
      <c r="C4827" s="639" t="s">
        <v>17269</v>
      </c>
      <c r="D4827" s="639" t="s">
        <v>261</v>
      </c>
      <c r="E4827" s="450" t="s">
        <v>18616</v>
      </c>
      <c r="F4827" s="840">
        <v>42681.622916666667</v>
      </c>
      <c r="G4827" s="458">
        <v>42692.438194444403</v>
      </c>
      <c r="H4827" s="451" t="s">
        <v>18617</v>
      </c>
      <c r="I4827" s="450" t="s">
        <v>18618</v>
      </c>
      <c r="J4827" s="803">
        <v>3</v>
      </c>
      <c r="K4827" s="803">
        <v>3</v>
      </c>
      <c r="L4827" s="803">
        <v>0</v>
      </c>
      <c r="M4827" s="804">
        <v>366331.76</v>
      </c>
      <c r="N4827" s="662">
        <v>241389</v>
      </c>
      <c r="O4827" s="662">
        <f t="shared" si="161"/>
        <v>124942.76000000001</v>
      </c>
      <c r="P4827" s="662">
        <f t="shared" si="162"/>
        <v>34.106450393490313</v>
      </c>
      <c r="Q4827" s="450" t="s">
        <v>18619</v>
      </c>
      <c r="R4827" s="450" t="s">
        <v>8412</v>
      </c>
      <c r="S4827" s="450" t="s">
        <v>17494</v>
      </c>
      <c r="T4827" s="458">
        <v>42706.411784872696</v>
      </c>
      <c r="U4827" s="450">
        <v>0</v>
      </c>
      <c r="V4827" s="458">
        <v>42718.440079398097</v>
      </c>
      <c r="W4827" s="458">
        <v>42720</v>
      </c>
      <c r="X4827" s="451" t="s">
        <v>18620</v>
      </c>
      <c r="Y4827" s="645">
        <v>241389</v>
      </c>
      <c r="Z4827" s="450" t="s">
        <v>18619</v>
      </c>
      <c r="AA4827" s="450" t="s">
        <v>8412</v>
      </c>
    </row>
    <row r="4828" spans="1:27" ht="135">
      <c r="A4828" s="475" t="s">
        <v>30550</v>
      </c>
      <c r="B4828" s="842" t="s">
        <v>17268</v>
      </c>
      <c r="C4828" s="639" t="s">
        <v>17269</v>
      </c>
      <c r="D4828" s="639" t="s">
        <v>261</v>
      </c>
      <c r="E4828" s="450" t="s">
        <v>18621</v>
      </c>
      <c r="F4828" s="840">
        <v>42681.622916666667</v>
      </c>
      <c r="G4828" s="458">
        <v>42697.2722222222</v>
      </c>
      <c r="H4828" s="451" t="s">
        <v>18622</v>
      </c>
      <c r="I4828" s="450" t="s">
        <v>6453</v>
      </c>
      <c r="J4828" s="803">
        <v>3</v>
      </c>
      <c r="K4828" s="803">
        <v>3</v>
      </c>
      <c r="L4828" s="803">
        <v>0</v>
      </c>
      <c r="M4828" s="804">
        <v>696348.93</v>
      </c>
      <c r="N4828" s="662">
        <v>580000</v>
      </c>
      <c r="O4828" s="662">
        <f t="shared" si="161"/>
        <v>116348.93000000005</v>
      </c>
      <c r="P4828" s="662">
        <f t="shared" si="162"/>
        <v>16.7084237495705</v>
      </c>
      <c r="Q4828" s="450" t="s">
        <v>17578</v>
      </c>
      <c r="R4828" s="450" t="s">
        <v>15142</v>
      </c>
      <c r="S4828" s="450" t="s">
        <v>18177</v>
      </c>
      <c r="T4828" s="458">
        <v>42709.482072569401</v>
      </c>
      <c r="U4828" s="450">
        <v>0</v>
      </c>
      <c r="V4828" s="458">
        <v>42720.407593402801</v>
      </c>
      <c r="W4828" s="458">
        <v>42720.407593402801</v>
      </c>
      <c r="X4828" s="451" t="s">
        <v>18623</v>
      </c>
      <c r="Y4828" s="645">
        <v>580000</v>
      </c>
      <c r="Z4828" s="450" t="s">
        <v>17578</v>
      </c>
      <c r="AA4828" s="450" t="s">
        <v>15142</v>
      </c>
    </row>
    <row r="4829" spans="1:27" ht="135">
      <c r="A4829" s="475" t="s">
        <v>30551</v>
      </c>
      <c r="B4829" s="842" t="s">
        <v>17268</v>
      </c>
      <c r="C4829" s="639" t="s">
        <v>17269</v>
      </c>
      <c r="D4829" s="639" t="s">
        <v>261</v>
      </c>
      <c r="E4829" s="450" t="s">
        <v>18624</v>
      </c>
      <c r="F4829" s="840">
        <v>42681.622916666667</v>
      </c>
      <c r="G4829" s="458">
        <v>42697.278472222199</v>
      </c>
      <c r="H4829" s="451" t="s">
        <v>18625</v>
      </c>
      <c r="I4829" s="450" t="s">
        <v>6453</v>
      </c>
      <c r="J4829" s="803">
        <v>3</v>
      </c>
      <c r="K4829" s="803">
        <v>3</v>
      </c>
      <c r="L4829" s="803">
        <v>0</v>
      </c>
      <c r="M4829" s="804">
        <v>387898.32</v>
      </c>
      <c r="N4829" s="662">
        <v>374321.89</v>
      </c>
      <c r="O4829" s="662">
        <f t="shared" si="161"/>
        <v>13576.429999999993</v>
      </c>
      <c r="P4829" s="662">
        <f t="shared" si="162"/>
        <v>3.4999971126453944</v>
      </c>
      <c r="Q4829" s="450" t="s">
        <v>17578</v>
      </c>
      <c r="R4829" s="450" t="s">
        <v>15142</v>
      </c>
      <c r="S4829" s="450" t="s">
        <v>18177</v>
      </c>
      <c r="T4829" s="458">
        <v>42709.478751041701</v>
      </c>
      <c r="U4829" s="450">
        <v>0</v>
      </c>
      <c r="V4829" s="458">
        <v>42720.402070868098</v>
      </c>
      <c r="W4829" s="458">
        <v>42720.402070868098</v>
      </c>
      <c r="X4829" s="451" t="s">
        <v>18626</v>
      </c>
      <c r="Y4829" s="645">
        <v>374321.89</v>
      </c>
      <c r="Z4829" s="450" t="s">
        <v>17578</v>
      </c>
      <c r="AA4829" s="450" t="s">
        <v>15142</v>
      </c>
    </row>
    <row r="4830" spans="1:27" ht="382.5">
      <c r="A4830" s="475" t="s">
        <v>30552</v>
      </c>
      <c r="B4830" s="842" t="s">
        <v>17268</v>
      </c>
      <c r="C4830" s="639" t="s">
        <v>17269</v>
      </c>
      <c r="D4830" s="639" t="s">
        <v>261</v>
      </c>
      <c r="E4830" s="450" t="s">
        <v>18627</v>
      </c>
      <c r="F4830" s="840">
        <v>42684.727777777778</v>
      </c>
      <c r="G4830" s="458">
        <v>42699.327777777798</v>
      </c>
      <c r="H4830" s="451" t="s">
        <v>18628</v>
      </c>
      <c r="I4830" s="450" t="s">
        <v>18629</v>
      </c>
      <c r="J4830" s="803">
        <v>3</v>
      </c>
      <c r="K4830" s="803">
        <v>3</v>
      </c>
      <c r="L4830" s="803">
        <v>0</v>
      </c>
      <c r="M4830" s="804">
        <v>2483204.2000000002</v>
      </c>
      <c r="N4830" s="662">
        <v>1365706.98</v>
      </c>
      <c r="O4830" s="662">
        <f t="shared" si="161"/>
        <v>1117497.2200000002</v>
      </c>
      <c r="P4830" s="662">
        <f t="shared" si="162"/>
        <v>45.002228169556098</v>
      </c>
      <c r="Q4830" s="450" t="s">
        <v>18630</v>
      </c>
      <c r="R4830" s="450" t="s">
        <v>17897</v>
      </c>
      <c r="S4830" s="450" t="s">
        <v>18631</v>
      </c>
      <c r="T4830" s="458">
        <v>42716.470803553202</v>
      </c>
      <c r="U4830" s="450">
        <v>0</v>
      </c>
      <c r="V4830" s="458">
        <v>42731.2173131944</v>
      </c>
      <c r="W4830" s="458">
        <v>42732</v>
      </c>
      <c r="X4830" s="451" t="s">
        <v>18632</v>
      </c>
      <c r="Y4830" s="645">
        <v>1365706.98</v>
      </c>
      <c r="Z4830" s="450" t="s">
        <v>18630</v>
      </c>
      <c r="AA4830" s="450" t="s">
        <v>17897</v>
      </c>
    </row>
    <row r="4831" spans="1:27" ht="135">
      <c r="A4831" s="475" t="s">
        <v>30553</v>
      </c>
      <c r="B4831" s="842" t="s">
        <v>17268</v>
      </c>
      <c r="C4831" s="639" t="s">
        <v>17269</v>
      </c>
      <c r="D4831" s="639" t="s">
        <v>261</v>
      </c>
      <c r="E4831" s="450" t="s">
        <v>18633</v>
      </c>
      <c r="F4831" s="840">
        <v>42684.727777777778</v>
      </c>
      <c r="G4831" s="458">
        <v>42699.429861111101</v>
      </c>
      <c r="H4831" s="451" t="s">
        <v>18634</v>
      </c>
      <c r="I4831" s="450" t="s">
        <v>18635</v>
      </c>
      <c r="J4831" s="803">
        <v>3</v>
      </c>
      <c r="K4831" s="803">
        <v>3</v>
      </c>
      <c r="L4831" s="803">
        <v>0</v>
      </c>
      <c r="M4831" s="804">
        <v>91850.5</v>
      </c>
      <c r="N4831" s="662">
        <v>78525.75</v>
      </c>
      <c r="O4831" s="662">
        <f t="shared" si="161"/>
        <v>13324.75</v>
      </c>
      <c r="P4831" s="662">
        <f t="shared" si="162"/>
        <v>14.506997784443199</v>
      </c>
      <c r="Q4831" s="450" t="s">
        <v>18636</v>
      </c>
      <c r="R4831" s="450" t="s">
        <v>18637</v>
      </c>
      <c r="S4831" s="450" t="s">
        <v>18638</v>
      </c>
      <c r="T4831" s="458">
        <v>42716.475897534699</v>
      </c>
      <c r="U4831" s="450">
        <v>0</v>
      </c>
      <c r="V4831" s="458">
        <v>42727.224452280097</v>
      </c>
      <c r="W4831" s="458">
        <v>42727.224452280097</v>
      </c>
      <c r="X4831" s="451" t="s">
        <v>18639</v>
      </c>
      <c r="Y4831" s="645">
        <v>78525.75</v>
      </c>
      <c r="Z4831" s="450" t="s">
        <v>18636</v>
      </c>
      <c r="AA4831" s="450" t="s">
        <v>18637</v>
      </c>
    </row>
    <row r="4832" spans="1:27" ht="168.75">
      <c r="A4832" s="475" t="s">
        <v>30554</v>
      </c>
      <c r="B4832" s="842" t="s">
        <v>17268</v>
      </c>
      <c r="C4832" s="639" t="s">
        <v>17269</v>
      </c>
      <c r="D4832" s="639" t="s">
        <v>261</v>
      </c>
      <c r="E4832" s="450" t="s">
        <v>18640</v>
      </c>
      <c r="F4832" s="840">
        <v>42684.727777777778</v>
      </c>
      <c r="G4832" s="458">
        <v>42699.445833333302</v>
      </c>
      <c r="H4832" s="451" t="s">
        <v>18641</v>
      </c>
      <c r="I4832" s="450" t="s">
        <v>6453</v>
      </c>
      <c r="J4832" s="803">
        <v>3</v>
      </c>
      <c r="K4832" s="803">
        <v>3</v>
      </c>
      <c r="L4832" s="803">
        <v>0</v>
      </c>
      <c r="M4832" s="804">
        <v>1021280</v>
      </c>
      <c r="N4832" s="662">
        <v>158281</v>
      </c>
      <c r="O4832" s="662">
        <f t="shared" si="161"/>
        <v>862999</v>
      </c>
      <c r="P4832" s="662">
        <f t="shared" si="162"/>
        <v>84.501703744320849</v>
      </c>
      <c r="Q4832" s="450" t="s">
        <v>17841</v>
      </c>
      <c r="R4832" s="450" t="s">
        <v>16707</v>
      </c>
      <c r="S4832" s="450" t="s">
        <v>17842</v>
      </c>
      <c r="T4832" s="458">
        <v>42716.357477199097</v>
      </c>
      <c r="U4832" s="450">
        <v>0</v>
      </c>
      <c r="V4832" s="458">
        <v>42727.248006018497</v>
      </c>
      <c r="W4832" s="458">
        <v>42727.248006018497</v>
      </c>
      <c r="X4832" s="451" t="s">
        <v>18642</v>
      </c>
      <c r="Y4832" s="645">
        <v>158281</v>
      </c>
      <c r="Z4832" s="450" t="s">
        <v>17841</v>
      </c>
      <c r="AA4832" s="450" t="s">
        <v>16707</v>
      </c>
    </row>
    <row r="4833" spans="1:27" ht="135">
      <c r="A4833" s="475" t="s">
        <v>30555</v>
      </c>
      <c r="B4833" s="842" t="s">
        <v>17268</v>
      </c>
      <c r="C4833" s="639" t="s">
        <v>17269</v>
      </c>
      <c r="D4833" s="639" t="s">
        <v>261</v>
      </c>
      <c r="E4833" s="450" t="s">
        <v>18643</v>
      </c>
      <c r="F4833" s="840">
        <v>42684.727777777778</v>
      </c>
      <c r="G4833" s="458">
        <v>42703.278472222199</v>
      </c>
      <c r="H4833" s="451" t="s">
        <v>18644</v>
      </c>
      <c r="I4833" s="450" t="s">
        <v>18645</v>
      </c>
      <c r="J4833" s="803">
        <v>3</v>
      </c>
      <c r="K4833" s="803">
        <v>3</v>
      </c>
      <c r="L4833" s="803">
        <v>0</v>
      </c>
      <c r="M4833" s="804">
        <v>750176</v>
      </c>
      <c r="N4833" s="662">
        <v>513867</v>
      </c>
      <c r="O4833" s="662">
        <f t="shared" si="161"/>
        <v>236309</v>
      </c>
      <c r="P4833" s="662">
        <f t="shared" si="162"/>
        <v>31.500474555304354</v>
      </c>
      <c r="Q4833" s="450" t="s">
        <v>18646</v>
      </c>
      <c r="R4833" s="450" t="s">
        <v>18647</v>
      </c>
      <c r="S4833" s="450" t="s">
        <v>18648</v>
      </c>
      <c r="T4833" s="458">
        <v>42716.332012036997</v>
      </c>
      <c r="U4833" s="450">
        <v>0</v>
      </c>
      <c r="V4833" s="458">
        <v>42727.221921840297</v>
      </c>
      <c r="W4833" s="458">
        <v>42727.221921840297</v>
      </c>
      <c r="X4833" s="451" t="s">
        <v>18649</v>
      </c>
      <c r="Y4833" s="645">
        <v>513867</v>
      </c>
      <c r="Z4833" s="450" t="s">
        <v>18646</v>
      </c>
      <c r="AA4833" s="450" t="s">
        <v>18647</v>
      </c>
    </row>
    <row r="4834" spans="1:27" ht="146.25">
      <c r="A4834" s="475" t="s">
        <v>30556</v>
      </c>
      <c r="B4834" s="842" t="s">
        <v>17268</v>
      </c>
      <c r="C4834" s="639" t="s">
        <v>17269</v>
      </c>
      <c r="D4834" s="639" t="s">
        <v>261</v>
      </c>
      <c r="E4834" s="450" t="s">
        <v>18650</v>
      </c>
      <c r="F4834" s="639" t="s">
        <v>18162</v>
      </c>
      <c r="G4834" s="458">
        <v>42516.559027777774</v>
      </c>
      <c r="H4834" s="451" t="s">
        <v>18651</v>
      </c>
      <c r="I4834" s="450" t="s">
        <v>17383</v>
      </c>
      <c r="J4834" s="803">
        <v>3</v>
      </c>
      <c r="K4834" s="803">
        <v>3</v>
      </c>
      <c r="L4834" s="803">
        <v>0</v>
      </c>
      <c r="M4834" s="804">
        <v>317800</v>
      </c>
      <c r="N4834" s="662">
        <v>114408</v>
      </c>
      <c r="O4834" s="662">
        <f t="shared" si="161"/>
        <v>203392</v>
      </c>
      <c r="P4834" s="662">
        <f t="shared" si="162"/>
        <v>64</v>
      </c>
      <c r="Q4834" s="450" t="s">
        <v>17578</v>
      </c>
      <c r="R4834" s="450" t="s">
        <v>15142</v>
      </c>
      <c r="S4834" s="450" t="s">
        <v>18177</v>
      </c>
      <c r="T4834" s="458">
        <v>42529.708333333328</v>
      </c>
      <c r="U4834" s="450">
        <v>0</v>
      </c>
      <c r="V4834" s="458">
        <v>42542</v>
      </c>
      <c r="W4834" s="458">
        <v>42544.141666666663</v>
      </c>
      <c r="X4834" s="451" t="s">
        <v>18652</v>
      </c>
      <c r="Y4834" s="645">
        <v>114408</v>
      </c>
      <c r="Z4834" s="450" t="s">
        <v>17578</v>
      </c>
      <c r="AA4834" s="450" t="s">
        <v>15142</v>
      </c>
    </row>
    <row r="4835" spans="1:27" ht="409.5">
      <c r="A4835" s="475" t="s">
        <v>30557</v>
      </c>
      <c r="B4835" s="842" t="s">
        <v>17268</v>
      </c>
      <c r="C4835" s="639" t="s">
        <v>17269</v>
      </c>
      <c r="D4835" s="639" t="s">
        <v>261</v>
      </c>
      <c r="E4835" s="450" t="s">
        <v>18653</v>
      </c>
      <c r="F4835" s="840">
        <v>42684.727777777778</v>
      </c>
      <c r="G4835" s="458">
        <v>42702.329861111102</v>
      </c>
      <c r="H4835" s="451" t="s">
        <v>18654</v>
      </c>
      <c r="I4835" s="450" t="s">
        <v>18655</v>
      </c>
      <c r="J4835" s="803">
        <v>3</v>
      </c>
      <c r="K4835" s="803">
        <v>3</v>
      </c>
      <c r="L4835" s="803">
        <v>1</v>
      </c>
      <c r="M4835" s="804">
        <v>1342388.96</v>
      </c>
      <c r="N4835" s="662">
        <v>1050000</v>
      </c>
      <c r="O4835" s="662">
        <f t="shared" si="161"/>
        <v>292388.95999999996</v>
      </c>
      <c r="P4835" s="662">
        <f t="shared" si="162"/>
        <v>21.781239917229353</v>
      </c>
      <c r="Q4835" s="450" t="s">
        <v>17820</v>
      </c>
      <c r="R4835" s="450" t="s">
        <v>15079</v>
      </c>
      <c r="S4835" s="450" t="s">
        <v>17306</v>
      </c>
      <c r="T4835" s="458">
        <v>42717.208986724501</v>
      </c>
      <c r="U4835" s="450">
        <v>0</v>
      </c>
      <c r="V4835" s="458">
        <v>42730.190646145798</v>
      </c>
      <c r="W4835" s="458">
        <v>42730.190646145798</v>
      </c>
      <c r="X4835" s="451" t="s">
        <v>18656</v>
      </c>
      <c r="Y4835" s="645">
        <v>1050000</v>
      </c>
      <c r="Z4835" s="450" t="s">
        <v>17820</v>
      </c>
      <c r="AA4835" s="450" t="s">
        <v>15079</v>
      </c>
    </row>
    <row r="4836" spans="1:27" ht="135">
      <c r="A4836" s="475" t="s">
        <v>30558</v>
      </c>
      <c r="B4836" s="842" t="s">
        <v>17268</v>
      </c>
      <c r="C4836" s="639" t="s">
        <v>17269</v>
      </c>
      <c r="D4836" s="639" t="s">
        <v>261</v>
      </c>
      <c r="E4836" s="450" t="s">
        <v>18657</v>
      </c>
      <c r="F4836" s="840">
        <v>42668.512499999997</v>
      </c>
      <c r="G4836" s="458">
        <v>42690.409722222197</v>
      </c>
      <c r="H4836" s="451" t="s">
        <v>18658</v>
      </c>
      <c r="I4836" s="450" t="s">
        <v>18659</v>
      </c>
      <c r="J4836" s="803">
        <v>4</v>
      </c>
      <c r="K4836" s="803">
        <v>2</v>
      </c>
      <c r="L4836" s="803">
        <v>0</v>
      </c>
      <c r="M4836" s="804">
        <v>439368.56</v>
      </c>
      <c r="N4836" s="662">
        <v>281000.96000000002</v>
      </c>
      <c r="O4836" s="662">
        <f t="shared" si="161"/>
        <v>158367.59999999998</v>
      </c>
      <c r="P4836" s="662">
        <f t="shared" si="162"/>
        <v>36.044363301734649</v>
      </c>
      <c r="Q4836" s="450" t="s">
        <v>16906</v>
      </c>
      <c r="R4836" s="450" t="s">
        <v>15372</v>
      </c>
      <c r="S4836" s="450" t="s">
        <v>16907</v>
      </c>
      <c r="T4836" s="458">
        <v>42702.439819710598</v>
      </c>
      <c r="U4836" s="450">
        <v>0</v>
      </c>
      <c r="V4836" s="458">
        <v>42717.474257060203</v>
      </c>
      <c r="W4836" s="458">
        <v>42717.474257060203</v>
      </c>
      <c r="X4836" s="451" t="s">
        <v>18660</v>
      </c>
      <c r="Y4836" s="645">
        <v>281000.96000000002</v>
      </c>
      <c r="Z4836" s="450" t="s">
        <v>16906</v>
      </c>
      <c r="AA4836" s="450" t="s">
        <v>15372</v>
      </c>
    </row>
    <row r="4837" spans="1:27" ht="135">
      <c r="A4837" s="475" t="s">
        <v>30559</v>
      </c>
      <c r="B4837" s="842" t="s">
        <v>17268</v>
      </c>
      <c r="C4837" s="639" t="s">
        <v>17269</v>
      </c>
      <c r="D4837" s="639" t="s">
        <v>261</v>
      </c>
      <c r="E4837" s="450" t="s">
        <v>18661</v>
      </c>
      <c r="F4837" s="840">
        <v>42646.5625</v>
      </c>
      <c r="G4837" s="841">
        <v>42657.3881944444</v>
      </c>
      <c r="H4837" s="451" t="s">
        <v>18662</v>
      </c>
      <c r="I4837" s="450" t="s">
        <v>13339</v>
      </c>
      <c r="J4837" s="803">
        <v>4</v>
      </c>
      <c r="K4837" s="803">
        <v>3</v>
      </c>
      <c r="L4837" s="803">
        <v>0</v>
      </c>
      <c r="M4837" s="804">
        <v>255750</v>
      </c>
      <c r="N4837" s="662">
        <v>167505.84</v>
      </c>
      <c r="O4837" s="662">
        <f t="shared" si="161"/>
        <v>88244.160000000003</v>
      </c>
      <c r="P4837" s="662">
        <f t="shared" si="162"/>
        <v>34.504070381231671</v>
      </c>
      <c r="Q4837" s="450" t="s">
        <v>18663</v>
      </c>
      <c r="R4837" s="450" t="s">
        <v>2510</v>
      </c>
      <c r="S4837" s="450" t="s">
        <v>16354</v>
      </c>
      <c r="T4837" s="458">
        <v>42671.427965891198</v>
      </c>
      <c r="U4837" s="450">
        <v>0</v>
      </c>
      <c r="V4837" s="458">
        <v>42690.208276770798</v>
      </c>
      <c r="W4837" s="458">
        <v>42691</v>
      </c>
      <c r="X4837" s="451" t="s">
        <v>18664</v>
      </c>
      <c r="Y4837" s="645">
        <v>167505.84</v>
      </c>
      <c r="Z4837" s="450" t="s">
        <v>18663</v>
      </c>
      <c r="AA4837" s="450" t="s">
        <v>2510</v>
      </c>
    </row>
    <row r="4838" spans="1:27" ht="409.5">
      <c r="A4838" s="475" t="s">
        <v>30560</v>
      </c>
      <c r="B4838" s="842" t="s">
        <v>17268</v>
      </c>
      <c r="C4838" s="639" t="s">
        <v>17269</v>
      </c>
      <c r="D4838" s="639" t="s">
        <v>261</v>
      </c>
      <c r="E4838" s="450" t="s">
        <v>18665</v>
      </c>
      <c r="F4838" s="840">
        <v>42690.588888888888</v>
      </c>
      <c r="G4838" s="458">
        <v>42704.284027777801</v>
      </c>
      <c r="H4838" s="451" t="s">
        <v>18666</v>
      </c>
      <c r="I4838" s="450" t="s">
        <v>18667</v>
      </c>
      <c r="J4838" s="803">
        <v>4</v>
      </c>
      <c r="K4838" s="803">
        <v>3</v>
      </c>
      <c r="L4838" s="803">
        <v>0</v>
      </c>
      <c r="M4838" s="804">
        <v>5254418.24</v>
      </c>
      <c r="N4838" s="662">
        <v>2900000</v>
      </c>
      <c r="O4838" s="662">
        <f t="shared" si="161"/>
        <v>2354418.2400000002</v>
      </c>
      <c r="P4838" s="662">
        <f t="shared" si="162"/>
        <v>44.80835237051857</v>
      </c>
      <c r="Q4838" s="450" t="s">
        <v>18335</v>
      </c>
      <c r="R4838" s="450" t="s">
        <v>15105</v>
      </c>
      <c r="S4838" s="450" t="s">
        <v>18062</v>
      </c>
      <c r="T4838" s="458">
        <v>42723.461826076396</v>
      </c>
      <c r="U4838" s="450">
        <v>0</v>
      </c>
      <c r="V4838" s="458">
        <v>42734.210471724502</v>
      </c>
      <c r="W4838" s="458">
        <v>42734.210471724502</v>
      </c>
      <c r="X4838" s="451" t="s">
        <v>18668</v>
      </c>
      <c r="Y4838" s="645">
        <v>2900000</v>
      </c>
      <c r="Z4838" s="450" t="s">
        <v>18335</v>
      </c>
      <c r="AA4838" s="450" t="s">
        <v>15105</v>
      </c>
    </row>
    <row r="4839" spans="1:27" ht="135">
      <c r="A4839" s="475" t="s">
        <v>30561</v>
      </c>
      <c r="B4839" s="842" t="s">
        <v>17268</v>
      </c>
      <c r="C4839" s="639" t="s">
        <v>17269</v>
      </c>
      <c r="D4839" s="639" t="s">
        <v>261</v>
      </c>
      <c r="E4839" s="450" t="s">
        <v>17440</v>
      </c>
      <c r="F4839" s="639" t="s">
        <v>17408</v>
      </c>
      <c r="G4839" s="458">
        <v>42440.844444444439</v>
      </c>
      <c r="H4839" s="451" t="s">
        <v>18669</v>
      </c>
      <c r="I4839" s="450" t="s">
        <v>17443</v>
      </c>
      <c r="J4839" s="803">
        <v>4</v>
      </c>
      <c r="K4839" s="803">
        <v>3</v>
      </c>
      <c r="L4839" s="803">
        <v>1</v>
      </c>
      <c r="M4839" s="804">
        <v>946198.2</v>
      </c>
      <c r="N4839" s="662">
        <v>695269.01</v>
      </c>
      <c r="O4839" s="662">
        <f t="shared" si="161"/>
        <v>250929.18999999994</v>
      </c>
      <c r="P4839" s="662">
        <f t="shared" si="162"/>
        <v>26.519728107705124</v>
      </c>
      <c r="Q4839" s="450" t="s">
        <v>18085</v>
      </c>
      <c r="R4839" s="450" t="s">
        <v>18086</v>
      </c>
      <c r="S4839" s="450" t="s">
        <v>18087</v>
      </c>
      <c r="T4839" s="458">
        <v>42453.708333333328</v>
      </c>
      <c r="U4839" s="450">
        <v>0</v>
      </c>
      <c r="V4839" s="458">
        <v>42466</v>
      </c>
      <c r="W4839" s="458">
        <v>42466.224305555552</v>
      </c>
      <c r="X4839" s="451" t="s">
        <v>18670</v>
      </c>
      <c r="Y4839" s="645">
        <v>695269.01</v>
      </c>
      <c r="Z4839" s="450" t="s">
        <v>18085</v>
      </c>
      <c r="AA4839" s="450" t="s">
        <v>18086</v>
      </c>
    </row>
    <row r="4840" spans="1:27" ht="135">
      <c r="A4840" s="475" t="s">
        <v>30562</v>
      </c>
      <c r="B4840" s="842" t="s">
        <v>17268</v>
      </c>
      <c r="C4840" s="639" t="s">
        <v>17269</v>
      </c>
      <c r="D4840" s="639" t="s">
        <v>261</v>
      </c>
      <c r="E4840" s="450" t="s">
        <v>18671</v>
      </c>
      <c r="F4840" s="639" t="s">
        <v>591</v>
      </c>
      <c r="G4840" s="458">
        <v>42479.898611111108</v>
      </c>
      <c r="H4840" s="451" t="s">
        <v>18672</v>
      </c>
      <c r="I4840" s="450" t="s">
        <v>16876</v>
      </c>
      <c r="J4840" s="803">
        <v>4</v>
      </c>
      <c r="K4840" s="803">
        <v>3</v>
      </c>
      <c r="L4840" s="803">
        <v>1</v>
      </c>
      <c r="M4840" s="804">
        <v>4589928</v>
      </c>
      <c r="N4840" s="662">
        <v>2863747.81</v>
      </c>
      <c r="O4840" s="662">
        <f t="shared" si="161"/>
        <v>1726180.19</v>
      </c>
      <c r="P4840" s="662">
        <f t="shared" si="162"/>
        <v>37.608001476275881</v>
      </c>
      <c r="Q4840" s="450" t="s">
        <v>18279</v>
      </c>
      <c r="R4840" s="450" t="s">
        <v>18280</v>
      </c>
      <c r="S4840" s="450" t="s">
        <v>18673</v>
      </c>
      <c r="T4840" s="458">
        <v>42505.708333333328</v>
      </c>
      <c r="U4840" s="450">
        <v>0</v>
      </c>
      <c r="V4840" s="458">
        <v>42520</v>
      </c>
      <c r="W4840" s="458">
        <v>42520.171527777777</v>
      </c>
      <c r="X4840" s="451" t="s">
        <v>18674</v>
      </c>
      <c r="Y4840" s="645">
        <v>2863747.81</v>
      </c>
      <c r="Z4840" s="450" t="s">
        <v>18279</v>
      </c>
      <c r="AA4840" s="450" t="s">
        <v>18280</v>
      </c>
    </row>
    <row r="4841" spans="1:27" ht="135">
      <c r="A4841" s="475" t="s">
        <v>30563</v>
      </c>
      <c r="B4841" s="842" t="s">
        <v>17268</v>
      </c>
      <c r="C4841" s="639" t="s">
        <v>17269</v>
      </c>
      <c r="D4841" s="639" t="s">
        <v>261</v>
      </c>
      <c r="E4841" s="450" t="s">
        <v>18675</v>
      </c>
      <c r="F4841" s="639" t="s">
        <v>6643</v>
      </c>
      <c r="G4841" s="458">
        <v>42605.505555555552</v>
      </c>
      <c r="H4841" s="451" t="s">
        <v>18676</v>
      </c>
      <c r="I4841" s="450" t="s">
        <v>18677</v>
      </c>
      <c r="J4841" s="803">
        <v>4</v>
      </c>
      <c r="K4841" s="803">
        <v>3</v>
      </c>
      <c r="L4841" s="803">
        <v>1</v>
      </c>
      <c r="M4841" s="804">
        <v>140500.5</v>
      </c>
      <c r="N4841" s="662">
        <v>107246.01</v>
      </c>
      <c r="O4841" s="662">
        <f t="shared" si="161"/>
        <v>33254.490000000005</v>
      </c>
      <c r="P4841" s="662">
        <f t="shared" si="162"/>
        <v>23.668591926719124</v>
      </c>
      <c r="Q4841" s="450" t="s">
        <v>18678</v>
      </c>
      <c r="R4841" s="450" t="s">
        <v>18679</v>
      </c>
      <c r="S4841" s="450" t="s">
        <v>18680</v>
      </c>
      <c r="T4841" s="458">
        <v>42617.708333333328</v>
      </c>
      <c r="U4841" s="450">
        <v>0</v>
      </c>
      <c r="V4841" s="458">
        <v>42632</v>
      </c>
      <c r="W4841" s="458">
        <v>42632.28402777778</v>
      </c>
      <c r="X4841" s="451" t="s">
        <v>18681</v>
      </c>
      <c r="Y4841" s="645">
        <v>107246.01</v>
      </c>
      <c r="Z4841" s="450" t="s">
        <v>18678</v>
      </c>
      <c r="AA4841" s="450" t="s">
        <v>18679</v>
      </c>
    </row>
    <row r="4842" spans="1:27" ht="135">
      <c r="A4842" s="475" t="s">
        <v>30564</v>
      </c>
      <c r="B4842" s="842" t="s">
        <v>17268</v>
      </c>
      <c r="C4842" s="639" t="s">
        <v>17269</v>
      </c>
      <c r="D4842" s="639" t="s">
        <v>261</v>
      </c>
      <c r="E4842" s="450" t="s">
        <v>18463</v>
      </c>
      <c r="F4842" s="639" t="s">
        <v>17271</v>
      </c>
      <c r="G4842" s="458">
        <v>42401.902083333334</v>
      </c>
      <c r="H4842" s="451" t="s">
        <v>18682</v>
      </c>
      <c r="I4842" s="450" t="s">
        <v>17443</v>
      </c>
      <c r="J4842" s="803">
        <v>4</v>
      </c>
      <c r="K4842" s="803">
        <v>4</v>
      </c>
      <c r="L4842" s="803">
        <v>0</v>
      </c>
      <c r="M4842" s="804">
        <v>89272.8</v>
      </c>
      <c r="N4842" s="662">
        <v>54456.639999999999</v>
      </c>
      <c r="O4842" s="662">
        <f t="shared" si="161"/>
        <v>34816.160000000003</v>
      </c>
      <c r="P4842" s="662">
        <f t="shared" si="162"/>
        <v>38.99974012241131</v>
      </c>
      <c r="Q4842" s="450" t="s">
        <v>17435</v>
      </c>
      <c r="R4842" s="450" t="s">
        <v>17436</v>
      </c>
      <c r="S4842" s="450" t="s">
        <v>17437</v>
      </c>
      <c r="T4842" s="458">
        <v>42414.708333333328</v>
      </c>
      <c r="U4842" s="450">
        <v>0</v>
      </c>
      <c r="V4842" s="458">
        <v>42426</v>
      </c>
      <c r="W4842" s="458">
        <v>42426.25</v>
      </c>
      <c r="X4842" s="451" t="s">
        <v>18683</v>
      </c>
      <c r="Y4842" s="645">
        <v>54456.639999999999</v>
      </c>
      <c r="Z4842" s="450" t="s">
        <v>17435</v>
      </c>
      <c r="AA4842" s="450" t="s">
        <v>17436</v>
      </c>
    </row>
    <row r="4843" spans="1:27" ht="135">
      <c r="A4843" s="475" t="s">
        <v>30565</v>
      </c>
      <c r="B4843" s="842" t="s">
        <v>17268</v>
      </c>
      <c r="C4843" s="639" t="s">
        <v>17269</v>
      </c>
      <c r="D4843" s="639" t="s">
        <v>261</v>
      </c>
      <c r="E4843" s="450" t="s">
        <v>18684</v>
      </c>
      <c r="F4843" s="639" t="s">
        <v>17271</v>
      </c>
      <c r="G4843" s="458">
        <v>42403.908333333333</v>
      </c>
      <c r="H4843" s="451" t="s">
        <v>18685</v>
      </c>
      <c r="I4843" s="450" t="s">
        <v>8955</v>
      </c>
      <c r="J4843" s="803">
        <v>4</v>
      </c>
      <c r="K4843" s="803">
        <v>4</v>
      </c>
      <c r="L4843" s="803">
        <v>0</v>
      </c>
      <c r="M4843" s="804">
        <v>300000</v>
      </c>
      <c r="N4843" s="662">
        <v>256500</v>
      </c>
      <c r="O4843" s="662">
        <f t="shared" si="161"/>
        <v>43500</v>
      </c>
      <c r="P4843" s="662">
        <f t="shared" si="162"/>
        <v>14.5</v>
      </c>
      <c r="Q4843" s="450" t="s">
        <v>18686</v>
      </c>
      <c r="R4843" s="450" t="s">
        <v>1237</v>
      </c>
      <c r="S4843" s="450" t="s">
        <v>18687</v>
      </c>
      <c r="T4843" s="458">
        <v>42417.708333333328</v>
      </c>
      <c r="U4843" s="450">
        <v>0</v>
      </c>
      <c r="V4843" s="458">
        <v>42430</v>
      </c>
      <c r="W4843" s="458">
        <v>42430.102083333331</v>
      </c>
      <c r="X4843" s="451" t="s">
        <v>18688</v>
      </c>
      <c r="Y4843" s="645">
        <v>256500</v>
      </c>
      <c r="Z4843" s="450" t="s">
        <v>18686</v>
      </c>
      <c r="AA4843" s="450" t="s">
        <v>1237</v>
      </c>
    </row>
    <row r="4844" spans="1:27" ht="135">
      <c r="A4844" s="475" t="s">
        <v>30566</v>
      </c>
      <c r="B4844" s="842" t="s">
        <v>17268</v>
      </c>
      <c r="C4844" s="639" t="s">
        <v>17269</v>
      </c>
      <c r="D4844" s="639" t="s">
        <v>261</v>
      </c>
      <c r="E4844" s="450" t="s">
        <v>18689</v>
      </c>
      <c r="F4844" s="639" t="s">
        <v>18083</v>
      </c>
      <c r="G4844" s="458">
        <v>42432.808333333334</v>
      </c>
      <c r="H4844" s="451" t="s">
        <v>18690</v>
      </c>
      <c r="I4844" s="450" t="s">
        <v>18691</v>
      </c>
      <c r="J4844" s="803">
        <v>4</v>
      </c>
      <c r="K4844" s="803">
        <v>4</v>
      </c>
      <c r="L4844" s="803">
        <v>0</v>
      </c>
      <c r="M4844" s="804">
        <v>223602</v>
      </c>
      <c r="N4844" s="662">
        <v>150249.85999999999</v>
      </c>
      <c r="O4844" s="662">
        <f t="shared" si="161"/>
        <v>73352.140000000014</v>
      </c>
      <c r="P4844" s="662">
        <f t="shared" si="162"/>
        <v>32.804778132574853</v>
      </c>
      <c r="Q4844" s="450" t="s">
        <v>18085</v>
      </c>
      <c r="R4844" s="450" t="s">
        <v>18086</v>
      </c>
      <c r="S4844" s="450" t="s">
        <v>18087</v>
      </c>
      <c r="T4844" s="458">
        <v>42446.708333333328</v>
      </c>
      <c r="U4844" s="450">
        <v>0</v>
      </c>
      <c r="V4844" s="458">
        <v>42460</v>
      </c>
      <c r="W4844" s="458">
        <v>42460.364583333328</v>
      </c>
      <c r="X4844" s="451" t="s">
        <v>18692</v>
      </c>
      <c r="Y4844" s="645">
        <v>150249.85999999999</v>
      </c>
      <c r="Z4844" s="450" t="s">
        <v>18085</v>
      </c>
      <c r="AA4844" s="450" t="s">
        <v>18086</v>
      </c>
    </row>
    <row r="4845" spans="1:27" ht="135">
      <c r="A4845" s="475" t="s">
        <v>30567</v>
      </c>
      <c r="B4845" s="842" t="s">
        <v>17268</v>
      </c>
      <c r="C4845" s="639" t="s">
        <v>17269</v>
      </c>
      <c r="D4845" s="639" t="s">
        <v>261</v>
      </c>
      <c r="E4845" s="450" t="s">
        <v>18183</v>
      </c>
      <c r="F4845" s="639" t="s">
        <v>18083</v>
      </c>
      <c r="G4845" s="458">
        <v>42432.939583333333</v>
      </c>
      <c r="H4845" s="451" t="s">
        <v>18693</v>
      </c>
      <c r="I4845" s="450" t="s">
        <v>18185</v>
      </c>
      <c r="J4845" s="803">
        <v>4</v>
      </c>
      <c r="K4845" s="803">
        <v>4</v>
      </c>
      <c r="L4845" s="803">
        <v>0</v>
      </c>
      <c r="M4845" s="804">
        <v>61560</v>
      </c>
      <c r="N4845" s="662">
        <v>53076.6</v>
      </c>
      <c r="O4845" s="662">
        <f t="shared" si="161"/>
        <v>8483.4000000000015</v>
      </c>
      <c r="P4845" s="662">
        <f t="shared" si="162"/>
        <v>13.780701754385968</v>
      </c>
      <c r="Q4845" s="450" t="s">
        <v>18085</v>
      </c>
      <c r="R4845" s="450" t="s">
        <v>18086</v>
      </c>
      <c r="S4845" s="450" t="s">
        <v>18087</v>
      </c>
      <c r="T4845" s="458">
        <v>42446.708333333328</v>
      </c>
      <c r="U4845" s="450">
        <v>0</v>
      </c>
      <c r="V4845" s="458">
        <v>42460</v>
      </c>
      <c r="W4845" s="458">
        <v>42460.299999999996</v>
      </c>
      <c r="X4845" s="451" t="s">
        <v>18694</v>
      </c>
      <c r="Y4845" s="645">
        <v>53076.6</v>
      </c>
      <c r="Z4845" s="450" t="s">
        <v>18085</v>
      </c>
      <c r="AA4845" s="450" t="s">
        <v>18086</v>
      </c>
    </row>
    <row r="4846" spans="1:27" ht="135">
      <c r="A4846" s="475" t="s">
        <v>30568</v>
      </c>
      <c r="B4846" s="842" t="s">
        <v>17268</v>
      </c>
      <c r="C4846" s="639" t="s">
        <v>17269</v>
      </c>
      <c r="D4846" s="639" t="s">
        <v>261</v>
      </c>
      <c r="E4846" s="450" t="s">
        <v>18695</v>
      </c>
      <c r="F4846" s="639" t="s">
        <v>17271</v>
      </c>
      <c r="G4846" s="458">
        <v>42439.772222222222</v>
      </c>
      <c r="H4846" s="451" t="s">
        <v>18696</v>
      </c>
      <c r="I4846" s="450" t="s">
        <v>3005</v>
      </c>
      <c r="J4846" s="803">
        <v>4</v>
      </c>
      <c r="K4846" s="803">
        <v>4</v>
      </c>
      <c r="L4846" s="803">
        <v>0</v>
      </c>
      <c r="M4846" s="804">
        <v>81000</v>
      </c>
      <c r="N4846" s="662">
        <v>66015</v>
      </c>
      <c r="O4846" s="662">
        <f t="shared" si="161"/>
        <v>14985</v>
      </c>
      <c r="P4846" s="662">
        <f t="shared" si="162"/>
        <v>18.5</v>
      </c>
      <c r="Q4846" s="450" t="s">
        <v>18085</v>
      </c>
      <c r="R4846" s="450" t="s">
        <v>18086</v>
      </c>
      <c r="S4846" s="450" t="s">
        <v>18087</v>
      </c>
      <c r="T4846" s="458">
        <v>42452.708333333328</v>
      </c>
      <c r="U4846" s="450">
        <v>0</v>
      </c>
      <c r="V4846" s="458">
        <v>42466</v>
      </c>
      <c r="W4846" s="458">
        <v>42466.337500000001</v>
      </c>
      <c r="X4846" s="451" t="s">
        <v>18697</v>
      </c>
      <c r="Y4846" s="645">
        <v>66015</v>
      </c>
      <c r="Z4846" s="450" t="s">
        <v>18085</v>
      </c>
      <c r="AA4846" s="450" t="s">
        <v>18086</v>
      </c>
    </row>
    <row r="4847" spans="1:27" ht="135">
      <c r="A4847" s="475" t="s">
        <v>30569</v>
      </c>
      <c r="B4847" s="842" t="s">
        <v>17268</v>
      </c>
      <c r="C4847" s="639" t="s">
        <v>17269</v>
      </c>
      <c r="D4847" s="639" t="s">
        <v>261</v>
      </c>
      <c r="E4847" s="450" t="s">
        <v>18516</v>
      </c>
      <c r="F4847" s="639" t="s">
        <v>17271</v>
      </c>
      <c r="G4847" s="458">
        <v>42439.842361111107</v>
      </c>
      <c r="H4847" s="451" t="s">
        <v>18698</v>
      </c>
      <c r="I4847" s="450" t="s">
        <v>3004</v>
      </c>
      <c r="J4847" s="803">
        <v>4</v>
      </c>
      <c r="K4847" s="803">
        <v>4</v>
      </c>
      <c r="L4847" s="803">
        <v>0</v>
      </c>
      <c r="M4847" s="804">
        <v>40950</v>
      </c>
      <c r="N4847" s="662">
        <v>26003.25</v>
      </c>
      <c r="O4847" s="662">
        <f t="shared" si="161"/>
        <v>14946.75</v>
      </c>
      <c r="P4847" s="662">
        <f t="shared" si="162"/>
        <v>36.5</v>
      </c>
      <c r="Q4847" s="450" t="s">
        <v>16432</v>
      </c>
      <c r="R4847" s="450" t="s">
        <v>1220</v>
      </c>
      <c r="S4847" s="450" t="s">
        <v>3006</v>
      </c>
      <c r="T4847" s="458">
        <v>42452.708333333328</v>
      </c>
      <c r="U4847" s="450">
        <v>0</v>
      </c>
      <c r="V4847" s="458">
        <v>42466</v>
      </c>
      <c r="W4847" s="458">
        <v>42466.309027777774</v>
      </c>
      <c r="X4847" s="451" t="s">
        <v>18699</v>
      </c>
      <c r="Y4847" s="645">
        <v>26003.25</v>
      </c>
      <c r="Z4847" s="450" t="s">
        <v>16432</v>
      </c>
      <c r="AA4847" s="450" t="s">
        <v>1220</v>
      </c>
    </row>
    <row r="4848" spans="1:27" ht="135">
      <c r="A4848" s="475" t="s">
        <v>30570</v>
      </c>
      <c r="B4848" s="842" t="s">
        <v>17268</v>
      </c>
      <c r="C4848" s="639" t="s">
        <v>17269</v>
      </c>
      <c r="D4848" s="639" t="s">
        <v>261</v>
      </c>
      <c r="E4848" s="450" t="s">
        <v>18700</v>
      </c>
      <c r="F4848" s="639" t="s">
        <v>17271</v>
      </c>
      <c r="G4848" s="458">
        <v>42440.760416666664</v>
      </c>
      <c r="H4848" s="451" t="s">
        <v>18701</v>
      </c>
      <c r="I4848" s="450" t="s">
        <v>18060</v>
      </c>
      <c r="J4848" s="803">
        <v>4</v>
      </c>
      <c r="K4848" s="803">
        <v>4</v>
      </c>
      <c r="L4848" s="803">
        <v>0</v>
      </c>
      <c r="M4848" s="804">
        <v>2067423.7</v>
      </c>
      <c r="N4848" s="662">
        <v>1241562.8799999999</v>
      </c>
      <c r="O4848" s="662">
        <f t="shared" si="161"/>
        <v>825860.82000000007</v>
      </c>
      <c r="P4848" s="662">
        <f t="shared" si="162"/>
        <v>39.946374804545385</v>
      </c>
      <c r="Q4848" s="450" t="s">
        <v>17884</v>
      </c>
      <c r="R4848" s="450" t="s">
        <v>17885</v>
      </c>
      <c r="S4848" s="450" t="s">
        <v>14735</v>
      </c>
      <c r="T4848" s="458">
        <v>42453.708333333328</v>
      </c>
      <c r="U4848" s="450">
        <v>0</v>
      </c>
      <c r="V4848" s="458">
        <v>42467</v>
      </c>
      <c r="W4848" s="458">
        <v>42467.076388888891</v>
      </c>
      <c r="X4848" s="451" t="s">
        <v>18702</v>
      </c>
      <c r="Y4848" s="645">
        <v>1241562.8799999999</v>
      </c>
      <c r="Z4848" s="450" t="s">
        <v>17884</v>
      </c>
      <c r="AA4848" s="450" t="s">
        <v>17885</v>
      </c>
    </row>
    <row r="4849" spans="1:27" ht="135">
      <c r="A4849" s="475" t="s">
        <v>30571</v>
      </c>
      <c r="B4849" s="842" t="s">
        <v>17268</v>
      </c>
      <c r="C4849" s="639" t="s">
        <v>17269</v>
      </c>
      <c r="D4849" s="639" t="s">
        <v>261</v>
      </c>
      <c r="E4849" s="450" t="s">
        <v>18703</v>
      </c>
      <c r="F4849" s="639" t="s">
        <v>17271</v>
      </c>
      <c r="G4849" s="458">
        <v>42458.866666666661</v>
      </c>
      <c r="H4849" s="451" t="s">
        <v>18704</v>
      </c>
      <c r="I4849" s="450" t="s">
        <v>17383</v>
      </c>
      <c r="J4849" s="803">
        <v>4</v>
      </c>
      <c r="K4849" s="803">
        <v>4</v>
      </c>
      <c r="L4849" s="803">
        <v>0</v>
      </c>
      <c r="M4849" s="804">
        <v>479861.25</v>
      </c>
      <c r="N4849" s="662">
        <v>263229.69</v>
      </c>
      <c r="O4849" s="662">
        <f t="shared" si="161"/>
        <v>216631.56</v>
      </c>
      <c r="P4849" s="662">
        <f t="shared" si="162"/>
        <v>45.144624618053655</v>
      </c>
      <c r="Q4849" s="450" t="s">
        <v>17578</v>
      </c>
      <c r="R4849" s="450" t="s">
        <v>15142</v>
      </c>
      <c r="S4849" s="450" t="s">
        <v>18177</v>
      </c>
      <c r="T4849" s="458">
        <v>42470.708333333328</v>
      </c>
      <c r="U4849" s="450">
        <v>0</v>
      </c>
      <c r="V4849" s="458">
        <v>42485</v>
      </c>
      <c r="W4849" s="458">
        <v>42486.256944444445</v>
      </c>
      <c r="X4849" s="451" t="s">
        <v>18705</v>
      </c>
      <c r="Y4849" s="645">
        <v>263229.69</v>
      </c>
      <c r="Z4849" s="450" t="s">
        <v>17578</v>
      </c>
      <c r="AA4849" s="450" t="s">
        <v>15142</v>
      </c>
    </row>
    <row r="4850" spans="1:27" ht="135">
      <c r="A4850" s="475" t="s">
        <v>30572</v>
      </c>
      <c r="B4850" s="842" t="s">
        <v>17268</v>
      </c>
      <c r="C4850" s="639" t="s">
        <v>17269</v>
      </c>
      <c r="D4850" s="639" t="s">
        <v>261</v>
      </c>
      <c r="E4850" s="450" t="s">
        <v>17487</v>
      </c>
      <c r="F4850" s="639" t="s">
        <v>17271</v>
      </c>
      <c r="G4850" s="458">
        <v>42487.738888888889</v>
      </c>
      <c r="H4850" s="451" t="s">
        <v>18706</v>
      </c>
      <c r="I4850" s="450" t="s">
        <v>17489</v>
      </c>
      <c r="J4850" s="803">
        <v>4</v>
      </c>
      <c r="K4850" s="803">
        <v>4</v>
      </c>
      <c r="L4850" s="803">
        <v>0</v>
      </c>
      <c r="M4850" s="804">
        <v>268570</v>
      </c>
      <c r="N4850" s="662">
        <v>154918</v>
      </c>
      <c r="O4850" s="662">
        <f t="shared" si="161"/>
        <v>113652</v>
      </c>
      <c r="P4850" s="662">
        <f t="shared" si="162"/>
        <v>42.317459135420933</v>
      </c>
      <c r="Q4850" s="450" t="s">
        <v>18707</v>
      </c>
      <c r="R4850" s="450" t="s">
        <v>18708</v>
      </c>
      <c r="S4850" s="450" t="s">
        <v>18709</v>
      </c>
      <c r="T4850" s="458">
        <v>42505.708333333328</v>
      </c>
      <c r="U4850" s="450">
        <v>0</v>
      </c>
      <c r="V4850" s="458">
        <v>42520</v>
      </c>
      <c r="W4850" s="458">
        <v>42520.20208333333</v>
      </c>
      <c r="X4850" s="451" t="s">
        <v>18710</v>
      </c>
      <c r="Y4850" s="645">
        <v>154918</v>
      </c>
      <c r="Z4850" s="450" t="s">
        <v>18707</v>
      </c>
      <c r="AA4850" s="450" t="s">
        <v>18708</v>
      </c>
    </row>
    <row r="4851" spans="1:27" ht="135">
      <c r="A4851" s="475" t="s">
        <v>30573</v>
      </c>
      <c r="B4851" s="842" t="s">
        <v>17268</v>
      </c>
      <c r="C4851" s="639" t="s">
        <v>17269</v>
      </c>
      <c r="D4851" s="639" t="s">
        <v>261</v>
      </c>
      <c r="E4851" s="450" t="s">
        <v>18711</v>
      </c>
      <c r="F4851" s="639" t="s">
        <v>18028</v>
      </c>
      <c r="G4851" s="458">
        <v>42522.413194444445</v>
      </c>
      <c r="H4851" s="451" t="s">
        <v>18712</v>
      </c>
      <c r="I4851" s="450" t="s">
        <v>3005</v>
      </c>
      <c r="J4851" s="803">
        <v>4</v>
      </c>
      <c r="K4851" s="803">
        <v>4</v>
      </c>
      <c r="L4851" s="803">
        <v>0</v>
      </c>
      <c r="M4851" s="804">
        <v>89600</v>
      </c>
      <c r="N4851" s="662">
        <v>79296</v>
      </c>
      <c r="O4851" s="662">
        <f t="shared" si="161"/>
        <v>10304</v>
      </c>
      <c r="P4851" s="662">
        <f t="shared" si="162"/>
        <v>11.5</v>
      </c>
      <c r="Q4851" s="450" t="s">
        <v>18713</v>
      </c>
      <c r="R4851" s="450" t="s">
        <v>2993</v>
      </c>
      <c r="S4851" s="450" t="s">
        <v>18714</v>
      </c>
      <c r="T4851" s="458">
        <v>42534.708333333328</v>
      </c>
      <c r="U4851" s="450">
        <v>0</v>
      </c>
      <c r="V4851" s="458">
        <v>42548</v>
      </c>
      <c r="W4851" s="458">
        <v>42549.327777777777</v>
      </c>
      <c r="X4851" s="451" t="s">
        <v>18715</v>
      </c>
      <c r="Y4851" s="645">
        <v>79296</v>
      </c>
      <c r="Z4851" s="450" t="s">
        <v>18716</v>
      </c>
      <c r="AA4851" s="450" t="s">
        <v>2993</v>
      </c>
    </row>
    <row r="4852" spans="1:27" ht="135">
      <c r="A4852" s="475" t="s">
        <v>30574</v>
      </c>
      <c r="B4852" s="842" t="s">
        <v>17268</v>
      </c>
      <c r="C4852" s="639" t="s">
        <v>17269</v>
      </c>
      <c r="D4852" s="639" t="s">
        <v>261</v>
      </c>
      <c r="E4852" s="450" t="s">
        <v>18717</v>
      </c>
      <c r="F4852" s="639" t="s">
        <v>18522</v>
      </c>
      <c r="G4852" s="458">
        <v>42522.414583333331</v>
      </c>
      <c r="H4852" s="451" t="s">
        <v>18718</v>
      </c>
      <c r="I4852" s="450" t="s">
        <v>18719</v>
      </c>
      <c r="J4852" s="803">
        <v>4</v>
      </c>
      <c r="K4852" s="803">
        <v>4</v>
      </c>
      <c r="L4852" s="803">
        <v>0</v>
      </c>
      <c r="M4852" s="804">
        <v>381398</v>
      </c>
      <c r="N4852" s="662">
        <v>208402.06</v>
      </c>
      <c r="O4852" s="662">
        <f t="shared" si="161"/>
        <v>172995.94</v>
      </c>
      <c r="P4852" s="662">
        <f t="shared" si="162"/>
        <v>45.358376289335553</v>
      </c>
      <c r="Q4852" s="450" t="s">
        <v>18720</v>
      </c>
      <c r="R4852" s="450" t="s">
        <v>18721</v>
      </c>
      <c r="S4852" s="450" t="s">
        <v>18722</v>
      </c>
      <c r="T4852" s="458">
        <v>42534.708333333328</v>
      </c>
      <c r="U4852" s="450">
        <v>0</v>
      </c>
      <c r="V4852" s="458">
        <v>42548</v>
      </c>
      <c r="W4852" s="458">
        <v>42550.147222222222</v>
      </c>
      <c r="X4852" s="451" t="s">
        <v>18723</v>
      </c>
      <c r="Y4852" s="645">
        <v>208402.06</v>
      </c>
      <c r="Z4852" s="450" t="s">
        <v>18720</v>
      </c>
      <c r="AA4852" s="450" t="s">
        <v>18721</v>
      </c>
    </row>
    <row r="4853" spans="1:27" ht="135">
      <c r="A4853" s="475" t="s">
        <v>30575</v>
      </c>
      <c r="B4853" s="842" t="s">
        <v>17268</v>
      </c>
      <c r="C4853" s="639" t="s">
        <v>17269</v>
      </c>
      <c r="D4853" s="639" t="s">
        <v>261</v>
      </c>
      <c r="E4853" s="450" t="s">
        <v>18724</v>
      </c>
      <c r="F4853" s="639" t="s">
        <v>18522</v>
      </c>
      <c r="G4853" s="458">
        <v>42522.415972222218</v>
      </c>
      <c r="H4853" s="451" t="s">
        <v>18725</v>
      </c>
      <c r="I4853" s="450" t="s">
        <v>18726</v>
      </c>
      <c r="J4853" s="803">
        <v>4</v>
      </c>
      <c r="K4853" s="803">
        <v>4</v>
      </c>
      <c r="L4853" s="803">
        <v>0</v>
      </c>
      <c r="M4853" s="804">
        <v>748896</v>
      </c>
      <c r="N4853" s="662">
        <v>557927.52</v>
      </c>
      <c r="O4853" s="662">
        <f t="shared" si="161"/>
        <v>190968.47999999998</v>
      </c>
      <c r="P4853" s="662">
        <f t="shared" si="162"/>
        <v>25.5</v>
      </c>
      <c r="Q4853" s="450" t="s">
        <v>18085</v>
      </c>
      <c r="R4853" s="450" t="s">
        <v>18086</v>
      </c>
      <c r="S4853" s="450" t="s">
        <v>18087</v>
      </c>
      <c r="T4853" s="458">
        <v>42534.708333333328</v>
      </c>
      <c r="U4853" s="450">
        <v>0</v>
      </c>
      <c r="V4853" s="458">
        <v>42548</v>
      </c>
      <c r="W4853" s="458">
        <v>42549.356944444444</v>
      </c>
      <c r="X4853" s="451" t="s">
        <v>18727</v>
      </c>
      <c r="Y4853" s="645">
        <v>557927.52</v>
      </c>
      <c r="Z4853" s="450" t="s">
        <v>18085</v>
      </c>
      <c r="AA4853" s="450" t="s">
        <v>18086</v>
      </c>
    </row>
    <row r="4854" spans="1:27" ht="135">
      <c r="A4854" s="475" t="s">
        <v>30576</v>
      </c>
      <c r="B4854" s="842" t="s">
        <v>17268</v>
      </c>
      <c r="C4854" s="639" t="s">
        <v>17269</v>
      </c>
      <c r="D4854" s="639" t="s">
        <v>261</v>
      </c>
      <c r="E4854" s="450" t="s">
        <v>18689</v>
      </c>
      <c r="F4854" s="639" t="s">
        <v>18522</v>
      </c>
      <c r="G4854" s="458">
        <v>42522.41805555555</v>
      </c>
      <c r="H4854" s="451" t="s">
        <v>18728</v>
      </c>
      <c r="I4854" s="450" t="s">
        <v>18691</v>
      </c>
      <c r="J4854" s="803">
        <v>4</v>
      </c>
      <c r="K4854" s="803">
        <v>4</v>
      </c>
      <c r="L4854" s="803">
        <v>0</v>
      </c>
      <c r="M4854" s="804">
        <v>265585.5</v>
      </c>
      <c r="N4854" s="662">
        <v>186742.6</v>
      </c>
      <c r="O4854" s="662">
        <f t="shared" si="161"/>
        <v>78842.899999999994</v>
      </c>
      <c r="P4854" s="662">
        <f t="shared" si="162"/>
        <v>29.686447490544474</v>
      </c>
      <c r="Q4854" s="450" t="s">
        <v>18085</v>
      </c>
      <c r="R4854" s="450" t="s">
        <v>18086</v>
      </c>
      <c r="S4854" s="450" t="s">
        <v>18087</v>
      </c>
      <c r="T4854" s="458">
        <v>42534.708333333328</v>
      </c>
      <c r="U4854" s="450">
        <v>0</v>
      </c>
      <c r="V4854" s="458">
        <v>42548</v>
      </c>
      <c r="W4854" s="458">
        <v>42549.342361111107</v>
      </c>
      <c r="X4854" s="451" t="s">
        <v>18729</v>
      </c>
      <c r="Y4854" s="645">
        <v>186742.6</v>
      </c>
      <c r="Z4854" s="450" t="s">
        <v>18085</v>
      </c>
      <c r="AA4854" s="450" t="s">
        <v>18086</v>
      </c>
    </row>
    <row r="4855" spans="1:27" ht="135">
      <c r="A4855" s="475" t="s">
        <v>30577</v>
      </c>
      <c r="B4855" s="842" t="s">
        <v>17268</v>
      </c>
      <c r="C4855" s="639" t="s">
        <v>17269</v>
      </c>
      <c r="D4855" s="639" t="s">
        <v>261</v>
      </c>
      <c r="E4855" s="450" t="s">
        <v>18730</v>
      </c>
      <c r="F4855" s="639" t="s">
        <v>17612</v>
      </c>
      <c r="G4855" s="458">
        <v>42579.597222222219</v>
      </c>
      <c r="H4855" s="451" t="s">
        <v>18731</v>
      </c>
      <c r="I4855" s="450" t="s">
        <v>18732</v>
      </c>
      <c r="J4855" s="803">
        <v>4</v>
      </c>
      <c r="K4855" s="803">
        <v>4</v>
      </c>
      <c r="L4855" s="803">
        <v>0</v>
      </c>
      <c r="M4855" s="804">
        <v>290157</v>
      </c>
      <c r="N4855" s="662">
        <v>88497.64</v>
      </c>
      <c r="O4855" s="662">
        <f t="shared" si="161"/>
        <v>201659.36</v>
      </c>
      <c r="P4855" s="662">
        <f t="shared" si="162"/>
        <v>69.500084437046155</v>
      </c>
      <c r="Q4855" s="450" t="s">
        <v>18459</v>
      </c>
      <c r="R4855" s="450" t="s">
        <v>15995</v>
      </c>
      <c r="S4855" s="450" t="s">
        <v>18460</v>
      </c>
      <c r="T4855" s="458">
        <v>42592.708333333328</v>
      </c>
      <c r="U4855" s="450">
        <v>0</v>
      </c>
      <c r="V4855" s="458">
        <v>42604</v>
      </c>
      <c r="W4855" s="458">
        <v>42604.115277777775</v>
      </c>
      <c r="X4855" s="451" t="s">
        <v>18733</v>
      </c>
      <c r="Y4855" s="645">
        <v>88497.64</v>
      </c>
      <c r="Z4855" s="450" t="s">
        <v>18459</v>
      </c>
      <c r="AA4855" s="450" t="s">
        <v>15995</v>
      </c>
    </row>
    <row r="4856" spans="1:27" ht="135">
      <c r="A4856" s="475" t="s">
        <v>30578</v>
      </c>
      <c r="B4856" s="842" t="s">
        <v>17268</v>
      </c>
      <c r="C4856" s="639" t="s">
        <v>17269</v>
      </c>
      <c r="D4856" s="639" t="s">
        <v>261</v>
      </c>
      <c r="E4856" s="450" t="s">
        <v>18734</v>
      </c>
      <c r="F4856" s="639" t="s">
        <v>6632</v>
      </c>
      <c r="G4856" s="458">
        <v>42601.579861111109</v>
      </c>
      <c r="H4856" s="451" t="s">
        <v>18735</v>
      </c>
      <c r="I4856" s="450" t="s">
        <v>13460</v>
      </c>
      <c r="J4856" s="803">
        <v>4</v>
      </c>
      <c r="K4856" s="803">
        <v>4</v>
      </c>
      <c r="L4856" s="803">
        <v>0</v>
      </c>
      <c r="M4856" s="804">
        <v>962823.5</v>
      </c>
      <c r="N4856" s="662">
        <v>665202.66</v>
      </c>
      <c r="O4856" s="662">
        <f t="shared" si="161"/>
        <v>297620.83999999997</v>
      </c>
      <c r="P4856" s="662">
        <f t="shared" si="162"/>
        <v>30.911256320602888</v>
      </c>
      <c r="Q4856" s="450" t="s">
        <v>17903</v>
      </c>
      <c r="R4856" s="450" t="s">
        <v>15398</v>
      </c>
      <c r="S4856" s="450" t="s">
        <v>18736</v>
      </c>
      <c r="T4856" s="458">
        <v>42614.708333333328</v>
      </c>
      <c r="U4856" s="450">
        <v>0</v>
      </c>
      <c r="V4856" s="458">
        <v>42632</v>
      </c>
      <c r="W4856" s="458">
        <v>42633.069444444445</v>
      </c>
      <c r="X4856" s="451" t="s">
        <v>18737</v>
      </c>
      <c r="Y4856" s="645">
        <v>665202.66</v>
      </c>
      <c r="Z4856" s="450" t="s">
        <v>17903</v>
      </c>
      <c r="AA4856" s="450" t="s">
        <v>15398</v>
      </c>
    </row>
    <row r="4857" spans="1:27" ht="135">
      <c r="A4857" s="475" t="s">
        <v>30579</v>
      </c>
      <c r="B4857" s="842" t="s">
        <v>17268</v>
      </c>
      <c r="C4857" s="639" t="s">
        <v>17269</v>
      </c>
      <c r="D4857" s="639" t="s">
        <v>261</v>
      </c>
      <c r="E4857" s="450" t="s">
        <v>18183</v>
      </c>
      <c r="F4857" s="639" t="s">
        <v>17625</v>
      </c>
      <c r="G4857" s="458">
        <v>42604.441666666666</v>
      </c>
      <c r="H4857" s="451" t="s">
        <v>18738</v>
      </c>
      <c r="I4857" s="450" t="s">
        <v>18185</v>
      </c>
      <c r="J4857" s="803">
        <v>4</v>
      </c>
      <c r="K4857" s="803">
        <v>4</v>
      </c>
      <c r="L4857" s="803">
        <v>0</v>
      </c>
      <c r="M4857" s="804">
        <v>51516</v>
      </c>
      <c r="N4857" s="662">
        <v>46106.02</v>
      </c>
      <c r="O4857" s="662">
        <f t="shared" si="161"/>
        <v>5409.9800000000032</v>
      </c>
      <c r="P4857" s="662">
        <f t="shared" si="162"/>
        <v>10.501552915599044</v>
      </c>
      <c r="Q4857" s="450" t="s">
        <v>17628</v>
      </c>
      <c r="R4857" s="450" t="s">
        <v>17629</v>
      </c>
      <c r="S4857" s="450" t="s">
        <v>17630</v>
      </c>
      <c r="T4857" s="458">
        <v>42617.708333333328</v>
      </c>
      <c r="U4857" s="450">
        <v>0</v>
      </c>
      <c r="V4857" s="458">
        <v>42632</v>
      </c>
      <c r="W4857" s="458">
        <v>42632.268055555556</v>
      </c>
      <c r="X4857" s="451" t="s">
        <v>18739</v>
      </c>
      <c r="Y4857" s="645">
        <v>46106.02</v>
      </c>
      <c r="Z4857" s="450" t="s">
        <v>17628</v>
      </c>
      <c r="AA4857" s="450" t="s">
        <v>17629</v>
      </c>
    </row>
    <row r="4858" spans="1:27" ht="135">
      <c r="A4858" s="475" t="s">
        <v>30580</v>
      </c>
      <c r="B4858" s="842" t="s">
        <v>17268</v>
      </c>
      <c r="C4858" s="639" t="s">
        <v>17269</v>
      </c>
      <c r="D4858" s="639" t="s">
        <v>261</v>
      </c>
      <c r="E4858" s="450" t="s">
        <v>18740</v>
      </c>
      <c r="F4858" s="639" t="s">
        <v>2721</v>
      </c>
      <c r="G4858" s="458">
        <v>42611.372916666667</v>
      </c>
      <c r="H4858" s="451" t="s">
        <v>18741</v>
      </c>
      <c r="I4858" s="450" t="s">
        <v>18742</v>
      </c>
      <c r="J4858" s="803">
        <v>4</v>
      </c>
      <c r="K4858" s="803">
        <v>4</v>
      </c>
      <c r="L4858" s="803">
        <v>0</v>
      </c>
      <c r="M4858" s="804">
        <v>498726</v>
      </c>
      <c r="N4858" s="662">
        <v>198708</v>
      </c>
      <c r="O4858" s="662">
        <f t="shared" si="161"/>
        <v>300018</v>
      </c>
      <c r="P4858" s="662">
        <f t="shared" si="162"/>
        <v>60.156879729550894</v>
      </c>
      <c r="Q4858" s="450" t="s">
        <v>18148</v>
      </c>
      <c r="R4858" s="450" t="s">
        <v>15527</v>
      </c>
      <c r="S4858" s="450" t="s">
        <v>16250</v>
      </c>
      <c r="T4858" s="458">
        <v>42624.708333333328</v>
      </c>
      <c r="U4858" s="450">
        <v>0</v>
      </c>
      <c r="V4858" s="458">
        <v>42640</v>
      </c>
      <c r="W4858" s="458">
        <v>42641.151388888888</v>
      </c>
      <c r="X4858" s="451" t="s">
        <v>18743</v>
      </c>
      <c r="Y4858" s="645">
        <v>198708</v>
      </c>
      <c r="Z4858" s="450" t="s">
        <v>18148</v>
      </c>
      <c r="AA4858" s="450" t="s">
        <v>15527</v>
      </c>
    </row>
    <row r="4859" spans="1:27" ht="135">
      <c r="A4859" s="475" t="s">
        <v>30581</v>
      </c>
      <c r="B4859" s="842" t="s">
        <v>17268</v>
      </c>
      <c r="C4859" s="639" t="s">
        <v>17269</v>
      </c>
      <c r="D4859" s="639" t="s">
        <v>261</v>
      </c>
      <c r="E4859" s="450" t="s">
        <v>18684</v>
      </c>
      <c r="F4859" s="639" t="s">
        <v>17625</v>
      </c>
      <c r="G4859" s="458">
        <v>42613.63680555555</v>
      </c>
      <c r="H4859" s="451" t="s">
        <v>18744</v>
      </c>
      <c r="I4859" s="450" t="s">
        <v>8955</v>
      </c>
      <c r="J4859" s="803">
        <v>4</v>
      </c>
      <c r="K4859" s="803">
        <v>4</v>
      </c>
      <c r="L4859" s="803">
        <v>0</v>
      </c>
      <c r="M4859" s="804">
        <v>239688</v>
      </c>
      <c r="N4859" s="662">
        <v>227703.6</v>
      </c>
      <c r="O4859" s="662">
        <f t="shared" si="161"/>
        <v>11984.399999999994</v>
      </c>
      <c r="P4859" s="662">
        <f t="shared" si="162"/>
        <v>4.9999999999999982</v>
      </c>
      <c r="Q4859" s="450" t="s">
        <v>18085</v>
      </c>
      <c r="R4859" s="450" t="s">
        <v>18086</v>
      </c>
      <c r="S4859" s="450" t="s">
        <v>18087</v>
      </c>
      <c r="T4859" s="458">
        <v>42628.708333333328</v>
      </c>
      <c r="U4859" s="450">
        <v>0</v>
      </c>
      <c r="V4859" s="458">
        <v>42641</v>
      </c>
      <c r="W4859" s="458">
        <v>42642.211805555555</v>
      </c>
      <c r="X4859" s="451" t="s">
        <v>18745</v>
      </c>
      <c r="Y4859" s="645">
        <v>227703.6</v>
      </c>
      <c r="Z4859" s="450" t="s">
        <v>18085</v>
      </c>
      <c r="AA4859" s="450" t="s">
        <v>18086</v>
      </c>
    </row>
    <row r="4860" spans="1:27" ht="135">
      <c r="A4860" s="475" t="s">
        <v>30582</v>
      </c>
      <c r="B4860" s="842" t="s">
        <v>17268</v>
      </c>
      <c r="C4860" s="639" t="s">
        <v>17269</v>
      </c>
      <c r="D4860" s="639" t="s">
        <v>261</v>
      </c>
      <c r="E4860" s="450" t="s">
        <v>18746</v>
      </c>
      <c r="F4860" s="639" t="s">
        <v>2721</v>
      </c>
      <c r="G4860" s="458">
        <v>42621.575694444444</v>
      </c>
      <c r="H4860" s="451" t="s">
        <v>18747</v>
      </c>
      <c r="I4860" s="450" t="s">
        <v>16603</v>
      </c>
      <c r="J4860" s="803">
        <v>4</v>
      </c>
      <c r="K4860" s="803">
        <v>4</v>
      </c>
      <c r="L4860" s="803">
        <v>0</v>
      </c>
      <c r="M4860" s="804">
        <v>3095996.78</v>
      </c>
      <c r="N4860" s="662">
        <v>1315799.08</v>
      </c>
      <c r="O4860" s="662">
        <f t="shared" si="161"/>
        <v>1780197.6999999997</v>
      </c>
      <c r="P4860" s="662">
        <f t="shared" si="162"/>
        <v>57.499985513550818</v>
      </c>
      <c r="Q4860" s="450" t="s">
        <v>18748</v>
      </c>
      <c r="R4860" s="450" t="s">
        <v>18749</v>
      </c>
      <c r="S4860" s="450" t="s">
        <v>18750</v>
      </c>
      <c r="T4860" s="458">
        <v>42645.708333333328</v>
      </c>
      <c r="U4860" s="450">
        <v>0</v>
      </c>
      <c r="V4860" s="458">
        <v>42657</v>
      </c>
      <c r="W4860" s="458">
        <v>42657.130555555552</v>
      </c>
      <c r="X4860" s="451" t="s">
        <v>18751</v>
      </c>
      <c r="Y4860" s="645">
        <v>1315799.08</v>
      </c>
      <c r="Z4860" s="450" t="s">
        <v>18748</v>
      </c>
      <c r="AA4860" s="450" t="s">
        <v>18749</v>
      </c>
    </row>
    <row r="4861" spans="1:27" ht="135">
      <c r="A4861" s="475" t="s">
        <v>30583</v>
      </c>
      <c r="B4861" s="842" t="s">
        <v>17268</v>
      </c>
      <c r="C4861" s="639" t="s">
        <v>17269</v>
      </c>
      <c r="D4861" s="639" t="s">
        <v>261</v>
      </c>
      <c r="E4861" s="450" t="s">
        <v>18752</v>
      </c>
      <c r="F4861" s="639" t="s">
        <v>580</v>
      </c>
      <c r="G4861" s="458">
        <v>42625.447222222218</v>
      </c>
      <c r="H4861" s="451" t="s">
        <v>18753</v>
      </c>
      <c r="I4861" s="450" t="s">
        <v>18754</v>
      </c>
      <c r="J4861" s="803">
        <v>4</v>
      </c>
      <c r="K4861" s="803">
        <v>4</v>
      </c>
      <c r="L4861" s="803">
        <v>0</v>
      </c>
      <c r="M4861" s="804">
        <v>422300</v>
      </c>
      <c r="N4861" s="662">
        <v>177216</v>
      </c>
      <c r="O4861" s="662">
        <f t="shared" si="161"/>
        <v>245084</v>
      </c>
      <c r="P4861" s="662">
        <f t="shared" si="162"/>
        <v>58.035519772673453</v>
      </c>
      <c r="Q4861" s="450" t="s">
        <v>14116</v>
      </c>
      <c r="R4861" s="450" t="s">
        <v>16020</v>
      </c>
      <c r="S4861" s="450" t="s">
        <v>18755</v>
      </c>
      <c r="T4861" s="458">
        <v>42639.708333333328</v>
      </c>
      <c r="U4861" s="450">
        <v>0</v>
      </c>
      <c r="V4861" s="458">
        <v>42653</v>
      </c>
      <c r="W4861" s="458">
        <v>42653.151388888888</v>
      </c>
      <c r="X4861" s="451" t="s">
        <v>18756</v>
      </c>
      <c r="Y4861" s="645">
        <v>177216</v>
      </c>
      <c r="Z4861" s="450" t="s">
        <v>18757</v>
      </c>
      <c r="AA4861" s="450" t="s">
        <v>16020</v>
      </c>
    </row>
    <row r="4862" spans="1:27" ht="135">
      <c r="A4862" s="475" t="s">
        <v>30584</v>
      </c>
      <c r="B4862" s="842" t="s">
        <v>17268</v>
      </c>
      <c r="C4862" s="639" t="s">
        <v>17269</v>
      </c>
      <c r="D4862" s="639" t="s">
        <v>261</v>
      </c>
      <c r="E4862" s="450" t="s">
        <v>18758</v>
      </c>
      <c r="F4862" s="639" t="s">
        <v>4083</v>
      </c>
      <c r="G4862" s="458">
        <v>42629.416666666664</v>
      </c>
      <c r="H4862" s="451" t="s">
        <v>18759</v>
      </c>
      <c r="I4862" s="450" t="s">
        <v>16603</v>
      </c>
      <c r="J4862" s="803">
        <v>4</v>
      </c>
      <c r="K4862" s="803">
        <v>4</v>
      </c>
      <c r="L4862" s="803">
        <v>0</v>
      </c>
      <c r="M4862" s="804">
        <v>1394826.06</v>
      </c>
      <c r="N4862" s="662">
        <v>1085129.3500000001</v>
      </c>
      <c r="O4862" s="662">
        <f t="shared" si="161"/>
        <v>309696.70999999996</v>
      </c>
      <c r="P4862" s="662">
        <f t="shared" si="162"/>
        <v>22.203249486176073</v>
      </c>
      <c r="Q4862" s="450" t="s">
        <v>16573</v>
      </c>
      <c r="R4862" s="450" t="s">
        <v>15091</v>
      </c>
      <c r="S4862" s="450" t="s">
        <v>17574</v>
      </c>
      <c r="T4862" s="458">
        <v>42642.708333333328</v>
      </c>
      <c r="U4862" s="450">
        <v>0</v>
      </c>
      <c r="V4862" s="458">
        <v>42654</v>
      </c>
      <c r="W4862" s="458">
        <v>42655.334027777775</v>
      </c>
      <c r="X4862" s="451" t="s">
        <v>18760</v>
      </c>
      <c r="Y4862" s="645">
        <v>1085129.3500000001</v>
      </c>
      <c r="Z4862" s="450" t="s">
        <v>16573</v>
      </c>
      <c r="AA4862" s="450" t="s">
        <v>15091</v>
      </c>
    </row>
    <row r="4863" spans="1:27" ht="135">
      <c r="A4863" s="475" t="s">
        <v>30585</v>
      </c>
      <c r="B4863" s="842" t="s">
        <v>17268</v>
      </c>
      <c r="C4863" s="639" t="s">
        <v>17269</v>
      </c>
      <c r="D4863" s="639" t="s">
        <v>261</v>
      </c>
      <c r="E4863" s="450" t="s">
        <v>18761</v>
      </c>
      <c r="F4863" s="840">
        <v>42675.397916666661</v>
      </c>
      <c r="G4863" s="458">
        <v>42691.483333333301</v>
      </c>
      <c r="H4863" s="451" t="s">
        <v>18762</v>
      </c>
      <c r="I4863" s="450" t="s">
        <v>18763</v>
      </c>
      <c r="J4863" s="803">
        <v>4</v>
      </c>
      <c r="K4863" s="803">
        <v>4</v>
      </c>
      <c r="L4863" s="803">
        <v>0</v>
      </c>
      <c r="M4863" s="804">
        <v>706786</v>
      </c>
      <c r="N4863" s="662">
        <v>81280.39</v>
      </c>
      <c r="O4863" s="662">
        <f t="shared" si="161"/>
        <v>625505.61</v>
      </c>
      <c r="P4863" s="662">
        <f t="shared" si="162"/>
        <v>88.5</v>
      </c>
      <c r="Q4863" s="450" t="s">
        <v>18764</v>
      </c>
      <c r="R4863" s="450" t="s">
        <v>2243</v>
      </c>
      <c r="S4863" s="450" t="s">
        <v>18765</v>
      </c>
      <c r="T4863" s="458">
        <v>42705.469198611099</v>
      </c>
      <c r="U4863" s="450">
        <v>0</v>
      </c>
      <c r="V4863" s="458">
        <v>42718.395606134298</v>
      </c>
      <c r="W4863" s="458">
        <v>42718.395606134298</v>
      </c>
      <c r="X4863" s="451" t="s">
        <v>18766</v>
      </c>
      <c r="Y4863" s="645">
        <v>81280.39</v>
      </c>
      <c r="Z4863" s="450" t="s">
        <v>18764</v>
      </c>
      <c r="AA4863" s="450" t="s">
        <v>2243</v>
      </c>
    </row>
    <row r="4864" spans="1:27" ht="135">
      <c r="A4864" s="475" t="s">
        <v>30586</v>
      </c>
      <c r="B4864" s="842" t="s">
        <v>17268</v>
      </c>
      <c r="C4864" s="639" t="s">
        <v>17269</v>
      </c>
      <c r="D4864" s="639" t="s">
        <v>261</v>
      </c>
      <c r="E4864" s="450" t="s">
        <v>18358</v>
      </c>
      <c r="F4864" s="840">
        <v>42682.655555555553</v>
      </c>
      <c r="G4864" s="458">
        <v>42695.339583333298</v>
      </c>
      <c r="H4864" s="451" t="s">
        <v>18767</v>
      </c>
      <c r="I4864" s="450" t="s">
        <v>18768</v>
      </c>
      <c r="J4864" s="803">
        <v>4</v>
      </c>
      <c r="K4864" s="803">
        <v>4</v>
      </c>
      <c r="L4864" s="803">
        <v>0</v>
      </c>
      <c r="M4864" s="804">
        <v>3458988</v>
      </c>
      <c r="N4864" s="662">
        <v>1967012.06</v>
      </c>
      <c r="O4864" s="662">
        <f t="shared" si="161"/>
        <v>1491975.94</v>
      </c>
      <c r="P4864" s="662">
        <f t="shared" si="162"/>
        <v>43.133307776725445</v>
      </c>
      <c r="Q4864" s="450" t="s">
        <v>17715</v>
      </c>
      <c r="R4864" s="450" t="s">
        <v>17290</v>
      </c>
      <c r="S4864" s="450" t="s">
        <v>17291</v>
      </c>
      <c r="T4864" s="458">
        <v>42716.497584490702</v>
      </c>
      <c r="U4864" s="450">
        <v>0</v>
      </c>
      <c r="V4864" s="458">
        <v>42727.236490891199</v>
      </c>
      <c r="W4864" s="458">
        <v>42727.236490891199</v>
      </c>
      <c r="X4864" s="451" t="s">
        <v>18769</v>
      </c>
      <c r="Y4864" s="645">
        <v>1967012.06</v>
      </c>
      <c r="Z4864" s="450" t="s">
        <v>17715</v>
      </c>
      <c r="AA4864" s="450" t="s">
        <v>17290</v>
      </c>
    </row>
    <row r="4865" spans="1:27" ht="135">
      <c r="A4865" s="475" t="s">
        <v>30587</v>
      </c>
      <c r="B4865" s="842" t="s">
        <v>17268</v>
      </c>
      <c r="C4865" s="639" t="s">
        <v>17269</v>
      </c>
      <c r="D4865" s="639" t="s">
        <v>261</v>
      </c>
      <c r="E4865" s="450" t="s">
        <v>18770</v>
      </c>
      <c r="F4865" s="840">
        <v>42682.655555555553</v>
      </c>
      <c r="G4865" s="458">
        <v>42697.280555555597</v>
      </c>
      <c r="H4865" s="451" t="s">
        <v>18771</v>
      </c>
      <c r="I4865" s="450" t="s">
        <v>6453</v>
      </c>
      <c r="J4865" s="803">
        <v>4</v>
      </c>
      <c r="K4865" s="803">
        <v>4</v>
      </c>
      <c r="L4865" s="803">
        <v>0</v>
      </c>
      <c r="M4865" s="804">
        <v>213348</v>
      </c>
      <c r="N4865" s="662">
        <v>126942.06</v>
      </c>
      <c r="O4865" s="662">
        <f t="shared" si="161"/>
        <v>86405.94</v>
      </c>
      <c r="P4865" s="662">
        <f t="shared" si="162"/>
        <v>40.5</v>
      </c>
      <c r="Q4865" s="450" t="s">
        <v>17578</v>
      </c>
      <c r="R4865" s="450" t="s">
        <v>15142</v>
      </c>
      <c r="S4865" s="450" t="s">
        <v>18177</v>
      </c>
      <c r="T4865" s="458">
        <v>42709.307633252298</v>
      </c>
      <c r="U4865" s="450">
        <v>0</v>
      </c>
      <c r="V4865" s="458">
        <v>42720.389371180601</v>
      </c>
      <c r="W4865" s="458">
        <v>42720.389371180601</v>
      </c>
      <c r="X4865" s="451" t="s">
        <v>18772</v>
      </c>
      <c r="Y4865" s="645">
        <v>126942.06</v>
      </c>
      <c r="Z4865" s="450" t="s">
        <v>17578</v>
      </c>
      <c r="AA4865" s="450" t="s">
        <v>15142</v>
      </c>
    </row>
    <row r="4866" spans="1:27" ht="409.5">
      <c r="A4866" s="475" t="s">
        <v>30588</v>
      </c>
      <c r="B4866" s="842" t="s">
        <v>17268</v>
      </c>
      <c r="C4866" s="639" t="s">
        <v>17269</v>
      </c>
      <c r="D4866" s="639" t="s">
        <v>261</v>
      </c>
      <c r="E4866" s="450" t="s">
        <v>18773</v>
      </c>
      <c r="F4866" s="840">
        <v>42689.502083333333</v>
      </c>
      <c r="G4866" s="458">
        <v>42704.279166666704</v>
      </c>
      <c r="H4866" s="451" t="s">
        <v>18774</v>
      </c>
      <c r="I4866" s="450" t="s">
        <v>18775</v>
      </c>
      <c r="J4866" s="803">
        <v>4</v>
      </c>
      <c r="K4866" s="803">
        <v>4</v>
      </c>
      <c r="L4866" s="803">
        <v>0</v>
      </c>
      <c r="M4866" s="804">
        <v>2663198.0099999998</v>
      </c>
      <c r="N4866" s="662">
        <v>2008508.01</v>
      </c>
      <c r="O4866" s="662">
        <f t="shared" si="161"/>
        <v>654689.99999999977</v>
      </c>
      <c r="P4866" s="662">
        <f t="shared" si="162"/>
        <v>24.582851051319306</v>
      </c>
      <c r="Q4866" s="450" t="s">
        <v>18335</v>
      </c>
      <c r="R4866" s="450" t="s">
        <v>15105</v>
      </c>
      <c r="S4866" s="450" t="s">
        <v>18062</v>
      </c>
      <c r="T4866" s="458">
        <v>42716.427289618099</v>
      </c>
      <c r="U4866" s="450">
        <v>0</v>
      </c>
      <c r="V4866" s="458">
        <v>42727.2138571412</v>
      </c>
      <c r="W4866" s="458">
        <v>42727.2138571412</v>
      </c>
      <c r="X4866" s="451" t="s">
        <v>18776</v>
      </c>
      <c r="Y4866" s="645">
        <v>2008508.01</v>
      </c>
      <c r="Z4866" s="450" t="s">
        <v>18335</v>
      </c>
      <c r="AA4866" s="450" t="s">
        <v>15105</v>
      </c>
    </row>
    <row r="4867" spans="1:27" ht="135">
      <c r="A4867" s="475" t="s">
        <v>30589</v>
      </c>
      <c r="B4867" s="842" t="s">
        <v>17268</v>
      </c>
      <c r="C4867" s="639" t="s">
        <v>17269</v>
      </c>
      <c r="D4867" s="639" t="s">
        <v>261</v>
      </c>
      <c r="E4867" s="450" t="s">
        <v>18717</v>
      </c>
      <c r="F4867" s="639" t="s">
        <v>18522</v>
      </c>
      <c r="G4867" s="458">
        <v>42517.475694444445</v>
      </c>
      <c r="H4867" s="451" t="s">
        <v>18777</v>
      </c>
      <c r="I4867" s="450" t="s">
        <v>18719</v>
      </c>
      <c r="J4867" s="803">
        <v>4</v>
      </c>
      <c r="K4867" s="803">
        <v>4</v>
      </c>
      <c r="L4867" s="803">
        <v>0</v>
      </c>
      <c r="M4867" s="804">
        <v>235665</v>
      </c>
      <c r="N4867" s="662">
        <v>78682.42</v>
      </c>
      <c r="O4867" s="662">
        <f t="shared" si="161"/>
        <v>156982.58000000002</v>
      </c>
      <c r="P4867" s="662">
        <f t="shared" si="162"/>
        <v>66.612598391784957</v>
      </c>
      <c r="Q4867" s="450" t="s">
        <v>18085</v>
      </c>
      <c r="R4867" s="450" t="s">
        <v>18086</v>
      </c>
      <c r="S4867" s="450" t="s">
        <v>18087</v>
      </c>
      <c r="T4867" s="458">
        <v>42530.708333333328</v>
      </c>
      <c r="U4867" s="450">
        <v>0</v>
      </c>
      <c r="V4867" s="458">
        <v>42544</v>
      </c>
      <c r="W4867" s="458">
        <v>42544.393055555556</v>
      </c>
      <c r="X4867" s="451" t="s">
        <v>18778</v>
      </c>
      <c r="Y4867" s="645">
        <v>78682.42</v>
      </c>
      <c r="Z4867" s="450" t="s">
        <v>18085</v>
      </c>
      <c r="AA4867" s="450" t="s">
        <v>18086</v>
      </c>
    </row>
    <row r="4868" spans="1:27" ht="135">
      <c r="A4868" s="475" t="s">
        <v>30590</v>
      </c>
      <c r="B4868" s="842" t="s">
        <v>17268</v>
      </c>
      <c r="C4868" s="639" t="s">
        <v>17269</v>
      </c>
      <c r="D4868" s="639" t="s">
        <v>261</v>
      </c>
      <c r="E4868" s="450" t="s">
        <v>18779</v>
      </c>
      <c r="F4868" s="646">
        <v>42339</v>
      </c>
      <c r="G4868" s="458">
        <v>42362.611805555556</v>
      </c>
      <c r="H4868" s="451" t="s">
        <v>18780</v>
      </c>
      <c r="I4868" s="450" t="s">
        <v>18781</v>
      </c>
      <c r="J4868" s="803">
        <v>5</v>
      </c>
      <c r="K4868" s="803">
        <v>3</v>
      </c>
      <c r="L4868" s="803">
        <v>2</v>
      </c>
      <c r="M4868" s="804">
        <v>977890.4</v>
      </c>
      <c r="N4868" s="662">
        <v>800568.25</v>
      </c>
      <c r="O4868" s="662">
        <f t="shared" si="161"/>
        <v>177322.15000000002</v>
      </c>
      <c r="P4868" s="662">
        <f t="shared" si="162"/>
        <v>18.133131279333558</v>
      </c>
      <c r="Q4868" s="450" t="s">
        <v>17444</v>
      </c>
      <c r="R4868" s="450" t="s">
        <v>17290</v>
      </c>
      <c r="S4868" s="450" t="s">
        <v>17291</v>
      </c>
      <c r="T4868" s="458">
        <v>42383.708333333328</v>
      </c>
      <c r="U4868" s="450">
        <v>0</v>
      </c>
      <c r="V4868" s="458">
        <v>42396</v>
      </c>
      <c r="W4868" s="458">
        <v>42396.161805555552</v>
      </c>
      <c r="X4868" s="451" t="s">
        <v>18782</v>
      </c>
      <c r="Y4868" s="645">
        <v>800568.25</v>
      </c>
      <c r="Z4868" s="450" t="s">
        <v>17444</v>
      </c>
      <c r="AA4868" s="450" t="s">
        <v>17445</v>
      </c>
    </row>
    <row r="4869" spans="1:27" ht="135">
      <c r="A4869" s="475" t="s">
        <v>30591</v>
      </c>
      <c r="B4869" s="842" t="s">
        <v>17268</v>
      </c>
      <c r="C4869" s="639" t="s">
        <v>17269</v>
      </c>
      <c r="D4869" s="639" t="s">
        <v>261</v>
      </c>
      <c r="E4869" s="450" t="s">
        <v>18783</v>
      </c>
      <c r="F4869" s="840">
        <v>42671.410416666666</v>
      </c>
      <c r="G4869" s="458">
        <v>42683.438194444403</v>
      </c>
      <c r="H4869" s="451" t="s">
        <v>18784</v>
      </c>
      <c r="I4869" s="450" t="s">
        <v>18785</v>
      </c>
      <c r="J4869" s="803">
        <v>5</v>
      </c>
      <c r="K4869" s="803">
        <v>4</v>
      </c>
      <c r="L4869" s="803">
        <v>0</v>
      </c>
      <c r="M4869" s="804">
        <v>84759</v>
      </c>
      <c r="N4869" s="662">
        <v>72544.05</v>
      </c>
      <c r="O4869" s="662">
        <f t="shared" si="161"/>
        <v>12214.949999999997</v>
      </c>
      <c r="P4869" s="662">
        <f t="shared" si="162"/>
        <v>14.41138994089123</v>
      </c>
      <c r="Q4869" s="450" t="s">
        <v>18786</v>
      </c>
      <c r="R4869" s="450" t="s">
        <v>18787</v>
      </c>
      <c r="S4869" s="450" t="s">
        <v>18788</v>
      </c>
      <c r="T4869" s="458">
        <v>42696.2532917477</v>
      </c>
      <c r="U4869" s="450">
        <v>0</v>
      </c>
      <c r="V4869" s="458">
        <v>42710.245457951401</v>
      </c>
      <c r="W4869" s="458">
        <v>42711</v>
      </c>
      <c r="X4869" s="451" t="s">
        <v>18789</v>
      </c>
      <c r="Y4869" s="645">
        <v>72544.05</v>
      </c>
      <c r="Z4869" s="450" t="s">
        <v>18786</v>
      </c>
      <c r="AA4869" s="450" t="s">
        <v>18787</v>
      </c>
    </row>
    <row r="4870" spans="1:27" ht="135">
      <c r="A4870" s="475" t="s">
        <v>30592</v>
      </c>
      <c r="B4870" s="842" t="s">
        <v>17268</v>
      </c>
      <c r="C4870" s="639" t="s">
        <v>17269</v>
      </c>
      <c r="D4870" s="639" t="s">
        <v>261</v>
      </c>
      <c r="E4870" s="450" t="s">
        <v>18417</v>
      </c>
      <c r="F4870" s="639" t="s">
        <v>17496</v>
      </c>
      <c r="G4870" s="458">
        <v>42508.87222222222</v>
      </c>
      <c r="H4870" s="451" t="s">
        <v>18790</v>
      </c>
      <c r="I4870" s="450" t="s">
        <v>18791</v>
      </c>
      <c r="J4870" s="803">
        <v>5</v>
      </c>
      <c r="K4870" s="803">
        <v>4</v>
      </c>
      <c r="L4870" s="803">
        <v>1</v>
      </c>
      <c r="M4870" s="804">
        <v>599395</v>
      </c>
      <c r="N4870" s="662">
        <v>530464.46</v>
      </c>
      <c r="O4870" s="662">
        <f t="shared" si="161"/>
        <v>68930.540000000037</v>
      </c>
      <c r="P4870" s="662">
        <f t="shared" si="162"/>
        <v>11.500019186012569</v>
      </c>
      <c r="Q4870" s="450" t="s">
        <v>18420</v>
      </c>
      <c r="R4870" s="450" t="s">
        <v>15966</v>
      </c>
      <c r="S4870" s="450" t="s">
        <v>18421</v>
      </c>
      <c r="T4870" s="458">
        <v>42520.708333333328</v>
      </c>
      <c r="U4870" s="450">
        <v>0</v>
      </c>
      <c r="V4870" s="458">
        <v>42535</v>
      </c>
      <c r="W4870" s="458">
        <v>42535.158333333333</v>
      </c>
      <c r="X4870" s="451" t="s">
        <v>18792</v>
      </c>
      <c r="Y4870" s="645">
        <v>530464.46</v>
      </c>
      <c r="Z4870" s="450" t="s">
        <v>18420</v>
      </c>
      <c r="AA4870" s="450" t="s">
        <v>15966</v>
      </c>
    </row>
    <row r="4871" spans="1:27" ht="135">
      <c r="A4871" s="475" t="s">
        <v>30593</v>
      </c>
      <c r="B4871" s="842" t="s">
        <v>17268</v>
      </c>
      <c r="C4871" s="639" t="s">
        <v>17269</v>
      </c>
      <c r="D4871" s="639" t="s">
        <v>261</v>
      </c>
      <c r="E4871" s="450" t="s">
        <v>18493</v>
      </c>
      <c r="F4871" s="639" t="s">
        <v>18494</v>
      </c>
      <c r="G4871" s="458">
        <v>42474.709722222222</v>
      </c>
      <c r="H4871" s="451" t="s">
        <v>18793</v>
      </c>
      <c r="I4871" s="450" t="s">
        <v>14677</v>
      </c>
      <c r="J4871" s="803">
        <v>5</v>
      </c>
      <c r="K4871" s="803">
        <v>4</v>
      </c>
      <c r="L4871" s="803">
        <v>1</v>
      </c>
      <c r="M4871" s="804">
        <v>665615.26</v>
      </c>
      <c r="N4871" s="662">
        <v>545410.53</v>
      </c>
      <c r="O4871" s="662">
        <f t="shared" si="161"/>
        <v>120204.72999999998</v>
      </c>
      <c r="P4871" s="662">
        <f t="shared" si="162"/>
        <v>18.059190830450611</v>
      </c>
      <c r="Q4871" s="450" t="s">
        <v>18794</v>
      </c>
      <c r="R4871" s="450" t="s">
        <v>15831</v>
      </c>
      <c r="S4871" s="450" t="s">
        <v>18795</v>
      </c>
      <c r="T4871" s="458">
        <v>42487.708333333328</v>
      </c>
      <c r="U4871" s="450">
        <v>0</v>
      </c>
      <c r="V4871" s="458">
        <v>42501</v>
      </c>
      <c r="W4871" s="458">
        <v>42501.151388888888</v>
      </c>
      <c r="X4871" s="451" t="s">
        <v>18796</v>
      </c>
      <c r="Y4871" s="645">
        <v>545410.53</v>
      </c>
      <c r="Z4871" s="450" t="s">
        <v>18794</v>
      </c>
      <c r="AA4871" s="450" t="s">
        <v>15831</v>
      </c>
    </row>
    <row r="4872" spans="1:27" ht="135">
      <c r="A4872" s="475" t="s">
        <v>30594</v>
      </c>
      <c r="B4872" s="842" t="s">
        <v>17268</v>
      </c>
      <c r="C4872" s="639" t="s">
        <v>17269</v>
      </c>
      <c r="D4872" s="639" t="s">
        <v>261</v>
      </c>
      <c r="E4872" s="450" t="s">
        <v>18797</v>
      </c>
      <c r="F4872" s="639" t="s">
        <v>6623</v>
      </c>
      <c r="G4872" s="458">
        <v>42536.429861111108</v>
      </c>
      <c r="H4872" s="451" t="s">
        <v>18798</v>
      </c>
      <c r="I4872" s="450" t="s">
        <v>16876</v>
      </c>
      <c r="J4872" s="803">
        <v>5</v>
      </c>
      <c r="K4872" s="803">
        <v>4</v>
      </c>
      <c r="L4872" s="803">
        <v>1</v>
      </c>
      <c r="M4872" s="804">
        <v>2998800</v>
      </c>
      <c r="N4872" s="662">
        <v>1598730.75</v>
      </c>
      <c r="O4872" s="662">
        <f t="shared" si="161"/>
        <v>1400069.25</v>
      </c>
      <c r="P4872" s="662">
        <f t="shared" si="162"/>
        <v>46.687650060024012</v>
      </c>
      <c r="Q4872" s="450" t="s">
        <v>17289</v>
      </c>
      <c r="R4872" s="450" t="s">
        <v>17290</v>
      </c>
      <c r="S4872" s="450" t="s">
        <v>17291</v>
      </c>
      <c r="T4872" s="458">
        <v>42547.708333333328</v>
      </c>
      <c r="U4872" s="450">
        <v>0</v>
      </c>
      <c r="V4872" s="458">
        <v>42562</v>
      </c>
      <c r="W4872" s="458">
        <v>42562.35</v>
      </c>
      <c r="X4872" s="451" t="s">
        <v>18799</v>
      </c>
      <c r="Y4872" s="645">
        <v>1598730.75</v>
      </c>
      <c r="Z4872" s="450" t="s">
        <v>17289</v>
      </c>
      <c r="AA4872" s="450" t="s">
        <v>17290</v>
      </c>
    </row>
    <row r="4873" spans="1:27" ht="135">
      <c r="A4873" s="475" t="s">
        <v>30595</v>
      </c>
      <c r="B4873" s="842" t="s">
        <v>17268</v>
      </c>
      <c r="C4873" s="639" t="s">
        <v>17269</v>
      </c>
      <c r="D4873" s="639" t="s">
        <v>261</v>
      </c>
      <c r="E4873" s="450" t="s">
        <v>17440</v>
      </c>
      <c r="F4873" s="639" t="s">
        <v>17625</v>
      </c>
      <c r="G4873" s="458">
        <v>42601.55972222222</v>
      </c>
      <c r="H4873" s="451" t="s">
        <v>18800</v>
      </c>
      <c r="I4873" s="450" t="s">
        <v>18801</v>
      </c>
      <c r="J4873" s="803">
        <v>5</v>
      </c>
      <c r="K4873" s="803">
        <v>4</v>
      </c>
      <c r="L4873" s="803">
        <v>1</v>
      </c>
      <c r="M4873" s="804">
        <v>2145827.0299999998</v>
      </c>
      <c r="N4873" s="662">
        <v>1933920.8</v>
      </c>
      <c r="O4873" s="662">
        <f t="shared" si="161"/>
        <v>211906.22999999975</v>
      </c>
      <c r="P4873" s="662">
        <f t="shared" si="162"/>
        <v>9.875270794776025</v>
      </c>
      <c r="Q4873" s="450" t="s">
        <v>18465</v>
      </c>
      <c r="R4873" s="450" t="s">
        <v>18466</v>
      </c>
      <c r="S4873" s="450" t="s">
        <v>18467</v>
      </c>
      <c r="T4873" s="458">
        <v>42614.708333333328</v>
      </c>
      <c r="U4873" s="450">
        <v>0</v>
      </c>
      <c r="V4873" s="458">
        <v>42627</v>
      </c>
      <c r="W4873" s="458">
        <v>42629.099305555552</v>
      </c>
      <c r="X4873" s="451" t="s">
        <v>18802</v>
      </c>
      <c r="Y4873" s="645">
        <v>1933920.8</v>
      </c>
      <c r="Z4873" s="450" t="s">
        <v>18465</v>
      </c>
      <c r="AA4873" s="450" t="s">
        <v>18466</v>
      </c>
    </row>
    <row r="4874" spans="1:27" ht="135">
      <c r="A4874" s="475" t="s">
        <v>30596</v>
      </c>
      <c r="B4874" s="842" t="s">
        <v>17268</v>
      </c>
      <c r="C4874" s="639" t="s">
        <v>17269</v>
      </c>
      <c r="D4874" s="639" t="s">
        <v>261</v>
      </c>
      <c r="E4874" s="450" t="s">
        <v>18803</v>
      </c>
      <c r="F4874" s="840">
        <v>42646.5625</v>
      </c>
      <c r="G4874" s="841">
        <v>42676.313888888901</v>
      </c>
      <c r="H4874" s="451" t="s">
        <v>18804</v>
      </c>
      <c r="I4874" s="450" t="s">
        <v>18805</v>
      </c>
      <c r="J4874" s="803">
        <v>5</v>
      </c>
      <c r="K4874" s="803">
        <v>4</v>
      </c>
      <c r="L4874" s="803">
        <v>1</v>
      </c>
      <c r="M4874" s="804">
        <v>995505.1</v>
      </c>
      <c r="N4874" s="662">
        <v>881021.91</v>
      </c>
      <c r="O4874" s="662">
        <f t="shared" si="161"/>
        <v>114483.18999999994</v>
      </c>
      <c r="P4874" s="662">
        <f t="shared" si="162"/>
        <v>11.500010396732266</v>
      </c>
      <c r="Q4874" s="450" t="s">
        <v>18806</v>
      </c>
      <c r="R4874" s="450" t="s">
        <v>18807</v>
      </c>
      <c r="S4874" s="450" t="s">
        <v>18808</v>
      </c>
      <c r="T4874" s="458">
        <v>42688.416712233797</v>
      </c>
      <c r="U4874" s="450">
        <v>0</v>
      </c>
      <c r="V4874" s="458">
        <v>42704.243646678202</v>
      </c>
      <c r="W4874" s="458">
        <v>42705</v>
      </c>
      <c r="X4874" s="451" t="s">
        <v>18809</v>
      </c>
      <c r="Y4874" s="645">
        <v>881021.91</v>
      </c>
      <c r="Z4874" s="450" t="s">
        <v>18806</v>
      </c>
      <c r="AA4874" s="450" t="s">
        <v>18807</v>
      </c>
    </row>
    <row r="4875" spans="1:27" ht="135">
      <c r="A4875" s="475" t="s">
        <v>30597</v>
      </c>
      <c r="B4875" s="842" t="s">
        <v>17268</v>
      </c>
      <c r="C4875" s="639" t="s">
        <v>17269</v>
      </c>
      <c r="D4875" s="639" t="s">
        <v>261</v>
      </c>
      <c r="E4875" s="450" t="s">
        <v>18810</v>
      </c>
      <c r="F4875" s="639" t="s">
        <v>18162</v>
      </c>
      <c r="G4875" s="458">
        <v>42510.847222222219</v>
      </c>
      <c r="H4875" s="451" t="s">
        <v>18811</v>
      </c>
      <c r="I4875" s="450" t="s">
        <v>18812</v>
      </c>
      <c r="J4875" s="803">
        <v>5</v>
      </c>
      <c r="K4875" s="803">
        <v>5</v>
      </c>
      <c r="L4875" s="803">
        <v>0</v>
      </c>
      <c r="M4875" s="804">
        <v>265441.75</v>
      </c>
      <c r="N4875" s="662">
        <v>178672.79</v>
      </c>
      <c r="O4875" s="662">
        <f t="shared" si="161"/>
        <v>86768.959999999992</v>
      </c>
      <c r="P4875" s="662">
        <f t="shared" si="162"/>
        <v>32.688512639778786</v>
      </c>
      <c r="Q4875" s="450" t="s">
        <v>18813</v>
      </c>
      <c r="R4875" s="450" t="s">
        <v>18814</v>
      </c>
      <c r="S4875" s="450" t="s">
        <v>18815</v>
      </c>
      <c r="T4875" s="458">
        <v>42523.708333333328</v>
      </c>
      <c r="U4875" s="450">
        <v>0</v>
      </c>
      <c r="V4875" s="458">
        <v>42542</v>
      </c>
      <c r="W4875" s="458">
        <v>42545.161111111112</v>
      </c>
      <c r="X4875" s="451" t="s">
        <v>18816</v>
      </c>
      <c r="Y4875" s="645">
        <v>178672.79</v>
      </c>
      <c r="Z4875" s="450" t="s">
        <v>18813</v>
      </c>
      <c r="AA4875" s="450" t="s">
        <v>18814</v>
      </c>
    </row>
    <row r="4876" spans="1:27" ht="135">
      <c r="A4876" s="475" t="s">
        <v>30598</v>
      </c>
      <c r="B4876" s="842" t="s">
        <v>17268</v>
      </c>
      <c r="C4876" s="639" t="s">
        <v>17269</v>
      </c>
      <c r="D4876" s="639" t="s">
        <v>261</v>
      </c>
      <c r="E4876" s="450" t="s">
        <v>18817</v>
      </c>
      <c r="F4876" s="639" t="s">
        <v>17271</v>
      </c>
      <c r="G4876" s="458">
        <v>42429.952777777777</v>
      </c>
      <c r="H4876" s="451" t="s">
        <v>18818</v>
      </c>
      <c r="I4876" s="450" t="s">
        <v>18819</v>
      </c>
      <c r="J4876" s="803">
        <v>5</v>
      </c>
      <c r="K4876" s="803">
        <v>5</v>
      </c>
      <c r="L4876" s="803">
        <v>0</v>
      </c>
      <c r="M4876" s="804">
        <v>484096.13</v>
      </c>
      <c r="N4876" s="662">
        <v>157331.24</v>
      </c>
      <c r="O4876" s="662">
        <f t="shared" si="161"/>
        <v>326764.89</v>
      </c>
      <c r="P4876" s="662">
        <f t="shared" si="162"/>
        <v>67.500000464783724</v>
      </c>
      <c r="Q4876" s="450" t="s">
        <v>18820</v>
      </c>
      <c r="R4876" s="450" t="s">
        <v>18821</v>
      </c>
      <c r="S4876" s="450" t="s">
        <v>18822</v>
      </c>
      <c r="T4876" s="458">
        <v>42446.708333333328</v>
      </c>
      <c r="U4876" s="450">
        <v>0</v>
      </c>
      <c r="V4876" s="458">
        <v>42465</v>
      </c>
      <c r="W4876" s="458">
        <v>42467.297916666663</v>
      </c>
      <c r="X4876" s="451" t="s">
        <v>18823</v>
      </c>
      <c r="Y4876" s="645">
        <v>157331.24</v>
      </c>
      <c r="Z4876" s="450" t="s">
        <v>18820</v>
      </c>
      <c r="AA4876" s="450" t="s">
        <v>18821</v>
      </c>
    </row>
    <row r="4877" spans="1:27" ht="135">
      <c r="A4877" s="475" t="s">
        <v>30599</v>
      </c>
      <c r="B4877" s="842" t="s">
        <v>17268</v>
      </c>
      <c r="C4877" s="639" t="s">
        <v>17269</v>
      </c>
      <c r="D4877" s="639" t="s">
        <v>261</v>
      </c>
      <c r="E4877" s="450" t="s">
        <v>18824</v>
      </c>
      <c r="F4877" s="639" t="s">
        <v>18083</v>
      </c>
      <c r="G4877" s="458">
        <v>42433.734722222223</v>
      </c>
      <c r="H4877" s="451" t="s">
        <v>18825</v>
      </c>
      <c r="I4877" s="450" t="s">
        <v>3007</v>
      </c>
      <c r="J4877" s="803">
        <v>5</v>
      </c>
      <c r="K4877" s="803">
        <v>5</v>
      </c>
      <c r="L4877" s="803">
        <v>0</v>
      </c>
      <c r="M4877" s="804">
        <v>161980</v>
      </c>
      <c r="N4877" s="662">
        <v>109336.5</v>
      </c>
      <c r="O4877" s="662">
        <f t="shared" si="161"/>
        <v>52643.5</v>
      </c>
      <c r="P4877" s="662">
        <f t="shared" si="162"/>
        <v>32.5</v>
      </c>
      <c r="Q4877" s="450" t="s">
        <v>18085</v>
      </c>
      <c r="R4877" s="450" t="s">
        <v>18086</v>
      </c>
      <c r="S4877" s="450" t="s">
        <v>18087</v>
      </c>
      <c r="T4877" s="458">
        <v>42449.708333333328</v>
      </c>
      <c r="U4877" s="450">
        <v>0</v>
      </c>
      <c r="V4877" s="458">
        <v>42466</v>
      </c>
      <c r="W4877" s="458">
        <v>42466.322916666664</v>
      </c>
      <c r="X4877" s="451" t="s">
        <v>18826</v>
      </c>
      <c r="Y4877" s="645">
        <v>109336.5</v>
      </c>
      <c r="Z4877" s="450" t="s">
        <v>18085</v>
      </c>
      <c r="AA4877" s="450" t="s">
        <v>18086</v>
      </c>
    </row>
    <row r="4878" spans="1:27" ht="135">
      <c r="A4878" s="475" t="s">
        <v>30600</v>
      </c>
      <c r="B4878" s="842" t="s">
        <v>17268</v>
      </c>
      <c r="C4878" s="639" t="s">
        <v>17269</v>
      </c>
      <c r="D4878" s="639" t="s">
        <v>261</v>
      </c>
      <c r="E4878" s="450" t="s">
        <v>18827</v>
      </c>
      <c r="F4878" s="639" t="s">
        <v>18828</v>
      </c>
      <c r="G4878" s="458">
        <v>42487.813888888886</v>
      </c>
      <c r="H4878" s="451" t="s">
        <v>18829</v>
      </c>
      <c r="I4878" s="450" t="s">
        <v>18830</v>
      </c>
      <c r="J4878" s="803">
        <v>5</v>
      </c>
      <c r="K4878" s="803">
        <v>5</v>
      </c>
      <c r="L4878" s="803">
        <v>0</v>
      </c>
      <c r="M4878" s="804">
        <v>413490</v>
      </c>
      <c r="N4878" s="662">
        <v>367932.55</v>
      </c>
      <c r="O4878" s="662">
        <f t="shared" si="161"/>
        <v>45557.450000000012</v>
      </c>
      <c r="P4878" s="662">
        <f t="shared" si="162"/>
        <v>11.017787612759681</v>
      </c>
      <c r="Q4878" s="450" t="s">
        <v>18085</v>
      </c>
      <c r="R4878" s="450" t="s">
        <v>18086</v>
      </c>
      <c r="S4878" s="450" t="s">
        <v>18087</v>
      </c>
      <c r="T4878" s="458">
        <v>42505.708333333328</v>
      </c>
      <c r="U4878" s="450">
        <v>0</v>
      </c>
      <c r="V4878" s="458">
        <v>42520</v>
      </c>
      <c r="W4878" s="458">
        <v>42520.1875</v>
      </c>
      <c r="X4878" s="451" t="s">
        <v>18831</v>
      </c>
      <c r="Y4878" s="645">
        <v>367932.55</v>
      </c>
      <c r="Z4878" s="450" t="s">
        <v>18085</v>
      </c>
      <c r="AA4878" s="450" t="s">
        <v>18086</v>
      </c>
    </row>
    <row r="4879" spans="1:27" ht="135">
      <c r="A4879" s="475" t="s">
        <v>30601</v>
      </c>
      <c r="B4879" s="842" t="s">
        <v>17268</v>
      </c>
      <c r="C4879" s="639" t="s">
        <v>17269</v>
      </c>
      <c r="D4879" s="639" t="s">
        <v>261</v>
      </c>
      <c r="E4879" s="450" t="s">
        <v>18832</v>
      </c>
      <c r="F4879" s="639" t="s">
        <v>17271</v>
      </c>
      <c r="G4879" s="458">
        <v>42529.565972222219</v>
      </c>
      <c r="H4879" s="451" t="s">
        <v>18833</v>
      </c>
      <c r="I4879" s="450" t="s">
        <v>18834</v>
      </c>
      <c r="J4879" s="803">
        <v>5</v>
      </c>
      <c r="K4879" s="803">
        <v>5</v>
      </c>
      <c r="L4879" s="803">
        <v>0</v>
      </c>
      <c r="M4879" s="804">
        <v>501320</v>
      </c>
      <c r="N4879" s="662">
        <v>394980</v>
      </c>
      <c r="O4879" s="662">
        <f t="shared" si="161"/>
        <v>106340</v>
      </c>
      <c r="P4879" s="662">
        <f t="shared" si="162"/>
        <v>21.212000319157426</v>
      </c>
      <c r="Q4879" s="450" t="s">
        <v>18835</v>
      </c>
      <c r="R4879" s="450" t="s">
        <v>1417</v>
      </c>
      <c r="S4879" s="450" t="s">
        <v>18836</v>
      </c>
      <c r="T4879" s="458">
        <v>42543.708333333328</v>
      </c>
      <c r="U4879" s="450">
        <v>0</v>
      </c>
      <c r="V4879" s="458">
        <v>42555</v>
      </c>
      <c r="W4879" s="458">
        <v>42555.243055555555</v>
      </c>
      <c r="X4879" s="451" t="s">
        <v>18837</v>
      </c>
      <c r="Y4879" s="645">
        <v>394980</v>
      </c>
      <c r="Z4879" s="450" t="s">
        <v>18835</v>
      </c>
      <c r="AA4879" s="450" t="s">
        <v>1417</v>
      </c>
    </row>
    <row r="4880" spans="1:27" ht="135">
      <c r="A4880" s="475" t="s">
        <v>30602</v>
      </c>
      <c r="B4880" s="842" t="s">
        <v>17268</v>
      </c>
      <c r="C4880" s="639" t="s">
        <v>17269</v>
      </c>
      <c r="D4880" s="639" t="s">
        <v>261</v>
      </c>
      <c r="E4880" s="450" t="s">
        <v>18838</v>
      </c>
      <c r="F4880" s="639" t="s">
        <v>17514</v>
      </c>
      <c r="G4880" s="458">
        <v>42529.586805555555</v>
      </c>
      <c r="H4880" s="451" t="s">
        <v>18839</v>
      </c>
      <c r="I4880" s="450" t="s">
        <v>17489</v>
      </c>
      <c r="J4880" s="803">
        <v>5</v>
      </c>
      <c r="K4880" s="803">
        <v>5</v>
      </c>
      <c r="L4880" s="803">
        <v>0</v>
      </c>
      <c r="M4880" s="804">
        <v>264284</v>
      </c>
      <c r="N4880" s="662">
        <v>154597.57999999999</v>
      </c>
      <c r="O4880" s="662">
        <f t="shared" si="161"/>
        <v>109686.42000000001</v>
      </c>
      <c r="P4880" s="662">
        <f t="shared" si="162"/>
        <v>41.503238939928266</v>
      </c>
      <c r="Q4880" s="450" t="s">
        <v>18840</v>
      </c>
      <c r="R4880" s="450" t="s">
        <v>17933</v>
      </c>
      <c r="S4880" s="450" t="s">
        <v>18841</v>
      </c>
      <c r="T4880" s="458">
        <v>42544.708333333328</v>
      </c>
      <c r="U4880" s="450">
        <v>0</v>
      </c>
      <c r="V4880" s="458">
        <v>42556</v>
      </c>
      <c r="W4880" s="458">
        <v>42556.250694444439</v>
      </c>
      <c r="X4880" s="451" t="s">
        <v>18842</v>
      </c>
      <c r="Y4880" s="645">
        <v>154597.57999999999</v>
      </c>
      <c r="Z4880" s="450" t="s">
        <v>18840</v>
      </c>
      <c r="AA4880" s="450" t="s">
        <v>17933</v>
      </c>
    </row>
    <row r="4881" spans="1:27" ht="135">
      <c r="A4881" s="475" t="s">
        <v>30603</v>
      </c>
      <c r="B4881" s="842" t="s">
        <v>17268</v>
      </c>
      <c r="C4881" s="639" t="s">
        <v>17269</v>
      </c>
      <c r="D4881" s="639" t="s">
        <v>261</v>
      </c>
      <c r="E4881" s="450" t="s">
        <v>18843</v>
      </c>
      <c r="F4881" s="639" t="s">
        <v>18442</v>
      </c>
      <c r="G4881" s="458">
        <v>42599.552777777775</v>
      </c>
      <c r="H4881" s="451" t="s">
        <v>18844</v>
      </c>
      <c r="I4881" s="450" t="s">
        <v>17383</v>
      </c>
      <c r="J4881" s="803">
        <v>5</v>
      </c>
      <c r="K4881" s="803">
        <v>5</v>
      </c>
      <c r="L4881" s="803">
        <v>0</v>
      </c>
      <c r="M4881" s="804">
        <v>391630.67</v>
      </c>
      <c r="N4881" s="662">
        <v>97360.85</v>
      </c>
      <c r="O4881" s="662">
        <f t="shared" si="161"/>
        <v>294269.81999999995</v>
      </c>
      <c r="P4881" s="662">
        <f t="shared" si="162"/>
        <v>75.139625811226679</v>
      </c>
      <c r="Q4881" s="450" t="s">
        <v>17578</v>
      </c>
      <c r="R4881" s="450" t="s">
        <v>15142</v>
      </c>
      <c r="S4881" s="450" t="s">
        <v>17579</v>
      </c>
      <c r="T4881" s="458">
        <v>42610.708333333328</v>
      </c>
      <c r="U4881" s="450">
        <v>0</v>
      </c>
      <c r="V4881" s="458">
        <v>42625</v>
      </c>
      <c r="W4881" s="458">
        <v>42626.313194444439</v>
      </c>
      <c r="X4881" s="451" t="s">
        <v>18845</v>
      </c>
      <c r="Y4881" s="645">
        <v>97360.85</v>
      </c>
      <c r="Z4881" s="450" t="s">
        <v>17578</v>
      </c>
      <c r="AA4881" s="450" t="s">
        <v>15142</v>
      </c>
    </row>
    <row r="4882" spans="1:27" ht="135">
      <c r="A4882" s="475" t="s">
        <v>30604</v>
      </c>
      <c r="B4882" s="842" t="s">
        <v>17268</v>
      </c>
      <c r="C4882" s="639" t="s">
        <v>17269</v>
      </c>
      <c r="D4882" s="639" t="s">
        <v>261</v>
      </c>
      <c r="E4882" s="450" t="s">
        <v>18846</v>
      </c>
      <c r="F4882" s="639" t="s">
        <v>17625</v>
      </c>
      <c r="G4882" s="458">
        <v>42604.46597222222</v>
      </c>
      <c r="H4882" s="451" t="s">
        <v>18847</v>
      </c>
      <c r="I4882" s="450" t="s">
        <v>18848</v>
      </c>
      <c r="J4882" s="803">
        <v>5</v>
      </c>
      <c r="K4882" s="803">
        <v>5</v>
      </c>
      <c r="L4882" s="803">
        <v>0</v>
      </c>
      <c r="M4882" s="804">
        <v>129037.5</v>
      </c>
      <c r="N4882" s="662">
        <v>101288.34</v>
      </c>
      <c r="O4882" s="662">
        <f t="shared" si="161"/>
        <v>27749.160000000003</v>
      </c>
      <c r="P4882" s="662">
        <f t="shared" si="162"/>
        <v>21.504725370531826</v>
      </c>
      <c r="Q4882" s="450" t="s">
        <v>17628</v>
      </c>
      <c r="R4882" s="450" t="s">
        <v>17629</v>
      </c>
      <c r="S4882" s="450" t="s">
        <v>17630</v>
      </c>
      <c r="T4882" s="458">
        <v>42617.708333333328</v>
      </c>
      <c r="U4882" s="450">
        <v>0</v>
      </c>
      <c r="V4882" s="458">
        <v>42632</v>
      </c>
      <c r="W4882" s="458">
        <v>42632.262499999997</v>
      </c>
      <c r="X4882" s="451" t="s">
        <v>18849</v>
      </c>
      <c r="Y4882" s="645">
        <v>101288.34</v>
      </c>
      <c r="Z4882" s="450" t="s">
        <v>17628</v>
      </c>
      <c r="AA4882" s="450" t="s">
        <v>17629</v>
      </c>
    </row>
    <row r="4883" spans="1:27" ht="135">
      <c r="A4883" s="475" t="s">
        <v>30605</v>
      </c>
      <c r="B4883" s="842" t="s">
        <v>17268</v>
      </c>
      <c r="C4883" s="639" t="s">
        <v>17269</v>
      </c>
      <c r="D4883" s="639" t="s">
        <v>261</v>
      </c>
      <c r="E4883" s="450" t="s">
        <v>18850</v>
      </c>
      <c r="F4883" s="639" t="s">
        <v>17625</v>
      </c>
      <c r="G4883" s="458">
        <v>42604.560416666667</v>
      </c>
      <c r="H4883" s="451" t="s">
        <v>18851</v>
      </c>
      <c r="I4883" s="450" t="s">
        <v>18852</v>
      </c>
      <c r="J4883" s="803">
        <v>5</v>
      </c>
      <c r="K4883" s="803">
        <v>5</v>
      </c>
      <c r="L4883" s="803">
        <v>0</v>
      </c>
      <c r="M4883" s="804">
        <v>344459.5</v>
      </c>
      <c r="N4883" s="662">
        <v>194590.1</v>
      </c>
      <c r="O4883" s="662">
        <f t="shared" si="161"/>
        <v>149869.4</v>
      </c>
      <c r="P4883" s="662">
        <f t="shared" si="162"/>
        <v>43.508569222216252</v>
      </c>
      <c r="Q4883" s="450" t="s">
        <v>17628</v>
      </c>
      <c r="R4883" s="450" t="s">
        <v>17629</v>
      </c>
      <c r="S4883" s="450" t="s">
        <v>17630</v>
      </c>
      <c r="T4883" s="458">
        <v>42618.708333333328</v>
      </c>
      <c r="U4883" s="450">
        <v>0</v>
      </c>
      <c r="V4883" s="458">
        <v>42632</v>
      </c>
      <c r="W4883" s="458">
        <v>42632.320138888885</v>
      </c>
      <c r="X4883" s="451" t="s">
        <v>18853</v>
      </c>
      <c r="Y4883" s="645">
        <v>194590.1</v>
      </c>
      <c r="Z4883" s="450" t="s">
        <v>17628</v>
      </c>
      <c r="AA4883" s="450" t="s">
        <v>17629</v>
      </c>
    </row>
    <row r="4884" spans="1:27" ht="135">
      <c r="A4884" s="475" t="s">
        <v>30606</v>
      </c>
      <c r="B4884" s="842" t="s">
        <v>17268</v>
      </c>
      <c r="C4884" s="639" t="s">
        <v>17269</v>
      </c>
      <c r="D4884" s="639" t="s">
        <v>261</v>
      </c>
      <c r="E4884" s="450" t="s">
        <v>18854</v>
      </c>
      <c r="F4884" s="639" t="s">
        <v>6632</v>
      </c>
      <c r="G4884" s="458">
        <v>42605.44027777778</v>
      </c>
      <c r="H4884" s="451" t="s">
        <v>18855</v>
      </c>
      <c r="I4884" s="450" t="s">
        <v>13460</v>
      </c>
      <c r="J4884" s="803">
        <v>5</v>
      </c>
      <c r="K4884" s="803">
        <v>5</v>
      </c>
      <c r="L4884" s="803">
        <v>0</v>
      </c>
      <c r="M4884" s="804">
        <v>1060978</v>
      </c>
      <c r="N4884" s="662">
        <v>445257.33</v>
      </c>
      <c r="O4884" s="662">
        <f t="shared" ref="O4884:O4935" si="163">M4884-N4884</f>
        <v>615720.66999999993</v>
      </c>
      <c r="P4884" s="662">
        <f t="shared" ref="P4884:P4935" si="164">(O4884*100)/M4884</f>
        <v>58.033311718056353</v>
      </c>
      <c r="Q4884" s="450" t="s">
        <v>18116</v>
      </c>
      <c r="R4884" s="450" t="s">
        <v>18117</v>
      </c>
      <c r="S4884" s="450" t="s">
        <v>17842</v>
      </c>
      <c r="T4884" s="458">
        <v>42617.708333333328</v>
      </c>
      <c r="U4884" s="450">
        <v>0</v>
      </c>
      <c r="V4884" s="458">
        <v>42632</v>
      </c>
      <c r="W4884" s="458">
        <v>42632.336111111108</v>
      </c>
      <c r="X4884" s="451" t="s">
        <v>18856</v>
      </c>
      <c r="Y4884" s="645">
        <v>445257.33</v>
      </c>
      <c r="Z4884" s="450" t="s">
        <v>18116</v>
      </c>
      <c r="AA4884" s="450" t="s">
        <v>18117</v>
      </c>
    </row>
    <row r="4885" spans="1:27" ht="135">
      <c r="A4885" s="475" t="s">
        <v>30607</v>
      </c>
      <c r="B4885" s="842" t="s">
        <v>17268</v>
      </c>
      <c r="C4885" s="639" t="s">
        <v>17269</v>
      </c>
      <c r="D4885" s="639" t="s">
        <v>261</v>
      </c>
      <c r="E4885" s="450" t="s">
        <v>18857</v>
      </c>
      <c r="F4885" s="639" t="s">
        <v>17625</v>
      </c>
      <c r="G4885" s="458">
        <v>42614.485416666663</v>
      </c>
      <c r="H4885" s="451" t="s">
        <v>18858</v>
      </c>
      <c r="I4885" s="450" t="s">
        <v>18859</v>
      </c>
      <c r="J4885" s="803">
        <v>5</v>
      </c>
      <c r="K4885" s="803">
        <v>5</v>
      </c>
      <c r="L4885" s="803">
        <v>0</v>
      </c>
      <c r="M4885" s="804">
        <v>121684</v>
      </c>
      <c r="N4885" s="662">
        <v>64489.5</v>
      </c>
      <c r="O4885" s="662">
        <f t="shared" si="163"/>
        <v>57194.5</v>
      </c>
      <c r="P4885" s="662">
        <f t="shared" si="164"/>
        <v>47.00248183820387</v>
      </c>
      <c r="Q4885" s="450" t="s">
        <v>18085</v>
      </c>
      <c r="R4885" s="450" t="s">
        <v>18086</v>
      </c>
      <c r="S4885" s="450" t="s">
        <v>18087</v>
      </c>
      <c r="T4885" s="458">
        <v>42628.708333333328</v>
      </c>
      <c r="U4885" s="450">
        <v>0</v>
      </c>
      <c r="V4885" s="458">
        <v>42641</v>
      </c>
      <c r="W4885" s="458">
        <v>42642.206249999996</v>
      </c>
      <c r="X4885" s="451" t="s">
        <v>18860</v>
      </c>
      <c r="Y4885" s="645">
        <v>64489.5</v>
      </c>
      <c r="Z4885" s="450" t="s">
        <v>18085</v>
      </c>
      <c r="AA4885" s="450" t="s">
        <v>18086</v>
      </c>
    </row>
    <row r="4886" spans="1:27" ht="135">
      <c r="A4886" s="475" t="s">
        <v>30608</v>
      </c>
      <c r="B4886" s="842" t="s">
        <v>17268</v>
      </c>
      <c r="C4886" s="639" t="s">
        <v>17269</v>
      </c>
      <c r="D4886" s="639" t="s">
        <v>261</v>
      </c>
      <c r="E4886" s="450" t="s">
        <v>18717</v>
      </c>
      <c r="F4886" s="639" t="s">
        <v>18861</v>
      </c>
      <c r="G4886" s="458">
        <v>42639.626388888886</v>
      </c>
      <c r="H4886" s="451" t="s">
        <v>18862</v>
      </c>
      <c r="I4886" s="450" t="s">
        <v>18719</v>
      </c>
      <c r="J4886" s="803">
        <v>5</v>
      </c>
      <c r="K4886" s="803">
        <v>5</v>
      </c>
      <c r="L4886" s="803">
        <v>0</v>
      </c>
      <c r="M4886" s="804">
        <v>285800</v>
      </c>
      <c r="N4886" s="662">
        <v>165981</v>
      </c>
      <c r="O4886" s="662">
        <f t="shared" si="163"/>
        <v>119819</v>
      </c>
      <c r="P4886" s="662">
        <f t="shared" si="164"/>
        <v>41.924072778166547</v>
      </c>
      <c r="Q4886" s="450" t="s">
        <v>18863</v>
      </c>
      <c r="R4886" s="450" t="s">
        <v>15803</v>
      </c>
      <c r="S4886" s="450" t="s">
        <v>18864</v>
      </c>
      <c r="T4886" s="458">
        <v>42652.708333333328</v>
      </c>
      <c r="U4886" s="450">
        <v>0</v>
      </c>
      <c r="V4886" s="458">
        <v>42667</v>
      </c>
      <c r="W4886" s="458">
        <v>42667.329166666663</v>
      </c>
      <c r="X4886" s="451" t="s">
        <v>18865</v>
      </c>
      <c r="Y4886" s="645">
        <v>165981</v>
      </c>
      <c r="Z4886" s="450" t="s">
        <v>18863</v>
      </c>
      <c r="AA4886" s="450" t="s">
        <v>15803</v>
      </c>
    </row>
    <row r="4887" spans="1:27" ht="135">
      <c r="A4887" s="475" t="s">
        <v>30609</v>
      </c>
      <c r="B4887" s="842" t="s">
        <v>17268</v>
      </c>
      <c r="C4887" s="639" t="s">
        <v>17269</v>
      </c>
      <c r="D4887" s="639" t="s">
        <v>261</v>
      </c>
      <c r="E4887" s="450" t="s">
        <v>18866</v>
      </c>
      <c r="F4887" s="840">
        <v>42654.384027777778</v>
      </c>
      <c r="G4887" s="841">
        <v>42674.302083333299</v>
      </c>
      <c r="H4887" s="451" t="s">
        <v>18867</v>
      </c>
      <c r="I4887" s="450" t="s">
        <v>18868</v>
      </c>
      <c r="J4887" s="803">
        <v>5</v>
      </c>
      <c r="K4887" s="803">
        <v>5</v>
      </c>
      <c r="L4887" s="803">
        <v>0</v>
      </c>
      <c r="M4887" s="804">
        <v>2153304.08</v>
      </c>
      <c r="N4887" s="662">
        <v>1617972.32</v>
      </c>
      <c r="O4887" s="662">
        <f t="shared" si="163"/>
        <v>535331.76</v>
      </c>
      <c r="P4887" s="662">
        <f t="shared" si="164"/>
        <v>24.860945788947745</v>
      </c>
      <c r="Q4887" s="450" t="s">
        <v>17884</v>
      </c>
      <c r="R4887" s="450" t="s">
        <v>17885</v>
      </c>
      <c r="S4887" s="450" t="s">
        <v>14735</v>
      </c>
      <c r="T4887" s="458">
        <v>42689.206711770799</v>
      </c>
      <c r="U4887" s="450">
        <v>0</v>
      </c>
      <c r="V4887" s="458">
        <v>42704.215523182902</v>
      </c>
      <c r="W4887" s="458">
        <v>42706</v>
      </c>
      <c r="X4887" s="451" t="s">
        <v>18869</v>
      </c>
      <c r="Y4887" s="645">
        <v>1617972.32</v>
      </c>
      <c r="Z4887" s="450" t="s">
        <v>17884</v>
      </c>
      <c r="AA4887" s="450" t="s">
        <v>17885</v>
      </c>
    </row>
    <row r="4888" spans="1:27" ht="135">
      <c r="A4888" s="475" t="s">
        <v>30610</v>
      </c>
      <c r="B4888" s="842" t="s">
        <v>17268</v>
      </c>
      <c r="C4888" s="639" t="s">
        <v>17269</v>
      </c>
      <c r="D4888" s="639" t="s">
        <v>261</v>
      </c>
      <c r="E4888" s="450" t="s">
        <v>18870</v>
      </c>
      <c r="F4888" s="840">
        <v>42671.410416666666</v>
      </c>
      <c r="G4888" s="458">
        <v>42683.331250000003</v>
      </c>
      <c r="H4888" s="451" t="s">
        <v>18871</v>
      </c>
      <c r="I4888" s="450" t="s">
        <v>18872</v>
      </c>
      <c r="J4888" s="803">
        <v>5</v>
      </c>
      <c r="K4888" s="803">
        <v>5</v>
      </c>
      <c r="L4888" s="803">
        <v>0</v>
      </c>
      <c r="M4888" s="804">
        <v>640282</v>
      </c>
      <c r="N4888" s="662">
        <v>359395.77</v>
      </c>
      <c r="O4888" s="662">
        <f t="shared" si="163"/>
        <v>280886.23</v>
      </c>
      <c r="P4888" s="662">
        <f t="shared" si="164"/>
        <v>43.869143596102965</v>
      </c>
      <c r="Q4888" s="450" t="s">
        <v>18295</v>
      </c>
      <c r="R4888" s="450" t="s">
        <v>18086</v>
      </c>
      <c r="S4888" s="450" t="s">
        <v>18087</v>
      </c>
      <c r="T4888" s="458">
        <v>42696.272937650501</v>
      </c>
      <c r="U4888" s="450">
        <v>0</v>
      </c>
      <c r="V4888" s="458">
        <v>42710.218381678198</v>
      </c>
      <c r="W4888" s="458">
        <v>42711</v>
      </c>
      <c r="X4888" s="451" t="s">
        <v>18873</v>
      </c>
      <c r="Y4888" s="645">
        <v>359395.77</v>
      </c>
      <c r="Z4888" s="450" t="s">
        <v>18295</v>
      </c>
      <c r="AA4888" s="450" t="s">
        <v>18086</v>
      </c>
    </row>
    <row r="4889" spans="1:27" ht="135">
      <c r="A4889" s="475" t="s">
        <v>30611</v>
      </c>
      <c r="B4889" s="842" t="s">
        <v>17268</v>
      </c>
      <c r="C4889" s="639" t="s">
        <v>17269</v>
      </c>
      <c r="D4889" s="639" t="s">
        <v>261</v>
      </c>
      <c r="E4889" s="450" t="s">
        <v>18874</v>
      </c>
      <c r="F4889" s="840">
        <v>42671.410416666666</v>
      </c>
      <c r="G4889" s="458">
        <v>42683.390972222202</v>
      </c>
      <c r="H4889" s="451" t="s">
        <v>18875</v>
      </c>
      <c r="I4889" s="450" t="s">
        <v>18876</v>
      </c>
      <c r="J4889" s="803">
        <v>5</v>
      </c>
      <c r="K4889" s="803">
        <v>5</v>
      </c>
      <c r="L4889" s="803">
        <v>0</v>
      </c>
      <c r="M4889" s="804">
        <v>248055.5</v>
      </c>
      <c r="N4889" s="662">
        <v>131469.18</v>
      </c>
      <c r="O4889" s="662">
        <f t="shared" si="163"/>
        <v>116586.32</v>
      </c>
      <c r="P4889" s="662">
        <f t="shared" si="164"/>
        <v>47.000094736863325</v>
      </c>
      <c r="Q4889" s="450" t="s">
        <v>18295</v>
      </c>
      <c r="R4889" s="450" t="s">
        <v>18086</v>
      </c>
      <c r="S4889" s="450" t="s">
        <v>18087</v>
      </c>
      <c r="T4889" s="458">
        <v>42696.261987349499</v>
      </c>
      <c r="U4889" s="450">
        <v>0</v>
      </c>
      <c r="V4889" s="458">
        <v>42710.202841550898</v>
      </c>
      <c r="W4889" s="458">
        <v>42711</v>
      </c>
      <c r="X4889" s="451" t="s">
        <v>18877</v>
      </c>
      <c r="Y4889" s="645">
        <v>131469.18</v>
      </c>
      <c r="Z4889" s="450" t="s">
        <v>18295</v>
      </c>
      <c r="AA4889" s="450" t="s">
        <v>18086</v>
      </c>
    </row>
    <row r="4890" spans="1:27" ht="135">
      <c r="A4890" s="475" t="s">
        <v>30612</v>
      </c>
      <c r="B4890" s="842" t="s">
        <v>17268</v>
      </c>
      <c r="C4890" s="639" t="s">
        <v>17269</v>
      </c>
      <c r="D4890" s="639" t="s">
        <v>261</v>
      </c>
      <c r="E4890" s="450" t="s">
        <v>18878</v>
      </c>
      <c r="F4890" s="840">
        <v>42671.410416666666</v>
      </c>
      <c r="G4890" s="458">
        <v>42683.427777777797</v>
      </c>
      <c r="H4890" s="451" t="s">
        <v>18879</v>
      </c>
      <c r="I4890" s="450" t="s">
        <v>18880</v>
      </c>
      <c r="J4890" s="803">
        <v>5</v>
      </c>
      <c r="K4890" s="803">
        <v>5</v>
      </c>
      <c r="L4890" s="803">
        <v>0</v>
      </c>
      <c r="M4890" s="804">
        <v>129845.1</v>
      </c>
      <c r="N4890" s="662">
        <v>129195.87</v>
      </c>
      <c r="O4890" s="662">
        <f t="shared" si="163"/>
        <v>649.23000000001048</v>
      </c>
      <c r="P4890" s="662">
        <f t="shared" si="164"/>
        <v>0.50000346566794618</v>
      </c>
      <c r="Q4890" s="450" t="s">
        <v>18295</v>
      </c>
      <c r="R4890" s="450" t="s">
        <v>18086</v>
      </c>
      <c r="S4890" s="450" t="s">
        <v>18087</v>
      </c>
      <c r="T4890" s="458">
        <v>42696.256534062501</v>
      </c>
      <c r="U4890" s="450">
        <v>0</v>
      </c>
      <c r="V4890" s="458">
        <v>42710.196255983799</v>
      </c>
      <c r="W4890" s="458">
        <v>42711</v>
      </c>
      <c r="X4890" s="451" t="s">
        <v>18881</v>
      </c>
      <c r="Y4890" s="645">
        <v>129195.87</v>
      </c>
      <c r="Z4890" s="450" t="s">
        <v>18295</v>
      </c>
      <c r="AA4890" s="450" t="s">
        <v>18086</v>
      </c>
    </row>
    <row r="4891" spans="1:27" ht="135">
      <c r="A4891" s="475" t="s">
        <v>30613</v>
      </c>
      <c r="B4891" s="842" t="s">
        <v>17268</v>
      </c>
      <c r="C4891" s="639" t="s">
        <v>17269</v>
      </c>
      <c r="D4891" s="639" t="s">
        <v>261</v>
      </c>
      <c r="E4891" s="450" t="s">
        <v>18882</v>
      </c>
      <c r="F4891" s="840">
        <v>42671.410416666666</v>
      </c>
      <c r="G4891" s="458">
        <v>42683.463888888902</v>
      </c>
      <c r="H4891" s="451" t="s">
        <v>18883</v>
      </c>
      <c r="I4891" s="450" t="s">
        <v>18884</v>
      </c>
      <c r="J4891" s="803">
        <v>5</v>
      </c>
      <c r="K4891" s="803">
        <v>5</v>
      </c>
      <c r="L4891" s="803">
        <v>0</v>
      </c>
      <c r="M4891" s="804">
        <v>2473329</v>
      </c>
      <c r="N4891" s="662">
        <v>2238362.65</v>
      </c>
      <c r="O4891" s="662">
        <f t="shared" si="163"/>
        <v>234966.35000000009</v>
      </c>
      <c r="P4891" s="662">
        <f t="shared" si="164"/>
        <v>9.5000038409770831</v>
      </c>
      <c r="Q4891" s="450" t="s">
        <v>18885</v>
      </c>
      <c r="R4891" s="450" t="s">
        <v>9001</v>
      </c>
      <c r="S4891" s="450" t="s">
        <v>18472</v>
      </c>
      <c r="T4891" s="458">
        <v>42696.246934953699</v>
      </c>
      <c r="U4891" s="450">
        <v>0</v>
      </c>
      <c r="V4891" s="458">
        <v>42710.248232372702</v>
      </c>
      <c r="W4891" s="458">
        <v>42711</v>
      </c>
      <c r="X4891" s="451" t="s">
        <v>18886</v>
      </c>
      <c r="Y4891" s="645">
        <v>2238362.65</v>
      </c>
      <c r="Z4891" s="450" t="s">
        <v>18885</v>
      </c>
      <c r="AA4891" s="450" t="s">
        <v>9001</v>
      </c>
    </row>
    <row r="4892" spans="1:27" ht="135">
      <c r="A4892" s="475" t="s">
        <v>30614</v>
      </c>
      <c r="B4892" s="842" t="s">
        <v>17268</v>
      </c>
      <c r="C4892" s="639" t="s">
        <v>17269</v>
      </c>
      <c r="D4892" s="639" t="s">
        <v>261</v>
      </c>
      <c r="E4892" s="450" t="s">
        <v>18887</v>
      </c>
      <c r="F4892" s="840">
        <v>42674.384722222218</v>
      </c>
      <c r="G4892" s="458">
        <v>42696.313194444403</v>
      </c>
      <c r="H4892" s="451" t="s">
        <v>18888</v>
      </c>
      <c r="I4892" s="450" t="s">
        <v>18889</v>
      </c>
      <c r="J4892" s="803">
        <v>5</v>
      </c>
      <c r="K4892" s="803">
        <v>5</v>
      </c>
      <c r="L4892" s="803">
        <v>0</v>
      </c>
      <c r="M4892" s="804">
        <v>73488</v>
      </c>
      <c r="N4892" s="662">
        <v>55390</v>
      </c>
      <c r="O4892" s="662">
        <f t="shared" si="163"/>
        <v>18098</v>
      </c>
      <c r="P4892" s="662">
        <f t="shared" si="164"/>
        <v>24.62715001088613</v>
      </c>
      <c r="Q4892" s="450" t="s">
        <v>1228</v>
      </c>
      <c r="R4892" s="450" t="s">
        <v>1229</v>
      </c>
      <c r="S4892" s="450" t="s">
        <v>18890</v>
      </c>
      <c r="T4892" s="458">
        <v>42709.475130405102</v>
      </c>
      <c r="U4892" s="450">
        <v>0</v>
      </c>
      <c r="V4892" s="458">
        <v>42723.243606365701</v>
      </c>
      <c r="W4892" s="458">
        <v>42723.243606365701</v>
      </c>
      <c r="X4892" s="451" t="s">
        <v>18891</v>
      </c>
      <c r="Y4892" s="645">
        <v>55390</v>
      </c>
      <c r="Z4892" s="450" t="s">
        <v>1228</v>
      </c>
      <c r="AA4892" s="450" t="s">
        <v>1229</v>
      </c>
    </row>
    <row r="4893" spans="1:27" ht="270">
      <c r="A4893" s="475" t="s">
        <v>30615</v>
      </c>
      <c r="B4893" s="842" t="s">
        <v>17268</v>
      </c>
      <c r="C4893" s="639" t="s">
        <v>17269</v>
      </c>
      <c r="D4893" s="639" t="s">
        <v>261</v>
      </c>
      <c r="E4893" s="450" t="s">
        <v>18892</v>
      </c>
      <c r="F4893" s="840">
        <v>42681.622916666667</v>
      </c>
      <c r="G4893" s="458">
        <v>42696.440972222197</v>
      </c>
      <c r="H4893" s="451" t="s">
        <v>18893</v>
      </c>
      <c r="I4893" s="450" t="s">
        <v>18894</v>
      </c>
      <c r="J4893" s="803">
        <v>5</v>
      </c>
      <c r="K4893" s="803">
        <v>5</v>
      </c>
      <c r="L4893" s="803">
        <v>0</v>
      </c>
      <c r="M4893" s="804">
        <v>717366.08</v>
      </c>
      <c r="N4893" s="662">
        <v>506742.42</v>
      </c>
      <c r="O4893" s="662">
        <f t="shared" si="163"/>
        <v>210623.65999999997</v>
      </c>
      <c r="P4893" s="662">
        <f t="shared" si="164"/>
        <v>29.360694054561371</v>
      </c>
      <c r="Q4893" s="450" t="s">
        <v>17628</v>
      </c>
      <c r="R4893" s="450" t="s">
        <v>17629</v>
      </c>
      <c r="S4893" s="450" t="s">
        <v>17630</v>
      </c>
      <c r="T4893" s="458">
        <v>42709.487889004602</v>
      </c>
      <c r="U4893" s="450">
        <v>0</v>
      </c>
      <c r="V4893" s="458">
        <v>42723.23675625</v>
      </c>
      <c r="W4893" s="458">
        <v>42723.23675625</v>
      </c>
      <c r="X4893" s="451" t="s">
        <v>18895</v>
      </c>
      <c r="Y4893" s="645">
        <v>506742.42</v>
      </c>
      <c r="Z4893" s="450" t="s">
        <v>17628</v>
      </c>
      <c r="AA4893" s="450" t="s">
        <v>17629</v>
      </c>
    </row>
    <row r="4894" spans="1:27" ht="146.25">
      <c r="A4894" s="475" t="s">
        <v>30616</v>
      </c>
      <c r="B4894" s="842" t="s">
        <v>17268</v>
      </c>
      <c r="C4894" s="639" t="s">
        <v>17269</v>
      </c>
      <c r="D4894" s="639" t="s">
        <v>261</v>
      </c>
      <c r="E4894" s="450" t="s">
        <v>18896</v>
      </c>
      <c r="F4894" s="840">
        <v>42681.622916666667</v>
      </c>
      <c r="G4894" s="458">
        <v>42697.372222222199</v>
      </c>
      <c r="H4894" s="451" t="s">
        <v>18897</v>
      </c>
      <c r="I4894" s="450" t="s">
        <v>18898</v>
      </c>
      <c r="J4894" s="803">
        <v>6</v>
      </c>
      <c r="K4894" s="803">
        <v>5</v>
      </c>
      <c r="L4894" s="803">
        <v>0</v>
      </c>
      <c r="M4894" s="804">
        <v>333824.32</v>
      </c>
      <c r="N4894" s="662">
        <v>208640.32</v>
      </c>
      <c r="O4894" s="662">
        <f t="shared" si="163"/>
        <v>125184</v>
      </c>
      <c r="P4894" s="662">
        <f t="shared" si="164"/>
        <v>37.49996405294857</v>
      </c>
      <c r="Q4894" s="450" t="s">
        <v>18335</v>
      </c>
      <c r="R4894" s="450" t="s">
        <v>15105</v>
      </c>
      <c r="S4894" s="450" t="s">
        <v>18062</v>
      </c>
      <c r="T4894" s="458">
        <v>42709.348041747697</v>
      </c>
      <c r="U4894" s="450">
        <v>0</v>
      </c>
      <c r="V4894" s="458">
        <v>42725.292965046297</v>
      </c>
      <c r="W4894" s="458">
        <v>42725.292965046297</v>
      </c>
      <c r="X4894" s="451" t="s">
        <v>18899</v>
      </c>
      <c r="Y4894" s="645">
        <v>177344.28</v>
      </c>
      <c r="Z4894" s="450" t="s">
        <v>18335</v>
      </c>
      <c r="AA4894" s="450" t="s">
        <v>15105</v>
      </c>
    </row>
    <row r="4895" spans="1:27" ht="135">
      <c r="A4895" s="475" t="s">
        <v>30617</v>
      </c>
      <c r="B4895" s="842" t="s">
        <v>17268</v>
      </c>
      <c r="C4895" s="639" t="s">
        <v>17269</v>
      </c>
      <c r="D4895" s="639" t="s">
        <v>261</v>
      </c>
      <c r="E4895" s="450" t="s">
        <v>18900</v>
      </c>
      <c r="F4895" s="840">
        <v>42681.622916666667</v>
      </c>
      <c r="G4895" s="458">
        <v>42696.375694444403</v>
      </c>
      <c r="H4895" s="451" t="s">
        <v>18901</v>
      </c>
      <c r="I4895" s="450" t="s">
        <v>18902</v>
      </c>
      <c r="J4895" s="803">
        <v>6</v>
      </c>
      <c r="K4895" s="803">
        <v>6</v>
      </c>
      <c r="L4895" s="803">
        <v>0</v>
      </c>
      <c r="M4895" s="804">
        <v>643794.1</v>
      </c>
      <c r="N4895" s="662">
        <v>376619.55</v>
      </c>
      <c r="O4895" s="662">
        <f t="shared" si="163"/>
        <v>267174.55</v>
      </c>
      <c r="P4895" s="662">
        <f t="shared" si="164"/>
        <v>41.499999767006251</v>
      </c>
      <c r="Q4895" s="450" t="s">
        <v>17628</v>
      </c>
      <c r="R4895" s="450" t="s">
        <v>17629</v>
      </c>
      <c r="S4895" s="450" t="s">
        <v>17630</v>
      </c>
      <c r="T4895" s="458">
        <v>42710.200809953698</v>
      </c>
      <c r="U4895" s="450">
        <v>0</v>
      </c>
      <c r="V4895" s="458">
        <v>42723.237941122701</v>
      </c>
      <c r="W4895" s="458">
        <v>42723.237941122701</v>
      </c>
      <c r="X4895" s="451" t="s">
        <v>18903</v>
      </c>
      <c r="Y4895" s="645">
        <v>376619.55</v>
      </c>
      <c r="Z4895" s="450" t="s">
        <v>17628</v>
      </c>
      <c r="AA4895" s="450" t="s">
        <v>17629</v>
      </c>
    </row>
    <row r="4896" spans="1:27" ht="135">
      <c r="A4896" s="475" t="s">
        <v>30618</v>
      </c>
      <c r="B4896" s="842" t="s">
        <v>17268</v>
      </c>
      <c r="C4896" s="639" t="s">
        <v>17269</v>
      </c>
      <c r="D4896" s="639" t="s">
        <v>261</v>
      </c>
      <c r="E4896" s="450" t="s">
        <v>18904</v>
      </c>
      <c r="F4896" s="639" t="s">
        <v>17271</v>
      </c>
      <c r="G4896" s="458">
        <v>42401.756249999999</v>
      </c>
      <c r="H4896" s="451" t="s">
        <v>18905</v>
      </c>
      <c r="I4896" s="450" t="s">
        <v>18121</v>
      </c>
      <c r="J4896" s="803">
        <v>6</v>
      </c>
      <c r="K4896" s="803">
        <v>6</v>
      </c>
      <c r="L4896" s="803">
        <v>0</v>
      </c>
      <c r="M4896" s="804">
        <v>1646900</v>
      </c>
      <c r="N4896" s="662">
        <v>868469</v>
      </c>
      <c r="O4896" s="662">
        <f t="shared" si="163"/>
        <v>778431</v>
      </c>
      <c r="P4896" s="662">
        <f t="shared" si="164"/>
        <v>47.266439978140752</v>
      </c>
      <c r="Q4896" s="450" t="s">
        <v>18148</v>
      </c>
      <c r="R4896" s="450" t="s">
        <v>15527</v>
      </c>
      <c r="S4896" s="450" t="s">
        <v>17847</v>
      </c>
      <c r="T4896" s="458">
        <v>42414.708333333328</v>
      </c>
      <c r="U4896" s="450">
        <v>0</v>
      </c>
      <c r="V4896" s="458">
        <v>42430</v>
      </c>
      <c r="W4896" s="458">
        <v>42430.123611111107</v>
      </c>
      <c r="X4896" s="451" t="s">
        <v>18906</v>
      </c>
      <c r="Y4896" s="645">
        <v>868469</v>
      </c>
      <c r="Z4896" s="450" t="s">
        <v>18148</v>
      </c>
      <c r="AA4896" s="450" t="s">
        <v>15527</v>
      </c>
    </row>
    <row r="4897" spans="1:27" ht="135">
      <c r="A4897" s="475" t="s">
        <v>30619</v>
      </c>
      <c r="B4897" s="842" t="s">
        <v>17268</v>
      </c>
      <c r="C4897" s="639" t="s">
        <v>17269</v>
      </c>
      <c r="D4897" s="639" t="s">
        <v>261</v>
      </c>
      <c r="E4897" s="450" t="s">
        <v>18717</v>
      </c>
      <c r="F4897" s="639" t="s">
        <v>17356</v>
      </c>
      <c r="G4897" s="458">
        <v>42411.854861111111</v>
      </c>
      <c r="H4897" s="451" t="s">
        <v>18907</v>
      </c>
      <c r="I4897" s="450" t="s">
        <v>18908</v>
      </c>
      <c r="J4897" s="803">
        <v>6</v>
      </c>
      <c r="K4897" s="803">
        <v>6</v>
      </c>
      <c r="L4897" s="803">
        <v>0</v>
      </c>
      <c r="M4897" s="804">
        <v>296218.5</v>
      </c>
      <c r="N4897" s="662">
        <v>133298.35</v>
      </c>
      <c r="O4897" s="662">
        <f t="shared" si="163"/>
        <v>162920.15</v>
      </c>
      <c r="P4897" s="662">
        <f t="shared" si="164"/>
        <v>54.999991560284045</v>
      </c>
      <c r="Q4897" s="450" t="s">
        <v>18085</v>
      </c>
      <c r="R4897" s="450" t="s">
        <v>18086</v>
      </c>
      <c r="S4897" s="450" t="s">
        <v>18087</v>
      </c>
      <c r="T4897" s="458">
        <v>42423.708333333328</v>
      </c>
      <c r="U4897" s="450">
        <v>0</v>
      </c>
      <c r="V4897" s="458">
        <v>42438</v>
      </c>
      <c r="W4897" s="458">
        <v>42438.204166666663</v>
      </c>
      <c r="X4897" s="451" t="s">
        <v>18909</v>
      </c>
      <c r="Y4897" s="645">
        <v>133298.35</v>
      </c>
      <c r="Z4897" s="450" t="s">
        <v>18085</v>
      </c>
      <c r="AA4897" s="450" t="s">
        <v>18086</v>
      </c>
    </row>
    <row r="4898" spans="1:27" ht="135">
      <c r="A4898" s="475" t="s">
        <v>30620</v>
      </c>
      <c r="B4898" s="842" t="s">
        <v>17268</v>
      </c>
      <c r="C4898" s="639" t="s">
        <v>17269</v>
      </c>
      <c r="D4898" s="639" t="s">
        <v>261</v>
      </c>
      <c r="E4898" s="450" t="s">
        <v>18717</v>
      </c>
      <c r="F4898" s="639" t="s">
        <v>18083</v>
      </c>
      <c r="G4898" s="458">
        <v>42432.788194444445</v>
      </c>
      <c r="H4898" s="451" t="s">
        <v>18910</v>
      </c>
      <c r="I4898" s="450" t="s">
        <v>18911</v>
      </c>
      <c r="J4898" s="803">
        <v>6</v>
      </c>
      <c r="K4898" s="803">
        <v>6</v>
      </c>
      <c r="L4898" s="803">
        <v>0</v>
      </c>
      <c r="M4898" s="804">
        <v>122861.5</v>
      </c>
      <c r="N4898" s="662">
        <v>53438.97</v>
      </c>
      <c r="O4898" s="662">
        <f t="shared" si="163"/>
        <v>69422.53</v>
      </c>
      <c r="P4898" s="662">
        <f t="shared" si="164"/>
        <v>56.504706519129265</v>
      </c>
      <c r="Q4898" s="450" t="s">
        <v>18912</v>
      </c>
      <c r="R4898" s="450" t="s">
        <v>18787</v>
      </c>
      <c r="S4898" s="450" t="s">
        <v>18788</v>
      </c>
      <c r="T4898" s="458">
        <v>42446.708333333328</v>
      </c>
      <c r="U4898" s="450">
        <v>0</v>
      </c>
      <c r="V4898" s="458">
        <v>42461</v>
      </c>
      <c r="W4898" s="458">
        <v>42461.26180555555</v>
      </c>
      <c r="X4898" s="451" t="s">
        <v>18913</v>
      </c>
      <c r="Y4898" s="645">
        <v>53438.97</v>
      </c>
      <c r="Z4898" s="450" t="s">
        <v>18914</v>
      </c>
      <c r="AA4898" s="450" t="s">
        <v>18787</v>
      </c>
    </row>
    <row r="4899" spans="1:27" ht="135">
      <c r="A4899" s="475" t="s">
        <v>30621</v>
      </c>
      <c r="B4899" s="842" t="s">
        <v>17268</v>
      </c>
      <c r="C4899" s="639" t="s">
        <v>17269</v>
      </c>
      <c r="D4899" s="639" t="s">
        <v>261</v>
      </c>
      <c r="E4899" s="450" t="s">
        <v>18915</v>
      </c>
      <c r="F4899" s="639" t="s">
        <v>18083</v>
      </c>
      <c r="G4899" s="458">
        <v>42432.910416666666</v>
      </c>
      <c r="H4899" s="451" t="s">
        <v>18916</v>
      </c>
      <c r="I4899" s="450" t="s">
        <v>18859</v>
      </c>
      <c r="J4899" s="803">
        <v>6</v>
      </c>
      <c r="K4899" s="803">
        <v>6</v>
      </c>
      <c r="L4899" s="803">
        <v>0</v>
      </c>
      <c r="M4899" s="804">
        <v>172804.87</v>
      </c>
      <c r="N4899" s="662">
        <v>93315.03</v>
      </c>
      <c r="O4899" s="662">
        <f t="shared" si="163"/>
        <v>79489.84</v>
      </c>
      <c r="P4899" s="662">
        <f t="shared" si="164"/>
        <v>45.999768409304671</v>
      </c>
      <c r="Q4899" s="450" t="s">
        <v>18085</v>
      </c>
      <c r="R4899" s="450" t="s">
        <v>18086</v>
      </c>
      <c r="S4899" s="450" t="s">
        <v>18087</v>
      </c>
      <c r="T4899" s="458">
        <v>42446.708333333328</v>
      </c>
      <c r="U4899" s="450">
        <v>0</v>
      </c>
      <c r="V4899" s="458">
        <v>42460</v>
      </c>
      <c r="W4899" s="458">
        <v>42461.1</v>
      </c>
      <c r="X4899" s="451" t="s">
        <v>18917</v>
      </c>
      <c r="Y4899" s="645">
        <v>93315.03</v>
      </c>
      <c r="Z4899" s="450" t="s">
        <v>18085</v>
      </c>
      <c r="AA4899" s="450" t="s">
        <v>18086</v>
      </c>
    </row>
    <row r="4900" spans="1:27" ht="135">
      <c r="A4900" s="475" t="s">
        <v>30622</v>
      </c>
      <c r="B4900" s="842" t="s">
        <v>17268</v>
      </c>
      <c r="C4900" s="639" t="s">
        <v>17269</v>
      </c>
      <c r="D4900" s="639" t="s">
        <v>261</v>
      </c>
      <c r="E4900" s="450" t="s">
        <v>18918</v>
      </c>
      <c r="F4900" s="639" t="s">
        <v>2700</v>
      </c>
      <c r="G4900" s="458">
        <v>42562.560416666667</v>
      </c>
      <c r="H4900" s="451" t="s">
        <v>18919</v>
      </c>
      <c r="I4900" s="450" t="s">
        <v>18920</v>
      </c>
      <c r="J4900" s="803">
        <v>6</v>
      </c>
      <c r="K4900" s="803">
        <v>6</v>
      </c>
      <c r="L4900" s="803">
        <v>0</v>
      </c>
      <c r="M4900" s="804">
        <v>82000</v>
      </c>
      <c r="N4900" s="662">
        <v>50020</v>
      </c>
      <c r="O4900" s="662">
        <f t="shared" si="163"/>
        <v>31980</v>
      </c>
      <c r="P4900" s="662">
        <f t="shared" si="164"/>
        <v>39</v>
      </c>
      <c r="Q4900" s="450" t="s">
        <v>18921</v>
      </c>
      <c r="R4900" s="450" t="s">
        <v>18922</v>
      </c>
      <c r="S4900" s="450" t="s">
        <v>18923</v>
      </c>
      <c r="T4900" s="458">
        <v>42575.708333333328</v>
      </c>
      <c r="U4900" s="450">
        <v>0</v>
      </c>
      <c r="V4900" s="458">
        <v>42587</v>
      </c>
      <c r="W4900" s="458">
        <v>42587.188888888886</v>
      </c>
      <c r="X4900" s="451" t="s">
        <v>18924</v>
      </c>
      <c r="Y4900" s="645">
        <v>50020</v>
      </c>
      <c r="Z4900" s="450" t="s">
        <v>18921</v>
      </c>
      <c r="AA4900" s="450" t="s">
        <v>18922</v>
      </c>
    </row>
    <row r="4901" spans="1:27" ht="135">
      <c r="A4901" s="475" t="s">
        <v>30623</v>
      </c>
      <c r="B4901" s="842" t="s">
        <v>17268</v>
      </c>
      <c r="C4901" s="639" t="s">
        <v>17269</v>
      </c>
      <c r="D4901" s="639" t="s">
        <v>261</v>
      </c>
      <c r="E4901" s="450" t="s">
        <v>18724</v>
      </c>
      <c r="F4901" s="639" t="s">
        <v>17625</v>
      </c>
      <c r="G4901" s="458">
        <v>42613.422222222223</v>
      </c>
      <c r="H4901" s="451" t="s">
        <v>18925</v>
      </c>
      <c r="I4901" s="450" t="s">
        <v>18726</v>
      </c>
      <c r="J4901" s="803">
        <v>6</v>
      </c>
      <c r="K4901" s="803">
        <v>6</v>
      </c>
      <c r="L4901" s="803">
        <v>0</v>
      </c>
      <c r="M4901" s="804">
        <v>1327060.6000000001</v>
      </c>
      <c r="N4901" s="662">
        <v>1081554.47</v>
      </c>
      <c r="O4901" s="662">
        <f t="shared" si="163"/>
        <v>245506.13000000012</v>
      </c>
      <c r="P4901" s="662">
        <f t="shared" si="164"/>
        <v>18.499993896284774</v>
      </c>
      <c r="Q4901" s="450" t="s">
        <v>18085</v>
      </c>
      <c r="R4901" s="450" t="s">
        <v>18086</v>
      </c>
      <c r="S4901" s="450" t="s">
        <v>18087</v>
      </c>
      <c r="T4901" s="458">
        <v>42628.708333333328</v>
      </c>
      <c r="U4901" s="450">
        <v>0</v>
      </c>
      <c r="V4901" s="458">
        <v>42641</v>
      </c>
      <c r="W4901" s="458">
        <v>42642.224305555552</v>
      </c>
      <c r="X4901" s="451" t="s">
        <v>18926</v>
      </c>
      <c r="Y4901" s="645">
        <v>1081554.47</v>
      </c>
      <c r="Z4901" s="450" t="s">
        <v>18085</v>
      </c>
      <c r="AA4901" s="450" t="s">
        <v>18086</v>
      </c>
    </row>
    <row r="4902" spans="1:27" ht="135">
      <c r="A4902" s="475" t="s">
        <v>30624</v>
      </c>
      <c r="B4902" s="842" t="s">
        <v>17268</v>
      </c>
      <c r="C4902" s="639" t="s">
        <v>17269</v>
      </c>
      <c r="D4902" s="639" t="s">
        <v>261</v>
      </c>
      <c r="E4902" s="450" t="s">
        <v>18824</v>
      </c>
      <c r="F4902" s="639" t="s">
        <v>17625</v>
      </c>
      <c r="G4902" s="458">
        <v>42613.634722222218</v>
      </c>
      <c r="H4902" s="451" t="s">
        <v>18927</v>
      </c>
      <c r="I4902" s="450" t="s">
        <v>3007</v>
      </c>
      <c r="J4902" s="803">
        <v>6</v>
      </c>
      <c r="K4902" s="803">
        <v>6</v>
      </c>
      <c r="L4902" s="803">
        <v>0</v>
      </c>
      <c r="M4902" s="804">
        <v>143242</v>
      </c>
      <c r="N4902" s="662">
        <v>65521.06</v>
      </c>
      <c r="O4902" s="662">
        <f t="shared" si="163"/>
        <v>77720.94</v>
      </c>
      <c r="P4902" s="662">
        <f t="shared" si="164"/>
        <v>54.258485639686683</v>
      </c>
      <c r="Q4902" s="450" t="s">
        <v>18085</v>
      </c>
      <c r="R4902" s="450" t="s">
        <v>18086</v>
      </c>
      <c r="S4902" s="450" t="s">
        <v>18087</v>
      </c>
      <c r="T4902" s="458">
        <v>42628.708333333328</v>
      </c>
      <c r="U4902" s="450">
        <v>0</v>
      </c>
      <c r="V4902" s="458">
        <v>42641</v>
      </c>
      <c r="W4902" s="458">
        <v>42642.21875</v>
      </c>
      <c r="X4902" s="451" t="s">
        <v>18928</v>
      </c>
      <c r="Y4902" s="645">
        <v>65521.06</v>
      </c>
      <c r="Z4902" s="450" t="s">
        <v>18085</v>
      </c>
      <c r="AA4902" s="450" t="s">
        <v>18086</v>
      </c>
    </row>
    <row r="4903" spans="1:27" ht="135">
      <c r="A4903" s="475" t="s">
        <v>30625</v>
      </c>
      <c r="B4903" s="842" t="s">
        <v>17268</v>
      </c>
      <c r="C4903" s="639" t="s">
        <v>17269</v>
      </c>
      <c r="D4903" s="639" t="s">
        <v>261</v>
      </c>
      <c r="E4903" s="450" t="s">
        <v>18689</v>
      </c>
      <c r="F4903" s="639" t="s">
        <v>17625</v>
      </c>
      <c r="G4903" s="458">
        <v>42613.644444444442</v>
      </c>
      <c r="H4903" s="451" t="s">
        <v>18929</v>
      </c>
      <c r="I4903" s="450" t="s">
        <v>18930</v>
      </c>
      <c r="J4903" s="803">
        <v>6</v>
      </c>
      <c r="K4903" s="803">
        <v>6</v>
      </c>
      <c r="L4903" s="803">
        <v>0</v>
      </c>
      <c r="M4903" s="804">
        <v>321622</v>
      </c>
      <c r="N4903" s="662">
        <v>228351.62</v>
      </c>
      <c r="O4903" s="662">
        <f t="shared" si="163"/>
        <v>93270.38</v>
      </c>
      <c r="P4903" s="662">
        <f t="shared" si="164"/>
        <v>29</v>
      </c>
      <c r="Q4903" s="450" t="s">
        <v>18085</v>
      </c>
      <c r="R4903" s="450" t="s">
        <v>18086</v>
      </c>
      <c r="S4903" s="450" t="s">
        <v>18087</v>
      </c>
      <c r="T4903" s="458">
        <v>42628.708333333328</v>
      </c>
      <c r="U4903" s="450">
        <v>0</v>
      </c>
      <c r="V4903" s="458">
        <v>42641</v>
      </c>
      <c r="W4903" s="458">
        <v>42642.198611111111</v>
      </c>
      <c r="X4903" s="451" t="s">
        <v>18931</v>
      </c>
      <c r="Y4903" s="645">
        <v>228351.62</v>
      </c>
      <c r="Z4903" s="450" t="s">
        <v>18085</v>
      </c>
      <c r="AA4903" s="450" t="s">
        <v>18086</v>
      </c>
    </row>
    <row r="4904" spans="1:27" ht="135">
      <c r="A4904" s="475" t="s">
        <v>30626</v>
      </c>
      <c r="B4904" s="842" t="s">
        <v>17268</v>
      </c>
      <c r="C4904" s="639" t="s">
        <v>17269</v>
      </c>
      <c r="D4904" s="639" t="s">
        <v>261</v>
      </c>
      <c r="E4904" s="450" t="s">
        <v>18516</v>
      </c>
      <c r="F4904" s="639" t="s">
        <v>17625</v>
      </c>
      <c r="G4904" s="458">
        <v>42613.645833333328</v>
      </c>
      <c r="H4904" s="451" t="s">
        <v>18932</v>
      </c>
      <c r="I4904" s="450" t="s">
        <v>3004</v>
      </c>
      <c r="J4904" s="803">
        <v>6</v>
      </c>
      <c r="K4904" s="803">
        <v>6</v>
      </c>
      <c r="L4904" s="803">
        <v>0</v>
      </c>
      <c r="M4904" s="804">
        <v>29250</v>
      </c>
      <c r="N4904" s="662">
        <v>17782.5</v>
      </c>
      <c r="O4904" s="662">
        <f t="shared" si="163"/>
        <v>11467.5</v>
      </c>
      <c r="P4904" s="662">
        <f t="shared" si="164"/>
        <v>39.205128205128204</v>
      </c>
      <c r="Q4904" s="450" t="s">
        <v>16432</v>
      </c>
      <c r="R4904" s="450" t="s">
        <v>1220</v>
      </c>
      <c r="S4904" s="450" t="s">
        <v>3006</v>
      </c>
      <c r="T4904" s="458">
        <v>42628.708333333328</v>
      </c>
      <c r="U4904" s="450">
        <v>0</v>
      </c>
      <c r="V4904" s="458">
        <v>42641</v>
      </c>
      <c r="W4904" s="458">
        <v>42642.23055555555</v>
      </c>
      <c r="X4904" s="451" t="s">
        <v>18933</v>
      </c>
      <c r="Y4904" s="645">
        <v>17782.5</v>
      </c>
      <c r="Z4904" s="450" t="s">
        <v>16432</v>
      </c>
      <c r="AA4904" s="450" t="s">
        <v>1220</v>
      </c>
    </row>
    <row r="4905" spans="1:27" ht="135">
      <c r="A4905" s="475" t="s">
        <v>30627</v>
      </c>
      <c r="B4905" s="842" t="s">
        <v>17268</v>
      </c>
      <c r="C4905" s="639" t="s">
        <v>17269</v>
      </c>
      <c r="D4905" s="639" t="s">
        <v>261</v>
      </c>
      <c r="E4905" s="450" t="s">
        <v>18934</v>
      </c>
      <c r="F4905" s="840">
        <v>42671.410416666666</v>
      </c>
      <c r="G4905" s="458">
        <v>42683.315277777801</v>
      </c>
      <c r="H4905" s="451" t="s">
        <v>18935</v>
      </c>
      <c r="I4905" s="450" t="s">
        <v>3429</v>
      </c>
      <c r="J4905" s="803">
        <v>6</v>
      </c>
      <c r="K4905" s="803">
        <v>6</v>
      </c>
      <c r="L4905" s="803">
        <v>0</v>
      </c>
      <c r="M4905" s="804">
        <v>99450</v>
      </c>
      <c r="N4905" s="662">
        <v>50515.5</v>
      </c>
      <c r="O4905" s="662">
        <f t="shared" si="163"/>
        <v>48934.5</v>
      </c>
      <c r="P4905" s="662">
        <f t="shared" si="164"/>
        <v>49.205128205128204</v>
      </c>
      <c r="Q4905" s="450" t="s">
        <v>16432</v>
      </c>
      <c r="R4905" s="450" t="s">
        <v>1220</v>
      </c>
      <c r="S4905" s="450" t="s">
        <v>3006</v>
      </c>
      <c r="T4905" s="458">
        <v>42696.2759288542</v>
      </c>
      <c r="U4905" s="450">
        <v>0</v>
      </c>
      <c r="V4905" s="458">
        <v>42710.240890509303</v>
      </c>
      <c r="W4905" s="458">
        <v>42711</v>
      </c>
      <c r="X4905" s="451" t="s">
        <v>18936</v>
      </c>
      <c r="Y4905" s="645">
        <v>50515.5</v>
      </c>
      <c r="Z4905" s="450" t="s">
        <v>16432</v>
      </c>
      <c r="AA4905" s="450" t="s">
        <v>1220</v>
      </c>
    </row>
    <row r="4906" spans="1:27" ht="135">
      <c r="A4906" s="475" t="s">
        <v>30628</v>
      </c>
      <c r="B4906" s="842" t="s">
        <v>17268</v>
      </c>
      <c r="C4906" s="639" t="s">
        <v>17269</v>
      </c>
      <c r="D4906" s="639" t="s">
        <v>261</v>
      </c>
      <c r="E4906" s="450" t="s">
        <v>18937</v>
      </c>
      <c r="F4906" s="840">
        <v>42671.410416666666</v>
      </c>
      <c r="G4906" s="458">
        <v>42683.34375</v>
      </c>
      <c r="H4906" s="451" t="s">
        <v>18938</v>
      </c>
      <c r="I4906" s="450" t="s">
        <v>18939</v>
      </c>
      <c r="J4906" s="803">
        <v>6</v>
      </c>
      <c r="K4906" s="803">
        <v>6</v>
      </c>
      <c r="L4906" s="803">
        <v>0</v>
      </c>
      <c r="M4906" s="804">
        <v>2230759</v>
      </c>
      <c r="N4906" s="662">
        <v>1639607.6</v>
      </c>
      <c r="O4906" s="662">
        <f t="shared" si="163"/>
        <v>591151.39999999991</v>
      </c>
      <c r="P4906" s="662">
        <f t="shared" si="164"/>
        <v>26.500011879364823</v>
      </c>
      <c r="Q4906" s="450" t="s">
        <v>18295</v>
      </c>
      <c r="R4906" s="450" t="s">
        <v>18086</v>
      </c>
      <c r="S4906" s="450" t="s">
        <v>18087</v>
      </c>
      <c r="T4906" s="458">
        <v>42696.270726273098</v>
      </c>
      <c r="U4906" s="450">
        <v>0</v>
      </c>
      <c r="V4906" s="458">
        <v>42710.2082295949</v>
      </c>
      <c r="W4906" s="458">
        <v>42711</v>
      </c>
      <c r="X4906" s="451" t="s">
        <v>18940</v>
      </c>
      <c r="Y4906" s="645">
        <v>1639607.6</v>
      </c>
      <c r="Z4906" s="450" t="s">
        <v>18295</v>
      </c>
      <c r="AA4906" s="450" t="s">
        <v>18086</v>
      </c>
    </row>
    <row r="4907" spans="1:27" ht="135">
      <c r="A4907" s="475" t="s">
        <v>30629</v>
      </c>
      <c r="B4907" s="842" t="s">
        <v>17268</v>
      </c>
      <c r="C4907" s="639" t="s">
        <v>17269</v>
      </c>
      <c r="D4907" s="639" t="s">
        <v>261</v>
      </c>
      <c r="E4907" s="450" t="s">
        <v>18941</v>
      </c>
      <c r="F4907" s="840">
        <v>42671.410416666666</v>
      </c>
      <c r="G4907" s="458">
        <v>42683.475694444402</v>
      </c>
      <c r="H4907" s="451" t="s">
        <v>18942</v>
      </c>
      <c r="I4907" s="450" t="s">
        <v>18943</v>
      </c>
      <c r="J4907" s="803">
        <v>6</v>
      </c>
      <c r="K4907" s="803">
        <v>6</v>
      </c>
      <c r="L4907" s="803">
        <v>0</v>
      </c>
      <c r="M4907" s="804">
        <v>603801.5</v>
      </c>
      <c r="N4907" s="662">
        <v>489079.14</v>
      </c>
      <c r="O4907" s="662">
        <f t="shared" si="163"/>
        <v>114722.35999999999</v>
      </c>
      <c r="P4907" s="662">
        <f t="shared" si="164"/>
        <v>19.000012421300706</v>
      </c>
      <c r="Q4907" s="450" t="s">
        <v>18885</v>
      </c>
      <c r="R4907" s="450" t="s">
        <v>9001</v>
      </c>
      <c r="S4907" s="450" t="s">
        <v>18472</v>
      </c>
      <c r="T4907" s="458">
        <v>42696.2435594907</v>
      </c>
      <c r="U4907" s="450">
        <v>0</v>
      </c>
      <c r="V4907" s="458">
        <v>42710.250397916701</v>
      </c>
      <c r="W4907" s="458">
        <v>42711</v>
      </c>
      <c r="X4907" s="451" t="s">
        <v>18944</v>
      </c>
      <c r="Y4907" s="645">
        <v>489079.14</v>
      </c>
      <c r="Z4907" s="450" t="s">
        <v>18885</v>
      </c>
      <c r="AA4907" s="450" t="s">
        <v>9001</v>
      </c>
    </row>
    <row r="4908" spans="1:27" ht="135">
      <c r="A4908" s="475" t="s">
        <v>30630</v>
      </c>
      <c r="B4908" s="842" t="s">
        <v>17268</v>
      </c>
      <c r="C4908" s="639" t="s">
        <v>17269</v>
      </c>
      <c r="D4908" s="639" t="s">
        <v>261</v>
      </c>
      <c r="E4908" s="450" t="s">
        <v>18945</v>
      </c>
      <c r="F4908" s="840">
        <v>42674.384722222218</v>
      </c>
      <c r="G4908" s="458">
        <v>42691.429166666698</v>
      </c>
      <c r="H4908" s="451" t="s">
        <v>18946</v>
      </c>
      <c r="I4908" s="450" t="s">
        <v>14899</v>
      </c>
      <c r="J4908" s="803">
        <v>6</v>
      </c>
      <c r="K4908" s="803">
        <v>6</v>
      </c>
      <c r="L4908" s="803">
        <v>0</v>
      </c>
      <c r="M4908" s="804">
        <v>1256150</v>
      </c>
      <c r="N4908" s="662">
        <v>395724.41</v>
      </c>
      <c r="O4908" s="662">
        <f t="shared" si="163"/>
        <v>860425.59000000008</v>
      </c>
      <c r="P4908" s="662">
        <f t="shared" si="164"/>
        <v>68.497041754567533</v>
      </c>
      <c r="Q4908" s="450" t="s">
        <v>18947</v>
      </c>
      <c r="R4908" s="450" t="s">
        <v>18948</v>
      </c>
      <c r="S4908" s="450" t="s">
        <v>18949</v>
      </c>
      <c r="T4908" s="458">
        <v>42705.432097453697</v>
      </c>
      <c r="U4908" s="450">
        <v>0</v>
      </c>
      <c r="V4908" s="458">
        <v>42718.422219444401</v>
      </c>
      <c r="W4908" s="458">
        <v>42718.422219444401</v>
      </c>
      <c r="X4908" s="451" t="s">
        <v>18950</v>
      </c>
      <c r="Y4908" s="645">
        <v>395724.41</v>
      </c>
      <c r="Z4908" s="450" t="s">
        <v>18947</v>
      </c>
      <c r="AA4908" s="450" t="s">
        <v>18948</v>
      </c>
    </row>
    <row r="4909" spans="1:27" ht="135">
      <c r="A4909" s="475" t="s">
        <v>30631</v>
      </c>
      <c r="B4909" s="842" t="s">
        <v>17268</v>
      </c>
      <c r="C4909" s="639" t="s">
        <v>17269</v>
      </c>
      <c r="D4909" s="639" t="s">
        <v>261</v>
      </c>
      <c r="E4909" s="450" t="s">
        <v>18951</v>
      </c>
      <c r="F4909" s="840">
        <v>42676.657638888886</v>
      </c>
      <c r="G4909" s="458">
        <v>42696.334027777797</v>
      </c>
      <c r="H4909" s="451" t="s">
        <v>18952</v>
      </c>
      <c r="I4909" s="450" t="s">
        <v>18953</v>
      </c>
      <c r="J4909" s="803">
        <v>6</v>
      </c>
      <c r="K4909" s="803">
        <v>6</v>
      </c>
      <c r="L4909" s="803">
        <v>0</v>
      </c>
      <c r="M4909" s="804">
        <v>225247.6</v>
      </c>
      <c r="N4909" s="662">
        <v>146170</v>
      </c>
      <c r="O4909" s="662">
        <f t="shared" si="163"/>
        <v>79077.600000000006</v>
      </c>
      <c r="P4909" s="662">
        <f t="shared" si="164"/>
        <v>35.106966733496833</v>
      </c>
      <c r="Q4909" s="450" t="s">
        <v>1228</v>
      </c>
      <c r="R4909" s="450" t="s">
        <v>1229</v>
      </c>
      <c r="S4909" s="450" t="s">
        <v>18890</v>
      </c>
      <c r="T4909" s="458">
        <v>42709.403864699103</v>
      </c>
      <c r="U4909" s="450">
        <v>0</v>
      </c>
      <c r="V4909" s="458">
        <v>42723.2468329861</v>
      </c>
      <c r="W4909" s="458">
        <v>42723.2468329861</v>
      </c>
      <c r="X4909" s="451" t="s">
        <v>18954</v>
      </c>
      <c r="Y4909" s="645">
        <v>146170</v>
      </c>
      <c r="Z4909" s="450" t="s">
        <v>1228</v>
      </c>
      <c r="AA4909" s="450" t="s">
        <v>1229</v>
      </c>
    </row>
    <row r="4910" spans="1:27" ht="135">
      <c r="A4910" s="475" t="s">
        <v>30632</v>
      </c>
      <c r="B4910" s="842" t="s">
        <v>17268</v>
      </c>
      <c r="C4910" s="639" t="s">
        <v>17269</v>
      </c>
      <c r="D4910" s="639" t="s">
        <v>261</v>
      </c>
      <c r="E4910" s="450" t="s">
        <v>18955</v>
      </c>
      <c r="F4910" s="639" t="s">
        <v>17271</v>
      </c>
      <c r="G4910" s="458">
        <v>42516.57708333333</v>
      </c>
      <c r="H4910" s="451" t="s">
        <v>18956</v>
      </c>
      <c r="I4910" s="450" t="s">
        <v>18957</v>
      </c>
      <c r="J4910" s="803">
        <v>6</v>
      </c>
      <c r="K4910" s="803">
        <v>6</v>
      </c>
      <c r="L4910" s="803">
        <v>0</v>
      </c>
      <c r="M4910" s="804">
        <v>162382.82</v>
      </c>
      <c r="N4910" s="662">
        <v>89301.26</v>
      </c>
      <c r="O4910" s="662">
        <f t="shared" si="163"/>
        <v>73081.560000000012</v>
      </c>
      <c r="P4910" s="662">
        <f t="shared" si="164"/>
        <v>45.005721664397754</v>
      </c>
      <c r="Q4910" s="450" t="s">
        <v>18958</v>
      </c>
      <c r="R4910" s="450" t="s">
        <v>18959</v>
      </c>
      <c r="S4910" s="450" t="s">
        <v>18960</v>
      </c>
      <c r="T4910" s="458">
        <v>42529.708333333328</v>
      </c>
      <c r="U4910" s="450">
        <v>0</v>
      </c>
      <c r="V4910" s="458">
        <v>42543</v>
      </c>
      <c r="W4910" s="458">
        <v>42543.320833333331</v>
      </c>
      <c r="X4910" s="451" t="s">
        <v>18961</v>
      </c>
      <c r="Y4910" s="645">
        <v>89301.26</v>
      </c>
      <c r="Z4910" s="450" t="s">
        <v>18958</v>
      </c>
      <c r="AA4910" s="450" t="s">
        <v>18959</v>
      </c>
    </row>
    <row r="4911" spans="1:27" ht="135">
      <c r="A4911" s="475" t="s">
        <v>30633</v>
      </c>
      <c r="B4911" s="842" t="s">
        <v>17268</v>
      </c>
      <c r="C4911" s="639" t="s">
        <v>17269</v>
      </c>
      <c r="D4911" s="639" t="s">
        <v>261</v>
      </c>
      <c r="E4911" s="450" t="s">
        <v>18724</v>
      </c>
      <c r="F4911" s="639" t="s">
        <v>17271</v>
      </c>
      <c r="G4911" s="458">
        <v>42432.882638888885</v>
      </c>
      <c r="H4911" s="451" t="s">
        <v>18962</v>
      </c>
      <c r="I4911" s="450" t="s">
        <v>18726</v>
      </c>
      <c r="J4911" s="803">
        <v>7</v>
      </c>
      <c r="K4911" s="803">
        <v>7</v>
      </c>
      <c r="L4911" s="803">
        <v>0</v>
      </c>
      <c r="M4911" s="804">
        <v>1322500</v>
      </c>
      <c r="N4911" s="662">
        <v>985262.5</v>
      </c>
      <c r="O4911" s="662">
        <f t="shared" si="163"/>
        <v>337237.5</v>
      </c>
      <c r="P4911" s="662">
        <f t="shared" si="164"/>
        <v>25.5</v>
      </c>
      <c r="Q4911" s="450" t="s">
        <v>18085</v>
      </c>
      <c r="R4911" s="450" t="s">
        <v>18086</v>
      </c>
      <c r="S4911" s="450" t="s">
        <v>18087</v>
      </c>
      <c r="T4911" s="458">
        <v>42446.708333333328</v>
      </c>
      <c r="U4911" s="450">
        <v>0</v>
      </c>
      <c r="V4911" s="458">
        <v>42460</v>
      </c>
      <c r="W4911" s="458">
        <v>42460.354861111111</v>
      </c>
      <c r="X4911" s="451" t="s">
        <v>18963</v>
      </c>
      <c r="Y4911" s="645">
        <v>985262.5</v>
      </c>
      <c r="Z4911" s="450" t="s">
        <v>18085</v>
      </c>
      <c r="AA4911" s="450" t="s">
        <v>18086</v>
      </c>
    </row>
    <row r="4912" spans="1:27" ht="135">
      <c r="A4912" s="475" t="s">
        <v>30634</v>
      </c>
      <c r="B4912" s="842" t="s">
        <v>17268</v>
      </c>
      <c r="C4912" s="639" t="s">
        <v>17269</v>
      </c>
      <c r="D4912" s="639" t="s">
        <v>261</v>
      </c>
      <c r="E4912" s="450" t="s">
        <v>18964</v>
      </c>
      <c r="F4912" s="639" t="s">
        <v>18828</v>
      </c>
      <c r="G4912" s="458">
        <v>42487.798611111109</v>
      </c>
      <c r="H4912" s="451" t="s">
        <v>18965</v>
      </c>
      <c r="I4912" s="450" t="s">
        <v>1581</v>
      </c>
      <c r="J4912" s="803">
        <v>7</v>
      </c>
      <c r="K4912" s="803">
        <v>7</v>
      </c>
      <c r="L4912" s="803">
        <v>0</v>
      </c>
      <c r="M4912" s="804">
        <v>126614.3</v>
      </c>
      <c r="N4912" s="662">
        <v>55491.99</v>
      </c>
      <c r="O4912" s="662">
        <f t="shared" si="163"/>
        <v>71122.31</v>
      </c>
      <c r="P4912" s="662">
        <f t="shared" si="164"/>
        <v>56.172414964186508</v>
      </c>
      <c r="Q4912" s="450" t="s">
        <v>18912</v>
      </c>
      <c r="R4912" s="450" t="s">
        <v>18787</v>
      </c>
      <c r="S4912" s="450" t="s">
        <v>18788</v>
      </c>
      <c r="T4912" s="458">
        <v>42505.708333333328</v>
      </c>
      <c r="U4912" s="450">
        <v>0</v>
      </c>
      <c r="V4912" s="458">
        <v>42520</v>
      </c>
      <c r="W4912" s="458">
        <v>42520.245138888888</v>
      </c>
      <c r="X4912" s="451" t="s">
        <v>18966</v>
      </c>
      <c r="Y4912" s="645">
        <v>55491.99</v>
      </c>
      <c r="Z4912" s="450" t="s">
        <v>18914</v>
      </c>
      <c r="AA4912" s="450" t="s">
        <v>18787</v>
      </c>
    </row>
    <row r="4913" spans="1:27" ht="135">
      <c r="A4913" s="475" t="s">
        <v>30635</v>
      </c>
      <c r="B4913" s="842" t="s">
        <v>17268</v>
      </c>
      <c r="C4913" s="639" t="s">
        <v>17269</v>
      </c>
      <c r="D4913" s="639" t="s">
        <v>261</v>
      </c>
      <c r="E4913" s="450" t="s">
        <v>18967</v>
      </c>
      <c r="F4913" s="840">
        <v>42674.384722222218</v>
      </c>
      <c r="G4913" s="458">
        <v>42695.4819444444</v>
      </c>
      <c r="H4913" s="451" t="s">
        <v>18968</v>
      </c>
      <c r="I4913" s="450" t="s">
        <v>18969</v>
      </c>
      <c r="J4913" s="803">
        <v>7</v>
      </c>
      <c r="K4913" s="803">
        <v>7</v>
      </c>
      <c r="L4913" s="803">
        <v>0</v>
      </c>
      <c r="M4913" s="804">
        <v>57114</v>
      </c>
      <c r="N4913" s="662">
        <v>27103.03</v>
      </c>
      <c r="O4913" s="662">
        <f t="shared" si="163"/>
        <v>30010.97</v>
      </c>
      <c r="P4913" s="662">
        <f t="shared" si="164"/>
        <v>52.54573309521308</v>
      </c>
      <c r="Q4913" s="450" t="s">
        <v>17628</v>
      </c>
      <c r="R4913" s="450" t="s">
        <v>17629</v>
      </c>
      <c r="S4913" s="450" t="s">
        <v>17630</v>
      </c>
      <c r="T4913" s="458">
        <v>42709.407739930597</v>
      </c>
      <c r="U4913" s="450">
        <v>0</v>
      </c>
      <c r="V4913" s="458">
        <v>42723.233755439796</v>
      </c>
      <c r="W4913" s="458">
        <v>42723.233755439796</v>
      </c>
      <c r="X4913" s="451" t="s">
        <v>18970</v>
      </c>
      <c r="Y4913" s="645">
        <v>27103.03</v>
      </c>
      <c r="Z4913" s="450" t="s">
        <v>17628</v>
      </c>
      <c r="AA4913" s="450" t="s">
        <v>17629</v>
      </c>
    </row>
    <row r="4914" spans="1:27" ht="135">
      <c r="A4914" s="475" t="s">
        <v>30636</v>
      </c>
      <c r="B4914" s="842" t="s">
        <v>17268</v>
      </c>
      <c r="C4914" s="639" t="s">
        <v>17269</v>
      </c>
      <c r="D4914" s="639" t="s">
        <v>261</v>
      </c>
      <c r="E4914" s="450" t="s">
        <v>18971</v>
      </c>
      <c r="F4914" s="639" t="s">
        <v>17621</v>
      </c>
      <c r="G4914" s="458">
        <v>42587.44027777778</v>
      </c>
      <c r="H4914" s="451" t="s">
        <v>18972</v>
      </c>
      <c r="I4914" s="450" t="s">
        <v>18973</v>
      </c>
      <c r="J4914" s="803">
        <v>8</v>
      </c>
      <c r="K4914" s="803">
        <v>6</v>
      </c>
      <c r="L4914" s="803">
        <v>2</v>
      </c>
      <c r="M4914" s="804">
        <v>2636600</v>
      </c>
      <c r="N4914" s="662">
        <v>1327100</v>
      </c>
      <c r="O4914" s="662">
        <f t="shared" si="163"/>
        <v>1309500</v>
      </c>
      <c r="P4914" s="662">
        <f t="shared" si="164"/>
        <v>49.666236820147162</v>
      </c>
      <c r="Q4914" s="450" t="s">
        <v>18974</v>
      </c>
      <c r="R4914" s="450" t="s">
        <v>18975</v>
      </c>
      <c r="S4914" s="450" t="s">
        <v>18976</v>
      </c>
      <c r="T4914" s="458">
        <v>42600.708333333328</v>
      </c>
      <c r="U4914" s="450">
        <v>0</v>
      </c>
      <c r="V4914" s="458">
        <v>42613</v>
      </c>
      <c r="W4914" s="458">
        <v>42614.202777777777</v>
      </c>
      <c r="X4914" s="451" t="s">
        <v>18977</v>
      </c>
      <c r="Y4914" s="645">
        <v>1327100</v>
      </c>
      <c r="Z4914" s="450" t="s">
        <v>18974</v>
      </c>
      <c r="AA4914" s="450" t="s">
        <v>18975</v>
      </c>
    </row>
    <row r="4915" spans="1:27" ht="135">
      <c r="A4915" s="475" t="s">
        <v>30637</v>
      </c>
      <c r="B4915" s="842" t="s">
        <v>17268</v>
      </c>
      <c r="C4915" s="639" t="s">
        <v>17269</v>
      </c>
      <c r="D4915" s="639" t="s">
        <v>261</v>
      </c>
      <c r="E4915" s="450" t="s">
        <v>18978</v>
      </c>
      <c r="F4915" s="639" t="s">
        <v>613</v>
      </c>
      <c r="G4915" s="458">
        <v>42529.371527777774</v>
      </c>
      <c r="H4915" s="451" t="s">
        <v>18979</v>
      </c>
      <c r="I4915" s="450" t="s">
        <v>18980</v>
      </c>
      <c r="J4915" s="803">
        <v>8</v>
      </c>
      <c r="K4915" s="803">
        <v>8</v>
      </c>
      <c r="L4915" s="803">
        <v>0</v>
      </c>
      <c r="M4915" s="804">
        <v>43187.66</v>
      </c>
      <c r="N4915" s="662">
        <v>38360</v>
      </c>
      <c r="O4915" s="662">
        <f t="shared" si="163"/>
        <v>4827.6600000000035</v>
      </c>
      <c r="P4915" s="662">
        <f t="shared" si="164"/>
        <v>11.178331958712288</v>
      </c>
      <c r="Q4915" s="450" t="s">
        <v>18981</v>
      </c>
      <c r="R4915" s="450" t="s">
        <v>18982</v>
      </c>
      <c r="S4915" s="450" t="s">
        <v>18983</v>
      </c>
      <c r="T4915" s="458">
        <v>42543.708333333328</v>
      </c>
      <c r="U4915" s="450">
        <v>0</v>
      </c>
      <c r="V4915" s="458">
        <v>42555</v>
      </c>
      <c r="W4915" s="458">
        <v>42555.222222222219</v>
      </c>
      <c r="X4915" s="451" t="s">
        <v>18984</v>
      </c>
      <c r="Y4915" s="645">
        <v>38360</v>
      </c>
      <c r="Z4915" s="450" t="s">
        <v>18981</v>
      </c>
      <c r="AA4915" s="450" t="s">
        <v>18982</v>
      </c>
    </row>
    <row r="4916" spans="1:27" ht="135">
      <c r="A4916" s="475" t="s">
        <v>30638</v>
      </c>
      <c r="B4916" s="842" t="s">
        <v>17268</v>
      </c>
      <c r="C4916" s="842" t="s">
        <v>17269</v>
      </c>
      <c r="D4916" s="639" t="s">
        <v>261</v>
      </c>
      <c r="E4916" s="450" t="s">
        <v>18985</v>
      </c>
      <c r="F4916" s="639" t="s">
        <v>17582</v>
      </c>
      <c r="G4916" s="458">
        <v>42570.56527777778</v>
      </c>
      <c r="H4916" s="451" t="s">
        <v>18986</v>
      </c>
      <c r="I4916" s="450" t="s">
        <v>16603</v>
      </c>
      <c r="J4916" s="803">
        <v>8</v>
      </c>
      <c r="K4916" s="803">
        <v>8</v>
      </c>
      <c r="L4916" s="803">
        <v>0</v>
      </c>
      <c r="M4916" s="804">
        <v>1596532.84</v>
      </c>
      <c r="N4916" s="662">
        <v>918006.44</v>
      </c>
      <c r="O4916" s="662">
        <f t="shared" si="163"/>
        <v>678526.40000000014</v>
      </c>
      <c r="P4916" s="662">
        <f t="shared" si="164"/>
        <v>42.499996429763392</v>
      </c>
      <c r="Q4916" s="450" t="s">
        <v>18987</v>
      </c>
      <c r="R4916" s="450" t="s">
        <v>15585</v>
      </c>
      <c r="S4916" s="450" t="s">
        <v>18988</v>
      </c>
      <c r="T4916" s="458">
        <v>42583.708333333328</v>
      </c>
      <c r="U4916" s="450">
        <v>0</v>
      </c>
      <c r="V4916" s="458">
        <v>42599</v>
      </c>
      <c r="W4916" s="458">
        <v>42600.18472222222</v>
      </c>
      <c r="X4916" s="451" t="s">
        <v>18989</v>
      </c>
      <c r="Y4916" s="645">
        <v>918006.44</v>
      </c>
      <c r="Z4916" s="450" t="s">
        <v>18987</v>
      </c>
      <c r="AA4916" s="450" t="s">
        <v>15585</v>
      </c>
    </row>
    <row r="4917" spans="1:27" ht="135">
      <c r="A4917" s="475" t="s">
        <v>30639</v>
      </c>
      <c r="B4917" s="842" t="s">
        <v>17268</v>
      </c>
      <c r="C4917" s="842" t="s">
        <v>17269</v>
      </c>
      <c r="D4917" s="639" t="s">
        <v>261</v>
      </c>
      <c r="E4917" s="450" t="s">
        <v>18990</v>
      </c>
      <c r="F4917" s="639" t="s">
        <v>18991</v>
      </c>
      <c r="G4917" s="458">
        <v>42600.380555555552</v>
      </c>
      <c r="H4917" s="451" t="s">
        <v>18992</v>
      </c>
      <c r="I4917" s="450" t="s">
        <v>16603</v>
      </c>
      <c r="J4917" s="803">
        <v>8</v>
      </c>
      <c r="K4917" s="803">
        <v>8</v>
      </c>
      <c r="L4917" s="803">
        <v>0</v>
      </c>
      <c r="M4917" s="804">
        <v>1715219.81</v>
      </c>
      <c r="N4917" s="662">
        <v>1046284.01</v>
      </c>
      <c r="O4917" s="662">
        <f t="shared" si="163"/>
        <v>668935.80000000005</v>
      </c>
      <c r="P4917" s="662">
        <f t="shared" si="164"/>
        <v>39.000004320146004</v>
      </c>
      <c r="Q4917" s="450" t="s">
        <v>16573</v>
      </c>
      <c r="R4917" s="450" t="s">
        <v>15091</v>
      </c>
      <c r="S4917" s="450" t="s">
        <v>17574</v>
      </c>
      <c r="T4917" s="458">
        <v>42613.708333333328</v>
      </c>
      <c r="U4917" s="450">
        <v>0</v>
      </c>
      <c r="V4917" s="458">
        <v>42625</v>
      </c>
      <c r="W4917" s="458">
        <v>42625.341666666667</v>
      </c>
      <c r="X4917" s="451" t="s">
        <v>18993</v>
      </c>
      <c r="Y4917" s="645">
        <v>1046284.01</v>
      </c>
      <c r="Z4917" s="450" t="s">
        <v>16573</v>
      </c>
      <c r="AA4917" s="450" t="s">
        <v>15091</v>
      </c>
    </row>
    <row r="4918" spans="1:27" ht="135">
      <c r="A4918" s="475" t="s">
        <v>30640</v>
      </c>
      <c r="B4918" s="842" t="s">
        <v>17268</v>
      </c>
      <c r="C4918" s="842" t="s">
        <v>17269</v>
      </c>
      <c r="D4918" s="639" t="s">
        <v>261</v>
      </c>
      <c r="E4918" s="450" t="s">
        <v>18964</v>
      </c>
      <c r="F4918" s="639" t="s">
        <v>17625</v>
      </c>
      <c r="G4918" s="458">
        <v>42604.589583333334</v>
      </c>
      <c r="H4918" s="451" t="s">
        <v>18994</v>
      </c>
      <c r="I4918" s="450" t="s">
        <v>1581</v>
      </c>
      <c r="J4918" s="803">
        <v>8</v>
      </c>
      <c r="K4918" s="803">
        <v>8</v>
      </c>
      <c r="L4918" s="803">
        <v>0</v>
      </c>
      <c r="M4918" s="804">
        <v>153000</v>
      </c>
      <c r="N4918" s="662">
        <v>39663.57</v>
      </c>
      <c r="O4918" s="662">
        <f t="shared" si="163"/>
        <v>113336.43</v>
      </c>
      <c r="P4918" s="662">
        <f t="shared" si="164"/>
        <v>74.07609803921568</v>
      </c>
      <c r="Q4918" s="450" t="s">
        <v>18995</v>
      </c>
      <c r="R4918" s="450" t="s">
        <v>18787</v>
      </c>
      <c r="S4918" s="450" t="s">
        <v>18996</v>
      </c>
      <c r="T4918" s="458">
        <v>42617.708333333328</v>
      </c>
      <c r="U4918" s="450">
        <v>0</v>
      </c>
      <c r="V4918" s="458">
        <v>42632</v>
      </c>
      <c r="W4918" s="458">
        <v>42633.07430555555</v>
      </c>
      <c r="X4918" s="451" t="s">
        <v>18997</v>
      </c>
      <c r="Y4918" s="645">
        <v>39663.57</v>
      </c>
      <c r="Z4918" s="450" t="s">
        <v>18914</v>
      </c>
      <c r="AA4918" s="450" t="s">
        <v>18787</v>
      </c>
    </row>
    <row r="4919" spans="1:27" ht="135">
      <c r="A4919" s="475" t="s">
        <v>30641</v>
      </c>
      <c r="B4919" s="842" t="s">
        <v>17268</v>
      </c>
      <c r="C4919" s="842" t="s">
        <v>17269</v>
      </c>
      <c r="D4919" s="639" t="s">
        <v>261</v>
      </c>
      <c r="E4919" s="450" t="s">
        <v>18998</v>
      </c>
      <c r="F4919" s="639" t="s">
        <v>18999</v>
      </c>
      <c r="G4919" s="458">
        <v>42621.513194444444</v>
      </c>
      <c r="H4919" s="451" t="s">
        <v>19000</v>
      </c>
      <c r="I4919" s="450" t="s">
        <v>16876</v>
      </c>
      <c r="J4919" s="803">
        <v>8</v>
      </c>
      <c r="K4919" s="803">
        <v>8</v>
      </c>
      <c r="L4919" s="803">
        <v>0</v>
      </c>
      <c r="M4919" s="804">
        <v>1178450</v>
      </c>
      <c r="N4919" s="662">
        <v>586191.71</v>
      </c>
      <c r="O4919" s="662">
        <f t="shared" si="163"/>
        <v>592258.29</v>
      </c>
      <c r="P4919" s="662">
        <f t="shared" si="164"/>
        <v>50.257396580253726</v>
      </c>
      <c r="Q4919" s="450" t="s">
        <v>19001</v>
      </c>
      <c r="R4919" s="450" t="s">
        <v>19002</v>
      </c>
      <c r="S4919" s="450" t="s">
        <v>19003</v>
      </c>
      <c r="T4919" s="458">
        <v>42635.708333333328</v>
      </c>
      <c r="U4919" s="450">
        <v>0</v>
      </c>
      <c r="V4919" s="458">
        <v>42653</v>
      </c>
      <c r="W4919" s="458">
        <v>42653.16805555555</v>
      </c>
      <c r="X4919" s="451" t="s">
        <v>19004</v>
      </c>
      <c r="Y4919" s="645">
        <v>586191.71</v>
      </c>
      <c r="Z4919" s="450" t="s">
        <v>19001</v>
      </c>
      <c r="AA4919" s="450" t="s">
        <v>19002</v>
      </c>
    </row>
    <row r="4920" spans="1:27" ht="135">
      <c r="A4920" s="475" t="s">
        <v>30642</v>
      </c>
      <c r="B4920" s="842" t="s">
        <v>17268</v>
      </c>
      <c r="C4920" s="842" t="s">
        <v>17269</v>
      </c>
      <c r="D4920" s="639" t="s">
        <v>261</v>
      </c>
      <c r="E4920" s="450" t="s">
        <v>19005</v>
      </c>
      <c r="F4920" s="840">
        <v>42671.410416666666</v>
      </c>
      <c r="G4920" s="458">
        <v>42683.409027777801</v>
      </c>
      <c r="H4920" s="451" t="s">
        <v>19006</v>
      </c>
      <c r="I4920" s="450" t="s">
        <v>2249</v>
      </c>
      <c r="J4920" s="803">
        <v>8</v>
      </c>
      <c r="K4920" s="803">
        <v>8</v>
      </c>
      <c r="L4920" s="803">
        <v>0</v>
      </c>
      <c r="M4920" s="804">
        <v>350319</v>
      </c>
      <c r="N4920" s="662">
        <v>166548.4</v>
      </c>
      <c r="O4920" s="662">
        <f t="shared" si="163"/>
        <v>183770.6</v>
      </c>
      <c r="P4920" s="662">
        <f t="shared" si="164"/>
        <v>52.458073926906621</v>
      </c>
      <c r="Q4920" s="450" t="s">
        <v>18295</v>
      </c>
      <c r="R4920" s="450" t="s">
        <v>18086</v>
      </c>
      <c r="S4920" s="450" t="s">
        <v>18087</v>
      </c>
      <c r="T4920" s="458">
        <v>42702.260674224497</v>
      </c>
      <c r="U4920" s="450">
        <v>0</v>
      </c>
      <c r="V4920" s="458">
        <v>42717.468564583301</v>
      </c>
      <c r="W4920" s="458">
        <v>42719</v>
      </c>
      <c r="X4920" s="451" t="s">
        <v>19007</v>
      </c>
      <c r="Y4920" s="645">
        <v>166548.4</v>
      </c>
      <c r="Z4920" s="450" t="s">
        <v>18295</v>
      </c>
      <c r="AA4920" s="450" t="s">
        <v>18086</v>
      </c>
    </row>
    <row r="4921" spans="1:27" ht="135">
      <c r="A4921" s="475" t="s">
        <v>30643</v>
      </c>
      <c r="B4921" s="842" t="s">
        <v>17268</v>
      </c>
      <c r="C4921" s="843" t="s">
        <v>17269</v>
      </c>
      <c r="D4921" s="844" t="s">
        <v>261</v>
      </c>
      <c r="E4921" s="845" t="s">
        <v>18752</v>
      </c>
      <c r="F4921" s="844" t="s">
        <v>17271</v>
      </c>
      <c r="G4921" s="846">
        <v>42403.793749999997</v>
      </c>
      <c r="H4921" s="847" t="s">
        <v>19008</v>
      </c>
      <c r="I4921" s="845" t="s">
        <v>19009</v>
      </c>
      <c r="J4921" s="848">
        <v>9</v>
      </c>
      <c r="K4921" s="848">
        <v>9</v>
      </c>
      <c r="L4921" s="848">
        <v>0</v>
      </c>
      <c r="M4921" s="849">
        <v>1645875</v>
      </c>
      <c r="N4921" s="850">
        <v>835126.83</v>
      </c>
      <c r="O4921" s="850">
        <f t="shared" si="163"/>
        <v>810748.17</v>
      </c>
      <c r="P4921" s="850">
        <f t="shared" si="164"/>
        <v>49.259401230348601</v>
      </c>
      <c r="Q4921" s="845" t="s">
        <v>19010</v>
      </c>
      <c r="R4921" s="845" t="s">
        <v>18959</v>
      </c>
      <c r="S4921" s="845" t="s">
        <v>18960</v>
      </c>
      <c r="T4921" s="846">
        <v>42418.708333333328</v>
      </c>
      <c r="U4921" s="845">
        <v>0</v>
      </c>
      <c r="V4921" s="846">
        <v>42431</v>
      </c>
      <c r="W4921" s="846">
        <v>42431.103472222218</v>
      </c>
      <c r="X4921" s="847" t="s">
        <v>19011</v>
      </c>
      <c r="Y4921" s="851">
        <v>835126.83</v>
      </c>
      <c r="Z4921" s="845" t="s">
        <v>19012</v>
      </c>
      <c r="AA4921" s="845" t="s">
        <v>18959</v>
      </c>
    </row>
    <row r="4922" spans="1:27" ht="135">
      <c r="A4922" s="475" t="s">
        <v>30644</v>
      </c>
      <c r="B4922" s="842" t="s">
        <v>17268</v>
      </c>
      <c r="C4922" s="842" t="s">
        <v>17269</v>
      </c>
      <c r="D4922" s="639" t="s">
        <v>261</v>
      </c>
      <c r="E4922" s="450" t="s">
        <v>19013</v>
      </c>
      <c r="F4922" s="639" t="s">
        <v>18991</v>
      </c>
      <c r="G4922" s="458">
        <v>42599.615972222222</v>
      </c>
      <c r="H4922" s="451" t="s">
        <v>19014</v>
      </c>
      <c r="I4922" s="450" t="s">
        <v>16603</v>
      </c>
      <c r="J4922" s="803">
        <v>9</v>
      </c>
      <c r="K4922" s="803">
        <v>9</v>
      </c>
      <c r="L4922" s="803">
        <v>0</v>
      </c>
      <c r="M4922" s="804">
        <v>4275116.9400000004</v>
      </c>
      <c r="N4922" s="662">
        <v>2086839.32</v>
      </c>
      <c r="O4922" s="662">
        <f t="shared" si="163"/>
        <v>2188277.62</v>
      </c>
      <c r="P4922" s="662">
        <f t="shared" si="164"/>
        <v>51.186380412789362</v>
      </c>
      <c r="Q4922" s="450" t="s">
        <v>18987</v>
      </c>
      <c r="R4922" s="450" t="s">
        <v>15585</v>
      </c>
      <c r="S4922" s="450" t="s">
        <v>18988</v>
      </c>
      <c r="T4922" s="458">
        <v>42624.708333333328</v>
      </c>
      <c r="U4922" s="450">
        <v>0</v>
      </c>
      <c r="V4922" s="458">
        <v>42641</v>
      </c>
      <c r="W4922" s="458">
        <v>42642.158333333333</v>
      </c>
      <c r="X4922" s="451" t="s">
        <v>19015</v>
      </c>
      <c r="Y4922" s="645">
        <v>2086839.32</v>
      </c>
      <c r="Z4922" s="450" t="s">
        <v>18987</v>
      </c>
      <c r="AA4922" s="450" t="s">
        <v>15585</v>
      </c>
    </row>
    <row r="4923" spans="1:27" ht="135">
      <c r="A4923" s="475" t="s">
        <v>30645</v>
      </c>
      <c r="B4923" s="842" t="s">
        <v>17268</v>
      </c>
      <c r="C4923" s="852" t="s">
        <v>17269</v>
      </c>
      <c r="D4923" s="853" t="s">
        <v>261</v>
      </c>
      <c r="E4923" s="854" t="s">
        <v>19016</v>
      </c>
      <c r="F4923" s="855">
        <v>42671.410416666666</v>
      </c>
      <c r="G4923" s="856">
        <v>42683.420138888898</v>
      </c>
      <c r="H4923" s="857" t="s">
        <v>19017</v>
      </c>
      <c r="I4923" s="854" t="s">
        <v>19018</v>
      </c>
      <c r="J4923" s="858">
        <v>9</v>
      </c>
      <c r="K4923" s="858">
        <v>9</v>
      </c>
      <c r="L4923" s="858">
        <v>0</v>
      </c>
      <c r="M4923" s="859">
        <v>708489</v>
      </c>
      <c r="N4923" s="860">
        <v>279853.05</v>
      </c>
      <c r="O4923" s="860">
        <f t="shared" si="163"/>
        <v>428635.95</v>
      </c>
      <c r="P4923" s="860">
        <f t="shared" si="164"/>
        <v>60.50001482027244</v>
      </c>
      <c r="Q4923" s="854" t="s">
        <v>18295</v>
      </c>
      <c r="R4923" s="854" t="s">
        <v>18086</v>
      </c>
      <c r="S4923" s="854" t="s">
        <v>18087</v>
      </c>
      <c r="T4923" s="856">
        <v>42696.259980439798</v>
      </c>
      <c r="U4923" s="854">
        <v>0</v>
      </c>
      <c r="V4923" s="856">
        <v>42710.198510995397</v>
      </c>
      <c r="W4923" s="856">
        <v>42711</v>
      </c>
      <c r="X4923" s="857" t="s">
        <v>19019</v>
      </c>
      <c r="Y4923" s="861">
        <v>279853.05</v>
      </c>
      <c r="Z4923" s="854" t="s">
        <v>18295</v>
      </c>
      <c r="AA4923" s="862" t="s">
        <v>18086</v>
      </c>
    </row>
    <row r="4924" spans="1:27" ht="135">
      <c r="A4924" s="475" t="s">
        <v>30646</v>
      </c>
      <c r="B4924" s="852" t="s">
        <v>17268</v>
      </c>
      <c r="C4924" s="509" t="s">
        <v>17269</v>
      </c>
      <c r="D4924" s="509" t="s">
        <v>261</v>
      </c>
      <c r="E4924" s="438" t="s">
        <v>19020</v>
      </c>
      <c r="F4924" s="509" t="s">
        <v>17514</v>
      </c>
      <c r="G4924" s="439">
        <v>42530.63958333333</v>
      </c>
      <c r="H4924" s="823" t="s">
        <v>19021</v>
      </c>
      <c r="I4924" s="438" t="s">
        <v>16603</v>
      </c>
      <c r="J4924" s="824">
        <v>10</v>
      </c>
      <c r="K4924" s="824">
        <v>10</v>
      </c>
      <c r="L4924" s="824">
        <v>0</v>
      </c>
      <c r="M4924" s="825">
        <v>2082387.69</v>
      </c>
      <c r="N4924" s="826">
        <v>1175439.95</v>
      </c>
      <c r="O4924" s="826">
        <f t="shared" si="163"/>
        <v>906947.74</v>
      </c>
      <c r="P4924" s="826">
        <f t="shared" si="164"/>
        <v>43.553260728313276</v>
      </c>
      <c r="Q4924" s="438" t="s">
        <v>19022</v>
      </c>
      <c r="R4924" s="438" t="s">
        <v>19023</v>
      </c>
      <c r="S4924" s="438" t="s">
        <v>19024</v>
      </c>
      <c r="T4924" s="439">
        <v>42543.708333333328</v>
      </c>
      <c r="U4924" s="438">
        <v>0</v>
      </c>
      <c r="V4924" s="439">
        <v>42557</v>
      </c>
      <c r="W4924" s="439">
        <v>42557.088888888888</v>
      </c>
      <c r="X4924" s="823" t="s">
        <v>19025</v>
      </c>
      <c r="Y4924" s="827">
        <v>1175439.95</v>
      </c>
      <c r="Z4924" s="438" t="s">
        <v>19022</v>
      </c>
      <c r="AA4924" s="443" t="s">
        <v>19023</v>
      </c>
    </row>
    <row r="4925" spans="1:27" ht="135">
      <c r="A4925" s="475" t="s">
        <v>30647</v>
      </c>
      <c r="B4925" s="1183" t="s">
        <v>17268</v>
      </c>
      <c r="C4925" s="509" t="s">
        <v>17269</v>
      </c>
      <c r="D4925" s="509" t="s">
        <v>261</v>
      </c>
      <c r="E4925" s="438" t="s">
        <v>19026</v>
      </c>
      <c r="F4925" s="829">
        <v>42671.410416666666</v>
      </c>
      <c r="G4925" s="439">
        <v>42683.381944444402</v>
      </c>
      <c r="H4925" s="823" t="s">
        <v>19027</v>
      </c>
      <c r="I4925" s="438" t="s">
        <v>1261</v>
      </c>
      <c r="J4925" s="824">
        <v>10</v>
      </c>
      <c r="K4925" s="824">
        <v>10</v>
      </c>
      <c r="L4925" s="824">
        <v>0</v>
      </c>
      <c r="M4925" s="825">
        <v>403000</v>
      </c>
      <c r="N4925" s="826">
        <v>114855</v>
      </c>
      <c r="O4925" s="826">
        <f t="shared" si="163"/>
        <v>288145</v>
      </c>
      <c r="P4925" s="826">
        <f t="shared" si="164"/>
        <v>71.5</v>
      </c>
      <c r="Q4925" s="438" t="s">
        <v>18786</v>
      </c>
      <c r="R4925" s="438" t="s">
        <v>18787</v>
      </c>
      <c r="S4925" s="438" t="s">
        <v>18788</v>
      </c>
      <c r="T4925" s="439">
        <v>42696.265584756897</v>
      </c>
      <c r="U4925" s="438">
        <v>0</v>
      </c>
      <c r="V4925" s="439">
        <v>42710.2433711458</v>
      </c>
      <c r="W4925" s="439">
        <v>42711</v>
      </c>
      <c r="X4925" s="823" t="s">
        <v>19028</v>
      </c>
      <c r="Y4925" s="827">
        <v>114855</v>
      </c>
      <c r="Z4925" s="438" t="s">
        <v>18786</v>
      </c>
      <c r="AA4925" s="443" t="s">
        <v>18787</v>
      </c>
    </row>
    <row r="4926" spans="1:27" ht="135">
      <c r="A4926" s="475" t="s">
        <v>30648</v>
      </c>
      <c r="B4926" s="1183" t="s">
        <v>17268</v>
      </c>
      <c r="C4926" s="509" t="s">
        <v>17269</v>
      </c>
      <c r="D4926" s="509" t="s">
        <v>261</v>
      </c>
      <c r="E4926" s="438" t="s">
        <v>19029</v>
      </c>
      <c r="F4926" s="829">
        <v>42671.410416666666</v>
      </c>
      <c r="G4926" s="439">
        <v>42683.449305555601</v>
      </c>
      <c r="H4926" s="823" t="s">
        <v>19030</v>
      </c>
      <c r="I4926" s="438" t="s">
        <v>1235</v>
      </c>
      <c r="J4926" s="824">
        <v>10</v>
      </c>
      <c r="K4926" s="824">
        <v>10</v>
      </c>
      <c r="L4926" s="824">
        <v>0</v>
      </c>
      <c r="M4926" s="825">
        <v>292677</v>
      </c>
      <c r="N4926" s="826">
        <v>219507.55</v>
      </c>
      <c r="O4926" s="826">
        <f t="shared" si="163"/>
        <v>73169.450000000012</v>
      </c>
      <c r="P4926" s="826">
        <f t="shared" si="164"/>
        <v>25.000068334717113</v>
      </c>
      <c r="Q4926" s="438" t="s">
        <v>19031</v>
      </c>
      <c r="R4926" s="438" t="s">
        <v>1237</v>
      </c>
      <c r="S4926" s="438" t="s">
        <v>18687</v>
      </c>
      <c r="T4926" s="439">
        <v>42696.250860069398</v>
      </c>
      <c r="U4926" s="438">
        <v>0</v>
      </c>
      <c r="V4926" s="439">
        <v>42710.262826157399</v>
      </c>
      <c r="W4926" s="439">
        <v>42710</v>
      </c>
      <c r="X4926" s="823" t="s">
        <v>19032</v>
      </c>
      <c r="Y4926" s="827">
        <v>219507.55</v>
      </c>
      <c r="Z4926" s="438" t="s">
        <v>19031</v>
      </c>
      <c r="AA4926" s="443" t="s">
        <v>1237</v>
      </c>
    </row>
    <row r="4927" spans="1:27" ht="135">
      <c r="A4927" s="475" t="s">
        <v>30649</v>
      </c>
      <c r="B4927" s="1183" t="s">
        <v>17268</v>
      </c>
      <c r="C4927" s="509" t="s">
        <v>17269</v>
      </c>
      <c r="D4927" s="509" t="s">
        <v>261</v>
      </c>
      <c r="E4927" s="438" t="s">
        <v>19033</v>
      </c>
      <c r="F4927" s="509" t="s">
        <v>11602</v>
      </c>
      <c r="G4927" s="439">
        <v>42479.866666666661</v>
      </c>
      <c r="H4927" s="823" t="s">
        <v>19034</v>
      </c>
      <c r="I4927" s="438" t="s">
        <v>19035</v>
      </c>
      <c r="J4927" s="824">
        <v>11</v>
      </c>
      <c r="K4927" s="824">
        <v>11</v>
      </c>
      <c r="L4927" s="824">
        <v>0</v>
      </c>
      <c r="M4927" s="825">
        <v>820382.46</v>
      </c>
      <c r="N4927" s="826">
        <v>546889.56999999995</v>
      </c>
      <c r="O4927" s="826">
        <f t="shared" si="163"/>
        <v>273492.89</v>
      </c>
      <c r="P4927" s="826">
        <f t="shared" si="164"/>
        <v>33.337242485657242</v>
      </c>
      <c r="Q4927" s="438" t="s">
        <v>3008</v>
      </c>
      <c r="R4927" s="438" t="s">
        <v>3009</v>
      </c>
      <c r="S4927" s="438" t="s">
        <v>19036</v>
      </c>
      <c r="T4927" s="439">
        <v>42494.708333333328</v>
      </c>
      <c r="U4927" s="438">
        <v>0</v>
      </c>
      <c r="V4927" s="439">
        <v>42506</v>
      </c>
      <c r="W4927" s="439">
        <v>42507.071527777778</v>
      </c>
      <c r="X4927" s="823" t="s">
        <v>19037</v>
      </c>
      <c r="Y4927" s="827">
        <v>546889.56999999995</v>
      </c>
      <c r="Z4927" s="438" t="s">
        <v>3008</v>
      </c>
      <c r="AA4927" s="443" t="s">
        <v>3009</v>
      </c>
    </row>
    <row r="4928" spans="1:27" ht="135">
      <c r="A4928" s="475" t="s">
        <v>30650</v>
      </c>
      <c r="B4928" s="1183" t="s">
        <v>17268</v>
      </c>
      <c r="C4928" s="509" t="s">
        <v>17269</v>
      </c>
      <c r="D4928" s="509" t="s">
        <v>261</v>
      </c>
      <c r="E4928" s="438" t="s">
        <v>19038</v>
      </c>
      <c r="F4928" s="509" t="s">
        <v>11654</v>
      </c>
      <c r="G4928" s="439">
        <v>42475.88680555555</v>
      </c>
      <c r="H4928" s="823" t="s">
        <v>19039</v>
      </c>
      <c r="I4928" s="438" t="s">
        <v>19040</v>
      </c>
      <c r="J4928" s="824">
        <v>11</v>
      </c>
      <c r="K4928" s="824">
        <v>11</v>
      </c>
      <c r="L4928" s="824">
        <v>0</v>
      </c>
      <c r="M4928" s="825">
        <v>2110777.0099999998</v>
      </c>
      <c r="N4928" s="826">
        <v>942248.87</v>
      </c>
      <c r="O4928" s="826">
        <f t="shared" si="163"/>
        <v>1168528.1399999997</v>
      </c>
      <c r="P4928" s="826">
        <f t="shared" si="164"/>
        <v>55.360094148457669</v>
      </c>
      <c r="Q4928" s="438" t="s">
        <v>16573</v>
      </c>
      <c r="R4928" s="438" t="s">
        <v>15091</v>
      </c>
      <c r="S4928" s="438"/>
      <c r="T4928" s="439">
        <v>42493.708333333328</v>
      </c>
      <c r="U4928" s="438">
        <v>0</v>
      </c>
      <c r="V4928" s="439">
        <v>42506</v>
      </c>
      <c r="W4928" s="439">
        <v>42507.099305555552</v>
      </c>
      <c r="X4928" s="823" t="s">
        <v>19041</v>
      </c>
      <c r="Y4928" s="827">
        <v>942248.87</v>
      </c>
      <c r="Z4928" s="438" t="s">
        <v>16573</v>
      </c>
      <c r="AA4928" s="443" t="s">
        <v>15091</v>
      </c>
    </row>
    <row r="4929" spans="1:27" ht="135">
      <c r="A4929" s="475" t="s">
        <v>30651</v>
      </c>
      <c r="B4929" s="1183" t="s">
        <v>17268</v>
      </c>
      <c r="C4929" s="509" t="s">
        <v>17269</v>
      </c>
      <c r="D4929" s="509" t="s">
        <v>261</v>
      </c>
      <c r="E4929" s="438" t="s">
        <v>19042</v>
      </c>
      <c r="F4929" s="509" t="s">
        <v>18861</v>
      </c>
      <c r="G4929" s="439">
        <v>42640.584722222222</v>
      </c>
      <c r="H4929" s="823" t="s">
        <v>19043</v>
      </c>
      <c r="I4929" s="438" t="s">
        <v>19044</v>
      </c>
      <c r="J4929" s="824">
        <v>12</v>
      </c>
      <c r="K4929" s="824">
        <v>12</v>
      </c>
      <c r="L4929" s="824">
        <v>0</v>
      </c>
      <c r="M4929" s="825">
        <v>233500</v>
      </c>
      <c r="N4929" s="826">
        <v>166952.20000000001</v>
      </c>
      <c r="O4929" s="826">
        <f t="shared" si="163"/>
        <v>66547.799999999988</v>
      </c>
      <c r="P4929" s="826">
        <f t="shared" si="164"/>
        <v>28.500128479657384</v>
      </c>
      <c r="Q4929" s="438" t="s">
        <v>18085</v>
      </c>
      <c r="R4929" s="438" t="s">
        <v>18086</v>
      </c>
      <c r="S4929" s="438" t="s">
        <v>18087</v>
      </c>
      <c r="T4929" s="439">
        <v>42653.708333333328</v>
      </c>
      <c r="U4929" s="438">
        <v>0</v>
      </c>
      <c r="V4929" s="439">
        <v>42667</v>
      </c>
      <c r="W4929" s="439">
        <v>42667.320138888885</v>
      </c>
      <c r="X4929" s="823" t="s">
        <v>19045</v>
      </c>
      <c r="Y4929" s="827">
        <v>166952.20000000001</v>
      </c>
      <c r="Z4929" s="438" t="s">
        <v>18085</v>
      </c>
      <c r="AA4929" s="443" t="s">
        <v>18086</v>
      </c>
    </row>
    <row r="4930" spans="1:27" ht="135">
      <c r="A4930" s="475" t="s">
        <v>30652</v>
      </c>
      <c r="B4930" s="1183" t="s">
        <v>17268</v>
      </c>
      <c r="C4930" s="509" t="s">
        <v>17269</v>
      </c>
      <c r="D4930" s="509" t="s">
        <v>261</v>
      </c>
      <c r="E4930" s="438" t="s">
        <v>19046</v>
      </c>
      <c r="F4930" s="829">
        <v>42683</v>
      </c>
      <c r="G4930" s="439">
        <v>42703.459027777797</v>
      </c>
      <c r="H4930" s="823" t="s">
        <v>19047</v>
      </c>
      <c r="I4930" s="438" t="s">
        <v>14570</v>
      </c>
      <c r="J4930" s="824">
        <v>14</v>
      </c>
      <c r="K4930" s="824">
        <v>4</v>
      </c>
      <c r="L4930" s="824">
        <v>10</v>
      </c>
      <c r="M4930" s="825">
        <v>1891201.53</v>
      </c>
      <c r="N4930" s="826">
        <v>1881745.52</v>
      </c>
      <c r="O4930" s="826">
        <f t="shared" si="163"/>
        <v>9456.0100000000093</v>
      </c>
      <c r="P4930" s="826">
        <f t="shared" si="164"/>
        <v>0.50000012425962925</v>
      </c>
      <c r="Q4930" s="438" t="s">
        <v>19048</v>
      </c>
      <c r="R4930" s="438" t="s">
        <v>15091</v>
      </c>
      <c r="S4930" s="438" t="s">
        <v>19049</v>
      </c>
      <c r="T4930" s="439">
        <v>42716.485898761603</v>
      </c>
      <c r="U4930" s="438">
        <v>0</v>
      </c>
      <c r="V4930" s="439">
        <v>42727.243143090302</v>
      </c>
      <c r="W4930" s="439">
        <v>42727.243143090302</v>
      </c>
      <c r="X4930" s="823" t="s">
        <v>19050</v>
      </c>
      <c r="Y4930" s="827">
        <v>1881745.52</v>
      </c>
      <c r="Z4930" s="438" t="s">
        <v>19048</v>
      </c>
      <c r="AA4930" s="443" t="s">
        <v>15091</v>
      </c>
    </row>
    <row r="4931" spans="1:27" ht="135">
      <c r="A4931" s="475" t="s">
        <v>30653</v>
      </c>
      <c r="B4931" s="1183" t="s">
        <v>17268</v>
      </c>
      <c r="C4931" s="509" t="s">
        <v>17269</v>
      </c>
      <c r="D4931" s="509" t="s">
        <v>261</v>
      </c>
      <c r="E4931" s="438" t="s">
        <v>19051</v>
      </c>
      <c r="F4931" s="509" t="s">
        <v>18861</v>
      </c>
      <c r="G4931" s="439">
        <v>42640.581944444442</v>
      </c>
      <c r="H4931" s="823" t="s">
        <v>19052</v>
      </c>
      <c r="I4931" s="438" t="s">
        <v>19053</v>
      </c>
      <c r="J4931" s="824">
        <v>14</v>
      </c>
      <c r="K4931" s="824">
        <v>14</v>
      </c>
      <c r="L4931" s="824">
        <v>0</v>
      </c>
      <c r="M4931" s="825">
        <v>312200</v>
      </c>
      <c r="N4931" s="826">
        <v>160210.32</v>
      </c>
      <c r="O4931" s="826">
        <f t="shared" si="163"/>
        <v>151989.68</v>
      </c>
      <c r="P4931" s="826">
        <f t="shared" si="164"/>
        <v>48.683433696348494</v>
      </c>
      <c r="Q4931" s="438" t="s">
        <v>18085</v>
      </c>
      <c r="R4931" s="438" t="s">
        <v>18086</v>
      </c>
      <c r="S4931" s="438" t="s">
        <v>18087</v>
      </c>
      <c r="T4931" s="439">
        <v>42653.708333333328</v>
      </c>
      <c r="U4931" s="438">
        <v>0</v>
      </c>
      <c r="V4931" s="439">
        <v>42667</v>
      </c>
      <c r="W4931" s="439">
        <v>42667.238888888889</v>
      </c>
      <c r="X4931" s="823" t="s">
        <v>19054</v>
      </c>
      <c r="Y4931" s="827">
        <v>160210.32</v>
      </c>
      <c r="Z4931" s="438" t="s">
        <v>18085</v>
      </c>
      <c r="AA4931" s="443" t="s">
        <v>18086</v>
      </c>
    </row>
    <row r="4932" spans="1:27" ht="135">
      <c r="A4932" s="475" t="s">
        <v>30654</v>
      </c>
      <c r="B4932" s="1183" t="s">
        <v>17268</v>
      </c>
      <c r="C4932" s="509" t="s">
        <v>17269</v>
      </c>
      <c r="D4932" s="509" t="s">
        <v>261</v>
      </c>
      <c r="E4932" s="438" t="s">
        <v>19055</v>
      </c>
      <c r="F4932" s="509" t="s">
        <v>18112</v>
      </c>
      <c r="G4932" s="439">
        <v>42451.707638888889</v>
      </c>
      <c r="H4932" s="823" t="s">
        <v>19056</v>
      </c>
      <c r="I4932" s="438" t="s">
        <v>19057</v>
      </c>
      <c r="J4932" s="824">
        <v>16</v>
      </c>
      <c r="K4932" s="824">
        <v>16</v>
      </c>
      <c r="L4932" s="824">
        <v>0</v>
      </c>
      <c r="M4932" s="825">
        <v>290132.46000000002</v>
      </c>
      <c r="N4932" s="826">
        <v>46750</v>
      </c>
      <c r="O4932" s="826">
        <f t="shared" si="163"/>
        <v>243382.46000000002</v>
      </c>
      <c r="P4932" s="826">
        <f t="shared" si="164"/>
        <v>83.886670247100241</v>
      </c>
      <c r="Q4932" s="438" t="s">
        <v>19058</v>
      </c>
      <c r="R4932" s="438" t="s">
        <v>19059</v>
      </c>
      <c r="S4932" s="438" t="s">
        <v>19060</v>
      </c>
      <c r="T4932" s="439">
        <v>42464.708333333328</v>
      </c>
      <c r="U4932" s="438">
        <v>0</v>
      </c>
      <c r="V4932" s="439">
        <v>42478</v>
      </c>
      <c r="W4932" s="439">
        <v>42478.240972222222</v>
      </c>
      <c r="X4932" s="823" t="s">
        <v>19061</v>
      </c>
      <c r="Y4932" s="827">
        <v>46750</v>
      </c>
      <c r="Z4932" s="438" t="s">
        <v>19058</v>
      </c>
      <c r="AA4932" s="443" t="s">
        <v>19059</v>
      </c>
    </row>
    <row r="4933" spans="1:27" ht="135">
      <c r="A4933" s="475" t="s">
        <v>30655</v>
      </c>
      <c r="B4933" s="1184" t="s">
        <v>17268</v>
      </c>
      <c r="C4933" s="834" t="s">
        <v>17269</v>
      </c>
      <c r="D4933" s="834" t="s">
        <v>261</v>
      </c>
      <c r="E4933" s="444" t="s">
        <v>19062</v>
      </c>
      <c r="F4933" s="834" t="s">
        <v>11659</v>
      </c>
      <c r="G4933" s="445">
        <v>42527.524305555555</v>
      </c>
      <c r="H4933" s="449" t="s">
        <v>19063</v>
      </c>
      <c r="I4933" s="444" t="s">
        <v>19064</v>
      </c>
      <c r="J4933" s="835">
        <v>17</v>
      </c>
      <c r="K4933" s="835">
        <v>10</v>
      </c>
      <c r="L4933" s="835">
        <v>7</v>
      </c>
      <c r="M4933" s="836">
        <v>4199999.99</v>
      </c>
      <c r="N4933" s="837">
        <v>1101000</v>
      </c>
      <c r="O4933" s="837">
        <f t="shared" si="163"/>
        <v>3098999.99</v>
      </c>
      <c r="P4933" s="837">
        <f t="shared" si="164"/>
        <v>73.785714223299323</v>
      </c>
      <c r="Q4933" s="444" t="s">
        <v>17628</v>
      </c>
      <c r="R4933" s="444" t="s">
        <v>17629</v>
      </c>
      <c r="S4933" s="444" t="s">
        <v>17630</v>
      </c>
      <c r="T4933" s="445">
        <v>42519.708333333328</v>
      </c>
      <c r="U4933" s="444">
        <v>0</v>
      </c>
      <c r="V4933" s="445">
        <v>42562</v>
      </c>
      <c r="W4933" s="445">
        <v>42563.213194444441</v>
      </c>
      <c r="X4933" s="449" t="s">
        <v>19065</v>
      </c>
      <c r="Y4933" s="838">
        <v>1101000</v>
      </c>
      <c r="Z4933" s="444" t="s">
        <v>17628</v>
      </c>
      <c r="AA4933" s="839" t="s">
        <v>17629</v>
      </c>
    </row>
    <row r="4934" spans="1:27" ht="135">
      <c r="A4934" s="475" t="s">
        <v>30656</v>
      </c>
      <c r="B4934" s="842" t="s">
        <v>17268</v>
      </c>
      <c r="C4934" s="639" t="s">
        <v>17269</v>
      </c>
      <c r="D4934" s="639" t="s">
        <v>261</v>
      </c>
      <c r="E4934" s="450" t="s">
        <v>19066</v>
      </c>
      <c r="F4934" s="840">
        <v>42685</v>
      </c>
      <c r="G4934" s="458">
        <v>42704.493750000001</v>
      </c>
      <c r="H4934" s="451" t="s">
        <v>19067</v>
      </c>
      <c r="I4934" s="450" t="s">
        <v>14570</v>
      </c>
      <c r="J4934" s="803">
        <v>18</v>
      </c>
      <c r="K4934" s="803">
        <v>18</v>
      </c>
      <c r="L4934" s="803">
        <v>0</v>
      </c>
      <c r="M4934" s="804">
        <v>3038258.47</v>
      </c>
      <c r="N4934" s="662">
        <v>2369841.71</v>
      </c>
      <c r="O4934" s="662">
        <f t="shared" si="163"/>
        <v>668416.76000000024</v>
      </c>
      <c r="P4934" s="662">
        <f t="shared" si="164"/>
        <v>21.999996596734583</v>
      </c>
      <c r="Q4934" s="450" t="s">
        <v>19048</v>
      </c>
      <c r="R4934" s="450" t="s">
        <v>15091</v>
      </c>
      <c r="S4934" s="450" t="s">
        <v>19049</v>
      </c>
      <c r="T4934" s="458">
        <v>42723.466854166698</v>
      </c>
      <c r="U4934" s="450">
        <v>0</v>
      </c>
      <c r="V4934" s="458">
        <v>42734.212971759298</v>
      </c>
      <c r="W4934" s="458">
        <v>42734.212971759298</v>
      </c>
      <c r="X4934" s="451" t="s">
        <v>19068</v>
      </c>
      <c r="Y4934" s="645">
        <v>2369841.71</v>
      </c>
      <c r="Z4934" s="450" t="s">
        <v>19048</v>
      </c>
      <c r="AA4934" s="450" t="s">
        <v>15091</v>
      </c>
    </row>
    <row r="4935" spans="1:27" ht="135">
      <c r="A4935" s="475" t="s">
        <v>30657</v>
      </c>
      <c r="B4935" s="1185" t="s">
        <v>17268</v>
      </c>
      <c r="C4935" s="844" t="s">
        <v>17269</v>
      </c>
      <c r="D4935" s="844" t="s">
        <v>261</v>
      </c>
      <c r="E4935" s="845" t="s">
        <v>19069</v>
      </c>
      <c r="F4935" s="863">
        <v>42660</v>
      </c>
      <c r="G4935" s="846">
        <v>42677.418749999997</v>
      </c>
      <c r="H4935" s="847" t="s">
        <v>19070</v>
      </c>
      <c r="I4935" s="845" t="s">
        <v>14570</v>
      </c>
      <c r="J4935" s="848">
        <v>19</v>
      </c>
      <c r="K4935" s="848">
        <v>19</v>
      </c>
      <c r="L4935" s="848">
        <v>0</v>
      </c>
      <c r="M4935" s="849">
        <v>1842044.78</v>
      </c>
      <c r="N4935" s="850">
        <v>1181579.56</v>
      </c>
      <c r="O4935" s="850">
        <f t="shared" si="163"/>
        <v>660465.22</v>
      </c>
      <c r="P4935" s="850">
        <f t="shared" si="164"/>
        <v>35.855003481511453</v>
      </c>
      <c r="Q4935" s="845" t="s">
        <v>19048</v>
      </c>
      <c r="R4935" s="845" t="s">
        <v>15091</v>
      </c>
      <c r="S4935" s="845" t="s">
        <v>19049</v>
      </c>
      <c r="T4935" s="846">
        <v>42696.3016601852</v>
      </c>
      <c r="U4935" s="845">
        <v>0</v>
      </c>
      <c r="V4935" s="846">
        <v>42710.236559919002</v>
      </c>
      <c r="W4935" s="846">
        <v>42712</v>
      </c>
      <c r="X4935" s="847" t="s">
        <v>19071</v>
      </c>
      <c r="Y4935" s="851">
        <v>1181579.56</v>
      </c>
      <c r="Z4935" s="845" t="s">
        <v>19048</v>
      </c>
      <c r="AA4935" s="845" t="s">
        <v>15091</v>
      </c>
    </row>
    <row r="4936" spans="1:27" ht="135">
      <c r="A4936" s="475" t="s">
        <v>30658</v>
      </c>
      <c r="B4936" s="842" t="s">
        <v>17268</v>
      </c>
      <c r="C4936" s="639" t="s">
        <v>17269</v>
      </c>
      <c r="D4936" s="639" t="s">
        <v>261</v>
      </c>
      <c r="E4936" s="450" t="s">
        <v>19013</v>
      </c>
      <c r="F4936" s="840"/>
      <c r="G4936" s="458">
        <v>42669.454166666699</v>
      </c>
      <c r="H4936" s="451" t="s">
        <v>19072</v>
      </c>
      <c r="I4936" s="450" t="s">
        <v>14570</v>
      </c>
      <c r="J4936" s="803">
        <v>136</v>
      </c>
      <c r="K4936" s="803">
        <v>13</v>
      </c>
      <c r="L4936" s="803">
        <v>0</v>
      </c>
      <c r="M4936" s="804">
        <v>4413510.82</v>
      </c>
      <c r="N4936" s="662">
        <v>4325240.62</v>
      </c>
      <c r="O4936" s="662"/>
      <c r="P4936" s="662"/>
      <c r="Q4936" s="450" t="s">
        <v>19073</v>
      </c>
      <c r="R4936" s="450" t="s">
        <v>18749</v>
      </c>
      <c r="S4936" s="450" t="s">
        <v>19074</v>
      </c>
      <c r="T4936" s="458">
        <v>42692</v>
      </c>
      <c r="U4936" s="450">
        <v>0</v>
      </c>
      <c r="V4936" s="458" t="s">
        <v>19075</v>
      </c>
      <c r="W4936" s="458" t="s">
        <v>19075</v>
      </c>
      <c r="X4936" s="451" t="s">
        <v>19076</v>
      </c>
      <c r="Y4936" s="645">
        <v>4325240.62</v>
      </c>
      <c r="Z4936" s="450" t="s">
        <v>19073</v>
      </c>
      <c r="AA4936" s="450" t="s">
        <v>18749</v>
      </c>
    </row>
    <row r="4937" spans="1:27" ht="56.25">
      <c r="A4937" s="475" t="s">
        <v>30659</v>
      </c>
      <c r="B4937" s="311" t="s">
        <v>2772</v>
      </c>
      <c r="C4937" s="45" t="s">
        <v>2773</v>
      </c>
      <c r="D4937" s="45" t="s">
        <v>261</v>
      </c>
      <c r="E4937" s="864" t="s">
        <v>19077</v>
      </c>
      <c r="F4937" s="45" t="s">
        <v>839</v>
      </c>
      <c r="G4937" s="865">
        <v>42401</v>
      </c>
      <c r="H4937" s="866" t="s">
        <v>19078</v>
      </c>
      <c r="I4937" s="867" t="s">
        <v>19079</v>
      </c>
      <c r="J4937" s="45" t="s">
        <v>15</v>
      </c>
      <c r="K4937" s="118">
        <v>3</v>
      </c>
      <c r="L4937" s="118"/>
      <c r="M4937" s="868">
        <v>1200000</v>
      </c>
      <c r="N4937" s="775">
        <v>1188000</v>
      </c>
      <c r="O4937" s="775">
        <f t="shared" ref="O4937:O4981" si="165">M4937-N4937</f>
        <v>12000</v>
      </c>
      <c r="P4937" s="869">
        <f t="shared" ref="P4937:P4981" si="166">N4937/M4937</f>
        <v>0.99</v>
      </c>
      <c r="Q4937" s="118" t="s">
        <v>13701</v>
      </c>
      <c r="R4937" s="118">
        <v>4217040736</v>
      </c>
      <c r="S4937" s="117" t="s">
        <v>19080</v>
      </c>
      <c r="T4937" s="274">
        <v>42430</v>
      </c>
      <c r="U4937" s="117"/>
      <c r="V4937" s="274">
        <v>42444</v>
      </c>
      <c r="W4937" s="274">
        <v>42444</v>
      </c>
      <c r="X4937" s="866" t="s">
        <v>19081</v>
      </c>
      <c r="Y4937" s="775">
        <v>1188000</v>
      </c>
      <c r="Z4937" s="118" t="s">
        <v>13701</v>
      </c>
      <c r="AA4937" s="118">
        <v>4217040736</v>
      </c>
    </row>
    <row r="4938" spans="1:27" ht="101.25">
      <c r="A4938" s="475" t="s">
        <v>30660</v>
      </c>
      <c r="B4938" s="311" t="s">
        <v>2772</v>
      </c>
      <c r="C4938" s="45" t="s">
        <v>2773</v>
      </c>
      <c r="D4938" s="45" t="s">
        <v>261</v>
      </c>
      <c r="E4938" s="420" t="s">
        <v>19082</v>
      </c>
      <c r="F4938" s="45" t="s">
        <v>839</v>
      </c>
      <c r="G4938" s="870">
        <v>42401</v>
      </c>
      <c r="H4938" s="866" t="s">
        <v>19083</v>
      </c>
      <c r="I4938" s="871" t="s">
        <v>13651</v>
      </c>
      <c r="J4938" s="45" t="s">
        <v>11</v>
      </c>
      <c r="K4938" s="118">
        <v>2</v>
      </c>
      <c r="L4938" s="118"/>
      <c r="M4938" s="775">
        <v>946362.9</v>
      </c>
      <c r="N4938" s="775">
        <v>643526.91</v>
      </c>
      <c r="O4938" s="775">
        <f>M4938-N4938</f>
        <v>302835.99</v>
      </c>
      <c r="P4938" s="869">
        <f t="shared" si="166"/>
        <v>0.68000014582143908</v>
      </c>
      <c r="Q4938" s="117" t="s">
        <v>13991</v>
      </c>
      <c r="R4938" s="409">
        <v>4223005578</v>
      </c>
      <c r="S4938" s="872" t="s">
        <v>19084</v>
      </c>
      <c r="T4938" s="274">
        <v>42416</v>
      </c>
      <c r="U4938" s="117"/>
      <c r="V4938" s="274">
        <v>42431</v>
      </c>
      <c r="W4938" s="274">
        <v>42439</v>
      </c>
      <c r="X4938" s="866" t="s">
        <v>19085</v>
      </c>
      <c r="Y4938" s="775">
        <v>643526.91</v>
      </c>
      <c r="Z4938" s="117" t="s">
        <v>13991</v>
      </c>
      <c r="AA4938" s="409">
        <v>4223005578</v>
      </c>
    </row>
    <row r="4939" spans="1:27" ht="56.25">
      <c r="A4939" s="475" t="s">
        <v>30661</v>
      </c>
      <c r="B4939" s="311" t="s">
        <v>2772</v>
      </c>
      <c r="C4939" s="45" t="s">
        <v>2773</v>
      </c>
      <c r="D4939" s="45" t="s">
        <v>261</v>
      </c>
      <c r="E4939" s="420" t="s">
        <v>19086</v>
      </c>
      <c r="F4939" s="45" t="s">
        <v>839</v>
      </c>
      <c r="G4939" s="870">
        <v>42401</v>
      </c>
      <c r="H4939" s="866" t="s">
        <v>19087</v>
      </c>
      <c r="I4939" s="287" t="s">
        <v>19088</v>
      </c>
      <c r="J4939" s="45" t="s">
        <v>11</v>
      </c>
      <c r="K4939" s="118">
        <v>2</v>
      </c>
      <c r="L4939" s="118"/>
      <c r="M4939" s="775">
        <v>4851440</v>
      </c>
      <c r="N4939" s="775">
        <v>4196495.5999999996</v>
      </c>
      <c r="O4939" s="775">
        <f t="shared" si="165"/>
        <v>654944.40000000037</v>
      </c>
      <c r="P4939" s="869">
        <f t="shared" si="166"/>
        <v>0.86499999999999988</v>
      </c>
      <c r="Q4939" s="873" t="s">
        <v>19089</v>
      </c>
      <c r="R4939" s="874">
        <v>420528642017</v>
      </c>
      <c r="S4939" s="118" t="s">
        <v>19090</v>
      </c>
      <c r="T4939" s="274">
        <v>42425</v>
      </c>
      <c r="U4939" s="117"/>
      <c r="V4939" s="274">
        <v>42439</v>
      </c>
      <c r="W4939" s="274">
        <v>42439</v>
      </c>
      <c r="X4939" s="866" t="s">
        <v>19091</v>
      </c>
      <c r="Y4939" s="775">
        <v>4196495.5999999996</v>
      </c>
      <c r="Z4939" s="873" t="s">
        <v>19089</v>
      </c>
      <c r="AA4939" s="875">
        <v>420528642017</v>
      </c>
    </row>
    <row r="4940" spans="1:27" ht="67.5">
      <c r="A4940" s="475" t="s">
        <v>30662</v>
      </c>
      <c r="B4940" s="311" t="s">
        <v>2772</v>
      </c>
      <c r="C4940" s="45" t="s">
        <v>2773</v>
      </c>
      <c r="D4940" s="45" t="s">
        <v>261</v>
      </c>
      <c r="E4940" s="420" t="s">
        <v>19092</v>
      </c>
      <c r="F4940" s="45" t="s">
        <v>839</v>
      </c>
      <c r="G4940" s="870">
        <v>42411</v>
      </c>
      <c r="H4940" s="866" t="s">
        <v>19093</v>
      </c>
      <c r="I4940" s="867" t="s">
        <v>1063</v>
      </c>
      <c r="J4940" s="45" t="s">
        <v>34</v>
      </c>
      <c r="K4940" s="118">
        <v>5</v>
      </c>
      <c r="L4940" s="118"/>
      <c r="M4940" s="775">
        <v>462722</v>
      </c>
      <c r="N4940" s="775">
        <v>145757.43</v>
      </c>
      <c r="O4940" s="775">
        <f t="shared" si="165"/>
        <v>316964.57</v>
      </c>
      <c r="P4940" s="869">
        <f t="shared" si="166"/>
        <v>0.315</v>
      </c>
      <c r="Q4940" s="117" t="s">
        <v>19094</v>
      </c>
      <c r="R4940" s="409">
        <v>4217161321</v>
      </c>
      <c r="S4940" s="420" t="s">
        <v>19095</v>
      </c>
      <c r="T4940" s="274">
        <v>42425</v>
      </c>
      <c r="U4940" s="117"/>
      <c r="V4940" s="274">
        <v>42439</v>
      </c>
      <c r="W4940" s="274">
        <v>42439</v>
      </c>
      <c r="X4940" s="866" t="s">
        <v>19096</v>
      </c>
      <c r="Y4940" s="775">
        <v>145757.43</v>
      </c>
      <c r="Z4940" s="117" t="s">
        <v>19094</v>
      </c>
      <c r="AA4940" s="409">
        <v>4217161321</v>
      </c>
    </row>
    <row r="4941" spans="1:27" ht="101.25">
      <c r="A4941" s="475" t="s">
        <v>30663</v>
      </c>
      <c r="B4941" s="311" t="s">
        <v>2772</v>
      </c>
      <c r="C4941" s="45" t="s">
        <v>2773</v>
      </c>
      <c r="D4941" s="45" t="s">
        <v>261</v>
      </c>
      <c r="E4941" s="876" t="s">
        <v>19097</v>
      </c>
      <c r="F4941" s="45" t="s">
        <v>839</v>
      </c>
      <c r="G4941" s="870">
        <v>42412</v>
      </c>
      <c r="H4941" s="866" t="s">
        <v>19098</v>
      </c>
      <c r="I4941" s="877" t="s">
        <v>14794</v>
      </c>
      <c r="J4941" s="45" t="s">
        <v>15</v>
      </c>
      <c r="K4941" s="118">
        <v>3</v>
      </c>
      <c r="L4941" s="118"/>
      <c r="M4941" s="775">
        <v>185061.6</v>
      </c>
      <c r="N4941" s="878">
        <v>148049.12</v>
      </c>
      <c r="O4941" s="775">
        <f t="shared" si="165"/>
        <v>37012.48000000001</v>
      </c>
      <c r="P4941" s="869">
        <f t="shared" si="166"/>
        <v>0.79999913542301582</v>
      </c>
      <c r="Q4941" s="117" t="s">
        <v>19099</v>
      </c>
      <c r="R4941" s="409">
        <v>4238014857</v>
      </c>
      <c r="S4941" s="286" t="s">
        <v>19100</v>
      </c>
      <c r="T4941" s="274">
        <v>42430</v>
      </c>
      <c r="U4941" s="117"/>
      <c r="V4941" s="274">
        <v>42443</v>
      </c>
      <c r="W4941" s="274">
        <v>42443</v>
      </c>
      <c r="X4941" s="866" t="s">
        <v>19101</v>
      </c>
      <c r="Y4941" s="878">
        <v>148049.12</v>
      </c>
      <c r="Z4941" s="117" t="s">
        <v>19099</v>
      </c>
      <c r="AA4941" s="409">
        <v>4238014857</v>
      </c>
    </row>
    <row r="4942" spans="1:27" ht="56.25">
      <c r="A4942" s="475" t="s">
        <v>30664</v>
      </c>
      <c r="B4942" s="311" t="s">
        <v>2772</v>
      </c>
      <c r="C4942" s="45" t="s">
        <v>2773</v>
      </c>
      <c r="D4942" s="45" t="s">
        <v>261</v>
      </c>
      <c r="E4942" s="420" t="s">
        <v>19102</v>
      </c>
      <c r="F4942" s="45" t="s">
        <v>839</v>
      </c>
      <c r="G4942" s="870">
        <v>42412</v>
      </c>
      <c r="H4942" s="866" t="s">
        <v>19103</v>
      </c>
      <c r="I4942" s="879" t="s">
        <v>19104</v>
      </c>
      <c r="J4942" s="45" t="s">
        <v>11</v>
      </c>
      <c r="K4942" s="118">
        <v>2</v>
      </c>
      <c r="L4942" s="118"/>
      <c r="M4942" s="775">
        <v>645365</v>
      </c>
      <c r="N4942" s="775">
        <v>567921.07999999996</v>
      </c>
      <c r="O4942" s="775">
        <f t="shared" si="165"/>
        <v>77443.920000000042</v>
      </c>
      <c r="P4942" s="869">
        <f t="shared" si="166"/>
        <v>0.87999981405871086</v>
      </c>
      <c r="Q4942" s="117" t="s">
        <v>14859</v>
      </c>
      <c r="R4942" s="409">
        <v>5408168739</v>
      </c>
      <c r="S4942" s="420" t="s">
        <v>19105</v>
      </c>
      <c r="T4942" s="274">
        <v>42430</v>
      </c>
      <c r="U4942" s="117"/>
      <c r="V4942" s="274">
        <v>42443</v>
      </c>
      <c r="W4942" s="274">
        <v>42443</v>
      </c>
      <c r="X4942" s="866" t="s">
        <v>19106</v>
      </c>
      <c r="Y4942" s="775">
        <v>567921.07999999996</v>
      </c>
      <c r="Z4942" s="117" t="s">
        <v>14859</v>
      </c>
      <c r="AA4942" s="409">
        <v>5408168739</v>
      </c>
    </row>
    <row r="4943" spans="1:27" ht="67.5">
      <c r="A4943" s="475" t="s">
        <v>30665</v>
      </c>
      <c r="B4943" s="311" t="s">
        <v>2772</v>
      </c>
      <c r="C4943" s="45" t="s">
        <v>2773</v>
      </c>
      <c r="D4943" s="45" t="s">
        <v>261</v>
      </c>
      <c r="E4943" s="420" t="s">
        <v>19107</v>
      </c>
      <c r="F4943" s="45" t="s">
        <v>839</v>
      </c>
      <c r="G4943" s="870">
        <v>42412</v>
      </c>
      <c r="H4943" s="866" t="s">
        <v>19108</v>
      </c>
      <c r="I4943" s="867" t="s">
        <v>13431</v>
      </c>
      <c r="J4943" s="45" t="s">
        <v>130</v>
      </c>
      <c r="K4943" s="118">
        <v>8</v>
      </c>
      <c r="L4943" s="880"/>
      <c r="M4943" s="725">
        <v>328265</v>
      </c>
      <c r="N4943" s="725">
        <v>137940</v>
      </c>
      <c r="O4943" s="775">
        <f t="shared" si="165"/>
        <v>190325</v>
      </c>
      <c r="P4943" s="869">
        <f t="shared" si="166"/>
        <v>0.42020928213486053</v>
      </c>
      <c r="Q4943" s="117" t="s">
        <v>2509</v>
      </c>
      <c r="R4943" s="409">
        <v>7724922443</v>
      </c>
      <c r="S4943" s="118" t="s">
        <v>19109</v>
      </c>
      <c r="T4943" s="881">
        <v>42433</v>
      </c>
      <c r="U4943" s="420"/>
      <c r="V4943" s="881">
        <v>42460</v>
      </c>
      <c r="W4943" s="881">
        <v>42464</v>
      </c>
      <c r="X4943" s="882" t="s">
        <v>19110</v>
      </c>
      <c r="Y4943" s="725">
        <v>137948.68</v>
      </c>
      <c r="Z4943" s="117" t="s">
        <v>2509</v>
      </c>
      <c r="AA4943" s="409">
        <v>7724922443</v>
      </c>
    </row>
    <row r="4944" spans="1:27" ht="67.5">
      <c r="A4944" s="475" t="s">
        <v>30666</v>
      </c>
      <c r="B4944" s="311" t="s">
        <v>2772</v>
      </c>
      <c r="C4944" s="45" t="s">
        <v>2773</v>
      </c>
      <c r="D4944" s="45" t="s">
        <v>261</v>
      </c>
      <c r="E4944" s="420" t="s">
        <v>19111</v>
      </c>
      <c r="F4944" s="45" t="s">
        <v>839</v>
      </c>
      <c r="G4944" s="45" t="s">
        <v>849</v>
      </c>
      <c r="H4944" s="866" t="s">
        <v>19112</v>
      </c>
      <c r="I4944" s="118" t="s">
        <v>19113</v>
      </c>
      <c r="J4944" s="45" t="s">
        <v>11</v>
      </c>
      <c r="K4944" s="118">
        <v>2</v>
      </c>
      <c r="L4944" s="880"/>
      <c r="M4944" s="775">
        <v>863730</v>
      </c>
      <c r="N4944" s="883">
        <v>780120</v>
      </c>
      <c r="O4944" s="775">
        <f t="shared" si="165"/>
        <v>83610</v>
      </c>
      <c r="P4944" s="869">
        <f t="shared" si="166"/>
        <v>0.90319891632801919</v>
      </c>
      <c r="Q4944" s="118" t="s">
        <v>19114</v>
      </c>
      <c r="R4944" s="409">
        <v>4205141828</v>
      </c>
      <c r="S4944" s="420" t="s">
        <v>16790</v>
      </c>
      <c r="T4944" s="881">
        <v>42430</v>
      </c>
      <c r="U4944" s="884"/>
      <c r="V4944" s="881">
        <v>42444</v>
      </c>
      <c r="W4944" s="881">
        <v>42444</v>
      </c>
      <c r="X4944" s="866" t="s">
        <v>19115</v>
      </c>
      <c r="Y4944" s="883">
        <v>859411.35</v>
      </c>
      <c r="Z4944" s="118" t="s">
        <v>19114</v>
      </c>
      <c r="AA4944" s="409">
        <v>4205141828</v>
      </c>
    </row>
    <row r="4945" spans="1:27" ht="67.5">
      <c r="A4945" s="475" t="s">
        <v>30667</v>
      </c>
      <c r="B4945" s="311" t="s">
        <v>2772</v>
      </c>
      <c r="C4945" s="45" t="s">
        <v>2773</v>
      </c>
      <c r="D4945" s="45" t="s">
        <v>261</v>
      </c>
      <c r="E4945" s="420" t="s">
        <v>19116</v>
      </c>
      <c r="F4945" s="45" t="s">
        <v>839</v>
      </c>
      <c r="G4945" s="45" t="s">
        <v>6493</v>
      </c>
      <c r="H4945" s="866" t="s">
        <v>19117</v>
      </c>
      <c r="I4945" s="118" t="s">
        <v>13344</v>
      </c>
      <c r="J4945" s="45" t="s">
        <v>16</v>
      </c>
      <c r="K4945" s="118">
        <v>4</v>
      </c>
      <c r="L4945" s="880"/>
      <c r="M4945" s="775">
        <v>554740</v>
      </c>
      <c r="N4945" s="883">
        <v>518681.29</v>
      </c>
      <c r="O4945" s="775">
        <f t="shared" si="165"/>
        <v>36058.710000000021</v>
      </c>
      <c r="P4945" s="869">
        <f t="shared" si="166"/>
        <v>0.93499890038576627</v>
      </c>
      <c r="Q4945" s="118" t="s">
        <v>19114</v>
      </c>
      <c r="R4945" s="409">
        <v>4205141828</v>
      </c>
      <c r="S4945" s="420" t="s">
        <v>16790</v>
      </c>
      <c r="T4945" s="881">
        <v>42430</v>
      </c>
      <c r="U4945" s="420"/>
      <c r="V4945" s="881">
        <v>42444</v>
      </c>
      <c r="W4945" s="881">
        <v>42444</v>
      </c>
      <c r="X4945" s="866" t="s">
        <v>19118</v>
      </c>
      <c r="Y4945" s="883">
        <v>518681.29</v>
      </c>
      <c r="Z4945" s="118" t="s">
        <v>19114</v>
      </c>
      <c r="AA4945" s="409">
        <v>4205141828</v>
      </c>
    </row>
    <row r="4946" spans="1:27" ht="45">
      <c r="A4946" s="475" t="s">
        <v>30668</v>
      </c>
      <c r="B4946" s="311" t="s">
        <v>2772</v>
      </c>
      <c r="C4946" s="45" t="s">
        <v>2773</v>
      </c>
      <c r="D4946" s="45" t="s">
        <v>261</v>
      </c>
      <c r="E4946" s="420" t="s">
        <v>19119</v>
      </c>
      <c r="F4946" s="45" t="s">
        <v>839</v>
      </c>
      <c r="G4946" s="45" t="s">
        <v>6493</v>
      </c>
      <c r="H4946" s="866" t="s">
        <v>19120</v>
      </c>
      <c r="I4946" s="295" t="s">
        <v>13667</v>
      </c>
      <c r="J4946" s="45" t="s">
        <v>11</v>
      </c>
      <c r="K4946" s="118">
        <v>2</v>
      </c>
      <c r="L4946" s="880"/>
      <c r="M4946" s="725">
        <v>427032.8</v>
      </c>
      <c r="N4946" s="883">
        <v>400700</v>
      </c>
      <c r="O4946" s="775">
        <f t="shared" si="165"/>
        <v>26332.799999999988</v>
      </c>
      <c r="P4946" s="869">
        <f t="shared" si="166"/>
        <v>0.93833541592121261</v>
      </c>
      <c r="Q4946" s="294" t="s">
        <v>13263</v>
      </c>
      <c r="R4946" s="409">
        <v>5408130693</v>
      </c>
      <c r="S4946" s="118" t="s">
        <v>19121</v>
      </c>
      <c r="T4946" s="881">
        <v>42430</v>
      </c>
      <c r="U4946" s="881"/>
      <c r="V4946" s="881">
        <v>42443</v>
      </c>
      <c r="W4946" s="881">
        <v>42443</v>
      </c>
      <c r="X4946" s="866" t="s">
        <v>19122</v>
      </c>
      <c r="Y4946" s="883">
        <v>400700</v>
      </c>
      <c r="Z4946" s="294" t="s">
        <v>13263</v>
      </c>
      <c r="AA4946" s="409">
        <v>5408130693</v>
      </c>
    </row>
    <row r="4947" spans="1:27" ht="45">
      <c r="A4947" s="475" t="s">
        <v>30669</v>
      </c>
      <c r="B4947" s="311" t="s">
        <v>2772</v>
      </c>
      <c r="C4947" s="45" t="s">
        <v>2773</v>
      </c>
      <c r="D4947" s="45" t="s">
        <v>555</v>
      </c>
      <c r="E4947" s="420" t="s">
        <v>19123</v>
      </c>
      <c r="F4947" s="45" t="s">
        <v>839</v>
      </c>
      <c r="G4947" s="870">
        <v>42415</v>
      </c>
      <c r="H4947" s="866" t="s">
        <v>19124</v>
      </c>
      <c r="I4947" s="885" t="s">
        <v>19125</v>
      </c>
      <c r="J4947" s="45" t="s">
        <v>15</v>
      </c>
      <c r="K4947" s="118">
        <v>3</v>
      </c>
      <c r="L4947" s="880"/>
      <c r="M4947" s="725">
        <v>74100</v>
      </c>
      <c r="N4947" s="725">
        <v>40500</v>
      </c>
      <c r="O4947" s="775">
        <f t="shared" si="165"/>
        <v>33600</v>
      </c>
      <c r="P4947" s="869">
        <f t="shared" si="166"/>
        <v>0.54655870445344135</v>
      </c>
      <c r="Q4947" s="117" t="s">
        <v>19126</v>
      </c>
      <c r="R4947" s="409">
        <v>4205277681</v>
      </c>
      <c r="S4947" s="118" t="s">
        <v>14615</v>
      </c>
      <c r="T4947" s="881">
        <v>42420</v>
      </c>
      <c r="U4947" s="881"/>
      <c r="V4947" s="881">
        <v>42429</v>
      </c>
      <c r="W4947" s="881">
        <v>42429</v>
      </c>
      <c r="X4947" s="866" t="s">
        <v>19127</v>
      </c>
      <c r="Y4947" s="725">
        <v>40500</v>
      </c>
      <c r="Z4947" s="117" t="s">
        <v>19126</v>
      </c>
      <c r="AA4947" s="409">
        <v>4205277681</v>
      </c>
    </row>
    <row r="4948" spans="1:27" ht="45">
      <c r="A4948" s="475" t="s">
        <v>30670</v>
      </c>
      <c r="B4948" s="311" t="s">
        <v>2772</v>
      </c>
      <c r="C4948" s="45" t="s">
        <v>2773</v>
      </c>
      <c r="D4948" s="45" t="s">
        <v>272</v>
      </c>
      <c r="E4948" s="420" t="s">
        <v>19128</v>
      </c>
      <c r="F4948" s="45" t="s">
        <v>839</v>
      </c>
      <c r="G4948" s="870">
        <v>42416</v>
      </c>
      <c r="H4948" s="866" t="s">
        <v>19129</v>
      </c>
      <c r="I4948" s="877" t="s">
        <v>19130</v>
      </c>
      <c r="J4948" s="45" t="s">
        <v>10</v>
      </c>
      <c r="K4948" s="118">
        <v>1</v>
      </c>
      <c r="L4948" s="880"/>
      <c r="M4948" s="775">
        <v>481266.6</v>
      </c>
      <c r="N4948" s="775">
        <v>481266.6</v>
      </c>
      <c r="O4948" s="775">
        <f t="shared" si="165"/>
        <v>0</v>
      </c>
      <c r="P4948" s="886">
        <f t="shared" si="166"/>
        <v>1</v>
      </c>
      <c r="Q4948" s="118" t="s">
        <v>19131</v>
      </c>
      <c r="R4948" s="887">
        <v>7725529940</v>
      </c>
      <c r="S4948" s="118" t="s">
        <v>19132</v>
      </c>
      <c r="T4948" s="881">
        <v>42425</v>
      </c>
      <c r="U4948" s="420"/>
      <c r="V4948" s="881">
        <v>42439</v>
      </c>
      <c r="W4948" s="881">
        <v>42440</v>
      </c>
      <c r="X4948" s="866" t="s">
        <v>19133</v>
      </c>
      <c r="Y4948" s="775">
        <v>481266.6</v>
      </c>
      <c r="Z4948" s="118" t="s">
        <v>19131</v>
      </c>
      <c r="AA4948" s="887">
        <v>7725529940</v>
      </c>
    </row>
    <row r="4949" spans="1:27" ht="45">
      <c r="A4949" s="475" t="s">
        <v>30671</v>
      </c>
      <c r="B4949" s="311" t="s">
        <v>2772</v>
      </c>
      <c r="C4949" s="45" t="s">
        <v>2773</v>
      </c>
      <c r="D4949" s="45" t="s">
        <v>261</v>
      </c>
      <c r="E4949" s="864" t="s">
        <v>19134</v>
      </c>
      <c r="F4949" s="45" t="s">
        <v>839</v>
      </c>
      <c r="G4949" s="870">
        <v>42417</v>
      </c>
      <c r="H4949" s="866" t="s">
        <v>19135</v>
      </c>
      <c r="I4949" s="885" t="s">
        <v>19136</v>
      </c>
      <c r="J4949" s="45" t="s">
        <v>11</v>
      </c>
      <c r="K4949" s="118">
        <v>2</v>
      </c>
      <c r="L4949" s="880"/>
      <c r="M4949" s="775">
        <v>65410.5</v>
      </c>
      <c r="N4949" s="775">
        <v>65083.45</v>
      </c>
      <c r="O4949" s="775">
        <f t="shared" si="165"/>
        <v>327.05000000000291</v>
      </c>
      <c r="P4949" s="886">
        <f t="shared" si="166"/>
        <v>0.99500003822016336</v>
      </c>
      <c r="Q4949" s="117" t="s">
        <v>2115</v>
      </c>
      <c r="R4949" s="887">
        <v>4205261018</v>
      </c>
      <c r="S4949" s="888" t="s">
        <v>19137</v>
      </c>
      <c r="T4949" s="881">
        <v>42438</v>
      </c>
      <c r="U4949" s="881"/>
      <c r="V4949" s="881">
        <v>42450</v>
      </c>
      <c r="W4949" s="881">
        <v>42450</v>
      </c>
      <c r="X4949" s="866" t="s">
        <v>19138</v>
      </c>
      <c r="Y4949" s="775">
        <v>65083.45</v>
      </c>
      <c r="Z4949" s="117" t="s">
        <v>2115</v>
      </c>
      <c r="AA4949" s="887">
        <v>4205261018</v>
      </c>
    </row>
    <row r="4950" spans="1:27" ht="78.75">
      <c r="A4950" s="475" t="s">
        <v>30672</v>
      </c>
      <c r="B4950" s="311" t="s">
        <v>2772</v>
      </c>
      <c r="C4950" s="45" t="s">
        <v>2773</v>
      </c>
      <c r="D4950" s="45" t="s">
        <v>261</v>
      </c>
      <c r="E4950" s="864" t="s">
        <v>19139</v>
      </c>
      <c r="F4950" s="45" t="s">
        <v>839</v>
      </c>
      <c r="G4950" s="870">
        <v>42417</v>
      </c>
      <c r="H4950" s="866" t="s">
        <v>19140</v>
      </c>
      <c r="I4950" s="420" t="s">
        <v>19141</v>
      </c>
      <c r="J4950" s="45" t="s">
        <v>15</v>
      </c>
      <c r="K4950" s="118">
        <v>3</v>
      </c>
      <c r="L4950" s="880"/>
      <c r="M4950" s="725">
        <v>149015.85999999999</v>
      </c>
      <c r="N4950" s="775">
        <v>128153.63</v>
      </c>
      <c r="O4950" s="775">
        <f t="shared" si="165"/>
        <v>20862.229999999981</v>
      </c>
      <c r="P4950" s="886">
        <f t="shared" si="166"/>
        <v>0.85999993557732723</v>
      </c>
      <c r="Q4950" s="117" t="s">
        <v>2115</v>
      </c>
      <c r="R4950" s="887">
        <v>4205261018</v>
      </c>
      <c r="S4950" s="888" t="s">
        <v>19137</v>
      </c>
      <c r="T4950" s="274">
        <v>42438</v>
      </c>
      <c r="U4950" s="420"/>
      <c r="V4950" s="881">
        <v>42450</v>
      </c>
      <c r="W4950" s="881">
        <v>42450</v>
      </c>
      <c r="X4950" s="866" t="s">
        <v>19142</v>
      </c>
      <c r="Y4950" s="775">
        <v>125153.63</v>
      </c>
      <c r="Z4950" s="117" t="s">
        <v>2115</v>
      </c>
      <c r="AA4950" s="887">
        <v>4205261018</v>
      </c>
    </row>
    <row r="4951" spans="1:27" ht="112.5">
      <c r="A4951" s="475" t="s">
        <v>30673</v>
      </c>
      <c r="B4951" s="311" t="s">
        <v>2772</v>
      </c>
      <c r="C4951" s="45" t="s">
        <v>2773</v>
      </c>
      <c r="D4951" s="45" t="s">
        <v>272</v>
      </c>
      <c r="E4951" s="420" t="s">
        <v>19143</v>
      </c>
      <c r="F4951" s="45" t="s">
        <v>839</v>
      </c>
      <c r="G4951" s="870">
        <v>42417</v>
      </c>
      <c r="H4951" s="866" t="s">
        <v>19144</v>
      </c>
      <c r="I4951" s="420" t="s">
        <v>19145</v>
      </c>
      <c r="J4951" s="45" t="s">
        <v>10</v>
      </c>
      <c r="K4951" s="118">
        <v>1</v>
      </c>
      <c r="L4951" s="880"/>
      <c r="M4951" s="725">
        <v>105424.8</v>
      </c>
      <c r="N4951" s="775">
        <v>105424.8</v>
      </c>
      <c r="O4951" s="775">
        <f t="shared" si="165"/>
        <v>0</v>
      </c>
      <c r="P4951" s="886">
        <f t="shared" si="166"/>
        <v>1</v>
      </c>
      <c r="Q4951" s="117" t="s">
        <v>2544</v>
      </c>
      <c r="R4951" s="280">
        <v>420700098563</v>
      </c>
      <c r="S4951" s="118" t="s">
        <v>19146</v>
      </c>
      <c r="T4951" s="274">
        <v>42430</v>
      </c>
      <c r="U4951" s="420"/>
      <c r="V4951" s="881">
        <v>42443</v>
      </c>
      <c r="W4951" s="881">
        <v>42444</v>
      </c>
      <c r="X4951" s="866" t="s">
        <v>19147</v>
      </c>
      <c r="Y4951" s="775">
        <v>105424.8</v>
      </c>
      <c r="Z4951" s="117" t="s">
        <v>2544</v>
      </c>
      <c r="AA4951" s="280">
        <v>420700098563</v>
      </c>
    </row>
    <row r="4952" spans="1:27" ht="45">
      <c r="A4952" s="475" t="s">
        <v>30674</v>
      </c>
      <c r="B4952" s="311" t="s">
        <v>2772</v>
      </c>
      <c r="C4952" s="45" t="s">
        <v>2773</v>
      </c>
      <c r="D4952" s="45" t="s">
        <v>261</v>
      </c>
      <c r="E4952" s="420" t="s">
        <v>19148</v>
      </c>
      <c r="F4952" s="45" t="s">
        <v>839</v>
      </c>
      <c r="G4952" s="889" t="s">
        <v>847</v>
      </c>
      <c r="H4952" s="866" t="s">
        <v>19149</v>
      </c>
      <c r="I4952" s="420" t="s">
        <v>19150</v>
      </c>
      <c r="J4952" s="45" t="s">
        <v>16</v>
      </c>
      <c r="K4952" s="118">
        <v>4</v>
      </c>
      <c r="L4952" s="880"/>
      <c r="M4952" s="725">
        <v>552693.6</v>
      </c>
      <c r="N4952" s="775">
        <v>549930.13</v>
      </c>
      <c r="O4952" s="775">
        <f t="shared" si="165"/>
        <v>2763.4699999999721</v>
      </c>
      <c r="P4952" s="886">
        <f t="shared" si="166"/>
        <v>0.9949999963813585</v>
      </c>
      <c r="Q4952" s="118" t="s">
        <v>7095</v>
      </c>
      <c r="R4952" s="409">
        <v>4220038945</v>
      </c>
      <c r="S4952" s="118" t="s">
        <v>19151</v>
      </c>
      <c r="T4952" s="274">
        <v>42431</v>
      </c>
      <c r="U4952" s="420"/>
      <c r="V4952" s="881">
        <v>42450</v>
      </c>
      <c r="W4952" s="881">
        <v>42450</v>
      </c>
      <c r="X4952" s="866" t="s">
        <v>19152</v>
      </c>
      <c r="Y4952" s="775">
        <v>549930.13</v>
      </c>
      <c r="Z4952" s="118" t="s">
        <v>7095</v>
      </c>
      <c r="AA4952" s="409">
        <v>4220038945</v>
      </c>
    </row>
    <row r="4953" spans="1:27" ht="78.75">
      <c r="A4953" s="475" t="s">
        <v>30675</v>
      </c>
      <c r="B4953" s="311" t="s">
        <v>2772</v>
      </c>
      <c r="C4953" s="45" t="s">
        <v>2773</v>
      </c>
      <c r="D4953" s="45" t="s">
        <v>261</v>
      </c>
      <c r="E4953" s="420" t="s">
        <v>19153</v>
      </c>
      <c r="F4953" s="45" t="s">
        <v>839</v>
      </c>
      <c r="G4953" s="889" t="s">
        <v>19154</v>
      </c>
      <c r="H4953" s="866" t="s">
        <v>19155</v>
      </c>
      <c r="I4953" s="871" t="s">
        <v>1340</v>
      </c>
      <c r="J4953" s="45" t="s">
        <v>15</v>
      </c>
      <c r="K4953" s="118">
        <v>3</v>
      </c>
      <c r="L4953" s="880"/>
      <c r="M4953" s="725">
        <v>48880</v>
      </c>
      <c r="N4953" s="775">
        <v>38728</v>
      </c>
      <c r="O4953" s="775">
        <f t="shared" si="165"/>
        <v>10152</v>
      </c>
      <c r="P4953" s="886">
        <f t="shared" si="166"/>
        <v>0.79230769230769227</v>
      </c>
      <c r="Q4953" s="292" t="s">
        <v>19156</v>
      </c>
      <c r="R4953" s="409">
        <v>4253005423</v>
      </c>
      <c r="S4953" s="118" t="s">
        <v>19157</v>
      </c>
      <c r="T4953" s="274">
        <v>42438</v>
      </c>
      <c r="U4953" s="420"/>
      <c r="V4953" s="881">
        <v>42450</v>
      </c>
      <c r="W4953" s="881">
        <v>42450</v>
      </c>
      <c r="X4953" s="866" t="s">
        <v>19158</v>
      </c>
      <c r="Y4953" s="775">
        <v>38728</v>
      </c>
      <c r="Z4953" s="292" t="s">
        <v>19156</v>
      </c>
      <c r="AA4953" s="409">
        <v>4253005423</v>
      </c>
    </row>
    <row r="4954" spans="1:27" ht="45">
      <c r="A4954" s="475" t="s">
        <v>30676</v>
      </c>
      <c r="B4954" s="311" t="s">
        <v>2772</v>
      </c>
      <c r="C4954" s="45" t="s">
        <v>2773</v>
      </c>
      <c r="D4954" s="45" t="s">
        <v>261</v>
      </c>
      <c r="E4954" s="420" t="s">
        <v>19159</v>
      </c>
      <c r="F4954" s="45" t="s">
        <v>839</v>
      </c>
      <c r="G4954" s="45" t="s">
        <v>847</v>
      </c>
      <c r="H4954" s="866" t="s">
        <v>19160</v>
      </c>
      <c r="I4954" s="890" t="s">
        <v>19161</v>
      </c>
      <c r="J4954" s="45" t="s">
        <v>15</v>
      </c>
      <c r="K4954" s="118">
        <v>3</v>
      </c>
      <c r="L4954" s="880"/>
      <c r="M4954" s="725">
        <v>18289.3</v>
      </c>
      <c r="N4954" s="775">
        <v>16826.099999999999</v>
      </c>
      <c r="O4954" s="880">
        <f t="shared" si="165"/>
        <v>1463.2000000000007</v>
      </c>
      <c r="P4954" s="886">
        <f t="shared" si="166"/>
        <v>0.91999693810041938</v>
      </c>
      <c r="Q4954" s="117" t="s">
        <v>2115</v>
      </c>
      <c r="R4954" s="887">
        <v>4205261018</v>
      </c>
      <c r="S4954" s="888" t="s">
        <v>19137</v>
      </c>
      <c r="T4954" s="274">
        <v>42072</v>
      </c>
      <c r="U4954" s="420"/>
      <c r="V4954" s="881">
        <v>42450</v>
      </c>
      <c r="W4954" s="881">
        <v>42450</v>
      </c>
      <c r="X4954" s="866" t="s">
        <v>19162</v>
      </c>
      <c r="Y4954" s="775">
        <v>16826.099999999999</v>
      </c>
      <c r="Z4954" s="117" t="s">
        <v>2115</v>
      </c>
      <c r="AA4954" s="887">
        <v>4205261018</v>
      </c>
    </row>
    <row r="4955" spans="1:27" ht="45">
      <c r="A4955" s="475" t="s">
        <v>30677</v>
      </c>
      <c r="B4955" s="311" t="s">
        <v>2772</v>
      </c>
      <c r="C4955" s="45" t="s">
        <v>2773</v>
      </c>
      <c r="D4955" s="45" t="s">
        <v>261</v>
      </c>
      <c r="E4955" s="420" t="s">
        <v>19163</v>
      </c>
      <c r="F4955" s="45" t="s">
        <v>839</v>
      </c>
      <c r="G4955" s="45" t="s">
        <v>847</v>
      </c>
      <c r="H4955" s="866" t="s">
        <v>19164</v>
      </c>
      <c r="I4955" s="890" t="s">
        <v>2646</v>
      </c>
      <c r="J4955" s="45" t="s">
        <v>131</v>
      </c>
      <c r="K4955" s="118">
        <v>9</v>
      </c>
      <c r="L4955" s="880"/>
      <c r="M4955" s="725">
        <v>431280</v>
      </c>
      <c r="N4955" s="891">
        <v>286801.2</v>
      </c>
      <c r="O4955" s="892">
        <f t="shared" si="165"/>
        <v>144478.79999999999</v>
      </c>
      <c r="P4955" s="886">
        <f t="shared" si="166"/>
        <v>0.66500000000000004</v>
      </c>
      <c r="Q4955" s="117" t="s">
        <v>1236</v>
      </c>
      <c r="R4955" s="409">
        <v>4205307431</v>
      </c>
      <c r="S4955" s="420" t="s">
        <v>19165</v>
      </c>
      <c r="T4955" s="274">
        <v>42431</v>
      </c>
      <c r="U4955" s="420"/>
      <c r="V4955" s="881">
        <v>42450</v>
      </c>
      <c r="W4955" s="881">
        <v>42450</v>
      </c>
      <c r="X4955" s="866" t="s">
        <v>19166</v>
      </c>
      <c r="Y4955" s="891">
        <v>286801.2</v>
      </c>
      <c r="Z4955" s="117" t="s">
        <v>1236</v>
      </c>
      <c r="AA4955" s="409">
        <v>4205307431</v>
      </c>
    </row>
    <row r="4956" spans="1:27" ht="78.75">
      <c r="A4956" s="475" t="s">
        <v>30678</v>
      </c>
      <c r="B4956" s="311" t="s">
        <v>2772</v>
      </c>
      <c r="C4956" s="45" t="s">
        <v>2773</v>
      </c>
      <c r="D4956" s="45" t="s">
        <v>261</v>
      </c>
      <c r="E4956" s="420" t="s">
        <v>19167</v>
      </c>
      <c r="F4956" s="45" t="s">
        <v>839</v>
      </c>
      <c r="G4956" s="45" t="s">
        <v>848</v>
      </c>
      <c r="H4956" s="866" t="s">
        <v>19168</v>
      </c>
      <c r="I4956" s="890" t="s">
        <v>14858</v>
      </c>
      <c r="J4956" s="45" t="s">
        <v>16</v>
      </c>
      <c r="K4956" s="118">
        <v>4</v>
      </c>
      <c r="L4956" s="880"/>
      <c r="M4956" s="725">
        <v>366095</v>
      </c>
      <c r="N4956" s="883">
        <v>214295</v>
      </c>
      <c r="O4956" s="892">
        <f t="shared" si="165"/>
        <v>151800</v>
      </c>
      <c r="P4956" s="886">
        <f t="shared" si="166"/>
        <v>0.58535352845572874</v>
      </c>
      <c r="Q4956" s="118" t="s">
        <v>14116</v>
      </c>
      <c r="R4956" s="409">
        <v>4217103175</v>
      </c>
      <c r="S4956" s="420" t="s">
        <v>19169</v>
      </c>
      <c r="T4956" s="274">
        <v>42433</v>
      </c>
      <c r="U4956" s="420"/>
      <c r="V4956" s="881">
        <v>42444</v>
      </c>
      <c r="W4956" s="881">
        <v>42445</v>
      </c>
      <c r="X4956" s="866" t="s">
        <v>19170</v>
      </c>
      <c r="Y4956" s="883">
        <v>214295</v>
      </c>
      <c r="Z4956" s="118" t="s">
        <v>14116</v>
      </c>
      <c r="AA4956" s="409">
        <v>4217103175</v>
      </c>
    </row>
    <row r="4957" spans="1:27" ht="45">
      <c r="A4957" s="475" t="s">
        <v>30679</v>
      </c>
      <c r="B4957" s="311" t="s">
        <v>2772</v>
      </c>
      <c r="C4957" s="45" t="s">
        <v>2773</v>
      </c>
      <c r="D4957" s="45" t="s">
        <v>261</v>
      </c>
      <c r="E4957" s="420" t="s">
        <v>19171</v>
      </c>
      <c r="F4957" s="45" t="s">
        <v>839</v>
      </c>
      <c r="G4957" s="889" t="s">
        <v>848</v>
      </c>
      <c r="H4957" s="866" t="s">
        <v>19172</v>
      </c>
      <c r="I4957" s="893" t="s">
        <v>13851</v>
      </c>
      <c r="J4957" s="45" t="s">
        <v>11</v>
      </c>
      <c r="K4957" s="118">
        <v>2</v>
      </c>
      <c r="L4957" s="880"/>
      <c r="M4957" s="725">
        <v>137997.5</v>
      </c>
      <c r="N4957" s="883">
        <v>118620.01</v>
      </c>
      <c r="O4957" s="892">
        <f t="shared" si="165"/>
        <v>19377.490000000005</v>
      </c>
      <c r="P4957" s="886">
        <f t="shared" si="166"/>
        <v>0.85958086197213712</v>
      </c>
      <c r="Q4957" s="117" t="s">
        <v>19173</v>
      </c>
      <c r="R4957" s="409">
        <v>5407211477</v>
      </c>
      <c r="S4957" s="876" t="s">
        <v>19174</v>
      </c>
      <c r="T4957" s="274">
        <v>42433</v>
      </c>
      <c r="U4957" s="420"/>
      <c r="V4957" s="881">
        <v>42452</v>
      </c>
      <c r="W4957" s="881">
        <v>42452</v>
      </c>
      <c r="X4957" s="866" t="s">
        <v>19175</v>
      </c>
      <c r="Y4957" s="883">
        <v>118620.01</v>
      </c>
      <c r="Z4957" s="117" t="s">
        <v>19173</v>
      </c>
      <c r="AA4957" s="409">
        <v>5407211477</v>
      </c>
    </row>
    <row r="4958" spans="1:27" ht="56.25">
      <c r="A4958" s="475" t="s">
        <v>30680</v>
      </c>
      <c r="B4958" s="311" t="s">
        <v>2772</v>
      </c>
      <c r="C4958" s="45" t="s">
        <v>2773</v>
      </c>
      <c r="D4958" s="45" t="s">
        <v>261</v>
      </c>
      <c r="E4958" s="420" t="s">
        <v>19176</v>
      </c>
      <c r="F4958" s="45" t="s">
        <v>839</v>
      </c>
      <c r="G4958" s="889" t="s">
        <v>848</v>
      </c>
      <c r="H4958" s="866" t="s">
        <v>19177</v>
      </c>
      <c r="I4958" s="45" t="s">
        <v>15443</v>
      </c>
      <c r="J4958" s="45" t="s">
        <v>11</v>
      </c>
      <c r="K4958" s="118">
        <v>2</v>
      </c>
      <c r="L4958" s="880"/>
      <c r="M4958" s="725">
        <v>89845</v>
      </c>
      <c r="N4958" s="891">
        <v>84550.77</v>
      </c>
      <c r="O4958" s="775">
        <f t="shared" si="165"/>
        <v>5294.2299999999959</v>
      </c>
      <c r="P4958" s="886">
        <f t="shared" si="166"/>
        <v>0.94107373810451334</v>
      </c>
      <c r="Q4958" s="118" t="s">
        <v>19178</v>
      </c>
      <c r="R4958" s="118">
        <v>5408291034</v>
      </c>
      <c r="S4958" s="117" t="s">
        <v>19179</v>
      </c>
      <c r="T4958" s="274">
        <v>42433</v>
      </c>
      <c r="U4958" s="420"/>
      <c r="V4958" s="881">
        <v>42452</v>
      </c>
      <c r="W4958" s="881">
        <v>42452</v>
      </c>
      <c r="X4958" s="866" t="s">
        <v>19180</v>
      </c>
      <c r="Y4958" s="891">
        <v>84550.77</v>
      </c>
      <c r="Z4958" s="118" t="s">
        <v>19178</v>
      </c>
      <c r="AA4958" s="118">
        <v>5408291034</v>
      </c>
    </row>
    <row r="4959" spans="1:27" ht="45">
      <c r="A4959" s="475" t="s">
        <v>30681</v>
      </c>
      <c r="B4959" s="311" t="s">
        <v>2772</v>
      </c>
      <c r="C4959" s="45" t="s">
        <v>2773</v>
      </c>
      <c r="D4959" s="45" t="s">
        <v>261</v>
      </c>
      <c r="E4959" s="420" t="s">
        <v>19181</v>
      </c>
      <c r="F4959" s="45" t="s">
        <v>839</v>
      </c>
      <c r="G4959" s="889" t="s">
        <v>848</v>
      </c>
      <c r="H4959" s="866" t="s">
        <v>19182</v>
      </c>
      <c r="I4959" s="877" t="s">
        <v>19183</v>
      </c>
      <c r="J4959" s="45" t="s">
        <v>130</v>
      </c>
      <c r="K4959" s="118">
        <v>8</v>
      </c>
      <c r="L4959" s="880"/>
      <c r="M4959" s="725">
        <v>190592.1</v>
      </c>
      <c r="N4959" s="883">
        <v>105047.03999999999</v>
      </c>
      <c r="O4959" s="775">
        <f t="shared" si="165"/>
        <v>85545.060000000012</v>
      </c>
      <c r="P4959" s="886">
        <f t="shared" si="166"/>
        <v>0.55116156440901798</v>
      </c>
      <c r="Q4959" s="117" t="s">
        <v>19184</v>
      </c>
      <c r="R4959" s="409">
        <v>7707003721</v>
      </c>
      <c r="S4959" s="118" t="s">
        <v>19185</v>
      </c>
      <c r="T4959" s="274">
        <v>42433</v>
      </c>
      <c r="U4959" s="274"/>
      <c r="V4959" s="881">
        <v>42444</v>
      </c>
      <c r="W4959" s="881">
        <v>42444</v>
      </c>
      <c r="X4959" s="866" t="s">
        <v>19158</v>
      </c>
      <c r="Y4959" s="775">
        <v>105047.03999999999</v>
      </c>
      <c r="Z4959" s="117" t="s">
        <v>19184</v>
      </c>
      <c r="AA4959" s="409">
        <v>7707003721</v>
      </c>
    </row>
    <row r="4960" spans="1:27" ht="90">
      <c r="A4960" s="475" t="s">
        <v>30682</v>
      </c>
      <c r="B4960" s="311" t="s">
        <v>2772</v>
      </c>
      <c r="C4960" s="45" t="s">
        <v>2773</v>
      </c>
      <c r="D4960" s="45" t="s">
        <v>272</v>
      </c>
      <c r="E4960" s="420" t="s">
        <v>19186</v>
      </c>
      <c r="F4960" s="45" t="s">
        <v>839</v>
      </c>
      <c r="G4960" s="889" t="s">
        <v>848</v>
      </c>
      <c r="H4960" s="866" t="s">
        <v>19187</v>
      </c>
      <c r="I4960" s="879" t="s">
        <v>19188</v>
      </c>
      <c r="J4960" s="45" t="s">
        <v>10</v>
      </c>
      <c r="K4960" s="118">
        <v>1</v>
      </c>
      <c r="L4960" s="880"/>
      <c r="M4960" s="725">
        <v>69373.600000000006</v>
      </c>
      <c r="N4960" s="775">
        <v>69026.33</v>
      </c>
      <c r="O4960" s="775">
        <f t="shared" si="165"/>
        <v>347.27000000000407</v>
      </c>
      <c r="P4960" s="886">
        <f t="shared" si="166"/>
        <v>0.99499420528846705</v>
      </c>
      <c r="Q4960" s="118" t="s">
        <v>13701</v>
      </c>
      <c r="R4960" s="118">
        <v>4217040736</v>
      </c>
      <c r="S4960" s="117" t="s">
        <v>19080</v>
      </c>
      <c r="T4960" s="274">
        <v>42429</v>
      </c>
      <c r="U4960" s="274"/>
      <c r="V4960" s="881">
        <v>42444</v>
      </c>
      <c r="W4960" s="881">
        <v>42445</v>
      </c>
      <c r="X4960" s="866" t="s">
        <v>19189</v>
      </c>
      <c r="Y4960" s="775">
        <v>69373.600000000006</v>
      </c>
      <c r="Z4960" s="118" t="s">
        <v>13701</v>
      </c>
      <c r="AA4960" s="118">
        <v>4217040736</v>
      </c>
    </row>
    <row r="4961" spans="1:27" ht="56.25">
      <c r="A4961" s="475" t="s">
        <v>30683</v>
      </c>
      <c r="B4961" s="311" t="s">
        <v>2772</v>
      </c>
      <c r="C4961" s="45" t="s">
        <v>2773</v>
      </c>
      <c r="D4961" s="45" t="s">
        <v>272</v>
      </c>
      <c r="E4961" s="420" t="s">
        <v>19190</v>
      </c>
      <c r="F4961" s="45" t="s">
        <v>839</v>
      </c>
      <c r="G4961" s="889" t="s">
        <v>848</v>
      </c>
      <c r="H4961" s="866" t="s">
        <v>19191</v>
      </c>
      <c r="I4961" s="884" t="s">
        <v>19192</v>
      </c>
      <c r="J4961" s="45" t="s">
        <v>10</v>
      </c>
      <c r="K4961" s="118">
        <v>1</v>
      </c>
      <c r="L4961" s="880"/>
      <c r="M4961" s="725">
        <v>782318.09</v>
      </c>
      <c r="N4961" s="725">
        <v>778278</v>
      </c>
      <c r="O4961" s="775">
        <f t="shared" si="165"/>
        <v>4040.0899999999674</v>
      </c>
      <c r="P4961" s="886">
        <f t="shared" si="166"/>
        <v>0.99483574513788886</v>
      </c>
      <c r="Q4961" s="118" t="s">
        <v>13701</v>
      </c>
      <c r="R4961" s="118">
        <v>4217040736</v>
      </c>
      <c r="S4961" s="117" t="s">
        <v>19080</v>
      </c>
      <c r="T4961" s="274">
        <v>42429</v>
      </c>
      <c r="U4961" s="420"/>
      <c r="V4961" s="881">
        <v>42444</v>
      </c>
      <c r="W4961" s="881">
        <v>42445</v>
      </c>
      <c r="X4961" s="866" t="s">
        <v>19193</v>
      </c>
      <c r="Y4961" s="894">
        <v>778278</v>
      </c>
      <c r="Z4961" s="118" t="s">
        <v>13701</v>
      </c>
      <c r="AA4961" s="118">
        <v>4217040736</v>
      </c>
    </row>
    <row r="4962" spans="1:27" ht="78.75">
      <c r="A4962" s="475" t="s">
        <v>30684</v>
      </c>
      <c r="B4962" s="311" t="s">
        <v>2772</v>
      </c>
      <c r="C4962" s="45" t="s">
        <v>2773</v>
      </c>
      <c r="D4962" s="45" t="s">
        <v>272</v>
      </c>
      <c r="E4962" s="420" t="s">
        <v>19194</v>
      </c>
      <c r="F4962" s="45" t="s">
        <v>839</v>
      </c>
      <c r="G4962" s="889" t="s">
        <v>848</v>
      </c>
      <c r="H4962" s="866" t="s">
        <v>19195</v>
      </c>
      <c r="I4962" s="420" t="s">
        <v>19196</v>
      </c>
      <c r="J4962" s="281" t="s">
        <v>10</v>
      </c>
      <c r="K4962" s="286">
        <v>1</v>
      </c>
      <c r="L4962" s="437"/>
      <c r="M4962" s="725">
        <v>75562.8</v>
      </c>
      <c r="N4962" s="868">
        <v>75172</v>
      </c>
      <c r="O4962" s="895">
        <f t="shared" si="165"/>
        <v>390.80000000000291</v>
      </c>
      <c r="P4962" s="896">
        <f t="shared" si="166"/>
        <v>0.99482814294864663</v>
      </c>
      <c r="Q4962" s="118" t="s">
        <v>14116</v>
      </c>
      <c r="R4962" s="409">
        <v>4217103175</v>
      </c>
      <c r="S4962" s="420" t="s">
        <v>19169</v>
      </c>
      <c r="T4962" s="293">
        <v>42429</v>
      </c>
      <c r="U4962" s="864"/>
      <c r="V4962" s="897">
        <v>42444</v>
      </c>
      <c r="W4962" s="897">
        <v>42445</v>
      </c>
      <c r="X4962" s="866" t="s">
        <v>19197</v>
      </c>
      <c r="Y4962" s="868">
        <v>75172</v>
      </c>
      <c r="Z4962" s="118" t="s">
        <v>14116</v>
      </c>
      <c r="AA4962" s="409">
        <v>4217103175</v>
      </c>
    </row>
    <row r="4963" spans="1:27" ht="45">
      <c r="A4963" s="475" t="s">
        <v>30685</v>
      </c>
      <c r="B4963" s="311" t="s">
        <v>2772</v>
      </c>
      <c r="C4963" s="45" t="s">
        <v>2773</v>
      </c>
      <c r="D4963" s="45" t="s">
        <v>261</v>
      </c>
      <c r="E4963" s="420" t="s">
        <v>19198</v>
      </c>
      <c r="F4963" s="45" t="s">
        <v>839</v>
      </c>
      <c r="G4963" s="889" t="s">
        <v>1014</v>
      </c>
      <c r="H4963" s="866" t="s">
        <v>19199</v>
      </c>
      <c r="I4963" s="420" t="s">
        <v>15305</v>
      </c>
      <c r="J4963" s="45" t="s">
        <v>15</v>
      </c>
      <c r="K4963" s="118">
        <v>3</v>
      </c>
      <c r="L4963" s="880"/>
      <c r="M4963" s="725">
        <v>56925</v>
      </c>
      <c r="N4963" s="725">
        <v>56925</v>
      </c>
      <c r="O4963" s="775">
        <f t="shared" si="165"/>
        <v>0</v>
      </c>
      <c r="P4963" s="886">
        <f t="shared" si="166"/>
        <v>1</v>
      </c>
      <c r="Q4963" s="117" t="s">
        <v>1379</v>
      </c>
      <c r="R4963" s="409">
        <v>4205266930</v>
      </c>
      <c r="S4963" s="872" t="s">
        <v>19200</v>
      </c>
      <c r="T4963" s="274">
        <v>42439</v>
      </c>
      <c r="U4963" s="420"/>
      <c r="V4963" s="881">
        <v>42451</v>
      </c>
      <c r="W4963" s="881">
        <v>42451</v>
      </c>
      <c r="X4963" s="866" t="s">
        <v>19201</v>
      </c>
      <c r="Y4963" s="725">
        <v>56925</v>
      </c>
      <c r="Z4963" s="117" t="s">
        <v>1379</v>
      </c>
      <c r="AA4963" s="409">
        <v>4205266930</v>
      </c>
    </row>
    <row r="4964" spans="1:27" ht="78.75">
      <c r="A4964" s="475" t="s">
        <v>30686</v>
      </c>
      <c r="B4964" s="311" t="s">
        <v>2772</v>
      </c>
      <c r="C4964" s="45" t="s">
        <v>2773</v>
      </c>
      <c r="D4964" s="45" t="s">
        <v>261</v>
      </c>
      <c r="E4964" s="420" t="s">
        <v>19202</v>
      </c>
      <c r="F4964" s="45" t="s">
        <v>839</v>
      </c>
      <c r="G4964" s="889" t="s">
        <v>1014</v>
      </c>
      <c r="H4964" s="866" t="s">
        <v>19203</v>
      </c>
      <c r="I4964" s="871" t="s">
        <v>19204</v>
      </c>
      <c r="J4964" s="45" t="s">
        <v>34</v>
      </c>
      <c r="K4964" s="118">
        <v>5</v>
      </c>
      <c r="L4964" s="880"/>
      <c r="M4964" s="725">
        <v>79300</v>
      </c>
      <c r="N4964" s="725">
        <v>70973.5</v>
      </c>
      <c r="O4964" s="775">
        <f t="shared" si="165"/>
        <v>8326.5</v>
      </c>
      <c r="P4964" s="886">
        <f t="shared" si="166"/>
        <v>0.89500000000000002</v>
      </c>
      <c r="Q4964" s="117" t="s">
        <v>2107</v>
      </c>
      <c r="R4964" s="409">
        <v>4216003724</v>
      </c>
      <c r="S4964" s="420" t="s">
        <v>19205</v>
      </c>
      <c r="T4964" s="274">
        <v>42439</v>
      </c>
      <c r="U4964" s="420"/>
      <c r="V4964" s="881">
        <v>42451</v>
      </c>
      <c r="W4964" s="881">
        <v>42451</v>
      </c>
      <c r="X4964" s="866" t="s">
        <v>19206</v>
      </c>
      <c r="Y4964" s="725">
        <v>70973.5</v>
      </c>
      <c r="Z4964" s="117" t="s">
        <v>2107</v>
      </c>
      <c r="AA4964" s="409">
        <v>4216003724</v>
      </c>
    </row>
    <row r="4965" spans="1:27" ht="101.25">
      <c r="A4965" s="475" t="s">
        <v>30687</v>
      </c>
      <c r="B4965" s="311" t="s">
        <v>2772</v>
      </c>
      <c r="C4965" s="45" t="s">
        <v>2773</v>
      </c>
      <c r="D4965" s="45" t="s">
        <v>272</v>
      </c>
      <c r="E4965" s="420" t="s">
        <v>19207</v>
      </c>
      <c r="F4965" s="45" t="s">
        <v>839</v>
      </c>
      <c r="G4965" s="889" t="s">
        <v>1014</v>
      </c>
      <c r="H4965" s="866" t="s">
        <v>19208</v>
      </c>
      <c r="I4965" s="864" t="s">
        <v>1328</v>
      </c>
      <c r="J4965" s="45" t="s">
        <v>10</v>
      </c>
      <c r="K4965" s="118">
        <v>1</v>
      </c>
      <c r="L4965" s="880"/>
      <c r="M4965" s="725">
        <v>274242.5</v>
      </c>
      <c r="N4965" s="725">
        <v>274242.5</v>
      </c>
      <c r="O4965" s="775">
        <f t="shared" si="165"/>
        <v>0</v>
      </c>
      <c r="P4965" s="886">
        <f t="shared" si="166"/>
        <v>1</v>
      </c>
      <c r="Q4965" s="118" t="s">
        <v>2080</v>
      </c>
      <c r="R4965" s="118">
        <v>4252007178</v>
      </c>
      <c r="S4965" s="117" t="s">
        <v>3010</v>
      </c>
      <c r="T4965" s="274">
        <v>42432</v>
      </c>
      <c r="U4965" s="420"/>
      <c r="V4965" s="881">
        <v>42443</v>
      </c>
      <c r="W4965" s="881">
        <v>42444</v>
      </c>
      <c r="X4965" s="866" t="s">
        <v>19209</v>
      </c>
      <c r="Y4965" s="725">
        <v>274242.5</v>
      </c>
      <c r="Z4965" s="118" t="s">
        <v>2080</v>
      </c>
      <c r="AA4965" s="118">
        <v>4252007178</v>
      </c>
    </row>
    <row r="4966" spans="1:27" ht="45">
      <c r="A4966" s="475" t="s">
        <v>30688</v>
      </c>
      <c r="B4966" s="311" t="s">
        <v>2772</v>
      </c>
      <c r="C4966" s="45" t="s">
        <v>2773</v>
      </c>
      <c r="D4966" s="45" t="s">
        <v>261</v>
      </c>
      <c r="E4966" s="420" t="s">
        <v>19210</v>
      </c>
      <c r="F4966" s="45" t="s">
        <v>839</v>
      </c>
      <c r="G4966" s="889" t="s">
        <v>1014</v>
      </c>
      <c r="H4966" s="866" t="s">
        <v>19211</v>
      </c>
      <c r="I4966" s="879" t="s">
        <v>19212</v>
      </c>
      <c r="J4966" s="45" t="s">
        <v>34</v>
      </c>
      <c r="K4966" s="118">
        <v>5</v>
      </c>
      <c r="L4966" s="880"/>
      <c r="M4966" s="725">
        <v>299819.7</v>
      </c>
      <c r="N4966" s="725">
        <v>221866.5</v>
      </c>
      <c r="O4966" s="775">
        <f t="shared" si="165"/>
        <v>77953.200000000012</v>
      </c>
      <c r="P4966" s="886">
        <f t="shared" si="166"/>
        <v>0.73999973984364598</v>
      </c>
      <c r="Q4966" s="117" t="s">
        <v>2115</v>
      </c>
      <c r="R4966" s="887">
        <v>4205261018</v>
      </c>
      <c r="S4966" s="888" t="s">
        <v>19137</v>
      </c>
      <c r="T4966" s="274">
        <v>42439</v>
      </c>
      <c r="U4966" s="420"/>
      <c r="V4966" s="881">
        <v>42451</v>
      </c>
      <c r="W4966" s="881">
        <v>42451</v>
      </c>
      <c r="X4966" s="866" t="s">
        <v>19213</v>
      </c>
      <c r="Y4966" s="725" t="s">
        <v>19214</v>
      </c>
      <c r="Z4966" s="117" t="s">
        <v>2115</v>
      </c>
      <c r="AA4966" s="887">
        <v>4205261018</v>
      </c>
    </row>
    <row r="4967" spans="1:27" ht="56.25">
      <c r="A4967" s="475" t="s">
        <v>30689</v>
      </c>
      <c r="B4967" s="311" t="s">
        <v>2772</v>
      </c>
      <c r="C4967" s="45" t="s">
        <v>2773</v>
      </c>
      <c r="D4967" s="45" t="s">
        <v>261</v>
      </c>
      <c r="E4967" s="420" t="s">
        <v>19215</v>
      </c>
      <c r="F4967" s="45" t="s">
        <v>839</v>
      </c>
      <c r="G4967" s="889" t="s">
        <v>1014</v>
      </c>
      <c r="H4967" s="866" t="s">
        <v>19216</v>
      </c>
      <c r="I4967" s="879" t="s">
        <v>19217</v>
      </c>
      <c r="J4967" s="45" t="s">
        <v>34</v>
      </c>
      <c r="K4967" s="118">
        <v>5</v>
      </c>
      <c r="L4967" s="880"/>
      <c r="M4967" s="725">
        <v>283410</v>
      </c>
      <c r="N4967" s="725">
        <v>123677.47</v>
      </c>
      <c r="O4967" s="775">
        <f t="shared" si="165"/>
        <v>159732.53</v>
      </c>
      <c r="P4967" s="886">
        <f t="shared" si="166"/>
        <v>0.43639063547510676</v>
      </c>
      <c r="Q4967" s="118" t="s">
        <v>19218</v>
      </c>
      <c r="R4967" s="118">
        <v>4205197740</v>
      </c>
      <c r="S4967" s="117" t="s">
        <v>19219</v>
      </c>
      <c r="T4967" s="274">
        <v>42439</v>
      </c>
      <c r="U4967" s="420"/>
      <c r="V4967" s="881">
        <v>42451</v>
      </c>
      <c r="W4967" s="881">
        <v>42451</v>
      </c>
      <c r="X4967" s="866" t="s">
        <v>19220</v>
      </c>
      <c r="Y4967" s="725">
        <v>123677.47</v>
      </c>
      <c r="Z4967" s="118" t="s">
        <v>19218</v>
      </c>
      <c r="AA4967" s="118">
        <v>4205197740</v>
      </c>
    </row>
    <row r="4968" spans="1:27" ht="45">
      <c r="A4968" s="475" t="s">
        <v>30690</v>
      </c>
      <c r="B4968" s="311" t="s">
        <v>2772</v>
      </c>
      <c r="C4968" s="45" t="s">
        <v>2773</v>
      </c>
      <c r="D4968" s="45" t="s">
        <v>261</v>
      </c>
      <c r="E4968" s="420" t="s">
        <v>19221</v>
      </c>
      <c r="F4968" s="45" t="s">
        <v>839</v>
      </c>
      <c r="G4968" s="889" t="s">
        <v>1014</v>
      </c>
      <c r="H4968" s="866" t="s">
        <v>19222</v>
      </c>
      <c r="I4968" s="877" t="s">
        <v>1261</v>
      </c>
      <c r="J4968" s="45" t="s">
        <v>11</v>
      </c>
      <c r="K4968" s="118">
        <v>2</v>
      </c>
      <c r="L4968" s="880"/>
      <c r="M4968" s="725">
        <v>37667.5</v>
      </c>
      <c r="N4968" s="725">
        <v>29568.880000000001</v>
      </c>
      <c r="O4968" s="775">
        <f t="shared" si="165"/>
        <v>8098.619999999999</v>
      </c>
      <c r="P4968" s="886">
        <f t="shared" si="166"/>
        <v>0.78499714608083893</v>
      </c>
      <c r="Q4968" s="117" t="s">
        <v>1262</v>
      </c>
      <c r="R4968" s="409">
        <v>4253012727</v>
      </c>
      <c r="S4968" s="872" t="s">
        <v>19223</v>
      </c>
      <c r="T4968" s="274">
        <v>42439</v>
      </c>
      <c r="U4968" s="420"/>
      <c r="V4968" s="881">
        <v>42450</v>
      </c>
      <c r="W4968" s="881">
        <v>42450</v>
      </c>
      <c r="X4968" s="866" t="s">
        <v>19224</v>
      </c>
      <c r="Y4968" s="725">
        <v>29568.880000000001</v>
      </c>
      <c r="Z4968" s="117" t="s">
        <v>1262</v>
      </c>
      <c r="AA4968" s="409">
        <v>4253012727</v>
      </c>
    </row>
    <row r="4969" spans="1:27" ht="78.75">
      <c r="A4969" s="475" t="s">
        <v>30691</v>
      </c>
      <c r="B4969" s="311" t="s">
        <v>2772</v>
      </c>
      <c r="C4969" s="45" t="s">
        <v>2773</v>
      </c>
      <c r="D4969" s="45" t="s">
        <v>272</v>
      </c>
      <c r="E4969" s="420" t="s">
        <v>19225</v>
      </c>
      <c r="F4969" s="45" t="s">
        <v>839</v>
      </c>
      <c r="G4969" s="889" t="s">
        <v>1014</v>
      </c>
      <c r="H4969" s="866" t="s">
        <v>19226</v>
      </c>
      <c r="I4969" s="884" t="s">
        <v>1198</v>
      </c>
      <c r="J4969" s="45" t="s">
        <v>10</v>
      </c>
      <c r="K4969" s="118">
        <v>1</v>
      </c>
      <c r="L4969" s="880"/>
      <c r="M4969" s="725">
        <v>565808.6</v>
      </c>
      <c r="N4969" s="775">
        <v>565662.4</v>
      </c>
      <c r="O4969" s="775">
        <f t="shared" si="165"/>
        <v>146.19999999995343</v>
      </c>
      <c r="P4969" s="886">
        <f t="shared" si="166"/>
        <v>0.99974160873482665</v>
      </c>
      <c r="Q4969" s="420" t="s">
        <v>2051</v>
      </c>
      <c r="R4969" s="409">
        <v>4220039723</v>
      </c>
      <c r="S4969" s="118" t="s">
        <v>19227</v>
      </c>
      <c r="T4969" s="274">
        <v>42432</v>
      </c>
      <c r="U4969" s="420"/>
      <c r="V4969" s="881">
        <v>42451</v>
      </c>
      <c r="W4969" s="881">
        <v>42451</v>
      </c>
      <c r="X4969" s="866" t="s">
        <v>19228</v>
      </c>
      <c r="Y4969" s="775">
        <v>565662.4</v>
      </c>
      <c r="Z4969" s="420" t="s">
        <v>2051</v>
      </c>
      <c r="AA4969" s="409">
        <v>4220039723</v>
      </c>
    </row>
    <row r="4970" spans="1:27" ht="78.75">
      <c r="A4970" s="475" t="s">
        <v>30692</v>
      </c>
      <c r="B4970" s="311" t="s">
        <v>2772</v>
      </c>
      <c r="C4970" s="45" t="s">
        <v>2773</v>
      </c>
      <c r="D4970" s="45" t="s">
        <v>272</v>
      </c>
      <c r="E4970" s="420" t="s">
        <v>19229</v>
      </c>
      <c r="F4970" s="45" t="s">
        <v>839</v>
      </c>
      <c r="G4970" s="889" t="s">
        <v>1014</v>
      </c>
      <c r="H4970" s="866" t="s">
        <v>19230</v>
      </c>
      <c r="I4970" s="420" t="s">
        <v>19231</v>
      </c>
      <c r="J4970" s="45" t="s">
        <v>10</v>
      </c>
      <c r="K4970" s="118">
        <v>1</v>
      </c>
      <c r="L4970" s="880"/>
      <c r="M4970" s="725">
        <v>247262.36</v>
      </c>
      <c r="N4970" s="775">
        <v>247262.36</v>
      </c>
      <c r="O4970" s="775">
        <f t="shared" si="165"/>
        <v>0</v>
      </c>
      <c r="P4970" s="886">
        <f t="shared" si="166"/>
        <v>1</v>
      </c>
      <c r="Q4970" s="117" t="s">
        <v>14704</v>
      </c>
      <c r="R4970" s="409">
        <v>4253029960</v>
      </c>
      <c r="S4970" s="118" t="s">
        <v>14705</v>
      </c>
      <c r="T4970" s="274">
        <v>42430</v>
      </c>
      <c r="U4970" s="420"/>
      <c r="V4970" s="881">
        <v>42443</v>
      </c>
      <c r="W4970" s="881">
        <v>42444</v>
      </c>
      <c r="X4970" s="866" t="s">
        <v>19232</v>
      </c>
      <c r="Y4970" s="775">
        <v>247262.36</v>
      </c>
      <c r="Z4970" s="117" t="s">
        <v>14704</v>
      </c>
      <c r="AA4970" s="409">
        <v>4253029960</v>
      </c>
    </row>
    <row r="4971" spans="1:27" ht="33.75">
      <c r="A4971" s="475" t="s">
        <v>30693</v>
      </c>
      <c r="B4971" s="311" t="s">
        <v>2772</v>
      </c>
      <c r="C4971" s="45" t="s">
        <v>2773</v>
      </c>
      <c r="D4971" s="45" t="s">
        <v>272</v>
      </c>
      <c r="E4971" s="420" t="s">
        <v>19186</v>
      </c>
      <c r="F4971" s="45" t="s">
        <v>839</v>
      </c>
      <c r="G4971" s="889" t="s">
        <v>1493</v>
      </c>
      <c r="H4971" s="866" t="s">
        <v>19233</v>
      </c>
      <c r="I4971" s="871" t="s">
        <v>19234</v>
      </c>
      <c r="J4971" s="45" t="s">
        <v>10</v>
      </c>
      <c r="K4971" s="118">
        <v>1</v>
      </c>
      <c r="L4971" s="880"/>
      <c r="M4971" s="725">
        <v>1024477.8</v>
      </c>
      <c r="N4971" s="775">
        <v>973253.91</v>
      </c>
      <c r="O4971" s="775">
        <f t="shared" si="165"/>
        <v>51223.890000000014</v>
      </c>
      <c r="P4971" s="886">
        <f t="shared" si="166"/>
        <v>0.95</v>
      </c>
      <c r="Q4971" s="898" t="s">
        <v>14374</v>
      </c>
      <c r="R4971" s="409">
        <v>2221068547</v>
      </c>
      <c r="S4971" s="414" t="s">
        <v>14367</v>
      </c>
      <c r="T4971" s="274">
        <v>42430</v>
      </c>
      <c r="U4971" s="420"/>
      <c r="V4971" s="881">
        <v>42452</v>
      </c>
      <c r="W4971" s="881">
        <v>42452</v>
      </c>
      <c r="X4971" s="866" t="s">
        <v>19235</v>
      </c>
      <c r="Y4971" s="775">
        <v>1024477.8</v>
      </c>
      <c r="Z4971" s="898" t="s">
        <v>14374</v>
      </c>
      <c r="AA4971" s="409">
        <v>2221068547</v>
      </c>
    </row>
    <row r="4972" spans="1:27" ht="33.75">
      <c r="A4972" s="475" t="s">
        <v>30694</v>
      </c>
      <c r="B4972" s="311" t="s">
        <v>2772</v>
      </c>
      <c r="C4972" s="45" t="s">
        <v>2773</v>
      </c>
      <c r="D4972" s="45" t="s">
        <v>272</v>
      </c>
      <c r="E4972" s="420" t="s">
        <v>19186</v>
      </c>
      <c r="F4972" s="45" t="s">
        <v>839</v>
      </c>
      <c r="G4972" s="889" t="s">
        <v>1493</v>
      </c>
      <c r="H4972" s="866" t="s">
        <v>19236</v>
      </c>
      <c r="I4972" s="899" t="s">
        <v>19196</v>
      </c>
      <c r="J4972" s="45" t="s">
        <v>10</v>
      </c>
      <c r="K4972" s="118">
        <v>1</v>
      </c>
      <c r="L4972" s="880"/>
      <c r="M4972" s="725">
        <v>513473.19</v>
      </c>
      <c r="N4972" s="775">
        <v>487799.53</v>
      </c>
      <c r="O4972" s="775">
        <f t="shared" si="165"/>
        <v>25673.659999999974</v>
      </c>
      <c r="P4972" s="886">
        <f t="shared" si="166"/>
        <v>0.94999999902623933</v>
      </c>
      <c r="Q4972" s="898" t="s">
        <v>14374</v>
      </c>
      <c r="R4972" s="409">
        <v>2221068547</v>
      </c>
      <c r="S4972" s="414" t="s">
        <v>14367</v>
      </c>
      <c r="T4972" s="274">
        <v>42430</v>
      </c>
      <c r="U4972" s="420"/>
      <c r="V4972" s="881">
        <v>42452</v>
      </c>
      <c r="W4972" s="881">
        <v>42452</v>
      </c>
      <c r="X4972" s="866" t="s">
        <v>19237</v>
      </c>
      <c r="Y4972" s="775">
        <v>513473.19</v>
      </c>
      <c r="Z4972" s="898" t="s">
        <v>14374</v>
      </c>
      <c r="AA4972" s="409">
        <v>2221068547</v>
      </c>
    </row>
    <row r="4973" spans="1:27" ht="33.75">
      <c r="A4973" s="475" t="s">
        <v>30695</v>
      </c>
      <c r="B4973" s="311" t="s">
        <v>2772</v>
      </c>
      <c r="C4973" s="45" t="s">
        <v>2773</v>
      </c>
      <c r="D4973" s="45" t="s">
        <v>272</v>
      </c>
      <c r="E4973" s="420" t="s">
        <v>19186</v>
      </c>
      <c r="F4973" s="45" t="s">
        <v>839</v>
      </c>
      <c r="G4973" s="889" t="s">
        <v>1493</v>
      </c>
      <c r="H4973" s="866" t="s">
        <v>19238</v>
      </c>
      <c r="I4973" s="876" t="s">
        <v>19234</v>
      </c>
      <c r="J4973" s="45" t="s">
        <v>10</v>
      </c>
      <c r="K4973" s="118">
        <v>1</v>
      </c>
      <c r="L4973" s="880"/>
      <c r="M4973" s="725">
        <v>973175.33</v>
      </c>
      <c r="N4973" s="775">
        <v>924516.56</v>
      </c>
      <c r="O4973" s="775">
        <f t="shared" si="165"/>
        <v>48658.769999999902</v>
      </c>
      <c r="P4973" s="886">
        <f t="shared" si="166"/>
        <v>0.94999999640352584</v>
      </c>
      <c r="Q4973" s="898" t="s">
        <v>14374</v>
      </c>
      <c r="R4973" s="409">
        <v>2221068547</v>
      </c>
      <c r="S4973" s="414" t="s">
        <v>14367</v>
      </c>
      <c r="T4973" s="274">
        <v>42430</v>
      </c>
      <c r="U4973" s="420"/>
      <c r="V4973" s="881">
        <v>42451</v>
      </c>
      <c r="W4973" s="881">
        <v>42451</v>
      </c>
      <c r="X4973" s="866" t="s">
        <v>19239</v>
      </c>
      <c r="Y4973" s="775">
        <v>973175.33</v>
      </c>
      <c r="Z4973" s="898" t="s">
        <v>14374</v>
      </c>
      <c r="AA4973" s="409">
        <v>2221068547</v>
      </c>
    </row>
    <row r="4974" spans="1:27" ht="33.75">
      <c r="A4974" s="475" t="s">
        <v>30696</v>
      </c>
      <c r="B4974" s="311" t="s">
        <v>2772</v>
      </c>
      <c r="C4974" s="45" t="s">
        <v>2773</v>
      </c>
      <c r="D4974" s="45" t="s">
        <v>272</v>
      </c>
      <c r="E4974" s="420" t="s">
        <v>19194</v>
      </c>
      <c r="F4974" s="45" t="s">
        <v>839</v>
      </c>
      <c r="G4974" s="889" t="s">
        <v>1493</v>
      </c>
      <c r="H4974" s="866" t="s">
        <v>19240</v>
      </c>
      <c r="I4974" s="871" t="s">
        <v>19196</v>
      </c>
      <c r="J4974" s="45" t="s">
        <v>10</v>
      </c>
      <c r="K4974" s="118">
        <v>1</v>
      </c>
      <c r="L4974" s="880"/>
      <c r="M4974" s="725">
        <v>364371.94</v>
      </c>
      <c r="N4974" s="725">
        <v>343088.7</v>
      </c>
      <c r="O4974" s="775">
        <f t="shared" si="165"/>
        <v>21283.239999999991</v>
      </c>
      <c r="P4974" s="886">
        <f t="shared" si="166"/>
        <v>0.94158924531894528</v>
      </c>
      <c r="Q4974" s="898" t="s">
        <v>14374</v>
      </c>
      <c r="R4974" s="409">
        <v>2221068547</v>
      </c>
      <c r="S4974" s="414" t="s">
        <v>14367</v>
      </c>
      <c r="T4974" s="274">
        <v>42430</v>
      </c>
      <c r="U4974" s="881"/>
      <c r="V4974" s="881">
        <v>42451</v>
      </c>
      <c r="W4974" s="881">
        <v>42451</v>
      </c>
      <c r="X4974" s="866" t="s">
        <v>19241</v>
      </c>
      <c r="Y4974" s="725">
        <v>364371.94</v>
      </c>
      <c r="Z4974" s="898" t="s">
        <v>14374</v>
      </c>
      <c r="AA4974" s="409">
        <v>2221068547</v>
      </c>
    </row>
    <row r="4975" spans="1:27" ht="90">
      <c r="A4975" s="475" t="s">
        <v>30697</v>
      </c>
      <c r="B4975" s="311" t="s">
        <v>2772</v>
      </c>
      <c r="C4975" s="45" t="s">
        <v>2773</v>
      </c>
      <c r="D4975" s="45" t="s">
        <v>261</v>
      </c>
      <c r="E4975" s="420" t="s">
        <v>19242</v>
      </c>
      <c r="F4975" s="45" t="s">
        <v>839</v>
      </c>
      <c r="G4975" s="889" t="s">
        <v>10248</v>
      </c>
      <c r="H4975" s="866" t="s">
        <v>19243</v>
      </c>
      <c r="I4975" s="420" t="s">
        <v>19244</v>
      </c>
      <c r="J4975" s="45" t="s">
        <v>11</v>
      </c>
      <c r="K4975" s="118">
        <v>2</v>
      </c>
      <c r="L4975" s="880"/>
      <c r="M4975" s="725">
        <v>66888.39</v>
      </c>
      <c r="N4975" s="725">
        <v>48209.14</v>
      </c>
      <c r="O4975" s="775">
        <f t="shared" si="165"/>
        <v>18679.25</v>
      </c>
      <c r="P4975" s="886">
        <f t="shared" si="166"/>
        <v>0.72074002678192728</v>
      </c>
      <c r="Q4975" s="118" t="s">
        <v>8246</v>
      </c>
      <c r="R4975" s="118">
        <v>4253000810</v>
      </c>
      <c r="S4975" s="118" t="s">
        <v>19245</v>
      </c>
      <c r="T4975" s="274">
        <v>42439</v>
      </c>
      <c r="U4975" s="881"/>
      <c r="V4975" s="881">
        <v>42451</v>
      </c>
      <c r="W4975" s="881">
        <v>42451</v>
      </c>
      <c r="X4975" s="889" t="s">
        <v>19246</v>
      </c>
      <c r="Y4975" s="725">
        <v>48209.14</v>
      </c>
      <c r="Z4975" s="118" t="s">
        <v>8246</v>
      </c>
      <c r="AA4975" s="118">
        <v>4253000810</v>
      </c>
    </row>
    <row r="4976" spans="1:27" ht="67.5">
      <c r="A4976" s="475" t="s">
        <v>30698</v>
      </c>
      <c r="B4976" s="311" t="s">
        <v>2772</v>
      </c>
      <c r="C4976" s="45" t="s">
        <v>2773</v>
      </c>
      <c r="D4976" s="45" t="s">
        <v>272</v>
      </c>
      <c r="E4976" s="420" t="s">
        <v>19247</v>
      </c>
      <c r="F4976" s="45" t="s">
        <v>839</v>
      </c>
      <c r="G4976" s="889" t="s">
        <v>10248</v>
      </c>
      <c r="H4976" s="866" t="s">
        <v>19248</v>
      </c>
      <c r="I4976" s="871" t="s">
        <v>19249</v>
      </c>
      <c r="J4976" s="45" t="s">
        <v>10</v>
      </c>
      <c r="K4976" s="118">
        <v>1</v>
      </c>
      <c r="L4976" s="880"/>
      <c r="M4976" s="725">
        <v>302547</v>
      </c>
      <c r="N4976" s="725">
        <v>300000</v>
      </c>
      <c r="O4976" s="775">
        <f t="shared" si="165"/>
        <v>2547</v>
      </c>
      <c r="P4976" s="886">
        <f t="shared" si="166"/>
        <v>0.99158147329175306</v>
      </c>
      <c r="Q4976" s="294" t="s">
        <v>19250</v>
      </c>
      <c r="R4976" s="286">
        <v>2223026038</v>
      </c>
      <c r="S4976" s="294" t="s">
        <v>19251</v>
      </c>
      <c r="T4976" s="274">
        <v>42433</v>
      </c>
      <c r="U4976" s="881"/>
      <c r="V4976" s="881">
        <v>42446</v>
      </c>
      <c r="W4976" s="881">
        <v>42446</v>
      </c>
      <c r="X4976" s="889" t="s">
        <v>19252</v>
      </c>
      <c r="Y4976" s="775">
        <v>152105.28</v>
      </c>
      <c r="Z4976" s="294" t="s">
        <v>19253</v>
      </c>
      <c r="AA4976" s="286">
        <v>2256007760</v>
      </c>
    </row>
    <row r="4977" spans="1:27" ht="90">
      <c r="A4977" s="475" t="s">
        <v>30699</v>
      </c>
      <c r="B4977" s="311" t="s">
        <v>2772</v>
      </c>
      <c r="C4977" s="45" t="s">
        <v>2773</v>
      </c>
      <c r="D4977" s="45" t="s">
        <v>261</v>
      </c>
      <c r="E4977" s="420" t="s">
        <v>19254</v>
      </c>
      <c r="F4977" s="45" t="s">
        <v>839</v>
      </c>
      <c r="G4977" s="889" t="s">
        <v>10248</v>
      </c>
      <c r="H4977" s="866" t="s">
        <v>19255</v>
      </c>
      <c r="I4977" s="871" t="s">
        <v>19256</v>
      </c>
      <c r="J4977" s="45" t="s">
        <v>128</v>
      </c>
      <c r="K4977" s="118">
        <v>6</v>
      </c>
      <c r="L4977" s="880"/>
      <c r="M4977" s="725">
        <v>51175.96</v>
      </c>
      <c r="N4977" s="725">
        <v>20000</v>
      </c>
      <c r="O4977" s="775">
        <f t="shared" si="165"/>
        <v>31175.96</v>
      </c>
      <c r="P4977" s="886">
        <f t="shared" si="166"/>
        <v>0.39080849680201407</v>
      </c>
      <c r="Q4977" s="118" t="s">
        <v>19257</v>
      </c>
      <c r="R4977" s="409">
        <v>7839491948</v>
      </c>
      <c r="S4977" s="420" t="s">
        <v>19258</v>
      </c>
      <c r="T4977" s="274">
        <v>42439</v>
      </c>
      <c r="U4977" s="884"/>
      <c r="V4977" s="881">
        <v>42451</v>
      </c>
      <c r="W4977" s="881">
        <v>42451</v>
      </c>
      <c r="X4977" s="889" t="s">
        <v>19259</v>
      </c>
      <c r="Y4977" s="775">
        <v>20000</v>
      </c>
      <c r="Z4977" s="118" t="s">
        <v>19257</v>
      </c>
      <c r="AA4977" s="409">
        <v>7839491948</v>
      </c>
    </row>
    <row r="4978" spans="1:27" ht="78.75">
      <c r="A4978" s="475" t="s">
        <v>30700</v>
      </c>
      <c r="B4978" s="311" t="s">
        <v>2772</v>
      </c>
      <c r="C4978" s="45" t="s">
        <v>2773</v>
      </c>
      <c r="D4978" s="45" t="s">
        <v>261</v>
      </c>
      <c r="E4978" s="420" t="s">
        <v>19260</v>
      </c>
      <c r="F4978" s="45" t="s">
        <v>839</v>
      </c>
      <c r="G4978" s="889" t="s">
        <v>1911</v>
      </c>
      <c r="H4978" s="866" t="s">
        <v>19261</v>
      </c>
      <c r="I4978" s="118" t="s">
        <v>17337</v>
      </c>
      <c r="J4978" s="45" t="s">
        <v>15</v>
      </c>
      <c r="K4978" s="118">
        <v>3</v>
      </c>
      <c r="L4978" s="880"/>
      <c r="M4978" s="725">
        <v>66860.3</v>
      </c>
      <c r="N4978" s="725">
        <v>63514.1</v>
      </c>
      <c r="O4978" s="775">
        <f t="shared" si="165"/>
        <v>3346.2000000000044</v>
      </c>
      <c r="P4978" s="886">
        <f t="shared" si="166"/>
        <v>0.94995236336061906</v>
      </c>
      <c r="Q4978" s="118" t="s">
        <v>19262</v>
      </c>
      <c r="R4978" s="409">
        <v>7724922443</v>
      </c>
      <c r="S4978" s="420" t="s">
        <v>19263</v>
      </c>
      <c r="T4978" s="274">
        <v>42439</v>
      </c>
      <c r="U4978" s="420"/>
      <c r="V4978" s="881">
        <v>42460</v>
      </c>
      <c r="W4978" s="881">
        <v>42464</v>
      </c>
      <c r="X4978" s="889" t="s">
        <v>19264</v>
      </c>
      <c r="Y4978" s="725">
        <v>63514.1</v>
      </c>
      <c r="Z4978" s="118" t="s">
        <v>19262</v>
      </c>
      <c r="AA4978" s="409">
        <v>7724922443</v>
      </c>
    </row>
    <row r="4979" spans="1:27" ht="56.25">
      <c r="A4979" s="475" t="s">
        <v>30701</v>
      </c>
      <c r="B4979" s="311" t="s">
        <v>2772</v>
      </c>
      <c r="C4979" s="45" t="s">
        <v>2773</v>
      </c>
      <c r="D4979" s="45" t="s">
        <v>261</v>
      </c>
      <c r="E4979" s="420" t="s">
        <v>19265</v>
      </c>
      <c r="F4979" s="45" t="s">
        <v>839</v>
      </c>
      <c r="G4979" s="889" t="s">
        <v>713</v>
      </c>
      <c r="H4979" s="866" t="s">
        <v>19266</v>
      </c>
      <c r="I4979" s="420" t="s">
        <v>19267</v>
      </c>
      <c r="J4979" s="45" t="s">
        <v>11</v>
      </c>
      <c r="K4979" s="118">
        <v>2</v>
      </c>
      <c r="L4979" s="880"/>
      <c r="M4979" s="725">
        <v>589477.80000000005</v>
      </c>
      <c r="N4979" s="725">
        <v>583583</v>
      </c>
      <c r="O4979" s="775">
        <f t="shared" si="165"/>
        <v>5894.8000000000466</v>
      </c>
      <c r="P4979" s="886">
        <f t="shared" si="166"/>
        <v>0.98999996267883195</v>
      </c>
      <c r="Q4979" s="118" t="s">
        <v>13701</v>
      </c>
      <c r="R4979" s="118">
        <v>4217040736</v>
      </c>
      <c r="S4979" s="117" t="s">
        <v>19080</v>
      </c>
      <c r="T4979" s="274">
        <v>42447</v>
      </c>
      <c r="U4979" s="420"/>
      <c r="V4979" s="881">
        <v>42464</v>
      </c>
      <c r="W4979" s="881">
        <v>42464</v>
      </c>
      <c r="X4979" s="889" t="s">
        <v>19268</v>
      </c>
      <c r="Y4979" s="725">
        <v>583583</v>
      </c>
      <c r="Z4979" s="118" t="s">
        <v>13701</v>
      </c>
      <c r="AA4979" s="118">
        <v>4217040736</v>
      </c>
    </row>
    <row r="4980" spans="1:27" ht="56.25">
      <c r="A4980" s="475" t="s">
        <v>30702</v>
      </c>
      <c r="B4980" s="311" t="s">
        <v>2772</v>
      </c>
      <c r="C4980" s="45" t="s">
        <v>2773</v>
      </c>
      <c r="D4980" s="45" t="s">
        <v>555</v>
      </c>
      <c r="E4980" s="420" t="s">
        <v>19269</v>
      </c>
      <c r="F4980" s="45" t="s">
        <v>839</v>
      </c>
      <c r="G4980" s="889" t="s">
        <v>713</v>
      </c>
      <c r="H4980" s="866" t="s">
        <v>19270</v>
      </c>
      <c r="I4980" s="45" t="s">
        <v>19271</v>
      </c>
      <c r="J4980" s="45" t="s">
        <v>11</v>
      </c>
      <c r="K4980" s="118">
        <v>2</v>
      </c>
      <c r="L4980" s="880"/>
      <c r="M4980" s="725">
        <v>323086.8</v>
      </c>
      <c r="N4980" s="725">
        <v>246778.8</v>
      </c>
      <c r="O4980" s="775">
        <f t="shared" si="165"/>
        <v>76308</v>
      </c>
      <c r="P4980" s="886">
        <f t="shared" si="166"/>
        <v>0.76381579191721849</v>
      </c>
      <c r="Q4980" s="118" t="s">
        <v>19272</v>
      </c>
      <c r="R4980" s="409">
        <v>5401373344</v>
      </c>
      <c r="S4980" s="420" t="s">
        <v>19273</v>
      </c>
      <c r="T4980" s="274">
        <v>42439</v>
      </c>
      <c r="U4980" s="881"/>
      <c r="V4980" s="881">
        <v>42447</v>
      </c>
      <c r="W4980" s="881">
        <v>42447</v>
      </c>
      <c r="X4980" s="889" t="s">
        <v>19274</v>
      </c>
      <c r="Y4980" s="775">
        <v>246778.8</v>
      </c>
      <c r="Z4980" s="118" t="s">
        <v>19272</v>
      </c>
      <c r="AA4980" s="409">
        <v>5401373344</v>
      </c>
    </row>
    <row r="4981" spans="1:27" ht="33.75">
      <c r="A4981" s="475" t="s">
        <v>30703</v>
      </c>
      <c r="B4981" s="311" t="s">
        <v>2772</v>
      </c>
      <c r="C4981" s="45" t="s">
        <v>2773</v>
      </c>
      <c r="D4981" s="45" t="s">
        <v>272</v>
      </c>
      <c r="E4981" s="420" t="s">
        <v>19275</v>
      </c>
      <c r="F4981" s="45" t="s">
        <v>839</v>
      </c>
      <c r="G4981" s="889" t="s">
        <v>713</v>
      </c>
      <c r="H4981" s="889" t="s">
        <v>19276</v>
      </c>
      <c r="I4981" s="890" t="s">
        <v>19277</v>
      </c>
      <c r="J4981" s="45" t="s">
        <v>10</v>
      </c>
      <c r="K4981" s="118">
        <v>1</v>
      </c>
      <c r="L4981" s="118"/>
      <c r="M4981" s="725">
        <v>9958.6200000000008</v>
      </c>
      <c r="N4981" s="725">
        <v>8400</v>
      </c>
      <c r="O4981" s="775">
        <f t="shared" si="165"/>
        <v>1558.6200000000008</v>
      </c>
      <c r="P4981" s="886">
        <f t="shared" si="166"/>
        <v>0.84349036312260128</v>
      </c>
      <c r="Q4981" s="898" t="s">
        <v>14374</v>
      </c>
      <c r="R4981" s="409">
        <v>2221068547</v>
      </c>
      <c r="S4981" s="414" t="s">
        <v>14367</v>
      </c>
      <c r="T4981" s="274">
        <v>42439</v>
      </c>
      <c r="U4981" s="881"/>
      <c r="V4981" s="881">
        <v>42447</v>
      </c>
      <c r="W4981" s="881">
        <v>42447</v>
      </c>
      <c r="X4981" s="889" t="s">
        <v>19278</v>
      </c>
      <c r="Y4981" s="775">
        <v>8400</v>
      </c>
      <c r="Z4981" s="898" t="s">
        <v>14374</v>
      </c>
      <c r="AA4981" s="409">
        <v>2221068547</v>
      </c>
    </row>
    <row r="4982" spans="1:27" ht="56.25">
      <c r="A4982" s="475" t="s">
        <v>30704</v>
      </c>
      <c r="B4982" s="311" t="s">
        <v>2772</v>
      </c>
      <c r="C4982" s="45" t="s">
        <v>2773</v>
      </c>
      <c r="D4982" s="669" t="s">
        <v>269</v>
      </c>
      <c r="E4982" s="435" t="s">
        <v>19279</v>
      </c>
      <c r="F4982" s="45" t="s">
        <v>839</v>
      </c>
      <c r="G4982" s="435" t="s">
        <v>842</v>
      </c>
      <c r="H4982" s="889" t="s">
        <v>19280</v>
      </c>
      <c r="I4982" s="435" t="s">
        <v>19281</v>
      </c>
      <c r="J4982" s="669"/>
      <c r="K4982" s="880"/>
      <c r="L4982" s="880"/>
      <c r="M4982" s="775">
        <v>6282022.3700000001</v>
      </c>
      <c r="N4982" s="775">
        <v>6282022.3700000001</v>
      </c>
      <c r="O4982" s="880"/>
      <c r="P4982" s="880"/>
      <c r="Q4982" s="414" t="s">
        <v>10847</v>
      </c>
      <c r="R4982" s="414">
        <v>4217159241</v>
      </c>
      <c r="S4982" s="414" t="s">
        <v>3321</v>
      </c>
      <c r="T4982" s="414"/>
      <c r="U4982" s="414"/>
      <c r="V4982" s="900">
        <v>42366</v>
      </c>
      <c r="W4982" s="414"/>
      <c r="X4982" s="414"/>
      <c r="Y4982" s="775">
        <v>6282022.3700000001</v>
      </c>
      <c r="Z4982" s="414" t="s">
        <v>10847</v>
      </c>
      <c r="AA4982" s="414">
        <v>4217159241</v>
      </c>
    </row>
    <row r="4983" spans="1:27" ht="56.25">
      <c r="A4983" s="475" t="s">
        <v>30705</v>
      </c>
      <c r="B4983" s="311" t="s">
        <v>2772</v>
      </c>
      <c r="C4983" s="45" t="s">
        <v>2773</v>
      </c>
      <c r="D4983" s="669" t="s">
        <v>269</v>
      </c>
      <c r="E4983" s="435" t="s">
        <v>19279</v>
      </c>
      <c r="F4983" s="45" t="s">
        <v>839</v>
      </c>
      <c r="G4983" s="435" t="s">
        <v>842</v>
      </c>
      <c r="H4983" s="889" t="s">
        <v>19282</v>
      </c>
      <c r="I4983" s="435" t="s">
        <v>19281</v>
      </c>
      <c r="J4983" s="669"/>
      <c r="K4983" s="880"/>
      <c r="L4983" s="880"/>
      <c r="M4983" s="775">
        <v>1400000</v>
      </c>
      <c r="N4983" s="775">
        <v>1400000</v>
      </c>
      <c r="O4983" s="880"/>
      <c r="P4983" s="880"/>
      <c r="Q4983" s="414" t="s">
        <v>561</v>
      </c>
      <c r="R4983" s="414">
        <v>4217148426</v>
      </c>
      <c r="S4983" s="414" t="s">
        <v>19283</v>
      </c>
      <c r="T4983" s="414"/>
      <c r="U4983" s="414"/>
      <c r="V4983" s="900">
        <v>42370</v>
      </c>
      <c r="W4983" s="414"/>
      <c r="X4983" s="414"/>
      <c r="Y4983" s="775">
        <v>1400000</v>
      </c>
      <c r="Z4983" s="414" t="s">
        <v>561</v>
      </c>
      <c r="AA4983" s="414">
        <v>4217148426</v>
      </c>
    </row>
    <row r="4984" spans="1:27" ht="56.25">
      <c r="A4984" s="475" t="s">
        <v>30706</v>
      </c>
      <c r="B4984" s="311" t="s">
        <v>2772</v>
      </c>
      <c r="C4984" s="45" t="s">
        <v>2773</v>
      </c>
      <c r="D4984" s="669" t="s">
        <v>269</v>
      </c>
      <c r="E4984" s="435" t="s">
        <v>19284</v>
      </c>
      <c r="F4984" s="45" t="s">
        <v>839</v>
      </c>
      <c r="G4984" s="435" t="s">
        <v>842</v>
      </c>
      <c r="H4984" s="889" t="s">
        <v>19285</v>
      </c>
      <c r="I4984" s="435" t="s">
        <v>19286</v>
      </c>
      <c r="J4984" s="669"/>
      <c r="K4984" s="880"/>
      <c r="L4984" s="880"/>
      <c r="M4984" s="775">
        <v>955250.75</v>
      </c>
      <c r="N4984" s="775">
        <v>955250.75</v>
      </c>
      <c r="O4984" s="880"/>
      <c r="P4984" s="880"/>
      <c r="Q4984" s="414" t="s">
        <v>563</v>
      </c>
      <c r="R4984" s="414">
        <v>4217166136</v>
      </c>
      <c r="S4984" s="414" t="s">
        <v>19287</v>
      </c>
      <c r="T4984" s="414"/>
      <c r="U4984" s="414"/>
      <c r="V4984" s="900">
        <v>42339</v>
      </c>
      <c r="W4984" s="414"/>
      <c r="X4984" s="414"/>
      <c r="Y4984" s="775">
        <v>955250.75</v>
      </c>
      <c r="Z4984" s="414" t="s">
        <v>563</v>
      </c>
      <c r="AA4984" s="414">
        <v>4217166136</v>
      </c>
    </row>
    <row r="4985" spans="1:27" ht="56.25">
      <c r="A4985" s="475" t="s">
        <v>30707</v>
      </c>
      <c r="B4985" s="311" t="s">
        <v>2772</v>
      </c>
      <c r="C4985" s="45" t="s">
        <v>2773</v>
      </c>
      <c r="D4985" s="669" t="s">
        <v>269</v>
      </c>
      <c r="E4985" s="435" t="s">
        <v>19284</v>
      </c>
      <c r="F4985" s="45" t="s">
        <v>839</v>
      </c>
      <c r="G4985" s="435" t="s">
        <v>842</v>
      </c>
      <c r="H4985" s="889" t="s">
        <v>19288</v>
      </c>
      <c r="I4985" s="435" t="s">
        <v>19286</v>
      </c>
      <c r="J4985" s="669"/>
      <c r="K4985" s="880"/>
      <c r="L4985" s="880"/>
      <c r="M4985" s="775">
        <v>382901.47</v>
      </c>
      <c r="N4985" s="775">
        <v>382901.47</v>
      </c>
      <c r="O4985" s="880"/>
      <c r="P4985" s="880"/>
      <c r="Q4985" s="414" t="s">
        <v>10847</v>
      </c>
      <c r="R4985" s="414">
        <v>4217159241</v>
      </c>
      <c r="S4985" s="414" t="s">
        <v>3321</v>
      </c>
      <c r="T4985" s="414"/>
      <c r="U4985" s="414"/>
      <c r="V4985" s="900">
        <v>42339</v>
      </c>
      <c r="W4985" s="414"/>
      <c r="X4985" s="414"/>
      <c r="Y4985" s="775">
        <v>382901.47</v>
      </c>
      <c r="Z4985" s="414" t="s">
        <v>10847</v>
      </c>
      <c r="AA4985" s="414">
        <v>4217159241</v>
      </c>
    </row>
    <row r="4986" spans="1:27" ht="45">
      <c r="A4986" s="475" t="s">
        <v>30708</v>
      </c>
      <c r="B4986" s="311" t="s">
        <v>2772</v>
      </c>
      <c r="C4986" s="45" t="s">
        <v>2773</v>
      </c>
      <c r="D4986" s="669" t="s">
        <v>268</v>
      </c>
      <c r="E4986" s="435" t="s">
        <v>2139</v>
      </c>
      <c r="F4986" s="45" t="s">
        <v>839</v>
      </c>
      <c r="G4986" s="435" t="s">
        <v>842</v>
      </c>
      <c r="H4986" s="435" t="s">
        <v>19289</v>
      </c>
      <c r="I4986" s="435" t="s">
        <v>2011</v>
      </c>
      <c r="J4986" s="669"/>
      <c r="K4986" s="880"/>
      <c r="L4986" s="880"/>
      <c r="M4986" s="775">
        <v>2884810.08</v>
      </c>
      <c r="N4986" s="775">
        <v>2884810.08</v>
      </c>
      <c r="O4986" s="880"/>
      <c r="P4986" s="880"/>
      <c r="Q4986" s="414" t="s">
        <v>1148</v>
      </c>
      <c r="R4986" s="414">
        <v>4205109214</v>
      </c>
      <c r="S4986" s="414" t="s">
        <v>19290</v>
      </c>
      <c r="T4986" s="414"/>
      <c r="U4986" s="414"/>
      <c r="V4986" s="900">
        <v>42339</v>
      </c>
      <c r="W4986" s="414"/>
      <c r="X4986" s="414"/>
      <c r="Y4986" s="775">
        <v>2884810.08</v>
      </c>
      <c r="Z4986" s="414" t="s">
        <v>1148</v>
      </c>
      <c r="AA4986" s="414">
        <v>4205109214</v>
      </c>
    </row>
    <row r="4987" spans="1:27" ht="56.25">
      <c r="A4987" s="475" t="s">
        <v>30709</v>
      </c>
      <c r="B4987" s="311" t="s">
        <v>2772</v>
      </c>
      <c r="C4987" s="45" t="s">
        <v>2773</v>
      </c>
      <c r="D4987" s="45" t="s">
        <v>272</v>
      </c>
      <c r="E4987" s="435" t="s">
        <v>19291</v>
      </c>
      <c r="F4987" s="45" t="s">
        <v>839</v>
      </c>
      <c r="G4987" s="435" t="s">
        <v>1508</v>
      </c>
      <c r="H4987" s="889" t="s">
        <v>19292</v>
      </c>
      <c r="I4987" s="435" t="s">
        <v>13944</v>
      </c>
      <c r="J4987" s="45" t="s">
        <v>10</v>
      </c>
      <c r="K4987" s="118">
        <v>1</v>
      </c>
      <c r="L4987" s="880"/>
      <c r="M4987" s="775">
        <v>356111.55</v>
      </c>
      <c r="N4987" s="775">
        <v>356106.08</v>
      </c>
      <c r="O4987" s="901">
        <f t="shared" ref="O4987:O5035" si="167">M4987-N4987</f>
        <v>5.4699999999720603</v>
      </c>
      <c r="P4987" s="886">
        <v>0.01</v>
      </c>
      <c r="Q4987" s="117" t="s">
        <v>15901</v>
      </c>
      <c r="R4987" s="280">
        <v>7726311464</v>
      </c>
      <c r="S4987" s="117" t="s">
        <v>19293</v>
      </c>
      <c r="T4987" s="900">
        <v>42457</v>
      </c>
      <c r="U4987" s="414"/>
      <c r="V4987" s="900">
        <v>42473</v>
      </c>
      <c r="W4987" s="900">
        <v>42473</v>
      </c>
      <c r="X4987" s="889" t="s">
        <v>19294</v>
      </c>
      <c r="Y4987" s="775">
        <v>356106.08</v>
      </c>
      <c r="Z4987" s="117" t="s">
        <v>15901</v>
      </c>
      <c r="AA4987" s="280">
        <v>7726311464</v>
      </c>
    </row>
    <row r="4988" spans="1:27" ht="56.25">
      <c r="A4988" s="475" t="s">
        <v>30710</v>
      </c>
      <c r="B4988" s="311" t="s">
        <v>2772</v>
      </c>
      <c r="C4988" s="45" t="s">
        <v>2773</v>
      </c>
      <c r="D4988" s="45" t="s">
        <v>272</v>
      </c>
      <c r="E4988" s="435" t="s">
        <v>19295</v>
      </c>
      <c r="F4988" s="45" t="s">
        <v>839</v>
      </c>
      <c r="G4988" s="435" t="s">
        <v>1508</v>
      </c>
      <c r="H4988" s="889" t="s">
        <v>19296</v>
      </c>
      <c r="I4988" s="435" t="s">
        <v>14931</v>
      </c>
      <c r="J4988" s="45" t="s">
        <v>10</v>
      </c>
      <c r="K4988" s="118">
        <v>1</v>
      </c>
      <c r="L4988" s="880"/>
      <c r="M4988" s="775">
        <v>62018.97</v>
      </c>
      <c r="N4988" s="775">
        <v>62018.97</v>
      </c>
      <c r="O4988" s="901">
        <f t="shared" si="167"/>
        <v>0</v>
      </c>
      <c r="P4988" s="886">
        <f t="shared" ref="P4988:P5016" si="168">N4988/M4988</f>
        <v>1</v>
      </c>
      <c r="Q4988" s="117" t="s">
        <v>19297</v>
      </c>
      <c r="R4988" s="902">
        <v>7814043302</v>
      </c>
      <c r="S4988" s="420" t="s">
        <v>19298</v>
      </c>
      <c r="T4988" s="900">
        <v>42457</v>
      </c>
      <c r="U4988" s="414"/>
      <c r="V4988" s="900">
        <v>42473</v>
      </c>
      <c r="W4988" s="900">
        <v>42473</v>
      </c>
      <c r="X4988" s="889" t="s">
        <v>19299</v>
      </c>
      <c r="Y4988" s="880" t="s">
        <v>19300</v>
      </c>
      <c r="Z4988" s="117" t="s">
        <v>19297</v>
      </c>
      <c r="AA4988" s="903">
        <v>7814043302</v>
      </c>
    </row>
    <row r="4989" spans="1:27" ht="78.75">
      <c r="A4989" s="475" t="s">
        <v>30711</v>
      </c>
      <c r="B4989" s="311" t="s">
        <v>2772</v>
      </c>
      <c r="C4989" s="45" t="s">
        <v>2773</v>
      </c>
      <c r="D4989" s="45" t="s">
        <v>272</v>
      </c>
      <c r="E4989" s="435" t="s">
        <v>19301</v>
      </c>
      <c r="F4989" s="45" t="s">
        <v>839</v>
      </c>
      <c r="G4989" s="435" t="s">
        <v>1021</v>
      </c>
      <c r="H4989" s="889" t="s">
        <v>19302</v>
      </c>
      <c r="I4989" s="435" t="s">
        <v>19303</v>
      </c>
      <c r="J4989" s="45" t="s">
        <v>10</v>
      </c>
      <c r="K4989" s="118">
        <v>1</v>
      </c>
      <c r="L4989" s="880"/>
      <c r="M4989" s="775">
        <v>76075.91</v>
      </c>
      <c r="N4989" s="775">
        <v>76075.91</v>
      </c>
      <c r="O4989" s="901">
        <f t="shared" si="167"/>
        <v>0</v>
      </c>
      <c r="P4989" s="886">
        <f t="shared" si="168"/>
        <v>1</v>
      </c>
      <c r="Q4989" s="118" t="s">
        <v>19304</v>
      </c>
      <c r="R4989" s="280">
        <v>4221009432</v>
      </c>
      <c r="S4989" s="118" t="s">
        <v>19305</v>
      </c>
      <c r="T4989" s="900">
        <v>42465</v>
      </c>
      <c r="U4989" s="414"/>
      <c r="V4989" s="900">
        <v>42480</v>
      </c>
      <c r="W4989" s="900">
        <v>42480</v>
      </c>
      <c r="X4989" s="889" t="s">
        <v>19306</v>
      </c>
      <c r="Y4989" s="775">
        <v>76075.91</v>
      </c>
      <c r="Z4989" s="118" t="s">
        <v>19304</v>
      </c>
      <c r="AA4989" s="280">
        <v>4221009432</v>
      </c>
    </row>
    <row r="4990" spans="1:27" ht="45">
      <c r="A4990" s="475" t="s">
        <v>30712</v>
      </c>
      <c r="B4990" s="311" t="s">
        <v>2772</v>
      </c>
      <c r="C4990" s="45" t="s">
        <v>2773</v>
      </c>
      <c r="D4990" s="45" t="s">
        <v>272</v>
      </c>
      <c r="E4990" s="435" t="s">
        <v>19307</v>
      </c>
      <c r="F4990" s="45" t="s">
        <v>839</v>
      </c>
      <c r="G4990" s="435" t="s">
        <v>1021</v>
      </c>
      <c r="H4990" s="889" t="s">
        <v>19308</v>
      </c>
      <c r="I4990" s="435" t="s">
        <v>19309</v>
      </c>
      <c r="J4990" s="45" t="s">
        <v>10</v>
      </c>
      <c r="K4990" s="118">
        <v>1</v>
      </c>
      <c r="L4990" s="880"/>
      <c r="M4990" s="775">
        <v>78808.2</v>
      </c>
      <c r="N4990" s="775">
        <v>78808.2</v>
      </c>
      <c r="O4990" s="901">
        <f t="shared" si="167"/>
        <v>0</v>
      </c>
      <c r="P4990" s="886">
        <f t="shared" si="168"/>
        <v>1</v>
      </c>
      <c r="Q4990" s="117" t="s">
        <v>19310</v>
      </c>
      <c r="R4990" s="887">
        <v>4205264700</v>
      </c>
      <c r="S4990" s="118" t="s">
        <v>19311</v>
      </c>
      <c r="T4990" s="900">
        <v>42466</v>
      </c>
      <c r="U4990" s="414"/>
      <c r="V4990" s="900">
        <v>42480</v>
      </c>
      <c r="W4990" s="900">
        <v>42480</v>
      </c>
      <c r="X4990" s="889" t="s">
        <v>19312</v>
      </c>
      <c r="Y4990" s="775">
        <v>78808.2</v>
      </c>
      <c r="Z4990" s="117" t="s">
        <v>19310</v>
      </c>
      <c r="AA4990" s="887">
        <v>4205264700</v>
      </c>
    </row>
    <row r="4991" spans="1:27" ht="56.25">
      <c r="A4991" s="475" t="s">
        <v>30713</v>
      </c>
      <c r="B4991" s="311" t="s">
        <v>2772</v>
      </c>
      <c r="C4991" s="45" t="s">
        <v>2773</v>
      </c>
      <c r="D4991" s="45" t="s">
        <v>272</v>
      </c>
      <c r="E4991" s="435" t="s">
        <v>19313</v>
      </c>
      <c r="F4991" s="45" t="s">
        <v>839</v>
      </c>
      <c r="G4991" s="435" t="s">
        <v>1027</v>
      </c>
      <c r="H4991" s="889" t="s">
        <v>19314</v>
      </c>
      <c r="I4991" s="435" t="s">
        <v>15443</v>
      </c>
      <c r="J4991" s="45" t="s">
        <v>10</v>
      </c>
      <c r="K4991" s="118">
        <v>1</v>
      </c>
      <c r="L4991" s="880"/>
      <c r="M4991" s="775">
        <v>130831.2</v>
      </c>
      <c r="N4991" s="775">
        <v>130828.8</v>
      </c>
      <c r="O4991" s="901">
        <f t="shared" si="167"/>
        <v>2.3999999999941792</v>
      </c>
      <c r="P4991" s="886">
        <f t="shared" si="168"/>
        <v>0.99998165575183906</v>
      </c>
      <c r="Q4991" s="118" t="s">
        <v>13701</v>
      </c>
      <c r="R4991" s="118">
        <v>4217040736</v>
      </c>
      <c r="S4991" s="117" t="s">
        <v>19080</v>
      </c>
      <c r="T4991" s="900">
        <v>42466</v>
      </c>
      <c r="U4991" s="414"/>
      <c r="V4991" s="900">
        <v>42474</v>
      </c>
      <c r="W4991" s="900">
        <v>42474</v>
      </c>
      <c r="X4991" s="889" t="s">
        <v>19315</v>
      </c>
      <c r="Y4991" s="775">
        <v>130828.8</v>
      </c>
      <c r="Z4991" s="118" t="s">
        <v>13701</v>
      </c>
      <c r="AA4991" s="118">
        <v>4217040736</v>
      </c>
    </row>
    <row r="4992" spans="1:27" ht="78.75">
      <c r="A4992" s="475" t="s">
        <v>30714</v>
      </c>
      <c r="B4992" s="311" t="s">
        <v>2772</v>
      </c>
      <c r="C4992" s="45" t="s">
        <v>2773</v>
      </c>
      <c r="D4992" s="45" t="s">
        <v>261</v>
      </c>
      <c r="E4992" s="435" t="s">
        <v>19316</v>
      </c>
      <c r="F4992" s="45" t="s">
        <v>839</v>
      </c>
      <c r="G4992" s="435" t="s">
        <v>1027</v>
      </c>
      <c r="H4992" s="889" t="s">
        <v>19317</v>
      </c>
      <c r="I4992" s="435" t="s">
        <v>19318</v>
      </c>
      <c r="J4992" s="45" t="s">
        <v>15</v>
      </c>
      <c r="K4992" s="118">
        <v>2</v>
      </c>
      <c r="L4992" s="118">
        <v>1</v>
      </c>
      <c r="M4992" s="901">
        <v>443419.5</v>
      </c>
      <c r="N4992" s="901">
        <v>298782.90000000002</v>
      </c>
      <c r="O4992" s="901">
        <f t="shared" si="167"/>
        <v>144636.59999999998</v>
      </c>
      <c r="P4992" s="886">
        <f t="shared" si="168"/>
        <v>0.67381542760298097</v>
      </c>
      <c r="Q4992" s="118" t="s">
        <v>19319</v>
      </c>
      <c r="R4992" s="118">
        <v>4217175211</v>
      </c>
      <c r="S4992" s="414" t="s">
        <v>19320</v>
      </c>
      <c r="T4992" s="900">
        <v>42472</v>
      </c>
      <c r="U4992" s="414"/>
      <c r="V4992" s="900">
        <v>42487</v>
      </c>
      <c r="W4992" s="900">
        <v>42487</v>
      </c>
      <c r="X4992" s="889" t="s">
        <v>19321</v>
      </c>
      <c r="Y4992" s="901">
        <v>298782.90000000002</v>
      </c>
      <c r="Z4992" s="118" t="s">
        <v>19319</v>
      </c>
      <c r="AA4992" s="118">
        <v>4217175211</v>
      </c>
    </row>
    <row r="4993" spans="1:27" ht="56.25">
      <c r="A4993" s="475" t="s">
        <v>30715</v>
      </c>
      <c r="B4993" s="311" t="s">
        <v>2772</v>
      </c>
      <c r="C4993" s="45" t="s">
        <v>2773</v>
      </c>
      <c r="D4993" s="45" t="s">
        <v>261</v>
      </c>
      <c r="E4993" s="435" t="s">
        <v>19322</v>
      </c>
      <c r="F4993" s="45" t="s">
        <v>839</v>
      </c>
      <c r="G4993" s="435" t="s">
        <v>1027</v>
      </c>
      <c r="H4993" s="889" t="s">
        <v>19323</v>
      </c>
      <c r="I4993" s="435" t="s">
        <v>13851</v>
      </c>
      <c r="J4993" s="45" t="s">
        <v>15</v>
      </c>
      <c r="K4993" s="118">
        <v>3</v>
      </c>
      <c r="L4993" s="880"/>
      <c r="M4993" s="901">
        <v>172520</v>
      </c>
      <c r="N4993" s="901">
        <v>171657</v>
      </c>
      <c r="O4993" s="901">
        <f t="shared" si="167"/>
        <v>863</v>
      </c>
      <c r="P4993" s="886">
        <f t="shared" si="168"/>
        <v>0.99499768142824019</v>
      </c>
      <c r="Q4993" s="118" t="s">
        <v>13701</v>
      </c>
      <c r="R4993" s="118">
        <v>4217040736</v>
      </c>
      <c r="S4993" s="117" t="s">
        <v>19080</v>
      </c>
      <c r="T4993" s="900">
        <v>42472</v>
      </c>
      <c r="U4993" s="414"/>
      <c r="V4993" s="900">
        <v>42487</v>
      </c>
      <c r="W4993" s="900">
        <v>42487</v>
      </c>
      <c r="X4993" s="889" t="s">
        <v>19324</v>
      </c>
      <c r="Y4993" s="901">
        <v>171657</v>
      </c>
      <c r="Z4993" s="118" t="s">
        <v>13701</v>
      </c>
      <c r="AA4993" s="118">
        <v>4217040736</v>
      </c>
    </row>
    <row r="4994" spans="1:27" ht="56.25">
      <c r="A4994" s="475" t="s">
        <v>30716</v>
      </c>
      <c r="B4994" s="311" t="s">
        <v>2772</v>
      </c>
      <c r="C4994" s="45" t="s">
        <v>2773</v>
      </c>
      <c r="D4994" s="45" t="s">
        <v>555</v>
      </c>
      <c r="E4994" s="435" t="s">
        <v>19325</v>
      </c>
      <c r="F4994" s="45" t="s">
        <v>839</v>
      </c>
      <c r="G4994" s="435" t="s">
        <v>1027</v>
      </c>
      <c r="H4994" s="889" t="s">
        <v>19326</v>
      </c>
      <c r="I4994" s="435" t="s">
        <v>458</v>
      </c>
      <c r="J4994" s="45" t="s">
        <v>11</v>
      </c>
      <c r="K4994" s="118">
        <v>2</v>
      </c>
      <c r="L4994" s="880"/>
      <c r="M4994" s="901">
        <v>218780</v>
      </c>
      <c r="N4994" s="901">
        <v>197929</v>
      </c>
      <c r="O4994" s="901">
        <f t="shared" si="167"/>
        <v>20851</v>
      </c>
      <c r="P4994" s="886">
        <f t="shared" si="168"/>
        <v>0.9046942133650242</v>
      </c>
      <c r="Q4994" s="118" t="s">
        <v>13701</v>
      </c>
      <c r="R4994" s="118">
        <v>4217040736</v>
      </c>
      <c r="S4994" s="117" t="s">
        <v>19080</v>
      </c>
      <c r="T4994" s="900">
        <v>42466</v>
      </c>
      <c r="U4994" s="414"/>
      <c r="V4994" s="900">
        <v>42474</v>
      </c>
      <c r="W4994" s="900">
        <v>42474</v>
      </c>
      <c r="X4994" s="889" t="s">
        <v>19327</v>
      </c>
      <c r="Y4994" s="901">
        <v>197929</v>
      </c>
      <c r="Z4994" s="118" t="s">
        <v>13701</v>
      </c>
      <c r="AA4994" s="118">
        <v>4217040736</v>
      </c>
    </row>
    <row r="4995" spans="1:27" ht="56.25">
      <c r="A4995" s="475" t="s">
        <v>30717</v>
      </c>
      <c r="B4995" s="311" t="s">
        <v>2772</v>
      </c>
      <c r="C4995" s="45" t="s">
        <v>2773</v>
      </c>
      <c r="D4995" s="45" t="s">
        <v>272</v>
      </c>
      <c r="E4995" s="435" t="s">
        <v>19328</v>
      </c>
      <c r="F4995" s="45" t="s">
        <v>839</v>
      </c>
      <c r="G4995" s="435" t="s">
        <v>857</v>
      </c>
      <c r="H4995" s="889" t="s">
        <v>19329</v>
      </c>
      <c r="I4995" s="435" t="s">
        <v>13851</v>
      </c>
      <c r="J4995" s="45" t="s">
        <v>15</v>
      </c>
      <c r="K4995" s="118">
        <v>1</v>
      </c>
      <c r="L4995" s="118">
        <v>2</v>
      </c>
      <c r="M4995" s="901">
        <v>601996.56000000006</v>
      </c>
      <c r="N4995" s="901">
        <v>600020</v>
      </c>
      <c r="O4995" s="901">
        <f t="shared" si="167"/>
        <v>1976.5600000000559</v>
      </c>
      <c r="P4995" s="886">
        <f t="shared" si="168"/>
        <v>0.99671665897891504</v>
      </c>
      <c r="Q4995" s="118" t="s">
        <v>13701</v>
      </c>
      <c r="R4995" s="118">
        <v>4217040736</v>
      </c>
      <c r="S4995" s="117" t="s">
        <v>19080</v>
      </c>
      <c r="T4995" s="900">
        <v>42473</v>
      </c>
      <c r="U4995" s="414"/>
      <c r="V4995" s="900">
        <v>42486</v>
      </c>
      <c r="W4995" s="900">
        <v>42486</v>
      </c>
      <c r="X4995" s="889" t="s">
        <v>19330</v>
      </c>
      <c r="Y4995" s="901">
        <v>600020</v>
      </c>
      <c r="Z4995" s="118" t="s">
        <v>13701</v>
      </c>
      <c r="AA4995" s="118">
        <v>4217040736</v>
      </c>
    </row>
    <row r="4996" spans="1:27" ht="56.25">
      <c r="A4996" s="475" t="s">
        <v>30718</v>
      </c>
      <c r="B4996" s="311" t="s">
        <v>2772</v>
      </c>
      <c r="C4996" s="45" t="s">
        <v>2773</v>
      </c>
      <c r="D4996" s="45" t="s">
        <v>272</v>
      </c>
      <c r="E4996" s="435" t="s">
        <v>19331</v>
      </c>
      <c r="F4996" s="45" t="s">
        <v>839</v>
      </c>
      <c r="G4996" s="435" t="s">
        <v>678</v>
      </c>
      <c r="H4996" s="889" t="s">
        <v>19332</v>
      </c>
      <c r="I4996" s="435" t="s">
        <v>13355</v>
      </c>
      <c r="J4996" s="45" t="s">
        <v>10</v>
      </c>
      <c r="K4996" s="118">
        <v>1</v>
      </c>
      <c r="L4996" s="880"/>
      <c r="M4996" s="901">
        <v>328550</v>
      </c>
      <c r="N4996" s="901">
        <v>327000</v>
      </c>
      <c r="O4996" s="901">
        <f t="shared" si="167"/>
        <v>1550</v>
      </c>
      <c r="P4996" s="886">
        <f t="shared" si="168"/>
        <v>0.99528230101963167</v>
      </c>
      <c r="Q4996" s="118" t="s">
        <v>13701</v>
      </c>
      <c r="R4996" s="118">
        <v>4217040736</v>
      </c>
      <c r="S4996" s="117" t="s">
        <v>19080</v>
      </c>
      <c r="T4996" s="900">
        <v>42486</v>
      </c>
      <c r="U4996" s="414"/>
      <c r="V4996" s="414" t="s">
        <v>19333</v>
      </c>
      <c r="W4996" s="900">
        <v>42500</v>
      </c>
      <c r="X4996" s="889" t="s">
        <v>19334</v>
      </c>
      <c r="Y4996" s="901">
        <v>327000</v>
      </c>
      <c r="Z4996" s="118" t="s">
        <v>13701</v>
      </c>
      <c r="AA4996" s="118">
        <v>4217040736</v>
      </c>
    </row>
    <row r="4997" spans="1:27" ht="56.25">
      <c r="A4997" s="475" t="s">
        <v>30719</v>
      </c>
      <c r="B4997" s="311" t="s">
        <v>2772</v>
      </c>
      <c r="C4997" s="45" t="s">
        <v>2773</v>
      </c>
      <c r="D4997" s="45" t="s">
        <v>261</v>
      </c>
      <c r="E4997" s="435" t="s">
        <v>19335</v>
      </c>
      <c r="F4997" s="45" t="s">
        <v>839</v>
      </c>
      <c r="G4997" s="435" t="s">
        <v>679</v>
      </c>
      <c r="H4997" s="889" t="s">
        <v>19336</v>
      </c>
      <c r="I4997" s="435" t="s">
        <v>19337</v>
      </c>
      <c r="J4997" s="45" t="s">
        <v>34</v>
      </c>
      <c r="K4997" s="118">
        <v>4</v>
      </c>
      <c r="L4997" s="880">
        <v>1</v>
      </c>
      <c r="M4997" s="901">
        <v>476410.81</v>
      </c>
      <c r="N4997" s="901">
        <v>466650.76</v>
      </c>
      <c r="O4997" s="901">
        <f t="shared" si="167"/>
        <v>9760.0499999999884</v>
      </c>
      <c r="P4997" s="886">
        <f t="shared" si="168"/>
        <v>0.97951337418225248</v>
      </c>
      <c r="Q4997" s="414" t="s">
        <v>19338</v>
      </c>
      <c r="R4997" s="118">
        <v>405310828</v>
      </c>
      <c r="S4997" s="118" t="s">
        <v>19339</v>
      </c>
      <c r="T4997" s="900">
        <v>42506</v>
      </c>
      <c r="U4997" s="414"/>
      <c r="V4997" s="900">
        <v>42520</v>
      </c>
      <c r="W4997" s="900">
        <v>42520</v>
      </c>
      <c r="X4997" s="889" t="s">
        <v>19340</v>
      </c>
      <c r="Y4997" s="901">
        <v>466650.76</v>
      </c>
      <c r="Z4997" s="118" t="s">
        <v>19338</v>
      </c>
      <c r="AA4997" s="118">
        <v>405310828</v>
      </c>
    </row>
    <row r="4998" spans="1:27" ht="56.25">
      <c r="A4998" s="475" t="s">
        <v>30720</v>
      </c>
      <c r="B4998" s="311" t="s">
        <v>2772</v>
      </c>
      <c r="C4998" s="45" t="s">
        <v>2773</v>
      </c>
      <c r="D4998" s="45" t="s">
        <v>261</v>
      </c>
      <c r="E4998" s="435" t="s">
        <v>19341</v>
      </c>
      <c r="F4998" s="45" t="s">
        <v>839</v>
      </c>
      <c r="G4998" s="435" t="s">
        <v>679</v>
      </c>
      <c r="H4998" s="889" t="s">
        <v>19342</v>
      </c>
      <c r="I4998" s="435" t="s">
        <v>19343</v>
      </c>
      <c r="J4998" s="45" t="s">
        <v>131</v>
      </c>
      <c r="K4998" s="118">
        <v>9</v>
      </c>
      <c r="L4998" s="118"/>
      <c r="M4998" s="775">
        <v>78545.11</v>
      </c>
      <c r="N4998" s="775">
        <v>32683.53</v>
      </c>
      <c r="O4998" s="775">
        <f t="shared" si="167"/>
        <v>45861.58</v>
      </c>
      <c r="P4998" s="886">
        <f t="shared" si="168"/>
        <v>0.41611158224872302</v>
      </c>
      <c r="Q4998" s="414" t="s">
        <v>19344</v>
      </c>
      <c r="R4998" s="280">
        <v>540721036605</v>
      </c>
      <c r="S4998" s="118" t="s">
        <v>19345</v>
      </c>
      <c r="T4998" s="900">
        <v>42502</v>
      </c>
      <c r="U4998" s="414"/>
      <c r="V4998" s="900">
        <v>42514</v>
      </c>
      <c r="W4998" s="900">
        <v>42514</v>
      </c>
      <c r="X4998" s="889" t="s">
        <v>19346</v>
      </c>
      <c r="Y4998" s="775">
        <v>32683.53</v>
      </c>
      <c r="Z4998" s="118" t="s">
        <v>19344</v>
      </c>
      <c r="AA4998" s="280">
        <v>540721036605</v>
      </c>
    </row>
    <row r="4999" spans="1:27" ht="78.75">
      <c r="A4999" s="475" t="s">
        <v>30721</v>
      </c>
      <c r="B4999" s="311" t="s">
        <v>2772</v>
      </c>
      <c r="C4999" s="45" t="s">
        <v>2773</v>
      </c>
      <c r="D4999" s="45" t="s">
        <v>261</v>
      </c>
      <c r="E4999" s="435" t="s">
        <v>19347</v>
      </c>
      <c r="F4999" s="45" t="s">
        <v>839</v>
      </c>
      <c r="G4999" s="435" t="s">
        <v>10330</v>
      </c>
      <c r="H4999" s="889" t="s">
        <v>19348</v>
      </c>
      <c r="I4999" s="435" t="s">
        <v>19318</v>
      </c>
      <c r="J4999" s="45" t="s">
        <v>16</v>
      </c>
      <c r="K4999" s="118">
        <v>4</v>
      </c>
      <c r="L4999" s="118"/>
      <c r="M4999" s="775">
        <v>134566</v>
      </c>
      <c r="N4999" s="775">
        <v>80001.38</v>
      </c>
      <c r="O4999" s="775">
        <f t="shared" si="167"/>
        <v>54564.619999999995</v>
      </c>
      <c r="P4999" s="886">
        <f t="shared" si="168"/>
        <v>0.59451406744645752</v>
      </c>
      <c r="Q4999" s="118" t="s">
        <v>19349</v>
      </c>
      <c r="R4999" s="118">
        <v>6313548029</v>
      </c>
      <c r="S4999" s="118" t="s">
        <v>19350</v>
      </c>
      <c r="T4999" s="900">
        <v>42502</v>
      </c>
      <c r="U4999" s="414"/>
      <c r="V4999" s="900">
        <v>42513</v>
      </c>
      <c r="W4999" s="900">
        <v>42513</v>
      </c>
      <c r="X4999" s="889" t="s">
        <v>19351</v>
      </c>
      <c r="Y4999" s="775">
        <v>80001.38</v>
      </c>
      <c r="Z4999" s="118" t="s">
        <v>19349</v>
      </c>
      <c r="AA4999" s="118">
        <v>6313548029</v>
      </c>
    </row>
    <row r="5000" spans="1:27" ht="67.5">
      <c r="A5000" s="475" t="s">
        <v>30722</v>
      </c>
      <c r="B5000" s="311" t="s">
        <v>2772</v>
      </c>
      <c r="C5000" s="45" t="s">
        <v>2773</v>
      </c>
      <c r="D5000" s="45" t="s">
        <v>272</v>
      </c>
      <c r="E5000" s="435" t="s">
        <v>19352</v>
      </c>
      <c r="F5000" s="45" t="s">
        <v>839</v>
      </c>
      <c r="G5000" s="435" t="s">
        <v>10330</v>
      </c>
      <c r="H5000" s="889" t="s">
        <v>19353</v>
      </c>
      <c r="I5000" s="435" t="s">
        <v>582</v>
      </c>
      <c r="J5000" s="45" t="s">
        <v>10</v>
      </c>
      <c r="K5000" s="118">
        <v>1</v>
      </c>
      <c r="L5000" s="118"/>
      <c r="M5000" s="775">
        <v>170386.92</v>
      </c>
      <c r="N5000" s="775">
        <v>159460</v>
      </c>
      <c r="O5000" s="775">
        <f t="shared" si="167"/>
        <v>10926.920000000013</v>
      </c>
      <c r="P5000" s="886">
        <f t="shared" si="168"/>
        <v>0.93586995997110567</v>
      </c>
      <c r="Q5000" s="117" t="s">
        <v>19094</v>
      </c>
      <c r="R5000" s="271">
        <v>4217161321</v>
      </c>
      <c r="S5000" s="752" t="s">
        <v>19095</v>
      </c>
      <c r="T5000" s="900">
        <v>42495</v>
      </c>
      <c r="U5000" s="414"/>
      <c r="V5000" s="900">
        <v>42502</v>
      </c>
      <c r="W5000" s="900">
        <v>42502</v>
      </c>
      <c r="X5000" s="904" t="s">
        <v>19354</v>
      </c>
      <c r="Y5000" s="775">
        <v>159460</v>
      </c>
      <c r="Z5000" s="117" t="s">
        <v>19094</v>
      </c>
      <c r="AA5000" s="271">
        <v>4217161321</v>
      </c>
    </row>
    <row r="5001" spans="1:27" ht="78.75">
      <c r="A5001" s="475" t="s">
        <v>30723</v>
      </c>
      <c r="B5001" s="311" t="s">
        <v>2772</v>
      </c>
      <c r="C5001" s="45" t="s">
        <v>2773</v>
      </c>
      <c r="D5001" s="45" t="s">
        <v>272</v>
      </c>
      <c r="E5001" s="435" t="s">
        <v>19355</v>
      </c>
      <c r="F5001" s="45" t="s">
        <v>839</v>
      </c>
      <c r="G5001" s="435" t="s">
        <v>1194</v>
      </c>
      <c r="H5001" s="889" t="s">
        <v>19356</v>
      </c>
      <c r="I5001" s="435" t="s">
        <v>19357</v>
      </c>
      <c r="J5001" s="45" t="s">
        <v>10</v>
      </c>
      <c r="K5001" s="118">
        <v>1</v>
      </c>
      <c r="L5001" s="118"/>
      <c r="M5001" s="775">
        <v>796718.66</v>
      </c>
      <c r="N5001" s="775">
        <v>793000</v>
      </c>
      <c r="O5001" s="775">
        <f t="shared" si="167"/>
        <v>3718.6600000000326</v>
      </c>
      <c r="P5001" s="886">
        <f t="shared" si="168"/>
        <v>0.99533253055727344</v>
      </c>
      <c r="Q5001" s="118" t="s">
        <v>14116</v>
      </c>
      <c r="R5001" s="409">
        <v>4217103175</v>
      </c>
      <c r="S5001" s="420" t="s">
        <v>19169</v>
      </c>
      <c r="T5001" s="900">
        <v>42501</v>
      </c>
      <c r="U5001" s="414"/>
      <c r="V5001" s="900">
        <v>42513</v>
      </c>
      <c r="W5001" s="900">
        <v>42513</v>
      </c>
      <c r="X5001" s="889" t="s">
        <v>19358</v>
      </c>
      <c r="Y5001" s="775">
        <v>793000</v>
      </c>
      <c r="Z5001" s="118" t="s">
        <v>14116</v>
      </c>
      <c r="AA5001" s="409">
        <v>4217103175</v>
      </c>
    </row>
    <row r="5002" spans="1:27" ht="112.5">
      <c r="A5002" s="475" t="s">
        <v>30724</v>
      </c>
      <c r="B5002" s="311" t="s">
        <v>2772</v>
      </c>
      <c r="C5002" s="45" t="s">
        <v>2773</v>
      </c>
      <c r="D5002" s="45" t="s">
        <v>261</v>
      </c>
      <c r="E5002" s="435" t="s">
        <v>19359</v>
      </c>
      <c r="F5002" s="45" t="s">
        <v>839</v>
      </c>
      <c r="G5002" s="435" t="s">
        <v>6157</v>
      </c>
      <c r="H5002" s="889" t="s">
        <v>19360</v>
      </c>
      <c r="I5002" s="435" t="s">
        <v>19361</v>
      </c>
      <c r="J5002" s="45" t="s">
        <v>11</v>
      </c>
      <c r="K5002" s="118">
        <v>2</v>
      </c>
      <c r="L5002" s="880"/>
      <c r="M5002" s="775">
        <v>200266.01</v>
      </c>
      <c r="N5002" s="775">
        <v>199264</v>
      </c>
      <c r="O5002" s="880">
        <f t="shared" si="167"/>
        <v>1002.0100000000093</v>
      </c>
      <c r="P5002" s="886">
        <f t="shared" si="168"/>
        <v>0.99499660476583118</v>
      </c>
      <c r="Q5002" s="118" t="s">
        <v>19304</v>
      </c>
      <c r="R5002" s="280">
        <v>4221009432</v>
      </c>
      <c r="S5002" s="118" t="s">
        <v>19305</v>
      </c>
      <c r="T5002" s="900">
        <v>42513</v>
      </c>
      <c r="U5002" s="414"/>
      <c r="V5002" s="900">
        <v>42535</v>
      </c>
      <c r="W5002" s="900">
        <v>42535</v>
      </c>
      <c r="X5002" s="889" t="s">
        <v>19362</v>
      </c>
      <c r="Y5002" s="775">
        <v>199264</v>
      </c>
      <c r="Z5002" s="118" t="s">
        <v>19304</v>
      </c>
      <c r="AA5002" s="280">
        <v>4221009432</v>
      </c>
    </row>
    <row r="5003" spans="1:27" ht="56.25">
      <c r="A5003" s="475" t="s">
        <v>30725</v>
      </c>
      <c r="B5003" s="311" t="s">
        <v>2772</v>
      </c>
      <c r="C5003" s="45" t="s">
        <v>2773</v>
      </c>
      <c r="D5003" s="45" t="s">
        <v>261</v>
      </c>
      <c r="E5003" s="435" t="s">
        <v>19363</v>
      </c>
      <c r="F5003" s="45" t="s">
        <v>839</v>
      </c>
      <c r="G5003" s="435" t="s">
        <v>612</v>
      </c>
      <c r="H5003" s="889" t="s">
        <v>19364</v>
      </c>
      <c r="I5003" s="435" t="s">
        <v>15663</v>
      </c>
      <c r="J5003" s="45" t="s">
        <v>34</v>
      </c>
      <c r="K5003" s="118">
        <v>5</v>
      </c>
      <c r="L5003" s="118"/>
      <c r="M5003" s="775">
        <v>70078.2</v>
      </c>
      <c r="N5003" s="775">
        <v>31515</v>
      </c>
      <c r="O5003" s="880">
        <f t="shared" si="167"/>
        <v>38563.199999999997</v>
      </c>
      <c r="P5003" s="886">
        <f t="shared" si="168"/>
        <v>0.44971189328493028</v>
      </c>
      <c r="Q5003" s="117" t="s">
        <v>15901</v>
      </c>
      <c r="R5003" s="280">
        <v>7726311464</v>
      </c>
      <c r="S5003" s="117" t="s">
        <v>19293</v>
      </c>
      <c r="T5003" s="900">
        <v>42517</v>
      </c>
      <c r="U5003" s="414"/>
      <c r="V5003" s="900">
        <v>42537</v>
      </c>
      <c r="W5003" s="900">
        <v>42537</v>
      </c>
      <c r="X5003" s="889" t="s">
        <v>19365</v>
      </c>
      <c r="Y5003" s="775">
        <v>31515</v>
      </c>
      <c r="Z5003" s="117" t="s">
        <v>15901</v>
      </c>
      <c r="AA5003" s="280">
        <v>7726311464</v>
      </c>
    </row>
    <row r="5004" spans="1:27" ht="101.25">
      <c r="A5004" s="475" t="s">
        <v>30726</v>
      </c>
      <c r="B5004" s="311" t="s">
        <v>2772</v>
      </c>
      <c r="C5004" s="45" t="s">
        <v>2773</v>
      </c>
      <c r="D5004" s="45" t="s">
        <v>261</v>
      </c>
      <c r="E5004" s="420" t="s">
        <v>19366</v>
      </c>
      <c r="F5004" s="45" t="s">
        <v>839</v>
      </c>
      <c r="G5004" s="435" t="s">
        <v>863</v>
      </c>
      <c r="H5004" s="889" t="s">
        <v>19367</v>
      </c>
      <c r="I5004" s="435" t="s">
        <v>19368</v>
      </c>
      <c r="J5004" s="45" t="s">
        <v>15</v>
      </c>
      <c r="K5004" s="118">
        <v>3</v>
      </c>
      <c r="L5004" s="880"/>
      <c r="M5004" s="775">
        <v>266340.65000000002</v>
      </c>
      <c r="N5004" s="775">
        <v>229000</v>
      </c>
      <c r="O5004" s="880">
        <f t="shared" si="167"/>
        <v>37340.650000000023</v>
      </c>
      <c r="P5004" s="886">
        <f t="shared" si="168"/>
        <v>0.85980116065647505</v>
      </c>
      <c r="Q5004" s="117" t="s">
        <v>2544</v>
      </c>
      <c r="R5004" s="280">
        <v>420700098563</v>
      </c>
      <c r="S5004" s="118" t="s">
        <v>19146</v>
      </c>
      <c r="T5004" s="900">
        <v>42535</v>
      </c>
      <c r="U5004" s="414"/>
      <c r="V5004" s="900">
        <v>42548</v>
      </c>
      <c r="W5004" s="900">
        <v>42548</v>
      </c>
      <c r="X5004" s="889" t="s">
        <v>19369</v>
      </c>
      <c r="Y5004" s="775">
        <v>229000</v>
      </c>
      <c r="Z5004" s="117" t="s">
        <v>2544</v>
      </c>
      <c r="AA5004" s="280">
        <v>420700098563</v>
      </c>
    </row>
    <row r="5005" spans="1:27" ht="45">
      <c r="A5005" s="475" t="s">
        <v>30727</v>
      </c>
      <c r="B5005" s="311" t="s">
        <v>2772</v>
      </c>
      <c r="C5005" s="45" t="s">
        <v>2773</v>
      </c>
      <c r="D5005" s="45" t="s">
        <v>261</v>
      </c>
      <c r="E5005" s="420" t="s">
        <v>19370</v>
      </c>
      <c r="F5005" s="45" t="s">
        <v>839</v>
      </c>
      <c r="G5005" s="435" t="s">
        <v>863</v>
      </c>
      <c r="H5005" s="889" t="s">
        <v>19371</v>
      </c>
      <c r="I5005" s="435" t="s">
        <v>19372</v>
      </c>
      <c r="J5005" s="45" t="s">
        <v>15</v>
      </c>
      <c r="K5005" s="118">
        <v>3</v>
      </c>
      <c r="L5005" s="880"/>
      <c r="M5005" s="775">
        <v>33800</v>
      </c>
      <c r="N5005" s="775">
        <v>33631</v>
      </c>
      <c r="O5005" s="880">
        <f t="shared" si="167"/>
        <v>169</v>
      </c>
      <c r="P5005" s="886">
        <f t="shared" si="168"/>
        <v>0.995</v>
      </c>
      <c r="Q5005" s="118" t="s">
        <v>2162</v>
      </c>
      <c r="R5005" s="118">
        <v>4205168675</v>
      </c>
      <c r="S5005" s="118" t="s">
        <v>19373</v>
      </c>
      <c r="T5005" s="900">
        <v>42535</v>
      </c>
      <c r="U5005" s="414"/>
      <c r="V5005" s="900">
        <v>42548</v>
      </c>
      <c r="W5005" s="900">
        <v>42550</v>
      </c>
      <c r="X5005" s="889" t="s">
        <v>19374</v>
      </c>
      <c r="Y5005" s="775">
        <v>33631</v>
      </c>
      <c r="Z5005" s="118" t="s">
        <v>2162</v>
      </c>
      <c r="AA5005" s="118">
        <v>4205168675</v>
      </c>
    </row>
    <row r="5006" spans="1:27" ht="78.75">
      <c r="A5006" s="475" t="s">
        <v>30728</v>
      </c>
      <c r="B5006" s="311" t="s">
        <v>2772</v>
      </c>
      <c r="C5006" s="45" t="s">
        <v>2773</v>
      </c>
      <c r="D5006" s="45" t="s">
        <v>261</v>
      </c>
      <c r="E5006" s="420" t="s">
        <v>19375</v>
      </c>
      <c r="F5006" s="45" t="s">
        <v>839</v>
      </c>
      <c r="G5006" s="435" t="s">
        <v>863</v>
      </c>
      <c r="H5006" s="889" t="s">
        <v>19376</v>
      </c>
      <c r="I5006" s="435" t="s">
        <v>1340</v>
      </c>
      <c r="J5006" s="45" t="s">
        <v>15</v>
      </c>
      <c r="K5006" s="118">
        <v>3</v>
      </c>
      <c r="L5006" s="880"/>
      <c r="M5006" s="775">
        <v>29887.200000000001</v>
      </c>
      <c r="N5006" s="775">
        <v>29887.200000000001</v>
      </c>
      <c r="O5006" s="880">
        <f t="shared" si="167"/>
        <v>0</v>
      </c>
      <c r="P5006" s="886">
        <f t="shared" si="168"/>
        <v>1</v>
      </c>
      <c r="Q5006" s="414" t="s">
        <v>19156</v>
      </c>
      <c r="R5006" s="409">
        <v>4253005423</v>
      </c>
      <c r="S5006" s="118" t="s">
        <v>19157</v>
      </c>
      <c r="T5006" s="900">
        <v>42535</v>
      </c>
      <c r="U5006" s="414"/>
      <c r="V5006" s="900">
        <v>42548</v>
      </c>
      <c r="W5006" s="900">
        <v>42550</v>
      </c>
      <c r="X5006" s="889" t="s">
        <v>19377</v>
      </c>
      <c r="Y5006" s="775">
        <v>29887.200000000001</v>
      </c>
      <c r="Z5006" s="414" t="s">
        <v>19156</v>
      </c>
      <c r="AA5006" s="409">
        <v>4253005423</v>
      </c>
    </row>
    <row r="5007" spans="1:27" ht="45">
      <c r="A5007" s="475" t="s">
        <v>30729</v>
      </c>
      <c r="B5007" s="311" t="s">
        <v>2772</v>
      </c>
      <c r="C5007" s="45" t="s">
        <v>2773</v>
      </c>
      <c r="D5007" s="45" t="s">
        <v>261</v>
      </c>
      <c r="E5007" s="420" t="s">
        <v>19378</v>
      </c>
      <c r="F5007" s="45" t="s">
        <v>839</v>
      </c>
      <c r="G5007" s="435" t="s">
        <v>863</v>
      </c>
      <c r="H5007" s="889" t="s">
        <v>19379</v>
      </c>
      <c r="I5007" s="435" t="s">
        <v>19380</v>
      </c>
      <c r="J5007" s="45" t="s">
        <v>34</v>
      </c>
      <c r="K5007" s="118">
        <v>5</v>
      </c>
      <c r="L5007" s="880"/>
      <c r="M5007" s="775">
        <v>859636.6</v>
      </c>
      <c r="N5007" s="775">
        <v>560010.18999999994</v>
      </c>
      <c r="O5007" s="775">
        <f t="shared" si="167"/>
        <v>299626.41000000003</v>
      </c>
      <c r="P5007" s="886">
        <f t="shared" si="168"/>
        <v>0.65144991499896576</v>
      </c>
      <c r="Q5007" s="414" t="s">
        <v>2523</v>
      </c>
      <c r="R5007" s="118">
        <v>4253003592</v>
      </c>
      <c r="S5007" s="414" t="s">
        <v>19381</v>
      </c>
      <c r="T5007" s="900">
        <v>42535</v>
      </c>
      <c r="U5007" s="414"/>
      <c r="V5007" s="900">
        <v>42548</v>
      </c>
      <c r="W5007" s="900">
        <v>42550</v>
      </c>
      <c r="X5007" s="889" t="s">
        <v>19382</v>
      </c>
      <c r="Y5007" s="775">
        <v>560010.18999999994</v>
      </c>
      <c r="Z5007" s="414" t="s">
        <v>2523</v>
      </c>
      <c r="AA5007" s="118">
        <v>4253003592</v>
      </c>
    </row>
    <row r="5008" spans="1:27" ht="45">
      <c r="A5008" s="475" t="s">
        <v>30730</v>
      </c>
      <c r="B5008" s="311" t="s">
        <v>2772</v>
      </c>
      <c r="C5008" s="45" t="s">
        <v>2773</v>
      </c>
      <c r="D5008" s="45" t="s">
        <v>261</v>
      </c>
      <c r="E5008" s="420" t="s">
        <v>19383</v>
      </c>
      <c r="F5008" s="45" t="s">
        <v>839</v>
      </c>
      <c r="G5008" s="435" t="s">
        <v>863</v>
      </c>
      <c r="H5008" s="889" t="s">
        <v>19384</v>
      </c>
      <c r="I5008" s="435" t="s">
        <v>19385</v>
      </c>
      <c r="J5008" s="45" t="s">
        <v>129</v>
      </c>
      <c r="K5008" s="118">
        <v>7</v>
      </c>
      <c r="L5008" s="880"/>
      <c r="M5008" s="775">
        <v>780100</v>
      </c>
      <c r="N5008" s="775">
        <v>596776.19999999995</v>
      </c>
      <c r="O5008" s="775">
        <f t="shared" si="167"/>
        <v>183323.80000000005</v>
      </c>
      <c r="P5008" s="886">
        <f t="shared" si="168"/>
        <v>0.7649996154339187</v>
      </c>
      <c r="Q5008" s="118" t="s">
        <v>2162</v>
      </c>
      <c r="R5008" s="118">
        <v>4205168675</v>
      </c>
      <c r="S5008" s="118" t="s">
        <v>19373</v>
      </c>
      <c r="T5008" s="900">
        <v>42535</v>
      </c>
      <c r="U5008" s="414"/>
      <c r="V5008" s="900">
        <v>42548</v>
      </c>
      <c r="W5008" s="900">
        <v>42550</v>
      </c>
      <c r="X5008" s="889" t="s">
        <v>19386</v>
      </c>
      <c r="Y5008" s="775">
        <v>596776.19999999995</v>
      </c>
      <c r="Z5008" s="118" t="s">
        <v>2162</v>
      </c>
      <c r="AA5008" s="118">
        <v>4205168675</v>
      </c>
    </row>
    <row r="5009" spans="1:27" ht="45">
      <c r="A5009" s="475" t="s">
        <v>30731</v>
      </c>
      <c r="B5009" s="311" t="s">
        <v>2772</v>
      </c>
      <c r="C5009" s="45" t="s">
        <v>2773</v>
      </c>
      <c r="D5009" s="45" t="s">
        <v>261</v>
      </c>
      <c r="E5009" s="420" t="s">
        <v>19387</v>
      </c>
      <c r="F5009" s="45" t="s">
        <v>839</v>
      </c>
      <c r="G5009" s="435" t="s">
        <v>863</v>
      </c>
      <c r="H5009" s="889" t="s">
        <v>19388</v>
      </c>
      <c r="I5009" s="435" t="s">
        <v>19389</v>
      </c>
      <c r="J5009" s="45" t="s">
        <v>15</v>
      </c>
      <c r="K5009" s="118">
        <v>3</v>
      </c>
      <c r="L5009" s="880"/>
      <c r="M5009" s="775">
        <v>41209</v>
      </c>
      <c r="N5009" s="775">
        <v>41002.949999999997</v>
      </c>
      <c r="O5009" s="880">
        <f t="shared" si="167"/>
        <v>206.05000000000291</v>
      </c>
      <c r="P5009" s="886">
        <f t="shared" si="168"/>
        <v>0.99499987866728135</v>
      </c>
      <c r="Q5009" s="118" t="s">
        <v>2162</v>
      </c>
      <c r="R5009" s="118">
        <v>4205168675</v>
      </c>
      <c r="S5009" s="118" t="s">
        <v>19373</v>
      </c>
      <c r="T5009" s="900">
        <v>42535</v>
      </c>
      <c r="U5009" s="414"/>
      <c r="V5009" s="900">
        <v>42548</v>
      </c>
      <c r="W5009" s="900">
        <v>42550</v>
      </c>
      <c r="X5009" s="889" t="s">
        <v>19390</v>
      </c>
      <c r="Y5009" s="775">
        <v>41002.949999999997</v>
      </c>
      <c r="Z5009" s="118" t="s">
        <v>2162</v>
      </c>
      <c r="AA5009" s="118">
        <v>4205168675</v>
      </c>
    </row>
    <row r="5010" spans="1:27" ht="56.25">
      <c r="A5010" s="475" t="s">
        <v>30732</v>
      </c>
      <c r="B5010" s="311" t="s">
        <v>2772</v>
      </c>
      <c r="C5010" s="45" t="s">
        <v>2773</v>
      </c>
      <c r="D5010" s="45" t="s">
        <v>261</v>
      </c>
      <c r="E5010" s="420" t="s">
        <v>19391</v>
      </c>
      <c r="F5010" s="45" t="s">
        <v>839</v>
      </c>
      <c r="G5010" s="435" t="s">
        <v>863</v>
      </c>
      <c r="H5010" s="889" t="s">
        <v>19392</v>
      </c>
      <c r="I5010" s="435" t="s">
        <v>19393</v>
      </c>
      <c r="J5010" s="45" t="s">
        <v>16</v>
      </c>
      <c r="K5010" s="118">
        <v>3</v>
      </c>
      <c r="L5010" s="880">
        <v>1</v>
      </c>
      <c r="M5010" s="775">
        <v>290340.65000000002</v>
      </c>
      <c r="N5010" s="775">
        <v>240000</v>
      </c>
      <c r="O5010" s="880">
        <f t="shared" si="167"/>
        <v>50340.650000000023</v>
      </c>
      <c r="P5010" s="886">
        <f t="shared" si="168"/>
        <v>0.82661521905389401</v>
      </c>
      <c r="Q5010" s="117" t="s">
        <v>1379</v>
      </c>
      <c r="R5010" s="409">
        <v>4205266930</v>
      </c>
      <c r="S5010" s="872" t="s">
        <v>19200</v>
      </c>
      <c r="T5010" s="900">
        <v>42535</v>
      </c>
      <c r="U5010" s="414"/>
      <c r="V5010" s="900">
        <v>42548</v>
      </c>
      <c r="W5010" s="900">
        <v>42548</v>
      </c>
      <c r="X5010" s="889" t="s">
        <v>19394</v>
      </c>
      <c r="Y5010" s="775">
        <v>240000</v>
      </c>
      <c r="Z5010" s="117" t="s">
        <v>1379</v>
      </c>
      <c r="AA5010" s="409">
        <v>4205266930</v>
      </c>
    </row>
    <row r="5011" spans="1:27" ht="45">
      <c r="A5011" s="475" t="s">
        <v>30733</v>
      </c>
      <c r="B5011" s="311" t="s">
        <v>2772</v>
      </c>
      <c r="C5011" s="45" t="s">
        <v>2773</v>
      </c>
      <c r="D5011" s="45" t="s">
        <v>261</v>
      </c>
      <c r="E5011" s="420" t="s">
        <v>19395</v>
      </c>
      <c r="F5011" s="45" t="s">
        <v>839</v>
      </c>
      <c r="G5011" s="435" t="s">
        <v>2990</v>
      </c>
      <c r="H5011" s="889" t="s">
        <v>19396</v>
      </c>
      <c r="I5011" s="435" t="s">
        <v>15305</v>
      </c>
      <c r="J5011" s="45" t="s">
        <v>11</v>
      </c>
      <c r="K5011" s="118">
        <v>2</v>
      </c>
      <c r="L5011" s="880"/>
      <c r="M5011" s="725">
        <v>87402.3</v>
      </c>
      <c r="N5011" s="775">
        <v>86965.29</v>
      </c>
      <c r="O5011" s="880">
        <f t="shared" si="167"/>
        <v>437.01000000000931</v>
      </c>
      <c r="P5011" s="886">
        <f t="shared" si="168"/>
        <v>0.99500001716201969</v>
      </c>
      <c r="Q5011" s="117" t="s">
        <v>1379</v>
      </c>
      <c r="R5011" s="409">
        <v>4205266930</v>
      </c>
      <c r="S5011" s="872" t="s">
        <v>19200</v>
      </c>
      <c r="T5011" s="900">
        <v>42536</v>
      </c>
      <c r="U5011" s="414"/>
      <c r="V5011" s="900">
        <v>42548</v>
      </c>
      <c r="W5011" s="900">
        <v>42550</v>
      </c>
      <c r="X5011" s="889" t="s">
        <v>19397</v>
      </c>
      <c r="Y5011" s="775">
        <v>86965.29</v>
      </c>
      <c r="Z5011" s="117" t="s">
        <v>1379</v>
      </c>
      <c r="AA5011" s="409">
        <v>4205266930</v>
      </c>
    </row>
    <row r="5012" spans="1:27" ht="45">
      <c r="A5012" s="475" t="s">
        <v>30734</v>
      </c>
      <c r="B5012" s="311" t="s">
        <v>2772</v>
      </c>
      <c r="C5012" s="45" t="s">
        <v>2773</v>
      </c>
      <c r="D5012" s="45" t="s">
        <v>261</v>
      </c>
      <c r="E5012" s="420" t="s">
        <v>19398</v>
      </c>
      <c r="F5012" s="45" t="s">
        <v>839</v>
      </c>
      <c r="G5012" s="435" t="s">
        <v>2990</v>
      </c>
      <c r="H5012" s="889" t="s">
        <v>19399</v>
      </c>
      <c r="I5012" s="435" t="s">
        <v>19400</v>
      </c>
      <c r="J5012" s="45" t="s">
        <v>15</v>
      </c>
      <c r="K5012" s="118">
        <v>3</v>
      </c>
      <c r="L5012" s="880"/>
      <c r="M5012" s="725">
        <v>220087.38</v>
      </c>
      <c r="N5012" s="775">
        <v>168363</v>
      </c>
      <c r="O5012" s="880">
        <f t="shared" si="167"/>
        <v>51724.380000000005</v>
      </c>
      <c r="P5012" s="886">
        <f t="shared" si="168"/>
        <v>0.76498252648561671</v>
      </c>
      <c r="Q5012" s="414" t="s">
        <v>2523</v>
      </c>
      <c r="R5012" s="118">
        <v>4253003592</v>
      </c>
      <c r="S5012" s="414" t="s">
        <v>19381</v>
      </c>
      <c r="T5012" s="900">
        <v>42536</v>
      </c>
      <c r="U5012" s="414"/>
      <c r="V5012" s="900">
        <v>42548</v>
      </c>
      <c r="W5012" s="900">
        <v>42550</v>
      </c>
      <c r="X5012" s="889" t="s">
        <v>19401</v>
      </c>
      <c r="Y5012" s="775">
        <v>168363</v>
      </c>
      <c r="Z5012" s="414" t="s">
        <v>2523</v>
      </c>
      <c r="AA5012" s="118">
        <v>4253003592</v>
      </c>
    </row>
    <row r="5013" spans="1:27" ht="101.25">
      <c r="A5013" s="475" t="s">
        <v>30735</v>
      </c>
      <c r="B5013" s="311" t="s">
        <v>2772</v>
      </c>
      <c r="C5013" s="45" t="s">
        <v>2773</v>
      </c>
      <c r="D5013" s="45" t="s">
        <v>261</v>
      </c>
      <c r="E5013" s="420" t="s">
        <v>19402</v>
      </c>
      <c r="F5013" s="45" t="s">
        <v>839</v>
      </c>
      <c r="G5013" s="435" t="s">
        <v>2990</v>
      </c>
      <c r="H5013" s="889" t="s">
        <v>19403</v>
      </c>
      <c r="I5013" s="435" t="s">
        <v>19204</v>
      </c>
      <c r="J5013" s="45" t="s">
        <v>130</v>
      </c>
      <c r="K5013" s="118">
        <v>8</v>
      </c>
      <c r="L5013" s="880"/>
      <c r="M5013" s="725">
        <v>123900</v>
      </c>
      <c r="N5013" s="775">
        <v>109651.5</v>
      </c>
      <c r="O5013" s="880">
        <f t="shared" si="167"/>
        <v>14248.5</v>
      </c>
      <c r="P5013" s="886">
        <f t="shared" si="168"/>
        <v>0.88500000000000001</v>
      </c>
      <c r="Q5013" s="414" t="s">
        <v>2250</v>
      </c>
      <c r="R5013" s="118">
        <v>4238003037</v>
      </c>
      <c r="S5013" s="414" t="s">
        <v>19404</v>
      </c>
      <c r="T5013" s="900">
        <v>42536</v>
      </c>
      <c r="U5013" s="414"/>
      <c r="V5013" s="900">
        <v>42548</v>
      </c>
      <c r="W5013" s="900">
        <v>42550</v>
      </c>
      <c r="X5013" s="889" t="s">
        <v>19405</v>
      </c>
      <c r="Y5013" s="775">
        <v>109651.5</v>
      </c>
      <c r="Z5013" s="414" t="s">
        <v>2250</v>
      </c>
      <c r="AA5013" s="118">
        <v>4238003037</v>
      </c>
    </row>
    <row r="5014" spans="1:27" ht="56.25">
      <c r="A5014" s="475" t="s">
        <v>30736</v>
      </c>
      <c r="B5014" s="311" t="s">
        <v>2772</v>
      </c>
      <c r="C5014" s="45" t="s">
        <v>2773</v>
      </c>
      <c r="D5014" s="45" t="s">
        <v>261</v>
      </c>
      <c r="E5014" s="420" t="s">
        <v>19406</v>
      </c>
      <c r="F5014" s="45" t="s">
        <v>839</v>
      </c>
      <c r="G5014" s="435" t="s">
        <v>2990</v>
      </c>
      <c r="H5014" s="889" t="s">
        <v>19407</v>
      </c>
      <c r="I5014" s="435" t="s">
        <v>19408</v>
      </c>
      <c r="J5014" s="45" t="s">
        <v>131</v>
      </c>
      <c r="K5014" s="118">
        <v>9</v>
      </c>
      <c r="L5014" s="880"/>
      <c r="M5014" s="725">
        <v>423504.8</v>
      </c>
      <c r="N5014" s="775">
        <v>193734.56</v>
      </c>
      <c r="O5014" s="880">
        <f t="shared" si="167"/>
        <v>229770.23999999999</v>
      </c>
      <c r="P5014" s="886">
        <f t="shared" si="168"/>
        <v>0.45745540546411756</v>
      </c>
      <c r="Q5014" s="414" t="s">
        <v>19409</v>
      </c>
      <c r="R5014" s="118">
        <v>4205197740</v>
      </c>
      <c r="S5014" s="414" t="s">
        <v>19219</v>
      </c>
      <c r="T5014" s="900">
        <v>42536</v>
      </c>
      <c r="U5014" s="414"/>
      <c r="V5014" s="900">
        <v>42548</v>
      </c>
      <c r="W5014" s="900">
        <v>42550</v>
      </c>
      <c r="X5014" s="889" t="s">
        <v>19410</v>
      </c>
      <c r="Y5014" s="775">
        <v>193734.56</v>
      </c>
      <c r="Z5014" s="414" t="s">
        <v>19409</v>
      </c>
      <c r="AA5014" s="118">
        <v>4205197740</v>
      </c>
    </row>
    <row r="5015" spans="1:27" ht="45">
      <c r="A5015" s="475" t="s">
        <v>30737</v>
      </c>
      <c r="B5015" s="311" t="s">
        <v>2772</v>
      </c>
      <c r="C5015" s="45" t="s">
        <v>2773</v>
      </c>
      <c r="D5015" s="45" t="s">
        <v>261</v>
      </c>
      <c r="E5015" s="420" t="s">
        <v>19411</v>
      </c>
      <c r="F5015" s="45" t="s">
        <v>839</v>
      </c>
      <c r="G5015" s="435" t="s">
        <v>2990</v>
      </c>
      <c r="H5015" s="889" t="s">
        <v>19412</v>
      </c>
      <c r="I5015" s="435" t="s">
        <v>1261</v>
      </c>
      <c r="J5015" s="45" t="s">
        <v>129</v>
      </c>
      <c r="K5015" s="118">
        <v>7</v>
      </c>
      <c r="L5015" s="880"/>
      <c r="M5015" s="725">
        <v>88130.35</v>
      </c>
      <c r="N5015" s="775">
        <v>35692.879999999997</v>
      </c>
      <c r="O5015" s="880">
        <f t="shared" si="167"/>
        <v>52437.470000000008</v>
      </c>
      <c r="P5015" s="886">
        <f t="shared" si="168"/>
        <v>0.40500100135764799</v>
      </c>
      <c r="Q5015" s="414" t="s">
        <v>19409</v>
      </c>
      <c r="R5015" s="118">
        <v>4205197740</v>
      </c>
      <c r="S5015" s="414" t="s">
        <v>19219</v>
      </c>
      <c r="T5015" s="900">
        <v>42536</v>
      </c>
      <c r="U5015" s="414"/>
      <c r="V5015" s="900">
        <v>42548</v>
      </c>
      <c r="W5015" s="900">
        <v>42548</v>
      </c>
      <c r="X5015" s="889" t="s">
        <v>19413</v>
      </c>
      <c r="Y5015" s="775">
        <v>35692.879999999997</v>
      </c>
      <c r="Z5015" s="414" t="s">
        <v>19409</v>
      </c>
      <c r="AA5015" s="118">
        <v>4205197740</v>
      </c>
    </row>
    <row r="5016" spans="1:27" ht="56.25">
      <c r="A5016" s="475" t="s">
        <v>30738</v>
      </c>
      <c r="B5016" s="311" t="s">
        <v>2772</v>
      </c>
      <c r="C5016" s="45" t="s">
        <v>2773</v>
      </c>
      <c r="D5016" s="45" t="s">
        <v>261</v>
      </c>
      <c r="E5016" s="420" t="s">
        <v>19414</v>
      </c>
      <c r="F5016" s="45" t="s">
        <v>839</v>
      </c>
      <c r="G5016" s="435" t="s">
        <v>2990</v>
      </c>
      <c r="H5016" s="889" t="s">
        <v>19415</v>
      </c>
      <c r="I5016" s="435" t="s">
        <v>19212</v>
      </c>
      <c r="J5016" s="45" t="s">
        <v>34</v>
      </c>
      <c r="K5016" s="118">
        <v>5</v>
      </c>
      <c r="L5016" s="880"/>
      <c r="M5016" s="725">
        <v>445245.6</v>
      </c>
      <c r="N5016" s="775">
        <v>398494.77</v>
      </c>
      <c r="O5016" s="880">
        <f t="shared" si="167"/>
        <v>46750.829999999958</v>
      </c>
      <c r="P5016" s="886">
        <f t="shared" si="168"/>
        <v>0.89499990567003929</v>
      </c>
      <c r="Q5016" s="414" t="s">
        <v>1302</v>
      </c>
      <c r="R5016" s="118">
        <v>5406600343</v>
      </c>
      <c r="S5016" s="414" t="s">
        <v>19416</v>
      </c>
      <c r="T5016" s="900">
        <v>42536</v>
      </c>
      <c r="U5016" s="414"/>
      <c r="V5016" s="900">
        <v>42548</v>
      </c>
      <c r="W5016" s="900">
        <v>42548</v>
      </c>
      <c r="X5016" s="889" t="s">
        <v>19417</v>
      </c>
      <c r="Y5016" s="775">
        <v>398494.77</v>
      </c>
      <c r="Z5016" s="414" t="s">
        <v>1302</v>
      </c>
      <c r="AA5016" s="118">
        <v>5406600343</v>
      </c>
    </row>
    <row r="5017" spans="1:27" ht="56.25">
      <c r="A5017" s="475" t="s">
        <v>30739</v>
      </c>
      <c r="B5017" s="311" t="s">
        <v>2772</v>
      </c>
      <c r="C5017" s="45" t="s">
        <v>2773</v>
      </c>
      <c r="D5017" s="45" t="s">
        <v>261</v>
      </c>
      <c r="E5017" s="420" t="s">
        <v>19418</v>
      </c>
      <c r="F5017" s="45" t="s">
        <v>839</v>
      </c>
      <c r="G5017" s="435" t="s">
        <v>1075</v>
      </c>
      <c r="H5017" s="889" t="s">
        <v>19419</v>
      </c>
      <c r="I5017" s="435" t="s">
        <v>13944</v>
      </c>
      <c r="J5017" s="45" t="s">
        <v>15</v>
      </c>
      <c r="K5017" s="118">
        <v>3</v>
      </c>
      <c r="L5017" s="880"/>
      <c r="M5017" s="725">
        <v>789224.8</v>
      </c>
      <c r="N5017" s="775">
        <v>741871.36</v>
      </c>
      <c r="O5017" s="775">
        <f t="shared" si="167"/>
        <v>47353.440000000061</v>
      </c>
      <c r="P5017" s="886">
        <f>O5017/N5017</f>
        <v>6.382971840293182E-2</v>
      </c>
      <c r="Q5017" s="414" t="s">
        <v>19420</v>
      </c>
      <c r="R5017" s="292">
        <v>7728872779</v>
      </c>
      <c r="S5017" s="414" t="s">
        <v>14553</v>
      </c>
      <c r="T5017" s="900">
        <v>42536</v>
      </c>
      <c r="U5017" s="414"/>
      <c r="V5017" s="900">
        <v>42550</v>
      </c>
      <c r="W5017" s="900">
        <v>42550</v>
      </c>
      <c r="X5017" s="889" t="s">
        <v>19421</v>
      </c>
      <c r="Y5017" s="775">
        <v>741871.36</v>
      </c>
      <c r="Z5017" s="414" t="s">
        <v>19420</v>
      </c>
      <c r="AA5017" s="118">
        <v>7728872779</v>
      </c>
    </row>
    <row r="5018" spans="1:27" ht="56.25">
      <c r="A5018" s="475" t="s">
        <v>30740</v>
      </c>
      <c r="B5018" s="311" t="s">
        <v>2772</v>
      </c>
      <c r="C5018" s="45" t="s">
        <v>2773</v>
      </c>
      <c r="D5018" s="45" t="s">
        <v>272</v>
      </c>
      <c r="E5018" s="871" t="s">
        <v>19422</v>
      </c>
      <c r="F5018" s="45" t="s">
        <v>839</v>
      </c>
      <c r="G5018" s="435" t="s">
        <v>1075</v>
      </c>
      <c r="H5018" s="889" t="s">
        <v>19423</v>
      </c>
      <c r="I5018" s="435" t="s">
        <v>13944</v>
      </c>
      <c r="J5018" s="45" t="s">
        <v>10</v>
      </c>
      <c r="K5018" s="118">
        <v>1</v>
      </c>
      <c r="L5018" s="880"/>
      <c r="M5018" s="725">
        <v>197196.6</v>
      </c>
      <c r="N5018" s="775">
        <v>179269.2</v>
      </c>
      <c r="O5018" s="775">
        <f t="shared" si="167"/>
        <v>17927.399999999994</v>
      </c>
      <c r="P5018" s="886">
        <f>N5018/M5018</f>
        <v>0.90908869625541211</v>
      </c>
      <c r="Q5018" s="117" t="s">
        <v>15901</v>
      </c>
      <c r="R5018" s="280">
        <v>7726311464</v>
      </c>
      <c r="S5018" s="117" t="s">
        <v>19293</v>
      </c>
      <c r="T5018" s="900">
        <v>42530</v>
      </c>
      <c r="U5018" s="414"/>
      <c r="V5018" s="900">
        <v>42545</v>
      </c>
      <c r="W5018" s="900">
        <v>42545</v>
      </c>
      <c r="X5018" s="889" t="s">
        <v>19424</v>
      </c>
      <c r="Y5018" s="775">
        <v>179269.2</v>
      </c>
      <c r="Z5018" s="117" t="s">
        <v>15901</v>
      </c>
      <c r="AA5018" s="280">
        <v>7726311464</v>
      </c>
    </row>
    <row r="5019" spans="1:27" ht="90">
      <c r="A5019" s="475" t="s">
        <v>30741</v>
      </c>
      <c r="B5019" s="311" t="s">
        <v>2772</v>
      </c>
      <c r="C5019" s="45" t="s">
        <v>2773</v>
      </c>
      <c r="D5019" s="45" t="s">
        <v>272</v>
      </c>
      <c r="E5019" s="420" t="s">
        <v>19425</v>
      </c>
      <c r="F5019" s="45" t="s">
        <v>839</v>
      </c>
      <c r="G5019" s="435" t="s">
        <v>10338</v>
      </c>
      <c r="H5019" s="889" t="s">
        <v>19426</v>
      </c>
      <c r="I5019" s="435" t="s">
        <v>19427</v>
      </c>
      <c r="J5019" s="45" t="s">
        <v>10</v>
      </c>
      <c r="K5019" s="118">
        <v>1</v>
      </c>
      <c r="L5019" s="880"/>
      <c r="M5019" s="775">
        <v>429472.07</v>
      </c>
      <c r="N5019" s="775">
        <v>425394.1</v>
      </c>
      <c r="O5019" s="880">
        <f t="shared" si="167"/>
        <v>4077.9700000000303</v>
      </c>
      <c r="P5019" s="886">
        <f>N5019/M5019</f>
        <v>0.9905046910268227</v>
      </c>
      <c r="Q5019" s="414" t="s">
        <v>13361</v>
      </c>
      <c r="R5019" s="118">
        <v>4217169850</v>
      </c>
      <c r="S5019" s="414" t="s">
        <v>19428</v>
      </c>
      <c r="T5019" s="900">
        <v>42536</v>
      </c>
      <c r="U5019" s="414"/>
      <c r="V5019" s="900">
        <v>42550</v>
      </c>
      <c r="W5019" s="900">
        <v>42550</v>
      </c>
      <c r="X5019" s="889" t="s">
        <v>19429</v>
      </c>
      <c r="Y5019" s="775">
        <v>425394.1</v>
      </c>
      <c r="Z5019" s="414" t="s">
        <v>13361</v>
      </c>
      <c r="AA5019" s="118">
        <v>4217169850</v>
      </c>
    </row>
    <row r="5020" spans="1:27" ht="56.25">
      <c r="A5020" s="475" t="s">
        <v>30742</v>
      </c>
      <c r="B5020" s="311" t="s">
        <v>2772</v>
      </c>
      <c r="C5020" s="45" t="s">
        <v>2773</v>
      </c>
      <c r="D5020" s="45" t="s">
        <v>272</v>
      </c>
      <c r="E5020" s="420" t="s">
        <v>19430</v>
      </c>
      <c r="F5020" s="45" t="s">
        <v>839</v>
      </c>
      <c r="G5020" s="435" t="s">
        <v>10338</v>
      </c>
      <c r="H5020" s="889" t="s">
        <v>19431</v>
      </c>
      <c r="I5020" s="435" t="s">
        <v>13333</v>
      </c>
      <c r="J5020" s="45" t="s">
        <v>10</v>
      </c>
      <c r="K5020" s="118">
        <v>1</v>
      </c>
      <c r="L5020" s="880"/>
      <c r="M5020" s="775">
        <v>49536</v>
      </c>
      <c r="N5020" s="775">
        <v>49500</v>
      </c>
      <c r="O5020" s="775">
        <f t="shared" si="167"/>
        <v>36</v>
      </c>
      <c r="P5020" s="886">
        <f>N5020/M5020</f>
        <v>0.99927325581395354</v>
      </c>
      <c r="Q5020" s="117" t="s">
        <v>15901</v>
      </c>
      <c r="R5020" s="280">
        <v>7726311464</v>
      </c>
      <c r="S5020" s="117" t="s">
        <v>19293</v>
      </c>
      <c r="T5020" s="900">
        <v>42536</v>
      </c>
      <c r="U5020" s="414"/>
      <c r="V5020" s="900">
        <v>42550</v>
      </c>
      <c r="W5020" s="900">
        <v>42550</v>
      </c>
      <c r="X5020" s="889" t="s">
        <v>19432</v>
      </c>
      <c r="Y5020" s="775">
        <v>49500</v>
      </c>
      <c r="Z5020" s="117" t="s">
        <v>15901</v>
      </c>
      <c r="AA5020" s="280">
        <v>7726311464</v>
      </c>
    </row>
    <row r="5021" spans="1:27" ht="45">
      <c r="A5021" s="475" t="s">
        <v>30743</v>
      </c>
      <c r="B5021" s="311" t="s">
        <v>2772</v>
      </c>
      <c r="C5021" s="45" t="s">
        <v>2773</v>
      </c>
      <c r="D5021" s="45" t="s">
        <v>272</v>
      </c>
      <c r="E5021" s="420" t="s">
        <v>19433</v>
      </c>
      <c r="F5021" s="45" t="s">
        <v>839</v>
      </c>
      <c r="G5021" s="435" t="s">
        <v>10338</v>
      </c>
      <c r="H5021" s="889" t="s">
        <v>19434</v>
      </c>
      <c r="I5021" s="435" t="s">
        <v>13333</v>
      </c>
      <c r="J5021" s="45" t="s">
        <v>10</v>
      </c>
      <c r="K5021" s="118">
        <v>1</v>
      </c>
      <c r="L5021" s="880"/>
      <c r="M5021" s="775">
        <v>100469.4</v>
      </c>
      <c r="N5021" s="775">
        <v>100366.2</v>
      </c>
      <c r="O5021" s="880">
        <f t="shared" si="167"/>
        <v>103.19999999999709</v>
      </c>
      <c r="P5021" s="886">
        <f>N5021/M5021</f>
        <v>0.99897282157552447</v>
      </c>
      <c r="Q5021" s="294" t="s">
        <v>13263</v>
      </c>
      <c r="R5021" s="409">
        <v>5408130693</v>
      </c>
      <c r="S5021" s="118" t="s">
        <v>19121</v>
      </c>
      <c r="T5021" s="900">
        <v>42536</v>
      </c>
      <c r="U5021" s="414"/>
      <c r="V5021" s="900">
        <v>42550</v>
      </c>
      <c r="W5021" s="900">
        <v>42550</v>
      </c>
      <c r="X5021" s="889" t="s">
        <v>19435</v>
      </c>
      <c r="Y5021" s="775">
        <v>100366.2</v>
      </c>
      <c r="Z5021" s="294" t="s">
        <v>13263</v>
      </c>
      <c r="AA5021" s="409">
        <v>5408130693</v>
      </c>
    </row>
    <row r="5022" spans="1:27" ht="56.25">
      <c r="A5022" s="475" t="s">
        <v>30744</v>
      </c>
      <c r="B5022" s="311" t="s">
        <v>2772</v>
      </c>
      <c r="C5022" s="45" t="s">
        <v>2773</v>
      </c>
      <c r="D5022" s="45" t="s">
        <v>261</v>
      </c>
      <c r="E5022" s="420" t="s">
        <v>19436</v>
      </c>
      <c r="F5022" s="45" t="s">
        <v>839</v>
      </c>
      <c r="G5022" s="435" t="s">
        <v>10338</v>
      </c>
      <c r="H5022" s="889" t="s">
        <v>19437</v>
      </c>
      <c r="I5022" s="435" t="s">
        <v>14526</v>
      </c>
      <c r="J5022" s="45" t="s">
        <v>34</v>
      </c>
      <c r="K5022" s="118">
        <v>5</v>
      </c>
      <c r="L5022" s="880"/>
      <c r="M5022" s="775">
        <v>149140</v>
      </c>
      <c r="N5022" s="775">
        <v>103754.3</v>
      </c>
      <c r="O5022" s="880">
        <f t="shared" si="167"/>
        <v>45385.7</v>
      </c>
      <c r="P5022" s="886">
        <f t="shared" ref="P5022:P5035" si="169">N5022/M5022</f>
        <v>0.69568392114791477</v>
      </c>
      <c r="Q5022" s="117" t="s">
        <v>15901</v>
      </c>
      <c r="R5022" s="280">
        <v>7726311464</v>
      </c>
      <c r="S5022" s="117" t="s">
        <v>19293</v>
      </c>
      <c r="T5022" s="900">
        <v>42542</v>
      </c>
      <c r="U5022" s="414"/>
      <c r="V5022" s="900">
        <v>42557</v>
      </c>
      <c r="W5022" s="900">
        <v>42557</v>
      </c>
      <c r="X5022" s="889" t="s">
        <v>19438</v>
      </c>
      <c r="Y5022" s="775">
        <v>103754.3</v>
      </c>
      <c r="Z5022" s="117" t="s">
        <v>15901</v>
      </c>
      <c r="AA5022" s="280">
        <v>7726311464</v>
      </c>
    </row>
    <row r="5023" spans="1:27" ht="56.25">
      <c r="A5023" s="475" t="s">
        <v>30745</v>
      </c>
      <c r="B5023" s="311" t="s">
        <v>2772</v>
      </c>
      <c r="C5023" s="45" t="s">
        <v>2773</v>
      </c>
      <c r="D5023" s="45" t="s">
        <v>261</v>
      </c>
      <c r="E5023" s="420" t="s">
        <v>19439</v>
      </c>
      <c r="F5023" s="45" t="s">
        <v>839</v>
      </c>
      <c r="G5023" s="435" t="s">
        <v>648</v>
      </c>
      <c r="H5023" s="889" t="s">
        <v>19440</v>
      </c>
      <c r="I5023" s="435" t="s">
        <v>13944</v>
      </c>
      <c r="J5023" s="45" t="s">
        <v>16</v>
      </c>
      <c r="K5023" s="118">
        <v>4</v>
      </c>
      <c r="L5023" s="880"/>
      <c r="M5023" s="775">
        <v>126567</v>
      </c>
      <c r="N5023" s="775">
        <v>83313.919999999998</v>
      </c>
      <c r="O5023" s="880">
        <f t="shared" si="167"/>
        <v>43253.08</v>
      </c>
      <c r="P5023" s="886">
        <f t="shared" si="169"/>
        <v>0.65825941991198333</v>
      </c>
      <c r="Q5023" s="117" t="s">
        <v>15901</v>
      </c>
      <c r="R5023" s="280">
        <v>7726311464</v>
      </c>
      <c r="S5023" s="117" t="s">
        <v>19293</v>
      </c>
      <c r="T5023" s="900">
        <v>42545</v>
      </c>
      <c r="U5023" s="414"/>
      <c r="V5023" s="900">
        <v>42557</v>
      </c>
      <c r="W5023" s="900">
        <v>42557</v>
      </c>
      <c r="X5023" s="889" t="s">
        <v>19441</v>
      </c>
      <c r="Y5023" s="775">
        <v>83313.919999999998</v>
      </c>
      <c r="Z5023" s="117" t="s">
        <v>15901</v>
      </c>
      <c r="AA5023" s="280">
        <v>7726311464</v>
      </c>
    </row>
    <row r="5024" spans="1:27" ht="78.75">
      <c r="A5024" s="475" t="s">
        <v>30746</v>
      </c>
      <c r="B5024" s="311" t="s">
        <v>2772</v>
      </c>
      <c r="C5024" s="45" t="s">
        <v>2773</v>
      </c>
      <c r="D5024" s="45" t="s">
        <v>272</v>
      </c>
      <c r="E5024" s="420" t="s">
        <v>19442</v>
      </c>
      <c r="F5024" s="45" t="s">
        <v>839</v>
      </c>
      <c r="G5024" s="435" t="s">
        <v>648</v>
      </c>
      <c r="H5024" s="889" t="s">
        <v>19443</v>
      </c>
      <c r="I5024" s="435" t="s">
        <v>13344</v>
      </c>
      <c r="J5024" s="45" t="s">
        <v>10</v>
      </c>
      <c r="K5024" s="118">
        <v>1</v>
      </c>
      <c r="L5024" s="880"/>
      <c r="M5024" s="775">
        <v>133100</v>
      </c>
      <c r="N5024" s="775">
        <v>128700</v>
      </c>
      <c r="O5024" s="775">
        <f t="shared" si="167"/>
        <v>4400</v>
      </c>
      <c r="P5024" s="886">
        <f t="shared" si="169"/>
        <v>0.96694214876033058</v>
      </c>
      <c r="Q5024" s="414" t="s">
        <v>14575</v>
      </c>
      <c r="R5024" s="118">
        <v>7731241639</v>
      </c>
      <c r="S5024" s="118" t="s">
        <v>19444</v>
      </c>
      <c r="T5024" s="900">
        <v>42541</v>
      </c>
      <c r="U5024" s="414"/>
      <c r="V5024" s="900">
        <v>42557</v>
      </c>
      <c r="W5024" s="900">
        <v>42557</v>
      </c>
      <c r="X5024" s="889" t="s">
        <v>19445</v>
      </c>
      <c r="Y5024" s="775">
        <v>128700</v>
      </c>
      <c r="Z5024" s="414" t="s">
        <v>14575</v>
      </c>
      <c r="AA5024" s="118">
        <v>7731241639</v>
      </c>
    </row>
    <row r="5025" spans="1:27" ht="56.25">
      <c r="A5025" s="475" t="s">
        <v>30747</v>
      </c>
      <c r="B5025" s="311" t="s">
        <v>2772</v>
      </c>
      <c r="C5025" s="45" t="s">
        <v>2773</v>
      </c>
      <c r="D5025" s="45" t="s">
        <v>272</v>
      </c>
      <c r="E5025" s="420" t="s">
        <v>19446</v>
      </c>
      <c r="F5025" s="45" t="s">
        <v>839</v>
      </c>
      <c r="G5025" s="435" t="s">
        <v>648</v>
      </c>
      <c r="H5025" s="889" t="s">
        <v>19447</v>
      </c>
      <c r="I5025" s="435" t="s">
        <v>19448</v>
      </c>
      <c r="J5025" s="45" t="s">
        <v>10</v>
      </c>
      <c r="K5025" s="118">
        <v>1</v>
      </c>
      <c r="L5025" s="880"/>
      <c r="M5025" s="775">
        <v>40020.800000000003</v>
      </c>
      <c r="N5025" s="775">
        <v>39946.5</v>
      </c>
      <c r="O5025" s="880">
        <f t="shared" si="167"/>
        <v>74.30000000000291</v>
      </c>
      <c r="P5025" s="886">
        <f t="shared" si="169"/>
        <v>0.99814346539799292</v>
      </c>
      <c r="Q5025" s="414" t="s">
        <v>19344</v>
      </c>
      <c r="R5025" s="280">
        <v>540721036605</v>
      </c>
      <c r="S5025" s="118" t="s">
        <v>19345</v>
      </c>
      <c r="T5025" s="900">
        <v>42541</v>
      </c>
      <c r="U5025" s="414"/>
      <c r="V5025" s="900">
        <v>42557</v>
      </c>
      <c r="W5025" s="900">
        <v>42557</v>
      </c>
      <c r="X5025" s="889" t="s">
        <v>19449</v>
      </c>
      <c r="Y5025" s="775">
        <v>39946.5</v>
      </c>
      <c r="Z5025" s="414" t="s">
        <v>19344</v>
      </c>
      <c r="AA5025" s="280">
        <v>540721036605</v>
      </c>
    </row>
    <row r="5026" spans="1:27" ht="78.75">
      <c r="A5026" s="475" t="s">
        <v>30748</v>
      </c>
      <c r="B5026" s="311" t="s">
        <v>2772</v>
      </c>
      <c r="C5026" s="45" t="s">
        <v>2773</v>
      </c>
      <c r="D5026" s="45" t="s">
        <v>272</v>
      </c>
      <c r="E5026" s="435" t="s">
        <v>19450</v>
      </c>
      <c r="F5026" s="45" t="s">
        <v>839</v>
      </c>
      <c r="G5026" s="435" t="s">
        <v>1122</v>
      </c>
      <c r="H5026" s="889" t="s">
        <v>19451</v>
      </c>
      <c r="I5026" s="435" t="s">
        <v>19452</v>
      </c>
      <c r="J5026" s="45" t="s">
        <v>10</v>
      </c>
      <c r="K5026" s="118">
        <v>1</v>
      </c>
      <c r="L5026" s="880"/>
      <c r="M5026" s="775">
        <v>12968.66</v>
      </c>
      <c r="N5026" s="775">
        <v>12832</v>
      </c>
      <c r="O5026" s="775">
        <f t="shared" si="167"/>
        <v>136.65999999999985</v>
      </c>
      <c r="P5026" s="886">
        <f t="shared" si="169"/>
        <v>0.98946228831660332</v>
      </c>
      <c r="Q5026" s="118" t="s">
        <v>19304</v>
      </c>
      <c r="R5026" s="280">
        <v>4221009432</v>
      </c>
      <c r="S5026" s="118" t="s">
        <v>19305</v>
      </c>
      <c r="T5026" s="900">
        <v>42545</v>
      </c>
      <c r="U5026" s="414"/>
      <c r="V5026" s="900">
        <v>42552</v>
      </c>
      <c r="W5026" s="900">
        <v>42561</v>
      </c>
      <c r="X5026" s="904" t="s">
        <v>19453</v>
      </c>
      <c r="Y5026" s="775">
        <v>12832</v>
      </c>
      <c r="Z5026" s="118" t="s">
        <v>19304</v>
      </c>
      <c r="AA5026" s="280">
        <v>4221009432</v>
      </c>
    </row>
    <row r="5027" spans="1:27" ht="45">
      <c r="A5027" s="475" t="s">
        <v>30749</v>
      </c>
      <c r="B5027" s="311" t="s">
        <v>2772</v>
      </c>
      <c r="C5027" s="45" t="s">
        <v>2773</v>
      </c>
      <c r="D5027" s="45" t="s">
        <v>261</v>
      </c>
      <c r="E5027" s="435" t="s">
        <v>19454</v>
      </c>
      <c r="F5027" s="45" t="s">
        <v>839</v>
      </c>
      <c r="G5027" s="435" t="s">
        <v>1122</v>
      </c>
      <c r="H5027" s="889" t="s">
        <v>19455</v>
      </c>
      <c r="I5027" s="435" t="s">
        <v>19456</v>
      </c>
      <c r="J5027" s="45" t="s">
        <v>16</v>
      </c>
      <c r="K5027" s="118">
        <v>4</v>
      </c>
      <c r="L5027" s="880"/>
      <c r="M5027" s="775">
        <v>184727.67999999999</v>
      </c>
      <c r="N5027" s="775">
        <v>182880</v>
      </c>
      <c r="O5027" s="880">
        <f t="shared" si="167"/>
        <v>1847.679999999993</v>
      </c>
      <c r="P5027" s="886">
        <f t="shared" si="169"/>
        <v>0.98999781732764691</v>
      </c>
      <c r="Q5027" s="414" t="s">
        <v>19457</v>
      </c>
      <c r="R5027" s="118">
        <v>4205287672</v>
      </c>
      <c r="S5027" s="414" t="s">
        <v>19458</v>
      </c>
      <c r="T5027" s="900">
        <v>42552</v>
      </c>
      <c r="U5027" s="414"/>
      <c r="V5027" s="900">
        <v>42566</v>
      </c>
      <c r="W5027" s="900">
        <v>42566</v>
      </c>
      <c r="X5027" s="889" t="s">
        <v>19459</v>
      </c>
      <c r="Y5027" s="775">
        <v>182880</v>
      </c>
      <c r="Z5027" s="414" t="s">
        <v>19457</v>
      </c>
      <c r="AA5027" s="118">
        <v>4205287672</v>
      </c>
    </row>
    <row r="5028" spans="1:27" ht="146.25">
      <c r="A5028" s="475" t="s">
        <v>30750</v>
      </c>
      <c r="B5028" s="311" t="s">
        <v>2772</v>
      </c>
      <c r="C5028" s="45" t="s">
        <v>2773</v>
      </c>
      <c r="D5028" s="45" t="s">
        <v>261</v>
      </c>
      <c r="E5028" s="435" t="s">
        <v>19460</v>
      </c>
      <c r="F5028" s="45" t="s">
        <v>839</v>
      </c>
      <c r="G5028" s="435" t="s">
        <v>1122</v>
      </c>
      <c r="H5028" s="889" t="s">
        <v>19461</v>
      </c>
      <c r="I5028" s="435" t="s">
        <v>19462</v>
      </c>
      <c r="J5028" s="45" t="s">
        <v>15</v>
      </c>
      <c r="K5028" s="118">
        <v>3</v>
      </c>
      <c r="L5028" s="880"/>
      <c r="M5028" s="775">
        <v>156475.9</v>
      </c>
      <c r="N5028" s="775">
        <v>138481.16</v>
      </c>
      <c r="O5028" s="880">
        <f t="shared" si="167"/>
        <v>17994.739999999991</v>
      </c>
      <c r="P5028" s="886">
        <f t="shared" si="169"/>
        <v>0.88499992650625436</v>
      </c>
      <c r="Q5028" s="118" t="s">
        <v>19304</v>
      </c>
      <c r="R5028" s="280">
        <v>4221009432</v>
      </c>
      <c r="S5028" s="118" t="s">
        <v>19305</v>
      </c>
      <c r="T5028" s="900">
        <v>42552</v>
      </c>
      <c r="U5028" s="414"/>
      <c r="V5028" s="900">
        <v>42566</v>
      </c>
      <c r="W5028" s="900">
        <v>42566</v>
      </c>
      <c r="X5028" s="889" t="s">
        <v>19463</v>
      </c>
      <c r="Y5028" s="775">
        <v>138481.16</v>
      </c>
      <c r="Z5028" s="118" t="s">
        <v>19304</v>
      </c>
      <c r="AA5028" s="280">
        <v>4221009432</v>
      </c>
    </row>
    <row r="5029" spans="1:27" ht="45">
      <c r="A5029" s="475" t="s">
        <v>30751</v>
      </c>
      <c r="B5029" s="311" t="s">
        <v>2772</v>
      </c>
      <c r="C5029" s="45" t="s">
        <v>2773</v>
      </c>
      <c r="D5029" s="45" t="s">
        <v>261</v>
      </c>
      <c r="E5029" s="435" t="s">
        <v>19464</v>
      </c>
      <c r="F5029" s="45" t="s">
        <v>839</v>
      </c>
      <c r="G5029" s="435" t="s">
        <v>1122</v>
      </c>
      <c r="H5029" s="889" t="s">
        <v>19465</v>
      </c>
      <c r="I5029" s="435" t="s">
        <v>19456</v>
      </c>
      <c r="J5029" s="45" t="s">
        <v>15</v>
      </c>
      <c r="K5029" s="118">
        <v>3</v>
      </c>
      <c r="L5029" s="880"/>
      <c r="M5029" s="775">
        <v>96240</v>
      </c>
      <c r="N5029" s="775">
        <v>95755</v>
      </c>
      <c r="O5029" s="901">
        <f t="shared" si="167"/>
        <v>485</v>
      </c>
      <c r="P5029" s="886">
        <f t="shared" si="169"/>
        <v>0.99496051537822117</v>
      </c>
      <c r="Q5029" s="414" t="s">
        <v>19457</v>
      </c>
      <c r="R5029" s="118">
        <v>4205287672</v>
      </c>
      <c r="S5029" s="414" t="s">
        <v>19458</v>
      </c>
      <c r="T5029" s="900">
        <v>42552</v>
      </c>
      <c r="U5029" s="414"/>
      <c r="V5029" s="900">
        <v>42566</v>
      </c>
      <c r="W5029" s="900">
        <v>42566</v>
      </c>
      <c r="X5029" s="889" t="s">
        <v>19466</v>
      </c>
      <c r="Y5029" s="775">
        <v>95755</v>
      </c>
      <c r="Z5029" s="414" t="s">
        <v>19457</v>
      </c>
      <c r="AA5029" s="118">
        <v>4205287672</v>
      </c>
    </row>
    <row r="5030" spans="1:27" ht="67.5">
      <c r="A5030" s="475" t="s">
        <v>30752</v>
      </c>
      <c r="B5030" s="311" t="s">
        <v>2772</v>
      </c>
      <c r="C5030" s="45" t="s">
        <v>2773</v>
      </c>
      <c r="D5030" s="45" t="s">
        <v>261</v>
      </c>
      <c r="E5030" s="435" t="s">
        <v>19467</v>
      </c>
      <c r="F5030" s="45" t="s">
        <v>839</v>
      </c>
      <c r="G5030" s="435" t="s">
        <v>2071</v>
      </c>
      <c r="H5030" s="889" t="s">
        <v>19468</v>
      </c>
      <c r="I5030" s="435" t="s">
        <v>19469</v>
      </c>
      <c r="J5030" s="45" t="s">
        <v>34</v>
      </c>
      <c r="K5030" s="118">
        <v>5</v>
      </c>
      <c r="L5030" s="880"/>
      <c r="M5030" s="725">
        <v>439643.8</v>
      </c>
      <c r="N5030" s="775">
        <v>265201.09999999998</v>
      </c>
      <c r="O5030" s="880">
        <f t="shared" si="167"/>
        <v>174442.7</v>
      </c>
      <c r="P5030" s="886">
        <f t="shared" si="169"/>
        <v>0.60321810520243879</v>
      </c>
      <c r="Q5030" s="414" t="s">
        <v>19262</v>
      </c>
      <c r="R5030" s="118">
        <v>7724922443</v>
      </c>
      <c r="S5030" s="414" t="s">
        <v>19470</v>
      </c>
      <c r="T5030" s="900">
        <v>42556</v>
      </c>
      <c r="U5030" s="414"/>
      <c r="V5030" s="414" t="s">
        <v>19471</v>
      </c>
      <c r="W5030" s="900">
        <v>42573</v>
      </c>
      <c r="X5030" s="889" t="s">
        <v>19472</v>
      </c>
      <c r="Y5030" s="775">
        <v>265201.09999999998</v>
      </c>
      <c r="Z5030" s="414" t="s">
        <v>19262</v>
      </c>
      <c r="AA5030" s="118">
        <v>7724922443</v>
      </c>
    </row>
    <row r="5031" spans="1:27" ht="45">
      <c r="A5031" s="475" t="s">
        <v>30753</v>
      </c>
      <c r="B5031" s="311" t="s">
        <v>2772</v>
      </c>
      <c r="C5031" s="45" t="s">
        <v>2773</v>
      </c>
      <c r="D5031" s="45" t="s">
        <v>261</v>
      </c>
      <c r="E5031" s="435" t="s">
        <v>19473</v>
      </c>
      <c r="F5031" s="45" t="s">
        <v>839</v>
      </c>
      <c r="G5031" s="435" t="s">
        <v>2071</v>
      </c>
      <c r="H5031" s="889" t="s">
        <v>19474</v>
      </c>
      <c r="I5031" s="435" t="s">
        <v>13792</v>
      </c>
      <c r="J5031" s="45" t="s">
        <v>16</v>
      </c>
      <c r="K5031" s="118">
        <v>4</v>
      </c>
      <c r="L5031" s="880"/>
      <c r="M5031" s="725">
        <v>183112.65</v>
      </c>
      <c r="N5031" s="775">
        <v>159936</v>
      </c>
      <c r="O5031" s="880">
        <f t="shared" si="167"/>
        <v>23176.649999999994</v>
      </c>
      <c r="P5031" s="886">
        <f t="shared" si="169"/>
        <v>0.87342955279168322</v>
      </c>
      <c r="Q5031" s="294" t="s">
        <v>13263</v>
      </c>
      <c r="R5031" s="409">
        <v>5408130693</v>
      </c>
      <c r="S5031" s="118" t="s">
        <v>19121</v>
      </c>
      <c r="T5031" s="900">
        <v>42556</v>
      </c>
      <c r="U5031" s="414"/>
      <c r="V5031" s="900">
        <v>42569</v>
      </c>
      <c r="W5031" s="900">
        <v>42571</v>
      </c>
      <c r="X5031" s="889" t="s">
        <v>19475</v>
      </c>
      <c r="Y5031" s="775">
        <v>159936</v>
      </c>
      <c r="Z5031" s="294" t="s">
        <v>13263</v>
      </c>
      <c r="AA5031" s="409">
        <v>5408130693</v>
      </c>
    </row>
    <row r="5032" spans="1:27" ht="78.75">
      <c r="A5032" s="475" t="s">
        <v>30754</v>
      </c>
      <c r="B5032" s="311" t="s">
        <v>2772</v>
      </c>
      <c r="C5032" s="45" t="s">
        <v>2773</v>
      </c>
      <c r="D5032" s="45" t="s">
        <v>272</v>
      </c>
      <c r="E5032" s="435" t="s">
        <v>19476</v>
      </c>
      <c r="F5032" s="45" t="s">
        <v>839</v>
      </c>
      <c r="G5032" s="435" t="s">
        <v>2071</v>
      </c>
      <c r="H5032" s="889" t="s">
        <v>19477</v>
      </c>
      <c r="I5032" s="435" t="s">
        <v>19478</v>
      </c>
      <c r="J5032" s="45" t="s">
        <v>10</v>
      </c>
      <c r="K5032" s="118">
        <v>1</v>
      </c>
      <c r="L5032" s="880"/>
      <c r="M5032" s="725">
        <v>62847.48</v>
      </c>
      <c r="N5032" s="775">
        <v>62847.48</v>
      </c>
      <c r="O5032" s="880">
        <f t="shared" si="167"/>
        <v>0</v>
      </c>
      <c r="P5032" s="886">
        <f t="shared" si="169"/>
        <v>1</v>
      </c>
      <c r="Q5032" s="118" t="s">
        <v>19304</v>
      </c>
      <c r="R5032" s="280">
        <v>4221009432</v>
      </c>
      <c r="S5032" s="118" t="s">
        <v>19305</v>
      </c>
      <c r="T5032" s="900">
        <v>42552</v>
      </c>
      <c r="U5032" s="414"/>
      <c r="V5032" s="900">
        <v>42566</v>
      </c>
      <c r="W5032" s="900">
        <v>42566</v>
      </c>
      <c r="X5032" s="889" t="s">
        <v>19479</v>
      </c>
      <c r="Y5032" s="775">
        <v>62706.21</v>
      </c>
      <c r="Z5032" s="118" t="s">
        <v>19304</v>
      </c>
      <c r="AA5032" s="280">
        <v>4221009432</v>
      </c>
    </row>
    <row r="5033" spans="1:27" ht="78.75">
      <c r="A5033" s="475" t="s">
        <v>30755</v>
      </c>
      <c r="B5033" s="311" t="s">
        <v>2772</v>
      </c>
      <c r="C5033" s="45" t="s">
        <v>2773</v>
      </c>
      <c r="D5033" s="45" t="s">
        <v>261</v>
      </c>
      <c r="E5033" s="435" t="s">
        <v>19295</v>
      </c>
      <c r="F5033" s="45" t="s">
        <v>839</v>
      </c>
      <c r="G5033" s="435" t="s">
        <v>2071</v>
      </c>
      <c r="H5033" s="889" t="s">
        <v>19480</v>
      </c>
      <c r="I5033" s="435" t="s">
        <v>13450</v>
      </c>
      <c r="J5033" s="45" t="s">
        <v>11</v>
      </c>
      <c r="K5033" s="118">
        <v>2</v>
      </c>
      <c r="L5033" s="880"/>
      <c r="M5033" s="725">
        <v>411472.1</v>
      </c>
      <c r="N5033" s="775">
        <v>351473.2</v>
      </c>
      <c r="O5033" s="880">
        <f t="shared" si="167"/>
        <v>59998.899999999965</v>
      </c>
      <c r="P5033" s="886">
        <f t="shared" si="169"/>
        <v>0.85418476732687354</v>
      </c>
      <c r="Q5033" s="414" t="s">
        <v>19481</v>
      </c>
      <c r="R5033" s="292">
        <v>1901120601</v>
      </c>
      <c r="S5033" s="414" t="s">
        <v>19482</v>
      </c>
      <c r="T5033" s="900">
        <v>42556</v>
      </c>
      <c r="U5033" s="414"/>
      <c r="V5033" s="900">
        <v>42569</v>
      </c>
      <c r="W5033" s="900">
        <v>42571</v>
      </c>
      <c r="X5033" s="889" t="s">
        <v>19483</v>
      </c>
      <c r="Y5033" s="775">
        <v>351473.2</v>
      </c>
      <c r="Z5033" s="414" t="s">
        <v>19481</v>
      </c>
      <c r="AA5033" s="118">
        <v>1901120601</v>
      </c>
    </row>
    <row r="5034" spans="1:27" ht="78.75">
      <c r="A5034" s="475" t="s">
        <v>30756</v>
      </c>
      <c r="B5034" s="311" t="s">
        <v>2772</v>
      </c>
      <c r="C5034" s="45" t="s">
        <v>2773</v>
      </c>
      <c r="D5034" s="45" t="s">
        <v>261</v>
      </c>
      <c r="E5034" s="435" t="s">
        <v>19484</v>
      </c>
      <c r="F5034" s="45" t="s">
        <v>839</v>
      </c>
      <c r="G5034" s="435" t="s">
        <v>2071</v>
      </c>
      <c r="H5034" s="889" t="s">
        <v>19485</v>
      </c>
      <c r="I5034" s="435" t="s">
        <v>13333</v>
      </c>
      <c r="J5034" s="45" t="s">
        <v>11</v>
      </c>
      <c r="K5034" s="118">
        <v>2</v>
      </c>
      <c r="L5034" s="880"/>
      <c r="M5034" s="725">
        <v>60006.239999999998</v>
      </c>
      <c r="N5034" s="775">
        <v>59703.839999999997</v>
      </c>
      <c r="O5034" s="880">
        <f t="shared" si="167"/>
        <v>302.40000000000146</v>
      </c>
      <c r="P5034" s="886">
        <f t="shared" si="169"/>
        <v>0.99496052410549296</v>
      </c>
      <c r="Q5034" s="414" t="s">
        <v>19481</v>
      </c>
      <c r="R5034" s="118">
        <v>1901120601</v>
      </c>
      <c r="S5034" s="414" t="s">
        <v>19482</v>
      </c>
      <c r="T5034" s="900">
        <v>42556</v>
      </c>
      <c r="U5034" s="414"/>
      <c r="V5034" s="900">
        <v>42569</v>
      </c>
      <c r="W5034" s="900">
        <v>42571</v>
      </c>
      <c r="X5034" s="889" t="s">
        <v>19486</v>
      </c>
      <c r="Y5034" s="775">
        <v>59703.839999999997</v>
      </c>
      <c r="Z5034" s="414" t="s">
        <v>19481</v>
      </c>
      <c r="AA5034" s="118">
        <v>1901120601</v>
      </c>
    </row>
    <row r="5035" spans="1:27" ht="56.25">
      <c r="A5035" s="475" t="s">
        <v>30757</v>
      </c>
      <c r="B5035" s="1186" t="s">
        <v>2772</v>
      </c>
      <c r="C5035" s="905" t="s">
        <v>2773</v>
      </c>
      <c r="D5035" s="905" t="s">
        <v>272</v>
      </c>
      <c r="E5035" s="906" t="s">
        <v>19484</v>
      </c>
      <c r="F5035" s="905" t="s">
        <v>839</v>
      </c>
      <c r="G5035" s="906" t="s">
        <v>1305</v>
      </c>
      <c r="H5035" s="907" t="s">
        <v>19487</v>
      </c>
      <c r="I5035" s="906" t="s">
        <v>13960</v>
      </c>
      <c r="J5035" s="905" t="s">
        <v>10</v>
      </c>
      <c r="K5035" s="908">
        <v>1</v>
      </c>
      <c r="L5035" s="909"/>
      <c r="M5035" s="910">
        <v>16623.8</v>
      </c>
      <c r="N5035" s="910">
        <v>13424.4</v>
      </c>
      <c r="O5035" s="909">
        <f t="shared" si="167"/>
        <v>3199.3999999999996</v>
      </c>
      <c r="P5035" s="911">
        <f t="shared" si="169"/>
        <v>0.80754099544027236</v>
      </c>
      <c r="Q5035" s="912" t="s">
        <v>15901</v>
      </c>
      <c r="R5035" s="913">
        <v>7726311464</v>
      </c>
      <c r="S5035" s="912" t="s">
        <v>19293</v>
      </c>
      <c r="T5035" s="914">
        <v>42556</v>
      </c>
      <c r="U5035" s="915"/>
      <c r="V5035" s="914">
        <v>42569</v>
      </c>
      <c r="W5035" s="914">
        <v>42571</v>
      </c>
      <c r="X5035" s="907" t="s">
        <v>19488</v>
      </c>
      <c r="Y5035" s="910">
        <v>13424.4</v>
      </c>
      <c r="Z5035" s="912" t="s">
        <v>15901</v>
      </c>
      <c r="AA5035" s="913">
        <v>7726311464</v>
      </c>
    </row>
    <row r="5036" spans="1:27" ht="45">
      <c r="A5036" s="475" t="s">
        <v>30758</v>
      </c>
      <c r="B5036" s="311" t="s">
        <v>2772</v>
      </c>
      <c r="C5036" s="45" t="s">
        <v>2773</v>
      </c>
      <c r="D5036" s="45" t="s">
        <v>261</v>
      </c>
      <c r="E5036" s="435" t="s">
        <v>19489</v>
      </c>
      <c r="F5036" s="45" t="s">
        <v>839</v>
      </c>
      <c r="G5036" s="435" t="s">
        <v>1305</v>
      </c>
      <c r="H5036" s="889" t="s">
        <v>19490</v>
      </c>
      <c r="I5036" s="435" t="s">
        <v>19491</v>
      </c>
      <c r="J5036" s="45" t="s">
        <v>11</v>
      </c>
      <c r="K5036" s="118">
        <v>2</v>
      </c>
      <c r="L5036" s="880"/>
      <c r="M5036" s="775">
        <v>72106.399999999994</v>
      </c>
      <c r="N5036" s="775">
        <v>54000</v>
      </c>
      <c r="O5036" s="901">
        <f>M5036-N5036</f>
        <v>18106.399999999994</v>
      </c>
      <c r="P5036" s="886">
        <f>N5036/M5036</f>
        <v>0.74889330212020022</v>
      </c>
      <c r="Q5036" s="294" t="s">
        <v>13263</v>
      </c>
      <c r="R5036" s="409">
        <v>5408130693</v>
      </c>
      <c r="S5036" s="118" t="s">
        <v>19121</v>
      </c>
      <c r="T5036" s="900">
        <v>42562</v>
      </c>
      <c r="U5036" s="414"/>
      <c r="V5036" s="900">
        <v>42573</v>
      </c>
      <c r="W5036" s="414" t="s">
        <v>19471</v>
      </c>
      <c r="X5036" s="889" t="s">
        <v>19492</v>
      </c>
      <c r="Y5036" s="775">
        <v>54000</v>
      </c>
      <c r="Z5036" s="294" t="s">
        <v>13263</v>
      </c>
      <c r="AA5036" s="409">
        <v>5408130693</v>
      </c>
    </row>
    <row r="5037" spans="1:27" ht="56.25">
      <c r="A5037" s="475" t="s">
        <v>30759</v>
      </c>
      <c r="B5037" s="311" t="s">
        <v>2772</v>
      </c>
      <c r="C5037" s="45" t="s">
        <v>2773</v>
      </c>
      <c r="D5037" s="45" t="s">
        <v>261</v>
      </c>
      <c r="E5037" s="435" t="s">
        <v>19493</v>
      </c>
      <c r="F5037" s="45" t="s">
        <v>839</v>
      </c>
      <c r="G5037" s="435" t="s">
        <v>1305</v>
      </c>
      <c r="H5037" s="889" t="s">
        <v>19494</v>
      </c>
      <c r="I5037" s="435" t="s">
        <v>14340</v>
      </c>
      <c r="J5037" s="45" t="s">
        <v>11</v>
      </c>
      <c r="K5037" s="118">
        <v>2</v>
      </c>
      <c r="L5037" s="880"/>
      <c r="M5037" s="775">
        <v>122890.75</v>
      </c>
      <c r="N5037" s="775">
        <v>56282.6</v>
      </c>
      <c r="O5037" s="901">
        <f>M5037-N5037</f>
        <v>66608.149999999994</v>
      </c>
      <c r="P5037" s="886">
        <f>N5037/M5037</f>
        <v>0.45798890477924498</v>
      </c>
      <c r="Q5037" s="117" t="s">
        <v>15901</v>
      </c>
      <c r="R5037" s="280">
        <v>7726311464</v>
      </c>
      <c r="S5037" s="117" t="s">
        <v>19293</v>
      </c>
      <c r="T5037" s="900">
        <v>42562</v>
      </c>
      <c r="U5037" s="414"/>
      <c r="V5037" s="900">
        <v>42573</v>
      </c>
      <c r="W5037" s="414" t="s">
        <v>19471</v>
      </c>
      <c r="X5037" s="889" t="s">
        <v>19495</v>
      </c>
      <c r="Y5037" s="775">
        <v>56282.6</v>
      </c>
      <c r="Z5037" s="117" t="s">
        <v>15901</v>
      </c>
      <c r="AA5037" s="280">
        <v>7726311464</v>
      </c>
    </row>
    <row r="5038" spans="1:27" ht="78.75">
      <c r="A5038" s="475" t="s">
        <v>30760</v>
      </c>
      <c r="B5038" s="311" t="s">
        <v>2772</v>
      </c>
      <c r="C5038" s="45" t="s">
        <v>2773</v>
      </c>
      <c r="D5038" s="45" t="s">
        <v>261</v>
      </c>
      <c r="E5038" s="435" t="s">
        <v>19496</v>
      </c>
      <c r="F5038" s="45" t="s">
        <v>839</v>
      </c>
      <c r="G5038" s="435" t="s">
        <v>1305</v>
      </c>
      <c r="H5038" s="889" t="s">
        <v>19497</v>
      </c>
      <c r="I5038" s="435" t="s">
        <v>13900</v>
      </c>
      <c r="J5038" s="45" t="s">
        <v>15</v>
      </c>
      <c r="K5038" s="118">
        <v>3</v>
      </c>
      <c r="L5038" s="880"/>
      <c r="M5038" s="775">
        <v>98226.8</v>
      </c>
      <c r="N5038" s="775">
        <v>86434.44</v>
      </c>
      <c r="O5038" s="901">
        <f>M5038-N5038</f>
        <v>11792.36</v>
      </c>
      <c r="P5038" s="886">
        <f>N5038/M5038</f>
        <v>0.87994763139998455</v>
      </c>
      <c r="Q5038" s="414" t="s">
        <v>19481</v>
      </c>
      <c r="R5038" s="118">
        <v>1901120601</v>
      </c>
      <c r="S5038" s="414" t="s">
        <v>19482</v>
      </c>
      <c r="T5038" s="900">
        <v>42562</v>
      </c>
      <c r="U5038" s="414"/>
      <c r="V5038" s="900">
        <v>42573</v>
      </c>
      <c r="W5038" s="414" t="s">
        <v>19471</v>
      </c>
      <c r="X5038" s="889" t="s">
        <v>19498</v>
      </c>
      <c r="Y5038" s="775">
        <v>86434.44</v>
      </c>
      <c r="Z5038" s="414" t="s">
        <v>19481</v>
      </c>
      <c r="AA5038" s="118">
        <v>1901120601</v>
      </c>
    </row>
    <row r="5039" spans="1:27" ht="67.5">
      <c r="A5039" s="475" t="s">
        <v>30761</v>
      </c>
      <c r="B5039" s="311" t="s">
        <v>2772</v>
      </c>
      <c r="C5039" s="45" t="s">
        <v>2773</v>
      </c>
      <c r="D5039" s="45" t="s">
        <v>261</v>
      </c>
      <c r="E5039" s="435" t="s">
        <v>19489</v>
      </c>
      <c r="F5039" s="45" t="s">
        <v>839</v>
      </c>
      <c r="G5039" s="435" t="s">
        <v>1305</v>
      </c>
      <c r="H5039" s="889" t="s">
        <v>19499</v>
      </c>
      <c r="I5039" s="435" t="s">
        <v>13445</v>
      </c>
      <c r="J5039" s="45" t="s">
        <v>16</v>
      </c>
      <c r="K5039" s="118">
        <v>4</v>
      </c>
      <c r="L5039" s="880"/>
      <c r="M5039" s="775">
        <v>228453.5</v>
      </c>
      <c r="N5039" s="775">
        <v>133108.5</v>
      </c>
      <c r="O5039" s="901">
        <f>M5039-N5039</f>
        <v>95345</v>
      </c>
      <c r="P5039" s="886">
        <f>N5039/M5039</f>
        <v>0.58265029863845375</v>
      </c>
      <c r="Q5039" s="414" t="s">
        <v>19262</v>
      </c>
      <c r="R5039" s="118">
        <v>7724922443</v>
      </c>
      <c r="S5039" s="414" t="s">
        <v>19470</v>
      </c>
      <c r="T5039" s="900">
        <v>42562</v>
      </c>
      <c r="U5039" s="414"/>
      <c r="V5039" s="900">
        <v>42573</v>
      </c>
      <c r="W5039" s="414" t="s">
        <v>19471</v>
      </c>
      <c r="X5039" s="889" t="s">
        <v>19500</v>
      </c>
      <c r="Y5039" s="775">
        <v>133108.51</v>
      </c>
      <c r="Z5039" s="414" t="s">
        <v>19262</v>
      </c>
      <c r="AA5039" s="118">
        <v>7724922443</v>
      </c>
    </row>
    <row r="5040" spans="1:27" ht="45">
      <c r="A5040" s="475" t="s">
        <v>30762</v>
      </c>
      <c r="B5040" s="311" t="s">
        <v>2772</v>
      </c>
      <c r="C5040" s="45" t="s">
        <v>2773</v>
      </c>
      <c r="D5040" s="45" t="s">
        <v>261</v>
      </c>
      <c r="E5040" s="435" t="s">
        <v>19501</v>
      </c>
      <c r="F5040" s="45" t="s">
        <v>839</v>
      </c>
      <c r="G5040" s="435" t="s">
        <v>1305</v>
      </c>
      <c r="H5040" s="889" t="s">
        <v>19502</v>
      </c>
      <c r="I5040" s="435" t="s">
        <v>19503</v>
      </c>
      <c r="J5040" s="45" t="s">
        <v>34</v>
      </c>
      <c r="K5040" s="118">
        <v>5</v>
      </c>
      <c r="L5040" s="880"/>
      <c r="M5040" s="775">
        <v>405770</v>
      </c>
      <c r="N5040" s="775">
        <v>257400</v>
      </c>
      <c r="O5040" s="775">
        <f t="shared" ref="O5040:O5103" si="170">M5040-N5040</f>
        <v>148370</v>
      </c>
      <c r="P5040" s="886">
        <f t="shared" ref="P5040:P5103" si="171">N5040/M5040</f>
        <v>0.6343495083421643</v>
      </c>
      <c r="Q5040" s="414" t="s">
        <v>19504</v>
      </c>
      <c r="R5040" s="292">
        <v>7724737994</v>
      </c>
      <c r="S5040" s="414" t="s">
        <v>19505</v>
      </c>
      <c r="T5040" s="900">
        <v>42562</v>
      </c>
      <c r="U5040" s="414"/>
      <c r="V5040" s="900">
        <v>42577</v>
      </c>
      <c r="W5040" s="900">
        <v>42577</v>
      </c>
      <c r="X5040" s="889" t="s">
        <v>19506</v>
      </c>
      <c r="Y5040" s="775">
        <v>257400</v>
      </c>
      <c r="Z5040" s="414" t="s">
        <v>19504</v>
      </c>
      <c r="AA5040" s="118">
        <v>7724737994</v>
      </c>
    </row>
    <row r="5041" spans="1:27" ht="56.25">
      <c r="A5041" s="475" t="s">
        <v>30763</v>
      </c>
      <c r="B5041" s="311" t="s">
        <v>2772</v>
      </c>
      <c r="C5041" s="45" t="s">
        <v>2773</v>
      </c>
      <c r="D5041" s="45" t="s">
        <v>555</v>
      </c>
      <c r="E5041" s="435" t="s">
        <v>19507</v>
      </c>
      <c r="F5041" s="45" t="s">
        <v>839</v>
      </c>
      <c r="G5041" s="435" t="s">
        <v>1305</v>
      </c>
      <c r="H5041" s="889" t="s">
        <v>19508</v>
      </c>
      <c r="I5041" s="435" t="s">
        <v>19183</v>
      </c>
      <c r="J5041" s="45" t="s">
        <v>16</v>
      </c>
      <c r="K5041" s="118">
        <v>4</v>
      </c>
      <c r="L5041" s="880"/>
      <c r="M5041" s="775">
        <v>358986</v>
      </c>
      <c r="N5041" s="775">
        <v>167353</v>
      </c>
      <c r="O5041" s="901">
        <f t="shared" si="170"/>
        <v>191633</v>
      </c>
      <c r="P5041" s="886">
        <f t="shared" si="171"/>
        <v>0.46618252522382486</v>
      </c>
      <c r="Q5041" s="414" t="s">
        <v>19509</v>
      </c>
      <c r="R5041" s="118">
        <v>5506226202</v>
      </c>
      <c r="S5041" s="414" t="s">
        <v>19510</v>
      </c>
      <c r="T5041" s="900">
        <v>42558</v>
      </c>
      <c r="U5041" s="414"/>
      <c r="V5041" s="900">
        <v>42566</v>
      </c>
      <c r="W5041" s="900">
        <v>42566</v>
      </c>
      <c r="X5041" s="889" t="s">
        <v>19511</v>
      </c>
      <c r="Y5041" s="775">
        <v>167353</v>
      </c>
      <c r="Z5041" s="414" t="s">
        <v>19509</v>
      </c>
      <c r="AA5041" s="118">
        <v>5506226202</v>
      </c>
    </row>
    <row r="5042" spans="1:27" ht="45">
      <c r="A5042" s="475" t="s">
        <v>30764</v>
      </c>
      <c r="B5042" s="311" t="s">
        <v>2772</v>
      </c>
      <c r="C5042" s="45" t="s">
        <v>2773</v>
      </c>
      <c r="D5042" s="45" t="s">
        <v>272</v>
      </c>
      <c r="E5042" s="45" t="s">
        <v>19128</v>
      </c>
      <c r="F5042" s="45" t="s">
        <v>839</v>
      </c>
      <c r="G5042" s="435" t="s">
        <v>1681</v>
      </c>
      <c r="H5042" s="889" t="s">
        <v>19512</v>
      </c>
      <c r="I5042" s="877" t="s">
        <v>19130</v>
      </c>
      <c r="J5042" s="45" t="s">
        <v>10</v>
      </c>
      <c r="K5042" s="118">
        <v>1</v>
      </c>
      <c r="L5042" s="880"/>
      <c r="M5042" s="775">
        <v>252000</v>
      </c>
      <c r="N5042" s="775">
        <v>252000</v>
      </c>
      <c r="O5042" s="880">
        <f t="shared" si="170"/>
        <v>0</v>
      </c>
      <c r="P5042" s="886">
        <f t="shared" si="171"/>
        <v>1</v>
      </c>
      <c r="Q5042" s="118" t="s">
        <v>19131</v>
      </c>
      <c r="R5042" s="887">
        <v>7725529940</v>
      </c>
      <c r="S5042" s="118" t="s">
        <v>19132</v>
      </c>
      <c r="T5042" s="900">
        <v>42565</v>
      </c>
      <c r="U5042" s="414"/>
      <c r="V5042" s="900">
        <v>42576</v>
      </c>
      <c r="W5042" s="900">
        <v>42576</v>
      </c>
      <c r="X5042" s="889" t="s">
        <v>19513</v>
      </c>
      <c r="Y5042" s="775">
        <v>252000</v>
      </c>
      <c r="Z5042" s="118" t="s">
        <v>19131</v>
      </c>
      <c r="AA5042" s="887">
        <v>7725529940</v>
      </c>
    </row>
    <row r="5043" spans="1:27" ht="45">
      <c r="A5043" s="475" t="s">
        <v>30765</v>
      </c>
      <c r="B5043" s="311" t="s">
        <v>2772</v>
      </c>
      <c r="C5043" s="45" t="s">
        <v>2773</v>
      </c>
      <c r="D5043" s="45" t="s">
        <v>261</v>
      </c>
      <c r="E5043" s="435" t="s">
        <v>19514</v>
      </c>
      <c r="F5043" s="45" t="s">
        <v>839</v>
      </c>
      <c r="G5043" s="435" t="s">
        <v>2499</v>
      </c>
      <c r="H5043" s="889" t="s">
        <v>19515</v>
      </c>
      <c r="I5043" s="435" t="s">
        <v>13851</v>
      </c>
      <c r="J5043" s="45" t="s">
        <v>16</v>
      </c>
      <c r="K5043" s="118">
        <v>4</v>
      </c>
      <c r="L5043" s="880"/>
      <c r="M5043" s="775">
        <v>613080.85</v>
      </c>
      <c r="N5043" s="775">
        <v>438353</v>
      </c>
      <c r="O5043" s="775">
        <f t="shared" si="170"/>
        <v>174727.84999999998</v>
      </c>
      <c r="P5043" s="886">
        <f t="shared" si="171"/>
        <v>0.71500031358017468</v>
      </c>
      <c r="Q5043" s="414" t="s">
        <v>15431</v>
      </c>
      <c r="R5043" s="280">
        <v>420519235992</v>
      </c>
      <c r="S5043" s="414" t="s">
        <v>19516</v>
      </c>
      <c r="T5043" s="900">
        <v>42577</v>
      </c>
      <c r="U5043" s="414"/>
      <c r="V5043" s="900">
        <v>42590</v>
      </c>
      <c r="W5043" s="900">
        <v>42590</v>
      </c>
      <c r="X5043" s="889" t="s">
        <v>19517</v>
      </c>
      <c r="Y5043" s="775">
        <v>438353</v>
      </c>
      <c r="Z5043" s="414" t="s">
        <v>15431</v>
      </c>
      <c r="AA5043" s="280">
        <v>420519235992</v>
      </c>
    </row>
    <row r="5044" spans="1:27" ht="45">
      <c r="A5044" s="475" t="s">
        <v>30766</v>
      </c>
      <c r="B5044" s="311" t="s">
        <v>2772</v>
      </c>
      <c r="C5044" s="45" t="s">
        <v>2773</v>
      </c>
      <c r="D5044" s="45" t="s">
        <v>272</v>
      </c>
      <c r="E5044" s="45" t="s">
        <v>19518</v>
      </c>
      <c r="F5044" s="45" t="s">
        <v>839</v>
      </c>
      <c r="G5044" s="435" t="s">
        <v>9753</v>
      </c>
      <c r="H5044" s="889" t="s">
        <v>19519</v>
      </c>
      <c r="I5044" s="435" t="s">
        <v>13900</v>
      </c>
      <c r="J5044" s="45" t="s">
        <v>10</v>
      </c>
      <c r="K5044" s="118">
        <v>1</v>
      </c>
      <c r="L5044" s="880"/>
      <c r="M5044" s="775">
        <v>145788.29999999999</v>
      </c>
      <c r="N5044" s="775">
        <v>145361.70000000001</v>
      </c>
      <c r="O5044" s="775">
        <f t="shared" si="170"/>
        <v>426.59999999997672</v>
      </c>
      <c r="P5044" s="886">
        <f t="shared" si="171"/>
        <v>0.99707383925870607</v>
      </c>
      <c r="Q5044" s="294" t="s">
        <v>13263</v>
      </c>
      <c r="R5044" s="409">
        <v>5408130693</v>
      </c>
      <c r="S5044" s="118" t="s">
        <v>19121</v>
      </c>
      <c r="T5044" s="900">
        <v>42577</v>
      </c>
      <c r="U5044" s="414"/>
      <c r="V5044" s="900">
        <v>42590</v>
      </c>
      <c r="W5044" s="900">
        <v>42590</v>
      </c>
      <c r="X5044" s="889" t="s">
        <v>19520</v>
      </c>
      <c r="Y5044" s="775">
        <v>145361.70000000001</v>
      </c>
      <c r="Z5044" s="294" t="s">
        <v>13263</v>
      </c>
      <c r="AA5044" s="409">
        <v>5408130693</v>
      </c>
    </row>
    <row r="5045" spans="1:27" ht="67.5">
      <c r="A5045" s="475" t="s">
        <v>30767</v>
      </c>
      <c r="B5045" s="311" t="s">
        <v>2772</v>
      </c>
      <c r="C5045" s="45" t="s">
        <v>2773</v>
      </c>
      <c r="D5045" s="45" t="s">
        <v>261</v>
      </c>
      <c r="E5045" s="45" t="s">
        <v>19521</v>
      </c>
      <c r="F5045" s="45" t="s">
        <v>839</v>
      </c>
      <c r="G5045" s="435" t="s">
        <v>9753</v>
      </c>
      <c r="H5045" s="889" t="s">
        <v>19522</v>
      </c>
      <c r="I5045" s="435" t="s">
        <v>13600</v>
      </c>
      <c r="J5045" s="45" t="s">
        <v>15</v>
      </c>
      <c r="K5045" s="118">
        <v>3</v>
      </c>
      <c r="L5045" s="880"/>
      <c r="M5045" s="775">
        <v>174627</v>
      </c>
      <c r="N5045" s="775">
        <v>154534.5</v>
      </c>
      <c r="O5045" s="880">
        <f t="shared" si="170"/>
        <v>20092.5</v>
      </c>
      <c r="P5045" s="886">
        <f t="shared" si="171"/>
        <v>0.88494047312271296</v>
      </c>
      <c r="Q5045" s="118" t="s">
        <v>19262</v>
      </c>
      <c r="R5045" s="118">
        <v>7724922443</v>
      </c>
      <c r="S5045" s="414" t="s">
        <v>19470</v>
      </c>
      <c r="T5045" s="900">
        <v>42583</v>
      </c>
      <c r="U5045" s="414"/>
      <c r="V5045" s="900">
        <v>42604</v>
      </c>
      <c r="W5045" s="900">
        <v>42604</v>
      </c>
      <c r="X5045" s="889" t="s">
        <v>19523</v>
      </c>
      <c r="Y5045" s="775">
        <v>154534.5</v>
      </c>
      <c r="Z5045" s="118" t="s">
        <v>19262</v>
      </c>
      <c r="AA5045" s="118">
        <v>7724922443</v>
      </c>
    </row>
    <row r="5046" spans="1:27" ht="67.5">
      <c r="A5046" s="475" t="s">
        <v>30768</v>
      </c>
      <c r="B5046" s="311" t="s">
        <v>2772</v>
      </c>
      <c r="C5046" s="45" t="s">
        <v>2773</v>
      </c>
      <c r="D5046" s="45" t="s">
        <v>261</v>
      </c>
      <c r="E5046" s="435" t="s">
        <v>19524</v>
      </c>
      <c r="F5046" s="45" t="s">
        <v>839</v>
      </c>
      <c r="G5046" s="435" t="s">
        <v>9753</v>
      </c>
      <c r="H5046" s="889" t="s">
        <v>19525</v>
      </c>
      <c r="I5046" s="435" t="s">
        <v>14744</v>
      </c>
      <c r="J5046" s="45" t="s">
        <v>16</v>
      </c>
      <c r="K5046" s="118">
        <v>4</v>
      </c>
      <c r="L5046" s="880"/>
      <c r="M5046" s="775">
        <v>80135.600000000006</v>
      </c>
      <c r="N5046" s="775">
        <v>68084.5</v>
      </c>
      <c r="O5046" s="775">
        <f t="shared" si="170"/>
        <v>12051.100000000006</v>
      </c>
      <c r="P5046" s="886">
        <f t="shared" si="171"/>
        <v>0.84961615062469109</v>
      </c>
      <c r="Q5046" s="118" t="s">
        <v>19262</v>
      </c>
      <c r="R5046" s="118">
        <v>7724922443</v>
      </c>
      <c r="S5046" s="414" t="s">
        <v>19470</v>
      </c>
      <c r="T5046" s="900">
        <v>42583</v>
      </c>
      <c r="U5046" s="414"/>
      <c r="V5046" s="900">
        <v>42604</v>
      </c>
      <c r="W5046" s="900">
        <v>42604</v>
      </c>
      <c r="X5046" s="889" t="s">
        <v>19526</v>
      </c>
      <c r="Y5046" s="775">
        <v>68084.5</v>
      </c>
      <c r="Z5046" s="118" t="s">
        <v>19262</v>
      </c>
      <c r="AA5046" s="118">
        <v>7724922443</v>
      </c>
    </row>
    <row r="5047" spans="1:27" ht="33.75">
      <c r="A5047" s="475" t="s">
        <v>30769</v>
      </c>
      <c r="B5047" s="311" t="s">
        <v>2772</v>
      </c>
      <c r="C5047" s="45" t="s">
        <v>2773</v>
      </c>
      <c r="D5047" s="45" t="s">
        <v>272</v>
      </c>
      <c r="E5047" s="435" t="s">
        <v>19527</v>
      </c>
      <c r="F5047" s="45" t="s">
        <v>839</v>
      </c>
      <c r="G5047" s="435" t="s">
        <v>9753</v>
      </c>
      <c r="H5047" s="889" t="s">
        <v>19528</v>
      </c>
      <c r="I5047" s="435" t="s">
        <v>17740</v>
      </c>
      <c r="J5047" s="45" t="s">
        <v>10</v>
      </c>
      <c r="K5047" s="118">
        <v>1</v>
      </c>
      <c r="L5047" s="880"/>
      <c r="M5047" s="775">
        <v>139288</v>
      </c>
      <c r="N5047" s="775">
        <v>116000</v>
      </c>
      <c r="O5047" s="880">
        <f t="shared" si="170"/>
        <v>23288</v>
      </c>
      <c r="P5047" s="886">
        <f t="shared" si="171"/>
        <v>0.83280684624662571</v>
      </c>
      <c r="Q5047" s="118" t="s">
        <v>19529</v>
      </c>
      <c r="R5047" s="118">
        <v>7726320638</v>
      </c>
      <c r="S5047" s="118" t="s">
        <v>19530</v>
      </c>
      <c r="T5047" s="900">
        <v>42577</v>
      </c>
      <c r="U5047" s="414"/>
      <c r="V5047" s="900">
        <v>42590</v>
      </c>
      <c r="W5047" s="900">
        <v>42590</v>
      </c>
      <c r="X5047" s="889" t="s">
        <v>19531</v>
      </c>
      <c r="Y5047" s="775">
        <v>116000</v>
      </c>
      <c r="Z5047" s="118" t="s">
        <v>19529</v>
      </c>
      <c r="AA5047" s="118">
        <v>7726320638</v>
      </c>
    </row>
    <row r="5048" spans="1:27" ht="67.5">
      <c r="A5048" s="475" t="s">
        <v>30770</v>
      </c>
      <c r="B5048" s="311" t="s">
        <v>2772</v>
      </c>
      <c r="C5048" s="45" t="s">
        <v>2773</v>
      </c>
      <c r="D5048" s="45" t="s">
        <v>272</v>
      </c>
      <c r="E5048" s="435" t="s">
        <v>19532</v>
      </c>
      <c r="F5048" s="45" t="s">
        <v>839</v>
      </c>
      <c r="G5048" s="435" t="s">
        <v>9753</v>
      </c>
      <c r="H5048" s="889" t="s">
        <v>19533</v>
      </c>
      <c r="I5048" s="435" t="s">
        <v>19534</v>
      </c>
      <c r="J5048" s="45" t="s">
        <v>10</v>
      </c>
      <c r="K5048" s="118">
        <v>1</v>
      </c>
      <c r="L5048" s="880"/>
      <c r="M5048" s="775">
        <v>271400.40000000002</v>
      </c>
      <c r="N5048" s="775">
        <v>271400.40000000002</v>
      </c>
      <c r="O5048" s="775">
        <f t="shared" si="170"/>
        <v>0</v>
      </c>
      <c r="P5048" s="886">
        <f t="shared" si="171"/>
        <v>1</v>
      </c>
      <c r="Q5048" s="118" t="s">
        <v>19310</v>
      </c>
      <c r="R5048" s="118">
        <v>4205264700</v>
      </c>
      <c r="S5048" s="118" t="s">
        <v>19535</v>
      </c>
      <c r="T5048" s="900">
        <v>42577</v>
      </c>
      <c r="U5048" s="414"/>
      <c r="V5048" s="900">
        <v>42590</v>
      </c>
      <c r="W5048" s="900">
        <v>42590</v>
      </c>
      <c r="X5048" s="889" t="s">
        <v>19536</v>
      </c>
      <c r="Y5048" s="775">
        <v>271400.40000000002</v>
      </c>
      <c r="Z5048" s="118" t="s">
        <v>19310</v>
      </c>
      <c r="AA5048" s="118">
        <v>4205264700</v>
      </c>
    </row>
    <row r="5049" spans="1:27" ht="78.75">
      <c r="A5049" s="475" t="s">
        <v>30771</v>
      </c>
      <c r="B5049" s="311" t="s">
        <v>2772</v>
      </c>
      <c r="C5049" s="45" t="s">
        <v>2773</v>
      </c>
      <c r="D5049" s="45" t="s">
        <v>261</v>
      </c>
      <c r="E5049" s="435" t="s">
        <v>19116</v>
      </c>
      <c r="F5049" s="45" t="s">
        <v>839</v>
      </c>
      <c r="G5049" s="435" t="s">
        <v>9753</v>
      </c>
      <c r="H5049" s="889" t="s">
        <v>19537</v>
      </c>
      <c r="I5049" s="435" t="s">
        <v>13344</v>
      </c>
      <c r="J5049" s="45" t="s">
        <v>15</v>
      </c>
      <c r="K5049" s="118">
        <v>3</v>
      </c>
      <c r="L5049" s="880"/>
      <c r="M5049" s="775">
        <v>618200</v>
      </c>
      <c r="N5049" s="775">
        <v>618000</v>
      </c>
      <c r="O5049" s="880">
        <f t="shared" si="170"/>
        <v>200</v>
      </c>
      <c r="P5049" s="886">
        <f t="shared" si="171"/>
        <v>0.99967648010352639</v>
      </c>
      <c r="Q5049" s="118" t="s">
        <v>19481</v>
      </c>
      <c r="R5049" s="118">
        <v>1901120601</v>
      </c>
      <c r="S5049" s="414" t="s">
        <v>19482</v>
      </c>
      <c r="T5049" s="900">
        <v>42583</v>
      </c>
      <c r="U5049" s="414"/>
      <c r="V5049" s="900">
        <v>42597</v>
      </c>
      <c r="W5049" s="900">
        <v>42597</v>
      </c>
      <c r="X5049" s="889" t="s">
        <v>19538</v>
      </c>
      <c r="Y5049" s="775">
        <v>618000</v>
      </c>
      <c r="Z5049" s="118" t="s">
        <v>19481</v>
      </c>
      <c r="AA5049" s="118">
        <v>1901120601</v>
      </c>
    </row>
    <row r="5050" spans="1:27" ht="78.75">
      <c r="A5050" s="475" t="s">
        <v>30772</v>
      </c>
      <c r="B5050" s="311" t="s">
        <v>2772</v>
      </c>
      <c r="C5050" s="45" t="s">
        <v>2773</v>
      </c>
      <c r="D5050" s="45" t="s">
        <v>261</v>
      </c>
      <c r="E5050" s="435" t="s">
        <v>19539</v>
      </c>
      <c r="F5050" s="45" t="s">
        <v>839</v>
      </c>
      <c r="G5050" s="435" t="s">
        <v>9753</v>
      </c>
      <c r="H5050" s="889" t="s">
        <v>19540</v>
      </c>
      <c r="I5050" s="435" t="s">
        <v>19541</v>
      </c>
      <c r="J5050" s="45" t="s">
        <v>16</v>
      </c>
      <c r="K5050" s="118">
        <v>4</v>
      </c>
      <c r="L5050" s="880"/>
      <c r="M5050" s="775">
        <v>948910</v>
      </c>
      <c r="N5050" s="775">
        <v>569340</v>
      </c>
      <c r="O5050" s="880">
        <f t="shared" si="170"/>
        <v>379570</v>
      </c>
      <c r="P5050" s="886">
        <f t="shared" si="171"/>
        <v>0.59999367695566497</v>
      </c>
      <c r="Q5050" s="118" t="s">
        <v>19481</v>
      </c>
      <c r="R5050" s="118">
        <v>1901120601</v>
      </c>
      <c r="S5050" s="414" t="s">
        <v>19482</v>
      </c>
      <c r="T5050" s="900">
        <v>42583</v>
      </c>
      <c r="U5050" s="414"/>
      <c r="V5050" s="900">
        <v>42597</v>
      </c>
      <c r="W5050" s="900">
        <v>42597</v>
      </c>
      <c r="X5050" s="889" t="s">
        <v>19542</v>
      </c>
      <c r="Y5050" s="775">
        <v>569340</v>
      </c>
      <c r="Z5050" s="118" t="s">
        <v>19481</v>
      </c>
      <c r="AA5050" s="118">
        <v>1901120601</v>
      </c>
    </row>
    <row r="5051" spans="1:27" ht="45">
      <c r="A5051" s="475" t="s">
        <v>30773</v>
      </c>
      <c r="B5051" s="311" t="s">
        <v>2772</v>
      </c>
      <c r="C5051" s="45" t="s">
        <v>2773</v>
      </c>
      <c r="D5051" s="45" t="s">
        <v>261</v>
      </c>
      <c r="E5051" s="435" t="s">
        <v>19543</v>
      </c>
      <c r="F5051" s="45" t="s">
        <v>839</v>
      </c>
      <c r="G5051" s="435" t="s">
        <v>9753</v>
      </c>
      <c r="H5051" s="889" t="s">
        <v>19544</v>
      </c>
      <c r="I5051" s="435" t="s">
        <v>19545</v>
      </c>
      <c r="J5051" s="45" t="s">
        <v>129</v>
      </c>
      <c r="K5051" s="118">
        <v>7</v>
      </c>
      <c r="L5051" s="880"/>
      <c r="M5051" s="775">
        <v>364773.1</v>
      </c>
      <c r="N5051" s="775">
        <v>104812.37</v>
      </c>
      <c r="O5051" s="880">
        <f t="shared" si="170"/>
        <v>259960.72999999998</v>
      </c>
      <c r="P5051" s="886">
        <f t="shared" si="171"/>
        <v>0.28733579861014974</v>
      </c>
      <c r="Q5051" s="414" t="s">
        <v>19546</v>
      </c>
      <c r="R5051" s="118">
        <v>7709203010</v>
      </c>
      <c r="S5051" s="414" t="s">
        <v>19547</v>
      </c>
      <c r="T5051" s="900">
        <v>42583</v>
      </c>
      <c r="U5051" s="414"/>
      <c r="V5051" s="900">
        <v>42598</v>
      </c>
      <c r="W5051" s="900">
        <v>42598</v>
      </c>
      <c r="X5051" s="889" t="s">
        <v>19548</v>
      </c>
      <c r="Y5051" s="775">
        <v>104812.37</v>
      </c>
      <c r="Z5051" s="414" t="s">
        <v>19546</v>
      </c>
      <c r="AA5051" s="118">
        <v>7709203010</v>
      </c>
    </row>
    <row r="5052" spans="1:27" ht="45">
      <c r="A5052" s="475" t="s">
        <v>30774</v>
      </c>
      <c r="B5052" s="311" t="s">
        <v>2772</v>
      </c>
      <c r="C5052" s="45" t="s">
        <v>2773</v>
      </c>
      <c r="D5052" s="45" t="s">
        <v>261</v>
      </c>
      <c r="E5052" s="435" t="s">
        <v>19543</v>
      </c>
      <c r="F5052" s="45" t="s">
        <v>839</v>
      </c>
      <c r="G5052" s="435" t="s">
        <v>9753</v>
      </c>
      <c r="H5052" s="889" t="s">
        <v>19549</v>
      </c>
      <c r="I5052" s="435" t="s">
        <v>19550</v>
      </c>
      <c r="J5052" s="45" t="s">
        <v>131</v>
      </c>
      <c r="K5052" s="118">
        <v>9</v>
      </c>
      <c r="L5052" s="880"/>
      <c r="M5052" s="775">
        <v>566070</v>
      </c>
      <c r="N5052" s="775">
        <v>316808.65000000002</v>
      </c>
      <c r="O5052" s="880">
        <f t="shared" si="170"/>
        <v>249261.34999999998</v>
      </c>
      <c r="P5052" s="886">
        <f t="shared" si="171"/>
        <v>0.55966338085395806</v>
      </c>
      <c r="Q5052" s="414" t="s">
        <v>19546</v>
      </c>
      <c r="R5052" s="118">
        <v>7709203010</v>
      </c>
      <c r="S5052" s="414" t="s">
        <v>19547</v>
      </c>
      <c r="T5052" s="900">
        <v>42583</v>
      </c>
      <c r="U5052" s="414"/>
      <c r="V5052" s="900">
        <v>42598</v>
      </c>
      <c r="W5052" s="900">
        <v>42598</v>
      </c>
      <c r="X5052" s="889" t="s">
        <v>19551</v>
      </c>
      <c r="Y5052" s="775">
        <v>316808.65000000002</v>
      </c>
      <c r="Z5052" s="414" t="s">
        <v>19546</v>
      </c>
      <c r="AA5052" s="118">
        <v>7709203010</v>
      </c>
    </row>
    <row r="5053" spans="1:27" ht="56.25">
      <c r="A5053" s="475" t="s">
        <v>30775</v>
      </c>
      <c r="B5053" s="311" t="s">
        <v>2772</v>
      </c>
      <c r="C5053" s="45" t="s">
        <v>2773</v>
      </c>
      <c r="D5053" s="45" t="s">
        <v>261</v>
      </c>
      <c r="E5053" s="435" t="s">
        <v>19543</v>
      </c>
      <c r="F5053" s="45" t="s">
        <v>839</v>
      </c>
      <c r="G5053" s="435" t="s">
        <v>9753</v>
      </c>
      <c r="H5053" s="889" t="s">
        <v>19552</v>
      </c>
      <c r="I5053" s="435" t="s">
        <v>19553</v>
      </c>
      <c r="J5053" s="45" t="s">
        <v>128</v>
      </c>
      <c r="K5053" s="118">
        <v>6</v>
      </c>
      <c r="L5053" s="880"/>
      <c r="M5053" s="775">
        <v>125443.4</v>
      </c>
      <c r="N5053" s="725">
        <v>44372.78</v>
      </c>
      <c r="O5053" s="775">
        <f t="shared" si="170"/>
        <v>81070.62</v>
      </c>
      <c r="P5053" s="886">
        <f t="shared" si="171"/>
        <v>0.35372749781973384</v>
      </c>
      <c r="Q5053" s="117" t="s">
        <v>15901</v>
      </c>
      <c r="R5053" s="280">
        <v>7726311464</v>
      </c>
      <c r="S5053" s="117" t="s">
        <v>19293</v>
      </c>
      <c r="T5053" s="900">
        <v>42583</v>
      </c>
      <c r="U5053" s="414"/>
      <c r="V5053" s="900">
        <v>42597</v>
      </c>
      <c r="W5053" s="900">
        <v>42597</v>
      </c>
      <c r="X5053" s="889" t="s">
        <v>19554</v>
      </c>
      <c r="Y5053" s="775">
        <v>44372.78</v>
      </c>
      <c r="Z5053" s="117" t="s">
        <v>15901</v>
      </c>
      <c r="AA5053" s="280">
        <v>7726311464</v>
      </c>
    </row>
    <row r="5054" spans="1:27" ht="90">
      <c r="A5054" s="475" t="s">
        <v>30776</v>
      </c>
      <c r="B5054" s="311" t="s">
        <v>2772</v>
      </c>
      <c r="C5054" s="45" t="s">
        <v>2773</v>
      </c>
      <c r="D5054" s="45" t="s">
        <v>261</v>
      </c>
      <c r="E5054" s="435" t="s">
        <v>19555</v>
      </c>
      <c r="F5054" s="45" t="s">
        <v>839</v>
      </c>
      <c r="G5054" s="435" t="s">
        <v>619</v>
      </c>
      <c r="H5054" s="889" t="s">
        <v>19556</v>
      </c>
      <c r="I5054" s="435" t="s">
        <v>19557</v>
      </c>
      <c r="J5054" s="45" t="s">
        <v>11</v>
      </c>
      <c r="K5054" s="118">
        <v>2</v>
      </c>
      <c r="L5054" s="880"/>
      <c r="M5054" s="775">
        <v>2442041</v>
      </c>
      <c r="N5054" s="901">
        <v>2417620</v>
      </c>
      <c r="O5054" s="901">
        <f t="shared" si="170"/>
        <v>24421</v>
      </c>
      <c r="P5054" s="886">
        <f t="shared" si="171"/>
        <v>0.98999975839881471</v>
      </c>
      <c r="Q5054" s="118" t="s">
        <v>19558</v>
      </c>
      <c r="R5054" s="292">
        <v>4253034230</v>
      </c>
      <c r="S5054" s="118" t="s">
        <v>19559</v>
      </c>
      <c r="T5054" s="900">
        <v>42612</v>
      </c>
      <c r="U5054" s="414"/>
      <c r="V5054" s="900">
        <v>42625</v>
      </c>
      <c r="W5054" s="900">
        <v>42625</v>
      </c>
      <c r="X5054" s="889" t="s">
        <v>19560</v>
      </c>
      <c r="Y5054" s="775">
        <v>2417620</v>
      </c>
      <c r="Z5054" s="118" t="s">
        <v>19558</v>
      </c>
      <c r="AA5054" s="118">
        <v>4253034230</v>
      </c>
    </row>
    <row r="5055" spans="1:27" ht="67.5">
      <c r="A5055" s="475" t="s">
        <v>30777</v>
      </c>
      <c r="B5055" s="311" t="s">
        <v>2772</v>
      </c>
      <c r="C5055" s="45" t="s">
        <v>2773</v>
      </c>
      <c r="D5055" s="45" t="s">
        <v>272</v>
      </c>
      <c r="E5055" s="435" t="s">
        <v>19561</v>
      </c>
      <c r="F5055" s="45" t="s">
        <v>839</v>
      </c>
      <c r="G5055" s="435" t="s">
        <v>6249</v>
      </c>
      <c r="H5055" s="889" t="s">
        <v>19562</v>
      </c>
      <c r="I5055" s="435" t="s">
        <v>13938</v>
      </c>
      <c r="J5055" s="45" t="s">
        <v>10</v>
      </c>
      <c r="K5055" s="118">
        <v>1</v>
      </c>
      <c r="L5055" s="880"/>
      <c r="M5055" s="775">
        <v>201769.64</v>
      </c>
      <c r="N5055" s="775">
        <v>201757.14</v>
      </c>
      <c r="O5055" s="775">
        <f t="shared" si="170"/>
        <v>12.5</v>
      </c>
      <c r="P5055" s="886">
        <f t="shared" si="171"/>
        <v>0.99993804816225074</v>
      </c>
      <c r="Q5055" s="118" t="s">
        <v>13796</v>
      </c>
      <c r="R5055" s="118">
        <v>4205187212</v>
      </c>
      <c r="S5055" s="118" t="s">
        <v>19563</v>
      </c>
      <c r="T5055" s="900">
        <v>42607</v>
      </c>
      <c r="U5055" s="414"/>
      <c r="V5055" s="900">
        <v>42614</v>
      </c>
      <c r="W5055" s="900">
        <v>42614</v>
      </c>
      <c r="X5055" s="889" t="s">
        <v>19564</v>
      </c>
      <c r="Y5055" s="775">
        <v>201757.14</v>
      </c>
      <c r="Z5055" s="118" t="s">
        <v>13796</v>
      </c>
      <c r="AA5055" s="118">
        <v>4205187212</v>
      </c>
    </row>
    <row r="5056" spans="1:27" ht="56.25">
      <c r="A5056" s="475" t="s">
        <v>30778</v>
      </c>
      <c r="B5056" s="1164" t="s">
        <v>2772</v>
      </c>
      <c r="C5056" s="407" t="s">
        <v>2773</v>
      </c>
      <c r="D5056" s="407" t="s">
        <v>261</v>
      </c>
      <c r="E5056" s="916" t="s">
        <v>19565</v>
      </c>
      <c r="F5056" s="407" t="s">
        <v>839</v>
      </c>
      <c r="G5056" s="916" t="s">
        <v>3011</v>
      </c>
      <c r="H5056" s="916" t="s">
        <v>19566</v>
      </c>
      <c r="I5056" s="916" t="s">
        <v>13957</v>
      </c>
      <c r="J5056" s="407" t="s">
        <v>11</v>
      </c>
      <c r="K5056" s="917">
        <v>2</v>
      </c>
      <c r="L5056" s="918"/>
      <c r="M5056" s="919">
        <v>659484</v>
      </c>
      <c r="N5056" s="920">
        <v>594926.57999999996</v>
      </c>
      <c r="O5056" s="919">
        <f>M5056-N5056</f>
        <v>64557.420000000042</v>
      </c>
      <c r="P5056" s="921">
        <f>N5056/M5056</f>
        <v>0.90210919446112414</v>
      </c>
      <c r="Q5056" s="922" t="s">
        <v>15901</v>
      </c>
      <c r="R5056" s="923">
        <v>7726311464</v>
      </c>
      <c r="S5056" s="922" t="s">
        <v>19293</v>
      </c>
      <c r="T5056" s="924">
        <v>42632</v>
      </c>
      <c r="U5056" s="925"/>
      <c r="V5056" s="924">
        <v>42647</v>
      </c>
      <c r="W5056" s="924">
        <v>42635</v>
      </c>
      <c r="X5056" s="916" t="s">
        <v>19567</v>
      </c>
      <c r="Y5056" s="919">
        <v>594926.57999999996</v>
      </c>
      <c r="Z5056" s="922" t="s">
        <v>15901</v>
      </c>
      <c r="AA5056" s="923">
        <v>7726311464</v>
      </c>
    </row>
    <row r="5057" spans="1:27" ht="56.25">
      <c r="A5057" s="475" t="s">
        <v>30779</v>
      </c>
      <c r="B5057" s="311" t="s">
        <v>2772</v>
      </c>
      <c r="C5057" s="45" t="s">
        <v>2773</v>
      </c>
      <c r="D5057" s="45" t="s">
        <v>555</v>
      </c>
      <c r="E5057" s="420" t="s">
        <v>13505</v>
      </c>
      <c r="F5057" s="45" t="s">
        <v>839</v>
      </c>
      <c r="G5057" s="435" t="s">
        <v>3011</v>
      </c>
      <c r="H5057" s="889" t="s">
        <v>19568</v>
      </c>
      <c r="I5057" s="871" t="s">
        <v>19267</v>
      </c>
      <c r="J5057" s="45" t="s">
        <v>11</v>
      </c>
      <c r="K5057" s="118">
        <v>2</v>
      </c>
      <c r="L5057" s="880"/>
      <c r="M5057" s="775">
        <v>498660</v>
      </c>
      <c r="N5057" s="775">
        <v>497940</v>
      </c>
      <c r="O5057" s="901">
        <f t="shared" si="170"/>
        <v>720</v>
      </c>
      <c r="P5057" s="886">
        <f t="shared" si="171"/>
        <v>0.99855613042955116</v>
      </c>
      <c r="Q5057" s="118" t="s">
        <v>14665</v>
      </c>
      <c r="R5057" s="118">
        <v>4217130027</v>
      </c>
      <c r="S5057" s="118" t="s">
        <v>14666</v>
      </c>
      <c r="T5057" s="900">
        <v>42628</v>
      </c>
      <c r="U5057" s="414"/>
      <c r="V5057" s="900">
        <v>42635</v>
      </c>
      <c r="W5057" s="900">
        <v>42635</v>
      </c>
      <c r="X5057" s="889" t="s">
        <v>19569</v>
      </c>
      <c r="Y5057" s="775">
        <v>497940</v>
      </c>
      <c r="Z5057" s="118" t="s">
        <v>14665</v>
      </c>
      <c r="AA5057" s="118">
        <v>4217130027</v>
      </c>
    </row>
    <row r="5058" spans="1:27" ht="45">
      <c r="A5058" s="475" t="s">
        <v>30780</v>
      </c>
      <c r="B5058" s="1164" t="s">
        <v>2772</v>
      </c>
      <c r="C5058" s="407" t="s">
        <v>2773</v>
      </c>
      <c r="D5058" s="407" t="s">
        <v>261</v>
      </c>
      <c r="E5058" s="925" t="s">
        <v>19570</v>
      </c>
      <c r="F5058" s="407" t="s">
        <v>839</v>
      </c>
      <c r="G5058" s="916" t="s">
        <v>3011</v>
      </c>
      <c r="H5058" s="916" t="s">
        <v>19571</v>
      </c>
      <c r="I5058" s="926" t="s">
        <v>13344</v>
      </c>
      <c r="J5058" s="407" t="s">
        <v>11</v>
      </c>
      <c r="K5058" s="917">
        <v>2</v>
      </c>
      <c r="L5058" s="918"/>
      <c r="M5058" s="919">
        <v>44341.3</v>
      </c>
      <c r="N5058" s="920">
        <v>43454.46</v>
      </c>
      <c r="O5058" s="920">
        <f>M5058-N5058</f>
        <v>886.84000000000378</v>
      </c>
      <c r="P5058" s="921">
        <f>N5058/M5058</f>
        <v>0.97999968426726314</v>
      </c>
      <c r="Q5058" s="927" t="s">
        <v>13263</v>
      </c>
      <c r="R5058" s="917">
        <v>5408130693</v>
      </c>
      <c r="S5058" s="917" t="s">
        <v>19121</v>
      </c>
      <c r="T5058" s="924">
        <v>42632</v>
      </c>
      <c r="U5058" s="925"/>
      <c r="V5058" s="924">
        <v>42647</v>
      </c>
      <c r="W5058" s="924">
        <v>42635</v>
      </c>
      <c r="X5058" s="916" t="s">
        <v>19572</v>
      </c>
      <c r="Y5058" s="919">
        <v>43454.46</v>
      </c>
      <c r="Z5058" s="927" t="s">
        <v>13263</v>
      </c>
      <c r="AA5058" s="928">
        <v>5408130693</v>
      </c>
    </row>
    <row r="5059" spans="1:27" ht="78.75">
      <c r="A5059" s="475" t="s">
        <v>30781</v>
      </c>
      <c r="B5059" s="1164" t="s">
        <v>2772</v>
      </c>
      <c r="C5059" s="407" t="s">
        <v>2773</v>
      </c>
      <c r="D5059" s="407" t="s">
        <v>261</v>
      </c>
      <c r="E5059" s="925" t="s">
        <v>19573</v>
      </c>
      <c r="F5059" s="407" t="s">
        <v>839</v>
      </c>
      <c r="G5059" s="916" t="s">
        <v>19574</v>
      </c>
      <c r="H5059" s="916" t="s">
        <v>19575</v>
      </c>
      <c r="I5059" s="925" t="s">
        <v>19576</v>
      </c>
      <c r="J5059" s="407" t="s">
        <v>11</v>
      </c>
      <c r="K5059" s="917">
        <v>2</v>
      </c>
      <c r="L5059" s="918"/>
      <c r="M5059" s="919">
        <v>433273.35</v>
      </c>
      <c r="N5059" s="920">
        <v>426174.5</v>
      </c>
      <c r="O5059" s="920">
        <f>M5059-N5059</f>
        <v>7098.8499999999767</v>
      </c>
      <c r="P5059" s="921">
        <f>N5059/M5059</f>
        <v>0.98361577050607896</v>
      </c>
      <c r="Q5059" s="917" t="s">
        <v>13361</v>
      </c>
      <c r="R5059" s="917">
        <v>4217169850</v>
      </c>
      <c r="S5059" s="917" t="s">
        <v>19428</v>
      </c>
      <c r="T5059" s="924">
        <v>42632</v>
      </c>
      <c r="U5059" s="925"/>
      <c r="V5059" s="924">
        <v>42647</v>
      </c>
      <c r="W5059" s="924">
        <v>42635</v>
      </c>
      <c r="X5059" s="916" t="s">
        <v>19577</v>
      </c>
      <c r="Y5059" s="919">
        <v>426174.5</v>
      </c>
      <c r="Z5059" s="925" t="s">
        <v>13361</v>
      </c>
      <c r="AA5059" s="917">
        <v>4217169850</v>
      </c>
    </row>
    <row r="5060" spans="1:27" ht="56.25">
      <c r="A5060" s="475" t="s">
        <v>30782</v>
      </c>
      <c r="B5060" s="311" t="s">
        <v>2772</v>
      </c>
      <c r="C5060" s="45" t="s">
        <v>2773</v>
      </c>
      <c r="D5060" s="45" t="s">
        <v>272</v>
      </c>
      <c r="E5060" s="420" t="s">
        <v>19578</v>
      </c>
      <c r="F5060" s="45" t="s">
        <v>839</v>
      </c>
      <c r="G5060" s="435" t="s">
        <v>3011</v>
      </c>
      <c r="H5060" s="889" t="s">
        <v>19579</v>
      </c>
      <c r="I5060" s="435" t="s">
        <v>19580</v>
      </c>
      <c r="J5060" s="45" t="s">
        <v>10</v>
      </c>
      <c r="K5060" s="118">
        <v>1</v>
      </c>
      <c r="L5060" s="880"/>
      <c r="M5060" s="725">
        <v>113380.9</v>
      </c>
      <c r="N5060" s="775">
        <v>70141.5</v>
      </c>
      <c r="O5060" s="775">
        <f t="shared" si="170"/>
        <v>43239.399999999994</v>
      </c>
      <c r="P5060" s="886">
        <f t="shared" si="171"/>
        <v>0.61863594309094394</v>
      </c>
      <c r="Q5060" s="117" t="s">
        <v>15901</v>
      </c>
      <c r="R5060" s="280">
        <v>7726311464</v>
      </c>
      <c r="S5060" s="117" t="s">
        <v>19293</v>
      </c>
      <c r="T5060" s="900">
        <v>42625</v>
      </c>
      <c r="U5060" s="414"/>
      <c r="V5060" s="900">
        <v>42633</v>
      </c>
      <c r="W5060" s="900">
        <v>42635</v>
      </c>
      <c r="X5060" s="889" t="s">
        <v>19581</v>
      </c>
      <c r="Y5060" s="775">
        <v>70141.5</v>
      </c>
      <c r="Z5060" s="117" t="s">
        <v>15901</v>
      </c>
      <c r="AA5060" s="280">
        <v>7726311464</v>
      </c>
    </row>
    <row r="5061" spans="1:27" ht="45">
      <c r="A5061" s="475" t="s">
        <v>30783</v>
      </c>
      <c r="B5061" s="311" t="s">
        <v>2772</v>
      </c>
      <c r="C5061" s="45" t="s">
        <v>2773</v>
      </c>
      <c r="D5061" s="45" t="s">
        <v>272</v>
      </c>
      <c r="E5061" s="420" t="s">
        <v>19307</v>
      </c>
      <c r="F5061" s="45" t="s">
        <v>839</v>
      </c>
      <c r="G5061" s="435" t="s">
        <v>3011</v>
      </c>
      <c r="H5061" s="889" t="s">
        <v>19582</v>
      </c>
      <c r="I5061" s="435" t="s">
        <v>19309</v>
      </c>
      <c r="J5061" s="45" t="s">
        <v>10</v>
      </c>
      <c r="K5061" s="118">
        <v>1</v>
      </c>
      <c r="L5061" s="880"/>
      <c r="M5061" s="725">
        <v>55076.4</v>
      </c>
      <c r="N5061" s="775">
        <v>55076</v>
      </c>
      <c r="O5061" s="775">
        <f t="shared" si="170"/>
        <v>0.40000000000145519</v>
      </c>
      <c r="P5061" s="886">
        <f t="shared" si="171"/>
        <v>0.99999273736119276</v>
      </c>
      <c r="Q5061" s="117" t="s">
        <v>19310</v>
      </c>
      <c r="R5061" s="887">
        <v>4205264700</v>
      </c>
      <c r="S5061" s="118" t="s">
        <v>19311</v>
      </c>
      <c r="T5061" s="900">
        <v>42625</v>
      </c>
      <c r="U5061" s="414"/>
      <c r="V5061" s="900">
        <v>42633</v>
      </c>
      <c r="W5061" s="900">
        <v>42635</v>
      </c>
      <c r="X5061" s="889" t="s">
        <v>19583</v>
      </c>
      <c r="Y5061" s="775">
        <v>55076</v>
      </c>
      <c r="Z5061" s="117" t="s">
        <v>19310</v>
      </c>
      <c r="AA5061" s="887">
        <v>4205264700</v>
      </c>
    </row>
    <row r="5062" spans="1:27" ht="90">
      <c r="A5062" s="475" t="s">
        <v>30784</v>
      </c>
      <c r="B5062" s="1164" t="s">
        <v>2772</v>
      </c>
      <c r="C5062" s="407" t="s">
        <v>2773</v>
      </c>
      <c r="D5062" s="917" t="s">
        <v>261</v>
      </c>
      <c r="E5062" s="925" t="s">
        <v>19584</v>
      </c>
      <c r="F5062" s="407" t="s">
        <v>839</v>
      </c>
      <c r="G5062" s="929">
        <v>42621</v>
      </c>
      <c r="H5062" s="916" t="s">
        <v>19585</v>
      </c>
      <c r="I5062" s="930" t="s">
        <v>13851</v>
      </c>
      <c r="J5062" s="917">
        <v>2</v>
      </c>
      <c r="K5062" s="917">
        <v>2</v>
      </c>
      <c r="L5062" s="918"/>
      <c r="M5062" s="919">
        <v>1174636.6299999999</v>
      </c>
      <c r="N5062" s="920">
        <v>1162890</v>
      </c>
      <c r="O5062" s="919">
        <f t="shared" si="170"/>
        <v>11746.629999999888</v>
      </c>
      <c r="P5062" s="921">
        <f t="shared" si="171"/>
        <v>0.98999977550504292</v>
      </c>
      <c r="Q5062" s="917" t="s">
        <v>19558</v>
      </c>
      <c r="R5062" s="931">
        <v>4253034230</v>
      </c>
      <c r="S5062" s="917" t="s">
        <v>19559</v>
      </c>
      <c r="T5062" s="924">
        <v>42636</v>
      </c>
      <c r="U5062" s="925"/>
      <c r="V5062" s="924">
        <v>42647</v>
      </c>
      <c r="W5062" s="924">
        <v>42635</v>
      </c>
      <c r="X5062" s="916" t="s">
        <v>19586</v>
      </c>
      <c r="Y5062" s="919">
        <v>1162890</v>
      </c>
      <c r="Z5062" s="917" t="s">
        <v>19558</v>
      </c>
      <c r="AA5062" s="917">
        <v>4253034230</v>
      </c>
    </row>
    <row r="5063" spans="1:27" ht="56.25">
      <c r="A5063" s="475" t="s">
        <v>30785</v>
      </c>
      <c r="B5063" s="1164" t="s">
        <v>2772</v>
      </c>
      <c r="C5063" s="407" t="s">
        <v>2773</v>
      </c>
      <c r="D5063" s="409" t="s">
        <v>261</v>
      </c>
      <c r="E5063" s="420" t="s">
        <v>19587</v>
      </c>
      <c r="F5063" s="407" t="s">
        <v>839</v>
      </c>
      <c r="G5063" s="870">
        <v>42621</v>
      </c>
      <c r="H5063" s="916" t="s">
        <v>19588</v>
      </c>
      <c r="I5063" s="420" t="s">
        <v>19589</v>
      </c>
      <c r="J5063" s="409">
        <v>2</v>
      </c>
      <c r="K5063" s="917">
        <v>2</v>
      </c>
      <c r="L5063" s="903"/>
      <c r="M5063" s="903">
        <v>172578.84</v>
      </c>
      <c r="N5063" s="920">
        <v>130000</v>
      </c>
      <c r="O5063" s="725">
        <f t="shared" si="170"/>
        <v>42578.84</v>
      </c>
      <c r="P5063" s="932">
        <f t="shared" si="171"/>
        <v>0.75327890719395263</v>
      </c>
      <c r="Q5063" s="118" t="s">
        <v>19590</v>
      </c>
      <c r="R5063" s="280">
        <v>540505309199</v>
      </c>
      <c r="S5063" s="118" t="s">
        <v>19591</v>
      </c>
      <c r="T5063" s="870">
        <v>42636</v>
      </c>
      <c r="U5063" s="871"/>
      <c r="V5063" s="870">
        <v>42650</v>
      </c>
      <c r="W5063" s="870">
        <v>42650</v>
      </c>
      <c r="X5063" s="916" t="s">
        <v>19592</v>
      </c>
      <c r="Y5063" s="725">
        <v>130000</v>
      </c>
      <c r="Z5063" s="118" t="s">
        <v>19590</v>
      </c>
      <c r="AA5063" s="280">
        <v>540505309199</v>
      </c>
    </row>
    <row r="5064" spans="1:27" ht="56.25">
      <c r="A5064" s="475" t="s">
        <v>30786</v>
      </c>
      <c r="B5064" s="1164" t="s">
        <v>2772</v>
      </c>
      <c r="C5064" s="407" t="s">
        <v>2773</v>
      </c>
      <c r="D5064" s="409" t="s">
        <v>261</v>
      </c>
      <c r="E5064" s="420" t="s">
        <v>19593</v>
      </c>
      <c r="F5064" s="407" t="s">
        <v>839</v>
      </c>
      <c r="G5064" s="871" t="s">
        <v>19594</v>
      </c>
      <c r="H5064" s="916" t="s">
        <v>19595</v>
      </c>
      <c r="I5064" s="420" t="s">
        <v>19596</v>
      </c>
      <c r="J5064" s="903">
        <v>2</v>
      </c>
      <c r="K5064" s="903">
        <v>2</v>
      </c>
      <c r="L5064" s="903"/>
      <c r="M5064" s="725">
        <v>72087</v>
      </c>
      <c r="N5064" s="894">
        <v>57639.56</v>
      </c>
      <c r="O5064" s="725">
        <f t="shared" si="170"/>
        <v>14447.440000000002</v>
      </c>
      <c r="P5064" s="932">
        <f t="shared" si="171"/>
        <v>0.79958328131285805</v>
      </c>
      <c r="Q5064" s="922" t="s">
        <v>15901</v>
      </c>
      <c r="R5064" s="923">
        <v>7726311464</v>
      </c>
      <c r="S5064" s="922" t="s">
        <v>19293</v>
      </c>
      <c r="T5064" s="870">
        <v>42668</v>
      </c>
      <c r="U5064" s="871"/>
      <c r="V5064" s="870">
        <v>42682</v>
      </c>
      <c r="W5064" s="870">
        <v>42682</v>
      </c>
      <c r="X5064" s="916" t="s">
        <v>19597</v>
      </c>
      <c r="Y5064" s="903" t="s">
        <v>19598</v>
      </c>
      <c r="Z5064" s="922" t="s">
        <v>15901</v>
      </c>
      <c r="AA5064" s="923">
        <v>7726311464</v>
      </c>
    </row>
    <row r="5065" spans="1:27" ht="56.25">
      <c r="A5065" s="475" t="s">
        <v>30787</v>
      </c>
      <c r="B5065" s="1164" t="s">
        <v>2772</v>
      </c>
      <c r="C5065" s="407" t="s">
        <v>2773</v>
      </c>
      <c r="D5065" s="45" t="s">
        <v>272</v>
      </c>
      <c r="E5065" s="420" t="s">
        <v>19599</v>
      </c>
      <c r="F5065" s="407" t="s">
        <v>839</v>
      </c>
      <c r="G5065" s="870">
        <v>42653</v>
      </c>
      <c r="H5065" s="916" t="s">
        <v>19600</v>
      </c>
      <c r="I5065" s="871" t="s">
        <v>14794</v>
      </c>
      <c r="J5065" s="903">
        <v>1</v>
      </c>
      <c r="K5065" s="903">
        <v>1</v>
      </c>
      <c r="L5065" s="903"/>
      <c r="M5065" s="725">
        <v>43339.4</v>
      </c>
      <c r="N5065" s="894">
        <v>42708.6</v>
      </c>
      <c r="O5065" s="725">
        <f t="shared" si="170"/>
        <v>630.80000000000291</v>
      </c>
      <c r="P5065" s="932">
        <f t="shared" si="171"/>
        <v>0.98544511460703188</v>
      </c>
      <c r="Q5065" s="922" t="s">
        <v>15901</v>
      </c>
      <c r="R5065" s="923">
        <v>7726311464</v>
      </c>
      <c r="S5065" s="922" t="s">
        <v>19293</v>
      </c>
      <c r="T5065" s="870">
        <v>42663</v>
      </c>
      <c r="U5065" s="871"/>
      <c r="V5065" s="870">
        <v>42674</v>
      </c>
      <c r="W5065" s="870">
        <v>42674</v>
      </c>
      <c r="X5065" s="916" t="s">
        <v>19601</v>
      </c>
      <c r="Y5065" s="725">
        <v>42708.6</v>
      </c>
      <c r="Z5065" s="922" t="s">
        <v>15901</v>
      </c>
      <c r="AA5065" s="923">
        <v>7726311464</v>
      </c>
    </row>
    <row r="5066" spans="1:27" ht="56.25">
      <c r="A5066" s="475" t="s">
        <v>30788</v>
      </c>
      <c r="B5066" s="1164" t="s">
        <v>2772</v>
      </c>
      <c r="C5066" s="407" t="s">
        <v>2773</v>
      </c>
      <c r="D5066" s="409" t="s">
        <v>261</v>
      </c>
      <c r="E5066" s="420" t="s">
        <v>19602</v>
      </c>
      <c r="F5066" s="407" t="s">
        <v>839</v>
      </c>
      <c r="G5066" s="870">
        <v>42653</v>
      </c>
      <c r="H5066" s="916" t="s">
        <v>19603</v>
      </c>
      <c r="I5066" s="871" t="s">
        <v>19604</v>
      </c>
      <c r="J5066" s="903">
        <v>3</v>
      </c>
      <c r="K5066" s="903">
        <v>3</v>
      </c>
      <c r="L5066" s="903"/>
      <c r="M5066" s="725">
        <v>1486891</v>
      </c>
      <c r="N5066" s="894">
        <v>850802.54</v>
      </c>
      <c r="O5066" s="903">
        <f t="shared" si="170"/>
        <v>636088.46</v>
      </c>
      <c r="P5066" s="932">
        <f t="shared" si="171"/>
        <v>0.57220236049582651</v>
      </c>
      <c r="Q5066" s="268" t="s">
        <v>19605</v>
      </c>
      <c r="R5066" s="118">
        <v>7714944600</v>
      </c>
      <c r="S5066" s="118" t="s">
        <v>19606</v>
      </c>
      <c r="T5066" s="870">
        <v>42675</v>
      </c>
      <c r="U5066" s="871"/>
      <c r="V5066" s="870">
        <v>42692</v>
      </c>
      <c r="W5066" s="870">
        <v>42692</v>
      </c>
      <c r="X5066" s="916" t="s">
        <v>19607</v>
      </c>
      <c r="Y5066" s="725">
        <v>850802.54</v>
      </c>
      <c r="Z5066" s="268" t="s">
        <v>19605</v>
      </c>
      <c r="AA5066" s="118">
        <v>7714944600</v>
      </c>
    </row>
    <row r="5067" spans="1:27" ht="56.25">
      <c r="A5067" s="475" t="s">
        <v>30789</v>
      </c>
      <c r="B5067" s="1164" t="s">
        <v>2772</v>
      </c>
      <c r="C5067" s="407" t="s">
        <v>2773</v>
      </c>
      <c r="D5067" s="409" t="s">
        <v>261</v>
      </c>
      <c r="E5067" s="420" t="s">
        <v>14628</v>
      </c>
      <c r="F5067" s="407" t="s">
        <v>839</v>
      </c>
      <c r="G5067" s="924">
        <v>42660</v>
      </c>
      <c r="H5067" s="916" t="s">
        <v>19608</v>
      </c>
      <c r="I5067" s="925" t="s">
        <v>19609</v>
      </c>
      <c r="J5067" s="903">
        <v>6</v>
      </c>
      <c r="K5067" s="903">
        <v>6</v>
      </c>
      <c r="L5067" s="903"/>
      <c r="M5067" s="725">
        <v>517868</v>
      </c>
      <c r="N5067" s="894">
        <v>416900</v>
      </c>
      <c r="O5067" s="725">
        <f t="shared" si="170"/>
        <v>100968</v>
      </c>
      <c r="P5067" s="932">
        <f t="shared" si="171"/>
        <v>0.80503139796241518</v>
      </c>
      <c r="Q5067" s="268" t="s">
        <v>19610</v>
      </c>
      <c r="R5067" s="268">
        <v>7724737994</v>
      </c>
      <c r="S5067" s="268" t="s">
        <v>19611</v>
      </c>
      <c r="T5067" s="870">
        <v>42675</v>
      </c>
      <c r="U5067" s="871"/>
      <c r="V5067" s="870">
        <v>42688</v>
      </c>
      <c r="W5067" s="870">
        <v>42691</v>
      </c>
      <c r="X5067" s="916" t="s">
        <v>19612</v>
      </c>
      <c r="Y5067" s="725">
        <v>416900</v>
      </c>
      <c r="Z5067" s="268" t="s">
        <v>19610</v>
      </c>
      <c r="AA5067" s="268">
        <v>7724737994</v>
      </c>
    </row>
    <row r="5068" spans="1:27" ht="56.25">
      <c r="A5068" s="475" t="s">
        <v>30790</v>
      </c>
      <c r="B5068" s="1164" t="s">
        <v>2772</v>
      </c>
      <c r="C5068" s="407" t="s">
        <v>2773</v>
      </c>
      <c r="D5068" s="45" t="s">
        <v>272</v>
      </c>
      <c r="E5068" s="420" t="s">
        <v>19613</v>
      </c>
      <c r="F5068" s="407" t="s">
        <v>839</v>
      </c>
      <c r="G5068" s="870">
        <v>42655</v>
      </c>
      <c r="H5068" s="916" t="s">
        <v>19614</v>
      </c>
      <c r="I5068" s="420" t="s">
        <v>13372</v>
      </c>
      <c r="J5068" s="903">
        <v>1</v>
      </c>
      <c r="K5068" s="903">
        <v>1</v>
      </c>
      <c r="L5068" s="903"/>
      <c r="M5068" s="725">
        <v>390440</v>
      </c>
      <c r="N5068" s="894">
        <v>390440</v>
      </c>
      <c r="O5068" s="725">
        <f t="shared" si="170"/>
        <v>0</v>
      </c>
      <c r="P5068" s="932">
        <f t="shared" si="171"/>
        <v>1</v>
      </c>
      <c r="Q5068" s="917" t="s">
        <v>14665</v>
      </c>
      <c r="R5068" s="917">
        <v>4217130027</v>
      </c>
      <c r="S5068" s="917" t="s">
        <v>14666</v>
      </c>
      <c r="T5068" s="870">
        <v>42667</v>
      </c>
      <c r="U5068" s="871"/>
      <c r="V5068" s="870">
        <v>42682</v>
      </c>
      <c r="W5068" s="870">
        <v>42682</v>
      </c>
      <c r="X5068" s="916" t="s">
        <v>19615</v>
      </c>
      <c r="Y5068" s="725">
        <v>390440</v>
      </c>
      <c r="Z5068" s="917" t="s">
        <v>14665</v>
      </c>
      <c r="AA5068" s="917">
        <v>4217130027</v>
      </c>
    </row>
    <row r="5069" spans="1:27" ht="78.75">
      <c r="A5069" s="475" t="s">
        <v>30791</v>
      </c>
      <c r="B5069" s="1164" t="s">
        <v>2772</v>
      </c>
      <c r="C5069" s="407" t="s">
        <v>2773</v>
      </c>
      <c r="D5069" s="409" t="s">
        <v>261</v>
      </c>
      <c r="E5069" s="420" t="s">
        <v>19616</v>
      </c>
      <c r="F5069" s="407" t="s">
        <v>839</v>
      </c>
      <c r="G5069" s="870">
        <v>42655</v>
      </c>
      <c r="H5069" s="916" t="s">
        <v>19617</v>
      </c>
      <c r="I5069" s="420" t="s">
        <v>13372</v>
      </c>
      <c r="J5069" s="903">
        <v>2</v>
      </c>
      <c r="K5069" s="903">
        <v>2</v>
      </c>
      <c r="L5069" s="903"/>
      <c r="M5069" s="725">
        <v>34000</v>
      </c>
      <c r="N5069" s="894">
        <v>12580</v>
      </c>
      <c r="O5069" s="725">
        <f t="shared" si="170"/>
        <v>21420</v>
      </c>
      <c r="P5069" s="932">
        <f t="shared" si="171"/>
        <v>0.37</v>
      </c>
      <c r="Q5069" s="118" t="s">
        <v>19618</v>
      </c>
      <c r="R5069" s="118">
        <v>6658344555</v>
      </c>
      <c r="S5069" s="118" t="s">
        <v>19619</v>
      </c>
      <c r="T5069" s="870">
        <v>42671</v>
      </c>
      <c r="U5069" s="871"/>
      <c r="V5069" s="870">
        <v>42684</v>
      </c>
      <c r="W5069" s="870">
        <v>42684</v>
      </c>
      <c r="X5069" s="916" t="s">
        <v>19620</v>
      </c>
      <c r="Y5069" s="725">
        <v>12580</v>
      </c>
      <c r="Z5069" s="118" t="s">
        <v>19618</v>
      </c>
      <c r="AA5069" s="118">
        <v>6658344555</v>
      </c>
    </row>
    <row r="5070" spans="1:27" ht="90">
      <c r="A5070" s="475" t="s">
        <v>30792</v>
      </c>
      <c r="B5070" s="1164" t="s">
        <v>2772</v>
      </c>
      <c r="C5070" s="407" t="s">
        <v>2773</v>
      </c>
      <c r="D5070" s="45" t="s">
        <v>272</v>
      </c>
      <c r="E5070" s="420" t="s">
        <v>19621</v>
      </c>
      <c r="F5070" s="407" t="s">
        <v>839</v>
      </c>
      <c r="G5070" s="870">
        <v>42656</v>
      </c>
      <c r="H5070" s="916" t="s">
        <v>19622</v>
      </c>
      <c r="I5070" s="420" t="s">
        <v>13372</v>
      </c>
      <c r="J5070" s="903">
        <v>1</v>
      </c>
      <c r="K5070" s="903">
        <v>1</v>
      </c>
      <c r="L5070" s="903"/>
      <c r="M5070" s="725">
        <v>345636.1</v>
      </c>
      <c r="N5070" s="894">
        <v>339800</v>
      </c>
      <c r="O5070" s="725">
        <f t="shared" si="170"/>
        <v>5836.0999999999767</v>
      </c>
      <c r="P5070" s="932">
        <f t="shared" si="171"/>
        <v>0.98311490032435855</v>
      </c>
      <c r="Q5070" s="917" t="s">
        <v>19558</v>
      </c>
      <c r="R5070" s="931">
        <v>4253034230</v>
      </c>
      <c r="S5070" s="917" t="s">
        <v>19559</v>
      </c>
      <c r="T5070" s="870">
        <v>42667</v>
      </c>
      <c r="U5070" s="871"/>
      <c r="V5070" s="870">
        <v>42682</v>
      </c>
      <c r="W5070" s="870">
        <v>42682</v>
      </c>
      <c r="X5070" s="916" t="s">
        <v>19623</v>
      </c>
      <c r="Y5070" s="725">
        <v>399800</v>
      </c>
      <c r="Z5070" s="917" t="s">
        <v>19558</v>
      </c>
      <c r="AA5070" s="917">
        <v>4253034230</v>
      </c>
    </row>
    <row r="5071" spans="1:27" ht="78.75">
      <c r="A5071" s="475" t="s">
        <v>30793</v>
      </c>
      <c r="B5071" s="1164" t="s">
        <v>2772</v>
      </c>
      <c r="C5071" s="407" t="s">
        <v>2773</v>
      </c>
      <c r="D5071" s="409" t="s">
        <v>261</v>
      </c>
      <c r="E5071" s="420" t="s">
        <v>19621</v>
      </c>
      <c r="F5071" s="407" t="s">
        <v>839</v>
      </c>
      <c r="G5071" s="870">
        <v>42656</v>
      </c>
      <c r="H5071" s="916" t="s">
        <v>19624</v>
      </c>
      <c r="I5071" s="420" t="s">
        <v>19625</v>
      </c>
      <c r="J5071" s="903">
        <v>2</v>
      </c>
      <c r="K5071" s="903">
        <v>2</v>
      </c>
      <c r="L5071" s="903"/>
      <c r="M5071" s="725">
        <v>50836.19</v>
      </c>
      <c r="N5071" s="894">
        <v>38617.82</v>
      </c>
      <c r="O5071" s="725">
        <f t="shared" si="170"/>
        <v>12218.370000000003</v>
      </c>
      <c r="P5071" s="932">
        <f t="shared" si="171"/>
        <v>0.75965212971310392</v>
      </c>
      <c r="Q5071" s="118" t="s">
        <v>19626</v>
      </c>
      <c r="R5071" s="118">
        <v>5408291034</v>
      </c>
      <c r="S5071" s="118" t="s">
        <v>19627</v>
      </c>
      <c r="T5071" s="870">
        <v>42671</v>
      </c>
      <c r="U5071" s="871"/>
      <c r="V5071" s="870">
        <v>42688</v>
      </c>
      <c r="W5071" s="870">
        <v>42691</v>
      </c>
      <c r="X5071" s="916" t="s">
        <v>19628</v>
      </c>
      <c r="Y5071" s="725">
        <v>38617.82</v>
      </c>
      <c r="Z5071" s="118" t="s">
        <v>19626</v>
      </c>
      <c r="AA5071" s="118">
        <v>5408291034</v>
      </c>
    </row>
    <row r="5072" spans="1:27" ht="56.25">
      <c r="A5072" s="475" t="s">
        <v>30794</v>
      </c>
      <c r="B5072" s="1164" t="s">
        <v>2772</v>
      </c>
      <c r="C5072" s="407" t="s">
        <v>2773</v>
      </c>
      <c r="D5072" s="409" t="s">
        <v>261</v>
      </c>
      <c r="E5072" s="420" t="s">
        <v>19629</v>
      </c>
      <c r="F5072" s="407" t="s">
        <v>839</v>
      </c>
      <c r="G5072" s="870">
        <v>42657</v>
      </c>
      <c r="H5072" s="916" t="s">
        <v>19630</v>
      </c>
      <c r="I5072" s="420" t="s">
        <v>14657</v>
      </c>
      <c r="J5072" s="903">
        <v>3</v>
      </c>
      <c r="K5072" s="903">
        <v>3</v>
      </c>
      <c r="L5072" s="903"/>
      <c r="M5072" s="725">
        <v>140156.4</v>
      </c>
      <c r="N5072" s="894">
        <v>61762.8</v>
      </c>
      <c r="O5072" s="903">
        <f t="shared" si="170"/>
        <v>78393.599999999991</v>
      </c>
      <c r="P5072" s="932">
        <f t="shared" si="171"/>
        <v>0.44067056516862596</v>
      </c>
      <c r="Q5072" s="922" t="s">
        <v>15901</v>
      </c>
      <c r="R5072" s="923">
        <v>7726311464</v>
      </c>
      <c r="S5072" s="922" t="s">
        <v>19293</v>
      </c>
      <c r="T5072" s="870">
        <v>42671</v>
      </c>
      <c r="U5072" s="871"/>
      <c r="V5072" s="870">
        <v>42684</v>
      </c>
      <c r="W5072" s="870">
        <v>42684</v>
      </c>
      <c r="X5072" s="916" t="s">
        <v>19631</v>
      </c>
      <c r="Y5072" s="725">
        <v>61762.8</v>
      </c>
      <c r="Z5072" s="922" t="s">
        <v>15901</v>
      </c>
      <c r="AA5072" s="923">
        <v>7726311464</v>
      </c>
    </row>
    <row r="5073" spans="1:27" ht="45">
      <c r="A5073" s="475" t="s">
        <v>30795</v>
      </c>
      <c r="B5073" s="1164" t="s">
        <v>2772</v>
      </c>
      <c r="C5073" s="407" t="s">
        <v>2773</v>
      </c>
      <c r="D5073" s="409" t="s">
        <v>261</v>
      </c>
      <c r="E5073" s="420" t="s">
        <v>19632</v>
      </c>
      <c r="F5073" s="407" t="s">
        <v>839</v>
      </c>
      <c r="G5073" s="870">
        <v>42657</v>
      </c>
      <c r="H5073" s="916" t="s">
        <v>19633</v>
      </c>
      <c r="I5073" s="420" t="s">
        <v>19634</v>
      </c>
      <c r="J5073" s="903">
        <v>4</v>
      </c>
      <c r="K5073" s="903">
        <v>4</v>
      </c>
      <c r="L5073" s="903"/>
      <c r="M5073" s="725">
        <v>344600</v>
      </c>
      <c r="N5073" s="894">
        <v>233754</v>
      </c>
      <c r="O5073" s="903">
        <f t="shared" si="170"/>
        <v>110846</v>
      </c>
      <c r="P5073" s="932">
        <f t="shared" si="171"/>
        <v>0.67833430063842137</v>
      </c>
      <c r="Q5073" s="927" t="s">
        <v>13263</v>
      </c>
      <c r="R5073" s="917">
        <v>5408130693</v>
      </c>
      <c r="S5073" s="917" t="s">
        <v>19121</v>
      </c>
      <c r="T5073" s="870">
        <v>42671</v>
      </c>
      <c r="U5073" s="871"/>
      <c r="V5073" s="870">
        <v>42684</v>
      </c>
      <c r="W5073" s="870">
        <v>42684</v>
      </c>
      <c r="X5073" s="916" t="s">
        <v>19635</v>
      </c>
      <c r="Y5073" s="725">
        <v>233754</v>
      </c>
      <c r="Z5073" s="927" t="s">
        <v>13263</v>
      </c>
      <c r="AA5073" s="928">
        <v>5408130693</v>
      </c>
    </row>
    <row r="5074" spans="1:27" ht="90">
      <c r="A5074" s="475" t="s">
        <v>30796</v>
      </c>
      <c r="B5074" s="1164" t="s">
        <v>2772</v>
      </c>
      <c r="C5074" s="407" t="s">
        <v>2773</v>
      </c>
      <c r="D5074" s="45" t="s">
        <v>272</v>
      </c>
      <c r="E5074" s="420" t="s">
        <v>19636</v>
      </c>
      <c r="F5074" s="407" t="s">
        <v>839</v>
      </c>
      <c r="G5074" s="870">
        <v>42657</v>
      </c>
      <c r="H5074" s="916" t="s">
        <v>19637</v>
      </c>
      <c r="I5074" s="420" t="s">
        <v>13445</v>
      </c>
      <c r="J5074" s="903">
        <v>1</v>
      </c>
      <c r="K5074" s="903">
        <v>1</v>
      </c>
      <c r="L5074" s="903"/>
      <c r="M5074" s="725">
        <v>48707.08</v>
      </c>
      <c r="N5074" s="894">
        <v>48707.08</v>
      </c>
      <c r="O5074" s="725">
        <f t="shared" si="170"/>
        <v>0</v>
      </c>
      <c r="P5074" s="932">
        <f t="shared" si="171"/>
        <v>1</v>
      </c>
      <c r="Q5074" s="268" t="s">
        <v>19638</v>
      </c>
      <c r="R5074" s="268">
        <v>4003032047</v>
      </c>
      <c r="S5074" s="268" t="s">
        <v>13580</v>
      </c>
      <c r="T5074" s="870">
        <v>42667</v>
      </c>
      <c r="U5074" s="871"/>
      <c r="V5074" s="870">
        <v>42682</v>
      </c>
      <c r="W5074" s="870">
        <v>42682</v>
      </c>
      <c r="X5074" s="916" t="s">
        <v>19639</v>
      </c>
      <c r="Y5074" s="725">
        <v>48707.08</v>
      </c>
      <c r="Z5074" s="268" t="s">
        <v>19638</v>
      </c>
      <c r="AA5074" s="268">
        <v>4003032047</v>
      </c>
    </row>
    <row r="5075" spans="1:27" ht="45">
      <c r="A5075" s="475" t="s">
        <v>30797</v>
      </c>
      <c r="B5075" s="1164" t="s">
        <v>2772</v>
      </c>
      <c r="C5075" s="407" t="s">
        <v>2773</v>
      </c>
      <c r="D5075" s="409" t="s">
        <v>261</v>
      </c>
      <c r="E5075" s="420" t="s">
        <v>19640</v>
      </c>
      <c r="F5075" s="407" t="s">
        <v>839</v>
      </c>
      <c r="G5075" s="870">
        <v>42657</v>
      </c>
      <c r="H5075" s="916" t="s">
        <v>19641</v>
      </c>
      <c r="I5075" s="420" t="s">
        <v>13339</v>
      </c>
      <c r="J5075" s="903">
        <v>2</v>
      </c>
      <c r="K5075" s="903">
        <v>2</v>
      </c>
      <c r="L5075" s="903"/>
      <c r="M5075" s="725">
        <v>77612</v>
      </c>
      <c r="N5075" s="894">
        <v>72179.16</v>
      </c>
      <c r="O5075" s="903">
        <f t="shared" si="170"/>
        <v>5432.8399999999965</v>
      </c>
      <c r="P5075" s="932">
        <f t="shared" si="171"/>
        <v>0.93</v>
      </c>
      <c r="Q5075" s="927" t="s">
        <v>13263</v>
      </c>
      <c r="R5075" s="917">
        <v>5408130693</v>
      </c>
      <c r="S5075" s="917" t="s">
        <v>19121</v>
      </c>
      <c r="T5075" s="870">
        <v>42671</v>
      </c>
      <c r="U5075" s="871"/>
      <c r="V5075" s="870">
        <v>42684</v>
      </c>
      <c r="W5075" s="870">
        <v>42684</v>
      </c>
      <c r="X5075" s="916" t="s">
        <v>19642</v>
      </c>
      <c r="Y5075" s="725">
        <v>72179.16</v>
      </c>
      <c r="Z5075" s="927" t="s">
        <v>13263</v>
      </c>
      <c r="AA5075" s="928">
        <v>5408130693</v>
      </c>
    </row>
    <row r="5076" spans="1:27" ht="45">
      <c r="A5076" s="475" t="s">
        <v>30798</v>
      </c>
      <c r="B5076" s="1164" t="s">
        <v>2772</v>
      </c>
      <c r="C5076" s="407" t="s">
        <v>2773</v>
      </c>
      <c r="D5076" s="409" t="s">
        <v>261</v>
      </c>
      <c r="E5076" s="420" t="s">
        <v>19643</v>
      </c>
      <c r="F5076" s="407" t="s">
        <v>839</v>
      </c>
      <c r="G5076" s="870">
        <v>42657</v>
      </c>
      <c r="H5076" s="916" t="s">
        <v>19644</v>
      </c>
      <c r="I5076" s="420" t="s">
        <v>13900</v>
      </c>
      <c r="J5076" s="903">
        <v>4</v>
      </c>
      <c r="K5076" s="903">
        <v>4</v>
      </c>
      <c r="L5076" s="903"/>
      <c r="M5076" s="725">
        <v>177315</v>
      </c>
      <c r="N5076" s="894">
        <v>50800</v>
      </c>
      <c r="O5076" s="903">
        <f t="shared" si="170"/>
        <v>126515</v>
      </c>
      <c r="P5076" s="932">
        <f t="shared" si="171"/>
        <v>0.28649578433860645</v>
      </c>
      <c r="Q5076" s="927" t="s">
        <v>13263</v>
      </c>
      <c r="R5076" s="917">
        <v>5408130693</v>
      </c>
      <c r="S5076" s="917" t="s">
        <v>19121</v>
      </c>
      <c r="T5076" s="870">
        <v>42671</v>
      </c>
      <c r="U5076" s="871"/>
      <c r="V5076" s="870">
        <v>42684</v>
      </c>
      <c r="W5076" s="870">
        <v>42684</v>
      </c>
      <c r="X5076" s="916" t="s">
        <v>19645</v>
      </c>
      <c r="Y5076" s="725">
        <v>50800</v>
      </c>
      <c r="Z5076" s="927" t="s">
        <v>13263</v>
      </c>
      <c r="AA5076" s="928">
        <v>5408130693</v>
      </c>
    </row>
    <row r="5077" spans="1:27" ht="45">
      <c r="A5077" s="475" t="s">
        <v>30799</v>
      </c>
      <c r="B5077" s="1164" t="s">
        <v>2772</v>
      </c>
      <c r="C5077" s="407" t="s">
        <v>2773</v>
      </c>
      <c r="D5077" s="45" t="s">
        <v>272</v>
      </c>
      <c r="E5077" s="420" t="s">
        <v>19646</v>
      </c>
      <c r="F5077" s="407" t="s">
        <v>839</v>
      </c>
      <c r="G5077" s="870">
        <v>42657</v>
      </c>
      <c r="H5077" s="916" t="s">
        <v>19647</v>
      </c>
      <c r="I5077" s="420" t="s">
        <v>13938</v>
      </c>
      <c r="J5077" s="903">
        <v>1</v>
      </c>
      <c r="K5077" s="903">
        <v>1</v>
      </c>
      <c r="L5077" s="903"/>
      <c r="M5077" s="725">
        <v>44325</v>
      </c>
      <c r="N5077" s="894">
        <v>40260</v>
      </c>
      <c r="O5077" s="725">
        <f t="shared" si="170"/>
        <v>4065</v>
      </c>
      <c r="P5077" s="932">
        <f t="shared" si="171"/>
        <v>0.90829103214890017</v>
      </c>
      <c r="Q5077" s="927" t="s">
        <v>13263</v>
      </c>
      <c r="R5077" s="917">
        <v>5408130693</v>
      </c>
      <c r="S5077" s="917" t="s">
        <v>19121</v>
      </c>
      <c r="T5077" s="870">
        <v>42667</v>
      </c>
      <c r="U5077" s="871"/>
      <c r="V5077" s="870">
        <v>42682</v>
      </c>
      <c r="W5077" s="870">
        <v>42682</v>
      </c>
      <c r="X5077" s="916" t="s">
        <v>19648</v>
      </c>
      <c r="Y5077" s="725">
        <v>40260</v>
      </c>
      <c r="Z5077" s="927" t="s">
        <v>13263</v>
      </c>
      <c r="AA5077" s="928">
        <v>5408130693</v>
      </c>
    </row>
    <row r="5078" spans="1:27" ht="56.25">
      <c r="A5078" s="475" t="s">
        <v>30800</v>
      </c>
      <c r="B5078" s="1164" t="s">
        <v>2772</v>
      </c>
      <c r="C5078" s="407" t="s">
        <v>2773</v>
      </c>
      <c r="D5078" s="409" t="s">
        <v>261</v>
      </c>
      <c r="E5078" s="420" t="s">
        <v>19649</v>
      </c>
      <c r="F5078" s="407" t="s">
        <v>839</v>
      </c>
      <c r="G5078" s="870">
        <v>42661</v>
      </c>
      <c r="H5078" s="916" t="s">
        <v>19650</v>
      </c>
      <c r="I5078" s="420" t="s">
        <v>14717</v>
      </c>
      <c r="J5078" s="903">
        <v>8</v>
      </c>
      <c r="K5078" s="903">
        <v>8</v>
      </c>
      <c r="L5078" s="903"/>
      <c r="M5078" s="725">
        <v>1224370.98</v>
      </c>
      <c r="N5078" s="894">
        <v>556717.15</v>
      </c>
      <c r="O5078" s="903">
        <f t="shared" si="170"/>
        <v>667653.82999999996</v>
      </c>
      <c r="P5078" s="932">
        <f t="shared" si="171"/>
        <v>0.45469645972824352</v>
      </c>
      <c r="Q5078" s="118" t="s">
        <v>19651</v>
      </c>
      <c r="R5078" s="118">
        <v>5506226202</v>
      </c>
      <c r="S5078" s="118" t="s">
        <v>19510</v>
      </c>
      <c r="T5078" s="870">
        <v>42675</v>
      </c>
      <c r="U5078" s="871"/>
      <c r="V5078" s="870">
        <v>42696</v>
      </c>
      <c r="W5078" s="870">
        <v>42696</v>
      </c>
      <c r="X5078" s="916" t="s">
        <v>19652</v>
      </c>
      <c r="Y5078" s="725">
        <v>556717.15</v>
      </c>
      <c r="Z5078" s="118" t="s">
        <v>19651</v>
      </c>
      <c r="AA5078" s="118">
        <v>5506226202</v>
      </c>
    </row>
    <row r="5079" spans="1:27" ht="90">
      <c r="A5079" s="475" t="s">
        <v>30801</v>
      </c>
      <c r="B5079" s="1164" t="s">
        <v>2772</v>
      </c>
      <c r="C5079" s="407" t="s">
        <v>2773</v>
      </c>
      <c r="D5079" s="409" t="s">
        <v>261</v>
      </c>
      <c r="E5079" s="420" t="s">
        <v>13505</v>
      </c>
      <c r="F5079" s="407" t="s">
        <v>839</v>
      </c>
      <c r="G5079" s="870">
        <v>42661</v>
      </c>
      <c r="H5079" s="916" t="s">
        <v>19653</v>
      </c>
      <c r="I5079" s="420" t="s">
        <v>19654</v>
      </c>
      <c r="J5079" s="903">
        <v>2</v>
      </c>
      <c r="K5079" s="903">
        <v>2</v>
      </c>
      <c r="L5079" s="903"/>
      <c r="M5079" s="725">
        <v>343650</v>
      </c>
      <c r="N5079" s="894">
        <v>340200</v>
      </c>
      <c r="O5079" s="903">
        <f t="shared" si="170"/>
        <v>3450</v>
      </c>
      <c r="P5079" s="932">
        <f t="shared" si="171"/>
        <v>0.98996071584460932</v>
      </c>
      <c r="Q5079" s="118" t="s">
        <v>19655</v>
      </c>
      <c r="R5079" s="118">
        <v>4217130027</v>
      </c>
      <c r="S5079" s="118" t="s">
        <v>19656</v>
      </c>
      <c r="T5079" s="870">
        <v>42675</v>
      </c>
      <c r="U5079" s="871"/>
      <c r="V5079" s="870">
        <v>42688</v>
      </c>
      <c r="W5079" s="870">
        <v>42691</v>
      </c>
      <c r="X5079" s="916" t="s">
        <v>19657</v>
      </c>
      <c r="Y5079" s="725">
        <v>340200</v>
      </c>
      <c r="Z5079" s="118" t="s">
        <v>19655</v>
      </c>
      <c r="AA5079" s="118">
        <v>4217130027</v>
      </c>
    </row>
    <row r="5080" spans="1:27" ht="135">
      <c r="A5080" s="475" t="s">
        <v>30802</v>
      </c>
      <c r="B5080" s="1164" t="s">
        <v>2772</v>
      </c>
      <c r="C5080" s="407" t="s">
        <v>2773</v>
      </c>
      <c r="D5080" s="409" t="s">
        <v>261</v>
      </c>
      <c r="E5080" s="420" t="s">
        <v>16189</v>
      </c>
      <c r="F5080" s="407" t="s">
        <v>839</v>
      </c>
      <c r="G5080" s="870">
        <v>42661</v>
      </c>
      <c r="H5080" s="916" t="s">
        <v>19658</v>
      </c>
      <c r="I5080" s="420" t="s">
        <v>19659</v>
      </c>
      <c r="J5080" s="903">
        <v>2</v>
      </c>
      <c r="K5080" s="903">
        <v>2</v>
      </c>
      <c r="L5080" s="903"/>
      <c r="M5080" s="725">
        <v>202656.4</v>
      </c>
      <c r="N5080" s="894">
        <v>185430.52</v>
      </c>
      <c r="O5080" s="903">
        <f t="shared" si="170"/>
        <v>17225.880000000005</v>
      </c>
      <c r="P5080" s="932">
        <f t="shared" si="171"/>
        <v>0.91499957563639733</v>
      </c>
      <c r="Q5080" s="927" t="s">
        <v>13263</v>
      </c>
      <c r="R5080" s="917">
        <v>5408130693</v>
      </c>
      <c r="S5080" s="917" t="s">
        <v>19121</v>
      </c>
      <c r="T5080" s="870">
        <v>42675</v>
      </c>
      <c r="U5080" s="871"/>
      <c r="V5080" s="870">
        <v>42688</v>
      </c>
      <c r="W5080" s="870">
        <v>42691</v>
      </c>
      <c r="X5080" s="916" t="s">
        <v>19660</v>
      </c>
      <c r="Y5080" s="725">
        <v>185430.52</v>
      </c>
      <c r="Z5080" s="927" t="s">
        <v>13263</v>
      </c>
      <c r="AA5080" s="928">
        <v>5408130693</v>
      </c>
    </row>
    <row r="5081" spans="1:27" ht="67.5">
      <c r="A5081" s="475" t="s">
        <v>30803</v>
      </c>
      <c r="B5081" s="1164" t="s">
        <v>2772</v>
      </c>
      <c r="C5081" s="407" t="s">
        <v>2773</v>
      </c>
      <c r="D5081" s="409" t="s">
        <v>261</v>
      </c>
      <c r="E5081" s="420" t="s">
        <v>19661</v>
      </c>
      <c r="F5081" s="407" t="s">
        <v>839</v>
      </c>
      <c r="G5081" s="870">
        <v>42661</v>
      </c>
      <c r="H5081" s="916" t="s">
        <v>19662</v>
      </c>
      <c r="I5081" s="420" t="s">
        <v>13431</v>
      </c>
      <c r="J5081" s="903">
        <v>2</v>
      </c>
      <c r="K5081" s="903">
        <v>2</v>
      </c>
      <c r="L5081" s="903"/>
      <c r="M5081" s="725">
        <v>387424.5</v>
      </c>
      <c r="N5081" s="894">
        <v>360304.82</v>
      </c>
      <c r="O5081" s="903">
        <f t="shared" si="170"/>
        <v>27119.679999999993</v>
      </c>
      <c r="P5081" s="932">
        <f t="shared" si="171"/>
        <v>0.93000009034018238</v>
      </c>
      <c r="Q5081" s="118" t="s">
        <v>19663</v>
      </c>
      <c r="R5081" s="118">
        <v>7718538045</v>
      </c>
      <c r="S5081" s="118" t="s">
        <v>19664</v>
      </c>
      <c r="T5081" s="870">
        <v>42675</v>
      </c>
      <c r="U5081" s="871"/>
      <c r="V5081" s="870">
        <v>42688</v>
      </c>
      <c r="W5081" s="870">
        <v>42691</v>
      </c>
      <c r="X5081" s="916" t="s">
        <v>19665</v>
      </c>
      <c r="Y5081" s="725">
        <v>360304.82</v>
      </c>
      <c r="Z5081" s="118" t="s">
        <v>19663</v>
      </c>
      <c r="AA5081" s="118">
        <v>7718538045</v>
      </c>
    </row>
    <row r="5082" spans="1:27" ht="45">
      <c r="A5082" s="475" t="s">
        <v>30804</v>
      </c>
      <c r="B5082" s="1164" t="s">
        <v>2772</v>
      </c>
      <c r="C5082" s="407" t="s">
        <v>2773</v>
      </c>
      <c r="D5082" s="409" t="s">
        <v>261</v>
      </c>
      <c r="E5082" s="420" t="s">
        <v>19661</v>
      </c>
      <c r="F5082" s="407" t="s">
        <v>839</v>
      </c>
      <c r="G5082" s="870">
        <v>42661</v>
      </c>
      <c r="H5082" s="916" t="s">
        <v>19666</v>
      </c>
      <c r="I5082" s="420" t="s">
        <v>13431</v>
      </c>
      <c r="J5082" s="903">
        <v>3</v>
      </c>
      <c r="K5082" s="903">
        <v>3</v>
      </c>
      <c r="L5082" s="903"/>
      <c r="M5082" s="725">
        <v>131306</v>
      </c>
      <c r="N5082" s="894">
        <v>85348.7</v>
      </c>
      <c r="O5082" s="903">
        <f t="shared" si="170"/>
        <v>45957.3</v>
      </c>
      <c r="P5082" s="932">
        <f t="shared" si="171"/>
        <v>0.64999847684035761</v>
      </c>
      <c r="Q5082" s="927" t="s">
        <v>13263</v>
      </c>
      <c r="R5082" s="917">
        <v>5408130693</v>
      </c>
      <c r="S5082" s="917" t="s">
        <v>19121</v>
      </c>
      <c r="T5082" s="870">
        <v>42675</v>
      </c>
      <c r="U5082" s="871"/>
      <c r="V5082" s="870">
        <v>42688</v>
      </c>
      <c r="W5082" s="870">
        <v>42691</v>
      </c>
      <c r="X5082" s="916" t="s">
        <v>19667</v>
      </c>
      <c r="Y5082" s="725">
        <v>85348.7</v>
      </c>
      <c r="Z5082" s="927" t="s">
        <v>13263</v>
      </c>
      <c r="AA5082" s="928">
        <v>5408130693</v>
      </c>
    </row>
    <row r="5083" spans="1:27" ht="90">
      <c r="A5083" s="475" t="s">
        <v>30805</v>
      </c>
      <c r="B5083" s="1164" t="s">
        <v>2772</v>
      </c>
      <c r="C5083" s="407" t="s">
        <v>2773</v>
      </c>
      <c r="D5083" s="409" t="s">
        <v>261</v>
      </c>
      <c r="E5083" s="420" t="s">
        <v>19668</v>
      </c>
      <c r="F5083" s="407" t="s">
        <v>839</v>
      </c>
      <c r="G5083" s="870">
        <v>42661</v>
      </c>
      <c r="H5083" s="916" t="s">
        <v>19669</v>
      </c>
      <c r="I5083" s="420" t="s">
        <v>19670</v>
      </c>
      <c r="J5083" s="903">
        <v>4</v>
      </c>
      <c r="K5083" s="903">
        <v>4</v>
      </c>
      <c r="L5083" s="903"/>
      <c r="M5083" s="725">
        <v>250550.39999999999</v>
      </c>
      <c r="N5083" s="894">
        <v>107736.02</v>
      </c>
      <c r="O5083" s="903">
        <f t="shared" si="170"/>
        <v>142814.38</v>
      </c>
      <c r="P5083" s="932">
        <f t="shared" si="171"/>
        <v>0.42999739772915951</v>
      </c>
      <c r="Q5083" s="927" t="s">
        <v>13263</v>
      </c>
      <c r="R5083" s="917">
        <v>5408130693</v>
      </c>
      <c r="S5083" s="917" t="s">
        <v>19121</v>
      </c>
      <c r="T5083" s="870">
        <v>42675</v>
      </c>
      <c r="U5083" s="871"/>
      <c r="V5083" s="870">
        <v>42688</v>
      </c>
      <c r="W5083" s="870">
        <v>42691</v>
      </c>
      <c r="X5083" s="916" t="s">
        <v>19671</v>
      </c>
      <c r="Y5083" s="725">
        <v>107736.02</v>
      </c>
      <c r="Z5083" s="927" t="s">
        <v>13263</v>
      </c>
      <c r="AA5083" s="928">
        <v>5408130693</v>
      </c>
    </row>
    <row r="5084" spans="1:27" ht="67.5">
      <c r="A5084" s="475" t="s">
        <v>30806</v>
      </c>
      <c r="B5084" s="1164" t="s">
        <v>2772</v>
      </c>
      <c r="C5084" s="407" t="s">
        <v>2773</v>
      </c>
      <c r="D5084" s="45" t="s">
        <v>272</v>
      </c>
      <c r="E5084" s="420" t="s">
        <v>19672</v>
      </c>
      <c r="F5084" s="407" t="s">
        <v>839</v>
      </c>
      <c r="G5084" s="870">
        <v>42661</v>
      </c>
      <c r="H5084" s="916" t="s">
        <v>19673</v>
      </c>
      <c r="I5084" s="420" t="s">
        <v>19674</v>
      </c>
      <c r="J5084" s="903">
        <v>1</v>
      </c>
      <c r="K5084" s="903">
        <v>1</v>
      </c>
      <c r="L5084" s="903"/>
      <c r="M5084" s="725">
        <v>29843</v>
      </c>
      <c r="N5084" s="894">
        <v>29614.2</v>
      </c>
      <c r="O5084" s="903">
        <f t="shared" si="170"/>
        <v>228.79999999999927</v>
      </c>
      <c r="P5084" s="932">
        <f t="shared" si="171"/>
        <v>0.99233321046811651</v>
      </c>
      <c r="Q5084" s="922" t="s">
        <v>15901</v>
      </c>
      <c r="R5084" s="923">
        <v>7726311464</v>
      </c>
      <c r="S5084" s="922" t="s">
        <v>19293</v>
      </c>
      <c r="T5084" s="870">
        <v>42670</v>
      </c>
      <c r="U5084" s="871"/>
      <c r="V5084" s="870">
        <v>42684</v>
      </c>
      <c r="W5084" s="870">
        <v>42684</v>
      </c>
      <c r="X5084" s="916" t="s">
        <v>19675</v>
      </c>
      <c r="Y5084" s="725">
        <v>29614.2</v>
      </c>
      <c r="Z5084" s="922" t="s">
        <v>15901</v>
      </c>
      <c r="AA5084" s="923">
        <v>7726311464</v>
      </c>
    </row>
    <row r="5085" spans="1:27" ht="45">
      <c r="A5085" s="475" t="s">
        <v>30807</v>
      </c>
      <c r="B5085" s="1164" t="s">
        <v>2772</v>
      </c>
      <c r="C5085" s="407" t="s">
        <v>2773</v>
      </c>
      <c r="D5085" s="45" t="s">
        <v>272</v>
      </c>
      <c r="E5085" s="420" t="s">
        <v>19676</v>
      </c>
      <c r="F5085" s="407" t="s">
        <v>839</v>
      </c>
      <c r="G5085" s="870">
        <v>42661</v>
      </c>
      <c r="H5085" s="916" t="s">
        <v>19677</v>
      </c>
      <c r="I5085" s="420" t="s">
        <v>13900</v>
      </c>
      <c r="J5085" s="903">
        <v>1</v>
      </c>
      <c r="K5085" s="903">
        <v>1</v>
      </c>
      <c r="L5085" s="903"/>
      <c r="M5085" s="725">
        <v>255552</v>
      </c>
      <c r="N5085" s="894">
        <v>255522</v>
      </c>
      <c r="O5085" s="903">
        <f t="shared" si="170"/>
        <v>30</v>
      </c>
      <c r="P5085" s="932">
        <f t="shared" si="171"/>
        <v>0.9998826070623591</v>
      </c>
      <c r="Q5085" s="118" t="s">
        <v>19678</v>
      </c>
      <c r="R5085" s="118">
        <v>5404356555</v>
      </c>
      <c r="S5085" s="118" t="s">
        <v>19679</v>
      </c>
      <c r="T5085" s="870">
        <v>42670</v>
      </c>
      <c r="U5085" s="871"/>
      <c r="V5085" s="870">
        <v>42684</v>
      </c>
      <c r="W5085" s="870">
        <v>42684</v>
      </c>
      <c r="X5085" s="916" t="s">
        <v>19680</v>
      </c>
      <c r="Y5085" s="725">
        <v>255552</v>
      </c>
      <c r="Z5085" s="118" t="s">
        <v>19678</v>
      </c>
      <c r="AA5085" s="118">
        <v>5404356555</v>
      </c>
    </row>
    <row r="5086" spans="1:27" ht="67.5">
      <c r="A5086" s="475" t="s">
        <v>30808</v>
      </c>
      <c r="B5086" s="1164" t="s">
        <v>2772</v>
      </c>
      <c r="C5086" s="407" t="s">
        <v>2773</v>
      </c>
      <c r="D5086" s="409" t="s">
        <v>261</v>
      </c>
      <c r="E5086" s="420" t="s">
        <v>19681</v>
      </c>
      <c r="F5086" s="407" t="s">
        <v>839</v>
      </c>
      <c r="G5086" s="870">
        <v>42661</v>
      </c>
      <c r="H5086" s="916" t="s">
        <v>19682</v>
      </c>
      <c r="I5086" s="420" t="s">
        <v>19683</v>
      </c>
      <c r="J5086" s="903">
        <v>2</v>
      </c>
      <c r="K5086" s="903">
        <v>2</v>
      </c>
      <c r="L5086" s="903"/>
      <c r="M5086" s="725">
        <v>22837.5</v>
      </c>
      <c r="N5086" s="894">
        <v>17585.810000000001</v>
      </c>
      <c r="O5086" s="725">
        <f t="shared" si="170"/>
        <v>5251.6899999999987</v>
      </c>
      <c r="P5086" s="932">
        <f t="shared" si="171"/>
        <v>0.77004094143404489</v>
      </c>
      <c r="Q5086" s="118" t="s">
        <v>13735</v>
      </c>
      <c r="R5086" s="118">
        <v>2540203506</v>
      </c>
      <c r="S5086" s="118" t="s">
        <v>19684</v>
      </c>
      <c r="T5086" s="870">
        <v>42675</v>
      </c>
      <c r="U5086" s="871"/>
      <c r="V5086" s="870">
        <v>42691</v>
      </c>
      <c r="W5086" s="870">
        <v>42691</v>
      </c>
      <c r="X5086" s="916" t="s">
        <v>19685</v>
      </c>
      <c r="Y5086" s="725">
        <v>17585.810000000001</v>
      </c>
      <c r="Z5086" s="118" t="s">
        <v>13735</v>
      </c>
      <c r="AA5086" s="118">
        <v>2540203506</v>
      </c>
    </row>
    <row r="5087" spans="1:27" ht="67.5">
      <c r="A5087" s="475" t="s">
        <v>30809</v>
      </c>
      <c r="B5087" s="1164" t="s">
        <v>2772</v>
      </c>
      <c r="C5087" s="407" t="s">
        <v>2773</v>
      </c>
      <c r="D5087" s="409" t="s">
        <v>261</v>
      </c>
      <c r="E5087" s="420" t="s">
        <v>19686</v>
      </c>
      <c r="F5087" s="407" t="s">
        <v>839</v>
      </c>
      <c r="G5087" s="870">
        <v>42661</v>
      </c>
      <c r="H5087" s="916" t="s">
        <v>19687</v>
      </c>
      <c r="I5087" s="420" t="s">
        <v>19683</v>
      </c>
      <c r="J5087" s="903">
        <v>6</v>
      </c>
      <c r="K5087" s="903">
        <v>6</v>
      </c>
      <c r="L5087" s="903"/>
      <c r="M5087" s="725">
        <v>378895.75</v>
      </c>
      <c r="N5087" s="894">
        <v>57266.239999999998</v>
      </c>
      <c r="O5087" s="903">
        <f t="shared" si="170"/>
        <v>321629.51</v>
      </c>
      <c r="P5087" s="932">
        <f t="shared" si="171"/>
        <v>0.15113983199864342</v>
      </c>
      <c r="Q5087" s="118" t="s">
        <v>19688</v>
      </c>
      <c r="R5087" s="118">
        <v>5612088681</v>
      </c>
      <c r="S5087" s="118" t="s">
        <v>14985</v>
      </c>
      <c r="T5087" s="870">
        <v>42675</v>
      </c>
      <c r="U5087" s="871"/>
      <c r="V5087" s="870">
        <v>42688</v>
      </c>
      <c r="W5087" s="870">
        <v>42691</v>
      </c>
      <c r="X5087" s="916" t="s">
        <v>19689</v>
      </c>
      <c r="Y5087" s="725">
        <v>57266.239999999998</v>
      </c>
      <c r="Z5087" s="118" t="s">
        <v>19688</v>
      </c>
      <c r="AA5087" s="118">
        <v>5612088681</v>
      </c>
    </row>
    <row r="5088" spans="1:27" ht="78.75">
      <c r="A5088" s="475" t="s">
        <v>30810</v>
      </c>
      <c r="B5088" s="1164" t="s">
        <v>2772</v>
      </c>
      <c r="C5088" s="407" t="s">
        <v>2773</v>
      </c>
      <c r="D5088" s="409" t="s">
        <v>261</v>
      </c>
      <c r="E5088" s="420" t="s">
        <v>19690</v>
      </c>
      <c r="F5088" s="407" t="s">
        <v>839</v>
      </c>
      <c r="G5088" s="870">
        <v>42661</v>
      </c>
      <c r="H5088" s="916" t="s">
        <v>19691</v>
      </c>
      <c r="I5088" s="420" t="s">
        <v>13372</v>
      </c>
      <c r="J5088" s="903">
        <v>7</v>
      </c>
      <c r="K5088" s="903">
        <v>7</v>
      </c>
      <c r="L5088" s="903"/>
      <c r="M5088" s="725">
        <v>106980</v>
      </c>
      <c r="N5088" s="894">
        <v>89863.2</v>
      </c>
      <c r="O5088" s="903">
        <f t="shared" si="170"/>
        <v>17116.800000000003</v>
      </c>
      <c r="P5088" s="932">
        <f t="shared" si="171"/>
        <v>0.84</v>
      </c>
      <c r="Q5088" s="118" t="s">
        <v>19626</v>
      </c>
      <c r="R5088" s="118">
        <v>5408291034</v>
      </c>
      <c r="S5088" s="118" t="s">
        <v>19627</v>
      </c>
      <c r="T5088" s="870">
        <v>42675</v>
      </c>
      <c r="U5088" s="871"/>
      <c r="V5088" s="870">
        <v>42688</v>
      </c>
      <c r="W5088" s="870">
        <v>42691</v>
      </c>
      <c r="X5088" s="916" t="s">
        <v>19628</v>
      </c>
      <c r="Y5088" s="903" t="s">
        <v>19692</v>
      </c>
      <c r="Z5088" s="118" t="s">
        <v>19626</v>
      </c>
      <c r="AA5088" s="118">
        <v>5408291034</v>
      </c>
    </row>
    <row r="5089" spans="1:27" ht="78.75">
      <c r="A5089" s="475" t="s">
        <v>30811</v>
      </c>
      <c r="B5089" s="1164" t="s">
        <v>2772</v>
      </c>
      <c r="C5089" s="407" t="s">
        <v>2773</v>
      </c>
      <c r="D5089" s="409" t="s">
        <v>261</v>
      </c>
      <c r="E5089" s="420" t="s">
        <v>19316</v>
      </c>
      <c r="F5089" s="407" t="s">
        <v>839</v>
      </c>
      <c r="G5089" s="870">
        <v>42661</v>
      </c>
      <c r="H5089" s="916" t="s">
        <v>19693</v>
      </c>
      <c r="I5089" s="420" t="s">
        <v>15443</v>
      </c>
      <c r="J5089" s="903">
        <v>6</v>
      </c>
      <c r="K5089" s="903">
        <v>6</v>
      </c>
      <c r="L5089" s="903"/>
      <c r="M5089" s="725">
        <v>732968.2</v>
      </c>
      <c r="N5089" s="894">
        <v>469093.76</v>
      </c>
      <c r="O5089" s="903">
        <f t="shared" si="170"/>
        <v>263874.43999999994</v>
      </c>
      <c r="P5089" s="932">
        <f t="shared" si="171"/>
        <v>0.63999196690934212</v>
      </c>
      <c r="Q5089" s="766" t="s">
        <v>19694</v>
      </c>
      <c r="R5089" s="118">
        <v>4238008885</v>
      </c>
      <c r="S5089" s="118" t="s">
        <v>19695</v>
      </c>
      <c r="T5089" s="870">
        <v>42689</v>
      </c>
      <c r="U5089" s="871"/>
      <c r="V5089" s="870">
        <v>42703</v>
      </c>
      <c r="W5089" s="870">
        <v>42703</v>
      </c>
      <c r="X5089" s="916" t="s">
        <v>19696</v>
      </c>
      <c r="Y5089" s="725">
        <v>469093.76</v>
      </c>
      <c r="Z5089" s="933" t="s">
        <v>19694</v>
      </c>
      <c r="AA5089" s="118">
        <v>4238008885</v>
      </c>
    </row>
    <row r="5090" spans="1:27" ht="90">
      <c r="A5090" s="475" t="s">
        <v>30812</v>
      </c>
      <c r="B5090" s="1164" t="s">
        <v>2772</v>
      </c>
      <c r="C5090" s="407" t="s">
        <v>2773</v>
      </c>
      <c r="D5090" s="409" t="s">
        <v>261</v>
      </c>
      <c r="E5090" s="752" t="s">
        <v>19697</v>
      </c>
      <c r="F5090" s="407" t="s">
        <v>839</v>
      </c>
      <c r="G5090" s="870">
        <v>42675</v>
      </c>
      <c r="H5090" s="916" t="s">
        <v>19698</v>
      </c>
      <c r="I5090" s="871" t="s">
        <v>19699</v>
      </c>
      <c r="J5090" s="903">
        <v>4</v>
      </c>
      <c r="K5090" s="903">
        <v>4</v>
      </c>
      <c r="L5090" s="903"/>
      <c r="M5090" s="725">
        <v>317500</v>
      </c>
      <c r="N5090" s="894">
        <v>257174.5</v>
      </c>
      <c r="O5090" s="725">
        <f t="shared" si="170"/>
        <v>60325.5</v>
      </c>
      <c r="P5090" s="932">
        <f t="shared" si="171"/>
        <v>0.80999842519685039</v>
      </c>
      <c r="Q5090" s="118" t="s">
        <v>19700</v>
      </c>
      <c r="R5090" s="118">
        <v>4238024157</v>
      </c>
      <c r="S5090" s="118" t="s">
        <v>19701</v>
      </c>
      <c r="T5090" s="870">
        <v>42689</v>
      </c>
      <c r="U5090" s="871"/>
      <c r="V5090" s="870">
        <v>42703</v>
      </c>
      <c r="W5090" s="870">
        <v>42703</v>
      </c>
      <c r="X5090" s="916" t="s">
        <v>19702</v>
      </c>
      <c r="Y5090" s="725">
        <v>257174.5</v>
      </c>
      <c r="Z5090" s="420" t="s">
        <v>19700</v>
      </c>
      <c r="AA5090" s="118">
        <v>4238024157</v>
      </c>
    </row>
    <row r="5091" spans="1:27" ht="90">
      <c r="A5091" s="475" t="s">
        <v>30813</v>
      </c>
      <c r="B5091" s="1164" t="s">
        <v>2772</v>
      </c>
      <c r="C5091" s="407" t="s">
        <v>2773</v>
      </c>
      <c r="D5091" s="45" t="s">
        <v>272</v>
      </c>
      <c r="E5091" s="934" t="s">
        <v>19703</v>
      </c>
      <c r="F5091" s="407" t="s">
        <v>839</v>
      </c>
      <c r="G5091" s="870">
        <v>42675</v>
      </c>
      <c r="H5091" s="916" t="s">
        <v>19704</v>
      </c>
      <c r="I5091" s="420" t="s">
        <v>19705</v>
      </c>
      <c r="J5091" s="903">
        <v>1</v>
      </c>
      <c r="K5091" s="903">
        <v>1</v>
      </c>
      <c r="L5091" s="903"/>
      <c r="M5091" s="725">
        <v>473500</v>
      </c>
      <c r="N5091" s="894">
        <v>471112</v>
      </c>
      <c r="O5091" s="903">
        <f t="shared" si="170"/>
        <v>2388</v>
      </c>
      <c r="P5091" s="932">
        <f t="shared" si="171"/>
        <v>0.99495670538542769</v>
      </c>
      <c r="Q5091" s="118" t="s">
        <v>19655</v>
      </c>
      <c r="R5091" s="118">
        <v>4217130027</v>
      </c>
      <c r="S5091" s="118" t="s">
        <v>19656</v>
      </c>
      <c r="T5091" s="870">
        <v>42685</v>
      </c>
      <c r="U5091" s="871"/>
      <c r="V5091" s="870">
        <v>42697</v>
      </c>
      <c r="W5091" s="870">
        <v>42697</v>
      </c>
      <c r="X5091" s="916" t="s">
        <v>19706</v>
      </c>
      <c r="Y5091" s="725">
        <v>471112</v>
      </c>
      <c r="Z5091" s="118" t="s">
        <v>19655</v>
      </c>
      <c r="AA5091" s="118">
        <v>4217130027</v>
      </c>
    </row>
    <row r="5092" spans="1:27" ht="67.5">
      <c r="A5092" s="475" t="s">
        <v>30814</v>
      </c>
      <c r="B5092" s="1164" t="s">
        <v>2772</v>
      </c>
      <c r="C5092" s="407" t="s">
        <v>2773</v>
      </c>
      <c r="D5092" s="45" t="s">
        <v>272</v>
      </c>
      <c r="E5092" s="752" t="s">
        <v>19707</v>
      </c>
      <c r="F5092" s="407" t="s">
        <v>839</v>
      </c>
      <c r="G5092" s="870">
        <v>42675</v>
      </c>
      <c r="H5092" s="916" t="s">
        <v>19708</v>
      </c>
      <c r="I5092" s="871" t="s">
        <v>19709</v>
      </c>
      <c r="J5092" s="903">
        <v>1</v>
      </c>
      <c r="K5092" s="903">
        <v>1</v>
      </c>
      <c r="L5092" s="903"/>
      <c r="M5092" s="775">
        <v>36000</v>
      </c>
      <c r="N5092" s="894">
        <v>36000</v>
      </c>
      <c r="O5092" s="903">
        <f t="shared" si="170"/>
        <v>0</v>
      </c>
      <c r="P5092" s="932">
        <f t="shared" si="171"/>
        <v>1</v>
      </c>
      <c r="Q5092" s="118" t="s">
        <v>19710</v>
      </c>
      <c r="R5092" s="118">
        <v>2225149677</v>
      </c>
      <c r="S5092" s="118" t="s">
        <v>19711</v>
      </c>
      <c r="T5092" s="870">
        <v>42685</v>
      </c>
      <c r="U5092" s="871"/>
      <c r="V5092" s="870">
        <v>42699</v>
      </c>
      <c r="W5092" s="870">
        <v>42697</v>
      </c>
      <c r="X5092" s="916" t="s">
        <v>19712</v>
      </c>
      <c r="Y5092" s="725">
        <v>36000</v>
      </c>
      <c r="Z5092" s="420" t="s">
        <v>19710</v>
      </c>
      <c r="AA5092" s="118">
        <v>2225149677</v>
      </c>
    </row>
    <row r="5093" spans="1:27" ht="101.25">
      <c r="A5093" s="475" t="s">
        <v>30815</v>
      </c>
      <c r="B5093" s="1164" t="s">
        <v>2772</v>
      </c>
      <c r="C5093" s="407" t="s">
        <v>2773</v>
      </c>
      <c r="D5093" s="409" t="s">
        <v>261</v>
      </c>
      <c r="E5093" s="420" t="s">
        <v>19713</v>
      </c>
      <c r="F5093" s="407" t="s">
        <v>839</v>
      </c>
      <c r="G5093" s="870">
        <v>42685</v>
      </c>
      <c r="H5093" s="916" t="s">
        <v>19714</v>
      </c>
      <c r="I5093" s="871" t="s">
        <v>19256</v>
      </c>
      <c r="J5093" s="903">
        <v>2</v>
      </c>
      <c r="K5093" s="903">
        <v>2</v>
      </c>
      <c r="L5093" s="903"/>
      <c r="M5093" s="725">
        <v>36674.68</v>
      </c>
      <c r="N5093" s="894">
        <v>16136.97</v>
      </c>
      <c r="O5093" s="903">
        <f t="shared" si="170"/>
        <v>20537.71</v>
      </c>
      <c r="P5093" s="932">
        <f t="shared" si="171"/>
        <v>0.44000302115792145</v>
      </c>
      <c r="Q5093" s="118" t="s">
        <v>19715</v>
      </c>
      <c r="R5093" s="118">
        <v>5403007657</v>
      </c>
      <c r="S5093" s="118" t="s">
        <v>19716</v>
      </c>
      <c r="T5093" s="870">
        <v>42699</v>
      </c>
      <c r="U5093" s="871"/>
      <c r="V5093" s="870">
        <v>42711</v>
      </c>
      <c r="W5093" s="870">
        <v>42711</v>
      </c>
      <c r="X5093" s="916" t="s">
        <v>19717</v>
      </c>
      <c r="Y5093" s="725">
        <v>16136.97</v>
      </c>
      <c r="Z5093" s="118" t="s">
        <v>19715</v>
      </c>
      <c r="AA5093" s="118">
        <v>5403007657</v>
      </c>
    </row>
    <row r="5094" spans="1:27" ht="67.5">
      <c r="A5094" s="475" t="s">
        <v>30816</v>
      </c>
      <c r="B5094" s="1164" t="s">
        <v>2772</v>
      </c>
      <c r="C5094" s="407" t="s">
        <v>2773</v>
      </c>
      <c r="D5094" s="409" t="s">
        <v>261</v>
      </c>
      <c r="E5094" s="420" t="s">
        <v>19718</v>
      </c>
      <c r="F5094" s="407" t="s">
        <v>839</v>
      </c>
      <c r="G5094" s="870">
        <v>42688</v>
      </c>
      <c r="H5094" s="916" t="s">
        <v>19719</v>
      </c>
      <c r="I5094" s="420" t="s">
        <v>19720</v>
      </c>
      <c r="J5094" s="903">
        <v>6</v>
      </c>
      <c r="K5094" s="903">
        <v>6</v>
      </c>
      <c r="L5094" s="903"/>
      <c r="M5094" s="725">
        <v>138457.29999999999</v>
      </c>
      <c r="N5094" s="894">
        <v>88601.88</v>
      </c>
      <c r="O5094" s="903">
        <f t="shared" si="170"/>
        <v>49855.419999999984</v>
      </c>
      <c r="P5094" s="932">
        <f t="shared" si="171"/>
        <v>0.6399220553918068</v>
      </c>
      <c r="Q5094" s="118" t="s">
        <v>9049</v>
      </c>
      <c r="R5094" s="118">
        <v>2225157195</v>
      </c>
      <c r="S5094" s="118" t="s">
        <v>19721</v>
      </c>
      <c r="T5094" s="870">
        <v>42703</v>
      </c>
      <c r="U5094" s="871"/>
      <c r="V5094" s="870">
        <v>42717</v>
      </c>
      <c r="W5094" s="870">
        <v>42717</v>
      </c>
      <c r="X5094" s="916" t="s">
        <v>19722</v>
      </c>
      <c r="Y5094" s="725">
        <v>88601.88</v>
      </c>
      <c r="Z5094" s="118" t="s">
        <v>9049</v>
      </c>
      <c r="AA5094" s="118">
        <v>2225157195</v>
      </c>
    </row>
    <row r="5095" spans="1:27" ht="90">
      <c r="A5095" s="475" t="s">
        <v>30817</v>
      </c>
      <c r="B5095" s="1164" t="s">
        <v>2772</v>
      </c>
      <c r="C5095" s="407" t="s">
        <v>2773</v>
      </c>
      <c r="D5095" s="409" t="s">
        <v>261</v>
      </c>
      <c r="E5095" s="420" t="s">
        <v>19723</v>
      </c>
      <c r="F5095" s="407" t="s">
        <v>839</v>
      </c>
      <c r="G5095" s="870">
        <v>42688</v>
      </c>
      <c r="H5095" s="916" t="s">
        <v>19724</v>
      </c>
      <c r="I5095" s="871" t="s">
        <v>1340</v>
      </c>
      <c r="J5095" s="903">
        <v>2</v>
      </c>
      <c r="K5095" s="903">
        <v>2</v>
      </c>
      <c r="L5095" s="903"/>
      <c r="M5095" s="725">
        <v>50850</v>
      </c>
      <c r="N5095" s="894">
        <v>47799</v>
      </c>
      <c r="O5095" s="903">
        <f t="shared" si="170"/>
        <v>3051</v>
      </c>
      <c r="P5095" s="932">
        <f t="shared" si="171"/>
        <v>0.94</v>
      </c>
      <c r="Q5095" s="118" t="s">
        <v>3404</v>
      </c>
      <c r="R5095" s="118">
        <v>4252007160</v>
      </c>
      <c r="S5095" s="118" t="s">
        <v>19725</v>
      </c>
      <c r="T5095" s="870">
        <v>42703</v>
      </c>
      <c r="U5095" s="871"/>
      <c r="V5095" s="870">
        <v>42716</v>
      </c>
      <c r="W5095" s="870">
        <v>42716</v>
      </c>
      <c r="X5095" s="916" t="s">
        <v>19726</v>
      </c>
      <c r="Y5095" s="725">
        <v>47799</v>
      </c>
      <c r="Z5095" s="118" t="s">
        <v>3404</v>
      </c>
      <c r="AA5095" s="118">
        <v>4252007160</v>
      </c>
    </row>
    <row r="5096" spans="1:27" ht="90">
      <c r="A5096" s="475" t="s">
        <v>30818</v>
      </c>
      <c r="B5096" s="1164" t="s">
        <v>2772</v>
      </c>
      <c r="C5096" s="407" t="s">
        <v>2773</v>
      </c>
      <c r="D5096" s="409" t="s">
        <v>261</v>
      </c>
      <c r="E5096" s="420" t="s">
        <v>19727</v>
      </c>
      <c r="F5096" s="407" t="s">
        <v>839</v>
      </c>
      <c r="G5096" s="870">
        <v>42688</v>
      </c>
      <c r="H5096" s="916" t="s">
        <v>19728</v>
      </c>
      <c r="I5096" s="420" t="s">
        <v>19729</v>
      </c>
      <c r="J5096" s="903">
        <v>3</v>
      </c>
      <c r="K5096" s="903">
        <v>3</v>
      </c>
      <c r="L5096" s="903"/>
      <c r="M5096" s="725">
        <v>665664.80000000005</v>
      </c>
      <c r="N5096" s="894">
        <v>662336.48</v>
      </c>
      <c r="O5096" s="903">
        <f t="shared" si="170"/>
        <v>3328.3200000000652</v>
      </c>
      <c r="P5096" s="932">
        <f t="shared" si="171"/>
        <v>0.99500000600903027</v>
      </c>
      <c r="Q5096" s="118" t="s">
        <v>2523</v>
      </c>
      <c r="R5096" s="118">
        <v>4253003592</v>
      </c>
      <c r="S5096" s="118" t="s">
        <v>19730</v>
      </c>
      <c r="T5096" s="870">
        <v>42703</v>
      </c>
      <c r="U5096" s="871"/>
      <c r="V5096" s="870">
        <v>42716</v>
      </c>
      <c r="W5096" s="870">
        <v>42716</v>
      </c>
      <c r="X5096" s="916" t="s">
        <v>19731</v>
      </c>
      <c r="Y5096" s="725">
        <v>662336.48</v>
      </c>
      <c r="Z5096" s="118" t="s">
        <v>2523</v>
      </c>
      <c r="AA5096" s="118">
        <v>4253003592</v>
      </c>
    </row>
    <row r="5097" spans="1:27" ht="67.5">
      <c r="A5097" s="475" t="s">
        <v>30819</v>
      </c>
      <c r="B5097" s="1164" t="s">
        <v>2772</v>
      </c>
      <c r="C5097" s="407" t="s">
        <v>2773</v>
      </c>
      <c r="D5097" s="409" t="s">
        <v>261</v>
      </c>
      <c r="E5097" s="420" t="s">
        <v>19732</v>
      </c>
      <c r="F5097" s="407" t="s">
        <v>839</v>
      </c>
      <c r="G5097" s="870">
        <v>42688</v>
      </c>
      <c r="H5097" s="916" t="s">
        <v>19733</v>
      </c>
      <c r="I5097" s="420" t="s">
        <v>1624</v>
      </c>
      <c r="J5097" s="903">
        <v>7</v>
      </c>
      <c r="K5097" s="903">
        <v>7</v>
      </c>
      <c r="L5097" s="903"/>
      <c r="M5097" s="901">
        <v>1272678.5</v>
      </c>
      <c r="N5097" s="894">
        <v>935418.83</v>
      </c>
      <c r="O5097" s="903">
        <f t="shared" si="170"/>
        <v>337259.67000000004</v>
      </c>
      <c r="P5097" s="932">
        <f t="shared" si="171"/>
        <v>0.73500010411113248</v>
      </c>
      <c r="Q5097" s="118" t="s">
        <v>1236</v>
      </c>
      <c r="R5097" s="118">
        <v>4205307431</v>
      </c>
      <c r="S5097" s="118" t="s">
        <v>19734</v>
      </c>
      <c r="T5097" s="870">
        <v>42703</v>
      </c>
      <c r="U5097" s="871"/>
      <c r="V5097" s="870">
        <v>42717</v>
      </c>
      <c r="W5097" s="870">
        <v>42717</v>
      </c>
      <c r="X5097" s="916" t="s">
        <v>19735</v>
      </c>
      <c r="Y5097" s="725">
        <v>935418.83</v>
      </c>
      <c r="Z5097" s="118" t="s">
        <v>1236</v>
      </c>
      <c r="AA5097" s="118">
        <v>4205307431</v>
      </c>
    </row>
    <row r="5098" spans="1:27" ht="78.75">
      <c r="A5098" s="475" t="s">
        <v>30820</v>
      </c>
      <c r="B5098" s="1164" t="s">
        <v>2772</v>
      </c>
      <c r="C5098" s="407" t="s">
        <v>2773</v>
      </c>
      <c r="D5098" s="409" t="s">
        <v>261</v>
      </c>
      <c r="E5098" s="420" t="s">
        <v>19736</v>
      </c>
      <c r="F5098" s="407" t="s">
        <v>839</v>
      </c>
      <c r="G5098" s="870">
        <v>42688</v>
      </c>
      <c r="H5098" s="916" t="s">
        <v>19737</v>
      </c>
      <c r="I5098" s="420" t="s">
        <v>3615</v>
      </c>
      <c r="J5098" s="903">
        <v>2</v>
      </c>
      <c r="K5098" s="903">
        <v>2</v>
      </c>
      <c r="L5098" s="903"/>
      <c r="M5098" s="725">
        <v>28311.5</v>
      </c>
      <c r="N5098" s="894">
        <v>22650</v>
      </c>
      <c r="O5098" s="903">
        <f t="shared" si="170"/>
        <v>5661.5</v>
      </c>
      <c r="P5098" s="932">
        <f t="shared" si="171"/>
        <v>0.8000282570686823</v>
      </c>
      <c r="Q5098" s="118" t="s">
        <v>2544</v>
      </c>
      <c r="R5098" s="280">
        <v>420700098563</v>
      </c>
      <c r="S5098" s="118" t="s">
        <v>19738</v>
      </c>
      <c r="T5098" s="870">
        <v>42703</v>
      </c>
      <c r="U5098" s="871"/>
      <c r="V5098" s="870">
        <v>42716</v>
      </c>
      <c r="W5098" s="870">
        <v>42716</v>
      </c>
      <c r="X5098" s="916" t="s">
        <v>19739</v>
      </c>
      <c r="Y5098" s="725">
        <v>22650</v>
      </c>
      <c r="Z5098" s="118" t="s">
        <v>2544</v>
      </c>
      <c r="AA5098" s="280">
        <v>420700098563</v>
      </c>
    </row>
    <row r="5099" spans="1:27" ht="67.5">
      <c r="A5099" s="475" t="s">
        <v>30821</v>
      </c>
      <c r="B5099" s="1164" t="s">
        <v>2772</v>
      </c>
      <c r="C5099" s="407" t="s">
        <v>2773</v>
      </c>
      <c r="D5099" s="409" t="s">
        <v>261</v>
      </c>
      <c r="E5099" s="420" t="s">
        <v>19740</v>
      </c>
      <c r="F5099" s="407" t="s">
        <v>839</v>
      </c>
      <c r="G5099" s="870">
        <v>42688</v>
      </c>
      <c r="H5099" s="916" t="s">
        <v>19741</v>
      </c>
      <c r="I5099" s="871" t="s">
        <v>1334</v>
      </c>
      <c r="J5099" s="903">
        <v>3</v>
      </c>
      <c r="K5099" s="903">
        <v>3</v>
      </c>
      <c r="L5099" s="903"/>
      <c r="M5099" s="725">
        <v>478134</v>
      </c>
      <c r="N5099" s="894">
        <v>351428.49</v>
      </c>
      <c r="O5099" s="725">
        <f t="shared" si="170"/>
        <v>126705.51000000001</v>
      </c>
      <c r="P5099" s="932">
        <f t="shared" si="171"/>
        <v>0.73499999999999999</v>
      </c>
      <c r="Q5099" s="118" t="s">
        <v>2115</v>
      </c>
      <c r="R5099" s="118">
        <v>4205261018</v>
      </c>
      <c r="S5099" s="118" t="s">
        <v>19742</v>
      </c>
      <c r="T5099" s="870">
        <v>42703</v>
      </c>
      <c r="U5099" s="871"/>
      <c r="V5099" s="870">
        <v>42716</v>
      </c>
      <c r="W5099" s="870">
        <v>42716</v>
      </c>
      <c r="X5099" s="916" t="s">
        <v>19743</v>
      </c>
      <c r="Y5099" s="725">
        <v>351428.49</v>
      </c>
      <c r="Z5099" s="118" t="s">
        <v>2115</v>
      </c>
      <c r="AA5099" s="118">
        <v>4205261018</v>
      </c>
    </row>
    <row r="5100" spans="1:27" ht="56.25">
      <c r="A5100" s="475" t="s">
        <v>30822</v>
      </c>
      <c r="B5100" s="1164" t="s">
        <v>2772</v>
      </c>
      <c r="C5100" s="407" t="s">
        <v>2773</v>
      </c>
      <c r="D5100" s="409" t="s">
        <v>261</v>
      </c>
      <c r="E5100" s="420" t="s">
        <v>19744</v>
      </c>
      <c r="F5100" s="407" t="s">
        <v>839</v>
      </c>
      <c r="G5100" s="870">
        <v>42688</v>
      </c>
      <c r="H5100" s="916" t="s">
        <v>19745</v>
      </c>
      <c r="I5100" s="420" t="s">
        <v>2335</v>
      </c>
      <c r="J5100" s="903">
        <v>6</v>
      </c>
      <c r="K5100" s="903">
        <v>6</v>
      </c>
      <c r="L5100" s="903"/>
      <c r="M5100" s="725">
        <v>450052.5</v>
      </c>
      <c r="N5100" s="894">
        <v>217330.09</v>
      </c>
      <c r="O5100" s="903">
        <f t="shared" si="170"/>
        <v>232722.41</v>
      </c>
      <c r="P5100" s="932">
        <f t="shared" si="171"/>
        <v>0.48289941729020502</v>
      </c>
      <c r="Q5100" s="118" t="s">
        <v>19746</v>
      </c>
      <c r="R5100" s="280">
        <v>421712715928</v>
      </c>
      <c r="S5100" s="118" t="s">
        <v>19747</v>
      </c>
      <c r="T5100" s="870">
        <v>42703</v>
      </c>
      <c r="U5100" s="871"/>
      <c r="V5100" s="870">
        <v>42716</v>
      </c>
      <c r="W5100" s="870">
        <v>42716</v>
      </c>
      <c r="X5100" s="916" t="s">
        <v>19748</v>
      </c>
      <c r="Y5100" s="725">
        <v>217330.09</v>
      </c>
      <c r="Z5100" s="118" t="s">
        <v>19746</v>
      </c>
      <c r="AA5100" s="280">
        <v>421712715928</v>
      </c>
    </row>
    <row r="5101" spans="1:27" ht="67.5">
      <c r="A5101" s="475" t="s">
        <v>30823</v>
      </c>
      <c r="B5101" s="1164" t="s">
        <v>2772</v>
      </c>
      <c r="C5101" s="407" t="s">
        <v>2773</v>
      </c>
      <c r="D5101" s="409" t="s">
        <v>261</v>
      </c>
      <c r="E5101" s="420" t="s">
        <v>19749</v>
      </c>
      <c r="F5101" s="407" t="s">
        <v>839</v>
      </c>
      <c r="G5101" s="870">
        <v>42688</v>
      </c>
      <c r="H5101" s="916" t="s">
        <v>19750</v>
      </c>
      <c r="I5101" s="871" t="s">
        <v>1261</v>
      </c>
      <c r="J5101" s="903">
        <v>10</v>
      </c>
      <c r="K5101" s="903">
        <v>10</v>
      </c>
      <c r="L5101" s="903"/>
      <c r="M5101" s="725">
        <v>119386.5</v>
      </c>
      <c r="N5101" s="894">
        <v>43939.47</v>
      </c>
      <c r="O5101" s="903">
        <f t="shared" si="170"/>
        <v>75447.03</v>
      </c>
      <c r="P5101" s="932">
        <f t="shared" si="171"/>
        <v>0.3680438743073966</v>
      </c>
      <c r="Q5101" s="118" t="s">
        <v>19409</v>
      </c>
      <c r="R5101" s="118">
        <v>4205197740</v>
      </c>
      <c r="S5101" s="118" t="s">
        <v>19751</v>
      </c>
      <c r="T5101" s="870">
        <v>42703</v>
      </c>
      <c r="U5101" s="871"/>
      <c r="V5101" s="870">
        <v>42717</v>
      </c>
      <c r="W5101" s="870">
        <v>42717</v>
      </c>
      <c r="X5101" s="916" t="s">
        <v>19752</v>
      </c>
      <c r="Y5101" s="725">
        <v>43939.47</v>
      </c>
      <c r="Z5101" s="118" t="s">
        <v>19409</v>
      </c>
      <c r="AA5101" s="118">
        <v>4205197740</v>
      </c>
    </row>
    <row r="5102" spans="1:27" ht="67.5">
      <c r="A5102" s="475" t="s">
        <v>30824</v>
      </c>
      <c r="B5102" s="1164" t="s">
        <v>2772</v>
      </c>
      <c r="C5102" s="407" t="s">
        <v>2773</v>
      </c>
      <c r="D5102" s="409" t="s">
        <v>261</v>
      </c>
      <c r="E5102" s="420" t="s">
        <v>19753</v>
      </c>
      <c r="F5102" s="407" t="s">
        <v>839</v>
      </c>
      <c r="G5102" s="870">
        <v>42688</v>
      </c>
      <c r="H5102" s="916" t="s">
        <v>19754</v>
      </c>
      <c r="I5102" s="118" t="s">
        <v>1235</v>
      </c>
      <c r="J5102" s="903">
        <v>9</v>
      </c>
      <c r="K5102" s="903">
        <v>9</v>
      </c>
      <c r="L5102" s="903"/>
      <c r="M5102" s="725">
        <v>165000</v>
      </c>
      <c r="N5102" s="894">
        <v>113024.96000000001</v>
      </c>
      <c r="O5102" s="903">
        <f t="shared" si="170"/>
        <v>51975.039999999994</v>
      </c>
      <c r="P5102" s="932">
        <f t="shared" si="171"/>
        <v>0.6849997575757576</v>
      </c>
      <c r="Q5102" s="118" t="s">
        <v>1236</v>
      </c>
      <c r="R5102" s="118">
        <v>4205307431</v>
      </c>
      <c r="S5102" s="118" t="s">
        <v>19755</v>
      </c>
      <c r="T5102" s="870">
        <v>42703</v>
      </c>
      <c r="U5102" s="871"/>
      <c r="V5102" s="870">
        <v>42717</v>
      </c>
      <c r="W5102" s="870">
        <v>42717</v>
      </c>
      <c r="X5102" s="916" t="s">
        <v>19756</v>
      </c>
      <c r="Y5102" s="725">
        <v>113024.96000000001</v>
      </c>
      <c r="Z5102" s="118" t="s">
        <v>1236</v>
      </c>
      <c r="AA5102" s="118">
        <v>4205307431</v>
      </c>
    </row>
    <row r="5103" spans="1:27" ht="78.75">
      <c r="A5103" s="475" t="s">
        <v>30825</v>
      </c>
      <c r="B5103" s="1164" t="s">
        <v>2772</v>
      </c>
      <c r="C5103" s="407" t="s">
        <v>2773</v>
      </c>
      <c r="D5103" s="45" t="s">
        <v>272</v>
      </c>
      <c r="E5103" s="420" t="s">
        <v>19573</v>
      </c>
      <c r="F5103" s="407" t="s">
        <v>839</v>
      </c>
      <c r="G5103" s="870">
        <v>42688</v>
      </c>
      <c r="H5103" s="916" t="s">
        <v>19757</v>
      </c>
      <c r="I5103" s="420" t="s">
        <v>19758</v>
      </c>
      <c r="J5103" s="903">
        <v>1</v>
      </c>
      <c r="K5103" s="903">
        <v>1</v>
      </c>
      <c r="L5103" s="903"/>
      <c r="M5103" s="725">
        <v>488188.76</v>
      </c>
      <c r="N5103" s="894">
        <v>470620.2</v>
      </c>
      <c r="O5103" s="725">
        <f t="shared" si="170"/>
        <v>17568.559999999998</v>
      </c>
      <c r="P5103" s="932">
        <f t="shared" si="171"/>
        <v>0.96401277243662886</v>
      </c>
      <c r="Q5103" s="917" t="s">
        <v>13361</v>
      </c>
      <c r="R5103" s="917">
        <v>4217169850</v>
      </c>
      <c r="S5103" s="917" t="s">
        <v>19428</v>
      </c>
      <c r="T5103" s="870">
        <v>42696</v>
      </c>
      <c r="U5103" s="871"/>
      <c r="V5103" s="870">
        <v>42717</v>
      </c>
      <c r="W5103" s="870">
        <v>42717</v>
      </c>
      <c r="X5103" s="916" t="s">
        <v>19759</v>
      </c>
      <c r="Y5103" s="725">
        <v>470620.2</v>
      </c>
      <c r="Z5103" s="925" t="s">
        <v>13361</v>
      </c>
      <c r="AA5103" s="917">
        <v>4217169850</v>
      </c>
    </row>
    <row r="5104" spans="1:27" ht="90">
      <c r="A5104" s="475" t="s">
        <v>30826</v>
      </c>
      <c r="B5104" s="1164" t="s">
        <v>2772</v>
      </c>
      <c r="C5104" s="407" t="s">
        <v>2773</v>
      </c>
      <c r="D5104" s="45" t="s">
        <v>272</v>
      </c>
      <c r="E5104" s="420" t="s">
        <v>19760</v>
      </c>
      <c r="F5104" s="407" t="s">
        <v>839</v>
      </c>
      <c r="G5104" s="870">
        <v>42688</v>
      </c>
      <c r="H5104" s="916" t="s">
        <v>19761</v>
      </c>
      <c r="I5104" s="884" t="s">
        <v>13355</v>
      </c>
      <c r="J5104" s="903">
        <v>1</v>
      </c>
      <c r="K5104" s="903">
        <v>1</v>
      </c>
      <c r="L5104" s="903"/>
      <c r="M5104" s="725">
        <v>160000</v>
      </c>
      <c r="N5104" s="894">
        <v>159200</v>
      </c>
      <c r="O5104" s="725">
        <f t="shared" ref="O5104:O5167" si="172">M5104-N5104</f>
        <v>800</v>
      </c>
      <c r="P5104" s="932">
        <f t="shared" ref="P5104:P5167" si="173">N5104/M5104</f>
        <v>0.995</v>
      </c>
      <c r="Q5104" s="118" t="s">
        <v>19655</v>
      </c>
      <c r="R5104" s="118">
        <v>4217130027</v>
      </c>
      <c r="S5104" s="118" t="s">
        <v>19656</v>
      </c>
      <c r="T5104" s="274">
        <v>42696</v>
      </c>
      <c r="U5104" s="871"/>
      <c r="V5104" s="870">
        <v>42709</v>
      </c>
      <c r="W5104" s="870">
        <v>42709</v>
      </c>
      <c r="X5104" s="916" t="s">
        <v>19762</v>
      </c>
      <c r="Y5104" s="725">
        <v>159200</v>
      </c>
      <c r="Z5104" s="118" t="s">
        <v>19655</v>
      </c>
      <c r="AA5104" s="118">
        <v>4217130027</v>
      </c>
    </row>
    <row r="5105" spans="1:27" ht="90">
      <c r="A5105" s="475" t="s">
        <v>30827</v>
      </c>
      <c r="B5105" s="1164" t="s">
        <v>2772</v>
      </c>
      <c r="C5105" s="407" t="s">
        <v>2773</v>
      </c>
      <c r="D5105" s="409" t="s">
        <v>261</v>
      </c>
      <c r="E5105" s="420" t="s">
        <v>19763</v>
      </c>
      <c r="F5105" s="407" t="s">
        <v>839</v>
      </c>
      <c r="G5105" s="870">
        <v>42689</v>
      </c>
      <c r="H5105" s="916" t="s">
        <v>19764</v>
      </c>
      <c r="I5105" s="420" t="s">
        <v>19765</v>
      </c>
      <c r="J5105" s="903">
        <v>4</v>
      </c>
      <c r="K5105" s="903">
        <v>4</v>
      </c>
      <c r="L5105" s="903"/>
      <c r="M5105" s="725">
        <v>385091</v>
      </c>
      <c r="N5105" s="894">
        <v>383165.54</v>
      </c>
      <c r="O5105" s="903">
        <f t="shared" si="172"/>
        <v>1925.460000000021</v>
      </c>
      <c r="P5105" s="932">
        <f t="shared" si="173"/>
        <v>0.99499998701605585</v>
      </c>
      <c r="Q5105" s="118" t="s">
        <v>2523</v>
      </c>
      <c r="R5105" s="118">
        <v>4253003592</v>
      </c>
      <c r="S5105" s="118" t="s">
        <v>19730</v>
      </c>
      <c r="T5105" s="870">
        <v>42706</v>
      </c>
      <c r="U5105" s="871"/>
      <c r="V5105" s="870">
        <v>42717</v>
      </c>
      <c r="W5105" s="870">
        <v>42718</v>
      </c>
      <c r="X5105" s="916" t="s">
        <v>19766</v>
      </c>
      <c r="Y5105" s="725">
        <v>383165.54</v>
      </c>
      <c r="Z5105" s="118" t="s">
        <v>2523</v>
      </c>
      <c r="AA5105" s="118">
        <v>4253003592</v>
      </c>
    </row>
    <row r="5106" spans="1:27" ht="45">
      <c r="A5106" s="475" t="s">
        <v>30828</v>
      </c>
      <c r="B5106" s="1164" t="s">
        <v>2772</v>
      </c>
      <c r="C5106" s="407" t="s">
        <v>2773</v>
      </c>
      <c r="D5106" s="409" t="s">
        <v>261</v>
      </c>
      <c r="E5106" s="420" t="s">
        <v>19767</v>
      </c>
      <c r="F5106" s="407" t="s">
        <v>839</v>
      </c>
      <c r="G5106" s="870">
        <v>42689</v>
      </c>
      <c r="H5106" s="916" t="s">
        <v>19768</v>
      </c>
      <c r="I5106" s="420" t="s">
        <v>15305</v>
      </c>
      <c r="J5106" s="903">
        <v>3</v>
      </c>
      <c r="K5106" s="903">
        <v>3</v>
      </c>
      <c r="L5106" s="903"/>
      <c r="M5106" s="725">
        <v>126603</v>
      </c>
      <c r="N5106" s="894">
        <v>120733.96</v>
      </c>
      <c r="O5106" s="903">
        <f t="shared" si="172"/>
        <v>5869.0399999999936</v>
      </c>
      <c r="P5106" s="932">
        <f t="shared" si="173"/>
        <v>0.95364217277631658</v>
      </c>
      <c r="Q5106" s="922" t="s">
        <v>1379</v>
      </c>
      <c r="R5106" s="917">
        <v>4205266930</v>
      </c>
      <c r="S5106" s="917" t="s">
        <v>19200</v>
      </c>
      <c r="T5106" s="870">
        <v>42706</v>
      </c>
      <c r="U5106" s="871"/>
      <c r="V5106" s="870">
        <v>42717</v>
      </c>
      <c r="W5106" s="870">
        <v>42718</v>
      </c>
      <c r="X5106" s="916" t="s">
        <v>19769</v>
      </c>
      <c r="Y5106" s="725">
        <v>120733.96</v>
      </c>
      <c r="Z5106" s="922" t="s">
        <v>1379</v>
      </c>
      <c r="AA5106" s="917">
        <v>4205266930</v>
      </c>
    </row>
    <row r="5107" spans="1:27" ht="90">
      <c r="A5107" s="475" t="s">
        <v>30829</v>
      </c>
      <c r="B5107" s="1164" t="s">
        <v>2772</v>
      </c>
      <c r="C5107" s="407" t="s">
        <v>2773</v>
      </c>
      <c r="D5107" s="409" t="s">
        <v>261</v>
      </c>
      <c r="E5107" s="420" t="s">
        <v>19770</v>
      </c>
      <c r="F5107" s="407" t="s">
        <v>839</v>
      </c>
      <c r="G5107" s="870">
        <v>42689</v>
      </c>
      <c r="H5107" s="916" t="s">
        <v>19771</v>
      </c>
      <c r="I5107" s="420" t="s">
        <v>19772</v>
      </c>
      <c r="J5107" s="903">
        <v>5</v>
      </c>
      <c r="K5107" s="903">
        <v>5</v>
      </c>
      <c r="L5107" s="903"/>
      <c r="M5107" s="725">
        <v>112699.5</v>
      </c>
      <c r="N5107" s="894">
        <v>84094.38</v>
      </c>
      <c r="O5107" s="903">
        <f t="shared" si="172"/>
        <v>28605.119999999995</v>
      </c>
      <c r="P5107" s="932">
        <f t="shared" si="173"/>
        <v>0.74618236993065634</v>
      </c>
      <c r="Q5107" s="118" t="s">
        <v>19773</v>
      </c>
      <c r="R5107" s="118">
        <v>4217112035</v>
      </c>
      <c r="S5107" s="118" t="s">
        <v>19774</v>
      </c>
      <c r="T5107" s="870">
        <v>42706</v>
      </c>
      <c r="U5107" s="871"/>
      <c r="V5107" s="870">
        <v>42717</v>
      </c>
      <c r="W5107" s="870">
        <v>42718</v>
      </c>
      <c r="X5107" s="916" t="s">
        <v>19775</v>
      </c>
      <c r="Y5107" s="725">
        <v>84094.38</v>
      </c>
      <c r="Z5107" s="118" t="s">
        <v>19773</v>
      </c>
      <c r="AA5107" s="118">
        <v>4217112035</v>
      </c>
    </row>
    <row r="5108" spans="1:27" ht="101.25">
      <c r="A5108" s="475" t="s">
        <v>30830</v>
      </c>
      <c r="B5108" s="1164" t="s">
        <v>2772</v>
      </c>
      <c r="C5108" s="407" t="s">
        <v>2773</v>
      </c>
      <c r="D5108" s="409" t="s">
        <v>261</v>
      </c>
      <c r="E5108" s="420" t="s">
        <v>19776</v>
      </c>
      <c r="F5108" s="407" t="s">
        <v>839</v>
      </c>
      <c r="G5108" s="870">
        <v>42689</v>
      </c>
      <c r="H5108" s="916" t="s">
        <v>19777</v>
      </c>
      <c r="I5108" s="420" t="s">
        <v>19778</v>
      </c>
      <c r="J5108" s="903">
        <v>6</v>
      </c>
      <c r="K5108" s="903">
        <v>6</v>
      </c>
      <c r="L5108" s="903"/>
      <c r="M5108" s="725">
        <v>211462.7</v>
      </c>
      <c r="N5108" s="894">
        <v>162900</v>
      </c>
      <c r="O5108" s="903">
        <f t="shared" si="172"/>
        <v>48562.700000000012</v>
      </c>
      <c r="P5108" s="932">
        <f t="shared" si="173"/>
        <v>0.77034862413087501</v>
      </c>
      <c r="Q5108" s="922" t="s">
        <v>2544</v>
      </c>
      <c r="R5108" s="923">
        <v>420700098563</v>
      </c>
      <c r="S5108" s="917" t="s">
        <v>19146</v>
      </c>
      <c r="T5108" s="870">
        <v>42706</v>
      </c>
      <c r="U5108" s="871"/>
      <c r="V5108" s="870">
        <v>42717</v>
      </c>
      <c r="W5108" s="870">
        <v>42718</v>
      </c>
      <c r="X5108" s="916" t="s">
        <v>19779</v>
      </c>
      <c r="Y5108" s="725">
        <v>162900</v>
      </c>
      <c r="Z5108" s="922" t="s">
        <v>2544</v>
      </c>
      <c r="AA5108" s="923">
        <v>420700098563</v>
      </c>
    </row>
    <row r="5109" spans="1:27" ht="90">
      <c r="A5109" s="475" t="s">
        <v>30831</v>
      </c>
      <c r="B5109" s="1164" t="s">
        <v>2772</v>
      </c>
      <c r="C5109" s="407" t="s">
        <v>2773</v>
      </c>
      <c r="D5109" s="409" t="s">
        <v>261</v>
      </c>
      <c r="E5109" s="420" t="s">
        <v>19780</v>
      </c>
      <c r="F5109" s="407" t="s">
        <v>839</v>
      </c>
      <c r="G5109" s="870">
        <v>42689</v>
      </c>
      <c r="H5109" s="916" t="s">
        <v>19781</v>
      </c>
      <c r="I5109" s="420" t="s">
        <v>1268</v>
      </c>
      <c r="J5109" s="903">
        <v>7</v>
      </c>
      <c r="K5109" s="903">
        <v>7</v>
      </c>
      <c r="L5109" s="903"/>
      <c r="M5109" s="725">
        <v>292240</v>
      </c>
      <c r="N5109" s="894">
        <v>80270.89</v>
      </c>
      <c r="O5109" s="903">
        <f t="shared" si="172"/>
        <v>211969.11</v>
      </c>
      <c r="P5109" s="932">
        <f t="shared" si="173"/>
        <v>0.27467454831645222</v>
      </c>
      <c r="Q5109" s="118" t="s">
        <v>2523</v>
      </c>
      <c r="R5109" s="118">
        <v>4253003592</v>
      </c>
      <c r="S5109" s="118" t="s">
        <v>19730</v>
      </c>
      <c r="T5109" s="870">
        <v>42706</v>
      </c>
      <c r="U5109" s="871"/>
      <c r="V5109" s="870">
        <v>42717</v>
      </c>
      <c r="W5109" s="870">
        <v>42718</v>
      </c>
      <c r="X5109" s="916" t="s">
        <v>19782</v>
      </c>
      <c r="Y5109" s="725">
        <v>80270.89</v>
      </c>
      <c r="Z5109" s="118" t="s">
        <v>2523</v>
      </c>
      <c r="AA5109" s="118">
        <v>4253003592</v>
      </c>
    </row>
    <row r="5110" spans="1:27" ht="67.5">
      <c r="A5110" s="475" t="s">
        <v>30832</v>
      </c>
      <c r="B5110" s="1164" t="s">
        <v>2772</v>
      </c>
      <c r="C5110" s="407" t="s">
        <v>2773</v>
      </c>
      <c r="D5110" s="409" t="s">
        <v>261</v>
      </c>
      <c r="E5110" s="420" t="s">
        <v>19783</v>
      </c>
      <c r="F5110" s="407" t="s">
        <v>839</v>
      </c>
      <c r="G5110" s="870">
        <v>42689</v>
      </c>
      <c r="H5110" s="916" t="s">
        <v>19784</v>
      </c>
      <c r="I5110" s="420" t="s">
        <v>8050</v>
      </c>
      <c r="J5110" s="903">
        <v>6</v>
      </c>
      <c r="K5110" s="903">
        <v>6</v>
      </c>
      <c r="L5110" s="903"/>
      <c r="M5110" s="725">
        <v>257157.1</v>
      </c>
      <c r="N5110" s="894">
        <v>186141.57</v>
      </c>
      <c r="O5110" s="903">
        <f t="shared" si="172"/>
        <v>71015.53</v>
      </c>
      <c r="P5110" s="932">
        <f t="shared" si="173"/>
        <v>0.72384379043005231</v>
      </c>
      <c r="Q5110" s="118" t="s">
        <v>1236</v>
      </c>
      <c r="R5110" s="118">
        <v>4205307431</v>
      </c>
      <c r="S5110" s="118" t="s">
        <v>19734</v>
      </c>
      <c r="T5110" s="870">
        <v>42706</v>
      </c>
      <c r="U5110" s="871"/>
      <c r="V5110" s="870">
        <v>42717</v>
      </c>
      <c r="W5110" s="870">
        <v>42718</v>
      </c>
      <c r="X5110" s="916" t="s">
        <v>19785</v>
      </c>
      <c r="Y5110" s="725">
        <v>186141.57</v>
      </c>
      <c r="Z5110" s="118" t="s">
        <v>1236</v>
      </c>
      <c r="AA5110" s="118">
        <v>4205307431</v>
      </c>
    </row>
    <row r="5111" spans="1:27" ht="101.25">
      <c r="A5111" s="475" t="s">
        <v>30833</v>
      </c>
      <c r="B5111" s="1164" t="s">
        <v>2772</v>
      </c>
      <c r="C5111" s="407" t="s">
        <v>2773</v>
      </c>
      <c r="D5111" s="409" t="s">
        <v>261</v>
      </c>
      <c r="E5111" s="420" t="s">
        <v>19786</v>
      </c>
      <c r="F5111" s="407" t="s">
        <v>839</v>
      </c>
      <c r="G5111" s="870">
        <v>42689</v>
      </c>
      <c r="H5111" s="916" t="s">
        <v>19787</v>
      </c>
      <c r="I5111" s="420" t="s">
        <v>3583</v>
      </c>
      <c r="J5111" s="903">
        <v>3</v>
      </c>
      <c r="K5111" s="903">
        <v>3</v>
      </c>
      <c r="L5111" s="903"/>
      <c r="M5111" s="725">
        <v>2200</v>
      </c>
      <c r="N5111" s="894">
        <v>1900</v>
      </c>
      <c r="O5111" s="903">
        <f t="shared" si="172"/>
        <v>300</v>
      </c>
      <c r="P5111" s="932">
        <f t="shared" si="173"/>
        <v>0.86363636363636365</v>
      </c>
      <c r="Q5111" s="922" t="s">
        <v>2544</v>
      </c>
      <c r="R5111" s="923">
        <v>420700098563</v>
      </c>
      <c r="S5111" s="917" t="s">
        <v>19146</v>
      </c>
      <c r="T5111" s="870">
        <v>42706</v>
      </c>
      <c r="U5111" s="871"/>
      <c r="V5111" s="870">
        <v>42717</v>
      </c>
      <c r="W5111" s="870">
        <v>42718</v>
      </c>
      <c r="X5111" s="916" t="s">
        <v>19788</v>
      </c>
      <c r="Y5111" s="725">
        <v>1900</v>
      </c>
      <c r="Z5111" s="922" t="s">
        <v>2544</v>
      </c>
      <c r="AA5111" s="923">
        <v>420700098563</v>
      </c>
    </row>
    <row r="5112" spans="1:27" ht="67.5">
      <c r="A5112" s="475" t="s">
        <v>30834</v>
      </c>
      <c r="B5112" s="1164" t="s">
        <v>2772</v>
      </c>
      <c r="C5112" s="407" t="s">
        <v>2773</v>
      </c>
      <c r="D5112" s="409" t="s">
        <v>261</v>
      </c>
      <c r="E5112" s="420" t="s">
        <v>19789</v>
      </c>
      <c r="F5112" s="407" t="s">
        <v>839</v>
      </c>
      <c r="G5112" s="870">
        <v>42689</v>
      </c>
      <c r="H5112" s="916" t="s">
        <v>19790</v>
      </c>
      <c r="I5112" s="420" t="s">
        <v>1817</v>
      </c>
      <c r="J5112" s="903">
        <v>3</v>
      </c>
      <c r="K5112" s="903">
        <v>3</v>
      </c>
      <c r="L5112" s="903"/>
      <c r="M5112" s="903">
        <v>8466.5</v>
      </c>
      <c r="N5112" s="894">
        <v>7249.7</v>
      </c>
      <c r="O5112" s="903">
        <f t="shared" si="172"/>
        <v>1216.8000000000002</v>
      </c>
      <c r="P5112" s="932">
        <f t="shared" si="173"/>
        <v>0.85628063544557964</v>
      </c>
      <c r="Q5112" s="118" t="s">
        <v>2115</v>
      </c>
      <c r="R5112" s="118">
        <v>4205261018</v>
      </c>
      <c r="S5112" s="118" t="s">
        <v>19742</v>
      </c>
      <c r="T5112" s="870">
        <v>42706</v>
      </c>
      <c r="U5112" s="871"/>
      <c r="V5112" s="870">
        <v>42717</v>
      </c>
      <c r="W5112" s="870">
        <v>42718</v>
      </c>
      <c r="X5112" s="916" t="s">
        <v>19791</v>
      </c>
      <c r="Y5112" s="725">
        <v>7249.7</v>
      </c>
      <c r="Z5112" s="118" t="s">
        <v>2115</v>
      </c>
      <c r="AA5112" s="118">
        <v>4205261018</v>
      </c>
    </row>
    <row r="5113" spans="1:27" ht="56.25">
      <c r="A5113" s="475" t="s">
        <v>30835</v>
      </c>
      <c r="B5113" s="1164" t="s">
        <v>2772</v>
      </c>
      <c r="C5113" s="407" t="s">
        <v>2773</v>
      </c>
      <c r="D5113" s="45" t="s">
        <v>272</v>
      </c>
      <c r="E5113" s="420" t="s">
        <v>19792</v>
      </c>
      <c r="F5113" s="407" t="s">
        <v>839</v>
      </c>
      <c r="G5113" s="870">
        <v>42690</v>
      </c>
      <c r="H5113" s="916" t="s">
        <v>19793</v>
      </c>
      <c r="I5113" s="420" t="s">
        <v>19794</v>
      </c>
      <c r="J5113" s="903">
        <v>1</v>
      </c>
      <c r="K5113" s="903">
        <v>1</v>
      </c>
      <c r="L5113" s="903"/>
      <c r="M5113" s="725">
        <v>339062.34</v>
      </c>
      <c r="N5113" s="894">
        <v>338997</v>
      </c>
      <c r="O5113" s="725">
        <f t="shared" si="172"/>
        <v>65.340000000025611</v>
      </c>
      <c r="P5113" s="932">
        <f t="shared" si="173"/>
        <v>0.99980729207496166</v>
      </c>
      <c r="Q5113" s="917" t="s">
        <v>13701</v>
      </c>
      <c r="R5113" s="917">
        <v>4217040736</v>
      </c>
      <c r="S5113" s="922" t="s">
        <v>19080</v>
      </c>
      <c r="T5113" s="870">
        <v>42702</v>
      </c>
      <c r="U5113" s="871"/>
      <c r="V5113" s="870">
        <v>42706</v>
      </c>
      <c r="W5113" s="870">
        <v>42706</v>
      </c>
      <c r="X5113" s="916" t="s">
        <v>19795</v>
      </c>
      <c r="Y5113" s="725">
        <v>338997</v>
      </c>
      <c r="Z5113" s="917" t="s">
        <v>13701</v>
      </c>
      <c r="AA5113" s="917">
        <v>4217040736</v>
      </c>
    </row>
    <row r="5114" spans="1:27" ht="56.25">
      <c r="A5114" s="475" t="s">
        <v>30836</v>
      </c>
      <c r="B5114" s="1164" t="s">
        <v>2772</v>
      </c>
      <c r="C5114" s="407" t="s">
        <v>2773</v>
      </c>
      <c r="D5114" s="45" t="s">
        <v>272</v>
      </c>
      <c r="E5114" s="420" t="s">
        <v>19796</v>
      </c>
      <c r="F5114" s="407" t="s">
        <v>839</v>
      </c>
      <c r="G5114" s="870">
        <v>42690</v>
      </c>
      <c r="H5114" s="916" t="s">
        <v>19797</v>
      </c>
      <c r="I5114" s="420" t="s">
        <v>19798</v>
      </c>
      <c r="J5114" s="903">
        <v>1</v>
      </c>
      <c r="K5114" s="903">
        <v>1</v>
      </c>
      <c r="L5114" s="903"/>
      <c r="M5114" s="725">
        <v>99133.33</v>
      </c>
      <c r="N5114" s="894">
        <v>99133.33</v>
      </c>
      <c r="O5114" s="725">
        <f t="shared" si="172"/>
        <v>0</v>
      </c>
      <c r="P5114" s="932">
        <f t="shared" si="173"/>
        <v>1</v>
      </c>
      <c r="Q5114" s="917" t="s">
        <v>13701</v>
      </c>
      <c r="R5114" s="917">
        <v>4217040736</v>
      </c>
      <c r="S5114" s="922" t="s">
        <v>19080</v>
      </c>
      <c r="T5114" s="870">
        <v>42697</v>
      </c>
      <c r="U5114" s="871"/>
      <c r="V5114" s="870">
        <v>42704</v>
      </c>
      <c r="W5114" s="870">
        <v>42706</v>
      </c>
      <c r="X5114" s="916" t="s">
        <v>19799</v>
      </c>
      <c r="Y5114" s="725">
        <v>99133.33</v>
      </c>
      <c r="Z5114" s="917" t="s">
        <v>13701</v>
      </c>
      <c r="AA5114" s="917">
        <v>4217040736</v>
      </c>
    </row>
    <row r="5115" spans="1:27" ht="56.25">
      <c r="A5115" s="475" t="s">
        <v>30837</v>
      </c>
      <c r="B5115" s="1164" t="s">
        <v>2772</v>
      </c>
      <c r="C5115" s="407" t="s">
        <v>2773</v>
      </c>
      <c r="D5115" s="409" t="s">
        <v>261</v>
      </c>
      <c r="E5115" s="420" t="s">
        <v>19800</v>
      </c>
      <c r="F5115" s="407" t="s">
        <v>839</v>
      </c>
      <c r="G5115" s="870">
        <v>42696</v>
      </c>
      <c r="H5115" s="916" t="s">
        <v>19801</v>
      </c>
      <c r="I5115" s="935" t="s">
        <v>19802</v>
      </c>
      <c r="J5115" s="903">
        <v>2</v>
      </c>
      <c r="K5115" s="903">
        <v>2</v>
      </c>
      <c r="L5115" s="903"/>
      <c r="M5115" s="725">
        <v>61199.97</v>
      </c>
      <c r="N5115" s="894">
        <v>58751.77</v>
      </c>
      <c r="O5115" s="903">
        <f t="shared" si="172"/>
        <v>2448.2000000000044</v>
      </c>
      <c r="P5115" s="932">
        <f t="shared" si="173"/>
        <v>0.95999671241668905</v>
      </c>
      <c r="Q5115" s="118" t="s">
        <v>19803</v>
      </c>
      <c r="R5115" s="118">
        <v>4217112035</v>
      </c>
      <c r="S5115" s="118" t="s">
        <v>19804</v>
      </c>
      <c r="T5115" s="870">
        <v>42710</v>
      </c>
      <c r="U5115" s="871"/>
      <c r="V5115" s="870">
        <v>42726</v>
      </c>
      <c r="W5115" s="870">
        <v>42727</v>
      </c>
      <c r="X5115" s="916" t="s">
        <v>19805</v>
      </c>
      <c r="Y5115" s="725">
        <v>58751.77</v>
      </c>
      <c r="Z5115" s="118" t="s">
        <v>19803</v>
      </c>
      <c r="AA5115" s="118">
        <v>4217112035</v>
      </c>
    </row>
    <row r="5116" spans="1:27" ht="45">
      <c r="A5116" s="475" t="s">
        <v>30838</v>
      </c>
      <c r="B5116" s="1164" t="s">
        <v>2772</v>
      </c>
      <c r="C5116" s="407" t="s">
        <v>2773</v>
      </c>
      <c r="D5116" s="409" t="s">
        <v>261</v>
      </c>
      <c r="E5116" s="420" t="s">
        <v>19806</v>
      </c>
      <c r="F5116" s="407" t="s">
        <v>839</v>
      </c>
      <c r="G5116" s="870">
        <v>42696</v>
      </c>
      <c r="H5116" s="916" t="s">
        <v>19807</v>
      </c>
      <c r="I5116" s="420" t="s">
        <v>1198</v>
      </c>
      <c r="J5116" s="903">
        <v>3</v>
      </c>
      <c r="K5116" s="903">
        <v>3</v>
      </c>
      <c r="L5116" s="903"/>
      <c r="M5116" s="725">
        <v>978657.53</v>
      </c>
      <c r="N5116" s="894">
        <v>781185</v>
      </c>
      <c r="O5116" s="903">
        <f t="shared" si="172"/>
        <v>197472.53000000003</v>
      </c>
      <c r="P5116" s="932">
        <f t="shared" si="173"/>
        <v>0.79822100791479123</v>
      </c>
      <c r="Q5116" s="118" t="s">
        <v>19808</v>
      </c>
      <c r="R5116" s="118">
        <v>4220039723</v>
      </c>
      <c r="S5116" s="118" t="s">
        <v>19809</v>
      </c>
      <c r="T5116" s="870">
        <v>42710</v>
      </c>
      <c r="U5116" s="871"/>
      <c r="V5116" s="870">
        <v>42725</v>
      </c>
      <c r="W5116" s="870">
        <v>42726</v>
      </c>
      <c r="X5116" s="916" t="s">
        <v>19810</v>
      </c>
      <c r="Y5116" s="725">
        <v>781185</v>
      </c>
      <c r="Z5116" s="118" t="s">
        <v>19808</v>
      </c>
      <c r="AA5116" s="118">
        <v>4220039723</v>
      </c>
    </row>
    <row r="5117" spans="1:27" ht="45">
      <c r="A5117" s="475" t="s">
        <v>30839</v>
      </c>
      <c r="B5117" s="1164" t="s">
        <v>2772</v>
      </c>
      <c r="C5117" s="407" t="s">
        <v>2773</v>
      </c>
      <c r="D5117" s="409" t="s">
        <v>261</v>
      </c>
      <c r="E5117" s="420" t="s">
        <v>19811</v>
      </c>
      <c r="F5117" s="407" t="s">
        <v>839</v>
      </c>
      <c r="G5117" s="870">
        <v>42696</v>
      </c>
      <c r="H5117" s="916" t="s">
        <v>19812</v>
      </c>
      <c r="I5117" s="420"/>
      <c r="J5117" s="903">
        <v>3</v>
      </c>
      <c r="K5117" s="903">
        <v>3</v>
      </c>
      <c r="L5117" s="903"/>
      <c r="M5117" s="725">
        <v>205572.89</v>
      </c>
      <c r="N5117" s="894">
        <v>204545.03</v>
      </c>
      <c r="O5117" s="903">
        <f t="shared" si="172"/>
        <v>1027.8600000000151</v>
      </c>
      <c r="P5117" s="932">
        <f t="shared" si="173"/>
        <v>0.99500002164682311</v>
      </c>
      <c r="Q5117" s="118" t="s">
        <v>14614</v>
      </c>
      <c r="R5117" s="118">
        <v>4205277681</v>
      </c>
      <c r="S5117" s="118" t="s">
        <v>14615</v>
      </c>
      <c r="T5117" s="870">
        <v>42713</v>
      </c>
      <c r="U5117" s="871"/>
      <c r="V5117" s="870">
        <v>42733</v>
      </c>
      <c r="W5117" s="870">
        <v>42733</v>
      </c>
      <c r="X5117" s="916" t="s">
        <v>19812</v>
      </c>
      <c r="Y5117" s="725">
        <v>204545.03</v>
      </c>
      <c r="Z5117" s="118" t="s">
        <v>14614</v>
      </c>
      <c r="AA5117" s="118">
        <v>4205277681</v>
      </c>
    </row>
    <row r="5118" spans="1:27" ht="56.25">
      <c r="A5118" s="475" t="s">
        <v>30840</v>
      </c>
      <c r="B5118" s="1164" t="s">
        <v>2772</v>
      </c>
      <c r="C5118" s="407" t="s">
        <v>2773</v>
      </c>
      <c r="D5118" s="409" t="s">
        <v>261</v>
      </c>
      <c r="E5118" s="420" t="s">
        <v>19587</v>
      </c>
      <c r="F5118" s="407" t="s">
        <v>839</v>
      </c>
      <c r="G5118" s="870">
        <v>42696</v>
      </c>
      <c r="H5118" s="916" t="s">
        <v>19813</v>
      </c>
      <c r="I5118" s="420" t="s">
        <v>19814</v>
      </c>
      <c r="J5118" s="903">
        <v>5</v>
      </c>
      <c r="K5118" s="903">
        <v>5</v>
      </c>
      <c r="L5118" s="903"/>
      <c r="M5118" s="725">
        <v>600455</v>
      </c>
      <c r="N5118" s="894">
        <v>339256.64</v>
      </c>
      <c r="O5118" s="903">
        <f t="shared" si="172"/>
        <v>261198.36</v>
      </c>
      <c r="P5118" s="932">
        <f t="shared" si="173"/>
        <v>0.56499927554937512</v>
      </c>
      <c r="Q5118" s="118" t="s">
        <v>19815</v>
      </c>
      <c r="R5118" s="118">
        <v>5404505415</v>
      </c>
      <c r="S5118" s="118" t="s">
        <v>19816</v>
      </c>
      <c r="T5118" s="870">
        <v>42713</v>
      </c>
      <c r="U5118" s="871"/>
      <c r="V5118" s="870">
        <v>42732</v>
      </c>
      <c r="W5118" s="870">
        <v>42733</v>
      </c>
      <c r="X5118" s="916" t="s">
        <v>19817</v>
      </c>
      <c r="Y5118" s="725">
        <v>339256.64</v>
      </c>
      <c r="Z5118" s="118" t="s">
        <v>19815</v>
      </c>
      <c r="AA5118" s="118">
        <v>5404505415</v>
      </c>
    </row>
    <row r="5119" spans="1:27" ht="78.75">
      <c r="A5119" s="475" t="s">
        <v>30841</v>
      </c>
      <c r="B5119" s="1164" t="s">
        <v>2772</v>
      </c>
      <c r="C5119" s="407" t="s">
        <v>2773</v>
      </c>
      <c r="D5119" s="409" t="s">
        <v>261</v>
      </c>
      <c r="E5119" s="420" t="s">
        <v>19818</v>
      </c>
      <c r="F5119" s="407" t="s">
        <v>839</v>
      </c>
      <c r="G5119" s="870">
        <v>42696</v>
      </c>
      <c r="H5119" s="916" t="s">
        <v>19819</v>
      </c>
      <c r="I5119" s="871" t="s">
        <v>16643</v>
      </c>
      <c r="J5119" s="903">
        <v>3</v>
      </c>
      <c r="K5119" s="903">
        <v>3</v>
      </c>
      <c r="L5119" s="903"/>
      <c r="M5119" s="725">
        <v>891577.6</v>
      </c>
      <c r="N5119" s="894">
        <v>449615.14</v>
      </c>
      <c r="O5119" s="903">
        <f t="shared" si="172"/>
        <v>441962.45999999996</v>
      </c>
      <c r="P5119" s="932">
        <f t="shared" si="173"/>
        <v>0.50429165111371133</v>
      </c>
      <c r="Q5119" s="118" t="s">
        <v>19820</v>
      </c>
      <c r="R5119" s="118">
        <v>5405107128</v>
      </c>
      <c r="S5119" s="118" t="s">
        <v>19821</v>
      </c>
      <c r="T5119" s="870">
        <v>42713</v>
      </c>
      <c r="U5119" s="871"/>
      <c r="V5119" s="870">
        <v>42732</v>
      </c>
      <c r="W5119" s="870">
        <v>42733</v>
      </c>
      <c r="X5119" s="916" t="s">
        <v>19822</v>
      </c>
      <c r="Y5119" s="725">
        <v>449615.14</v>
      </c>
      <c r="Z5119" s="118" t="s">
        <v>19820</v>
      </c>
      <c r="AA5119" s="118">
        <v>5405107128</v>
      </c>
    </row>
    <row r="5120" spans="1:27" ht="78.75">
      <c r="A5120" s="475" t="s">
        <v>30842</v>
      </c>
      <c r="B5120" s="1164" t="s">
        <v>2772</v>
      </c>
      <c r="C5120" s="407" t="s">
        <v>2773</v>
      </c>
      <c r="D5120" s="45" t="s">
        <v>272</v>
      </c>
      <c r="E5120" s="420" t="s">
        <v>19823</v>
      </c>
      <c r="F5120" s="407" t="s">
        <v>839</v>
      </c>
      <c r="G5120" s="870">
        <v>42696</v>
      </c>
      <c r="H5120" s="916" t="s">
        <v>19824</v>
      </c>
      <c r="I5120" s="871" t="s">
        <v>19825</v>
      </c>
      <c r="J5120" s="903">
        <v>1</v>
      </c>
      <c r="K5120" s="903">
        <v>1</v>
      </c>
      <c r="L5120" s="903"/>
      <c r="M5120" s="725">
        <v>99400</v>
      </c>
      <c r="N5120" s="894">
        <v>99400</v>
      </c>
      <c r="O5120" s="903">
        <f t="shared" si="172"/>
        <v>0</v>
      </c>
      <c r="P5120" s="932">
        <f t="shared" si="173"/>
        <v>1</v>
      </c>
      <c r="Q5120" s="118" t="s">
        <v>2258</v>
      </c>
      <c r="R5120" s="118">
        <v>4217131285</v>
      </c>
      <c r="S5120" s="118" t="s">
        <v>19826</v>
      </c>
      <c r="T5120" s="870">
        <v>42709</v>
      </c>
      <c r="U5120" s="871"/>
      <c r="V5120" s="870">
        <v>42725</v>
      </c>
      <c r="W5120" s="870">
        <v>42725</v>
      </c>
      <c r="X5120" s="916" t="s">
        <v>19827</v>
      </c>
      <c r="Y5120" s="725">
        <v>99400</v>
      </c>
      <c r="Z5120" s="118" t="s">
        <v>2258</v>
      </c>
      <c r="AA5120" s="118">
        <v>4217131285</v>
      </c>
    </row>
    <row r="5121" spans="1:27" ht="67.5">
      <c r="A5121" s="475" t="s">
        <v>30843</v>
      </c>
      <c r="B5121" s="1164" t="s">
        <v>2772</v>
      </c>
      <c r="C5121" s="407" t="s">
        <v>2773</v>
      </c>
      <c r="D5121" s="409" t="s">
        <v>261</v>
      </c>
      <c r="E5121" s="420" t="s">
        <v>19828</v>
      </c>
      <c r="F5121" s="407" t="s">
        <v>839</v>
      </c>
      <c r="G5121" s="870">
        <v>42696</v>
      </c>
      <c r="H5121" s="916" t="s">
        <v>19829</v>
      </c>
      <c r="I5121" s="871" t="s">
        <v>14849</v>
      </c>
      <c r="J5121" s="903">
        <v>2</v>
      </c>
      <c r="K5121" s="903">
        <v>2</v>
      </c>
      <c r="L5121" s="903"/>
      <c r="M5121" s="725">
        <v>436892</v>
      </c>
      <c r="N5121" s="894">
        <v>434707.54</v>
      </c>
      <c r="O5121" s="903">
        <f t="shared" si="172"/>
        <v>2184.460000000021</v>
      </c>
      <c r="P5121" s="932">
        <f t="shared" si="173"/>
        <v>0.995</v>
      </c>
      <c r="Q5121" s="118" t="s">
        <v>19830</v>
      </c>
      <c r="R5121" s="118">
        <v>4218025018</v>
      </c>
      <c r="S5121" s="118" t="s">
        <v>19831</v>
      </c>
      <c r="T5121" s="870">
        <v>42713</v>
      </c>
      <c r="U5121" s="871"/>
      <c r="V5121" s="870">
        <v>42732</v>
      </c>
      <c r="W5121" s="870">
        <v>42733</v>
      </c>
      <c r="X5121" s="916" t="s">
        <v>19832</v>
      </c>
      <c r="Y5121" s="725">
        <v>434707.54</v>
      </c>
      <c r="Z5121" s="118" t="s">
        <v>19830</v>
      </c>
      <c r="AA5121" s="118">
        <v>4218025018</v>
      </c>
    </row>
    <row r="5122" spans="1:27" ht="78.75">
      <c r="A5122" s="475" t="s">
        <v>30844</v>
      </c>
      <c r="B5122" s="1164" t="s">
        <v>2772</v>
      </c>
      <c r="C5122" s="407" t="s">
        <v>2773</v>
      </c>
      <c r="D5122" s="409" t="s">
        <v>261</v>
      </c>
      <c r="E5122" s="420" t="s">
        <v>19833</v>
      </c>
      <c r="F5122" s="407" t="s">
        <v>839</v>
      </c>
      <c r="G5122" s="870">
        <v>42696</v>
      </c>
      <c r="H5122" s="916" t="s">
        <v>19834</v>
      </c>
      <c r="I5122" s="871" t="s">
        <v>1189</v>
      </c>
      <c r="J5122" s="903">
        <v>2</v>
      </c>
      <c r="K5122" s="903">
        <v>2</v>
      </c>
      <c r="L5122" s="903"/>
      <c r="M5122" s="725">
        <v>676700</v>
      </c>
      <c r="N5122" s="894">
        <v>292101.5</v>
      </c>
      <c r="O5122" s="903">
        <f t="shared" si="172"/>
        <v>384598.5</v>
      </c>
      <c r="P5122" s="932">
        <f t="shared" si="173"/>
        <v>0.43165582976208067</v>
      </c>
      <c r="Q5122" s="118" t="s">
        <v>19835</v>
      </c>
      <c r="R5122" s="118">
        <v>4230009534</v>
      </c>
      <c r="S5122" s="118" t="s">
        <v>19836</v>
      </c>
      <c r="T5122" s="870">
        <v>42713</v>
      </c>
      <c r="U5122" s="871"/>
      <c r="V5122" s="870">
        <v>42733</v>
      </c>
      <c r="W5122" s="870">
        <v>42733</v>
      </c>
      <c r="X5122" s="916" t="s">
        <v>19834</v>
      </c>
      <c r="Y5122" s="725">
        <v>292101.5</v>
      </c>
      <c r="Z5122" s="118" t="s">
        <v>19835</v>
      </c>
      <c r="AA5122" s="118">
        <v>4230009534</v>
      </c>
    </row>
    <row r="5123" spans="1:27" ht="78.75">
      <c r="A5123" s="475" t="s">
        <v>30845</v>
      </c>
      <c r="B5123" s="1164" t="s">
        <v>2772</v>
      </c>
      <c r="C5123" s="407" t="s">
        <v>2773</v>
      </c>
      <c r="D5123" s="45" t="s">
        <v>272</v>
      </c>
      <c r="E5123" s="420" t="s">
        <v>19837</v>
      </c>
      <c r="F5123" s="407" t="s">
        <v>839</v>
      </c>
      <c r="G5123" s="870">
        <v>42696</v>
      </c>
      <c r="H5123" s="916" t="s">
        <v>19838</v>
      </c>
      <c r="I5123" s="871" t="s">
        <v>2482</v>
      </c>
      <c r="J5123" s="903">
        <v>1</v>
      </c>
      <c r="K5123" s="903">
        <v>1</v>
      </c>
      <c r="L5123" s="903"/>
      <c r="M5123" s="725">
        <v>182813.4</v>
      </c>
      <c r="N5123" s="894">
        <v>182813.4</v>
      </c>
      <c r="O5123" s="903">
        <f t="shared" si="172"/>
        <v>0</v>
      </c>
      <c r="P5123" s="932">
        <f t="shared" si="173"/>
        <v>1</v>
      </c>
      <c r="Q5123" s="118" t="s">
        <v>19839</v>
      </c>
      <c r="R5123" s="118">
        <v>4217106257</v>
      </c>
      <c r="S5123" s="118" t="s">
        <v>19840</v>
      </c>
      <c r="T5123" s="870">
        <v>42709</v>
      </c>
      <c r="U5123" s="871"/>
      <c r="V5123" s="870">
        <v>42720</v>
      </c>
      <c r="W5123" s="870">
        <v>42720</v>
      </c>
      <c r="X5123" s="916" t="s">
        <v>19841</v>
      </c>
      <c r="Y5123" s="725">
        <v>182813.4</v>
      </c>
      <c r="Z5123" s="118" t="s">
        <v>19839</v>
      </c>
      <c r="AA5123" s="118">
        <v>4217106257</v>
      </c>
    </row>
    <row r="5124" spans="1:27" ht="45">
      <c r="A5124" s="475" t="s">
        <v>30846</v>
      </c>
      <c r="B5124" s="1164" t="s">
        <v>2772</v>
      </c>
      <c r="C5124" s="407" t="s">
        <v>2773</v>
      </c>
      <c r="D5124" s="45" t="s">
        <v>272</v>
      </c>
      <c r="E5124" s="420" t="s">
        <v>19842</v>
      </c>
      <c r="F5124" s="407" t="s">
        <v>839</v>
      </c>
      <c r="G5124" s="870">
        <v>42696</v>
      </c>
      <c r="H5124" s="916" t="s">
        <v>19843</v>
      </c>
      <c r="I5124" s="871" t="s">
        <v>19802</v>
      </c>
      <c r="J5124" s="903">
        <v>1</v>
      </c>
      <c r="K5124" s="903">
        <v>1</v>
      </c>
      <c r="L5124" s="903"/>
      <c r="M5124" s="725">
        <v>35205</v>
      </c>
      <c r="N5124" s="894">
        <v>14625</v>
      </c>
      <c r="O5124" s="725">
        <f t="shared" si="172"/>
        <v>20580</v>
      </c>
      <c r="P5124" s="932">
        <f t="shared" si="173"/>
        <v>0.41542394546229228</v>
      </c>
      <c r="Q5124" s="118" t="s">
        <v>19126</v>
      </c>
      <c r="R5124" s="118">
        <v>4205277681</v>
      </c>
      <c r="S5124" s="118" t="s">
        <v>14615</v>
      </c>
      <c r="T5124" s="870">
        <v>42703</v>
      </c>
      <c r="U5124" s="871"/>
      <c r="V5124" s="870">
        <v>42710</v>
      </c>
      <c r="W5124" s="870">
        <v>42710</v>
      </c>
      <c r="X5124" s="916" t="s">
        <v>19844</v>
      </c>
      <c r="Y5124" s="725">
        <v>14625</v>
      </c>
      <c r="Z5124" s="118" t="s">
        <v>19126</v>
      </c>
      <c r="AA5124" s="118">
        <v>4205277681</v>
      </c>
    </row>
    <row r="5125" spans="1:27" ht="45">
      <c r="A5125" s="475" t="s">
        <v>30847</v>
      </c>
      <c r="B5125" s="1164" t="s">
        <v>2772</v>
      </c>
      <c r="C5125" s="407" t="s">
        <v>2773</v>
      </c>
      <c r="D5125" s="45" t="s">
        <v>272</v>
      </c>
      <c r="E5125" s="420" t="s">
        <v>19845</v>
      </c>
      <c r="F5125" s="407" t="s">
        <v>839</v>
      </c>
      <c r="G5125" s="870">
        <v>42696</v>
      </c>
      <c r="H5125" s="916" t="s">
        <v>19846</v>
      </c>
      <c r="I5125" s="871" t="s">
        <v>19130</v>
      </c>
      <c r="J5125" s="903">
        <v>1</v>
      </c>
      <c r="K5125" s="903">
        <v>1</v>
      </c>
      <c r="L5125" s="903"/>
      <c r="M5125" s="725">
        <v>455920</v>
      </c>
      <c r="N5125" s="894">
        <v>455920</v>
      </c>
      <c r="O5125" s="903">
        <f t="shared" si="172"/>
        <v>0</v>
      </c>
      <c r="P5125" s="932">
        <f t="shared" si="173"/>
        <v>1</v>
      </c>
      <c r="Q5125" s="118" t="s">
        <v>19847</v>
      </c>
      <c r="R5125" s="118">
        <v>7725529940</v>
      </c>
      <c r="S5125" s="118" t="s">
        <v>19848</v>
      </c>
      <c r="T5125" s="870">
        <v>42706</v>
      </c>
      <c r="U5125" s="871"/>
      <c r="V5125" s="870">
        <v>42717</v>
      </c>
      <c r="W5125" s="870">
        <v>42717</v>
      </c>
      <c r="X5125" s="916" t="s">
        <v>19849</v>
      </c>
      <c r="Y5125" s="725">
        <v>455920</v>
      </c>
      <c r="Z5125" s="118" t="s">
        <v>19847</v>
      </c>
      <c r="AA5125" s="118">
        <v>7725529940</v>
      </c>
    </row>
    <row r="5126" spans="1:27" ht="90">
      <c r="A5126" s="475" t="s">
        <v>30848</v>
      </c>
      <c r="B5126" s="1164" t="s">
        <v>2772</v>
      </c>
      <c r="C5126" s="407" t="s">
        <v>2773</v>
      </c>
      <c r="D5126" s="409" t="s">
        <v>261</v>
      </c>
      <c r="E5126" s="420" t="s">
        <v>19850</v>
      </c>
      <c r="F5126" s="407" t="s">
        <v>839</v>
      </c>
      <c r="G5126" s="870">
        <v>42696</v>
      </c>
      <c r="H5126" s="916" t="s">
        <v>19851</v>
      </c>
      <c r="I5126" s="871" t="s">
        <v>13372</v>
      </c>
      <c r="J5126" s="903">
        <v>3</v>
      </c>
      <c r="K5126" s="903">
        <v>2</v>
      </c>
      <c r="L5126" s="903">
        <v>1</v>
      </c>
      <c r="M5126" s="725">
        <v>1761619.95</v>
      </c>
      <c r="N5126" s="894">
        <v>1752811</v>
      </c>
      <c r="O5126" s="903">
        <f t="shared" si="172"/>
        <v>8808.9499999999534</v>
      </c>
      <c r="P5126" s="932">
        <f t="shared" si="173"/>
        <v>0.9949995173476549</v>
      </c>
      <c r="Q5126" s="118" t="s">
        <v>19852</v>
      </c>
      <c r="R5126" s="118">
        <v>4253034230</v>
      </c>
      <c r="S5126" s="118" t="s">
        <v>19559</v>
      </c>
      <c r="T5126" s="870">
        <v>42710</v>
      </c>
      <c r="U5126" s="871"/>
      <c r="V5126" s="870">
        <v>42725</v>
      </c>
      <c r="W5126" s="870">
        <v>42725</v>
      </c>
      <c r="X5126" s="916" t="s">
        <v>19853</v>
      </c>
      <c r="Y5126" s="725">
        <v>1752811</v>
      </c>
      <c r="Z5126" s="118" t="s">
        <v>19852</v>
      </c>
      <c r="AA5126" s="118">
        <v>4253034230</v>
      </c>
    </row>
    <row r="5127" spans="1:27" ht="101.25">
      <c r="A5127" s="475" t="s">
        <v>30849</v>
      </c>
      <c r="B5127" s="1164" t="s">
        <v>2772</v>
      </c>
      <c r="C5127" s="407" t="s">
        <v>2773</v>
      </c>
      <c r="D5127" s="45" t="s">
        <v>272</v>
      </c>
      <c r="E5127" s="420" t="s">
        <v>19854</v>
      </c>
      <c r="F5127" s="407" t="s">
        <v>839</v>
      </c>
      <c r="G5127" s="870">
        <v>42696</v>
      </c>
      <c r="H5127" s="916" t="s">
        <v>19855</v>
      </c>
      <c r="I5127" s="420" t="s">
        <v>19856</v>
      </c>
      <c r="J5127" s="903">
        <v>1</v>
      </c>
      <c r="K5127" s="903">
        <v>1</v>
      </c>
      <c r="L5127" s="903"/>
      <c r="M5127" s="725">
        <v>159278.04999999999</v>
      </c>
      <c r="N5127" s="894">
        <v>159278.04999999999</v>
      </c>
      <c r="O5127" s="903">
        <f t="shared" si="172"/>
        <v>0</v>
      </c>
      <c r="P5127" s="932">
        <f t="shared" si="173"/>
        <v>1</v>
      </c>
      <c r="Q5127" s="118" t="s">
        <v>19304</v>
      </c>
      <c r="R5127" s="118">
        <v>4221009432</v>
      </c>
      <c r="S5127" s="118" t="s">
        <v>19857</v>
      </c>
      <c r="T5127" s="870">
        <v>42710</v>
      </c>
      <c r="U5127" s="871"/>
      <c r="V5127" s="870">
        <v>42717</v>
      </c>
      <c r="W5127" s="870">
        <v>42718</v>
      </c>
      <c r="X5127" s="916" t="s">
        <v>19858</v>
      </c>
      <c r="Y5127" s="725">
        <v>159278.04999999999</v>
      </c>
      <c r="Z5127" s="118" t="s">
        <v>19304</v>
      </c>
      <c r="AA5127" s="118">
        <v>4221009432</v>
      </c>
    </row>
    <row r="5128" spans="1:27" ht="101.25">
      <c r="A5128" s="475" t="s">
        <v>30850</v>
      </c>
      <c r="B5128" s="1164" t="s">
        <v>2772</v>
      </c>
      <c r="C5128" s="407" t="s">
        <v>2773</v>
      </c>
      <c r="D5128" s="409" t="s">
        <v>261</v>
      </c>
      <c r="E5128" s="420" t="s">
        <v>19713</v>
      </c>
      <c r="F5128" s="407" t="s">
        <v>839</v>
      </c>
      <c r="G5128" s="870">
        <v>42696</v>
      </c>
      <c r="H5128" s="916" t="s">
        <v>19859</v>
      </c>
      <c r="I5128" s="871" t="s">
        <v>19256</v>
      </c>
      <c r="J5128" s="903">
        <v>4</v>
      </c>
      <c r="K5128" s="903">
        <v>4</v>
      </c>
      <c r="L5128" s="903"/>
      <c r="M5128" s="725">
        <v>126151.92</v>
      </c>
      <c r="N5128" s="894">
        <v>45561.79</v>
      </c>
      <c r="O5128" s="903">
        <f t="shared" si="172"/>
        <v>80590.13</v>
      </c>
      <c r="P5128" s="932">
        <f t="shared" si="173"/>
        <v>0.36116604487668519</v>
      </c>
      <c r="Q5128" s="118" t="s">
        <v>19715</v>
      </c>
      <c r="R5128" s="118">
        <v>5403007657</v>
      </c>
      <c r="S5128" s="118" t="s">
        <v>19716</v>
      </c>
      <c r="T5128" s="870">
        <v>42710</v>
      </c>
      <c r="U5128" s="871"/>
      <c r="V5128" s="870">
        <v>42725</v>
      </c>
      <c r="W5128" s="870">
        <v>42725</v>
      </c>
      <c r="X5128" s="916" t="s">
        <v>19860</v>
      </c>
      <c r="Y5128" s="725">
        <v>45561.79</v>
      </c>
      <c r="Z5128" s="118" t="s">
        <v>19715</v>
      </c>
      <c r="AA5128" s="118">
        <v>5403007657</v>
      </c>
    </row>
    <row r="5129" spans="1:27" ht="78.75">
      <c r="A5129" s="475" t="s">
        <v>30851</v>
      </c>
      <c r="B5129" s="1164" t="s">
        <v>2772</v>
      </c>
      <c r="C5129" s="407" t="s">
        <v>2773</v>
      </c>
      <c r="D5129" s="409" t="s">
        <v>261</v>
      </c>
      <c r="E5129" s="420" t="s">
        <v>19861</v>
      </c>
      <c r="F5129" s="407" t="s">
        <v>839</v>
      </c>
      <c r="G5129" s="870">
        <v>42696</v>
      </c>
      <c r="H5129" s="916" t="s">
        <v>19862</v>
      </c>
      <c r="I5129" s="420" t="s">
        <v>19863</v>
      </c>
      <c r="J5129" s="903">
        <v>3</v>
      </c>
      <c r="K5129" s="903">
        <v>3</v>
      </c>
      <c r="L5129" s="903"/>
      <c r="M5129" s="725">
        <v>15230</v>
      </c>
      <c r="N5129" s="894">
        <v>10602.87</v>
      </c>
      <c r="O5129" s="903">
        <f t="shared" si="172"/>
        <v>4627.1299999999992</v>
      </c>
      <c r="P5129" s="932">
        <f t="shared" si="173"/>
        <v>0.69618319107025617</v>
      </c>
      <c r="Q5129" s="118" t="s">
        <v>19304</v>
      </c>
      <c r="R5129" s="118">
        <v>4221009432</v>
      </c>
      <c r="S5129" s="118" t="s">
        <v>19857</v>
      </c>
      <c r="T5129" s="870">
        <v>42710</v>
      </c>
      <c r="U5129" s="871"/>
      <c r="V5129" s="870">
        <v>42725</v>
      </c>
      <c r="W5129" s="870">
        <v>42725</v>
      </c>
      <c r="X5129" s="916" t="s">
        <v>19864</v>
      </c>
      <c r="Y5129" s="725">
        <v>10602.87</v>
      </c>
      <c r="Z5129" s="118" t="s">
        <v>19304</v>
      </c>
      <c r="AA5129" s="118">
        <v>4221009432</v>
      </c>
    </row>
    <row r="5130" spans="1:27" ht="56.25">
      <c r="A5130" s="475" t="s">
        <v>30852</v>
      </c>
      <c r="B5130" s="1164" t="s">
        <v>2772</v>
      </c>
      <c r="C5130" s="407" t="s">
        <v>2773</v>
      </c>
      <c r="D5130" s="409" t="s">
        <v>261</v>
      </c>
      <c r="E5130" s="420" t="s">
        <v>19865</v>
      </c>
      <c r="F5130" s="407" t="s">
        <v>839</v>
      </c>
      <c r="G5130" s="870">
        <v>42696</v>
      </c>
      <c r="H5130" s="916" t="s">
        <v>19866</v>
      </c>
      <c r="I5130" s="420" t="s">
        <v>19867</v>
      </c>
      <c r="J5130" s="903">
        <v>12</v>
      </c>
      <c r="K5130" s="903">
        <v>12</v>
      </c>
      <c r="L5130" s="903"/>
      <c r="M5130" s="725">
        <v>449806.9</v>
      </c>
      <c r="N5130" s="894">
        <v>260000</v>
      </c>
      <c r="O5130" s="903">
        <f t="shared" si="172"/>
        <v>189806.90000000002</v>
      </c>
      <c r="P5130" s="932">
        <f t="shared" si="173"/>
        <v>0.57802581507753659</v>
      </c>
      <c r="Q5130" s="118" t="s">
        <v>13619</v>
      </c>
      <c r="R5130" s="280">
        <v>540721036605</v>
      </c>
      <c r="S5130" s="118" t="s">
        <v>13620</v>
      </c>
      <c r="T5130" s="870">
        <v>42710</v>
      </c>
      <c r="U5130" s="871"/>
      <c r="V5130" s="870">
        <v>42725</v>
      </c>
      <c r="W5130" s="870">
        <v>42725</v>
      </c>
      <c r="X5130" s="916" t="s">
        <v>19868</v>
      </c>
      <c r="Y5130" s="725">
        <v>260000</v>
      </c>
      <c r="Z5130" s="118" t="s">
        <v>13619</v>
      </c>
      <c r="AA5130" s="280">
        <v>540721036605</v>
      </c>
    </row>
    <row r="5131" spans="1:27" ht="56.25">
      <c r="A5131" s="475" t="s">
        <v>30853</v>
      </c>
      <c r="B5131" s="1164" t="s">
        <v>2772</v>
      </c>
      <c r="C5131" s="407" t="s">
        <v>2773</v>
      </c>
      <c r="D5131" s="409" t="s">
        <v>261</v>
      </c>
      <c r="E5131" s="420" t="s">
        <v>19869</v>
      </c>
      <c r="F5131" s="407" t="s">
        <v>839</v>
      </c>
      <c r="G5131" s="870">
        <v>42696</v>
      </c>
      <c r="H5131" s="916" t="s">
        <v>19870</v>
      </c>
      <c r="I5131" s="420" t="s">
        <v>19343</v>
      </c>
      <c r="J5131" s="903">
        <v>6</v>
      </c>
      <c r="K5131" s="903">
        <v>6</v>
      </c>
      <c r="L5131" s="903"/>
      <c r="M5131" s="725">
        <v>67166.149999999994</v>
      </c>
      <c r="N5131" s="894">
        <v>56416</v>
      </c>
      <c r="O5131" s="903">
        <f t="shared" si="172"/>
        <v>10750.149999999994</v>
      </c>
      <c r="P5131" s="932">
        <f t="shared" si="173"/>
        <v>0.83994690778018399</v>
      </c>
      <c r="Q5131" s="118" t="s">
        <v>19871</v>
      </c>
      <c r="R5131" s="118">
        <v>5410059504</v>
      </c>
      <c r="S5131" s="118" t="s">
        <v>19872</v>
      </c>
      <c r="T5131" s="870">
        <v>42710</v>
      </c>
      <c r="U5131" s="871"/>
      <c r="V5131" s="870">
        <v>42725</v>
      </c>
      <c r="W5131" s="870">
        <v>42725</v>
      </c>
      <c r="X5131" s="916" t="s">
        <v>19873</v>
      </c>
      <c r="Y5131" s="725">
        <v>56416</v>
      </c>
      <c r="Z5131" s="118" t="s">
        <v>19871</v>
      </c>
      <c r="AA5131" s="118">
        <v>5410059504</v>
      </c>
    </row>
    <row r="5132" spans="1:27" ht="56.25">
      <c r="A5132" s="475" t="s">
        <v>30854</v>
      </c>
      <c r="B5132" s="1164" t="s">
        <v>2772</v>
      </c>
      <c r="C5132" s="407" t="s">
        <v>2773</v>
      </c>
      <c r="D5132" s="409" t="s">
        <v>261</v>
      </c>
      <c r="E5132" s="420" t="s">
        <v>19874</v>
      </c>
      <c r="F5132" s="407" t="s">
        <v>839</v>
      </c>
      <c r="G5132" s="870">
        <v>42696</v>
      </c>
      <c r="H5132" s="916" t="s">
        <v>19875</v>
      </c>
      <c r="I5132" s="420" t="s">
        <v>19876</v>
      </c>
      <c r="J5132" s="903">
        <v>8</v>
      </c>
      <c r="K5132" s="903">
        <v>8</v>
      </c>
      <c r="L5132" s="903"/>
      <c r="M5132" s="725">
        <v>59280</v>
      </c>
      <c r="N5132" s="894">
        <v>33000</v>
      </c>
      <c r="O5132" s="903">
        <f t="shared" si="172"/>
        <v>26280</v>
      </c>
      <c r="P5132" s="932">
        <f t="shared" si="173"/>
        <v>0.55668016194331982</v>
      </c>
      <c r="Q5132" s="118" t="s">
        <v>13619</v>
      </c>
      <c r="R5132" s="280">
        <v>540721036605</v>
      </c>
      <c r="S5132" s="118" t="s">
        <v>13620</v>
      </c>
      <c r="T5132" s="870">
        <v>42710</v>
      </c>
      <c r="U5132" s="871"/>
      <c r="V5132" s="870">
        <v>42725</v>
      </c>
      <c r="W5132" s="870">
        <v>42725</v>
      </c>
      <c r="X5132" s="916" t="s">
        <v>19877</v>
      </c>
      <c r="Y5132" s="725">
        <v>33000</v>
      </c>
      <c r="Z5132" s="118" t="s">
        <v>13619</v>
      </c>
      <c r="AA5132" s="280">
        <v>540721036605</v>
      </c>
    </row>
    <row r="5133" spans="1:27" ht="56.25">
      <c r="A5133" s="475" t="s">
        <v>30855</v>
      </c>
      <c r="B5133" s="1164" t="s">
        <v>2772</v>
      </c>
      <c r="C5133" s="407" t="s">
        <v>2773</v>
      </c>
      <c r="D5133" s="409" t="s">
        <v>261</v>
      </c>
      <c r="E5133" s="420" t="s">
        <v>19878</v>
      </c>
      <c r="F5133" s="407" t="s">
        <v>839</v>
      </c>
      <c r="G5133" s="870">
        <v>42696</v>
      </c>
      <c r="H5133" s="916" t="s">
        <v>19879</v>
      </c>
      <c r="I5133" s="871" t="s">
        <v>14703</v>
      </c>
      <c r="J5133" s="903">
        <v>2</v>
      </c>
      <c r="K5133" s="903">
        <v>2</v>
      </c>
      <c r="L5133" s="903"/>
      <c r="M5133" s="725">
        <v>1914870</v>
      </c>
      <c r="N5133" s="894">
        <v>1895720</v>
      </c>
      <c r="O5133" s="903">
        <f t="shared" si="172"/>
        <v>19150</v>
      </c>
      <c r="P5133" s="932">
        <f t="shared" si="173"/>
        <v>0.98999932110273803</v>
      </c>
      <c r="Q5133" s="118" t="s">
        <v>19655</v>
      </c>
      <c r="R5133" s="118">
        <v>4217130027</v>
      </c>
      <c r="S5133" s="118" t="s">
        <v>14666</v>
      </c>
      <c r="T5133" s="870">
        <v>42713</v>
      </c>
      <c r="U5133" s="871"/>
      <c r="V5133" s="870">
        <v>42732</v>
      </c>
      <c r="W5133" s="870">
        <v>42733</v>
      </c>
      <c r="X5133" s="916" t="s">
        <v>19880</v>
      </c>
      <c r="Y5133" s="725">
        <v>1895720</v>
      </c>
      <c r="Z5133" s="118" t="s">
        <v>19655</v>
      </c>
      <c r="AA5133" s="118">
        <v>4217130027</v>
      </c>
    </row>
    <row r="5134" spans="1:27" ht="56.25">
      <c r="A5134" s="475" t="s">
        <v>30856</v>
      </c>
      <c r="B5134" s="1164" t="s">
        <v>2772</v>
      </c>
      <c r="C5134" s="407" t="s">
        <v>2773</v>
      </c>
      <c r="D5134" s="409" t="s">
        <v>261</v>
      </c>
      <c r="E5134" s="420" t="s">
        <v>19881</v>
      </c>
      <c r="F5134" s="407" t="s">
        <v>839</v>
      </c>
      <c r="G5134" s="870">
        <v>42696</v>
      </c>
      <c r="H5134" s="916" t="s">
        <v>19882</v>
      </c>
      <c r="I5134" s="871" t="s">
        <v>19883</v>
      </c>
      <c r="J5134" s="903">
        <v>2</v>
      </c>
      <c r="K5134" s="903">
        <v>2</v>
      </c>
      <c r="L5134" s="903"/>
      <c r="M5134" s="725">
        <v>246255</v>
      </c>
      <c r="N5134" s="894">
        <v>199350</v>
      </c>
      <c r="O5134" s="903">
        <f t="shared" si="172"/>
        <v>46905</v>
      </c>
      <c r="P5134" s="932">
        <f t="shared" si="173"/>
        <v>0.80952671011756105</v>
      </c>
      <c r="Q5134" s="917" t="s">
        <v>13701</v>
      </c>
      <c r="R5134" s="917">
        <v>4217040736</v>
      </c>
      <c r="S5134" s="922" t="s">
        <v>19080</v>
      </c>
      <c r="T5134" s="870">
        <v>42713</v>
      </c>
      <c r="U5134" s="871"/>
      <c r="V5134" s="870">
        <v>42732</v>
      </c>
      <c r="W5134" s="870">
        <v>42733</v>
      </c>
      <c r="X5134" s="916" t="s">
        <v>19884</v>
      </c>
      <c r="Y5134" s="725">
        <v>199350</v>
      </c>
      <c r="Z5134" s="917" t="s">
        <v>13701</v>
      </c>
      <c r="AA5134" s="917">
        <v>4217040736</v>
      </c>
    </row>
    <row r="5135" spans="1:27" ht="45">
      <c r="A5135" s="475" t="s">
        <v>30857</v>
      </c>
      <c r="B5135" s="1164" t="s">
        <v>2772</v>
      </c>
      <c r="C5135" s="407" t="s">
        <v>2773</v>
      </c>
      <c r="D5135" s="409" t="s">
        <v>261</v>
      </c>
      <c r="E5135" s="420" t="s">
        <v>19885</v>
      </c>
      <c r="F5135" s="407" t="s">
        <v>839</v>
      </c>
      <c r="G5135" s="870">
        <v>42696</v>
      </c>
      <c r="H5135" s="916" t="s">
        <v>19886</v>
      </c>
      <c r="I5135" s="420" t="s">
        <v>19887</v>
      </c>
      <c r="J5135" s="903">
        <v>4</v>
      </c>
      <c r="K5135" s="903">
        <v>4</v>
      </c>
      <c r="L5135" s="903"/>
      <c r="M5135" s="725">
        <v>394590</v>
      </c>
      <c r="N5135" s="901">
        <v>240645.2</v>
      </c>
      <c r="O5135" s="903">
        <f t="shared" si="172"/>
        <v>153944.79999999999</v>
      </c>
      <c r="P5135" s="932">
        <f t="shared" si="173"/>
        <v>0.60986137509820326</v>
      </c>
      <c r="Q5135" s="118" t="s">
        <v>19610</v>
      </c>
      <c r="R5135" s="118">
        <v>7724737994</v>
      </c>
      <c r="S5135" s="118" t="s">
        <v>19888</v>
      </c>
      <c r="T5135" s="870">
        <v>42713</v>
      </c>
      <c r="U5135" s="871"/>
      <c r="V5135" s="870">
        <v>42733</v>
      </c>
      <c r="W5135" s="870">
        <v>42733</v>
      </c>
      <c r="X5135" s="916" t="s">
        <v>19886</v>
      </c>
      <c r="Y5135" s="725">
        <v>240645.2</v>
      </c>
      <c r="Z5135" s="118" t="s">
        <v>19610</v>
      </c>
      <c r="AA5135" s="118">
        <v>7724737994</v>
      </c>
    </row>
    <row r="5136" spans="1:27" ht="90">
      <c r="A5136" s="475" t="s">
        <v>30858</v>
      </c>
      <c r="B5136" s="1164" t="s">
        <v>2772</v>
      </c>
      <c r="C5136" s="407" t="s">
        <v>2773</v>
      </c>
      <c r="D5136" s="409" t="s">
        <v>261</v>
      </c>
      <c r="E5136" s="420" t="s">
        <v>19621</v>
      </c>
      <c r="F5136" s="407" t="s">
        <v>839</v>
      </c>
      <c r="G5136" s="870">
        <v>42696</v>
      </c>
      <c r="H5136" s="916" t="s">
        <v>19889</v>
      </c>
      <c r="I5136" s="420" t="s">
        <v>19890</v>
      </c>
      <c r="J5136" s="903">
        <v>3</v>
      </c>
      <c r="K5136" s="903">
        <v>3</v>
      </c>
      <c r="L5136" s="903"/>
      <c r="M5136" s="725">
        <v>910475.76</v>
      </c>
      <c r="N5136" s="894">
        <v>905923</v>
      </c>
      <c r="O5136" s="903">
        <f t="shared" si="172"/>
        <v>4552.7600000000093</v>
      </c>
      <c r="P5136" s="932">
        <f t="shared" si="173"/>
        <v>0.99499958131779365</v>
      </c>
      <c r="Q5136" s="118" t="s">
        <v>19852</v>
      </c>
      <c r="R5136" s="118">
        <v>4253034230</v>
      </c>
      <c r="S5136" s="118" t="s">
        <v>19559</v>
      </c>
      <c r="T5136" s="870">
        <v>42710</v>
      </c>
      <c r="U5136" s="871"/>
      <c r="V5136" s="870">
        <v>42725</v>
      </c>
      <c r="W5136" s="870">
        <v>42725</v>
      </c>
      <c r="X5136" s="916" t="s">
        <v>19891</v>
      </c>
      <c r="Y5136" s="725">
        <v>905923</v>
      </c>
      <c r="Z5136" s="118" t="s">
        <v>19852</v>
      </c>
      <c r="AA5136" s="118">
        <v>4253034230</v>
      </c>
    </row>
    <row r="5137" spans="1:27" ht="56.25">
      <c r="A5137" s="475" t="s">
        <v>30859</v>
      </c>
      <c r="B5137" s="1164" t="s">
        <v>2772</v>
      </c>
      <c r="C5137" s="407" t="s">
        <v>2773</v>
      </c>
      <c r="D5137" s="45" t="s">
        <v>272</v>
      </c>
      <c r="E5137" s="420" t="s">
        <v>19892</v>
      </c>
      <c r="F5137" s="407" t="s">
        <v>839</v>
      </c>
      <c r="G5137" s="870">
        <v>42696</v>
      </c>
      <c r="H5137" s="916" t="s">
        <v>19893</v>
      </c>
      <c r="I5137" s="871" t="s">
        <v>14722</v>
      </c>
      <c r="J5137" s="903">
        <v>1</v>
      </c>
      <c r="K5137" s="903">
        <v>1</v>
      </c>
      <c r="L5137" s="903"/>
      <c r="M5137" s="725">
        <v>63860.28</v>
      </c>
      <c r="N5137" s="894">
        <v>63540.34</v>
      </c>
      <c r="O5137" s="903">
        <f t="shared" si="172"/>
        <v>319.94000000000233</v>
      </c>
      <c r="P5137" s="932">
        <f t="shared" si="173"/>
        <v>0.99499000004384563</v>
      </c>
      <c r="Q5137" s="917" t="s">
        <v>14665</v>
      </c>
      <c r="R5137" s="917">
        <v>4217130027</v>
      </c>
      <c r="S5137" s="917" t="s">
        <v>14666</v>
      </c>
      <c r="T5137" s="870">
        <v>42706</v>
      </c>
      <c r="U5137" s="871"/>
      <c r="V5137" s="870">
        <v>42717</v>
      </c>
      <c r="W5137" s="870">
        <v>42718</v>
      </c>
      <c r="X5137" s="916" t="s">
        <v>19894</v>
      </c>
      <c r="Y5137" s="725">
        <v>63540.34</v>
      </c>
      <c r="Z5137" s="917" t="s">
        <v>14665</v>
      </c>
      <c r="AA5137" s="917">
        <v>4217130027</v>
      </c>
    </row>
    <row r="5138" spans="1:27" ht="56.25">
      <c r="A5138" s="475" t="s">
        <v>30860</v>
      </c>
      <c r="B5138" s="1164" t="s">
        <v>2772</v>
      </c>
      <c r="C5138" s="407" t="s">
        <v>2773</v>
      </c>
      <c r="D5138" s="409" t="s">
        <v>261</v>
      </c>
      <c r="E5138" s="420" t="s">
        <v>19895</v>
      </c>
      <c r="F5138" s="407" t="s">
        <v>839</v>
      </c>
      <c r="G5138" s="870">
        <v>42696</v>
      </c>
      <c r="H5138" s="916" t="s">
        <v>19896</v>
      </c>
      <c r="I5138" s="871" t="s">
        <v>13840</v>
      </c>
      <c r="J5138" s="903">
        <v>2</v>
      </c>
      <c r="K5138" s="903">
        <v>2</v>
      </c>
      <c r="L5138" s="903"/>
      <c r="M5138" s="725">
        <v>162552.5</v>
      </c>
      <c r="N5138" s="894">
        <v>110521</v>
      </c>
      <c r="O5138" s="903">
        <f t="shared" si="172"/>
        <v>52031.5</v>
      </c>
      <c r="P5138" s="932">
        <f t="shared" si="173"/>
        <v>0.67990956767813471</v>
      </c>
      <c r="Q5138" s="917" t="s">
        <v>14665</v>
      </c>
      <c r="R5138" s="917">
        <v>4217130027</v>
      </c>
      <c r="S5138" s="917" t="s">
        <v>14666</v>
      </c>
      <c r="T5138" s="870">
        <v>42713</v>
      </c>
      <c r="U5138" s="871"/>
      <c r="V5138" s="870">
        <v>42725</v>
      </c>
      <c r="W5138" s="870">
        <v>42726</v>
      </c>
      <c r="X5138" s="916" t="s">
        <v>19897</v>
      </c>
      <c r="Y5138" s="725">
        <v>110521</v>
      </c>
      <c r="Z5138" s="917" t="s">
        <v>14665</v>
      </c>
      <c r="AA5138" s="917">
        <v>4217130027</v>
      </c>
    </row>
    <row r="5139" spans="1:27" ht="56.25">
      <c r="A5139" s="475" t="s">
        <v>30861</v>
      </c>
      <c r="B5139" s="1164" t="s">
        <v>2772</v>
      </c>
      <c r="C5139" s="407" t="s">
        <v>2773</v>
      </c>
      <c r="D5139" s="45" t="s">
        <v>272</v>
      </c>
      <c r="E5139" s="420" t="s">
        <v>19898</v>
      </c>
      <c r="F5139" s="407" t="s">
        <v>839</v>
      </c>
      <c r="G5139" s="870">
        <v>42697</v>
      </c>
      <c r="H5139" s="916" t="s">
        <v>19899</v>
      </c>
      <c r="I5139" s="871" t="s">
        <v>19900</v>
      </c>
      <c r="J5139" s="903">
        <v>1</v>
      </c>
      <c r="K5139" s="903">
        <v>1</v>
      </c>
      <c r="L5139" s="903"/>
      <c r="M5139" s="894">
        <v>341037</v>
      </c>
      <c r="N5139" s="894">
        <v>339310.4</v>
      </c>
      <c r="O5139" s="903">
        <f t="shared" si="172"/>
        <v>1726.5999999999767</v>
      </c>
      <c r="P5139" s="932">
        <f t="shared" si="173"/>
        <v>0.99493720622689041</v>
      </c>
      <c r="Q5139" s="917" t="s">
        <v>14665</v>
      </c>
      <c r="R5139" s="917">
        <v>4217130027</v>
      </c>
      <c r="S5139" s="917" t="s">
        <v>14666</v>
      </c>
      <c r="T5139" s="870">
        <v>42706</v>
      </c>
      <c r="U5139" s="871"/>
      <c r="V5139" s="870">
        <v>42717</v>
      </c>
      <c r="W5139" s="870">
        <v>42718</v>
      </c>
      <c r="X5139" s="916" t="s">
        <v>19901</v>
      </c>
      <c r="Y5139" s="725">
        <v>339310.4</v>
      </c>
      <c r="Z5139" s="917" t="s">
        <v>14665</v>
      </c>
      <c r="AA5139" s="917">
        <v>4217130027</v>
      </c>
    </row>
    <row r="5140" spans="1:27" ht="78.75">
      <c r="A5140" s="475" t="s">
        <v>30862</v>
      </c>
      <c r="B5140" s="1164" t="s">
        <v>2772</v>
      </c>
      <c r="C5140" s="407" t="s">
        <v>2773</v>
      </c>
      <c r="D5140" s="45" t="s">
        <v>272</v>
      </c>
      <c r="E5140" s="420" t="s">
        <v>19902</v>
      </c>
      <c r="F5140" s="407" t="s">
        <v>839</v>
      </c>
      <c r="G5140" s="870">
        <v>42697</v>
      </c>
      <c r="H5140" s="916" t="s">
        <v>19903</v>
      </c>
      <c r="I5140" s="420" t="s">
        <v>19904</v>
      </c>
      <c r="J5140" s="903">
        <v>1</v>
      </c>
      <c r="K5140" s="903">
        <v>1</v>
      </c>
      <c r="L5140" s="903"/>
      <c r="M5140" s="894">
        <v>280600</v>
      </c>
      <c r="N5140" s="894">
        <v>280190</v>
      </c>
      <c r="O5140" s="903">
        <f t="shared" si="172"/>
        <v>410</v>
      </c>
      <c r="P5140" s="932">
        <f t="shared" si="173"/>
        <v>0.99853884533143267</v>
      </c>
      <c r="Q5140" s="917" t="s">
        <v>14116</v>
      </c>
      <c r="R5140" s="917">
        <v>4217103175</v>
      </c>
      <c r="S5140" s="917" t="s">
        <v>19169</v>
      </c>
      <c r="T5140" s="870">
        <v>42706</v>
      </c>
      <c r="U5140" s="871"/>
      <c r="V5140" s="870">
        <v>42717</v>
      </c>
      <c r="W5140" s="870">
        <v>42718</v>
      </c>
      <c r="X5140" s="916" t="s">
        <v>19905</v>
      </c>
      <c r="Y5140" s="725">
        <v>280190</v>
      </c>
      <c r="Z5140" s="917" t="s">
        <v>14116</v>
      </c>
      <c r="AA5140" s="917">
        <v>4217103175</v>
      </c>
    </row>
    <row r="5141" spans="1:27" ht="78.75">
      <c r="A5141" s="475" t="s">
        <v>30863</v>
      </c>
      <c r="B5141" s="1164" t="s">
        <v>2772</v>
      </c>
      <c r="C5141" s="407" t="s">
        <v>2773</v>
      </c>
      <c r="D5141" s="45" t="s">
        <v>272</v>
      </c>
      <c r="E5141" s="420" t="s">
        <v>19906</v>
      </c>
      <c r="F5141" s="407" t="s">
        <v>839</v>
      </c>
      <c r="G5141" s="870">
        <v>42697</v>
      </c>
      <c r="H5141" s="916" t="s">
        <v>19907</v>
      </c>
      <c r="I5141" s="871" t="s">
        <v>19908</v>
      </c>
      <c r="J5141" s="903">
        <v>1</v>
      </c>
      <c r="K5141" s="903">
        <v>1</v>
      </c>
      <c r="L5141" s="903"/>
      <c r="M5141" s="894">
        <v>364041.55</v>
      </c>
      <c r="N5141" s="894">
        <v>364041.55</v>
      </c>
      <c r="O5141" s="903">
        <f t="shared" si="172"/>
        <v>0</v>
      </c>
      <c r="P5141" s="932">
        <f t="shared" si="173"/>
        <v>1</v>
      </c>
      <c r="Q5141" s="118" t="s">
        <v>19909</v>
      </c>
      <c r="R5141" s="118">
        <v>4217065191</v>
      </c>
      <c r="S5141" s="118" t="s">
        <v>19910</v>
      </c>
      <c r="T5141" s="870">
        <v>42706</v>
      </c>
      <c r="U5141" s="871"/>
      <c r="V5141" s="870">
        <v>42717</v>
      </c>
      <c r="W5141" s="870">
        <v>42718</v>
      </c>
      <c r="X5141" s="916" t="s">
        <v>19911</v>
      </c>
      <c r="Y5141" s="725">
        <v>364041.55</v>
      </c>
      <c r="Z5141" s="118" t="s">
        <v>19909</v>
      </c>
      <c r="AA5141" s="118">
        <v>4217065191</v>
      </c>
    </row>
    <row r="5142" spans="1:27" ht="90">
      <c r="A5142" s="475" t="s">
        <v>30864</v>
      </c>
      <c r="B5142" s="1164" t="s">
        <v>2772</v>
      </c>
      <c r="C5142" s="407" t="s">
        <v>2773</v>
      </c>
      <c r="D5142" s="409" t="s">
        <v>261</v>
      </c>
      <c r="E5142" s="420" t="s">
        <v>19912</v>
      </c>
      <c r="F5142" s="407" t="s">
        <v>839</v>
      </c>
      <c r="G5142" s="870">
        <v>42697</v>
      </c>
      <c r="H5142" s="916" t="s">
        <v>19913</v>
      </c>
      <c r="I5142" s="871" t="s">
        <v>19699</v>
      </c>
      <c r="J5142" s="903">
        <v>4</v>
      </c>
      <c r="K5142" s="903">
        <v>4</v>
      </c>
      <c r="L5142" s="903"/>
      <c r="M5142" s="894">
        <v>516789.4</v>
      </c>
      <c r="N5142" s="894">
        <v>382421.4</v>
      </c>
      <c r="O5142" s="903">
        <f t="shared" si="172"/>
        <v>134368</v>
      </c>
      <c r="P5142" s="932">
        <f t="shared" si="173"/>
        <v>0.73999466707327977</v>
      </c>
      <c r="Q5142" s="118" t="s">
        <v>19914</v>
      </c>
      <c r="R5142" s="118">
        <v>6147011500</v>
      </c>
      <c r="S5142" s="118" t="s">
        <v>19915</v>
      </c>
      <c r="T5142" s="870">
        <v>42713</v>
      </c>
      <c r="U5142" s="871"/>
      <c r="V5142" s="870">
        <v>42725</v>
      </c>
      <c r="W5142" s="870">
        <v>42726</v>
      </c>
      <c r="X5142" s="916" t="s">
        <v>19916</v>
      </c>
      <c r="Y5142" s="725">
        <v>382421.4</v>
      </c>
      <c r="Z5142" s="118" t="s">
        <v>19914</v>
      </c>
      <c r="AA5142" s="118">
        <v>6147011500</v>
      </c>
    </row>
    <row r="5143" spans="1:27" ht="56.25">
      <c r="A5143" s="475" t="s">
        <v>30865</v>
      </c>
      <c r="B5143" s="1164" t="s">
        <v>2772</v>
      </c>
      <c r="C5143" s="407" t="s">
        <v>2773</v>
      </c>
      <c r="D5143" s="409" t="s">
        <v>261</v>
      </c>
      <c r="E5143" s="420" t="s">
        <v>19912</v>
      </c>
      <c r="F5143" s="407" t="s">
        <v>839</v>
      </c>
      <c r="G5143" s="870">
        <v>42697</v>
      </c>
      <c r="H5143" s="916" t="s">
        <v>19917</v>
      </c>
      <c r="I5143" s="871" t="s">
        <v>19699</v>
      </c>
      <c r="J5143" s="903">
        <v>4</v>
      </c>
      <c r="K5143" s="903">
        <v>4</v>
      </c>
      <c r="L5143" s="903"/>
      <c r="M5143" s="894">
        <v>396361.25</v>
      </c>
      <c r="N5143" s="894">
        <v>307171.19</v>
      </c>
      <c r="O5143" s="903">
        <f t="shared" si="172"/>
        <v>89190.06</v>
      </c>
      <c r="P5143" s="932">
        <f t="shared" si="173"/>
        <v>0.77497785164417565</v>
      </c>
      <c r="Q5143" s="118" t="s">
        <v>19918</v>
      </c>
      <c r="R5143" s="118">
        <v>4238024157</v>
      </c>
      <c r="S5143" s="118" t="s">
        <v>19919</v>
      </c>
      <c r="T5143" s="870">
        <v>42713</v>
      </c>
      <c r="U5143" s="871"/>
      <c r="V5143" s="870">
        <v>42726</v>
      </c>
      <c r="W5143" s="870">
        <v>42727</v>
      </c>
      <c r="X5143" s="916" t="s">
        <v>19920</v>
      </c>
      <c r="Y5143" s="725">
        <v>396361.25</v>
      </c>
      <c r="Z5143" s="118" t="s">
        <v>19918</v>
      </c>
      <c r="AA5143" s="118">
        <v>4238024157</v>
      </c>
    </row>
    <row r="5144" spans="1:27" ht="45">
      <c r="A5144" s="475" t="s">
        <v>30866</v>
      </c>
      <c r="B5144" s="1164" t="s">
        <v>2772</v>
      </c>
      <c r="C5144" s="407" t="s">
        <v>2773</v>
      </c>
      <c r="D5144" s="409" t="s">
        <v>261</v>
      </c>
      <c r="E5144" s="420" t="s">
        <v>19921</v>
      </c>
      <c r="F5144" s="407" t="s">
        <v>839</v>
      </c>
      <c r="G5144" s="870">
        <v>42697</v>
      </c>
      <c r="H5144" s="916" t="s">
        <v>19922</v>
      </c>
      <c r="I5144" s="871" t="s">
        <v>19923</v>
      </c>
      <c r="J5144" s="903">
        <v>2</v>
      </c>
      <c r="K5144" s="903">
        <v>2</v>
      </c>
      <c r="L5144" s="903"/>
      <c r="M5144" s="894">
        <v>46061.33</v>
      </c>
      <c r="N5144" s="894">
        <v>45600.71</v>
      </c>
      <c r="O5144" s="903">
        <f t="shared" si="172"/>
        <v>460.62000000000262</v>
      </c>
      <c r="P5144" s="932">
        <f t="shared" si="173"/>
        <v>0.98999985454175976</v>
      </c>
      <c r="Q5144" s="118" t="s">
        <v>19924</v>
      </c>
      <c r="R5144" s="118">
        <v>253031656</v>
      </c>
      <c r="S5144" s="118" t="s">
        <v>19925</v>
      </c>
      <c r="T5144" s="870">
        <v>42713</v>
      </c>
      <c r="U5144" s="871"/>
      <c r="V5144" s="870">
        <v>42726</v>
      </c>
      <c r="W5144" s="870">
        <v>42726</v>
      </c>
      <c r="X5144" s="916" t="s">
        <v>19926</v>
      </c>
      <c r="Y5144" s="725">
        <v>45600.71</v>
      </c>
      <c r="Z5144" s="118" t="s">
        <v>19924</v>
      </c>
      <c r="AA5144" s="118">
        <v>253031656</v>
      </c>
    </row>
    <row r="5145" spans="1:27" ht="78.75">
      <c r="A5145" s="475" t="s">
        <v>30867</v>
      </c>
      <c r="B5145" s="1164" t="s">
        <v>2772</v>
      </c>
      <c r="C5145" s="407" t="s">
        <v>2773</v>
      </c>
      <c r="D5145" s="409" t="s">
        <v>261</v>
      </c>
      <c r="E5145" s="420" t="s">
        <v>19927</v>
      </c>
      <c r="F5145" s="407" t="s">
        <v>839</v>
      </c>
      <c r="G5145" s="870">
        <v>42697</v>
      </c>
      <c r="H5145" s="916" t="s">
        <v>19928</v>
      </c>
      <c r="I5145" s="420" t="s">
        <v>19929</v>
      </c>
      <c r="J5145" s="903">
        <v>2</v>
      </c>
      <c r="K5145" s="903">
        <v>2</v>
      </c>
      <c r="L5145" s="903"/>
      <c r="M5145" s="725">
        <v>697900</v>
      </c>
      <c r="N5145" s="894">
        <v>683941.5</v>
      </c>
      <c r="O5145" s="903">
        <f t="shared" si="172"/>
        <v>13958.5</v>
      </c>
      <c r="P5145" s="932">
        <f t="shared" si="173"/>
        <v>0.97999928356498067</v>
      </c>
      <c r="Q5145" s="118" t="s">
        <v>14066</v>
      </c>
      <c r="R5145" s="118">
        <v>4409005012</v>
      </c>
      <c r="S5145" s="118" t="s">
        <v>19930</v>
      </c>
      <c r="T5145" s="870">
        <v>42716</v>
      </c>
      <c r="U5145" s="871"/>
      <c r="V5145" s="870">
        <v>42733</v>
      </c>
      <c r="W5145" s="870">
        <v>42733</v>
      </c>
      <c r="X5145" s="916" t="s">
        <v>19928</v>
      </c>
      <c r="Y5145" s="725">
        <v>683941.5</v>
      </c>
      <c r="Z5145" s="118" t="s">
        <v>14066</v>
      </c>
      <c r="AA5145" s="118">
        <v>4409005012</v>
      </c>
    </row>
    <row r="5146" spans="1:27" ht="67.5">
      <c r="A5146" s="475" t="s">
        <v>30868</v>
      </c>
      <c r="B5146" s="1164" t="s">
        <v>2772</v>
      </c>
      <c r="C5146" s="407" t="s">
        <v>2773</v>
      </c>
      <c r="D5146" s="409" t="s">
        <v>261</v>
      </c>
      <c r="E5146" s="420" t="s">
        <v>19931</v>
      </c>
      <c r="F5146" s="407" t="s">
        <v>839</v>
      </c>
      <c r="G5146" s="870">
        <v>42698</v>
      </c>
      <c r="H5146" s="916" t="s">
        <v>19932</v>
      </c>
      <c r="I5146" s="871" t="s">
        <v>13372</v>
      </c>
      <c r="J5146" s="903">
        <v>4</v>
      </c>
      <c r="K5146" s="903">
        <v>4</v>
      </c>
      <c r="L5146" s="903"/>
      <c r="M5146" s="725">
        <v>19905</v>
      </c>
      <c r="N5146" s="894">
        <v>5059.68</v>
      </c>
      <c r="O5146" s="903">
        <f t="shared" si="172"/>
        <v>14845.32</v>
      </c>
      <c r="P5146" s="932">
        <f t="shared" si="173"/>
        <v>0.25419140919366995</v>
      </c>
      <c r="Q5146" s="118" t="s">
        <v>19933</v>
      </c>
      <c r="R5146" s="118">
        <v>7203013907</v>
      </c>
      <c r="S5146" s="118" t="s">
        <v>19934</v>
      </c>
      <c r="T5146" s="870">
        <v>42716</v>
      </c>
      <c r="U5146" s="871"/>
      <c r="V5146" s="870">
        <v>42732</v>
      </c>
      <c r="W5146" s="870">
        <v>42733</v>
      </c>
      <c r="X5146" s="916" t="s">
        <v>19935</v>
      </c>
      <c r="Y5146" s="725">
        <v>5059.68</v>
      </c>
      <c r="Z5146" s="118" t="s">
        <v>19933</v>
      </c>
      <c r="AA5146" s="409">
        <v>7203013907</v>
      </c>
    </row>
    <row r="5147" spans="1:27" ht="56.25">
      <c r="A5147" s="475" t="s">
        <v>30869</v>
      </c>
      <c r="B5147" s="1164" t="s">
        <v>2772</v>
      </c>
      <c r="C5147" s="407" t="s">
        <v>2773</v>
      </c>
      <c r="D5147" s="409" t="s">
        <v>261</v>
      </c>
      <c r="E5147" s="420" t="s">
        <v>19936</v>
      </c>
      <c r="F5147" s="407" t="s">
        <v>839</v>
      </c>
      <c r="G5147" s="870">
        <v>42698</v>
      </c>
      <c r="H5147" s="916" t="s">
        <v>19937</v>
      </c>
      <c r="I5147" s="871" t="s">
        <v>14717</v>
      </c>
      <c r="J5147" s="903">
        <v>7</v>
      </c>
      <c r="K5147" s="903">
        <v>7</v>
      </c>
      <c r="L5147" s="903"/>
      <c r="M5147" s="725">
        <v>1266384.19</v>
      </c>
      <c r="N5147" s="894">
        <v>655620</v>
      </c>
      <c r="O5147" s="903">
        <f t="shared" si="172"/>
        <v>610764.18999999994</v>
      </c>
      <c r="P5147" s="932">
        <f t="shared" si="173"/>
        <v>0.51771019030172827</v>
      </c>
      <c r="Q5147" s="118" t="s">
        <v>19938</v>
      </c>
      <c r="R5147" s="118">
        <v>7716017505</v>
      </c>
      <c r="S5147" s="118" t="s">
        <v>19939</v>
      </c>
      <c r="T5147" s="870">
        <v>42716</v>
      </c>
      <c r="U5147" s="871"/>
      <c r="V5147" s="870">
        <v>42732</v>
      </c>
      <c r="W5147" s="870">
        <v>42733</v>
      </c>
      <c r="X5147" s="916" t="s">
        <v>19940</v>
      </c>
      <c r="Y5147" s="725">
        <v>655620</v>
      </c>
      <c r="Z5147" s="118" t="s">
        <v>19938</v>
      </c>
      <c r="AA5147" s="409">
        <v>7716017505</v>
      </c>
    </row>
    <row r="5148" spans="1:27" ht="90">
      <c r="A5148" s="475" t="s">
        <v>30870</v>
      </c>
      <c r="B5148" s="1164" t="s">
        <v>2772</v>
      </c>
      <c r="C5148" s="407" t="s">
        <v>2773</v>
      </c>
      <c r="D5148" s="45" t="s">
        <v>272</v>
      </c>
      <c r="E5148" s="420" t="s">
        <v>19941</v>
      </c>
      <c r="F5148" s="407" t="s">
        <v>839</v>
      </c>
      <c r="G5148" s="870">
        <v>42698</v>
      </c>
      <c r="H5148" s="916" t="s">
        <v>19942</v>
      </c>
      <c r="I5148" s="871" t="s">
        <v>19943</v>
      </c>
      <c r="J5148" s="903">
        <v>1</v>
      </c>
      <c r="K5148" s="903">
        <v>1</v>
      </c>
      <c r="L5148" s="903"/>
      <c r="M5148" s="725">
        <v>1506846</v>
      </c>
      <c r="N5148" s="894">
        <v>1506846</v>
      </c>
      <c r="O5148" s="903">
        <f t="shared" si="172"/>
        <v>0</v>
      </c>
      <c r="P5148" s="932">
        <f t="shared" si="173"/>
        <v>1</v>
      </c>
      <c r="Q5148" s="917" t="s">
        <v>13701</v>
      </c>
      <c r="R5148" s="917">
        <v>4217040736</v>
      </c>
      <c r="S5148" s="922" t="s">
        <v>19080</v>
      </c>
      <c r="T5148" s="870">
        <v>42710</v>
      </c>
      <c r="U5148" s="871"/>
      <c r="V5148" s="870">
        <v>42725</v>
      </c>
      <c r="W5148" s="870">
        <v>42726</v>
      </c>
      <c r="X5148" s="916" t="s">
        <v>19944</v>
      </c>
      <c r="Y5148" s="725">
        <v>1506846</v>
      </c>
      <c r="Z5148" s="917" t="s">
        <v>13701</v>
      </c>
      <c r="AA5148" s="917">
        <v>4217040736</v>
      </c>
    </row>
    <row r="5149" spans="1:27" ht="101.25">
      <c r="A5149" s="475" t="s">
        <v>30871</v>
      </c>
      <c r="B5149" s="1164" t="s">
        <v>2772</v>
      </c>
      <c r="C5149" s="407" t="s">
        <v>2773</v>
      </c>
      <c r="D5149" s="409" t="s">
        <v>261</v>
      </c>
      <c r="E5149" s="420" t="s">
        <v>19945</v>
      </c>
      <c r="F5149" s="407" t="s">
        <v>839</v>
      </c>
      <c r="G5149" s="870">
        <v>42698</v>
      </c>
      <c r="H5149" s="916" t="s">
        <v>19946</v>
      </c>
      <c r="I5149" s="420" t="s">
        <v>19947</v>
      </c>
      <c r="J5149" s="903">
        <v>2</v>
      </c>
      <c r="K5149" s="903">
        <v>2</v>
      </c>
      <c r="L5149" s="903"/>
      <c r="M5149" s="725">
        <v>71438.7</v>
      </c>
      <c r="N5149" s="894">
        <v>70081.509999999995</v>
      </c>
      <c r="O5149" s="903">
        <f t="shared" si="172"/>
        <v>1357.1900000000023</v>
      </c>
      <c r="P5149" s="932">
        <f t="shared" si="173"/>
        <v>0.98100203391159135</v>
      </c>
      <c r="Q5149" s="118" t="s">
        <v>19948</v>
      </c>
      <c r="R5149" s="118">
        <v>2464000090</v>
      </c>
      <c r="S5149" s="118" t="s">
        <v>19949</v>
      </c>
      <c r="T5149" s="870">
        <v>42716</v>
      </c>
      <c r="U5149" s="871"/>
      <c r="V5149" s="870">
        <v>42732</v>
      </c>
      <c r="W5149" s="870">
        <v>42732</v>
      </c>
      <c r="X5149" s="916" t="s">
        <v>19946</v>
      </c>
      <c r="Y5149" s="725">
        <v>70081.509999999995</v>
      </c>
      <c r="Z5149" s="118" t="s">
        <v>19948</v>
      </c>
      <c r="AA5149" s="118">
        <v>2464000090</v>
      </c>
    </row>
    <row r="5150" spans="1:27" ht="67.5">
      <c r="A5150" s="475" t="s">
        <v>30872</v>
      </c>
      <c r="B5150" s="1164" t="s">
        <v>2772</v>
      </c>
      <c r="C5150" s="407" t="s">
        <v>2773</v>
      </c>
      <c r="D5150" s="45" t="s">
        <v>272</v>
      </c>
      <c r="E5150" s="420" t="s">
        <v>19950</v>
      </c>
      <c r="F5150" s="407" t="s">
        <v>839</v>
      </c>
      <c r="G5150" s="870">
        <v>42698</v>
      </c>
      <c r="H5150" s="916" t="s">
        <v>19951</v>
      </c>
      <c r="I5150" s="871" t="s">
        <v>582</v>
      </c>
      <c r="J5150" s="903">
        <v>1</v>
      </c>
      <c r="K5150" s="903">
        <v>1</v>
      </c>
      <c r="L5150" s="903"/>
      <c r="M5150" s="725">
        <v>165486.94</v>
      </c>
      <c r="N5150" s="894">
        <v>165486.94</v>
      </c>
      <c r="O5150" s="903">
        <f t="shared" si="172"/>
        <v>0</v>
      </c>
      <c r="P5150" s="932">
        <f t="shared" si="173"/>
        <v>1</v>
      </c>
      <c r="Q5150" s="118" t="s">
        <v>3384</v>
      </c>
      <c r="R5150" s="118">
        <v>4205307706</v>
      </c>
      <c r="S5150" s="118" t="s">
        <v>19952</v>
      </c>
      <c r="T5150" s="870">
        <v>42710</v>
      </c>
      <c r="U5150" s="871"/>
      <c r="V5150" s="870">
        <v>42727</v>
      </c>
      <c r="W5150" s="870">
        <v>42727</v>
      </c>
      <c r="X5150" s="916" t="s">
        <v>19953</v>
      </c>
      <c r="Y5150" s="725">
        <v>165486.94</v>
      </c>
      <c r="Z5150" s="118" t="s">
        <v>3384</v>
      </c>
      <c r="AA5150" s="118">
        <v>4205307706</v>
      </c>
    </row>
    <row r="5151" spans="1:27" ht="67.5">
      <c r="A5151" s="475" t="s">
        <v>30873</v>
      </c>
      <c r="B5151" s="1164" t="s">
        <v>2772</v>
      </c>
      <c r="C5151" s="407" t="s">
        <v>2773</v>
      </c>
      <c r="D5151" s="409" t="s">
        <v>261</v>
      </c>
      <c r="E5151" s="420" t="s">
        <v>19954</v>
      </c>
      <c r="F5151" s="407" t="s">
        <v>839</v>
      </c>
      <c r="G5151" s="870">
        <v>42698</v>
      </c>
      <c r="H5151" s="916" t="s">
        <v>19955</v>
      </c>
      <c r="I5151" s="871" t="s">
        <v>19956</v>
      </c>
      <c r="J5151" s="903">
        <v>4</v>
      </c>
      <c r="K5151" s="903">
        <v>4</v>
      </c>
      <c r="L5151" s="903"/>
      <c r="M5151" s="725">
        <v>418567.31</v>
      </c>
      <c r="N5151" s="894">
        <v>163240.43</v>
      </c>
      <c r="O5151" s="903">
        <f t="shared" si="172"/>
        <v>255326.88</v>
      </c>
      <c r="P5151" s="932">
        <f t="shared" si="173"/>
        <v>0.38999803878616318</v>
      </c>
      <c r="Q5151" s="118" t="s">
        <v>3384</v>
      </c>
      <c r="R5151" s="118">
        <v>4205307706</v>
      </c>
      <c r="S5151" s="118" t="s">
        <v>19952</v>
      </c>
      <c r="T5151" s="870">
        <v>42716</v>
      </c>
      <c r="U5151" s="871"/>
      <c r="V5151" s="870">
        <v>42732</v>
      </c>
      <c r="W5151" s="870">
        <v>42733</v>
      </c>
      <c r="X5151" s="916" t="s">
        <v>19957</v>
      </c>
      <c r="Y5151" s="725">
        <v>163240.43</v>
      </c>
      <c r="Z5151" s="118" t="s">
        <v>3384</v>
      </c>
      <c r="AA5151" s="118">
        <v>4205307706</v>
      </c>
    </row>
    <row r="5152" spans="1:27" ht="90">
      <c r="A5152" s="475" t="s">
        <v>30874</v>
      </c>
      <c r="B5152" s="1164" t="s">
        <v>2772</v>
      </c>
      <c r="C5152" s="407" t="s">
        <v>2773</v>
      </c>
      <c r="D5152" s="45" t="s">
        <v>272</v>
      </c>
      <c r="E5152" s="420" t="s">
        <v>19958</v>
      </c>
      <c r="F5152" s="407" t="s">
        <v>839</v>
      </c>
      <c r="G5152" s="870">
        <v>42698</v>
      </c>
      <c r="H5152" s="916" t="s">
        <v>19959</v>
      </c>
      <c r="I5152" s="871" t="s">
        <v>19943</v>
      </c>
      <c r="J5152" s="903">
        <v>1</v>
      </c>
      <c r="K5152" s="903">
        <v>1</v>
      </c>
      <c r="L5152" s="903"/>
      <c r="M5152" s="725">
        <v>2416882.33</v>
      </c>
      <c r="N5152" s="894">
        <v>2416882.33</v>
      </c>
      <c r="O5152" s="903">
        <f t="shared" si="172"/>
        <v>0</v>
      </c>
      <c r="P5152" s="932">
        <f t="shared" si="173"/>
        <v>1</v>
      </c>
      <c r="Q5152" s="118" t="s">
        <v>19960</v>
      </c>
      <c r="R5152" s="118">
        <v>4217074647</v>
      </c>
      <c r="S5152" s="118" t="s">
        <v>19961</v>
      </c>
      <c r="T5152" s="870">
        <v>42710</v>
      </c>
      <c r="U5152" s="871"/>
      <c r="V5152" s="870">
        <v>42725</v>
      </c>
      <c r="W5152" s="870">
        <v>42726</v>
      </c>
      <c r="X5152" s="916" t="s">
        <v>19962</v>
      </c>
      <c r="Y5152" s="725">
        <v>2416882.33</v>
      </c>
      <c r="Z5152" s="118" t="s">
        <v>19960</v>
      </c>
      <c r="AA5152" s="118">
        <v>4217074647</v>
      </c>
    </row>
    <row r="5153" spans="1:27" ht="56.25">
      <c r="A5153" s="475" t="s">
        <v>30875</v>
      </c>
      <c r="B5153" s="1164" t="s">
        <v>2772</v>
      </c>
      <c r="C5153" s="407" t="s">
        <v>2773</v>
      </c>
      <c r="D5153" s="45" t="s">
        <v>272</v>
      </c>
      <c r="E5153" s="420" t="s">
        <v>19963</v>
      </c>
      <c r="F5153" s="407" t="s">
        <v>839</v>
      </c>
      <c r="G5153" s="870">
        <v>42699</v>
      </c>
      <c r="H5153" s="916" t="s">
        <v>19964</v>
      </c>
      <c r="I5153" s="871" t="s">
        <v>19965</v>
      </c>
      <c r="J5153" s="903">
        <v>1</v>
      </c>
      <c r="K5153" s="903">
        <v>1</v>
      </c>
      <c r="L5153" s="903"/>
      <c r="M5153" s="725">
        <v>34659.1</v>
      </c>
      <c r="N5153" s="894">
        <v>32357.599999999999</v>
      </c>
      <c r="O5153" s="725">
        <f t="shared" si="172"/>
        <v>2301.5</v>
      </c>
      <c r="P5153" s="932">
        <f t="shared" si="173"/>
        <v>0.93359608299119135</v>
      </c>
      <c r="Q5153" s="118" t="s">
        <v>19966</v>
      </c>
      <c r="R5153" s="118">
        <v>6646015620</v>
      </c>
      <c r="S5153" s="118" t="s">
        <v>19967</v>
      </c>
      <c r="T5153" s="870">
        <v>42706</v>
      </c>
      <c r="U5153" s="871"/>
      <c r="V5153" s="870">
        <v>42713</v>
      </c>
      <c r="W5153" s="870">
        <v>42713</v>
      </c>
      <c r="X5153" s="916" t="s">
        <v>19968</v>
      </c>
      <c r="Y5153" s="725">
        <v>32357</v>
      </c>
      <c r="Z5153" s="118" t="s">
        <v>19966</v>
      </c>
      <c r="AA5153" s="118">
        <v>6646015620</v>
      </c>
    </row>
    <row r="5154" spans="1:27" ht="90">
      <c r="A5154" s="475" t="s">
        <v>30876</v>
      </c>
      <c r="B5154" s="1164" t="s">
        <v>2772</v>
      </c>
      <c r="C5154" s="407" t="s">
        <v>2773</v>
      </c>
      <c r="D5154" s="409" t="s">
        <v>261</v>
      </c>
      <c r="E5154" s="420" t="s">
        <v>19969</v>
      </c>
      <c r="F5154" s="407" t="s">
        <v>839</v>
      </c>
      <c r="G5154" s="870">
        <v>42699</v>
      </c>
      <c r="H5154" s="916" t="s">
        <v>19970</v>
      </c>
      <c r="I5154" s="871" t="s">
        <v>13372</v>
      </c>
      <c r="J5154" s="903">
        <v>2</v>
      </c>
      <c r="K5154" s="903">
        <v>2</v>
      </c>
      <c r="L5154" s="903"/>
      <c r="M5154" s="725">
        <v>539476</v>
      </c>
      <c r="N5154" s="894">
        <v>536778</v>
      </c>
      <c r="O5154" s="903">
        <f t="shared" si="172"/>
        <v>2698</v>
      </c>
      <c r="P5154" s="932">
        <f t="shared" si="173"/>
        <v>0.99499885073664074</v>
      </c>
      <c r="Q5154" s="118" t="s">
        <v>19852</v>
      </c>
      <c r="R5154" s="118">
        <v>4253034230</v>
      </c>
      <c r="S5154" s="118" t="s">
        <v>19559</v>
      </c>
      <c r="T5154" s="870">
        <v>42713</v>
      </c>
      <c r="U5154" s="871"/>
      <c r="V5154" s="870">
        <v>42727</v>
      </c>
      <c r="W5154" s="870">
        <v>42727</v>
      </c>
      <c r="X5154" s="916" t="s">
        <v>19971</v>
      </c>
      <c r="Y5154" s="725">
        <v>536778</v>
      </c>
      <c r="Z5154" s="118" t="s">
        <v>19852</v>
      </c>
      <c r="AA5154" s="118">
        <v>4253034230</v>
      </c>
    </row>
    <row r="5155" spans="1:27" ht="78.75">
      <c r="A5155" s="475" t="s">
        <v>30877</v>
      </c>
      <c r="B5155" s="1164" t="s">
        <v>2772</v>
      </c>
      <c r="C5155" s="407" t="s">
        <v>2773</v>
      </c>
      <c r="D5155" s="45" t="s">
        <v>272</v>
      </c>
      <c r="E5155" s="420" t="s">
        <v>19972</v>
      </c>
      <c r="F5155" s="407" t="s">
        <v>839</v>
      </c>
      <c r="G5155" s="870">
        <v>42699</v>
      </c>
      <c r="H5155" s="916" t="s">
        <v>19973</v>
      </c>
      <c r="I5155" s="420" t="s">
        <v>19974</v>
      </c>
      <c r="J5155" s="903">
        <v>1</v>
      </c>
      <c r="K5155" s="903">
        <v>1</v>
      </c>
      <c r="L5155" s="903"/>
      <c r="M5155" s="725">
        <v>788371.75</v>
      </c>
      <c r="N5155" s="894">
        <v>784354.25</v>
      </c>
      <c r="O5155" s="903">
        <f t="shared" si="172"/>
        <v>4017.5</v>
      </c>
      <c r="P5155" s="932">
        <f t="shared" si="173"/>
        <v>0.99490405382993496</v>
      </c>
      <c r="Q5155" s="917" t="s">
        <v>14116</v>
      </c>
      <c r="R5155" s="917">
        <v>4217103175</v>
      </c>
      <c r="S5155" s="917" t="s">
        <v>19169</v>
      </c>
      <c r="T5155" s="870">
        <v>42712</v>
      </c>
      <c r="U5155" s="871"/>
      <c r="V5155" s="870">
        <v>42726</v>
      </c>
      <c r="W5155" s="870">
        <v>42727</v>
      </c>
      <c r="X5155" s="916" t="s">
        <v>19975</v>
      </c>
      <c r="Y5155" s="725">
        <v>784354.25</v>
      </c>
      <c r="Z5155" s="917" t="s">
        <v>14116</v>
      </c>
      <c r="AA5155" s="917">
        <v>4217103175</v>
      </c>
    </row>
    <row r="5156" spans="1:27" ht="78.75">
      <c r="A5156" s="475" t="s">
        <v>30878</v>
      </c>
      <c r="B5156" s="1164" t="s">
        <v>2772</v>
      </c>
      <c r="C5156" s="407" t="s">
        <v>2773</v>
      </c>
      <c r="D5156" s="45" t="s">
        <v>272</v>
      </c>
      <c r="E5156" s="420" t="s">
        <v>19976</v>
      </c>
      <c r="F5156" s="407" t="s">
        <v>839</v>
      </c>
      <c r="G5156" s="870">
        <v>42699</v>
      </c>
      <c r="H5156" s="916" t="s">
        <v>19977</v>
      </c>
      <c r="I5156" s="871" t="s">
        <v>13372</v>
      </c>
      <c r="J5156" s="903">
        <v>1</v>
      </c>
      <c r="K5156" s="903">
        <v>1</v>
      </c>
      <c r="L5156" s="903"/>
      <c r="M5156" s="725">
        <v>123225</v>
      </c>
      <c r="N5156" s="894">
        <v>122400</v>
      </c>
      <c r="O5156" s="903">
        <f t="shared" si="172"/>
        <v>825</v>
      </c>
      <c r="P5156" s="932">
        <f t="shared" si="173"/>
        <v>0.99330493000608644</v>
      </c>
      <c r="Q5156" s="917" t="s">
        <v>14116</v>
      </c>
      <c r="R5156" s="917">
        <v>4217103175</v>
      </c>
      <c r="S5156" s="917" t="s">
        <v>19169</v>
      </c>
      <c r="T5156" s="870">
        <v>42709</v>
      </c>
      <c r="U5156" s="871"/>
      <c r="V5156" s="870">
        <v>42720</v>
      </c>
      <c r="W5156" s="870">
        <v>42720</v>
      </c>
      <c r="X5156" s="916" t="s">
        <v>19978</v>
      </c>
      <c r="Y5156" s="725">
        <v>122400</v>
      </c>
      <c r="Z5156" s="917" t="s">
        <v>14116</v>
      </c>
      <c r="AA5156" s="917">
        <v>4217103175</v>
      </c>
    </row>
    <row r="5157" spans="1:27" ht="45">
      <c r="A5157" s="475" t="s">
        <v>30879</v>
      </c>
      <c r="B5157" s="1164" t="s">
        <v>2772</v>
      </c>
      <c r="C5157" s="407" t="s">
        <v>2773</v>
      </c>
      <c r="D5157" s="409" t="s">
        <v>261</v>
      </c>
      <c r="E5157" s="420" t="s">
        <v>19979</v>
      </c>
      <c r="F5157" s="407" t="s">
        <v>839</v>
      </c>
      <c r="G5157" s="870">
        <v>42699</v>
      </c>
      <c r="H5157" s="916" t="s">
        <v>19980</v>
      </c>
      <c r="I5157" s="871" t="s">
        <v>19981</v>
      </c>
      <c r="J5157" s="903">
        <v>3</v>
      </c>
      <c r="K5157" s="903">
        <v>3</v>
      </c>
      <c r="L5157" s="903"/>
      <c r="M5157" s="725">
        <v>811262.6</v>
      </c>
      <c r="N5157" s="894">
        <v>422432.36</v>
      </c>
      <c r="O5157" s="903">
        <f t="shared" si="172"/>
        <v>388830.24</v>
      </c>
      <c r="P5157" s="932">
        <f t="shared" si="173"/>
        <v>0.52070976771269872</v>
      </c>
      <c r="Q5157" s="927" t="s">
        <v>13263</v>
      </c>
      <c r="R5157" s="917">
        <v>5408130693</v>
      </c>
      <c r="S5157" s="917" t="s">
        <v>19121</v>
      </c>
      <c r="T5157" s="870">
        <v>42713</v>
      </c>
      <c r="U5157" s="871"/>
      <c r="V5157" s="870">
        <v>42727</v>
      </c>
      <c r="W5157" s="870">
        <v>42727</v>
      </c>
      <c r="X5157" s="916" t="s">
        <v>19982</v>
      </c>
      <c r="Y5157" s="725">
        <v>422532.36</v>
      </c>
      <c r="Z5157" s="927" t="s">
        <v>13263</v>
      </c>
      <c r="AA5157" s="917">
        <v>5408130693</v>
      </c>
    </row>
    <row r="5158" spans="1:27" ht="56.25">
      <c r="A5158" s="475" t="s">
        <v>30880</v>
      </c>
      <c r="B5158" s="1164" t="s">
        <v>2772</v>
      </c>
      <c r="C5158" s="407" t="s">
        <v>2773</v>
      </c>
      <c r="D5158" s="409" t="s">
        <v>261</v>
      </c>
      <c r="E5158" s="420" t="s">
        <v>19979</v>
      </c>
      <c r="F5158" s="407" t="s">
        <v>839</v>
      </c>
      <c r="G5158" s="870">
        <v>42699</v>
      </c>
      <c r="H5158" s="916" t="s">
        <v>19983</v>
      </c>
      <c r="I5158" s="871" t="s">
        <v>19683</v>
      </c>
      <c r="J5158" s="903">
        <v>4</v>
      </c>
      <c r="K5158" s="903">
        <v>4</v>
      </c>
      <c r="L5158" s="903"/>
      <c r="M5158" s="725">
        <v>474201.1</v>
      </c>
      <c r="N5158" s="894">
        <v>144364.43</v>
      </c>
      <c r="O5158" s="903">
        <f t="shared" si="172"/>
        <v>329836.67</v>
      </c>
      <c r="P5158" s="932">
        <f t="shared" si="173"/>
        <v>0.30443714702475383</v>
      </c>
      <c r="Q5158" s="118" t="s">
        <v>13204</v>
      </c>
      <c r="R5158" s="118">
        <v>7726311464</v>
      </c>
      <c r="S5158" s="118" t="s">
        <v>19984</v>
      </c>
      <c r="T5158" s="870">
        <v>42713</v>
      </c>
      <c r="U5158" s="871"/>
      <c r="V5158" s="870">
        <v>42727</v>
      </c>
      <c r="W5158" s="870">
        <v>42727</v>
      </c>
      <c r="X5158" s="916" t="s">
        <v>19985</v>
      </c>
      <c r="Y5158" s="725">
        <v>144364.43</v>
      </c>
      <c r="Z5158" s="118" t="s">
        <v>13204</v>
      </c>
      <c r="AA5158" s="118">
        <v>7726311464</v>
      </c>
    </row>
    <row r="5159" spans="1:27" ht="45">
      <c r="A5159" s="475" t="s">
        <v>30881</v>
      </c>
      <c r="B5159" s="1164" t="s">
        <v>2772</v>
      </c>
      <c r="C5159" s="407" t="s">
        <v>2773</v>
      </c>
      <c r="D5159" s="409" t="s">
        <v>261</v>
      </c>
      <c r="E5159" s="420" t="s">
        <v>19986</v>
      </c>
      <c r="F5159" s="407" t="s">
        <v>839</v>
      </c>
      <c r="G5159" s="870">
        <v>42699</v>
      </c>
      <c r="H5159" s="916" t="s">
        <v>19987</v>
      </c>
      <c r="I5159" s="871" t="s">
        <v>14744</v>
      </c>
      <c r="J5159" s="903">
        <v>2</v>
      </c>
      <c r="K5159" s="903">
        <v>2</v>
      </c>
      <c r="L5159" s="903"/>
      <c r="M5159" s="725">
        <v>67932.800000000003</v>
      </c>
      <c r="N5159" s="894">
        <v>39945.53</v>
      </c>
      <c r="O5159" s="903">
        <f t="shared" si="172"/>
        <v>27987.270000000004</v>
      </c>
      <c r="P5159" s="932">
        <f t="shared" si="173"/>
        <v>0.58801536224033157</v>
      </c>
      <c r="Q5159" s="927" t="s">
        <v>13263</v>
      </c>
      <c r="R5159" s="917">
        <v>5408130693</v>
      </c>
      <c r="S5159" s="917" t="s">
        <v>19121</v>
      </c>
      <c r="T5159" s="870">
        <v>42713</v>
      </c>
      <c r="U5159" s="871"/>
      <c r="V5159" s="870">
        <v>42727</v>
      </c>
      <c r="W5159" s="870">
        <v>42730</v>
      </c>
      <c r="X5159" s="916" t="s">
        <v>19988</v>
      </c>
      <c r="Y5159" s="725">
        <v>39945.53</v>
      </c>
      <c r="Z5159" s="927" t="s">
        <v>13263</v>
      </c>
      <c r="AA5159" s="917">
        <v>5408130693</v>
      </c>
    </row>
    <row r="5160" spans="1:27" ht="45">
      <c r="A5160" s="475" t="s">
        <v>30882</v>
      </c>
      <c r="B5160" s="1164" t="s">
        <v>2772</v>
      </c>
      <c r="C5160" s="407" t="s">
        <v>2773</v>
      </c>
      <c r="D5160" s="45" t="s">
        <v>272</v>
      </c>
      <c r="E5160" s="420" t="s">
        <v>19989</v>
      </c>
      <c r="F5160" s="407" t="s">
        <v>839</v>
      </c>
      <c r="G5160" s="870">
        <v>42699</v>
      </c>
      <c r="H5160" s="916" t="s">
        <v>19990</v>
      </c>
      <c r="I5160" s="880" t="s">
        <v>13900</v>
      </c>
      <c r="J5160" s="903">
        <v>1</v>
      </c>
      <c r="K5160" s="903">
        <v>1</v>
      </c>
      <c r="L5160" s="903"/>
      <c r="M5160" s="725">
        <v>194384.4</v>
      </c>
      <c r="N5160" s="894">
        <v>194383.2</v>
      </c>
      <c r="O5160" s="903">
        <f t="shared" si="172"/>
        <v>1.1999999999825377</v>
      </c>
      <c r="P5160" s="932">
        <f t="shared" si="173"/>
        <v>0.99999382666510284</v>
      </c>
      <c r="Q5160" s="927" t="s">
        <v>13263</v>
      </c>
      <c r="R5160" s="917">
        <v>5408130693</v>
      </c>
      <c r="S5160" s="917" t="s">
        <v>19121</v>
      </c>
      <c r="T5160" s="870">
        <v>42709</v>
      </c>
      <c r="U5160" s="871"/>
      <c r="V5160" s="870">
        <v>42720</v>
      </c>
      <c r="W5160" s="870">
        <v>42720</v>
      </c>
      <c r="X5160" s="916" t="s">
        <v>19991</v>
      </c>
      <c r="Y5160" s="725">
        <v>194383.2</v>
      </c>
      <c r="Z5160" s="927" t="s">
        <v>13263</v>
      </c>
      <c r="AA5160" s="917">
        <v>5408130693</v>
      </c>
    </row>
    <row r="5161" spans="1:27" ht="56.25">
      <c r="A5161" s="475" t="s">
        <v>30883</v>
      </c>
      <c r="B5161" s="1164" t="s">
        <v>2772</v>
      </c>
      <c r="C5161" s="407" t="s">
        <v>2773</v>
      </c>
      <c r="D5161" s="409" t="s">
        <v>261</v>
      </c>
      <c r="E5161" s="420" t="s">
        <v>19992</v>
      </c>
      <c r="F5161" s="407" t="s">
        <v>839</v>
      </c>
      <c r="G5161" s="870">
        <v>42699</v>
      </c>
      <c r="H5161" s="916" t="s">
        <v>19993</v>
      </c>
      <c r="I5161" s="871" t="s">
        <v>13927</v>
      </c>
      <c r="J5161" s="903">
        <v>2</v>
      </c>
      <c r="K5161" s="903">
        <v>3</v>
      </c>
      <c r="L5161" s="903"/>
      <c r="M5161" s="725">
        <v>66979.600000000006</v>
      </c>
      <c r="N5161" s="894">
        <v>60728.800000000003</v>
      </c>
      <c r="O5161" s="903">
        <f t="shared" si="172"/>
        <v>6250.8000000000029</v>
      </c>
      <c r="P5161" s="932">
        <f t="shared" si="173"/>
        <v>0.90667606256233235</v>
      </c>
      <c r="Q5161" s="118" t="s">
        <v>13204</v>
      </c>
      <c r="R5161" s="118">
        <v>7726311464</v>
      </c>
      <c r="S5161" s="118" t="s">
        <v>19984</v>
      </c>
      <c r="T5161" s="870">
        <v>42713</v>
      </c>
      <c r="U5161" s="871"/>
      <c r="V5161" s="870">
        <v>42727</v>
      </c>
      <c r="W5161" s="870">
        <v>42730</v>
      </c>
      <c r="X5161" s="916" t="s">
        <v>19994</v>
      </c>
      <c r="Y5161" s="725">
        <v>60728.800000000003</v>
      </c>
      <c r="Z5161" s="118" t="s">
        <v>13204</v>
      </c>
      <c r="AA5161" s="118">
        <v>7726311464</v>
      </c>
    </row>
    <row r="5162" spans="1:27" ht="67.5">
      <c r="A5162" s="475" t="s">
        <v>30884</v>
      </c>
      <c r="B5162" s="1164" t="s">
        <v>2772</v>
      </c>
      <c r="C5162" s="407" t="s">
        <v>2773</v>
      </c>
      <c r="D5162" s="409" t="s">
        <v>261</v>
      </c>
      <c r="E5162" s="420" t="s">
        <v>19995</v>
      </c>
      <c r="F5162" s="407" t="s">
        <v>839</v>
      </c>
      <c r="G5162" s="870">
        <v>42699</v>
      </c>
      <c r="H5162" s="916" t="s">
        <v>19996</v>
      </c>
      <c r="I5162" s="871" t="s">
        <v>13431</v>
      </c>
      <c r="J5162" s="903">
        <v>3</v>
      </c>
      <c r="K5162" s="903">
        <v>3</v>
      </c>
      <c r="L5162" s="903"/>
      <c r="M5162" s="725">
        <v>131306</v>
      </c>
      <c r="N5162" s="894">
        <v>70248.41</v>
      </c>
      <c r="O5162" s="903">
        <f t="shared" si="172"/>
        <v>61057.59</v>
      </c>
      <c r="P5162" s="932">
        <f t="shared" si="173"/>
        <v>0.53499771526053652</v>
      </c>
      <c r="Q5162" s="118" t="s">
        <v>19114</v>
      </c>
      <c r="R5162" s="917">
        <v>4205141828</v>
      </c>
      <c r="S5162" s="917" t="s">
        <v>16790</v>
      </c>
      <c r="T5162" s="870">
        <v>42713</v>
      </c>
      <c r="U5162" s="871"/>
      <c r="V5162" s="870">
        <v>42727</v>
      </c>
      <c r="W5162" s="870">
        <v>42730</v>
      </c>
      <c r="X5162" s="916" t="s">
        <v>19997</v>
      </c>
      <c r="Y5162" s="725">
        <v>70248.41</v>
      </c>
      <c r="Z5162" s="118" t="s">
        <v>19114</v>
      </c>
      <c r="AA5162" s="917">
        <v>4205141828</v>
      </c>
    </row>
    <row r="5163" spans="1:27" ht="78.75">
      <c r="A5163" s="475" t="s">
        <v>30885</v>
      </c>
      <c r="B5163" s="1164" t="s">
        <v>2772</v>
      </c>
      <c r="C5163" s="407" t="s">
        <v>2773</v>
      </c>
      <c r="D5163" s="45" t="s">
        <v>272</v>
      </c>
      <c r="E5163" s="420" t="s">
        <v>19998</v>
      </c>
      <c r="F5163" s="407" t="s">
        <v>839</v>
      </c>
      <c r="G5163" s="870">
        <v>42699</v>
      </c>
      <c r="H5163" s="916" t="s">
        <v>19999</v>
      </c>
      <c r="I5163" s="871" t="s">
        <v>13431</v>
      </c>
      <c r="J5163" s="903">
        <v>1</v>
      </c>
      <c r="K5163" s="903">
        <v>1</v>
      </c>
      <c r="L5163" s="903"/>
      <c r="M5163" s="725">
        <v>142292</v>
      </c>
      <c r="N5163" s="894">
        <v>65771.5</v>
      </c>
      <c r="O5163" s="903">
        <f t="shared" si="172"/>
        <v>76520.5</v>
      </c>
      <c r="P5163" s="932">
        <f t="shared" si="173"/>
        <v>0.46222907823349169</v>
      </c>
      <c r="Q5163" s="917" t="s">
        <v>14575</v>
      </c>
      <c r="R5163" s="917">
        <v>7731241639</v>
      </c>
      <c r="S5163" s="917" t="s">
        <v>19444</v>
      </c>
      <c r="T5163" s="870">
        <v>42713</v>
      </c>
      <c r="U5163" s="871"/>
      <c r="V5163" s="870">
        <v>42727</v>
      </c>
      <c r="W5163" s="870">
        <v>42730</v>
      </c>
      <c r="X5163" s="916" t="s">
        <v>20000</v>
      </c>
      <c r="Y5163" s="725">
        <v>65771.5</v>
      </c>
      <c r="Z5163" s="917" t="s">
        <v>14575</v>
      </c>
      <c r="AA5163" s="917">
        <v>7731241639</v>
      </c>
    </row>
    <row r="5164" spans="1:27" ht="56.25">
      <c r="A5164" s="475" t="s">
        <v>30886</v>
      </c>
      <c r="B5164" s="1164" t="s">
        <v>2772</v>
      </c>
      <c r="C5164" s="407" t="s">
        <v>2773</v>
      </c>
      <c r="D5164" s="409" t="s">
        <v>261</v>
      </c>
      <c r="E5164" s="420" t="s">
        <v>20001</v>
      </c>
      <c r="F5164" s="407" t="s">
        <v>839</v>
      </c>
      <c r="G5164" s="870">
        <v>42699</v>
      </c>
      <c r="H5164" s="916" t="s">
        <v>20002</v>
      </c>
      <c r="I5164" s="420" t="s">
        <v>20003</v>
      </c>
      <c r="J5164" s="903">
        <v>2</v>
      </c>
      <c r="K5164" s="903">
        <v>3</v>
      </c>
      <c r="L5164" s="903"/>
      <c r="M5164" s="725">
        <v>441818.2</v>
      </c>
      <c r="N5164" s="894">
        <v>313620.58</v>
      </c>
      <c r="O5164" s="903">
        <f t="shared" si="172"/>
        <v>128197.62</v>
      </c>
      <c r="P5164" s="932">
        <f t="shared" si="173"/>
        <v>0.70984078971848608</v>
      </c>
      <c r="Q5164" s="927" t="s">
        <v>13263</v>
      </c>
      <c r="R5164" s="917">
        <v>5408130693</v>
      </c>
      <c r="S5164" s="917" t="s">
        <v>19121</v>
      </c>
      <c r="T5164" s="870">
        <v>42713</v>
      </c>
      <c r="U5164" s="871"/>
      <c r="V5164" s="870">
        <v>42727</v>
      </c>
      <c r="W5164" s="870">
        <v>42730</v>
      </c>
      <c r="X5164" s="916" t="s">
        <v>20004</v>
      </c>
      <c r="Y5164" s="894">
        <v>313620.58</v>
      </c>
      <c r="Z5164" s="927" t="s">
        <v>13263</v>
      </c>
      <c r="AA5164" s="917">
        <v>5408130693</v>
      </c>
    </row>
    <row r="5165" spans="1:27" ht="67.5">
      <c r="A5165" s="475" t="s">
        <v>30887</v>
      </c>
      <c r="B5165" s="1164" t="s">
        <v>2772</v>
      </c>
      <c r="C5165" s="407" t="s">
        <v>2773</v>
      </c>
      <c r="D5165" s="45" t="s">
        <v>272</v>
      </c>
      <c r="E5165" s="420" t="s">
        <v>20005</v>
      </c>
      <c r="F5165" s="407" t="s">
        <v>839</v>
      </c>
      <c r="G5165" s="870">
        <v>42699</v>
      </c>
      <c r="H5165" s="916" t="s">
        <v>20006</v>
      </c>
      <c r="I5165" s="871" t="s">
        <v>20007</v>
      </c>
      <c r="J5165" s="903">
        <v>1</v>
      </c>
      <c r="K5165" s="903">
        <v>1</v>
      </c>
      <c r="L5165" s="903"/>
      <c r="M5165" s="725">
        <v>6668.97</v>
      </c>
      <c r="N5165" s="894">
        <v>6668.97</v>
      </c>
      <c r="O5165" s="903">
        <f t="shared" si="172"/>
        <v>0</v>
      </c>
      <c r="P5165" s="932">
        <f t="shared" si="173"/>
        <v>1</v>
      </c>
      <c r="Q5165" s="118" t="s">
        <v>20008</v>
      </c>
      <c r="R5165" s="118">
        <v>4221009432</v>
      </c>
      <c r="S5165" s="118" t="s">
        <v>14514</v>
      </c>
      <c r="T5165" s="870">
        <v>42710</v>
      </c>
      <c r="U5165" s="871"/>
      <c r="V5165" s="870">
        <v>42725</v>
      </c>
      <c r="W5165" s="870">
        <v>42726</v>
      </c>
      <c r="X5165" s="916" t="s">
        <v>20009</v>
      </c>
      <c r="Y5165" s="894">
        <v>6668.97</v>
      </c>
      <c r="Z5165" s="118" t="s">
        <v>20008</v>
      </c>
      <c r="AA5165" s="118">
        <v>4221009432</v>
      </c>
    </row>
    <row r="5166" spans="1:27" ht="67.5">
      <c r="A5166" s="475" t="s">
        <v>30888</v>
      </c>
      <c r="B5166" s="1164" t="s">
        <v>2772</v>
      </c>
      <c r="C5166" s="407" t="s">
        <v>2773</v>
      </c>
      <c r="D5166" s="45" t="s">
        <v>272</v>
      </c>
      <c r="E5166" s="420" t="s">
        <v>20010</v>
      </c>
      <c r="F5166" s="407" t="s">
        <v>839</v>
      </c>
      <c r="G5166" s="870">
        <v>42699</v>
      </c>
      <c r="H5166" s="916" t="s">
        <v>20011</v>
      </c>
      <c r="I5166" s="420" t="s">
        <v>20012</v>
      </c>
      <c r="J5166" s="903">
        <v>1</v>
      </c>
      <c r="K5166" s="903">
        <v>1</v>
      </c>
      <c r="L5166" s="903"/>
      <c r="M5166" s="725">
        <v>31737.22</v>
      </c>
      <c r="N5166" s="894">
        <v>31737.22</v>
      </c>
      <c r="O5166" s="903">
        <f t="shared" si="172"/>
        <v>0</v>
      </c>
      <c r="P5166" s="932">
        <f t="shared" si="173"/>
        <v>1</v>
      </c>
      <c r="Q5166" s="118" t="s">
        <v>20008</v>
      </c>
      <c r="R5166" s="118">
        <v>4221009432</v>
      </c>
      <c r="S5166" s="118" t="s">
        <v>14514</v>
      </c>
      <c r="T5166" s="870">
        <v>42710</v>
      </c>
      <c r="U5166" s="871"/>
      <c r="V5166" s="870">
        <v>42725</v>
      </c>
      <c r="W5166" s="870">
        <v>42726</v>
      </c>
      <c r="X5166" s="916" t="s">
        <v>20013</v>
      </c>
      <c r="Y5166" s="725">
        <v>31737.22</v>
      </c>
      <c r="Z5166" s="118" t="s">
        <v>20008</v>
      </c>
      <c r="AA5166" s="118">
        <v>4221009432</v>
      </c>
    </row>
    <row r="5167" spans="1:27" ht="67.5">
      <c r="A5167" s="475" t="s">
        <v>30889</v>
      </c>
      <c r="B5167" s="1164" t="s">
        <v>2772</v>
      </c>
      <c r="C5167" s="407" t="s">
        <v>2773</v>
      </c>
      <c r="D5167" s="45" t="s">
        <v>272</v>
      </c>
      <c r="E5167" s="420" t="s">
        <v>20014</v>
      </c>
      <c r="F5167" s="407" t="s">
        <v>839</v>
      </c>
      <c r="G5167" s="870">
        <v>42699</v>
      </c>
      <c r="H5167" s="916" t="s">
        <v>20015</v>
      </c>
      <c r="I5167" s="871" t="s">
        <v>20016</v>
      </c>
      <c r="J5167" s="903">
        <v>1</v>
      </c>
      <c r="K5167" s="903">
        <v>1</v>
      </c>
      <c r="L5167" s="903"/>
      <c r="M5167" s="725">
        <v>35294</v>
      </c>
      <c r="N5167" s="894">
        <v>35294</v>
      </c>
      <c r="O5167" s="903">
        <f t="shared" si="172"/>
        <v>0</v>
      </c>
      <c r="P5167" s="932">
        <f t="shared" si="173"/>
        <v>1</v>
      </c>
      <c r="Q5167" s="118" t="s">
        <v>20008</v>
      </c>
      <c r="R5167" s="118">
        <v>4221009432</v>
      </c>
      <c r="S5167" s="118" t="s">
        <v>14514</v>
      </c>
      <c r="T5167" s="870">
        <v>42713</v>
      </c>
      <c r="U5167" s="871"/>
      <c r="V5167" s="870">
        <v>42727</v>
      </c>
      <c r="W5167" s="870">
        <v>42730</v>
      </c>
      <c r="X5167" s="916" t="s">
        <v>20017</v>
      </c>
      <c r="Y5167" s="894">
        <v>35294</v>
      </c>
      <c r="Z5167" s="118" t="s">
        <v>20008</v>
      </c>
      <c r="AA5167" s="118">
        <v>4221009432</v>
      </c>
    </row>
    <row r="5168" spans="1:27" ht="56.25">
      <c r="A5168" s="475" t="s">
        <v>30890</v>
      </c>
      <c r="B5168" s="1164" t="s">
        <v>2772</v>
      </c>
      <c r="C5168" s="407" t="s">
        <v>2773</v>
      </c>
      <c r="D5168" s="409" t="s">
        <v>261</v>
      </c>
      <c r="E5168" s="420" t="s">
        <v>20018</v>
      </c>
      <c r="F5168" s="407" t="s">
        <v>839</v>
      </c>
      <c r="G5168" s="870">
        <v>42699</v>
      </c>
      <c r="H5168" s="916" t="s">
        <v>20019</v>
      </c>
      <c r="I5168" s="936" t="s">
        <v>19604</v>
      </c>
      <c r="J5168" s="903">
        <v>2</v>
      </c>
      <c r="K5168" s="903">
        <v>2</v>
      </c>
      <c r="L5168" s="903"/>
      <c r="M5168" s="725">
        <v>1305570.18</v>
      </c>
      <c r="N5168" s="894">
        <v>750055</v>
      </c>
      <c r="O5168" s="903">
        <f t="shared" ref="O5168:O5187" si="174">M5168-N5168</f>
        <v>555515.17999999993</v>
      </c>
      <c r="P5168" s="932">
        <f t="shared" ref="P5168:P5187" si="175">N5168/M5168</f>
        <v>0.5745037773457724</v>
      </c>
      <c r="Q5168" s="917" t="s">
        <v>14665</v>
      </c>
      <c r="R5168" s="917">
        <v>4217130027</v>
      </c>
      <c r="S5168" s="917" t="s">
        <v>14666</v>
      </c>
      <c r="T5168" s="870">
        <v>42713</v>
      </c>
      <c r="U5168" s="871"/>
      <c r="V5168" s="870">
        <v>42727</v>
      </c>
      <c r="W5168" s="870">
        <v>42730</v>
      </c>
      <c r="X5168" s="916" t="s">
        <v>20020</v>
      </c>
      <c r="Y5168" s="894">
        <v>750055</v>
      </c>
      <c r="Z5168" s="917" t="s">
        <v>14665</v>
      </c>
      <c r="AA5168" s="917">
        <v>4217130027</v>
      </c>
    </row>
    <row r="5169" spans="1:27" ht="45">
      <c r="A5169" s="475" t="s">
        <v>30891</v>
      </c>
      <c r="B5169" s="1164" t="s">
        <v>2772</v>
      </c>
      <c r="C5169" s="407" t="s">
        <v>2773</v>
      </c>
      <c r="D5169" s="409" t="s">
        <v>261</v>
      </c>
      <c r="E5169" s="420" t="s">
        <v>20021</v>
      </c>
      <c r="F5169" s="407" t="s">
        <v>839</v>
      </c>
      <c r="G5169" s="870">
        <v>42702</v>
      </c>
      <c r="H5169" s="916" t="s">
        <v>20022</v>
      </c>
      <c r="I5169" s="871" t="s">
        <v>13450</v>
      </c>
      <c r="J5169" s="903">
        <v>3</v>
      </c>
      <c r="K5169" s="903">
        <v>3</v>
      </c>
      <c r="L5169" s="903"/>
      <c r="M5169" s="725">
        <v>39974</v>
      </c>
      <c r="N5169" s="894">
        <v>35776.730000000003</v>
      </c>
      <c r="O5169" s="903">
        <f t="shared" si="174"/>
        <v>4197.2699999999968</v>
      </c>
      <c r="P5169" s="932">
        <f t="shared" si="175"/>
        <v>0.89500000000000013</v>
      </c>
      <c r="Q5169" s="118" t="s">
        <v>20023</v>
      </c>
      <c r="R5169" s="118">
        <v>7718599175</v>
      </c>
      <c r="S5169" s="118" t="s">
        <v>20024</v>
      </c>
      <c r="T5169" s="870">
        <v>42716</v>
      </c>
      <c r="U5169" s="871"/>
      <c r="V5169" s="870">
        <v>42732</v>
      </c>
      <c r="W5169" s="870">
        <v>42733</v>
      </c>
      <c r="X5169" s="916" t="s">
        <v>20025</v>
      </c>
      <c r="Y5169" s="903" t="s">
        <v>20026</v>
      </c>
      <c r="Z5169" s="118" t="s">
        <v>20023</v>
      </c>
      <c r="AA5169" s="118">
        <v>7718599175</v>
      </c>
    </row>
    <row r="5170" spans="1:27" ht="56.25">
      <c r="A5170" s="475" t="s">
        <v>30892</v>
      </c>
      <c r="B5170" s="1164" t="s">
        <v>2772</v>
      </c>
      <c r="C5170" s="407" t="s">
        <v>2773</v>
      </c>
      <c r="D5170" s="409" t="s">
        <v>261</v>
      </c>
      <c r="E5170" s="420" t="s">
        <v>20027</v>
      </c>
      <c r="F5170" s="407" t="s">
        <v>839</v>
      </c>
      <c r="G5170" s="870">
        <v>42702</v>
      </c>
      <c r="H5170" s="916" t="s">
        <v>20028</v>
      </c>
      <c r="I5170" s="420" t="s">
        <v>20029</v>
      </c>
      <c r="J5170" s="903">
        <v>2</v>
      </c>
      <c r="K5170" s="903">
        <v>2</v>
      </c>
      <c r="L5170" s="903"/>
      <c r="M5170" s="725">
        <v>343285.7</v>
      </c>
      <c r="N5170" s="894">
        <v>315290.8</v>
      </c>
      <c r="O5170" s="903">
        <f t="shared" si="174"/>
        <v>27994.900000000023</v>
      </c>
      <c r="P5170" s="932">
        <f t="shared" si="175"/>
        <v>0.91845014225760058</v>
      </c>
      <c r="Q5170" s="118" t="s">
        <v>13204</v>
      </c>
      <c r="R5170" s="118">
        <v>7726311464</v>
      </c>
      <c r="S5170" s="118" t="s">
        <v>19984</v>
      </c>
      <c r="T5170" s="870">
        <v>42716</v>
      </c>
      <c r="U5170" s="871"/>
      <c r="V5170" s="870">
        <v>42732</v>
      </c>
      <c r="W5170" s="870">
        <v>42733</v>
      </c>
      <c r="X5170" s="916" t="s">
        <v>20028</v>
      </c>
      <c r="Y5170" s="725">
        <v>315290.8</v>
      </c>
      <c r="Z5170" s="118" t="s">
        <v>13204</v>
      </c>
      <c r="AA5170" s="118">
        <v>7726311464</v>
      </c>
    </row>
    <row r="5171" spans="1:27" ht="56.25">
      <c r="A5171" s="475" t="s">
        <v>30893</v>
      </c>
      <c r="B5171" s="1164" t="s">
        <v>2772</v>
      </c>
      <c r="C5171" s="407" t="s">
        <v>2773</v>
      </c>
      <c r="D5171" s="45" t="s">
        <v>272</v>
      </c>
      <c r="E5171" s="420" t="s">
        <v>20030</v>
      </c>
      <c r="F5171" s="407" t="s">
        <v>839</v>
      </c>
      <c r="G5171" s="870">
        <v>42702</v>
      </c>
      <c r="H5171" s="916" t="s">
        <v>20031</v>
      </c>
      <c r="I5171" s="420" t="s">
        <v>13927</v>
      </c>
      <c r="J5171" s="903">
        <v>1</v>
      </c>
      <c r="K5171" s="903">
        <v>1</v>
      </c>
      <c r="L5171" s="903"/>
      <c r="M5171" s="725">
        <v>71075.100000000006</v>
      </c>
      <c r="N5171" s="894">
        <v>64610.7</v>
      </c>
      <c r="O5171" s="903">
        <f t="shared" si="174"/>
        <v>6464.4000000000087</v>
      </c>
      <c r="P5171" s="932">
        <f t="shared" si="175"/>
        <v>0.90904831649902695</v>
      </c>
      <c r="Q5171" s="118" t="s">
        <v>13204</v>
      </c>
      <c r="R5171" s="118">
        <v>7726311464</v>
      </c>
      <c r="S5171" s="118" t="s">
        <v>19984</v>
      </c>
      <c r="T5171" s="870">
        <v>42710</v>
      </c>
      <c r="U5171" s="871"/>
      <c r="V5171" s="870">
        <v>42725</v>
      </c>
      <c r="W5171" s="870">
        <v>42725</v>
      </c>
      <c r="X5171" s="916" t="s">
        <v>20032</v>
      </c>
      <c r="Y5171" s="725">
        <v>64610.7</v>
      </c>
      <c r="Z5171" s="118" t="s">
        <v>13204</v>
      </c>
      <c r="AA5171" s="118">
        <v>7726311464</v>
      </c>
    </row>
    <row r="5172" spans="1:27" ht="45">
      <c r="A5172" s="475" t="s">
        <v>30894</v>
      </c>
      <c r="B5172" s="1164" t="s">
        <v>2772</v>
      </c>
      <c r="C5172" s="407" t="s">
        <v>2773</v>
      </c>
      <c r="D5172" s="45" t="s">
        <v>272</v>
      </c>
      <c r="E5172" s="420" t="s">
        <v>20033</v>
      </c>
      <c r="F5172" s="407" t="s">
        <v>839</v>
      </c>
      <c r="G5172" s="870">
        <v>42702</v>
      </c>
      <c r="H5172" s="916" t="s">
        <v>20034</v>
      </c>
      <c r="I5172" s="420" t="s">
        <v>20035</v>
      </c>
      <c r="J5172" s="903">
        <v>1</v>
      </c>
      <c r="K5172" s="903">
        <v>1</v>
      </c>
      <c r="L5172" s="903"/>
      <c r="M5172" s="725">
        <v>107798.04</v>
      </c>
      <c r="N5172" s="894">
        <v>107797.8</v>
      </c>
      <c r="O5172" s="903">
        <f t="shared" si="174"/>
        <v>0.23999999999068677</v>
      </c>
      <c r="P5172" s="932">
        <f t="shared" si="175"/>
        <v>0.99999777361443687</v>
      </c>
      <c r="Q5172" s="927" t="s">
        <v>13263</v>
      </c>
      <c r="R5172" s="917">
        <v>5408130693</v>
      </c>
      <c r="S5172" s="917" t="s">
        <v>19121</v>
      </c>
      <c r="T5172" s="870">
        <v>42710</v>
      </c>
      <c r="U5172" s="871"/>
      <c r="V5172" s="870">
        <v>42725</v>
      </c>
      <c r="W5172" s="870">
        <v>42725</v>
      </c>
      <c r="X5172" s="916" t="s">
        <v>20036</v>
      </c>
      <c r="Y5172" s="725">
        <v>107797.8</v>
      </c>
      <c r="Z5172" s="927" t="s">
        <v>13263</v>
      </c>
      <c r="AA5172" s="917">
        <v>5408130693</v>
      </c>
    </row>
    <row r="5173" spans="1:27" ht="78.75">
      <c r="A5173" s="475" t="s">
        <v>30895</v>
      </c>
      <c r="B5173" s="1164" t="s">
        <v>2772</v>
      </c>
      <c r="C5173" s="407" t="s">
        <v>2773</v>
      </c>
      <c r="D5173" s="45" t="s">
        <v>272</v>
      </c>
      <c r="E5173" s="420" t="s">
        <v>20037</v>
      </c>
      <c r="F5173" s="407" t="s">
        <v>839</v>
      </c>
      <c r="G5173" s="870">
        <v>42702</v>
      </c>
      <c r="H5173" s="916" t="s">
        <v>20038</v>
      </c>
      <c r="I5173" s="420" t="s">
        <v>13333</v>
      </c>
      <c r="J5173" s="903">
        <v>1</v>
      </c>
      <c r="K5173" s="903">
        <v>1</v>
      </c>
      <c r="L5173" s="903"/>
      <c r="M5173" s="725">
        <v>646650</v>
      </c>
      <c r="N5173" s="894">
        <v>623760.5</v>
      </c>
      <c r="O5173" s="903">
        <f t="shared" si="174"/>
        <v>22889.5</v>
      </c>
      <c r="P5173" s="932">
        <f t="shared" si="175"/>
        <v>0.96460295368437332</v>
      </c>
      <c r="Q5173" s="917" t="s">
        <v>14575</v>
      </c>
      <c r="R5173" s="917">
        <v>7731241639</v>
      </c>
      <c r="S5173" s="917" t="s">
        <v>19444</v>
      </c>
      <c r="T5173" s="870">
        <v>42710</v>
      </c>
      <c r="U5173" s="871"/>
      <c r="V5173" s="870">
        <v>42725</v>
      </c>
      <c r="W5173" s="870">
        <v>42725</v>
      </c>
      <c r="X5173" s="916" t="s">
        <v>20039</v>
      </c>
      <c r="Y5173" s="725">
        <v>623760.5</v>
      </c>
      <c r="Z5173" s="917" t="s">
        <v>14575</v>
      </c>
      <c r="AA5173" s="917">
        <v>7731241639</v>
      </c>
    </row>
    <row r="5174" spans="1:27" ht="67.5">
      <c r="A5174" s="475" t="s">
        <v>30896</v>
      </c>
      <c r="B5174" s="1164" t="s">
        <v>2772</v>
      </c>
      <c r="C5174" s="407" t="s">
        <v>2773</v>
      </c>
      <c r="D5174" s="409" t="s">
        <v>261</v>
      </c>
      <c r="E5174" s="420" t="s">
        <v>20040</v>
      </c>
      <c r="F5174" s="407" t="s">
        <v>839</v>
      </c>
      <c r="G5174" s="870">
        <v>42702</v>
      </c>
      <c r="H5174" s="916" t="s">
        <v>20041</v>
      </c>
      <c r="I5174" s="420" t="s">
        <v>20042</v>
      </c>
      <c r="J5174" s="903">
        <v>2</v>
      </c>
      <c r="K5174" s="903">
        <v>2</v>
      </c>
      <c r="L5174" s="903"/>
      <c r="M5174" s="725">
        <v>123633.5</v>
      </c>
      <c r="N5174" s="894">
        <v>122397</v>
      </c>
      <c r="O5174" s="903">
        <f t="shared" si="174"/>
        <v>1236.5</v>
      </c>
      <c r="P5174" s="932">
        <f t="shared" si="175"/>
        <v>0.98999866541026504</v>
      </c>
      <c r="Q5174" s="118" t="s">
        <v>20043</v>
      </c>
      <c r="R5174" s="118">
        <v>4217178068</v>
      </c>
      <c r="S5174" s="118" t="s">
        <v>20044</v>
      </c>
      <c r="T5174" s="870">
        <v>42717</v>
      </c>
      <c r="U5174" s="871"/>
      <c r="V5174" s="870">
        <v>42732</v>
      </c>
      <c r="W5174" s="870">
        <v>42733</v>
      </c>
      <c r="X5174" s="916" t="s">
        <v>20041</v>
      </c>
      <c r="Y5174" s="725">
        <v>122397</v>
      </c>
      <c r="Z5174" s="118" t="s">
        <v>20043</v>
      </c>
      <c r="AA5174" s="118">
        <v>4217178068</v>
      </c>
    </row>
    <row r="5175" spans="1:27" ht="67.5">
      <c r="A5175" s="475" t="s">
        <v>30897</v>
      </c>
      <c r="B5175" s="1164" t="s">
        <v>2772</v>
      </c>
      <c r="C5175" s="407" t="s">
        <v>2773</v>
      </c>
      <c r="D5175" s="409" t="s">
        <v>261</v>
      </c>
      <c r="E5175" s="420" t="s">
        <v>20040</v>
      </c>
      <c r="F5175" s="407" t="s">
        <v>839</v>
      </c>
      <c r="G5175" s="870">
        <v>42702</v>
      </c>
      <c r="H5175" s="916" t="s">
        <v>20045</v>
      </c>
      <c r="I5175" s="420" t="s">
        <v>20046</v>
      </c>
      <c r="J5175" s="903">
        <v>2</v>
      </c>
      <c r="K5175" s="903">
        <v>2</v>
      </c>
      <c r="L5175" s="903"/>
      <c r="M5175" s="725">
        <v>2922114.5</v>
      </c>
      <c r="N5175" s="894">
        <v>2892893</v>
      </c>
      <c r="O5175" s="903">
        <f t="shared" si="174"/>
        <v>29221.5</v>
      </c>
      <c r="P5175" s="932">
        <f t="shared" si="175"/>
        <v>0.98999987851263183</v>
      </c>
      <c r="Q5175" s="118" t="s">
        <v>20043</v>
      </c>
      <c r="R5175" s="118">
        <v>4217178068</v>
      </c>
      <c r="S5175" s="118" t="s">
        <v>20044</v>
      </c>
      <c r="T5175" s="870">
        <v>42717</v>
      </c>
      <c r="U5175" s="871"/>
      <c r="V5175" s="870">
        <v>42732</v>
      </c>
      <c r="W5175" s="870">
        <v>42733</v>
      </c>
      <c r="X5175" s="916" t="s">
        <v>20045</v>
      </c>
      <c r="Y5175" s="725">
        <v>2892893</v>
      </c>
      <c r="Z5175" s="118" t="s">
        <v>20043</v>
      </c>
      <c r="AA5175" s="118">
        <v>4217178068</v>
      </c>
    </row>
    <row r="5176" spans="1:27" ht="56.25">
      <c r="A5176" s="475" t="s">
        <v>30898</v>
      </c>
      <c r="B5176" s="1164" t="s">
        <v>2772</v>
      </c>
      <c r="C5176" s="407" t="s">
        <v>2773</v>
      </c>
      <c r="D5176" s="409" t="s">
        <v>261</v>
      </c>
      <c r="E5176" s="420" t="s">
        <v>20027</v>
      </c>
      <c r="F5176" s="407" t="s">
        <v>839</v>
      </c>
      <c r="G5176" s="870">
        <v>42702</v>
      </c>
      <c r="H5176" s="916" t="s">
        <v>20047</v>
      </c>
      <c r="I5176" s="420" t="s">
        <v>20048</v>
      </c>
      <c r="J5176" s="903">
        <v>2</v>
      </c>
      <c r="K5176" s="903">
        <v>2</v>
      </c>
      <c r="L5176" s="903"/>
      <c r="M5176" s="725">
        <v>309294.90000000002</v>
      </c>
      <c r="N5176" s="894">
        <v>195649.3</v>
      </c>
      <c r="O5176" s="903">
        <f t="shared" si="174"/>
        <v>113645.60000000003</v>
      </c>
      <c r="P5176" s="932">
        <f t="shared" si="175"/>
        <v>0.63256555475049858</v>
      </c>
      <c r="Q5176" s="118" t="s">
        <v>13204</v>
      </c>
      <c r="R5176" s="118">
        <v>7726311464</v>
      </c>
      <c r="S5176" s="118" t="s">
        <v>19984</v>
      </c>
      <c r="T5176" s="870">
        <v>42716</v>
      </c>
      <c r="U5176" s="871"/>
      <c r="V5176" s="870">
        <v>42732</v>
      </c>
      <c r="W5176" s="870">
        <v>42733</v>
      </c>
      <c r="X5176" s="916" t="s">
        <v>20049</v>
      </c>
      <c r="Y5176" s="725">
        <v>195649.3</v>
      </c>
      <c r="Z5176" s="118" t="s">
        <v>13204</v>
      </c>
      <c r="AA5176" s="118">
        <v>7726311464</v>
      </c>
    </row>
    <row r="5177" spans="1:27" ht="78.75">
      <c r="A5177" s="475" t="s">
        <v>30899</v>
      </c>
      <c r="B5177" s="1164" t="s">
        <v>2772</v>
      </c>
      <c r="C5177" s="407" t="s">
        <v>2773</v>
      </c>
      <c r="D5177" s="409" t="s">
        <v>261</v>
      </c>
      <c r="E5177" s="420" t="s">
        <v>20050</v>
      </c>
      <c r="F5177" s="407" t="s">
        <v>839</v>
      </c>
      <c r="G5177" s="870">
        <v>42702</v>
      </c>
      <c r="H5177" s="916" t="s">
        <v>20051</v>
      </c>
      <c r="I5177" s="420" t="s">
        <v>13450</v>
      </c>
      <c r="J5177" s="903">
        <v>3</v>
      </c>
      <c r="K5177" s="903">
        <v>3</v>
      </c>
      <c r="L5177" s="903"/>
      <c r="M5177" s="725">
        <v>52731.9</v>
      </c>
      <c r="N5177" s="894">
        <v>47190</v>
      </c>
      <c r="O5177" s="903">
        <f t="shared" si="174"/>
        <v>5541.9000000000015</v>
      </c>
      <c r="P5177" s="932">
        <f t="shared" si="175"/>
        <v>0.8949042230604245</v>
      </c>
      <c r="Q5177" s="917" t="s">
        <v>14575</v>
      </c>
      <c r="R5177" s="917">
        <v>7731241639</v>
      </c>
      <c r="S5177" s="917" t="s">
        <v>19444</v>
      </c>
      <c r="T5177" s="870">
        <v>42716</v>
      </c>
      <c r="U5177" s="871"/>
      <c r="V5177" s="870">
        <v>42732</v>
      </c>
      <c r="W5177" s="870">
        <v>42733</v>
      </c>
      <c r="X5177" s="916" t="s">
        <v>20051</v>
      </c>
      <c r="Y5177" s="725">
        <v>47190</v>
      </c>
      <c r="Z5177" s="917" t="s">
        <v>14575</v>
      </c>
      <c r="AA5177" s="917">
        <v>7731241639</v>
      </c>
    </row>
    <row r="5178" spans="1:27" ht="56.25">
      <c r="A5178" s="475" t="s">
        <v>30900</v>
      </c>
      <c r="B5178" s="1164" t="s">
        <v>2772</v>
      </c>
      <c r="C5178" s="407" t="s">
        <v>2773</v>
      </c>
      <c r="D5178" s="45" t="s">
        <v>272</v>
      </c>
      <c r="E5178" s="420" t="s">
        <v>20052</v>
      </c>
      <c r="F5178" s="407" t="s">
        <v>839</v>
      </c>
      <c r="G5178" s="870">
        <v>42702</v>
      </c>
      <c r="H5178" s="916" t="s">
        <v>20053</v>
      </c>
      <c r="I5178" s="420" t="s">
        <v>18322</v>
      </c>
      <c r="J5178" s="903">
        <v>1</v>
      </c>
      <c r="K5178" s="903">
        <v>1</v>
      </c>
      <c r="L5178" s="903"/>
      <c r="M5178" s="725">
        <v>129767</v>
      </c>
      <c r="N5178" s="894">
        <v>129741</v>
      </c>
      <c r="O5178" s="903">
        <f t="shared" si="174"/>
        <v>26</v>
      </c>
      <c r="P5178" s="932">
        <f t="shared" si="175"/>
        <v>0.99979964089483464</v>
      </c>
      <c r="Q5178" s="118" t="s">
        <v>13204</v>
      </c>
      <c r="R5178" s="118">
        <v>7726311464</v>
      </c>
      <c r="S5178" s="118" t="s">
        <v>19984</v>
      </c>
      <c r="T5178" s="870">
        <v>42710</v>
      </c>
      <c r="U5178" s="871"/>
      <c r="V5178" s="870">
        <v>42725</v>
      </c>
      <c r="W5178" s="870">
        <v>42725</v>
      </c>
      <c r="X5178" s="916" t="s">
        <v>20054</v>
      </c>
      <c r="Y5178" s="725">
        <v>129741</v>
      </c>
      <c r="Z5178" s="118" t="s">
        <v>13204</v>
      </c>
      <c r="AA5178" s="118">
        <v>7726311464</v>
      </c>
    </row>
    <row r="5179" spans="1:27" ht="56.25">
      <c r="A5179" s="475" t="s">
        <v>30901</v>
      </c>
      <c r="B5179" s="1164" t="s">
        <v>2772</v>
      </c>
      <c r="C5179" s="407" t="s">
        <v>2773</v>
      </c>
      <c r="D5179" s="409" t="s">
        <v>261</v>
      </c>
      <c r="E5179" s="420" t="s">
        <v>20055</v>
      </c>
      <c r="F5179" s="407" t="s">
        <v>839</v>
      </c>
      <c r="G5179" s="870">
        <v>42702</v>
      </c>
      <c r="H5179" s="916" t="s">
        <v>20056</v>
      </c>
      <c r="I5179" s="420" t="s">
        <v>14219</v>
      </c>
      <c r="J5179" s="903">
        <v>4</v>
      </c>
      <c r="K5179" s="903">
        <v>4</v>
      </c>
      <c r="L5179" s="903"/>
      <c r="M5179" s="725">
        <v>213008.5</v>
      </c>
      <c r="N5179" s="894">
        <v>122006.5</v>
      </c>
      <c r="O5179" s="903">
        <f t="shared" si="174"/>
        <v>91002</v>
      </c>
      <c r="P5179" s="932">
        <f t="shared" si="175"/>
        <v>0.57277761216101708</v>
      </c>
      <c r="Q5179" s="118" t="s">
        <v>20057</v>
      </c>
      <c r="R5179" s="118">
        <v>7106526780</v>
      </c>
      <c r="S5179" s="118" t="s">
        <v>20058</v>
      </c>
      <c r="T5179" s="870">
        <v>42716</v>
      </c>
      <c r="U5179" s="871"/>
      <c r="V5179" s="870">
        <v>42732</v>
      </c>
      <c r="W5179" s="870">
        <v>42733</v>
      </c>
      <c r="X5179" s="916" t="s">
        <v>20056</v>
      </c>
      <c r="Y5179" s="725">
        <v>122006.5</v>
      </c>
      <c r="Z5179" s="118" t="s">
        <v>20057</v>
      </c>
      <c r="AA5179" s="118">
        <v>7106526780</v>
      </c>
    </row>
    <row r="5180" spans="1:27" ht="56.25">
      <c r="A5180" s="475" t="s">
        <v>30902</v>
      </c>
      <c r="B5180" s="1164" t="s">
        <v>2772</v>
      </c>
      <c r="C5180" s="407" t="s">
        <v>2773</v>
      </c>
      <c r="D5180" s="409" t="s">
        <v>261</v>
      </c>
      <c r="E5180" s="420" t="s">
        <v>20059</v>
      </c>
      <c r="F5180" s="407" t="s">
        <v>839</v>
      </c>
      <c r="G5180" s="870">
        <v>42702</v>
      </c>
      <c r="H5180" s="916" t="s">
        <v>20060</v>
      </c>
      <c r="I5180" s="420" t="s">
        <v>13526</v>
      </c>
      <c r="J5180" s="903">
        <v>2</v>
      </c>
      <c r="K5180" s="903">
        <v>2</v>
      </c>
      <c r="L5180" s="903"/>
      <c r="M5180" s="725">
        <v>8622.82</v>
      </c>
      <c r="N5180" s="894">
        <v>5479.76</v>
      </c>
      <c r="O5180" s="903">
        <f t="shared" si="174"/>
        <v>3143.0599999999995</v>
      </c>
      <c r="P5180" s="932">
        <f t="shared" si="175"/>
        <v>0.63549511644682366</v>
      </c>
      <c r="Q5180" s="118" t="s">
        <v>13204</v>
      </c>
      <c r="R5180" s="118">
        <v>7726311464</v>
      </c>
      <c r="S5180" s="118" t="s">
        <v>19984</v>
      </c>
      <c r="T5180" s="870">
        <v>42716</v>
      </c>
      <c r="U5180" s="871"/>
      <c r="V5180" s="870">
        <v>42732</v>
      </c>
      <c r="W5180" s="870">
        <v>42733</v>
      </c>
      <c r="X5180" s="916" t="s">
        <v>20060</v>
      </c>
      <c r="Y5180" s="725">
        <v>5479.76</v>
      </c>
      <c r="Z5180" s="118" t="s">
        <v>13204</v>
      </c>
      <c r="AA5180" s="118">
        <v>7726311464</v>
      </c>
    </row>
    <row r="5181" spans="1:27" ht="45">
      <c r="A5181" s="475" t="s">
        <v>30903</v>
      </c>
      <c r="B5181" s="1164" t="s">
        <v>2772</v>
      </c>
      <c r="C5181" s="407" t="s">
        <v>2773</v>
      </c>
      <c r="D5181" s="409" t="s">
        <v>261</v>
      </c>
      <c r="E5181" s="420" t="s">
        <v>20061</v>
      </c>
      <c r="F5181" s="407" t="s">
        <v>839</v>
      </c>
      <c r="G5181" s="870">
        <v>42702</v>
      </c>
      <c r="H5181" s="916" t="s">
        <v>20062</v>
      </c>
      <c r="I5181" s="420" t="s">
        <v>13445</v>
      </c>
      <c r="J5181" s="903">
        <v>2</v>
      </c>
      <c r="K5181" s="903">
        <v>2</v>
      </c>
      <c r="L5181" s="903"/>
      <c r="M5181" s="725">
        <v>47420</v>
      </c>
      <c r="N5181" s="894">
        <v>34540</v>
      </c>
      <c r="O5181" s="903">
        <f t="shared" si="174"/>
        <v>12880</v>
      </c>
      <c r="P5181" s="932">
        <f t="shared" si="175"/>
        <v>0.72838464782792067</v>
      </c>
      <c r="Q5181" s="927" t="s">
        <v>13263</v>
      </c>
      <c r="R5181" s="917">
        <v>5408130693</v>
      </c>
      <c r="S5181" s="917" t="s">
        <v>19121</v>
      </c>
      <c r="T5181" s="870">
        <v>42716</v>
      </c>
      <c r="U5181" s="871"/>
      <c r="V5181" s="870">
        <v>42732</v>
      </c>
      <c r="W5181" s="870">
        <v>42733</v>
      </c>
      <c r="X5181" s="916" t="s">
        <v>20062</v>
      </c>
      <c r="Y5181" s="725">
        <v>34540</v>
      </c>
      <c r="Z5181" s="927" t="s">
        <v>13263</v>
      </c>
      <c r="AA5181" s="917">
        <v>5408130693</v>
      </c>
    </row>
    <row r="5182" spans="1:27" ht="67.5">
      <c r="A5182" s="475" t="s">
        <v>30904</v>
      </c>
      <c r="B5182" s="1164" t="s">
        <v>2772</v>
      </c>
      <c r="C5182" s="407" t="s">
        <v>2773</v>
      </c>
      <c r="D5182" s="409" t="s">
        <v>261</v>
      </c>
      <c r="E5182" s="420" t="s">
        <v>20063</v>
      </c>
      <c r="F5182" s="407" t="s">
        <v>839</v>
      </c>
      <c r="G5182" s="870">
        <v>42702</v>
      </c>
      <c r="H5182" s="916" t="s">
        <v>20064</v>
      </c>
      <c r="I5182" s="420" t="s">
        <v>13344</v>
      </c>
      <c r="J5182" s="903">
        <v>2</v>
      </c>
      <c r="K5182" s="903">
        <v>2</v>
      </c>
      <c r="L5182" s="903"/>
      <c r="M5182" s="725">
        <v>667650</v>
      </c>
      <c r="N5182" s="894">
        <v>584320</v>
      </c>
      <c r="O5182" s="903">
        <f t="shared" si="174"/>
        <v>83330</v>
      </c>
      <c r="P5182" s="932">
        <f t="shared" si="175"/>
        <v>0.87518909608327722</v>
      </c>
      <c r="Q5182" s="917" t="s">
        <v>19114</v>
      </c>
      <c r="R5182" s="917">
        <v>4205141828</v>
      </c>
      <c r="S5182" s="917" t="s">
        <v>16790</v>
      </c>
      <c r="T5182" s="870">
        <v>42716</v>
      </c>
      <c r="U5182" s="871"/>
      <c r="V5182" s="870">
        <v>42733</v>
      </c>
      <c r="W5182" s="870">
        <v>42733</v>
      </c>
      <c r="X5182" s="916" t="s">
        <v>20064</v>
      </c>
      <c r="Y5182" s="725">
        <v>584320</v>
      </c>
      <c r="Z5182" s="917" t="s">
        <v>19114</v>
      </c>
      <c r="AA5182" s="917">
        <v>4205141828</v>
      </c>
    </row>
    <row r="5183" spans="1:27" ht="33.75">
      <c r="A5183" s="475" t="s">
        <v>30905</v>
      </c>
      <c r="B5183" s="1164" t="s">
        <v>2772</v>
      </c>
      <c r="C5183" s="407" t="s">
        <v>2773</v>
      </c>
      <c r="D5183" s="45" t="s">
        <v>272</v>
      </c>
      <c r="E5183" s="755" t="s">
        <v>20065</v>
      </c>
      <c r="F5183" s="407" t="s">
        <v>839</v>
      </c>
      <c r="G5183" s="870">
        <v>42703</v>
      </c>
      <c r="H5183" s="916" t="s">
        <v>20066</v>
      </c>
      <c r="I5183" s="420" t="s">
        <v>20067</v>
      </c>
      <c r="J5183" s="903">
        <v>1</v>
      </c>
      <c r="K5183" s="903">
        <v>1</v>
      </c>
      <c r="L5183" s="903"/>
      <c r="M5183" s="903">
        <v>301149.28000000003</v>
      </c>
      <c r="N5183" s="894">
        <v>301149.28000000003</v>
      </c>
      <c r="O5183" s="903">
        <f t="shared" si="174"/>
        <v>0</v>
      </c>
      <c r="P5183" s="932">
        <f t="shared" si="175"/>
        <v>1</v>
      </c>
      <c r="Q5183" s="118" t="s">
        <v>14374</v>
      </c>
      <c r="R5183" s="118">
        <v>2221068547</v>
      </c>
      <c r="S5183" s="118" t="s">
        <v>14367</v>
      </c>
      <c r="T5183" s="870">
        <v>42713</v>
      </c>
      <c r="U5183" s="871"/>
      <c r="V5183" s="870">
        <v>42732</v>
      </c>
      <c r="W5183" s="870">
        <v>42733</v>
      </c>
      <c r="X5183" s="916" t="s">
        <v>20068</v>
      </c>
      <c r="Y5183" s="894">
        <v>301149.28000000003</v>
      </c>
      <c r="Z5183" s="118" t="s">
        <v>14374</v>
      </c>
      <c r="AA5183" s="118">
        <v>2221068547</v>
      </c>
    </row>
    <row r="5184" spans="1:27" ht="33.75">
      <c r="A5184" s="475" t="s">
        <v>30906</v>
      </c>
      <c r="B5184" s="1164" t="s">
        <v>2772</v>
      </c>
      <c r="C5184" s="407" t="s">
        <v>2773</v>
      </c>
      <c r="D5184" s="45" t="s">
        <v>272</v>
      </c>
      <c r="E5184" s="755" t="s">
        <v>20065</v>
      </c>
      <c r="F5184" s="407" t="s">
        <v>839</v>
      </c>
      <c r="G5184" s="870">
        <v>42703</v>
      </c>
      <c r="H5184" s="916" t="s">
        <v>20069</v>
      </c>
      <c r="I5184" s="420" t="s">
        <v>19234</v>
      </c>
      <c r="J5184" s="903">
        <v>1</v>
      </c>
      <c r="K5184" s="903">
        <v>1</v>
      </c>
      <c r="L5184" s="903"/>
      <c r="M5184" s="903">
        <v>737843.96</v>
      </c>
      <c r="N5184" s="894">
        <v>737843.94</v>
      </c>
      <c r="O5184" s="903">
        <f t="shared" si="174"/>
        <v>2.0000000018626451E-2</v>
      </c>
      <c r="P5184" s="932">
        <f t="shared" si="175"/>
        <v>0.99999997289399778</v>
      </c>
      <c r="Q5184" s="118" t="s">
        <v>14374</v>
      </c>
      <c r="R5184" s="118">
        <v>2221068547</v>
      </c>
      <c r="S5184" s="118" t="s">
        <v>14367</v>
      </c>
      <c r="T5184" s="870">
        <v>42713</v>
      </c>
      <c r="U5184" s="871"/>
      <c r="V5184" s="870">
        <v>42732</v>
      </c>
      <c r="W5184" s="870">
        <v>42733</v>
      </c>
      <c r="X5184" s="916" t="s">
        <v>20069</v>
      </c>
      <c r="Y5184" s="725">
        <v>737843.94</v>
      </c>
      <c r="Z5184" s="118" t="s">
        <v>14374</v>
      </c>
      <c r="AA5184" s="118">
        <v>2221068547</v>
      </c>
    </row>
    <row r="5185" spans="1:27" ht="101.25">
      <c r="A5185" s="475" t="s">
        <v>30907</v>
      </c>
      <c r="B5185" s="1164" t="s">
        <v>2772</v>
      </c>
      <c r="C5185" s="407" t="s">
        <v>2773</v>
      </c>
      <c r="D5185" s="45" t="s">
        <v>272</v>
      </c>
      <c r="E5185" s="755" t="s">
        <v>20070</v>
      </c>
      <c r="F5185" s="407" t="s">
        <v>839</v>
      </c>
      <c r="G5185" s="870">
        <v>42704</v>
      </c>
      <c r="H5185" s="916" t="s">
        <v>20071</v>
      </c>
      <c r="I5185" s="420" t="s">
        <v>13651</v>
      </c>
      <c r="J5185" s="903">
        <v>1</v>
      </c>
      <c r="K5185" s="903">
        <v>1</v>
      </c>
      <c r="L5185" s="903"/>
      <c r="M5185" s="725">
        <v>946362.9</v>
      </c>
      <c r="N5185" s="894">
        <v>933702</v>
      </c>
      <c r="O5185" s="903">
        <f t="shared" si="174"/>
        <v>12660.900000000023</v>
      </c>
      <c r="P5185" s="932">
        <f t="shared" si="175"/>
        <v>0.98662151696775091</v>
      </c>
      <c r="Q5185" s="922" t="s">
        <v>13991</v>
      </c>
      <c r="R5185" s="917">
        <v>4223005578</v>
      </c>
      <c r="S5185" s="917" t="s">
        <v>19084</v>
      </c>
      <c r="T5185" s="870">
        <v>42712</v>
      </c>
      <c r="U5185" s="871"/>
      <c r="V5185" s="870">
        <v>42732</v>
      </c>
      <c r="W5185" s="870">
        <v>42733</v>
      </c>
      <c r="X5185" s="916" t="s">
        <v>20072</v>
      </c>
      <c r="Y5185" s="725">
        <v>933702</v>
      </c>
      <c r="Z5185" s="922" t="s">
        <v>13991</v>
      </c>
      <c r="AA5185" s="917">
        <v>4223005578</v>
      </c>
    </row>
    <row r="5186" spans="1:27" ht="67.5">
      <c r="A5186" s="475" t="s">
        <v>30908</v>
      </c>
      <c r="B5186" s="1164" t="s">
        <v>2772</v>
      </c>
      <c r="C5186" s="407" t="s">
        <v>2773</v>
      </c>
      <c r="D5186" s="45" t="s">
        <v>272</v>
      </c>
      <c r="E5186" s="755" t="s">
        <v>20073</v>
      </c>
      <c r="F5186" s="407" t="s">
        <v>839</v>
      </c>
      <c r="G5186" s="870">
        <v>42704</v>
      </c>
      <c r="H5186" s="916" t="s">
        <v>20074</v>
      </c>
      <c r="I5186" s="420" t="s">
        <v>18404</v>
      </c>
      <c r="J5186" s="903">
        <v>1</v>
      </c>
      <c r="K5186" s="903">
        <v>1</v>
      </c>
      <c r="L5186" s="903"/>
      <c r="M5186" s="725">
        <v>192675.1</v>
      </c>
      <c r="N5186" s="894">
        <v>192660.2</v>
      </c>
      <c r="O5186" s="903">
        <f t="shared" si="174"/>
        <v>14.899999999994179</v>
      </c>
      <c r="P5186" s="932">
        <f t="shared" si="175"/>
        <v>0.99992266774482019</v>
      </c>
      <c r="Q5186" s="917" t="s">
        <v>13796</v>
      </c>
      <c r="R5186" s="917">
        <v>4205187212</v>
      </c>
      <c r="S5186" s="917" t="s">
        <v>19563</v>
      </c>
      <c r="T5186" s="870">
        <v>42711</v>
      </c>
      <c r="U5186" s="871"/>
      <c r="V5186" s="870">
        <v>42717</v>
      </c>
      <c r="W5186" s="870">
        <v>42718</v>
      </c>
      <c r="X5186" s="916" t="s">
        <v>20075</v>
      </c>
      <c r="Y5186" s="894">
        <v>192660.2</v>
      </c>
      <c r="Z5186" s="917" t="s">
        <v>13796</v>
      </c>
      <c r="AA5186" s="917">
        <v>4205187212</v>
      </c>
    </row>
    <row r="5187" spans="1:27" ht="78.75">
      <c r="A5187" s="475" t="s">
        <v>30909</v>
      </c>
      <c r="B5187" s="1164" t="s">
        <v>2772</v>
      </c>
      <c r="C5187" s="407" t="s">
        <v>2773</v>
      </c>
      <c r="D5187" s="409" t="s">
        <v>261</v>
      </c>
      <c r="E5187" s="420" t="s">
        <v>20001</v>
      </c>
      <c r="F5187" s="407" t="s">
        <v>839</v>
      </c>
      <c r="G5187" s="870">
        <v>42704</v>
      </c>
      <c r="H5187" s="916" t="s">
        <v>20076</v>
      </c>
      <c r="I5187" s="420" t="s">
        <v>20077</v>
      </c>
      <c r="J5187" s="903">
        <v>2</v>
      </c>
      <c r="K5187" s="903">
        <v>2</v>
      </c>
      <c r="L5187" s="903"/>
      <c r="M5187" s="725">
        <v>712439.5</v>
      </c>
      <c r="N5187" s="894">
        <v>301605.87</v>
      </c>
      <c r="O5187" s="903">
        <f t="shared" si="174"/>
        <v>410833.63</v>
      </c>
      <c r="P5187" s="932">
        <f t="shared" si="175"/>
        <v>0.42334243118187581</v>
      </c>
      <c r="Q5187" s="118" t="s">
        <v>13204</v>
      </c>
      <c r="R5187" s="118">
        <v>7726311464</v>
      </c>
      <c r="S5187" s="118" t="s">
        <v>19984</v>
      </c>
      <c r="T5187" s="870">
        <v>42717</v>
      </c>
      <c r="U5187" s="871"/>
      <c r="V5187" s="870">
        <v>42732</v>
      </c>
      <c r="W5187" s="870">
        <v>42733</v>
      </c>
      <c r="X5187" s="916" t="s">
        <v>20076</v>
      </c>
      <c r="Y5187" s="894">
        <v>301605.87</v>
      </c>
      <c r="Z5187" s="118" t="s">
        <v>13204</v>
      </c>
      <c r="AA5187" s="118">
        <v>7726311464</v>
      </c>
    </row>
    <row r="5188" spans="1:27" ht="78.75">
      <c r="A5188" s="475" t="s">
        <v>30910</v>
      </c>
      <c r="B5188" s="1164" t="s">
        <v>2772</v>
      </c>
      <c r="C5188" s="407" t="s">
        <v>2773</v>
      </c>
      <c r="D5188" s="45" t="s">
        <v>272</v>
      </c>
      <c r="E5188" s="420" t="s">
        <v>20078</v>
      </c>
      <c r="F5188" s="407" t="s">
        <v>839</v>
      </c>
      <c r="G5188" s="870">
        <v>42704</v>
      </c>
      <c r="H5188" s="916" t="s">
        <v>20079</v>
      </c>
      <c r="I5188" s="871" t="s">
        <v>13333</v>
      </c>
      <c r="J5188" s="903">
        <v>1</v>
      </c>
      <c r="K5188" s="903">
        <v>1</v>
      </c>
      <c r="L5188" s="903"/>
      <c r="M5188" s="903" t="s">
        <v>20080</v>
      </c>
      <c r="N5188" s="894">
        <v>245000</v>
      </c>
      <c r="O5188" s="725">
        <v>1495.75</v>
      </c>
      <c r="P5188" s="932">
        <v>0.99</v>
      </c>
      <c r="Q5188" s="917" t="s">
        <v>13361</v>
      </c>
      <c r="R5188" s="917">
        <v>4217169850</v>
      </c>
      <c r="S5188" s="917" t="s">
        <v>19428</v>
      </c>
      <c r="T5188" s="870">
        <v>42712</v>
      </c>
      <c r="U5188" s="871"/>
      <c r="V5188" s="870">
        <v>42726</v>
      </c>
      <c r="W5188" s="870">
        <v>42727</v>
      </c>
      <c r="X5188" s="916" t="s">
        <v>20081</v>
      </c>
      <c r="Y5188" s="725">
        <v>245000</v>
      </c>
      <c r="Z5188" s="917" t="s">
        <v>13361</v>
      </c>
      <c r="AA5188" s="917">
        <v>4217169850</v>
      </c>
    </row>
    <row r="5189" spans="1:27" ht="45">
      <c r="A5189" s="475" t="s">
        <v>30911</v>
      </c>
      <c r="B5189" s="1164" t="s">
        <v>2772</v>
      </c>
      <c r="C5189" s="407" t="s">
        <v>2773</v>
      </c>
      <c r="D5189" s="45" t="s">
        <v>272</v>
      </c>
      <c r="E5189" s="755" t="s">
        <v>20082</v>
      </c>
      <c r="F5189" s="407" t="s">
        <v>839</v>
      </c>
      <c r="G5189" s="870">
        <v>42704</v>
      </c>
      <c r="H5189" s="916" t="s">
        <v>20083</v>
      </c>
      <c r="I5189" s="871" t="s">
        <v>20084</v>
      </c>
      <c r="J5189" s="903">
        <v>1</v>
      </c>
      <c r="K5189" s="903">
        <v>1</v>
      </c>
      <c r="L5189" s="903"/>
      <c r="M5189" s="725">
        <v>277372.79999999999</v>
      </c>
      <c r="N5189" s="894">
        <v>277372.79999999999</v>
      </c>
      <c r="O5189" s="725">
        <f>N5189-M5189</f>
        <v>0</v>
      </c>
      <c r="P5189" s="932">
        <f>N5189/M5189</f>
        <v>1</v>
      </c>
      <c r="Q5189" s="922" t="s">
        <v>19310</v>
      </c>
      <c r="R5189" s="923">
        <v>4205264700</v>
      </c>
      <c r="S5189" s="917" t="s">
        <v>19311</v>
      </c>
      <c r="T5189" s="870">
        <v>42712</v>
      </c>
      <c r="U5189" s="871"/>
      <c r="V5189" s="870">
        <v>42726</v>
      </c>
      <c r="W5189" s="870">
        <v>42727</v>
      </c>
      <c r="X5189" s="916" t="s">
        <v>20085</v>
      </c>
      <c r="Y5189" s="894">
        <v>277372.79999999999</v>
      </c>
      <c r="Z5189" s="922" t="s">
        <v>19310</v>
      </c>
      <c r="AA5189" s="923">
        <v>4205264700</v>
      </c>
    </row>
    <row r="5190" spans="1:27" ht="78.75">
      <c r="A5190" s="475" t="s">
        <v>30912</v>
      </c>
      <c r="B5190" s="1164" t="s">
        <v>2772</v>
      </c>
      <c r="C5190" s="407" t="s">
        <v>2773</v>
      </c>
      <c r="D5190" s="45" t="s">
        <v>272</v>
      </c>
      <c r="E5190" s="420" t="s">
        <v>20086</v>
      </c>
      <c r="F5190" s="407" t="s">
        <v>839</v>
      </c>
      <c r="G5190" s="870">
        <v>42704</v>
      </c>
      <c r="H5190" s="916" t="s">
        <v>20087</v>
      </c>
      <c r="I5190" s="871" t="s">
        <v>13344</v>
      </c>
      <c r="J5190" s="903">
        <v>1</v>
      </c>
      <c r="K5190" s="903">
        <v>1</v>
      </c>
      <c r="L5190" s="903"/>
      <c r="M5190" s="725">
        <v>199650</v>
      </c>
      <c r="N5190" s="894">
        <v>193050</v>
      </c>
      <c r="O5190" s="725">
        <f>M5190-N5190</f>
        <v>6600</v>
      </c>
      <c r="P5190" s="932">
        <f>N5190/M5190</f>
        <v>0.96694214876033058</v>
      </c>
      <c r="Q5190" s="917" t="s">
        <v>14575</v>
      </c>
      <c r="R5190" s="917">
        <v>7731241639</v>
      </c>
      <c r="S5190" s="917" t="s">
        <v>19444</v>
      </c>
      <c r="T5190" s="870">
        <v>42712</v>
      </c>
      <c r="U5190" s="871"/>
      <c r="V5190" s="870">
        <v>42726</v>
      </c>
      <c r="W5190" s="870">
        <v>42727</v>
      </c>
      <c r="X5190" s="916" t="s">
        <v>20088</v>
      </c>
      <c r="Y5190" s="894">
        <v>193050</v>
      </c>
      <c r="Z5190" s="917" t="s">
        <v>14575</v>
      </c>
      <c r="AA5190" s="917">
        <v>7731241639</v>
      </c>
    </row>
    <row r="5191" spans="1:27" ht="45">
      <c r="A5191" s="475" t="s">
        <v>30913</v>
      </c>
      <c r="B5191" s="1164" t="s">
        <v>2772</v>
      </c>
      <c r="C5191" s="407" t="s">
        <v>2773</v>
      </c>
      <c r="D5191" s="409" t="s">
        <v>261</v>
      </c>
      <c r="E5191" s="933" t="s">
        <v>20089</v>
      </c>
      <c r="F5191" s="407" t="s">
        <v>839</v>
      </c>
      <c r="G5191" s="870">
        <v>42704</v>
      </c>
      <c r="H5191" s="916" t="s">
        <v>20090</v>
      </c>
      <c r="I5191" s="871" t="s">
        <v>13927</v>
      </c>
      <c r="J5191" s="903">
        <v>4</v>
      </c>
      <c r="K5191" s="903">
        <v>3</v>
      </c>
      <c r="L5191" s="903">
        <v>1</v>
      </c>
      <c r="M5191" s="902" t="s">
        <v>20091</v>
      </c>
      <c r="N5191" s="894">
        <v>69211.88</v>
      </c>
      <c r="O5191" s="725">
        <v>35655.120000000003</v>
      </c>
      <c r="P5191" s="932">
        <v>0.65</v>
      </c>
      <c r="Q5191" s="118" t="s">
        <v>20023</v>
      </c>
      <c r="R5191" s="118">
        <v>7718599175</v>
      </c>
      <c r="S5191" s="118" t="s">
        <v>20024</v>
      </c>
      <c r="T5191" s="870">
        <v>42717</v>
      </c>
      <c r="U5191" s="871"/>
      <c r="V5191" s="870">
        <v>42732</v>
      </c>
      <c r="W5191" s="870">
        <v>42733</v>
      </c>
      <c r="X5191" s="916" t="s">
        <v>20090</v>
      </c>
      <c r="Y5191" s="725">
        <v>69211.88</v>
      </c>
      <c r="Z5191" s="118" t="s">
        <v>20023</v>
      </c>
      <c r="AA5191" s="118">
        <v>7718599175</v>
      </c>
    </row>
    <row r="5192" spans="1:27" ht="56.25">
      <c r="A5192" s="475" t="s">
        <v>30914</v>
      </c>
      <c r="B5192" s="1164" t="s">
        <v>2772</v>
      </c>
      <c r="C5192" s="407" t="s">
        <v>2773</v>
      </c>
      <c r="D5192" s="409" t="s">
        <v>261</v>
      </c>
      <c r="E5192" s="420" t="s">
        <v>20092</v>
      </c>
      <c r="F5192" s="407" t="s">
        <v>839</v>
      </c>
      <c r="G5192" s="870">
        <v>42704</v>
      </c>
      <c r="H5192" s="916" t="s">
        <v>20093</v>
      </c>
      <c r="I5192" s="871" t="s">
        <v>13526</v>
      </c>
      <c r="J5192" s="903">
        <v>3</v>
      </c>
      <c r="K5192" s="903">
        <v>3</v>
      </c>
      <c r="L5192" s="903"/>
      <c r="M5192" s="894">
        <v>73979.399999999994</v>
      </c>
      <c r="N5192" s="894">
        <v>29961.599999999999</v>
      </c>
      <c r="O5192" s="725">
        <f t="shared" ref="O5192:O5202" si="176">M5192-N5192</f>
        <v>44017.799999999996</v>
      </c>
      <c r="P5192" s="932">
        <f t="shared" ref="P5192:P5201" si="177">N5192/M5192</f>
        <v>0.40499922951524342</v>
      </c>
      <c r="Q5192" s="118" t="s">
        <v>13204</v>
      </c>
      <c r="R5192" s="118">
        <v>7726311464</v>
      </c>
      <c r="S5192" s="118" t="s">
        <v>19984</v>
      </c>
      <c r="T5192" s="870">
        <v>42717</v>
      </c>
      <c r="U5192" s="871"/>
      <c r="V5192" s="870">
        <v>42732</v>
      </c>
      <c r="W5192" s="870">
        <v>42733</v>
      </c>
      <c r="X5192" s="916" t="s">
        <v>20094</v>
      </c>
      <c r="Y5192" s="894">
        <v>29961.599999999999</v>
      </c>
      <c r="Z5192" s="118" t="s">
        <v>13204</v>
      </c>
      <c r="AA5192" s="118">
        <v>7726311464</v>
      </c>
    </row>
    <row r="5193" spans="1:27" ht="45">
      <c r="A5193" s="475" t="s">
        <v>30915</v>
      </c>
      <c r="B5193" s="1164" t="s">
        <v>2772</v>
      </c>
      <c r="C5193" s="407" t="s">
        <v>2773</v>
      </c>
      <c r="D5193" s="45" t="s">
        <v>272</v>
      </c>
      <c r="E5193" s="420" t="s">
        <v>20095</v>
      </c>
      <c r="F5193" s="407" t="s">
        <v>839</v>
      </c>
      <c r="G5193" s="870">
        <v>42704</v>
      </c>
      <c r="H5193" s="916" t="s">
        <v>20096</v>
      </c>
      <c r="I5193" s="871" t="s">
        <v>13600</v>
      </c>
      <c r="J5193" s="903">
        <v>1</v>
      </c>
      <c r="K5193" s="903">
        <v>1</v>
      </c>
      <c r="L5193" s="903"/>
      <c r="M5193" s="725">
        <v>135821</v>
      </c>
      <c r="N5193" s="894">
        <v>135404.5</v>
      </c>
      <c r="O5193" s="725">
        <f t="shared" si="176"/>
        <v>416.5</v>
      </c>
      <c r="P5193" s="932">
        <f t="shared" si="177"/>
        <v>0.9969334638973355</v>
      </c>
      <c r="Q5193" s="927" t="s">
        <v>13263</v>
      </c>
      <c r="R5193" s="917">
        <v>5408130693</v>
      </c>
      <c r="S5193" s="917" t="s">
        <v>19121</v>
      </c>
      <c r="T5193" s="870">
        <v>42712</v>
      </c>
      <c r="U5193" s="871"/>
      <c r="V5193" s="870">
        <v>42726</v>
      </c>
      <c r="W5193" s="870">
        <v>42727</v>
      </c>
      <c r="X5193" s="916" t="s">
        <v>20097</v>
      </c>
      <c r="Y5193" s="894">
        <v>135404.5</v>
      </c>
      <c r="Z5193" s="927" t="s">
        <v>13263</v>
      </c>
      <c r="AA5193" s="917">
        <v>5408130693</v>
      </c>
    </row>
    <row r="5194" spans="1:27" ht="78.75">
      <c r="A5194" s="475" t="s">
        <v>30916</v>
      </c>
      <c r="B5194" s="1164" t="s">
        <v>2772</v>
      </c>
      <c r="C5194" s="407" t="s">
        <v>2773</v>
      </c>
      <c r="D5194" s="409" t="s">
        <v>261</v>
      </c>
      <c r="E5194" s="420" t="s">
        <v>20098</v>
      </c>
      <c r="F5194" s="407" t="s">
        <v>839</v>
      </c>
      <c r="G5194" s="870">
        <v>42704</v>
      </c>
      <c r="H5194" s="916" t="s">
        <v>20099</v>
      </c>
      <c r="I5194" s="420" t="s">
        <v>20100</v>
      </c>
      <c r="J5194" s="903">
        <v>7</v>
      </c>
      <c r="K5194" s="903">
        <v>7</v>
      </c>
      <c r="L5194" s="903"/>
      <c r="M5194" s="725">
        <v>352088.03</v>
      </c>
      <c r="N5194" s="894">
        <v>352088</v>
      </c>
      <c r="O5194" s="725">
        <f t="shared" si="176"/>
        <v>3.0000000027939677E-2</v>
      </c>
      <c r="P5194" s="932">
        <f t="shared" si="177"/>
        <v>0.99999991479403594</v>
      </c>
      <c r="Q5194" s="118" t="s">
        <v>20101</v>
      </c>
      <c r="R5194" s="118">
        <v>1650285531</v>
      </c>
      <c r="S5194" s="118" t="s">
        <v>20102</v>
      </c>
      <c r="T5194" s="870">
        <v>42717</v>
      </c>
      <c r="U5194" s="871"/>
      <c r="V5194" s="870">
        <v>42732</v>
      </c>
      <c r="W5194" s="870">
        <v>42733</v>
      </c>
      <c r="X5194" s="916" t="s">
        <v>20099</v>
      </c>
      <c r="Y5194" s="894">
        <v>352088</v>
      </c>
      <c r="Z5194" s="118" t="s">
        <v>20101</v>
      </c>
      <c r="AA5194" s="118">
        <v>1650285531</v>
      </c>
    </row>
    <row r="5195" spans="1:27" ht="56.25">
      <c r="A5195" s="475" t="s">
        <v>30917</v>
      </c>
      <c r="B5195" s="1164" t="s">
        <v>2772</v>
      </c>
      <c r="C5195" s="407" t="s">
        <v>2773</v>
      </c>
      <c r="D5195" s="409" t="s">
        <v>261</v>
      </c>
      <c r="E5195" s="420" t="s">
        <v>20027</v>
      </c>
      <c r="F5195" s="407" t="s">
        <v>839</v>
      </c>
      <c r="G5195" s="870">
        <v>42704</v>
      </c>
      <c r="H5195" s="916" t="s">
        <v>20103</v>
      </c>
      <c r="I5195" s="871" t="s">
        <v>20104</v>
      </c>
      <c r="J5195" s="903">
        <v>2</v>
      </c>
      <c r="K5195" s="903">
        <v>2</v>
      </c>
      <c r="L5195" s="903"/>
      <c r="M5195" s="725">
        <v>157144</v>
      </c>
      <c r="N5195" s="894">
        <v>140643.78</v>
      </c>
      <c r="O5195" s="903">
        <f t="shared" si="176"/>
        <v>16500.22</v>
      </c>
      <c r="P5195" s="932">
        <f t="shared" si="177"/>
        <v>0.89499936364099164</v>
      </c>
      <c r="Q5195" s="118" t="s">
        <v>13204</v>
      </c>
      <c r="R5195" s="118">
        <v>7726311464</v>
      </c>
      <c r="S5195" s="118" t="s">
        <v>19984</v>
      </c>
      <c r="T5195" s="870">
        <v>42717</v>
      </c>
      <c r="U5195" s="871"/>
      <c r="V5195" s="870">
        <v>42732</v>
      </c>
      <c r="W5195" s="870">
        <v>42733</v>
      </c>
      <c r="X5195" s="916" t="s">
        <v>20103</v>
      </c>
      <c r="Y5195" s="894">
        <v>140643.78</v>
      </c>
      <c r="Z5195" s="118" t="s">
        <v>13204</v>
      </c>
      <c r="AA5195" s="118">
        <v>7726311464</v>
      </c>
    </row>
    <row r="5196" spans="1:27" ht="45">
      <c r="A5196" s="475" t="s">
        <v>30918</v>
      </c>
      <c r="B5196" s="1164" t="s">
        <v>2772</v>
      </c>
      <c r="C5196" s="407" t="s">
        <v>2773</v>
      </c>
      <c r="D5196" s="45" t="s">
        <v>272</v>
      </c>
      <c r="E5196" s="420" t="s">
        <v>20105</v>
      </c>
      <c r="F5196" s="407" t="s">
        <v>839</v>
      </c>
      <c r="G5196" s="870">
        <v>42704</v>
      </c>
      <c r="H5196" s="916" t="s">
        <v>20106</v>
      </c>
      <c r="I5196" s="871" t="s">
        <v>15663</v>
      </c>
      <c r="J5196" s="903">
        <v>1</v>
      </c>
      <c r="K5196" s="903">
        <v>1</v>
      </c>
      <c r="L5196" s="903"/>
      <c r="M5196" s="725">
        <v>55047</v>
      </c>
      <c r="N5196" s="894">
        <v>55047</v>
      </c>
      <c r="O5196" s="903">
        <f t="shared" si="176"/>
        <v>0</v>
      </c>
      <c r="P5196" s="932">
        <f t="shared" si="177"/>
        <v>1</v>
      </c>
      <c r="Q5196" s="118" t="s">
        <v>20107</v>
      </c>
      <c r="R5196" s="754">
        <v>662508719481</v>
      </c>
      <c r="S5196" s="118" t="s">
        <v>20108</v>
      </c>
      <c r="T5196" s="870">
        <v>42712</v>
      </c>
      <c r="U5196" s="871"/>
      <c r="V5196" s="870">
        <v>42726</v>
      </c>
      <c r="W5196" s="870">
        <v>42726</v>
      </c>
      <c r="X5196" s="916" t="s">
        <v>20109</v>
      </c>
      <c r="Y5196" s="894">
        <v>55047</v>
      </c>
      <c r="Z5196" s="118" t="s">
        <v>20107</v>
      </c>
      <c r="AA5196" s="754">
        <v>662508719481</v>
      </c>
    </row>
    <row r="5197" spans="1:27" ht="56.25">
      <c r="A5197" s="475" t="s">
        <v>30919</v>
      </c>
      <c r="B5197" s="1164" t="s">
        <v>2772</v>
      </c>
      <c r="C5197" s="407" t="s">
        <v>2773</v>
      </c>
      <c r="D5197" s="45" t="s">
        <v>272</v>
      </c>
      <c r="E5197" s="420" t="s">
        <v>20110</v>
      </c>
      <c r="F5197" s="407" t="s">
        <v>839</v>
      </c>
      <c r="G5197" s="870">
        <v>42704</v>
      </c>
      <c r="H5197" s="916" t="s">
        <v>20111</v>
      </c>
      <c r="I5197" s="871" t="s">
        <v>14635</v>
      </c>
      <c r="J5197" s="903">
        <v>1</v>
      </c>
      <c r="K5197" s="903">
        <v>1</v>
      </c>
      <c r="L5197" s="903"/>
      <c r="M5197" s="725">
        <v>526516.5</v>
      </c>
      <c r="N5197" s="894">
        <v>526516.5</v>
      </c>
      <c r="O5197" s="903">
        <f t="shared" si="176"/>
        <v>0</v>
      </c>
      <c r="P5197" s="932">
        <f t="shared" si="177"/>
        <v>1</v>
      </c>
      <c r="Q5197" s="917" t="s">
        <v>13701</v>
      </c>
      <c r="R5197" s="917">
        <v>4217040736</v>
      </c>
      <c r="S5197" s="922" t="s">
        <v>19080</v>
      </c>
      <c r="T5197" s="870">
        <v>42713</v>
      </c>
      <c r="U5197" s="871"/>
      <c r="V5197" s="870">
        <v>42732</v>
      </c>
      <c r="W5197" s="870">
        <v>42733</v>
      </c>
      <c r="X5197" s="916" t="s">
        <v>20111</v>
      </c>
      <c r="Y5197" s="894">
        <v>526516.5</v>
      </c>
      <c r="Z5197" s="917" t="s">
        <v>13701</v>
      </c>
      <c r="AA5197" s="917">
        <v>4217040736</v>
      </c>
    </row>
    <row r="5198" spans="1:27" ht="56.25">
      <c r="A5198" s="475" t="s">
        <v>30920</v>
      </c>
      <c r="B5198" s="1164" t="s">
        <v>2772</v>
      </c>
      <c r="C5198" s="407" t="s">
        <v>2773</v>
      </c>
      <c r="D5198" s="45" t="s">
        <v>272</v>
      </c>
      <c r="E5198" s="420" t="s">
        <v>20110</v>
      </c>
      <c r="F5198" s="407" t="s">
        <v>839</v>
      </c>
      <c r="G5198" s="870">
        <v>42704</v>
      </c>
      <c r="H5198" s="916" t="s">
        <v>20112</v>
      </c>
      <c r="I5198" s="871" t="s">
        <v>14635</v>
      </c>
      <c r="J5198" s="903">
        <v>1</v>
      </c>
      <c r="K5198" s="903">
        <v>1</v>
      </c>
      <c r="L5198" s="903"/>
      <c r="M5198" s="725">
        <v>344049.9</v>
      </c>
      <c r="N5198" s="894">
        <v>344049.9</v>
      </c>
      <c r="O5198" s="903">
        <f t="shared" si="176"/>
        <v>0</v>
      </c>
      <c r="P5198" s="932">
        <f t="shared" si="177"/>
        <v>1</v>
      </c>
      <c r="Q5198" s="118" t="s">
        <v>20113</v>
      </c>
      <c r="R5198" s="118">
        <v>2461022017</v>
      </c>
      <c r="S5198" s="118" t="s">
        <v>20114</v>
      </c>
      <c r="T5198" s="870">
        <v>42713</v>
      </c>
      <c r="U5198" s="871"/>
      <c r="V5198" s="870">
        <v>42732</v>
      </c>
      <c r="W5198" s="870">
        <v>42733</v>
      </c>
      <c r="X5198" s="916" t="s">
        <v>20112</v>
      </c>
      <c r="Y5198" s="894">
        <v>344049.9</v>
      </c>
      <c r="Z5198" s="118" t="s">
        <v>20113</v>
      </c>
      <c r="AA5198" s="118">
        <v>2461022017</v>
      </c>
    </row>
    <row r="5199" spans="1:27" ht="33.75">
      <c r="A5199" s="475" t="s">
        <v>30921</v>
      </c>
      <c r="B5199" s="1164" t="s">
        <v>2772</v>
      </c>
      <c r="C5199" s="407" t="s">
        <v>2773</v>
      </c>
      <c r="D5199" s="45" t="s">
        <v>272</v>
      </c>
      <c r="E5199" s="420" t="s">
        <v>20115</v>
      </c>
      <c r="F5199" s="407" t="s">
        <v>839</v>
      </c>
      <c r="G5199" s="870">
        <v>42704</v>
      </c>
      <c r="H5199" s="916" t="s">
        <v>20116</v>
      </c>
      <c r="I5199" s="420" t="s">
        <v>20117</v>
      </c>
      <c r="J5199" s="903">
        <v>1</v>
      </c>
      <c r="K5199" s="903">
        <v>1</v>
      </c>
      <c r="L5199" s="903"/>
      <c r="M5199" s="725">
        <v>29007.02</v>
      </c>
      <c r="N5199" s="894">
        <v>16740</v>
      </c>
      <c r="O5199" s="903">
        <f t="shared" si="176"/>
        <v>12267.02</v>
      </c>
      <c r="P5199" s="932">
        <f t="shared" si="177"/>
        <v>0.57710168090345026</v>
      </c>
      <c r="Q5199" s="118" t="s">
        <v>20118</v>
      </c>
      <c r="R5199" s="292">
        <v>4220038448</v>
      </c>
      <c r="S5199" s="118" t="s">
        <v>20119</v>
      </c>
      <c r="T5199" s="870">
        <v>42711</v>
      </c>
      <c r="U5199" s="871"/>
      <c r="V5199" s="870">
        <v>42719</v>
      </c>
      <c r="W5199" s="870">
        <v>42723</v>
      </c>
      <c r="X5199" s="916" t="s">
        <v>20120</v>
      </c>
      <c r="Y5199" s="894">
        <v>16740</v>
      </c>
      <c r="Z5199" s="118" t="s">
        <v>20118</v>
      </c>
      <c r="AA5199" s="118">
        <v>4220038448</v>
      </c>
    </row>
    <row r="5200" spans="1:27" ht="33.75">
      <c r="A5200" s="475" t="s">
        <v>30922</v>
      </c>
      <c r="B5200" s="1164" t="s">
        <v>2772</v>
      </c>
      <c r="C5200" s="407" t="s">
        <v>2773</v>
      </c>
      <c r="D5200" s="45" t="s">
        <v>272</v>
      </c>
      <c r="E5200" s="420" t="s">
        <v>20115</v>
      </c>
      <c r="F5200" s="407" t="s">
        <v>839</v>
      </c>
      <c r="G5200" s="870">
        <v>42704</v>
      </c>
      <c r="H5200" s="916" t="s">
        <v>20121</v>
      </c>
      <c r="I5200" s="420" t="s">
        <v>20122</v>
      </c>
      <c r="J5200" s="903">
        <v>1</v>
      </c>
      <c r="K5200" s="903">
        <v>1</v>
      </c>
      <c r="L5200" s="903"/>
      <c r="M5200" s="725">
        <v>3121.34</v>
      </c>
      <c r="N5200" s="894">
        <v>1138.4000000000001</v>
      </c>
      <c r="O5200" s="903">
        <f t="shared" si="176"/>
        <v>1982.94</v>
      </c>
      <c r="P5200" s="932">
        <f t="shared" si="177"/>
        <v>0.36471515438882018</v>
      </c>
      <c r="Q5200" s="118" t="s">
        <v>20118</v>
      </c>
      <c r="R5200" s="118">
        <v>4220038448</v>
      </c>
      <c r="S5200" s="118" t="s">
        <v>20119</v>
      </c>
      <c r="T5200" s="870">
        <v>42711</v>
      </c>
      <c r="U5200" s="871"/>
      <c r="V5200" s="870">
        <v>42719</v>
      </c>
      <c r="W5200" s="870">
        <v>42723</v>
      </c>
      <c r="X5200" s="916" t="s">
        <v>20123</v>
      </c>
      <c r="Y5200" s="894">
        <v>1138.4000000000001</v>
      </c>
      <c r="Z5200" s="118" t="s">
        <v>20118</v>
      </c>
      <c r="AA5200" s="118">
        <v>4220038448</v>
      </c>
    </row>
    <row r="5201" spans="1:27" ht="45">
      <c r="A5201" s="475" t="s">
        <v>30923</v>
      </c>
      <c r="B5201" s="1164" t="s">
        <v>2772</v>
      </c>
      <c r="C5201" s="407" t="s">
        <v>2773</v>
      </c>
      <c r="D5201" s="409" t="s">
        <v>555</v>
      </c>
      <c r="E5201" s="420" t="s">
        <v>20124</v>
      </c>
      <c r="F5201" s="407" t="s">
        <v>839</v>
      </c>
      <c r="G5201" s="870">
        <v>42698</v>
      </c>
      <c r="H5201" s="916" t="s">
        <v>20125</v>
      </c>
      <c r="I5201" s="871" t="s">
        <v>19456</v>
      </c>
      <c r="J5201" s="903">
        <v>2</v>
      </c>
      <c r="K5201" s="903">
        <v>2</v>
      </c>
      <c r="L5201" s="903"/>
      <c r="M5201" s="725">
        <v>599406</v>
      </c>
      <c r="N5201" s="894">
        <v>46800</v>
      </c>
      <c r="O5201" s="903">
        <f t="shared" si="176"/>
        <v>552606</v>
      </c>
      <c r="P5201" s="932">
        <f t="shared" si="177"/>
        <v>7.8077296523558326E-2</v>
      </c>
      <c r="Q5201" s="118" t="s">
        <v>20126</v>
      </c>
      <c r="R5201" s="118">
        <v>5405234084</v>
      </c>
      <c r="S5201" s="118" t="s">
        <v>20127</v>
      </c>
      <c r="T5201" s="870">
        <v>42724</v>
      </c>
      <c r="U5201" s="871"/>
      <c r="V5201" s="870">
        <v>42727</v>
      </c>
      <c r="W5201" s="870">
        <v>42727</v>
      </c>
      <c r="X5201" s="916" t="s">
        <v>20128</v>
      </c>
      <c r="Y5201" s="894">
        <v>46800</v>
      </c>
      <c r="Z5201" s="118" t="s">
        <v>20126</v>
      </c>
      <c r="AA5201" s="118">
        <v>5405234084</v>
      </c>
    </row>
    <row r="5202" spans="1:27" ht="78.75">
      <c r="A5202" s="475" t="s">
        <v>30924</v>
      </c>
      <c r="B5202" s="1164" t="s">
        <v>2772</v>
      </c>
      <c r="C5202" s="407" t="s">
        <v>2773</v>
      </c>
      <c r="D5202" s="118" t="s">
        <v>16938</v>
      </c>
      <c r="E5202" s="118" t="s">
        <v>20129</v>
      </c>
      <c r="F5202" s="400">
        <v>42398</v>
      </c>
      <c r="G5202" s="400">
        <v>42661</v>
      </c>
      <c r="H5202" s="937" t="s">
        <v>20130</v>
      </c>
      <c r="I5202" s="409" t="s">
        <v>20131</v>
      </c>
      <c r="J5202" s="409">
        <v>3</v>
      </c>
      <c r="K5202" s="409">
        <v>1</v>
      </c>
      <c r="L5202" s="409">
        <v>2</v>
      </c>
      <c r="M5202" s="401">
        <v>11400000.119999999</v>
      </c>
      <c r="N5202" s="938">
        <v>11058000.119999999</v>
      </c>
      <c r="O5202" s="117">
        <f t="shared" si="176"/>
        <v>342000</v>
      </c>
      <c r="P5202" s="461">
        <f>O5202/M5202</f>
        <v>2.9999999684210531E-2</v>
      </c>
      <c r="Q5202" s="118" t="s">
        <v>20132</v>
      </c>
      <c r="R5202" s="118">
        <v>4217015930</v>
      </c>
      <c r="S5202" s="118" t="s">
        <v>16944</v>
      </c>
      <c r="T5202" s="802">
        <v>42689.105229282402</v>
      </c>
      <c r="U5202" s="809">
        <v>42710</v>
      </c>
      <c r="V5202" s="400">
        <v>42717</v>
      </c>
      <c r="W5202" s="400">
        <v>42717</v>
      </c>
      <c r="X5202" s="407" t="s">
        <v>20133</v>
      </c>
      <c r="Y5202" s="401">
        <v>11058000.119999999</v>
      </c>
      <c r="Z5202" s="118" t="s">
        <v>20132</v>
      </c>
      <c r="AA5202" s="118">
        <v>4217015930</v>
      </c>
    </row>
    <row r="5203" spans="1:27" ht="56.25">
      <c r="A5203" s="475" t="s">
        <v>30925</v>
      </c>
      <c r="B5203" s="1164" t="s">
        <v>2772</v>
      </c>
      <c r="C5203" s="407" t="s">
        <v>2773</v>
      </c>
      <c r="D5203" s="409" t="s">
        <v>589</v>
      </c>
      <c r="E5203" s="420" t="s">
        <v>20134</v>
      </c>
      <c r="F5203" s="400">
        <v>42398</v>
      </c>
      <c r="G5203" s="400">
        <v>42696</v>
      </c>
      <c r="H5203" s="937" t="s">
        <v>16134</v>
      </c>
      <c r="I5203" s="871" t="s">
        <v>8672</v>
      </c>
      <c r="J5203" s="903">
        <v>5</v>
      </c>
      <c r="K5203" s="903">
        <v>5</v>
      </c>
      <c r="L5203" s="903"/>
      <c r="M5203" s="725">
        <v>155760</v>
      </c>
      <c r="N5203" s="894">
        <v>147193.20000000001</v>
      </c>
      <c r="O5203" s="725">
        <f>M5203-N5203</f>
        <v>8566.7999999999884</v>
      </c>
      <c r="P5203" s="932">
        <f>N5203/M5203</f>
        <v>0.94500000000000006</v>
      </c>
      <c r="Q5203" s="118" t="s">
        <v>20135</v>
      </c>
      <c r="R5203" s="118">
        <v>5407205145</v>
      </c>
      <c r="S5203" s="118" t="s">
        <v>14964</v>
      </c>
      <c r="T5203" s="870">
        <v>42711</v>
      </c>
      <c r="U5203" s="871"/>
      <c r="V5203" s="400">
        <v>42723</v>
      </c>
      <c r="W5203" s="400">
        <v>42723</v>
      </c>
      <c r="X5203" s="407" t="s">
        <v>20136</v>
      </c>
      <c r="Y5203" s="725">
        <v>147193.20000000001</v>
      </c>
      <c r="Z5203" s="118" t="s">
        <v>20135</v>
      </c>
      <c r="AA5203" s="118">
        <v>5407205145</v>
      </c>
    </row>
    <row r="5204" spans="1:27" ht="67.5">
      <c r="A5204" s="475" t="s">
        <v>30926</v>
      </c>
      <c r="B5204" s="1164" t="s">
        <v>2772</v>
      </c>
      <c r="C5204" s="407" t="s">
        <v>2773</v>
      </c>
      <c r="D5204" s="409" t="s">
        <v>589</v>
      </c>
      <c r="E5204" s="420" t="s">
        <v>3711</v>
      </c>
      <c r="F5204" s="400">
        <v>42398</v>
      </c>
      <c r="G5204" s="400">
        <v>42704</v>
      </c>
      <c r="H5204" s="937" t="s">
        <v>3712</v>
      </c>
      <c r="I5204" s="871" t="s">
        <v>2276</v>
      </c>
      <c r="J5204" s="903">
        <v>4</v>
      </c>
      <c r="K5204" s="903">
        <v>4</v>
      </c>
      <c r="L5204" s="903"/>
      <c r="M5204" s="725">
        <v>373364.64</v>
      </c>
      <c r="N5204" s="894">
        <v>70938.63</v>
      </c>
      <c r="O5204" s="725">
        <f>M5204-N5204</f>
        <v>302426.01</v>
      </c>
      <c r="P5204" s="932">
        <f>N5204/M5204</f>
        <v>0.18999825478920554</v>
      </c>
      <c r="Q5204" s="118" t="s">
        <v>8863</v>
      </c>
      <c r="R5204" s="118">
        <v>4221017810</v>
      </c>
      <c r="S5204" s="118" t="s">
        <v>10905</v>
      </c>
      <c r="T5204" s="870">
        <v>42719</v>
      </c>
      <c r="U5204" s="871"/>
      <c r="V5204" s="870">
        <v>42733</v>
      </c>
      <c r="W5204" s="870">
        <v>42733</v>
      </c>
      <c r="X5204" s="937" t="s">
        <v>3712</v>
      </c>
      <c r="Y5204" s="725">
        <v>70938.63</v>
      </c>
      <c r="Z5204" s="118" t="s">
        <v>8863</v>
      </c>
      <c r="AA5204" s="118">
        <v>4221017810</v>
      </c>
    </row>
    <row r="5205" spans="1:27" ht="78.75">
      <c r="A5205" s="475" t="s">
        <v>30927</v>
      </c>
      <c r="B5205" s="1187" t="s">
        <v>20137</v>
      </c>
      <c r="C5205" s="768" t="s">
        <v>20138</v>
      </c>
      <c r="D5205" s="880" t="s">
        <v>16938</v>
      </c>
      <c r="E5205" s="752" t="s">
        <v>20139</v>
      </c>
      <c r="F5205" s="776">
        <v>42158</v>
      </c>
      <c r="G5205" s="776">
        <v>42366</v>
      </c>
      <c r="H5205" s="934" t="s">
        <v>20140</v>
      </c>
      <c r="I5205" s="730" t="s">
        <v>20141</v>
      </c>
      <c r="J5205" s="903">
        <v>1</v>
      </c>
      <c r="K5205" s="903">
        <v>1</v>
      </c>
      <c r="L5205" s="903">
        <v>0</v>
      </c>
      <c r="M5205" s="939">
        <v>2011008</v>
      </c>
      <c r="N5205" s="939">
        <v>2011008</v>
      </c>
      <c r="O5205" s="939">
        <v>0</v>
      </c>
      <c r="P5205" s="939">
        <v>0</v>
      </c>
      <c r="Q5205" s="768" t="s">
        <v>20142</v>
      </c>
      <c r="R5205" s="940">
        <v>4206006966</v>
      </c>
      <c r="S5205" s="752" t="s">
        <v>20143</v>
      </c>
      <c r="T5205" s="802">
        <v>42689.105229282402</v>
      </c>
      <c r="U5205" s="941">
        <v>42409</v>
      </c>
      <c r="V5205" s="941">
        <v>42411</v>
      </c>
      <c r="W5205" s="941">
        <v>42415</v>
      </c>
      <c r="X5205" s="942" t="s">
        <v>20144</v>
      </c>
      <c r="Y5205" s="943">
        <v>2011008</v>
      </c>
      <c r="Z5205" s="752" t="s">
        <v>20145</v>
      </c>
      <c r="AA5205" s="768">
        <v>4206006966</v>
      </c>
    </row>
    <row r="5206" spans="1:27" ht="67.5">
      <c r="A5206" s="475" t="s">
        <v>30928</v>
      </c>
      <c r="B5206" s="1188" t="s">
        <v>20137</v>
      </c>
      <c r="C5206" s="880" t="s">
        <v>20138</v>
      </c>
      <c r="D5206" s="880" t="s">
        <v>261</v>
      </c>
      <c r="E5206" s="888" t="s">
        <v>20146</v>
      </c>
      <c r="F5206" s="881">
        <v>42158</v>
      </c>
      <c r="G5206" s="881">
        <v>42303</v>
      </c>
      <c r="H5206" s="890" t="s">
        <v>20147</v>
      </c>
      <c r="I5206" s="420" t="s">
        <v>20148</v>
      </c>
      <c r="J5206" s="944">
        <v>2</v>
      </c>
      <c r="K5206" s="880">
        <v>2</v>
      </c>
      <c r="L5206" s="880">
        <v>0</v>
      </c>
      <c r="M5206" s="725">
        <v>233190</v>
      </c>
      <c r="N5206" s="725">
        <v>186700</v>
      </c>
      <c r="O5206" s="939">
        <v>46490</v>
      </c>
      <c r="P5206" s="939">
        <v>20</v>
      </c>
      <c r="Q5206" s="775" t="s">
        <v>2051</v>
      </c>
      <c r="R5206" s="945">
        <v>4220039723</v>
      </c>
      <c r="S5206" s="946" t="s">
        <v>20149</v>
      </c>
      <c r="T5206" s="881">
        <v>42319</v>
      </c>
      <c r="U5206" s="947"/>
      <c r="V5206" s="870">
        <v>42332</v>
      </c>
      <c r="W5206" s="870">
        <v>42363</v>
      </c>
      <c r="X5206" s="948" t="s">
        <v>20150</v>
      </c>
      <c r="Y5206" s="725">
        <v>186699.6</v>
      </c>
      <c r="Z5206" s="775" t="s">
        <v>2051</v>
      </c>
      <c r="AA5206" s="945">
        <v>4220039723</v>
      </c>
    </row>
    <row r="5207" spans="1:27" ht="157.5">
      <c r="A5207" s="475" t="s">
        <v>30929</v>
      </c>
      <c r="B5207" s="1188" t="s">
        <v>20137</v>
      </c>
      <c r="C5207" s="880" t="s">
        <v>20138</v>
      </c>
      <c r="D5207" s="880" t="s">
        <v>272</v>
      </c>
      <c r="E5207" s="420" t="s">
        <v>20151</v>
      </c>
      <c r="F5207" s="881">
        <v>42158</v>
      </c>
      <c r="G5207" s="881">
        <v>42307</v>
      </c>
      <c r="H5207" s="890" t="s">
        <v>20152</v>
      </c>
      <c r="I5207" s="888" t="s">
        <v>20153</v>
      </c>
      <c r="J5207" s="944">
        <v>1</v>
      </c>
      <c r="K5207" s="880">
        <v>1</v>
      </c>
      <c r="L5207" s="880">
        <v>0</v>
      </c>
      <c r="M5207" s="725">
        <v>132974.44</v>
      </c>
      <c r="N5207" s="725">
        <v>132974.44</v>
      </c>
      <c r="O5207" s="939">
        <v>0</v>
      </c>
      <c r="P5207" s="939">
        <v>0</v>
      </c>
      <c r="Q5207" s="775" t="s">
        <v>20154</v>
      </c>
      <c r="R5207" s="945">
        <v>4205261018</v>
      </c>
      <c r="S5207" s="949" t="s">
        <v>20155</v>
      </c>
      <c r="T5207" s="881">
        <v>42320</v>
      </c>
      <c r="U5207" s="947"/>
      <c r="V5207" s="870">
        <v>42333</v>
      </c>
      <c r="W5207" s="870">
        <v>42363</v>
      </c>
      <c r="X5207" s="948" t="s">
        <v>20156</v>
      </c>
      <c r="Y5207" s="725">
        <v>132974.44</v>
      </c>
      <c r="Z5207" s="775" t="s">
        <v>20154</v>
      </c>
      <c r="AA5207" s="945">
        <v>4205261018</v>
      </c>
    </row>
    <row r="5208" spans="1:27" ht="90">
      <c r="A5208" s="475" t="s">
        <v>30930</v>
      </c>
      <c r="B5208" s="1188" t="s">
        <v>20137</v>
      </c>
      <c r="C5208" s="880" t="s">
        <v>20138</v>
      </c>
      <c r="D5208" s="880" t="s">
        <v>589</v>
      </c>
      <c r="E5208" s="420" t="s">
        <v>20157</v>
      </c>
      <c r="F5208" s="881">
        <v>42312</v>
      </c>
      <c r="G5208" s="881">
        <v>42324</v>
      </c>
      <c r="H5208" s="890" t="s">
        <v>20158</v>
      </c>
      <c r="I5208" s="420" t="s">
        <v>20159</v>
      </c>
      <c r="J5208" s="944">
        <v>3</v>
      </c>
      <c r="K5208" s="880">
        <v>3</v>
      </c>
      <c r="L5208" s="880">
        <v>0</v>
      </c>
      <c r="M5208" s="725">
        <v>111793.8</v>
      </c>
      <c r="N5208" s="725">
        <v>57014.63</v>
      </c>
      <c r="O5208" s="939">
        <v>54779.17</v>
      </c>
      <c r="P5208" s="939">
        <v>49.3</v>
      </c>
      <c r="Q5208" s="775" t="s">
        <v>1315</v>
      </c>
      <c r="R5208" s="945">
        <v>4252003793</v>
      </c>
      <c r="S5208" s="946" t="s">
        <v>20160</v>
      </c>
      <c r="T5208" s="881">
        <v>42341</v>
      </c>
      <c r="U5208" s="947"/>
      <c r="V5208" s="870">
        <v>42353</v>
      </c>
      <c r="W5208" s="870">
        <v>42355</v>
      </c>
      <c r="X5208" s="948" t="s">
        <v>20161</v>
      </c>
      <c r="Y5208" s="725">
        <v>57014.63</v>
      </c>
      <c r="Z5208" s="775" t="s">
        <v>1315</v>
      </c>
      <c r="AA5208" s="945">
        <v>4252003793</v>
      </c>
    </row>
    <row r="5209" spans="1:27" ht="90">
      <c r="A5209" s="475" t="s">
        <v>30931</v>
      </c>
      <c r="B5209" s="1188" t="s">
        <v>20137</v>
      </c>
      <c r="C5209" s="880" t="s">
        <v>20138</v>
      </c>
      <c r="D5209" s="880" t="s">
        <v>589</v>
      </c>
      <c r="E5209" s="420" t="s">
        <v>20162</v>
      </c>
      <c r="F5209" s="881">
        <v>42312</v>
      </c>
      <c r="G5209" s="881">
        <v>42324</v>
      </c>
      <c r="H5209" s="890" t="s">
        <v>20163</v>
      </c>
      <c r="I5209" s="420" t="s">
        <v>20164</v>
      </c>
      <c r="J5209" s="944">
        <v>3</v>
      </c>
      <c r="K5209" s="880">
        <v>2</v>
      </c>
      <c r="L5209" s="880">
        <v>1</v>
      </c>
      <c r="M5209" s="725">
        <v>39042</v>
      </c>
      <c r="N5209" s="725">
        <v>25377.3</v>
      </c>
      <c r="O5209" s="939">
        <v>13664.7</v>
      </c>
      <c r="P5209" s="939">
        <v>35</v>
      </c>
      <c r="Q5209" s="775" t="s">
        <v>1315</v>
      </c>
      <c r="R5209" s="945">
        <v>4252003793</v>
      </c>
      <c r="S5209" s="946" t="s">
        <v>20160</v>
      </c>
      <c r="T5209" s="950" t="s">
        <v>20165</v>
      </c>
      <c r="U5209" s="947"/>
      <c r="V5209" s="870">
        <v>42353</v>
      </c>
      <c r="W5209" s="870">
        <v>42355</v>
      </c>
      <c r="X5209" s="948" t="s">
        <v>20166</v>
      </c>
      <c r="Y5209" s="725">
        <v>25377.3</v>
      </c>
      <c r="Z5209" s="775" t="s">
        <v>1315</v>
      </c>
      <c r="AA5209" s="945">
        <v>4252003793</v>
      </c>
    </row>
    <row r="5210" spans="1:27" ht="101.25">
      <c r="A5210" s="475" t="s">
        <v>30932</v>
      </c>
      <c r="B5210" s="1188" t="s">
        <v>20137</v>
      </c>
      <c r="C5210" s="880" t="s">
        <v>20138</v>
      </c>
      <c r="D5210" s="880" t="s">
        <v>589</v>
      </c>
      <c r="E5210" s="420" t="s">
        <v>20167</v>
      </c>
      <c r="F5210" s="881">
        <v>42312</v>
      </c>
      <c r="G5210" s="881">
        <v>42326</v>
      </c>
      <c r="H5210" s="890" t="s">
        <v>20168</v>
      </c>
      <c r="I5210" s="420" t="s">
        <v>20169</v>
      </c>
      <c r="J5210" s="944">
        <v>4</v>
      </c>
      <c r="K5210" s="880">
        <v>4</v>
      </c>
      <c r="L5210" s="880">
        <v>0</v>
      </c>
      <c r="M5210" s="725">
        <v>17214</v>
      </c>
      <c r="N5210" s="725">
        <v>14287.6</v>
      </c>
      <c r="O5210" s="939">
        <v>2926.4</v>
      </c>
      <c r="P5210" s="939">
        <v>17</v>
      </c>
      <c r="Q5210" s="775" t="s">
        <v>20170</v>
      </c>
      <c r="R5210" s="945">
        <v>4238003037</v>
      </c>
      <c r="S5210" s="946" t="s">
        <v>20171</v>
      </c>
      <c r="T5210" s="881">
        <v>42347</v>
      </c>
      <c r="U5210" s="947"/>
      <c r="V5210" s="870">
        <v>42361</v>
      </c>
      <c r="W5210" s="870">
        <v>42362</v>
      </c>
      <c r="X5210" s="948" t="s">
        <v>20172</v>
      </c>
      <c r="Y5210" s="725">
        <v>14287.6</v>
      </c>
      <c r="Z5210" s="775" t="s">
        <v>20170</v>
      </c>
      <c r="AA5210" s="945">
        <v>4238003037</v>
      </c>
    </row>
    <row r="5211" spans="1:27" ht="56.25">
      <c r="A5211" s="475" t="s">
        <v>30933</v>
      </c>
      <c r="B5211" s="1188" t="s">
        <v>20137</v>
      </c>
      <c r="C5211" s="880" t="s">
        <v>20138</v>
      </c>
      <c r="D5211" s="880" t="s">
        <v>589</v>
      </c>
      <c r="E5211" s="420" t="s">
        <v>20173</v>
      </c>
      <c r="F5211" s="881">
        <v>42312</v>
      </c>
      <c r="G5211" s="881">
        <v>42326</v>
      </c>
      <c r="H5211" s="890" t="s">
        <v>20174</v>
      </c>
      <c r="I5211" s="420" t="s">
        <v>20175</v>
      </c>
      <c r="J5211" s="944">
        <v>2</v>
      </c>
      <c r="K5211" s="880">
        <v>2</v>
      </c>
      <c r="L5211" s="880">
        <v>0</v>
      </c>
      <c r="M5211" s="725">
        <v>47833.8</v>
      </c>
      <c r="N5211" s="725">
        <v>38267.03</v>
      </c>
      <c r="O5211" s="939">
        <v>9566.77</v>
      </c>
      <c r="P5211" s="939">
        <v>20</v>
      </c>
      <c r="Q5211" s="775" t="s">
        <v>20176</v>
      </c>
      <c r="R5211" s="951">
        <v>4209030438</v>
      </c>
      <c r="S5211" s="420" t="s">
        <v>20177</v>
      </c>
      <c r="T5211" s="881">
        <v>42345</v>
      </c>
      <c r="U5211" s="947"/>
      <c r="V5211" s="870">
        <v>42359</v>
      </c>
      <c r="W5211" s="870">
        <v>42361</v>
      </c>
      <c r="X5211" s="948" t="s">
        <v>20178</v>
      </c>
      <c r="Y5211" s="725">
        <v>38267.03</v>
      </c>
      <c r="Z5211" s="775" t="s">
        <v>20176</v>
      </c>
      <c r="AA5211" s="952">
        <v>4209030438</v>
      </c>
    </row>
    <row r="5212" spans="1:27" ht="67.5">
      <c r="A5212" s="475" t="s">
        <v>30934</v>
      </c>
      <c r="B5212" s="1188" t="s">
        <v>20137</v>
      </c>
      <c r="C5212" s="880" t="s">
        <v>20138</v>
      </c>
      <c r="D5212" s="880" t="s">
        <v>272</v>
      </c>
      <c r="E5212" s="420" t="s">
        <v>20179</v>
      </c>
      <c r="F5212" s="881">
        <v>42151</v>
      </c>
      <c r="G5212" s="881">
        <v>42326</v>
      </c>
      <c r="H5212" s="890" t="s">
        <v>20180</v>
      </c>
      <c r="I5212" s="420" t="s">
        <v>20181</v>
      </c>
      <c r="J5212" s="944">
        <v>1</v>
      </c>
      <c r="K5212" s="880">
        <v>1</v>
      </c>
      <c r="L5212" s="880">
        <v>0</v>
      </c>
      <c r="M5212" s="725">
        <v>129473.2</v>
      </c>
      <c r="N5212" s="725">
        <v>129473.2</v>
      </c>
      <c r="O5212" s="939">
        <v>0</v>
      </c>
      <c r="P5212" s="939">
        <v>0</v>
      </c>
      <c r="Q5212" s="775" t="s">
        <v>20182</v>
      </c>
      <c r="R5212" s="945">
        <v>4217169850</v>
      </c>
      <c r="S5212" s="946" t="s">
        <v>20183</v>
      </c>
      <c r="T5212" s="881">
        <v>42339</v>
      </c>
      <c r="U5212" s="947"/>
      <c r="V5212" s="870">
        <v>42352</v>
      </c>
      <c r="W5212" s="870">
        <v>42355</v>
      </c>
      <c r="X5212" s="948" t="s">
        <v>20184</v>
      </c>
      <c r="Y5212" s="725">
        <v>128232</v>
      </c>
      <c r="Z5212" s="775" t="s">
        <v>20182</v>
      </c>
      <c r="AA5212" s="945">
        <v>4217169850</v>
      </c>
    </row>
    <row r="5213" spans="1:27" ht="67.5">
      <c r="A5213" s="475" t="s">
        <v>30935</v>
      </c>
      <c r="B5213" s="1188" t="s">
        <v>20137</v>
      </c>
      <c r="C5213" s="880" t="s">
        <v>20138</v>
      </c>
      <c r="D5213" s="880" t="s">
        <v>589</v>
      </c>
      <c r="E5213" s="420" t="s">
        <v>20185</v>
      </c>
      <c r="F5213" s="881">
        <v>42312</v>
      </c>
      <c r="G5213" s="881">
        <v>42326</v>
      </c>
      <c r="H5213" s="890" t="s">
        <v>20186</v>
      </c>
      <c r="I5213" s="420" t="s">
        <v>20187</v>
      </c>
      <c r="J5213" s="944">
        <v>4</v>
      </c>
      <c r="K5213" s="880">
        <v>4</v>
      </c>
      <c r="L5213" s="880">
        <v>0</v>
      </c>
      <c r="M5213" s="725">
        <v>80317.5</v>
      </c>
      <c r="N5213" s="725">
        <v>64341.36</v>
      </c>
      <c r="O5213" s="939">
        <v>15976.14</v>
      </c>
      <c r="P5213" s="939">
        <v>19.88</v>
      </c>
      <c r="Q5213" s="775" t="s">
        <v>20188</v>
      </c>
      <c r="R5213" s="945">
        <v>5534011375</v>
      </c>
      <c r="S5213" s="946" t="s">
        <v>20189</v>
      </c>
      <c r="T5213" s="881">
        <v>42347</v>
      </c>
      <c r="U5213" s="947"/>
      <c r="V5213" s="870">
        <v>42361</v>
      </c>
      <c r="W5213" s="870">
        <v>42362</v>
      </c>
      <c r="X5213" s="948" t="s">
        <v>20190</v>
      </c>
      <c r="Y5213" s="725">
        <v>64341.36</v>
      </c>
      <c r="Z5213" s="775" t="s">
        <v>20188</v>
      </c>
      <c r="AA5213" s="945">
        <v>5534011375</v>
      </c>
    </row>
    <row r="5214" spans="1:27" ht="33.75">
      <c r="A5214" s="475" t="s">
        <v>30936</v>
      </c>
      <c r="B5214" s="1188" t="s">
        <v>20137</v>
      </c>
      <c r="C5214" s="880" t="s">
        <v>20138</v>
      </c>
      <c r="D5214" s="880" t="s">
        <v>589</v>
      </c>
      <c r="E5214" s="420" t="s">
        <v>20191</v>
      </c>
      <c r="F5214" s="881">
        <v>42312</v>
      </c>
      <c r="G5214" s="881">
        <v>42328</v>
      </c>
      <c r="H5214" s="890" t="s">
        <v>20192</v>
      </c>
      <c r="I5214" s="420" t="s">
        <v>20193</v>
      </c>
      <c r="J5214" s="944">
        <v>2</v>
      </c>
      <c r="K5214" s="880">
        <v>2</v>
      </c>
      <c r="L5214" s="880">
        <v>0</v>
      </c>
      <c r="M5214" s="725">
        <v>68276.5</v>
      </c>
      <c r="N5214" s="725">
        <v>55303.95</v>
      </c>
      <c r="O5214" s="939">
        <v>12972.55</v>
      </c>
      <c r="P5214" s="939">
        <v>19</v>
      </c>
      <c r="Q5214" s="775" t="s">
        <v>20194</v>
      </c>
      <c r="R5214" s="945">
        <v>4253026864</v>
      </c>
      <c r="S5214" s="946" t="s">
        <v>20195</v>
      </c>
      <c r="T5214" s="881">
        <v>42347</v>
      </c>
      <c r="U5214" s="947"/>
      <c r="V5214" s="870">
        <v>42361</v>
      </c>
      <c r="W5214" s="870">
        <v>42362</v>
      </c>
      <c r="X5214" s="948" t="s">
        <v>20196</v>
      </c>
      <c r="Y5214" s="725">
        <v>55303.95</v>
      </c>
      <c r="Z5214" s="775" t="s">
        <v>20194</v>
      </c>
      <c r="AA5214" s="945">
        <v>4253026864</v>
      </c>
    </row>
    <row r="5215" spans="1:27" ht="78.75">
      <c r="A5215" s="475" t="s">
        <v>30937</v>
      </c>
      <c r="B5215" s="1188" t="s">
        <v>20137</v>
      </c>
      <c r="C5215" s="880" t="s">
        <v>20138</v>
      </c>
      <c r="D5215" s="880" t="s">
        <v>589</v>
      </c>
      <c r="E5215" s="420" t="s">
        <v>20197</v>
      </c>
      <c r="F5215" s="881">
        <v>42312</v>
      </c>
      <c r="G5215" s="881">
        <v>42328</v>
      </c>
      <c r="H5215" s="890" t="s">
        <v>20198</v>
      </c>
      <c r="I5215" s="420" t="s">
        <v>20199</v>
      </c>
      <c r="J5215" s="944">
        <v>8</v>
      </c>
      <c r="K5215" s="880">
        <v>8</v>
      </c>
      <c r="L5215" s="880">
        <v>0</v>
      </c>
      <c r="M5215" s="725">
        <v>87397.05</v>
      </c>
      <c r="N5215" s="725">
        <v>41668.5</v>
      </c>
      <c r="O5215" s="939">
        <v>45728.55</v>
      </c>
      <c r="P5215" s="939">
        <v>52.4</v>
      </c>
      <c r="Q5215" s="775" t="s">
        <v>1262</v>
      </c>
      <c r="R5215" s="945">
        <v>4253012727</v>
      </c>
      <c r="S5215" s="946" t="s">
        <v>20200</v>
      </c>
      <c r="T5215" s="881">
        <v>42348</v>
      </c>
      <c r="U5215" s="947"/>
      <c r="V5215" s="870">
        <v>42361</v>
      </c>
      <c r="W5215" s="870">
        <v>42362</v>
      </c>
      <c r="X5215" s="948" t="s">
        <v>20201</v>
      </c>
      <c r="Y5215" s="725">
        <v>41668.5</v>
      </c>
      <c r="Z5215" s="775" t="s">
        <v>1262</v>
      </c>
      <c r="AA5215" s="945">
        <v>4253012727</v>
      </c>
    </row>
    <row r="5216" spans="1:27" ht="45">
      <c r="A5216" s="475" t="s">
        <v>30938</v>
      </c>
      <c r="B5216" s="1188" t="s">
        <v>20137</v>
      </c>
      <c r="C5216" s="880" t="s">
        <v>20138</v>
      </c>
      <c r="D5216" s="880" t="s">
        <v>589</v>
      </c>
      <c r="E5216" s="420" t="s">
        <v>20202</v>
      </c>
      <c r="F5216" s="881">
        <v>42315</v>
      </c>
      <c r="G5216" s="881">
        <v>42349</v>
      </c>
      <c r="H5216" s="890" t="s">
        <v>20203</v>
      </c>
      <c r="I5216" s="420" t="s">
        <v>20204</v>
      </c>
      <c r="J5216" s="944">
        <v>2</v>
      </c>
      <c r="K5216" s="880">
        <v>2</v>
      </c>
      <c r="L5216" s="880">
        <v>0</v>
      </c>
      <c r="M5216" s="725">
        <v>12312</v>
      </c>
      <c r="N5216" s="725">
        <v>11507.24</v>
      </c>
      <c r="O5216" s="939">
        <v>804.76</v>
      </c>
      <c r="P5216" s="939">
        <v>6.54</v>
      </c>
      <c r="Q5216" s="946" t="s">
        <v>1379</v>
      </c>
      <c r="R5216" s="953" t="s">
        <v>20205</v>
      </c>
      <c r="S5216" s="946" t="s">
        <v>20206</v>
      </c>
      <c r="T5216" s="881">
        <v>42368</v>
      </c>
      <c r="U5216" s="947"/>
      <c r="V5216" s="870">
        <v>42384</v>
      </c>
      <c r="W5216" s="870">
        <v>42389</v>
      </c>
      <c r="X5216" s="948" t="s">
        <v>20207</v>
      </c>
      <c r="Y5216" s="725">
        <v>11507.2</v>
      </c>
      <c r="Z5216" s="954" t="s">
        <v>1379</v>
      </c>
      <c r="AA5216" s="955" t="s">
        <v>20205</v>
      </c>
    </row>
    <row r="5217" spans="1:27" ht="56.25">
      <c r="A5217" s="475" t="s">
        <v>30939</v>
      </c>
      <c r="B5217" s="1188" t="s">
        <v>20137</v>
      </c>
      <c r="C5217" s="880" t="s">
        <v>20138</v>
      </c>
      <c r="D5217" s="880" t="s">
        <v>589</v>
      </c>
      <c r="E5217" s="420" t="s">
        <v>20208</v>
      </c>
      <c r="F5217" s="881">
        <v>42312</v>
      </c>
      <c r="G5217" s="881">
        <v>42328</v>
      </c>
      <c r="H5217" s="890" t="s">
        <v>20209</v>
      </c>
      <c r="I5217" s="888" t="s">
        <v>20210</v>
      </c>
      <c r="J5217" s="944">
        <v>5</v>
      </c>
      <c r="K5217" s="880">
        <v>5</v>
      </c>
      <c r="L5217" s="880">
        <v>0</v>
      </c>
      <c r="M5217" s="725">
        <v>8464.4</v>
      </c>
      <c r="N5217" s="725">
        <v>6898.17</v>
      </c>
      <c r="O5217" s="939">
        <v>1566.23</v>
      </c>
      <c r="P5217" s="939">
        <v>18.600000000000001</v>
      </c>
      <c r="Q5217" s="775" t="s">
        <v>20211</v>
      </c>
      <c r="R5217" s="945">
        <v>4205093564</v>
      </c>
      <c r="S5217" s="946" t="s">
        <v>20212</v>
      </c>
      <c r="T5217" s="881">
        <v>42348</v>
      </c>
      <c r="U5217" s="947"/>
      <c r="V5217" s="870">
        <v>42359</v>
      </c>
      <c r="W5217" s="870">
        <v>42361</v>
      </c>
      <c r="X5217" s="948" t="s">
        <v>20213</v>
      </c>
      <c r="Y5217" s="725">
        <v>6898.17</v>
      </c>
      <c r="Z5217" s="775" t="s">
        <v>20211</v>
      </c>
      <c r="AA5217" s="945">
        <v>4205093564</v>
      </c>
    </row>
    <row r="5218" spans="1:27" ht="56.25">
      <c r="A5218" s="475" t="s">
        <v>30940</v>
      </c>
      <c r="B5218" s="1188" t="s">
        <v>20137</v>
      </c>
      <c r="C5218" s="880" t="s">
        <v>20138</v>
      </c>
      <c r="D5218" s="880" t="s">
        <v>261</v>
      </c>
      <c r="E5218" s="420" t="s">
        <v>20214</v>
      </c>
      <c r="F5218" s="881">
        <v>42318</v>
      </c>
      <c r="G5218" s="881">
        <v>42331</v>
      </c>
      <c r="H5218" s="890" t="s">
        <v>20215</v>
      </c>
      <c r="I5218" s="420" t="s">
        <v>20216</v>
      </c>
      <c r="J5218" s="944">
        <v>4</v>
      </c>
      <c r="K5218" s="880">
        <v>4</v>
      </c>
      <c r="L5218" s="880">
        <v>0</v>
      </c>
      <c r="M5218" s="725">
        <v>591649.68000000005</v>
      </c>
      <c r="N5218" s="725">
        <v>331323.71999999997</v>
      </c>
      <c r="O5218" s="939">
        <v>206325.96</v>
      </c>
      <c r="P5218" s="939">
        <v>44</v>
      </c>
      <c r="Q5218" s="775" t="s">
        <v>20217</v>
      </c>
      <c r="R5218" s="945">
        <v>4253016344</v>
      </c>
      <c r="S5218" s="949" t="s">
        <v>20218</v>
      </c>
      <c r="T5218" s="881">
        <v>42347</v>
      </c>
      <c r="U5218" s="947"/>
      <c r="V5218" s="870">
        <v>42359</v>
      </c>
      <c r="W5218" s="870">
        <v>42361</v>
      </c>
      <c r="X5218" s="948" t="s">
        <v>20219</v>
      </c>
      <c r="Y5218" s="725">
        <v>331323.71999999997</v>
      </c>
      <c r="Z5218" s="775" t="s">
        <v>20217</v>
      </c>
      <c r="AA5218" s="945">
        <v>4253016344</v>
      </c>
    </row>
    <row r="5219" spans="1:27" ht="45">
      <c r="A5219" s="475" t="s">
        <v>30941</v>
      </c>
      <c r="B5219" s="1188" t="s">
        <v>20137</v>
      </c>
      <c r="C5219" s="880" t="s">
        <v>20138</v>
      </c>
      <c r="D5219" s="880" t="s">
        <v>261</v>
      </c>
      <c r="E5219" s="420" t="s">
        <v>20220</v>
      </c>
      <c r="F5219" s="881">
        <v>42312</v>
      </c>
      <c r="G5219" s="881">
        <v>42331</v>
      </c>
      <c r="H5219" s="890" t="s">
        <v>20221</v>
      </c>
      <c r="I5219" s="420" t="s">
        <v>20222</v>
      </c>
      <c r="J5219" s="944">
        <v>3</v>
      </c>
      <c r="K5219" s="880">
        <v>3</v>
      </c>
      <c r="L5219" s="880">
        <v>0</v>
      </c>
      <c r="M5219" s="725">
        <v>34800</v>
      </c>
      <c r="N5219" s="725">
        <v>28362</v>
      </c>
      <c r="O5219" s="939">
        <v>6438</v>
      </c>
      <c r="P5219" s="939">
        <v>18.5</v>
      </c>
      <c r="Q5219" s="775" t="s">
        <v>1236</v>
      </c>
      <c r="R5219" s="945">
        <v>4205307431</v>
      </c>
      <c r="S5219" s="946" t="s">
        <v>20223</v>
      </c>
      <c r="T5219" s="881">
        <v>42348</v>
      </c>
      <c r="U5219" s="947"/>
      <c r="V5219" s="870">
        <v>42359</v>
      </c>
      <c r="W5219" s="870">
        <v>42361</v>
      </c>
      <c r="X5219" s="948" t="s">
        <v>20224</v>
      </c>
      <c r="Y5219" s="725">
        <v>28362</v>
      </c>
      <c r="Z5219" s="775" t="s">
        <v>1236</v>
      </c>
      <c r="AA5219" s="945">
        <v>4205307431</v>
      </c>
    </row>
    <row r="5220" spans="1:27" ht="45">
      <c r="A5220" s="475" t="s">
        <v>30942</v>
      </c>
      <c r="B5220" s="1188" t="s">
        <v>20137</v>
      </c>
      <c r="C5220" s="880" t="s">
        <v>20138</v>
      </c>
      <c r="D5220" s="880" t="s">
        <v>261</v>
      </c>
      <c r="E5220" s="420" t="s">
        <v>20225</v>
      </c>
      <c r="F5220" s="881">
        <v>42324</v>
      </c>
      <c r="G5220" s="881">
        <v>42335</v>
      </c>
      <c r="H5220" s="890" t="s">
        <v>20226</v>
      </c>
      <c r="I5220" s="420" t="s">
        <v>20181</v>
      </c>
      <c r="J5220" s="944">
        <v>2</v>
      </c>
      <c r="K5220" s="880">
        <v>2</v>
      </c>
      <c r="L5220" s="880">
        <v>0</v>
      </c>
      <c r="M5220" s="725">
        <v>969314.7</v>
      </c>
      <c r="N5220" s="725">
        <v>959621.56</v>
      </c>
      <c r="O5220" s="939">
        <v>9693.14</v>
      </c>
      <c r="P5220" s="939">
        <v>1</v>
      </c>
      <c r="Q5220" s="775" t="s">
        <v>19114</v>
      </c>
      <c r="R5220" s="945">
        <v>4205141828</v>
      </c>
      <c r="S5220" s="946" t="s">
        <v>20227</v>
      </c>
      <c r="T5220" s="881">
        <v>42354</v>
      </c>
      <c r="U5220" s="947"/>
      <c r="V5220" s="870">
        <v>42366</v>
      </c>
      <c r="W5220" s="870">
        <v>42366</v>
      </c>
      <c r="X5220" s="948" t="s">
        <v>20228</v>
      </c>
      <c r="Y5220" s="725">
        <v>959621.56</v>
      </c>
      <c r="Z5220" s="775" t="s">
        <v>19114</v>
      </c>
      <c r="AA5220" s="945">
        <v>4205141828</v>
      </c>
    </row>
    <row r="5221" spans="1:27" ht="56.25">
      <c r="A5221" s="475" t="s">
        <v>30943</v>
      </c>
      <c r="B5221" s="1188" t="s">
        <v>20137</v>
      </c>
      <c r="C5221" s="880" t="s">
        <v>20138</v>
      </c>
      <c r="D5221" s="880" t="s">
        <v>272</v>
      </c>
      <c r="E5221" s="420" t="s">
        <v>20225</v>
      </c>
      <c r="F5221" s="881">
        <v>42324</v>
      </c>
      <c r="G5221" s="881">
        <v>42338</v>
      </c>
      <c r="H5221" s="890" t="s">
        <v>20229</v>
      </c>
      <c r="I5221" s="420" t="s">
        <v>20181</v>
      </c>
      <c r="J5221" s="944">
        <v>1</v>
      </c>
      <c r="K5221" s="880">
        <v>1</v>
      </c>
      <c r="L5221" s="880">
        <v>0</v>
      </c>
      <c r="M5221" s="725">
        <v>424613.8</v>
      </c>
      <c r="N5221" s="725">
        <v>424613.8</v>
      </c>
      <c r="O5221" s="939">
        <v>0</v>
      </c>
      <c r="P5221" s="939">
        <v>0</v>
      </c>
      <c r="Q5221" s="775" t="s">
        <v>20230</v>
      </c>
      <c r="R5221" s="871">
        <v>5410778643</v>
      </c>
      <c r="S5221" s="417" t="s">
        <v>20231</v>
      </c>
      <c r="T5221" s="881">
        <v>42352</v>
      </c>
      <c r="U5221" s="947"/>
      <c r="V5221" s="870">
        <v>42366</v>
      </c>
      <c r="W5221" s="870">
        <v>42366</v>
      </c>
      <c r="X5221" s="948" t="s">
        <v>20232</v>
      </c>
      <c r="Y5221" s="725">
        <v>424613.8</v>
      </c>
      <c r="Z5221" s="775" t="s">
        <v>20230</v>
      </c>
      <c r="AA5221" s="871">
        <v>5410778643</v>
      </c>
    </row>
    <row r="5222" spans="1:27" ht="78.75">
      <c r="A5222" s="475" t="s">
        <v>30944</v>
      </c>
      <c r="B5222" s="1187" t="s">
        <v>20137</v>
      </c>
      <c r="C5222" s="768" t="s">
        <v>20138</v>
      </c>
      <c r="D5222" s="880" t="s">
        <v>272</v>
      </c>
      <c r="E5222" s="752" t="s">
        <v>20233</v>
      </c>
      <c r="F5222" s="776">
        <v>42342</v>
      </c>
      <c r="G5222" s="776">
        <v>42353</v>
      </c>
      <c r="H5222" s="956" t="s">
        <v>20234</v>
      </c>
      <c r="I5222" s="752" t="s">
        <v>20235</v>
      </c>
      <c r="J5222" s="944">
        <v>1</v>
      </c>
      <c r="K5222" s="880">
        <v>1</v>
      </c>
      <c r="L5222" s="880">
        <v>0</v>
      </c>
      <c r="M5222" s="725">
        <v>3672915.96</v>
      </c>
      <c r="N5222" s="725">
        <v>3672915.96</v>
      </c>
      <c r="O5222" s="939">
        <v>0</v>
      </c>
      <c r="P5222" s="939">
        <v>0</v>
      </c>
      <c r="Q5222" s="957" t="s">
        <v>13274</v>
      </c>
      <c r="R5222" s="779">
        <v>4217166665</v>
      </c>
      <c r="S5222" s="954" t="s">
        <v>20236</v>
      </c>
      <c r="T5222" s="881">
        <v>42383</v>
      </c>
      <c r="U5222" s="958"/>
      <c r="V5222" s="870">
        <v>42396</v>
      </c>
      <c r="W5222" s="870">
        <v>42399</v>
      </c>
      <c r="X5222" s="948" t="s">
        <v>20237</v>
      </c>
      <c r="Y5222" s="725">
        <v>3672915.96</v>
      </c>
      <c r="Z5222" s="957" t="s">
        <v>13274</v>
      </c>
      <c r="AA5222" s="779">
        <v>4217166665</v>
      </c>
    </row>
    <row r="5223" spans="1:27" ht="90">
      <c r="A5223" s="475" t="s">
        <v>30945</v>
      </c>
      <c r="B5223" s="1187" t="s">
        <v>20137</v>
      </c>
      <c r="C5223" s="768" t="s">
        <v>20138</v>
      </c>
      <c r="D5223" s="768" t="s">
        <v>261</v>
      </c>
      <c r="E5223" s="752" t="s">
        <v>20238</v>
      </c>
      <c r="F5223" s="776">
        <v>42348</v>
      </c>
      <c r="G5223" s="776">
        <v>42359</v>
      </c>
      <c r="H5223" s="956" t="s">
        <v>20239</v>
      </c>
      <c r="I5223" s="752" t="s">
        <v>20240</v>
      </c>
      <c r="J5223" s="944">
        <v>2</v>
      </c>
      <c r="K5223" s="880">
        <v>2</v>
      </c>
      <c r="L5223" s="880">
        <v>0</v>
      </c>
      <c r="M5223" s="725">
        <v>849202.8</v>
      </c>
      <c r="N5223" s="725">
        <v>695838.56</v>
      </c>
      <c r="O5223" s="939">
        <v>153364.24</v>
      </c>
      <c r="P5223" s="939">
        <v>18.059999999999999</v>
      </c>
      <c r="Q5223" s="775" t="s">
        <v>20241</v>
      </c>
      <c r="R5223" s="730">
        <v>7723831105</v>
      </c>
      <c r="S5223" s="753" t="s">
        <v>20242</v>
      </c>
      <c r="T5223" s="881">
        <v>42388</v>
      </c>
      <c r="U5223" s="958"/>
      <c r="V5223" s="870">
        <v>42410</v>
      </c>
      <c r="W5223" s="870">
        <v>42412</v>
      </c>
      <c r="X5223" s="948" t="s">
        <v>20243</v>
      </c>
      <c r="Y5223" s="725">
        <v>695838.56</v>
      </c>
      <c r="Z5223" s="775" t="s">
        <v>20241</v>
      </c>
      <c r="AA5223" s="730">
        <v>7723831105</v>
      </c>
    </row>
    <row r="5224" spans="1:27" ht="67.5">
      <c r="A5224" s="475" t="s">
        <v>30946</v>
      </c>
      <c r="B5224" s="1187" t="s">
        <v>20137</v>
      </c>
      <c r="C5224" s="768" t="s">
        <v>20138</v>
      </c>
      <c r="D5224" s="880" t="s">
        <v>272</v>
      </c>
      <c r="E5224" s="752" t="s">
        <v>20238</v>
      </c>
      <c r="F5224" s="776">
        <v>42348</v>
      </c>
      <c r="G5224" s="776">
        <v>42361</v>
      </c>
      <c r="H5224" s="956" t="s">
        <v>20244</v>
      </c>
      <c r="I5224" s="752" t="s">
        <v>20245</v>
      </c>
      <c r="J5224" s="944">
        <v>2</v>
      </c>
      <c r="K5224" s="880">
        <v>1</v>
      </c>
      <c r="L5224" s="880">
        <v>1</v>
      </c>
      <c r="M5224" s="725">
        <v>747373</v>
      </c>
      <c r="N5224" s="725">
        <v>586677.30000000005</v>
      </c>
      <c r="O5224" s="939">
        <v>160695.70000000001</v>
      </c>
      <c r="P5224" s="939">
        <v>21.5</v>
      </c>
      <c r="Q5224" s="775" t="s">
        <v>2509</v>
      </c>
      <c r="R5224" s="752">
        <v>7724922443</v>
      </c>
      <c r="S5224" s="752" t="s">
        <v>20246</v>
      </c>
      <c r="T5224" s="881">
        <v>42390</v>
      </c>
      <c r="U5224" s="958"/>
      <c r="V5224" s="870">
        <v>42404</v>
      </c>
      <c r="W5224" s="870">
        <v>42405</v>
      </c>
      <c r="X5224" s="948" t="s">
        <v>20247</v>
      </c>
      <c r="Y5224" s="725">
        <v>586677.30000000005</v>
      </c>
      <c r="Z5224" s="775" t="s">
        <v>2509</v>
      </c>
      <c r="AA5224" s="752">
        <v>7724922443</v>
      </c>
    </row>
    <row r="5225" spans="1:27" ht="67.5">
      <c r="A5225" s="475" t="s">
        <v>30947</v>
      </c>
      <c r="B5225" s="1187" t="s">
        <v>20137</v>
      </c>
      <c r="C5225" s="768" t="s">
        <v>20138</v>
      </c>
      <c r="D5225" s="880" t="s">
        <v>272</v>
      </c>
      <c r="E5225" s="752" t="s">
        <v>20248</v>
      </c>
      <c r="F5225" s="776">
        <v>42352</v>
      </c>
      <c r="G5225" s="776">
        <v>42366</v>
      </c>
      <c r="H5225" s="956" t="s">
        <v>20249</v>
      </c>
      <c r="I5225" s="752" t="s">
        <v>20250</v>
      </c>
      <c r="J5225" s="944">
        <v>1</v>
      </c>
      <c r="K5225" s="880">
        <v>1</v>
      </c>
      <c r="L5225" s="880">
        <v>0</v>
      </c>
      <c r="M5225" s="725">
        <v>125600.58</v>
      </c>
      <c r="N5225" s="725">
        <v>125600.58</v>
      </c>
      <c r="O5225" s="939">
        <v>0</v>
      </c>
      <c r="P5225" s="939">
        <v>0</v>
      </c>
      <c r="Q5225" s="775" t="s">
        <v>20251</v>
      </c>
      <c r="R5225" s="730">
        <v>4218107060</v>
      </c>
      <c r="S5225" s="753" t="s">
        <v>20252</v>
      </c>
      <c r="T5225" s="881">
        <v>42384</v>
      </c>
      <c r="U5225" s="958"/>
      <c r="V5225" s="870">
        <v>42398</v>
      </c>
      <c r="W5225" s="870">
        <v>42402</v>
      </c>
      <c r="X5225" s="948" t="s">
        <v>20253</v>
      </c>
      <c r="Y5225" s="725">
        <v>125600.58</v>
      </c>
      <c r="Z5225" s="775" t="s">
        <v>20251</v>
      </c>
      <c r="AA5225" s="730">
        <v>4218107060</v>
      </c>
    </row>
    <row r="5226" spans="1:27" ht="146.25">
      <c r="A5226" s="475" t="s">
        <v>30948</v>
      </c>
      <c r="B5226" s="1187" t="s">
        <v>20137</v>
      </c>
      <c r="C5226" s="768" t="s">
        <v>20138</v>
      </c>
      <c r="D5226" s="880" t="s">
        <v>272</v>
      </c>
      <c r="E5226" s="752" t="s">
        <v>20254</v>
      </c>
      <c r="F5226" s="776">
        <v>42352</v>
      </c>
      <c r="G5226" s="776">
        <v>42366</v>
      </c>
      <c r="H5226" s="956" t="s">
        <v>20255</v>
      </c>
      <c r="I5226" s="752" t="s">
        <v>20256</v>
      </c>
      <c r="J5226" s="944">
        <v>1</v>
      </c>
      <c r="K5226" s="880">
        <v>1</v>
      </c>
      <c r="L5226" s="880">
        <v>0</v>
      </c>
      <c r="M5226" s="725">
        <v>5500000</v>
      </c>
      <c r="N5226" s="725">
        <v>5500000</v>
      </c>
      <c r="O5226" s="939">
        <v>0</v>
      </c>
      <c r="P5226" s="939">
        <v>0</v>
      </c>
      <c r="Q5226" s="775" t="s">
        <v>13361</v>
      </c>
      <c r="R5226" s="730">
        <v>4217169850</v>
      </c>
      <c r="S5226" s="753" t="s">
        <v>20257</v>
      </c>
      <c r="T5226" s="881">
        <v>42388</v>
      </c>
      <c r="U5226" s="958"/>
      <c r="V5226" s="870">
        <v>42416</v>
      </c>
      <c r="W5226" s="870">
        <v>42416</v>
      </c>
      <c r="X5226" s="948" t="s">
        <v>20258</v>
      </c>
      <c r="Y5226" s="725">
        <v>5500000</v>
      </c>
      <c r="Z5226" s="775" t="s">
        <v>13361</v>
      </c>
      <c r="AA5226" s="730">
        <v>4217169850</v>
      </c>
    </row>
    <row r="5227" spans="1:27" ht="67.5">
      <c r="A5227" s="475" t="s">
        <v>30949</v>
      </c>
      <c r="B5227" s="1187" t="s">
        <v>20137</v>
      </c>
      <c r="C5227" s="768" t="s">
        <v>20138</v>
      </c>
      <c r="D5227" s="880" t="s">
        <v>272</v>
      </c>
      <c r="E5227" s="752" t="s">
        <v>20259</v>
      </c>
      <c r="F5227" s="776">
        <v>42398</v>
      </c>
      <c r="G5227" s="776">
        <v>42410</v>
      </c>
      <c r="H5227" s="752" t="s">
        <v>20260</v>
      </c>
      <c r="I5227" s="752" t="s">
        <v>20261</v>
      </c>
      <c r="J5227" s="880">
        <v>1</v>
      </c>
      <c r="K5227" s="880">
        <v>1</v>
      </c>
      <c r="L5227" s="880">
        <v>0</v>
      </c>
      <c r="M5227" s="725">
        <v>469519</v>
      </c>
      <c r="N5227" s="725">
        <v>469519</v>
      </c>
      <c r="O5227" s="939">
        <v>0</v>
      </c>
      <c r="P5227" s="939">
        <v>0</v>
      </c>
      <c r="Q5227" s="957" t="s">
        <v>20262</v>
      </c>
      <c r="R5227" s="779">
        <v>4217166665</v>
      </c>
      <c r="S5227" s="954" t="s">
        <v>20236</v>
      </c>
      <c r="T5227" s="959" t="s">
        <v>20263</v>
      </c>
      <c r="U5227" s="958"/>
      <c r="V5227" s="941">
        <v>42439</v>
      </c>
      <c r="W5227" s="941">
        <v>42440</v>
      </c>
      <c r="X5227" s="942" t="s">
        <v>20264</v>
      </c>
      <c r="Y5227" s="960">
        <v>469519</v>
      </c>
      <c r="Z5227" s="957" t="s">
        <v>20262</v>
      </c>
      <c r="AA5227" s="779">
        <v>4217166665</v>
      </c>
    </row>
    <row r="5228" spans="1:27" ht="56.25">
      <c r="A5228" s="475" t="s">
        <v>30950</v>
      </c>
      <c r="B5228" s="1187" t="s">
        <v>20137</v>
      </c>
      <c r="C5228" s="768" t="s">
        <v>20138</v>
      </c>
      <c r="D5228" s="768" t="s">
        <v>261</v>
      </c>
      <c r="E5228" s="752" t="s">
        <v>20265</v>
      </c>
      <c r="F5228" s="776">
        <v>42398</v>
      </c>
      <c r="G5228" s="776">
        <v>42411</v>
      </c>
      <c r="H5228" s="956" t="s">
        <v>20266</v>
      </c>
      <c r="I5228" s="752" t="s">
        <v>20267</v>
      </c>
      <c r="J5228" s="944">
        <v>7</v>
      </c>
      <c r="K5228" s="880">
        <v>6</v>
      </c>
      <c r="L5228" s="880">
        <v>1</v>
      </c>
      <c r="M5228" s="725">
        <v>125730.4</v>
      </c>
      <c r="N5228" s="725">
        <v>44026.400000000001</v>
      </c>
      <c r="O5228" s="939">
        <v>81704</v>
      </c>
      <c r="P5228" s="939">
        <v>65</v>
      </c>
      <c r="Q5228" s="957" t="s">
        <v>1942</v>
      </c>
      <c r="R5228" s="961" t="s">
        <v>20268</v>
      </c>
      <c r="S5228" s="954" t="s">
        <v>20269</v>
      </c>
      <c r="T5228" s="959" t="s">
        <v>2605</v>
      </c>
      <c r="U5228" s="958"/>
      <c r="V5228" s="941">
        <v>42444</v>
      </c>
      <c r="W5228" s="941">
        <v>42444</v>
      </c>
      <c r="X5228" s="942" t="s">
        <v>20270</v>
      </c>
      <c r="Y5228" s="960">
        <v>44026.400000000001</v>
      </c>
      <c r="Z5228" s="957" t="s">
        <v>1942</v>
      </c>
      <c r="AA5228" s="961" t="s">
        <v>20268</v>
      </c>
    </row>
    <row r="5229" spans="1:27" ht="78.75">
      <c r="A5229" s="475" t="s">
        <v>30951</v>
      </c>
      <c r="B5229" s="1187" t="s">
        <v>20137</v>
      </c>
      <c r="C5229" s="768" t="s">
        <v>20138</v>
      </c>
      <c r="D5229" s="880" t="s">
        <v>272</v>
      </c>
      <c r="E5229" s="752" t="s">
        <v>20271</v>
      </c>
      <c r="F5229" s="776">
        <v>42398</v>
      </c>
      <c r="G5229" s="776">
        <v>42412</v>
      </c>
      <c r="H5229" s="956" t="s">
        <v>20272</v>
      </c>
      <c r="I5229" s="752" t="s">
        <v>20273</v>
      </c>
      <c r="J5229" s="944">
        <v>1</v>
      </c>
      <c r="K5229" s="880">
        <v>1</v>
      </c>
      <c r="L5229" s="880">
        <v>0</v>
      </c>
      <c r="M5229" s="725">
        <v>249390.4</v>
      </c>
      <c r="N5229" s="725">
        <v>249390.4</v>
      </c>
      <c r="O5229" s="939">
        <v>0</v>
      </c>
      <c r="P5229" s="939">
        <v>0</v>
      </c>
      <c r="Q5229" s="957" t="s">
        <v>20274</v>
      </c>
      <c r="R5229" s="779">
        <v>7840434817</v>
      </c>
      <c r="S5229" s="954" t="s">
        <v>20275</v>
      </c>
      <c r="T5229" s="959" t="s">
        <v>20276</v>
      </c>
      <c r="U5229" s="958"/>
      <c r="V5229" s="941">
        <v>42440</v>
      </c>
      <c r="W5229" s="941">
        <v>42440</v>
      </c>
      <c r="X5229" s="942" t="s">
        <v>20277</v>
      </c>
      <c r="Y5229" s="960">
        <v>249390.4</v>
      </c>
      <c r="Z5229" s="957" t="s">
        <v>20274</v>
      </c>
      <c r="AA5229" s="779">
        <v>7840434817</v>
      </c>
    </row>
    <row r="5230" spans="1:27" ht="78.75">
      <c r="A5230" s="475" t="s">
        <v>30952</v>
      </c>
      <c r="B5230" s="1187" t="s">
        <v>20137</v>
      </c>
      <c r="C5230" s="768" t="s">
        <v>20138</v>
      </c>
      <c r="D5230" s="880" t="s">
        <v>272</v>
      </c>
      <c r="E5230" s="962" t="s">
        <v>20278</v>
      </c>
      <c r="F5230" s="776">
        <v>42398</v>
      </c>
      <c r="G5230" s="776">
        <v>42415</v>
      </c>
      <c r="H5230" s="956" t="s">
        <v>20279</v>
      </c>
      <c r="I5230" s="752" t="s">
        <v>20273</v>
      </c>
      <c r="J5230" s="944">
        <v>1</v>
      </c>
      <c r="K5230" s="880">
        <v>1</v>
      </c>
      <c r="L5230" s="880">
        <v>0</v>
      </c>
      <c r="M5230" s="725">
        <v>3859497</v>
      </c>
      <c r="N5230" s="725">
        <v>3840199.44</v>
      </c>
      <c r="O5230" s="939">
        <v>19297.560000000001</v>
      </c>
      <c r="P5230" s="939">
        <v>0.5</v>
      </c>
      <c r="Q5230" s="957" t="s">
        <v>20280</v>
      </c>
      <c r="R5230" s="953" t="s">
        <v>20281</v>
      </c>
      <c r="S5230" s="946" t="s">
        <v>20282</v>
      </c>
      <c r="T5230" s="959" t="s">
        <v>852</v>
      </c>
      <c r="U5230" s="958"/>
      <c r="V5230" s="941">
        <v>42451</v>
      </c>
      <c r="W5230" s="941">
        <v>42452</v>
      </c>
      <c r="X5230" s="942" t="s">
        <v>20283</v>
      </c>
      <c r="Y5230" s="960">
        <v>3840199.44</v>
      </c>
      <c r="Z5230" s="957" t="s">
        <v>20280</v>
      </c>
      <c r="AA5230" s="953" t="s">
        <v>20281</v>
      </c>
    </row>
    <row r="5231" spans="1:27" ht="45">
      <c r="A5231" s="475" t="s">
        <v>30953</v>
      </c>
      <c r="B5231" s="1187" t="s">
        <v>20137</v>
      </c>
      <c r="C5231" s="768" t="s">
        <v>20138</v>
      </c>
      <c r="D5231" s="768" t="s">
        <v>261</v>
      </c>
      <c r="E5231" s="752" t="s">
        <v>20284</v>
      </c>
      <c r="F5231" s="776">
        <v>42398</v>
      </c>
      <c r="G5231" s="752" t="s">
        <v>20285</v>
      </c>
      <c r="H5231" s="963" t="s">
        <v>20286</v>
      </c>
      <c r="I5231" s="964" t="s">
        <v>20287</v>
      </c>
      <c r="J5231" s="437">
        <v>2</v>
      </c>
      <c r="K5231" s="880">
        <v>2</v>
      </c>
      <c r="L5231" s="880">
        <v>0</v>
      </c>
      <c r="M5231" s="725">
        <v>314680.55</v>
      </c>
      <c r="N5231" s="725">
        <v>253317.56</v>
      </c>
      <c r="O5231" s="939">
        <v>61362.99</v>
      </c>
      <c r="P5231" s="939">
        <v>19.5</v>
      </c>
      <c r="Q5231" s="958" t="s">
        <v>15901</v>
      </c>
      <c r="R5231" s="965">
        <v>7726311464</v>
      </c>
      <c r="S5231" s="954" t="s">
        <v>20288</v>
      </c>
      <c r="T5231" s="959" t="s">
        <v>852</v>
      </c>
      <c r="U5231" s="958"/>
      <c r="V5231" s="941">
        <v>42452</v>
      </c>
      <c r="W5231" s="941">
        <v>42452</v>
      </c>
      <c r="X5231" s="942" t="s">
        <v>20289</v>
      </c>
      <c r="Y5231" s="943">
        <v>143649.54999999999</v>
      </c>
      <c r="Z5231" s="958" t="s">
        <v>15901</v>
      </c>
      <c r="AA5231" s="965">
        <v>7726311464</v>
      </c>
    </row>
    <row r="5232" spans="1:27" ht="67.5">
      <c r="A5232" s="475" t="s">
        <v>30954</v>
      </c>
      <c r="B5232" s="1187" t="s">
        <v>20137</v>
      </c>
      <c r="C5232" s="768" t="s">
        <v>20138</v>
      </c>
      <c r="D5232" s="768" t="s">
        <v>261</v>
      </c>
      <c r="E5232" s="752" t="s">
        <v>20284</v>
      </c>
      <c r="F5232" s="776">
        <v>42410</v>
      </c>
      <c r="G5232" s="776">
        <v>42424</v>
      </c>
      <c r="H5232" s="963" t="s">
        <v>20290</v>
      </c>
      <c r="I5232" s="964" t="s">
        <v>20287</v>
      </c>
      <c r="J5232" s="880">
        <v>2</v>
      </c>
      <c r="K5232" s="880">
        <v>2</v>
      </c>
      <c r="L5232" s="880">
        <v>0</v>
      </c>
      <c r="M5232" s="725">
        <v>88780.25</v>
      </c>
      <c r="N5232" s="725">
        <v>83453.42</v>
      </c>
      <c r="O5232" s="939">
        <v>5326.83</v>
      </c>
      <c r="P5232" s="939">
        <v>6.1</v>
      </c>
      <c r="Q5232" s="957" t="s">
        <v>20291</v>
      </c>
      <c r="R5232" s="779">
        <v>4253023800</v>
      </c>
      <c r="S5232" s="954" t="s">
        <v>20292</v>
      </c>
      <c r="T5232" s="959" t="s">
        <v>20293</v>
      </c>
      <c r="U5232" s="958"/>
      <c r="V5232" s="941">
        <v>42458</v>
      </c>
      <c r="W5232" s="776">
        <v>42461</v>
      </c>
      <c r="X5232" s="942" t="s">
        <v>20294</v>
      </c>
      <c r="Y5232" s="960">
        <v>83453.38</v>
      </c>
      <c r="Z5232" s="957" t="s">
        <v>20291</v>
      </c>
      <c r="AA5232" s="779">
        <v>4253023800</v>
      </c>
    </row>
    <row r="5233" spans="1:27" ht="67.5">
      <c r="A5233" s="475" t="s">
        <v>30955</v>
      </c>
      <c r="B5233" s="1187" t="s">
        <v>20137</v>
      </c>
      <c r="C5233" s="768" t="s">
        <v>20138</v>
      </c>
      <c r="D5233" s="768" t="s">
        <v>261</v>
      </c>
      <c r="E5233" s="752" t="s">
        <v>20284</v>
      </c>
      <c r="F5233" s="776">
        <v>42410</v>
      </c>
      <c r="G5233" s="776">
        <v>42424</v>
      </c>
      <c r="H5233" s="752" t="s">
        <v>20295</v>
      </c>
      <c r="I5233" s="964" t="s">
        <v>20287</v>
      </c>
      <c r="J5233" s="880">
        <v>3</v>
      </c>
      <c r="K5233" s="880">
        <v>3</v>
      </c>
      <c r="L5233" s="880">
        <v>0</v>
      </c>
      <c r="M5233" s="725">
        <v>134062.79999999999</v>
      </c>
      <c r="N5233" s="725">
        <v>111271.98</v>
      </c>
      <c r="O5233" s="939">
        <v>22790.82</v>
      </c>
      <c r="P5233" s="939">
        <v>17.100000000000001</v>
      </c>
      <c r="Q5233" s="957" t="s">
        <v>20291</v>
      </c>
      <c r="R5233" s="779">
        <v>4253023800</v>
      </c>
      <c r="S5233" s="954" t="s">
        <v>20292</v>
      </c>
      <c r="T5233" s="959" t="s">
        <v>2649</v>
      </c>
      <c r="U5233" s="958"/>
      <c r="V5233" s="941">
        <v>42459</v>
      </c>
      <c r="W5233" s="776">
        <v>42461</v>
      </c>
      <c r="X5233" s="942" t="s">
        <v>20296</v>
      </c>
      <c r="Y5233" s="960">
        <v>111274.95</v>
      </c>
      <c r="Z5233" s="957" t="s">
        <v>20291</v>
      </c>
      <c r="AA5233" s="779">
        <v>4253023800</v>
      </c>
    </row>
    <row r="5234" spans="1:27" ht="45">
      <c r="A5234" s="475" t="s">
        <v>30956</v>
      </c>
      <c r="B5234" s="1187" t="s">
        <v>20137</v>
      </c>
      <c r="C5234" s="768" t="s">
        <v>20138</v>
      </c>
      <c r="D5234" s="768" t="s">
        <v>6585</v>
      </c>
      <c r="E5234" s="752" t="s">
        <v>20297</v>
      </c>
      <c r="F5234" s="776">
        <v>42418</v>
      </c>
      <c r="G5234" s="776">
        <v>42432</v>
      </c>
      <c r="H5234" s="956" t="s">
        <v>20298</v>
      </c>
      <c r="I5234" s="789" t="s">
        <v>20299</v>
      </c>
      <c r="J5234" s="944">
        <v>2</v>
      </c>
      <c r="K5234" s="880">
        <v>1</v>
      </c>
      <c r="L5234" s="880">
        <v>1</v>
      </c>
      <c r="M5234" s="725">
        <v>11901.6</v>
      </c>
      <c r="N5234" s="725">
        <v>11901.6</v>
      </c>
      <c r="O5234" s="939">
        <v>0</v>
      </c>
      <c r="P5234" s="939">
        <v>0</v>
      </c>
      <c r="Q5234" s="957" t="s">
        <v>15278</v>
      </c>
      <c r="R5234" s="955" t="s">
        <v>20205</v>
      </c>
      <c r="S5234" s="954" t="s">
        <v>20206</v>
      </c>
      <c r="T5234" s="959" t="s">
        <v>2612</v>
      </c>
      <c r="U5234" s="958"/>
      <c r="V5234" s="776">
        <v>42464</v>
      </c>
      <c r="W5234" s="776">
        <v>42466</v>
      </c>
      <c r="X5234" s="942" t="s">
        <v>20300</v>
      </c>
      <c r="Y5234" s="725">
        <v>11901.6</v>
      </c>
      <c r="Z5234" s="957" t="s">
        <v>15278</v>
      </c>
      <c r="AA5234" s="955" t="s">
        <v>20205</v>
      </c>
    </row>
    <row r="5235" spans="1:27" ht="45">
      <c r="A5235" s="475" t="s">
        <v>30957</v>
      </c>
      <c r="B5235" s="1187" t="s">
        <v>20137</v>
      </c>
      <c r="C5235" s="768" t="s">
        <v>20138</v>
      </c>
      <c r="D5235" s="768" t="s">
        <v>589</v>
      </c>
      <c r="E5235" s="752" t="s">
        <v>20301</v>
      </c>
      <c r="F5235" s="776">
        <v>42418</v>
      </c>
      <c r="G5235" s="776">
        <v>42432</v>
      </c>
      <c r="H5235" s="956" t="s">
        <v>20302</v>
      </c>
      <c r="I5235" s="789" t="s">
        <v>20303</v>
      </c>
      <c r="J5235" s="944">
        <v>4</v>
      </c>
      <c r="K5235" s="880">
        <v>4</v>
      </c>
      <c r="L5235" s="880">
        <v>0</v>
      </c>
      <c r="M5235" s="725">
        <v>64400.4</v>
      </c>
      <c r="N5235" s="725">
        <v>48944.28</v>
      </c>
      <c r="O5235" s="939">
        <v>15456.12</v>
      </c>
      <c r="P5235" s="939">
        <v>20.100000000000001</v>
      </c>
      <c r="Q5235" s="957" t="s">
        <v>15275</v>
      </c>
      <c r="R5235" s="945">
        <v>4205307431</v>
      </c>
      <c r="S5235" s="954" t="s">
        <v>20223</v>
      </c>
      <c r="T5235" s="959" t="s">
        <v>646</v>
      </c>
      <c r="U5235" s="958"/>
      <c r="V5235" s="941">
        <v>42459</v>
      </c>
      <c r="W5235" s="776">
        <v>42461</v>
      </c>
      <c r="X5235" s="942" t="s">
        <v>20304</v>
      </c>
      <c r="Y5235" s="725">
        <v>48944.28</v>
      </c>
      <c r="Z5235" s="957" t="s">
        <v>15275</v>
      </c>
      <c r="AA5235" s="945">
        <v>4205307431</v>
      </c>
    </row>
    <row r="5236" spans="1:27" ht="45">
      <c r="A5236" s="475" t="s">
        <v>30958</v>
      </c>
      <c r="B5236" s="1187" t="s">
        <v>20137</v>
      </c>
      <c r="C5236" s="768" t="s">
        <v>20138</v>
      </c>
      <c r="D5236" s="768" t="s">
        <v>589</v>
      </c>
      <c r="E5236" s="752" t="s">
        <v>20305</v>
      </c>
      <c r="F5236" s="776">
        <v>42419</v>
      </c>
      <c r="G5236" s="776">
        <v>42433</v>
      </c>
      <c r="H5236" s="956" t="s">
        <v>20306</v>
      </c>
      <c r="I5236" s="789" t="s">
        <v>20307</v>
      </c>
      <c r="J5236" s="944">
        <v>5</v>
      </c>
      <c r="K5236" s="880">
        <v>5</v>
      </c>
      <c r="L5236" s="880">
        <v>0</v>
      </c>
      <c r="M5236" s="725">
        <v>37002</v>
      </c>
      <c r="N5236" s="725">
        <v>30156.62</v>
      </c>
      <c r="O5236" s="939">
        <v>6845.38</v>
      </c>
      <c r="P5236" s="939">
        <v>18.600000000000001</v>
      </c>
      <c r="Q5236" s="957" t="s">
        <v>15275</v>
      </c>
      <c r="R5236" s="945">
        <v>4205307431</v>
      </c>
      <c r="S5236" s="954" t="s">
        <v>20223</v>
      </c>
      <c r="T5236" s="959" t="s">
        <v>2617</v>
      </c>
      <c r="U5236" s="958"/>
      <c r="V5236" s="776">
        <v>42464</v>
      </c>
      <c r="W5236" s="776">
        <v>42466</v>
      </c>
      <c r="X5236" s="942" t="s">
        <v>20308</v>
      </c>
      <c r="Y5236" s="725">
        <v>30156.62</v>
      </c>
      <c r="Z5236" s="957" t="s">
        <v>15275</v>
      </c>
      <c r="AA5236" s="945">
        <v>4205307431</v>
      </c>
    </row>
    <row r="5237" spans="1:27" ht="90">
      <c r="A5237" s="475" t="s">
        <v>30959</v>
      </c>
      <c r="B5237" s="1187" t="s">
        <v>20137</v>
      </c>
      <c r="C5237" s="768" t="s">
        <v>20138</v>
      </c>
      <c r="D5237" s="768" t="s">
        <v>589</v>
      </c>
      <c r="E5237" s="752" t="s">
        <v>20309</v>
      </c>
      <c r="F5237" s="776">
        <v>42418</v>
      </c>
      <c r="G5237" s="776">
        <v>42433</v>
      </c>
      <c r="H5237" s="956" t="s">
        <v>20310</v>
      </c>
      <c r="I5237" s="789" t="s">
        <v>20311</v>
      </c>
      <c r="J5237" s="944">
        <v>4</v>
      </c>
      <c r="K5237" s="880">
        <v>3</v>
      </c>
      <c r="L5237" s="880">
        <v>1</v>
      </c>
      <c r="M5237" s="725">
        <v>154405</v>
      </c>
      <c r="N5237" s="725">
        <v>123431.33</v>
      </c>
      <c r="O5237" s="939">
        <v>30973.67</v>
      </c>
      <c r="P5237" s="939">
        <v>20.100000000000001</v>
      </c>
      <c r="Q5237" s="957" t="s">
        <v>20312</v>
      </c>
      <c r="R5237" s="779">
        <v>4238013927</v>
      </c>
      <c r="S5237" s="954" t="s">
        <v>20313</v>
      </c>
      <c r="T5237" s="959" t="s">
        <v>2622</v>
      </c>
      <c r="U5237" s="958"/>
      <c r="V5237" s="776">
        <v>42464</v>
      </c>
      <c r="W5237" s="776">
        <v>42466</v>
      </c>
      <c r="X5237" s="942" t="s">
        <v>20314</v>
      </c>
      <c r="Y5237" s="725">
        <v>123431.33</v>
      </c>
      <c r="Z5237" s="957" t="s">
        <v>20312</v>
      </c>
      <c r="AA5237" s="779">
        <v>4238013927</v>
      </c>
    </row>
    <row r="5238" spans="1:27" ht="56.25">
      <c r="A5238" s="475" t="s">
        <v>30960</v>
      </c>
      <c r="B5238" s="1187" t="s">
        <v>20137</v>
      </c>
      <c r="C5238" s="768" t="s">
        <v>20138</v>
      </c>
      <c r="D5238" s="768" t="s">
        <v>589</v>
      </c>
      <c r="E5238" s="752" t="s">
        <v>20315</v>
      </c>
      <c r="F5238" s="776">
        <v>42419</v>
      </c>
      <c r="G5238" s="776">
        <v>42433</v>
      </c>
      <c r="H5238" s="956" t="s">
        <v>20316</v>
      </c>
      <c r="I5238" s="789" t="s">
        <v>20317</v>
      </c>
      <c r="J5238" s="944">
        <v>4</v>
      </c>
      <c r="K5238" s="880">
        <v>3</v>
      </c>
      <c r="L5238" s="880">
        <v>1</v>
      </c>
      <c r="M5238" s="725">
        <v>26701.8</v>
      </c>
      <c r="N5238" s="725">
        <v>22613.25</v>
      </c>
      <c r="O5238" s="939">
        <v>4088.55</v>
      </c>
      <c r="P5238" s="939">
        <v>15.4</v>
      </c>
      <c r="Q5238" s="957" t="s">
        <v>8197</v>
      </c>
      <c r="R5238" s="779">
        <v>4205261120</v>
      </c>
      <c r="S5238" s="966" t="s">
        <v>20318</v>
      </c>
      <c r="T5238" s="959" t="s">
        <v>2622</v>
      </c>
      <c r="U5238" s="958"/>
      <c r="V5238" s="776">
        <v>42465</v>
      </c>
      <c r="W5238" s="776">
        <v>42466</v>
      </c>
      <c r="X5238" s="942" t="s">
        <v>20319</v>
      </c>
      <c r="Y5238" s="725">
        <v>22613.25</v>
      </c>
      <c r="Z5238" s="957" t="s">
        <v>8197</v>
      </c>
      <c r="AA5238" s="779">
        <v>4205261120</v>
      </c>
    </row>
    <row r="5239" spans="1:27" ht="101.25">
      <c r="A5239" s="475" t="s">
        <v>30961</v>
      </c>
      <c r="B5239" s="1187" t="s">
        <v>20137</v>
      </c>
      <c r="C5239" s="768" t="s">
        <v>20138</v>
      </c>
      <c r="D5239" s="768" t="s">
        <v>589</v>
      </c>
      <c r="E5239" s="752" t="s">
        <v>20320</v>
      </c>
      <c r="F5239" s="776">
        <v>42419</v>
      </c>
      <c r="G5239" s="776">
        <v>42440</v>
      </c>
      <c r="H5239" s="956" t="s">
        <v>20321</v>
      </c>
      <c r="I5239" s="752" t="s">
        <v>20322</v>
      </c>
      <c r="J5239" s="944">
        <v>6</v>
      </c>
      <c r="K5239" s="880">
        <v>5</v>
      </c>
      <c r="L5239" s="880">
        <v>1</v>
      </c>
      <c r="M5239" s="725">
        <v>237212.79999999999</v>
      </c>
      <c r="N5239" s="725">
        <v>179095.63</v>
      </c>
      <c r="O5239" s="939">
        <v>58117.17</v>
      </c>
      <c r="P5239" s="939">
        <v>24.6</v>
      </c>
      <c r="Q5239" s="957" t="s">
        <v>1219</v>
      </c>
      <c r="R5239" s="779">
        <v>7725294223</v>
      </c>
      <c r="S5239" s="966" t="s">
        <v>20323</v>
      </c>
      <c r="T5239" s="959" t="s">
        <v>2608</v>
      </c>
      <c r="U5239" s="958"/>
      <c r="V5239" s="776">
        <v>42473</v>
      </c>
      <c r="W5239" s="776">
        <v>42475</v>
      </c>
      <c r="X5239" s="942" t="s">
        <v>20324</v>
      </c>
      <c r="Y5239" s="725">
        <v>179095.63</v>
      </c>
      <c r="Z5239" s="957" t="s">
        <v>1219</v>
      </c>
      <c r="AA5239" s="779">
        <v>7725294223</v>
      </c>
    </row>
    <row r="5240" spans="1:27" ht="45">
      <c r="A5240" s="475" t="s">
        <v>30962</v>
      </c>
      <c r="B5240" s="1187" t="s">
        <v>20137</v>
      </c>
      <c r="C5240" s="768" t="s">
        <v>20138</v>
      </c>
      <c r="D5240" s="768" t="s">
        <v>589</v>
      </c>
      <c r="E5240" s="752" t="s">
        <v>20325</v>
      </c>
      <c r="F5240" s="776">
        <v>42419</v>
      </c>
      <c r="G5240" s="776">
        <v>42440</v>
      </c>
      <c r="H5240" s="956" t="s">
        <v>20326</v>
      </c>
      <c r="I5240" s="776" t="s">
        <v>20327</v>
      </c>
      <c r="J5240" s="944">
        <v>3</v>
      </c>
      <c r="K5240" s="880">
        <v>2</v>
      </c>
      <c r="L5240" s="880">
        <v>1</v>
      </c>
      <c r="M5240" s="725">
        <v>76800</v>
      </c>
      <c r="N5240" s="725">
        <v>76416</v>
      </c>
      <c r="O5240" s="939">
        <v>384</v>
      </c>
      <c r="P5240" s="939">
        <v>0.5</v>
      </c>
      <c r="Q5240" s="957" t="s">
        <v>15278</v>
      </c>
      <c r="R5240" s="955" t="s">
        <v>20205</v>
      </c>
      <c r="S5240" s="954" t="s">
        <v>20206</v>
      </c>
      <c r="T5240" s="959" t="s">
        <v>2634</v>
      </c>
      <c r="U5240" s="958"/>
      <c r="V5240" s="776">
        <v>42471</v>
      </c>
      <c r="W5240" s="776">
        <v>42472</v>
      </c>
      <c r="X5240" s="942" t="s">
        <v>20328</v>
      </c>
      <c r="Y5240" s="725">
        <v>76416</v>
      </c>
      <c r="Z5240" s="957" t="s">
        <v>15278</v>
      </c>
      <c r="AA5240" s="955" t="s">
        <v>20205</v>
      </c>
    </row>
    <row r="5241" spans="1:27" ht="67.5">
      <c r="A5241" s="475" t="s">
        <v>30963</v>
      </c>
      <c r="B5241" s="1187" t="s">
        <v>20137</v>
      </c>
      <c r="C5241" s="768" t="s">
        <v>20138</v>
      </c>
      <c r="D5241" s="768" t="s">
        <v>589</v>
      </c>
      <c r="E5241" s="752" t="s">
        <v>20329</v>
      </c>
      <c r="F5241" s="776">
        <v>42419</v>
      </c>
      <c r="G5241" s="776">
        <v>42440</v>
      </c>
      <c r="H5241" s="956" t="s">
        <v>20330</v>
      </c>
      <c r="I5241" s="752" t="s">
        <v>20331</v>
      </c>
      <c r="J5241" s="944">
        <v>2</v>
      </c>
      <c r="K5241" s="880">
        <v>2</v>
      </c>
      <c r="L5241" s="880">
        <v>0</v>
      </c>
      <c r="M5241" s="725">
        <v>62658.6</v>
      </c>
      <c r="N5241" s="725">
        <v>48873.71</v>
      </c>
      <c r="O5241" s="939">
        <v>13874.89</v>
      </c>
      <c r="P5241" s="939">
        <v>22</v>
      </c>
      <c r="Q5241" s="957" t="s">
        <v>1262</v>
      </c>
      <c r="R5241" s="967">
        <v>4253012727</v>
      </c>
      <c r="S5241" s="954" t="s">
        <v>20332</v>
      </c>
      <c r="T5241" s="959" t="s">
        <v>2634</v>
      </c>
      <c r="U5241" s="958"/>
      <c r="V5241" s="776">
        <v>42468</v>
      </c>
      <c r="W5241" s="776">
        <v>42472</v>
      </c>
      <c r="X5241" s="942" t="s">
        <v>20333</v>
      </c>
      <c r="Y5241" s="725">
        <v>48873.71</v>
      </c>
      <c r="Z5241" s="957" t="s">
        <v>1262</v>
      </c>
      <c r="AA5241" s="967">
        <v>4253012727</v>
      </c>
    </row>
    <row r="5242" spans="1:27" ht="90">
      <c r="A5242" s="475" t="s">
        <v>30964</v>
      </c>
      <c r="B5242" s="1187" t="s">
        <v>20137</v>
      </c>
      <c r="C5242" s="768" t="s">
        <v>20138</v>
      </c>
      <c r="D5242" s="768" t="s">
        <v>6585</v>
      </c>
      <c r="E5242" s="752" t="s">
        <v>20334</v>
      </c>
      <c r="F5242" s="776">
        <v>42429</v>
      </c>
      <c r="G5242" s="776">
        <v>42440</v>
      </c>
      <c r="H5242" s="956" t="s">
        <v>20335</v>
      </c>
      <c r="I5242" s="752" t="s">
        <v>20336</v>
      </c>
      <c r="J5242" s="944">
        <v>1</v>
      </c>
      <c r="K5242" s="944">
        <v>1</v>
      </c>
      <c r="L5242" s="944">
        <v>0</v>
      </c>
      <c r="M5242" s="968">
        <v>83116.3</v>
      </c>
      <c r="N5242" s="968">
        <v>83116.3</v>
      </c>
      <c r="O5242" s="939">
        <v>0</v>
      </c>
      <c r="P5242" s="939">
        <v>0</v>
      </c>
      <c r="Q5242" s="957" t="s">
        <v>1208</v>
      </c>
      <c r="R5242" s="967">
        <v>4252007178</v>
      </c>
      <c r="S5242" s="954" t="s">
        <v>20337</v>
      </c>
      <c r="T5242" s="959" t="s">
        <v>2643</v>
      </c>
      <c r="U5242" s="958"/>
      <c r="V5242" s="776">
        <v>42473</v>
      </c>
      <c r="W5242" s="776">
        <v>42475</v>
      </c>
      <c r="X5242" s="942" t="s">
        <v>20338</v>
      </c>
      <c r="Y5242" s="968">
        <v>73557.919999999998</v>
      </c>
      <c r="Z5242" s="957" t="s">
        <v>1208</v>
      </c>
      <c r="AA5242" s="967">
        <v>4252007178</v>
      </c>
    </row>
    <row r="5243" spans="1:27" ht="90">
      <c r="A5243" s="475" t="s">
        <v>30965</v>
      </c>
      <c r="B5243" s="1187" t="s">
        <v>20137</v>
      </c>
      <c r="C5243" s="768" t="s">
        <v>20138</v>
      </c>
      <c r="D5243" s="768" t="s">
        <v>589</v>
      </c>
      <c r="E5243" s="752" t="s">
        <v>20339</v>
      </c>
      <c r="F5243" s="776">
        <v>42429</v>
      </c>
      <c r="G5243" s="776">
        <v>42443</v>
      </c>
      <c r="H5243" s="956" t="s">
        <v>20340</v>
      </c>
      <c r="I5243" s="752" t="s">
        <v>20341</v>
      </c>
      <c r="J5243" s="944">
        <v>4</v>
      </c>
      <c r="K5243" s="944">
        <v>4</v>
      </c>
      <c r="L5243" s="944">
        <v>0</v>
      </c>
      <c r="M5243" s="968">
        <v>112892.3</v>
      </c>
      <c r="N5243" s="968">
        <v>112328.44</v>
      </c>
      <c r="O5243" s="939">
        <v>563.86</v>
      </c>
      <c r="P5243" s="939">
        <v>0.5</v>
      </c>
      <c r="Q5243" s="957" t="s">
        <v>1208</v>
      </c>
      <c r="R5243" s="969">
        <v>4252007178</v>
      </c>
      <c r="S5243" s="954" t="s">
        <v>20337</v>
      </c>
      <c r="T5243" s="959" t="s">
        <v>2634</v>
      </c>
      <c r="U5243" s="958"/>
      <c r="V5243" s="776">
        <v>42468</v>
      </c>
      <c r="W5243" s="776">
        <v>42472</v>
      </c>
      <c r="X5243" s="942" t="s">
        <v>20342</v>
      </c>
      <c r="Y5243" s="968">
        <v>112328.44</v>
      </c>
      <c r="Z5243" s="957" t="s">
        <v>1208</v>
      </c>
      <c r="AA5243" s="730">
        <v>4252007178</v>
      </c>
    </row>
    <row r="5244" spans="1:27" ht="101.25">
      <c r="A5244" s="475" t="s">
        <v>30966</v>
      </c>
      <c r="B5244" s="1187" t="s">
        <v>20137</v>
      </c>
      <c r="C5244" s="768" t="s">
        <v>20138</v>
      </c>
      <c r="D5244" s="768" t="s">
        <v>261</v>
      </c>
      <c r="E5244" s="752" t="s">
        <v>20343</v>
      </c>
      <c r="F5244" s="776">
        <v>42398</v>
      </c>
      <c r="G5244" s="776">
        <v>42443</v>
      </c>
      <c r="H5244" s="956" t="s">
        <v>20344</v>
      </c>
      <c r="I5244" s="752" t="s">
        <v>20273</v>
      </c>
      <c r="J5244" s="944">
        <v>2</v>
      </c>
      <c r="K5244" s="944">
        <v>2</v>
      </c>
      <c r="L5244" s="944">
        <v>0</v>
      </c>
      <c r="M5244" s="968">
        <v>907641</v>
      </c>
      <c r="N5244" s="968">
        <v>907641</v>
      </c>
      <c r="O5244" s="939">
        <v>0</v>
      </c>
      <c r="P5244" s="939">
        <v>0</v>
      </c>
      <c r="Q5244" s="957" t="s">
        <v>14336</v>
      </c>
      <c r="R5244" s="967">
        <v>2223026038</v>
      </c>
      <c r="S5244" s="954" t="s">
        <v>20345</v>
      </c>
      <c r="T5244" s="970">
        <v>42459</v>
      </c>
      <c r="U5244" s="958"/>
      <c r="V5244" s="776">
        <v>42472</v>
      </c>
      <c r="W5244" s="776">
        <v>42472</v>
      </c>
      <c r="X5244" s="942" t="s">
        <v>20346</v>
      </c>
      <c r="Y5244" s="725">
        <v>784050</v>
      </c>
      <c r="Z5244" s="957" t="s">
        <v>14336</v>
      </c>
      <c r="AA5244" s="967">
        <v>2223026038</v>
      </c>
    </row>
    <row r="5245" spans="1:27" ht="101.25">
      <c r="A5245" s="475" t="s">
        <v>30967</v>
      </c>
      <c r="B5245" s="1187" t="s">
        <v>20137</v>
      </c>
      <c r="C5245" s="768" t="s">
        <v>20138</v>
      </c>
      <c r="D5245" s="768" t="s">
        <v>261</v>
      </c>
      <c r="E5245" s="752" t="s">
        <v>20347</v>
      </c>
      <c r="F5245" s="776">
        <v>42398</v>
      </c>
      <c r="G5245" s="776">
        <v>42444</v>
      </c>
      <c r="H5245" s="956" t="s">
        <v>20348</v>
      </c>
      <c r="I5245" s="752" t="s">
        <v>20273</v>
      </c>
      <c r="J5245" s="944">
        <v>2</v>
      </c>
      <c r="K5245" s="944">
        <v>2</v>
      </c>
      <c r="L5245" s="944">
        <v>0</v>
      </c>
      <c r="M5245" s="968">
        <v>308586</v>
      </c>
      <c r="N5245" s="968">
        <v>299328.42</v>
      </c>
      <c r="O5245" s="939">
        <v>9257.58</v>
      </c>
      <c r="P5245" s="939">
        <v>3</v>
      </c>
      <c r="Q5245" s="957" t="s">
        <v>14327</v>
      </c>
      <c r="R5245" s="967">
        <v>7729737860</v>
      </c>
      <c r="S5245" s="971" t="s">
        <v>20349</v>
      </c>
      <c r="T5245" s="970">
        <v>42460</v>
      </c>
      <c r="U5245" s="958"/>
      <c r="V5245" s="776">
        <v>42472</v>
      </c>
      <c r="W5245" s="776">
        <v>42472</v>
      </c>
      <c r="X5245" s="942" t="s">
        <v>20350</v>
      </c>
      <c r="Y5245" s="968">
        <v>299328.42</v>
      </c>
      <c r="Z5245" s="957" t="s">
        <v>14327</v>
      </c>
      <c r="AA5245" s="967">
        <v>7729737860</v>
      </c>
    </row>
    <row r="5246" spans="1:27" ht="90">
      <c r="A5246" s="475" t="s">
        <v>30968</v>
      </c>
      <c r="B5246" s="1187" t="s">
        <v>20137</v>
      </c>
      <c r="C5246" s="768" t="s">
        <v>20138</v>
      </c>
      <c r="D5246" s="768" t="s">
        <v>261</v>
      </c>
      <c r="E5246" s="752" t="s">
        <v>20351</v>
      </c>
      <c r="F5246" s="776">
        <v>42398</v>
      </c>
      <c r="G5246" s="776">
        <v>42445</v>
      </c>
      <c r="H5246" s="956" t="s">
        <v>20352</v>
      </c>
      <c r="I5246" s="752" t="s">
        <v>20273</v>
      </c>
      <c r="J5246" s="944">
        <v>4</v>
      </c>
      <c r="K5246" s="944">
        <v>3</v>
      </c>
      <c r="L5246" s="944">
        <v>1</v>
      </c>
      <c r="M5246" s="968">
        <v>6600552</v>
      </c>
      <c r="N5246" s="968">
        <v>5115427.8</v>
      </c>
      <c r="O5246" s="939">
        <v>1485124.2</v>
      </c>
      <c r="P5246" s="939">
        <v>22.5</v>
      </c>
      <c r="Q5246" s="957" t="s">
        <v>14484</v>
      </c>
      <c r="R5246" s="779">
        <v>5408152658</v>
      </c>
      <c r="S5246" s="954" t="s">
        <v>20353</v>
      </c>
      <c r="T5246" s="776">
        <v>42473</v>
      </c>
      <c r="U5246" s="958"/>
      <c r="V5246" s="776">
        <v>42485</v>
      </c>
      <c r="W5246" s="776">
        <v>42487</v>
      </c>
      <c r="X5246" s="942" t="s">
        <v>20354</v>
      </c>
      <c r="Y5246" s="968">
        <v>5115427.8</v>
      </c>
      <c r="Z5246" s="957" t="s">
        <v>14484</v>
      </c>
      <c r="AA5246" s="779">
        <v>5408152658</v>
      </c>
    </row>
    <row r="5247" spans="1:27" ht="78.75">
      <c r="A5247" s="475" t="s">
        <v>30969</v>
      </c>
      <c r="B5247" s="1187" t="s">
        <v>20137</v>
      </c>
      <c r="C5247" s="768" t="s">
        <v>20138</v>
      </c>
      <c r="D5247" s="768" t="s">
        <v>272</v>
      </c>
      <c r="E5247" s="752" t="s">
        <v>20355</v>
      </c>
      <c r="F5247" s="776">
        <v>42450</v>
      </c>
      <c r="G5247" s="776">
        <v>42467</v>
      </c>
      <c r="H5247" s="956" t="s">
        <v>20356</v>
      </c>
      <c r="I5247" s="752" t="s">
        <v>20357</v>
      </c>
      <c r="J5247" s="944">
        <v>1</v>
      </c>
      <c r="K5247" s="944">
        <v>1</v>
      </c>
      <c r="L5247" s="944">
        <v>0</v>
      </c>
      <c r="M5247" s="968">
        <v>195948.4</v>
      </c>
      <c r="N5247" s="968">
        <v>195948.4</v>
      </c>
      <c r="O5247" s="939">
        <v>0</v>
      </c>
      <c r="P5247" s="939">
        <v>0</v>
      </c>
      <c r="Q5247" s="957" t="s">
        <v>20358</v>
      </c>
      <c r="R5247" s="972">
        <v>4217162533</v>
      </c>
      <c r="S5247" s="777" t="s">
        <v>20359</v>
      </c>
      <c r="T5247" s="776">
        <v>42482</v>
      </c>
      <c r="U5247" s="958"/>
      <c r="V5247" s="776">
        <v>42496</v>
      </c>
      <c r="W5247" s="776">
        <v>42501</v>
      </c>
      <c r="X5247" s="942" t="s">
        <v>20360</v>
      </c>
      <c r="Y5247" s="968">
        <v>195948.4</v>
      </c>
      <c r="Z5247" s="957" t="s">
        <v>20358</v>
      </c>
      <c r="AA5247" s="972">
        <v>4217162533</v>
      </c>
    </row>
    <row r="5248" spans="1:27" ht="67.5">
      <c r="A5248" s="475" t="s">
        <v>30970</v>
      </c>
      <c r="B5248" s="1187" t="s">
        <v>20137</v>
      </c>
      <c r="C5248" s="768" t="s">
        <v>20138</v>
      </c>
      <c r="D5248" s="768" t="s">
        <v>272</v>
      </c>
      <c r="E5248" s="752" t="s">
        <v>20361</v>
      </c>
      <c r="F5248" s="776">
        <v>42398</v>
      </c>
      <c r="G5248" s="776">
        <v>42488</v>
      </c>
      <c r="H5248" s="956" t="s">
        <v>20362</v>
      </c>
      <c r="I5248" s="752" t="s">
        <v>20363</v>
      </c>
      <c r="J5248" s="944">
        <v>1</v>
      </c>
      <c r="K5248" s="944">
        <v>1</v>
      </c>
      <c r="L5248" s="944">
        <v>0</v>
      </c>
      <c r="M5248" s="968">
        <v>144028.35</v>
      </c>
      <c r="N5248" s="968">
        <v>144028.35</v>
      </c>
      <c r="O5248" s="939">
        <v>0</v>
      </c>
      <c r="P5248" s="939">
        <v>0</v>
      </c>
      <c r="Q5248" s="957" t="s">
        <v>13361</v>
      </c>
      <c r="R5248" s="972">
        <v>4217169850</v>
      </c>
      <c r="S5248" s="954" t="s">
        <v>20183</v>
      </c>
      <c r="T5248" s="776">
        <v>42501</v>
      </c>
      <c r="U5248" s="958"/>
      <c r="V5248" s="776">
        <v>42513</v>
      </c>
      <c r="W5248" s="776">
        <v>42514</v>
      </c>
      <c r="X5248" s="942" t="s">
        <v>20364</v>
      </c>
      <c r="Y5248" s="968">
        <v>144028.35</v>
      </c>
      <c r="Z5248" s="957" t="s">
        <v>13361</v>
      </c>
      <c r="AA5248" s="972">
        <v>4217169850</v>
      </c>
    </row>
    <row r="5249" spans="1:27" ht="101.25">
      <c r="A5249" s="475" t="s">
        <v>30971</v>
      </c>
      <c r="B5249" s="1187" t="s">
        <v>20137</v>
      </c>
      <c r="C5249" s="768" t="s">
        <v>20138</v>
      </c>
      <c r="D5249" s="768" t="s">
        <v>272</v>
      </c>
      <c r="E5249" s="752" t="s">
        <v>20365</v>
      </c>
      <c r="F5249" s="776">
        <v>42398</v>
      </c>
      <c r="G5249" s="776">
        <v>42488</v>
      </c>
      <c r="H5249" s="956" t="s">
        <v>20366</v>
      </c>
      <c r="I5249" s="752" t="s">
        <v>20273</v>
      </c>
      <c r="J5249" s="944">
        <v>1</v>
      </c>
      <c r="K5249" s="944">
        <v>1</v>
      </c>
      <c r="L5249" s="944">
        <v>0</v>
      </c>
      <c r="M5249" s="968">
        <v>566030</v>
      </c>
      <c r="N5249" s="968">
        <v>566030</v>
      </c>
      <c r="O5249" s="939">
        <v>0</v>
      </c>
      <c r="P5249" s="939">
        <v>0</v>
      </c>
      <c r="Q5249" s="957" t="s">
        <v>14484</v>
      </c>
      <c r="R5249" s="779">
        <v>5408152658</v>
      </c>
      <c r="S5249" s="954" t="s">
        <v>20353</v>
      </c>
      <c r="T5249" s="776">
        <v>42506</v>
      </c>
      <c r="U5249" s="958"/>
      <c r="V5249" s="776">
        <v>42517</v>
      </c>
      <c r="W5249" s="776">
        <v>42517</v>
      </c>
      <c r="X5249" s="942" t="s">
        <v>20367</v>
      </c>
      <c r="Y5249" s="968">
        <v>566030</v>
      </c>
      <c r="Z5249" s="957" t="s">
        <v>14484</v>
      </c>
      <c r="AA5249" s="779">
        <v>5408152658</v>
      </c>
    </row>
    <row r="5250" spans="1:27" ht="56.25">
      <c r="A5250" s="475" t="s">
        <v>30972</v>
      </c>
      <c r="B5250" s="1187" t="s">
        <v>20137</v>
      </c>
      <c r="C5250" s="768" t="s">
        <v>20138</v>
      </c>
      <c r="D5250" s="768" t="s">
        <v>261</v>
      </c>
      <c r="E5250" s="752" t="s">
        <v>20225</v>
      </c>
      <c r="F5250" s="776">
        <v>42488</v>
      </c>
      <c r="G5250" s="776">
        <v>42502</v>
      </c>
      <c r="H5250" s="956" t="s">
        <v>20368</v>
      </c>
      <c r="I5250" s="752" t="s">
        <v>20287</v>
      </c>
      <c r="J5250" s="944">
        <v>2</v>
      </c>
      <c r="K5250" s="944">
        <v>2</v>
      </c>
      <c r="L5250" s="944">
        <v>0</v>
      </c>
      <c r="M5250" s="968">
        <v>424315.15</v>
      </c>
      <c r="N5250" s="968">
        <v>347920</v>
      </c>
      <c r="O5250" s="939">
        <v>76395.149999999994</v>
      </c>
      <c r="P5250" s="939">
        <v>18</v>
      </c>
      <c r="Q5250" s="957" t="s">
        <v>2509</v>
      </c>
      <c r="R5250" s="972">
        <v>77724922443</v>
      </c>
      <c r="S5250" s="954" t="s">
        <v>20369</v>
      </c>
      <c r="T5250" s="776">
        <v>42522</v>
      </c>
      <c r="U5250" s="958"/>
      <c r="V5250" s="776">
        <v>42536</v>
      </c>
      <c r="W5250" s="776">
        <v>42537</v>
      </c>
      <c r="X5250" s="942" t="s">
        <v>20370</v>
      </c>
      <c r="Y5250" s="725">
        <v>347920</v>
      </c>
      <c r="Z5250" s="957" t="s">
        <v>2509</v>
      </c>
      <c r="AA5250" s="972">
        <v>77724922443</v>
      </c>
    </row>
    <row r="5251" spans="1:27" ht="56.25">
      <c r="A5251" s="475" t="s">
        <v>30973</v>
      </c>
      <c r="B5251" s="1187" t="s">
        <v>20137</v>
      </c>
      <c r="C5251" s="768" t="s">
        <v>20138</v>
      </c>
      <c r="D5251" s="768" t="s">
        <v>261</v>
      </c>
      <c r="E5251" s="752" t="s">
        <v>20371</v>
      </c>
      <c r="F5251" s="776">
        <v>42398</v>
      </c>
      <c r="G5251" s="776">
        <v>42514</v>
      </c>
      <c r="H5251" s="956" t="s">
        <v>20372</v>
      </c>
      <c r="I5251" s="752" t="s">
        <v>20373</v>
      </c>
      <c r="J5251" s="944">
        <v>2</v>
      </c>
      <c r="K5251" s="944">
        <v>2</v>
      </c>
      <c r="L5251" s="944">
        <v>0</v>
      </c>
      <c r="M5251" s="968">
        <v>231084</v>
      </c>
      <c r="N5251" s="968">
        <v>168400</v>
      </c>
      <c r="O5251" s="939">
        <v>44684</v>
      </c>
      <c r="P5251" s="939">
        <v>27.2</v>
      </c>
      <c r="Q5251" s="957" t="s">
        <v>2051</v>
      </c>
      <c r="R5251" s="973">
        <v>4220039723</v>
      </c>
      <c r="S5251" s="954" t="s">
        <v>20374</v>
      </c>
      <c r="T5251" s="776">
        <v>42535</v>
      </c>
      <c r="U5251" s="958"/>
      <c r="V5251" s="776">
        <v>42551</v>
      </c>
      <c r="W5251" s="776">
        <v>42551</v>
      </c>
      <c r="X5251" s="942" t="s">
        <v>20375</v>
      </c>
      <c r="Y5251" s="968">
        <v>168400</v>
      </c>
      <c r="Z5251" s="957" t="s">
        <v>2051</v>
      </c>
      <c r="AA5251" s="965">
        <v>4220039723</v>
      </c>
    </row>
    <row r="5252" spans="1:27" ht="45">
      <c r="A5252" s="475" t="s">
        <v>30974</v>
      </c>
      <c r="B5252" s="1187" t="s">
        <v>20137</v>
      </c>
      <c r="C5252" s="768" t="s">
        <v>20138</v>
      </c>
      <c r="D5252" s="768" t="s">
        <v>589</v>
      </c>
      <c r="E5252" s="752" t="s">
        <v>1266</v>
      </c>
      <c r="F5252" s="776">
        <v>42398</v>
      </c>
      <c r="G5252" s="776">
        <v>42513</v>
      </c>
      <c r="H5252" s="956" t="s">
        <v>20376</v>
      </c>
      <c r="I5252" s="752" t="s">
        <v>20377</v>
      </c>
      <c r="J5252" s="944">
        <v>7</v>
      </c>
      <c r="K5252" s="944">
        <v>7</v>
      </c>
      <c r="L5252" s="944">
        <v>0</v>
      </c>
      <c r="M5252" s="968">
        <v>29400.3</v>
      </c>
      <c r="N5252" s="968">
        <v>10075.6</v>
      </c>
      <c r="O5252" s="939">
        <v>19324.7</v>
      </c>
      <c r="P5252" s="939">
        <v>65.8</v>
      </c>
      <c r="Q5252" s="957" t="s">
        <v>1236</v>
      </c>
      <c r="R5252" s="945">
        <v>4205307431</v>
      </c>
      <c r="S5252" s="954" t="s">
        <v>20223</v>
      </c>
      <c r="T5252" s="776">
        <v>42529</v>
      </c>
      <c r="U5252" s="958"/>
      <c r="V5252" s="776">
        <v>42542</v>
      </c>
      <c r="W5252" s="776">
        <v>42543</v>
      </c>
      <c r="X5252" s="942" t="s">
        <v>20378</v>
      </c>
      <c r="Y5252" s="968">
        <v>10075.6</v>
      </c>
      <c r="Z5252" s="957" t="s">
        <v>1236</v>
      </c>
      <c r="AA5252" s="945">
        <v>4205307431</v>
      </c>
    </row>
    <row r="5253" spans="1:27" ht="67.5">
      <c r="A5253" s="475" t="s">
        <v>30975</v>
      </c>
      <c r="B5253" s="1187" t="s">
        <v>20137</v>
      </c>
      <c r="C5253" s="768" t="s">
        <v>20138</v>
      </c>
      <c r="D5253" s="768" t="s">
        <v>589</v>
      </c>
      <c r="E5253" s="752" t="s">
        <v>20379</v>
      </c>
      <c r="F5253" s="776">
        <v>42398</v>
      </c>
      <c r="G5253" s="776">
        <v>42515</v>
      </c>
      <c r="H5253" s="956" t="s">
        <v>20380</v>
      </c>
      <c r="I5253" s="752" t="s">
        <v>20331</v>
      </c>
      <c r="J5253" s="944">
        <v>15</v>
      </c>
      <c r="K5253" s="944">
        <v>12</v>
      </c>
      <c r="L5253" s="944">
        <v>3</v>
      </c>
      <c r="M5253" s="968">
        <v>73509.3</v>
      </c>
      <c r="N5253" s="968">
        <v>46678.400000000001</v>
      </c>
      <c r="O5253" s="939">
        <v>26830.9</v>
      </c>
      <c r="P5253" s="939">
        <v>63.4</v>
      </c>
      <c r="Q5253" s="957" t="s">
        <v>20381</v>
      </c>
      <c r="R5253" s="967">
        <v>4220035510</v>
      </c>
      <c r="S5253" s="954" t="s">
        <v>20382</v>
      </c>
      <c r="T5253" s="776">
        <v>42538</v>
      </c>
      <c r="U5253" s="958"/>
      <c r="V5253" s="776">
        <v>42550</v>
      </c>
      <c r="W5253" s="776">
        <v>42551</v>
      </c>
      <c r="X5253" s="942" t="s">
        <v>20383</v>
      </c>
      <c r="Y5253" s="968">
        <v>46678.400000000001</v>
      </c>
      <c r="Z5253" s="957" t="s">
        <v>20381</v>
      </c>
      <c r="AA5253" s="967">
        <v>4220035510</v>
      </c>
    </row>
    <row r="5254" spans="1:27" ht="56.25">
      <c r="A5254" s="475" t="s">
        <v>30976</v>
      </c>
      <c r="B5254" s="1187" t="s">
        <v>20137</v>
      </c>
      <c r="C5254" s="768" t="s">
        <v>20138</v>
      </c>
      <c r="D5254" s="768" t="s">
        <v>589</v>
      </c>
      <c r="E5254" s="752" t="s">
        <v>20384</v>
      </c>
      <c r="F5254" s="776">
        <v>42398</v>
      </c>
      <c r="G5254" s="776">
        <v>42521</v>
      </c>
      <c r="H5254" s="956" t="s">
        <v>20385</v>
      </c>
      <c r="I5254" s="752" t="s">
        <v>20303</v>
      </c>
      <c r="J5254" s="944">
        <v>5</v>
      </c>
      <c r="K5254" s="944">
        <v>5</v>
      </c>
      <c r="L5254" s="944">
        <v>0</v>
      </c>
      <c r="M5254" s="968">
        <v>55359.6</v>
      </c>
      <c r="N5254" s="968">
        <v>54529.21</v>
      </c>
      <c r="O5254" s="939">
        <v>830.39</v>
      </c>
      <c r="P5254" s="939">
        <v>1.5</v>
      </c>
      <c r="Q5254" s="957" t="s">
        <v>1700</v>
      </c>
      <c r="R5254" s="967">
        <v>5406600343</v>
      </c>
      <c r="S5254" s="954" t="s">
        <v>20386</v>
      </c>
      <c r="T5254" s="776">
        <v>42545</v>
      </c>
      <c r="U5254" s="958"/>
      <c r="V5254" s="776">
        <v>42558</v>
      </c>
      <c r="W5254" s="776">
        <v>42558</v>
      </c>
      <c r="X5254" s="956" t="s">
        <v>20385</v>
      </c>
      <c r="Y5254" s="968">
        <v>54529.21</v>
      </c>
      <c r="Z5254" s="957" t="s">
        <v>1700</v>
      </c>
      <c r="AA5254" s="967">
        <v>5406600343</v>
      </c>
    </row>
    <row r="5255" spans="1:27" ht="90">
      <c r="A5255" s="475" t="s">
        <v>30977</v>
      </c>
      <c r="B5255" s="1187" t="s">
        <v>20137</v>
      </c>
      <c r="C5255" s="768" t="s">
        <v>20138</v>
      </c>
      <c r="D5255" s="768" t="s">
        <v>6585</v>
      </c>
      <c r="E5255" s="752" t="s">
        <v>1544</v>
      </c>
      <c r="F5255" s="776">
        <v>42398</v>
      </c>
      <c r="G5255" s="776">
        <v>42521</v>
      </c>
      <c r="H5255" s="956" t="s">
        <v>20387</v>
      </c>
      <c r="I5255" s="752" t="s">
        <v>20388</v>
      </c>
      <c r="J5255" s="944">
        <v>1</v>
      </c>
      <c r="K5255" s="944">
        <v>1</v>
      </c>
      <c r="L5255" s="944">
        <v>0</v>
      </c>
      <c r="M5255" s="968">
        <v>70002.8</v>
      </c>
      <c r="N5255" s="968">
        <v>69652.789999999994</v>
      </c>
      <c r="O5255" s="939">
        <v>350.01</v>
      </c>
      <c r="P5255" s="939">
        <v>0.5</v>
      </c>
      <c r="Q5255" s="957" t="s">
        <v>1208</v>
      </c>
      <c r="R5255" s="969">
        <v>4252007178</v>
      </c>
      <c r="S5255" s="954" t="s">
        <v>20337</v>
      </c>
      <c r="T5255" s="776">
        <v>42537</v>
      </c>
      <c r="U5255" s="958"/>
      <c r="V5255" s="776">
        <v>42550</v>
      </c>
      <c r="W5255" s="776">
        <v>42551</v>
      </c>
      <c r="X5255" s="942" t="s">
        <v>20389</v>
      </c>
      <c r="Y5255" s="968">
        <v>69652.789999999994</v>
      </c>
      <c r="Z5255" s="957" t="s">
        <v>1208</v>
      </c>
      <c r="AA5255" s="730">
        <v>4252007178</v>
      </c>
    </row>
    <row r="5256" spans="1:27" ht="45">
      <c r="A5256" s="475" t="s">
        <v>30978</v>
      </c>
      <c r="B5256" s="1187" t="s">
        <v>20137</v>
      </c>
      <c r="C5256" s="768" t="s">
        <v>20138</v>
      </c>
      <c r="D5256" s="768" t="s">
        <v>6585</v>
      </c>
      <c r="E5256" s="752" t="s">
        <v>20390</v>
      </c>
      <c r="F5256" s="776">
        <v>42398</v>
      </c>
      <c r="G5256" s="776">
        <v>42529</v>
      </c>
      <c r="H5256" s="956" t="s">
        <v>20391</v>
      </c>
      <c r="I5256" s="752" t="s">
        <v>20299</v>
      </c>
      <c r="J5256" s="944">
        <v>1</v>
      </c>
      <c r="K5256" s="944">
        <v>1</v>
      </c>
      <c r="L5256" s="944">
        <v>0</v>
      </c>
      <c r="M5256" s="968">
        <v>23457.599999999999</v>
      </c>
      <c r="N5256" s="968">
        <v>23457.599999999999</v>
      </c>
      <c r="O5256" s="939">
        <v>0</v>
      </c>
      <c r="P5256" s="939">
        <v>0</v>
      </c>
      <c r="Q5256" s="957" t="s">
        <v>15278</v>
      </c>
      <c r="R5256" s="955" t="s">
        <v>20205</v>
      </c>
      <c r="S5256" s="954" t="s">
        <v>20206</v>
      </c>
      <c r="T5256" s="776">
        <v>42541</v>
      </c>
      <c r="U5256" s="958"/>
      <c r="V5256" s="776">
        <v>42552</v>
      </c>
      <c r="W5256" s="776">
        <v>42552</v>
      </c>
      <c r="X5256" s="942" t="s">
        <v>20392</v>
      </c>
      <c r="Y5256" s="968">
        <v>23457.599999999999</v>
      </c>
      <c r="Z5256" s="957" t="s">
        <v>15278</v>
      </c>
      <c r="AA5256" s="955" t="s">
        <v>20205</v>
      </c>
    </row>
    <row r="5257" spans="1:27" ht="67.5">
      <c r="A5257" s="475" t="s">
        <v>30979</v>
      </c>
      <c r="B5257" s="1187" t="s">
        <v>20137</v>
      </c>
      <c r="C5257" s="768" t="s">
        <v>20138</v>
      </c>
      <c r="D5257" s="768" t="s">
        <v>261</v>
      </c>
      <c r="E5257" s="752" t="s">
        <v>20393</v>
      </c>
      <c r="F5257" s="776">
        <v>42520</v>
      </c>
      <c r="G5257" s="776">
        <v>42537</v>
      </c>
      <c r="H5257" s="956" t="s">
        <v>20394</v>
      </c>
      <c r="I5257" s="752" t="s">
        <v>15220</v>
      </c>
      <c r="J5257" s="944">
        <v>2</v>
      </c>
      <c r="K5257" s="944">
        <v>2</v>
      </c>
      <c r="L5257" s="944">
        <v>0</v>
      </c>
      <c r="M5257" s="968">
        <v>120216</v>
      </c>
      <c r="N5257" s="968">
        <v>119013</v>
      </c>
      <c r="O5257" s="939">
        <v>1203</v>
      </c>
      <c r="P5257" s="939">
        <v>1.1000000000000001</v>
      </c>
      <c r="Q5257" s="957" t="s">
        <v>20395</v>
      </c>
      <c r="R5257" s="967">
        <v>4253034230</v>
      </c>
      <c r="S5257" s="954" t="s">
        <v>20396</v>
      </c>
      <c r="T5257" s="776">
        <v>42555</v>
      </c>
      <c r="U5257" s="958"/>
      <c r="V5257" s="776">
        <v>42569</v>
      </c>
      <c r="W5257" s="776">
        <v>42571</v>
      </c>
      <c r="X5257" s="942" t="s">
        <v>20397</v>
      </c>
      <c r="Y5257" s="968">
        <v>119013</v>
      </c>
      <c r="Z5257" s="957" t="s">
        <v>20395</v>
      </c>
      <c r="AA5257" s="967">
        <v>4253034230</v>
      </c>
    </row>
    <row r="5258" spans="1:27" ht="67.5">
      <c r="A5258" s="475" t="s">
        <v>30980</v>
      </c>
      <c r="B5258" s="1187" t="s">
        <v>20137</v>
      </c>
      <c r="C5258" s="768" t="s">
        <v>20138</v>
      </c>
      <c r="D5258" s="768" t="s">
        <v>261</v>
      </c>
      <c r="E5258" s="752" t="s">
        <v>20398</v>
      </c>
      <c r="F5258" s="776">
        <v>42520</v>
      </c>
      <c r="G5258" s="776">
        <v>42538</v>
      </c>
      <c r="H5258" s="956" t="s">
        <v>20399</v>
      </c>
      <c r="I5258" s="752" t="s">
        <v>20400</v>
      </c>
      <c r="J5258" s="944">
        <v>2</v>
      </c>
      <c r="K5258" s="944">
        <v>2</v>
      </c>
      <c r="L5258" s="944">
        <v>0</v>
      </c>
      <c r="M5258" s="968">
        <v>380181.12</v>
      </c>
      <c r="N5258" s="968">
        <v>376379.3</v>
      </c>
      <c r="O5258" s="939">
        <v>3801.82</v>
      </c>
      <c r="P5258" s="939">
        <v>1.1000000000000001</v>
      </c>
      <c r="Q5258" s="957" t="s">
        <v>20395</v>
      </c>
      <c r="R5258" s="967">
        <v>4253034230</v>
      </c>
      <c r="S5258" s="954" t="s">
        <v>20396</v>
      </c>
      <c r="T5258" s="776">
        <v>42558</v>
      </c>
      <c r="U5258" s="958"/>
      <c r="V5258" s="776">
        <v>42569</v>
      </c>
      <c r="W5258" s="776">
        <v>42572</v>
      </c>
      <c r="X5258" s="942" t="s">
        <v>20401</v>
      </c>
      <c r="Y5258" s="968">
        <v>376379.3</v>
      </c>
      <c r="Z5258" s="957" t="s">
        <v>20395</v>
      </c>
      <c r="AA5258" s="967">
        <v>4253034230</v>
      </c>
    </row>
    <row r="5259" spans="1:27" ht="67.5">
      <c r="A5259" s="475" t="s">
        <v>30981</v>
      </c>
      <c r="B5259" s="1187" t="s">
        <v>20137</v>
      </c>
      <c r="C5259" s="768" t="s">
        <v>20138</v>
      </c>
      <c r="D5259" s="768" t="s">
        <v>272</v>
      </c>
      <c r="E5259" s="752" t="s">
        <v>20402</v>
      </c>
      <c r="F5259" s="776">
        <v>42398</v>
      </c>
      <c r="G5259" s="776">
        <v>42541</v>
      </c>
      <c r="H5259" s="956" t="s">
        <v>20403</v>
      </c>
      <c r="I5259" s="755" t="s">
        <v>20404</v>
      </c>
      <c r="J5259" s="944">
        <v>3</v>
      </c>
      <c r="K5259" s="944">
        <v>1</v>
      </c>
      <c r="L5259" s="944">
        <v>0</v>
      </c>
      <c r="M5259" s="968">
        <v>138676.46</v>
      </c>
      <c r="N5259" s="968">
        <v>137983.07</v>
      </c>
      <c r="O5259" s="939">
        <v>693.39</v>
      </c>
      <c r="P5259" s="939">
        <v>0.6</v>
      </c>
      <c r="Q5259" s="957" t="s">
        <v>8197</v>
      </c>
      <c r="R5259" s="779">
        <v>4205261120</v>
      </c>
      <c r="S5259" s="954" t="s">
        <v>20318</v>
      </c>
      <c r="T5259" s="776">
        <v>42557</v>
      </c>
      <c r="U5259" s="958"/>
      <c r="V5259" s="776">
        <v>42569</v>
      </c>
      <c r="W5259" s="776">
        <v>42573</v>
      </c>
      <c r="X5259" s="942" t="s">
        <v>20405</v>
      </c>
      <c r="Y5259" s="968">
        <v>137983.07</v>
      </c>
      <c r="Z5259" s="957" t="s">
        <v>8197</v>
      </c>
      <c r="AA5259" s="779">
        <v>4205261120</v>
      </c>
    </row>
    <row r="5260" spans="1:27" ht="56.25">
      <c r="A5260" s="475" t="s">
        <v>30982</v>
      </c>
      <c r="B5260" s="1187" t="s">
        <v>20137</v>
      </c>
      <c r="C5260" s="768" t="s">
        <v>20138</v>
      </c>
      <c r="D5260" s="768" t="s">
        <v>261</v>
      </c>
      <c r="E5260" s="752" t="s">
        <v>20406</v>
      </c>
      <c r="F5260" s="776">
        <v>42486</v>
      </c>
      <c r="G5260" s="776">
        <v>42541</v>
      </c>
      <c r="H5260" s="956" t="s">
        <v>20407</v>
      </c>
      <c r="I5260" s="752" t="s">
        <v>20408</v>
      </c>
      <c r="J5260" s="944">
        <v>3</v>
      </c>
      <c r="K5260" s="944">
        <v>2</v>
      </c>
      <c r="L5260" s="944">
        <v>1</v>
      </c>
      <c r="M5260" s="968">
        <v>241098.61</v>
      </c>
      <c r="N5260" s="968">
        <v>239793.11</v>
      </c>
      <c r="O5260" s="939">
        <v>1305.5</v>
      </c>
      <c r="P5260" s="939">
        <v>0.6</v>
      </c>
      <c r="Q5260" s="957" t="s">
        <v>20409</v>
      </c>
      <c r="R5260" s="967">
        <v>4217151595</v>
      </c>
      <c r="S5260" s="954" t="s">
        <v>20410</v>
      </c>
      <c r="T5260" s="776">
        <v>42556</v>
      </c>
      <c r="U5260" s="958"/>
      <c r="V5260" s="776">
        <v>42569</v>
      </c>
      <c r="W5260" s="776">
        <v>42574</v>
      </c>
      <c r="X5260" s="942" t="s">
        <v>20411</v>
      </c>
      <c r="Y5260" s="968">
        <v>239793.11</v>
      </c>
      <c r="Z5260" s="957" t="s">
        <v>20409</v>
      </c>
      <c r="AA5260" s="967">
        <v>4217151595</v>
      </c>
    </row>
    <row r="5261" spans="1:27" ht="78.75">
      <c r="A5261" s="475" t="s">
        <v>30983</v>
      </c>
      <c r="B5261" s="1187" t="s">
        <v>20137</v>
      </c>
      <c r="C5261" s="768" t="s">
        <v>20138</v>
      </c>
      <c r="D5261" s="768" t="s">
        <v>272</v>
      </c>
      <c r="E5261" s="962" t="s">
        <v>20412</v>
      </c>
      <c r="F5261" s="776">
        <v>42398</v>
      </c>
      <c r="G5261" s="776">
        <v>42552</v>
      </c>
      <c r="H5261" s="956" t="s">
        <v>20413</v>
      </c>
      <c r="I5261" s="752" t="s">
        <v>20273</v>
      </c>
      <c r="J5261" s="944">
        <v>1</v>
      </c>
      <c r="K5261" s="944">
        <v>1</v>
      </c>
      <c r="L5261" s="944">
        <v>0</v>
      </c>
      <c r="M5261" s="968">
        <v>1816932</v>
      </c>
      <c r="N5261" s="968">
        <v>1816892</v>
      </c>
      <c r="O5261" s="939">
        <v>40</v>
      </c>
      <c r="P5261" s="939">
        <v>0.1</v>
      </c>
      <c r="Q5261" s="957" t="s">
        <v>20280</v>
      </c>
      <c r="R5261" s="953" t="s">
        <v>20281</v>
      </c>
      <c r="S5261" s="946" t="s">
        <v>20282</v>
      </c>
      <c r="T5261" s="776">
        <v>42565</v>
      </c>
      <c r="U5261" s="958"/>
      <c r="V5261" s="776">
        <v>42576</v>
      </c>
      <c r="W5261" s="776">
        <v>42577</v>
      </c>
      <c r="X5261" s="942" t="s">
        <v>20414</v>
      </c>
      <c r="Y5261" s="968">
        <v>1816892</v>
      </c>
      <c r="Z5261" s="957" t="s">
        <v>20280</v>
      </c>
      <c r="AA5261" s="953" t="s">
        <v>20281</v>
      </c>
    </row>
    <row r="5262" spans="1:27" ht="45">
      <c r="A5262" s="475" t="s">
        <v>30984</v>
      </c>
      <c r="B5262" s="1187" t="s">
        <v>20137</v>
      </c>
      <c r="C5262" s="768" t="s">
        <v>20138</v>
      </c>
      <c r="D5262" s="768" t="s">
        <v>261</v>
      </c>
      <c r="E5262" s="962" t="s">
        <v>20415</v>
      </c>
      <c r="F5262" s="776">
        <v>42626</v>
      </c>
      <c r="G5262" s="776">
        <v>42629</v>
      </c>
      <c r="H5262" s="956" t="s">
        <v>20416</v>
      </c>
      <c r="I5262" s="752" t="s">
        <v>20357</v>
      </c>
      <c r="J5262" s="944">
        <v>3</v>
      </c>
      <c r="K5262" s="944">
        <v>3</v>
      </c>
      <c r="L5262" s="944">
        <v>0</v>
      </c>
      <c r="M5262" s="968">
        <v>812390.5</v>
      </c>
      <c r="N5262" s="968">
        <v>531000</v>
      </c>
      <c r="O5262" s="974">
        <v>281390.5</v>
      </c>
      <c r="P5262" s="975">
        <v>0.34637344971414608</v>
      </c>
      <c r="Q5262" s="957" t="s">
        <v>20358</v>
      </c>
      <c r="R5262" s="961">
        <v>4217162533</v>
      </c>
      <c r="S5262" s="946" t="s">
        <v>20417</v>
      </c>
      <c r="T5262" s="776">
        <v>42654</v>
      </c>
      <c r="U5262" s="958"/>
      <c r="V5262" s="776">
        <v>42670</v>
      </c>
      <c r="W5262" s="776">
        <v>42671</v>
      </c>
      <c r="X5262" s="942" t="s">
        <v>20418</v>
      </c>
      <c r="Y5262" s="968">
        <v>531000</v>
      </c>
      <c r="Z5262" s="957" t="s">
        <v>20358</v>
      </c>
      <c r="AA5262" s="961">
        <v>4217162533</v>
      </c>
    </row>
    <row r="5263" spans="1:27" ht="45">
      <c r="A5263" s="475" t="s">
        <v>30985</v>
      </c>
      <c r="B5263" s="1187" t="s">
        <v>20137</v>
      </c>
      <c r="C5263" s="768" t="s">
        <v>20138</v>
      </c>
      <c r="D5263" s="768" t="s">
        <v>261</v>
      </c>
      <c r="E5263" s="962" t="s">
        <v>20419</v>
      </c>
      <c r="F5263" s="776">
        <v>42626</v>
      </c>
      <c r="G5263" s="776">
        <v>42629</v>
      </c>
      <c r="H5263" s="956" t="s">
        <v>20420</v>
      </c>
      <c r="I5263" s="752" t="s">
        <v>20421</v>
      </c>
      <c r="J5263" s="944">
        <v>3</v>
      </c>
      <c r="K5263" s="944">
        <v>3</v>
      </c>
      <c r="L5263" s="944">
        <v>0</v>
      </c>
      <c r="M5263" s="968">
        <v>777925</v>
      </c>
      <c r="N5263" s="968">
        <v>571774.61</v>
      </c>
      <c r="O5263" s="974">
        <v>206150.39</v>
      </c>
      <c r="P5263" s="975">
        <v>0.26500034064980554</v>
      </c>
      <c r="Q5263" s="957" t="s">
        <v>19626</v>
      </c>
      <c r="R5263" s="961">
        <v>5408291034</v>
      </c>
      <c r="S5263" s="946" t="s">
        <v>20353</v>
      </c>
      <c r="T5263" s="776">
        <v>42648</v>
      </c>
      <c r="U5263" s="958"/>
      <c r="V5263" s="776">
        <v>42662</v>
      </c>
      <c r="W5263" s="776">
        <v>42667</v>
      </c>
      <c r="X5263" s="942" t="s">
        <v>20422</v>
      </c>
      <c r="Y5263" s="968">
        <v>571774.61</v>
      </c>
      <c r="Z5263" s="957" t="s">
        <v>19626</v>
      </c>
      <c r="AA5263" s="961">
        <v>5408291034</v>
      </c>
    </row>
    <row r="5264" spans="1:27" ht="90">
      <c r="A5264" s="475" t="s">
        <v>30986</v>
      </c>
      <c r="B5264" s="1187" t="s">
        <v>20137</v>
      </c>
      <c r="C5264" s="768" t="s">
        <v>20138</v>
      </c>
      <c r="D5264" s="768" t="s">
        <v>272</v>
      </c>
      <c r="E5264" s="752" t="s">
        <v>20423</v>
      </c>
      <c r="F5264" s="776">
        <v>42626</v>
      </c>
      <c r="G5264" s="776">
        <v>42633</v>
      </c>
      <c r="H5264" s="956" t="s">
        <v>20424</v>
      </c>
      <c r="I5264" s="752" t="s">
        <v>20388</v>
      </c>
      <c r="J5264" s="944">
        <v>1</v>
      </c>
      <c r="K5264" s="944">
        <v>1</v>
      </c>
      <c r="L5264" s="944">
        <v>0</v>
      </c>
      <c r="M5264" s="968">
        <v>75219.399999999994</v>
      </c>
      <c r="N5264" s="968">
        <v>74843.3</v>
      </c>
      <c r="O5264" s="974">
        <v>376.1</v>
      </c>
      <c r="P5264" s="975">
        <v>5.0000398833279719E-3</v>
      </c>
      <c r="Q5264" s="775" t="s">
        <v>1315</v>
      </c>
      <c r="R5264" s="945">
        <v>4252003793</v>
      </c>
      <c r="S5264" s="946" t="s">
        <v>20160</v>
      </c>
      <c r="T5264" s="776">
        <v>42653</v>
      </c>
      <c r="U5264" s="958"/>
      <c r="V5264" s="776">
        <v>42667</v>
      </c>
      <c r="W5264" s="776">
        <v>42667</v>
      </c>
      <c r="X5264" s="942" t="s">
        <v>20425</v>
      </c>
      <c r="Y5264" s="968">
        <v>74843.3</v>
      </c>
      <c r="Z5264" s="775" t="s">
        <v>1315</v>
      </c>
      <c r="AA5264" s="945">
        <v>4252003793</v>
      </c>
    </row>
    <row r="5265" spans="1:27" ht="45">
      <c r="A5265" s="475" t="s">
        <v>30987</v>
      </c>
      <c r="B5265" s="1187" t="s">
        <v>20137</v>
      </c>
      <c r="C5265" s="768" t="s">
        <v>20138</v>
      </c>
      <c r="D5265" s="768" t="s">
        <v>272</v>
      </c>
      <c r="E5265" s="962" t="s">
        <v>20415</v>
      </c>
      <c r="F5265" s="776">
        <v>42626</v>
      </c>
      <c r="G5265" s="776">
        <v>42634</v>
      </c>
      <c r="H5265" s="956" t="s">
        <v>20426</v>
      </c>
      <c r="I5265" s="752" t="s">
        <v>20357</v>
      </c>
      <c r="J5265" s="944">
        <v>1</v>
      </c>
      <c r="K5265" s="944">
        <v>1</v>
      </c>
      <c r="L5265" s="944">
        <v>0</v>
      </c>
      <c r="M5265" s="968">
        <v>685920.3</v>
      </c>
      <c r="N5265" s="968">
        <v>682000</v>
      </c>
      <c r="O5265" s="974">
        <v>3920.3</v>
      </c>
      <c r="P5265" s="975">
        <v>5.7153870500698117E-3</v>
      </c>
      <c r="Q5265" s="957" t="s">
        <v>20358</v>
      </c>
      <c r="R5265" s="961">
        <v>4217162533</v>
      </c>
      <c r="S5265" s="946" t="s">
        <v>20417</v>
      </c>
      <c r="T5265" s="776">
        <v>42653</v>
      </c>
      <c r="U5265" s="958"/>
      <c r="V5265" s="776">
        <v>42668</v>
      </c>
      <c r="W5265" s="776">
        <v>42669</v>
      </c>
      <c r="X5265" s="942" t="s">
        <v>20427</v>
      </c>
      <c r="Y5265" s="968">
        <v>682000</v>
      </c>
      <c r="Z5265" s="957" t="s">
        <v>20358</v>
      </c>
      <c r="AA5265" s="961">
        <v>4217162533</v>
      </c>
    </row>
    <row r="5266" spans="1:27" ht="45">
      <c r="A5266" s="475" t="s">
        <v>30988</v>
      </c>
      <c r="B5266" s="1187" t="s">
        <v>20137</v>
      </c>
      <c r="C5266" s="768" t="s">
        <v>20138</v>
      </c>
      <c r="D5266" s="768" t="s">
        <v>261</v>
      </c>
      <c r="E5266" s="752" t="s">
        <v>20428</v>
      </c>
      <c r="F5266" s="776">
        <v>42627</v>
      </c>
      <c r="G5266" s="776">
        <v>42639</v>
      </c>
      <c r="H5266" s="956" t="s">
        <v>20429</v>
      </c>
      <c r="I5266" s="776" t="s">
        <v>20327</v>
      </c>
      <c r="J5266" s="944">
        <v>2</v>
      </c>
      <c r="K5266" s="944">
        <v>2</v>
      </c>
      <c r="L5266" s="944">
        <v>0</v>
      </c>
      <c r="M5266" s="968">
        <v>38400</v>
      </c>
      <c r="N5266" s="968">
        <v>30000</v>
      </c>
      <c r="O5266" s="974">
        <v>8400</v>
      </c>
      <c r="P5266" s="975">
        <v>0.21875</v>
      </c>
      <c r="Q5266" s="957" t="s">
        <v>15278</v>
      </c>
      <c r="R5266" s="955" t="s">
        <v>20205</v>
      </c>
      <c r="S5266" s="954" t="s">
        <v>20206</v>
      </c>
      <c r="T5266" s="776">
        <v>42654</v>
      </c>
      <c r="U5266" s="958"/>
      <c r="V5266" s="776">
        <v>42667</v>
      </c>
      <c r="W5266" s="776">
        <v>42667</v>
      </c>
      <c r="X5266" s="942" t="s">
        <v>20430</v>
      </c>
      <c r="Y5266" s="968">
        <v>30000</v>
      </c>
      <c r="Z5266" s="957" t="s">
        <v>15278</v>
      </c>
      <c r="AA5266" s="955" t="s">
        <v>20205</v>
      </c>
    </row>
    <row r="5267" spans="1:27" ht="78.75">
      <c r="A5267" s="475" t="s">
        <v>30989</v>
      </c>
      <c r="B5267" s="1187" t="s">
        <v>20137</v>
      </c>
      <c r="C5267" s="768" t="s">
        <v>20138</v>
      </c>
      <c r="D5267" s="768" t="s">
        <v>261</v>
      </c>
      <c r="E5267" s="752" t="s">
        <v>20431</v>
      </c>
      <c r="F5267" s="776">
        <v>42627</v>
      </c>
      <c r="G5267" s="776">
        <v>42640</v>
      </c>
      <c r="H5267" s="956" t="s">
        <v>20432</v>
      </c>
      <c r="I5267" s="752" t="s">
        <v>20331</v>
      </c>
      <c r="J5267" s="944">
        <v>3</v>
      </c>
      <c r="K5267" s="944">
        <v>3</v>
      </c>
      <c r="L5267" s="944">
        <v>0</v>
      </c>
      <c r="M5267" s="968">
        <v>80775.45</v>
      </c>
      <c r="N5267" s="968">
        <v>54523.25</v>
      </c>
      <c r="O5267" s="974">
        <v>26252.2</v>
      </c>
      <c r="P5267" s="975">
        <v>0.32500221292484288</v>
      </c>
      <c r="Q5267" s="775" t="s">
        <v>1262</v>
      </c>
      <c r="R5267" s="945">
        <v>4253012727</v>
      </c>
      <c r="S5267" s="946" t="s">
        <v>20200</v>
      </c>
      <c r="T5267" s="776">
        <v>42657</v>
      </c>
      <c r="U5267" s="958"/>
      <c r="V5267" s="776">
        <v>42669</v>
      </c>
      <c r="W5267" s="776">
        <v>42669</v>
      </c>
      <c r="X5267" s="942" t="s">
        <v>20433</v>
      </c>
      <c r="Y5267" s="968">
        <v>54523.25</v>
      </c>
      <c r="Z5267" s="775" t="s">
        <v>1262</v>
      </c>
      <c r="AA5267" s="945">
        <v>4253012727</v>
      </c>
    </row>
    <row r="5268" spans="1:27" ht="90">
      <c r="A5268" s="475" t="s">
        <v>30990</v>
      </c>
      <c r="B5268" s="1187" t="s">
        <v>20137</v>
      </c>
      <c r="C5268" s="768" t="s">
        <v>20138</v>
      </c>
      <c r="D5268" s="768" t="s">
        <v>261</v>
      </c>
      <c r="E5268" s="962" t="s">
        <v>20434</v>
      </c>
      <c r="F5268" s="776">
        <v>42386</v>
      </c>
      <c r="G5268" s="776">
        <v>42642</v>
      </c>
      <c r="H5268" s="956" t="s">
        <v>20435</v>
      </c>
      <c r="I5268" s="752" t="s">
        <v>20273</v>
      </c>
      <c r="J5268" s="944">
        <v>2</v>
      </c>
      <c r="K5268" s="944">
        <v>2</v>
      </c>
      <c r="L5268" s="944">
        <v>0</v>
      </c>
      <c r="M5268" s="968">
        <v>165668</v>
      </c>
      <c r="N5268" s="968">
        <v>162354.64000000001</v>
      </c>
      <c r="O5268" s="974">
        <v>3313.36</v>
      </c>
      <c r="P5268" s="975">
        <v>0.02</v>
      </c>
      <c r="Q5268" s="957" t="s">
        <v>14484</v>
      </c>
      <c r="R5268" s="779">
        <v>5408152658</v>
      </c>
      <c r="S5268" s="954" t="s">
        <v>20353</v>
      </c>
      <c r="T5268" s="776">
        <v>42660</v>
      </c>
      <c r="U5268" s="958"/>
      <c r="V5268" s="776">
        <v>42675</v>
      </c>
      <c r="W5268" s="776">
        <v>42675</v>
      </c>
      <c r="X5268" s="956" t="s">
        <v>20435</v>
      </c>
      <c r="Y5268" s="968">
        <v>162354.64000000001</v>
      </c>
      <c r="Z5268" s="957" t="s">
        <v>14484</v>
      </c>
      <c r="AA5268" s="779">
        <v>5408152658</v>
      </c>
    </row>
    <row r="5269" spans="1:27" ht="45">
      <c r="A5269" s="475" t="s">
        <v>30991</v>
      </c>
      <c r="B5269" s="1187" t="s">
        <v>20137</v>
      </c>
      <c r="C5269" s="768" t="s">
        <v>20138</v>
      </c>
      <c r="D5269" s="768" t="s">
        <v>261</v>
      </c>
      <c r="E5269" s="752" t="s">
        <v>20436</v>
      </c>
      <c r="F5269" s="776">
        <v>42627</v>
      </c>
      <c r="G5269" s="776">
        <v>42642</v>
      </c>
      <c r="H5269" s="956" t="s">
        <v>20437</v>
      </c>
      <c r="I5269" s="752" t="s">
        <v>20307</v>
      </c>
      <c r="J5269" s="944">
        <v>3</v>
      </c>
      <c r="K5269" s="944">
        <v>3</v>
      </c>
      <c r="L5269" s="944">
        <v>0</v>
      </c>
      <c r="M5269" s="968">
        <v>18699</v>
      </c>
      <c r="N5269" s="968">
        <v>15520</v>
      </c>
      <c r="O5269" s="974">
        <v>3179</v>
      </c>
      <c r="P5269" s="975">
        <v>0.17000909139526177</v>
      </c>
      <c r="Q5269" s="957" t="s">
        <v>1236</v>
      </c>
      <c r="R5269" s="945">
        <v>4205307431</v>
      </c>
      <c r="S5269" s="954" t="s">
        <v>20223</v>
      </c>
      <c r="T5269" s="776">
        <v>42660</v>
      </c>
      <c r="U5269" s="958"/>
      <c r="V5269" s="776">
        <v>42675</v>
      </c>
      <c r="W5269" s="776">
        <v>42675</v>
      </c>
      <c r="X5269" s="942" t="s">
        <v>20438</v>
      </c>
      <c r="Y5269" s="968">
        <v>15520</v>
      </c>
      <c r="Z5269" s="957" t="s">
        <v>1236</v>
      </c>
      <c r="AA5269" s="945">
        <v>4205307431</v>
      </c>
    </row>
    <row r="5270" spans="1:27" ht="90">
      <c r="A5270" s="475" t="s">
        <v>30992</v>
      </c>
      <c r="B5270" s="1187" t="s">
        <v>20137</v>
      </c>
      <c r="C5270" s="768" t="s">
        <v>20138</v>
      </c>
      <c r="D5270" s="768" t="s">
        <v>272</v>
      </c>
      <c r="E5270" s="752" t="s">
        <v>20439</v>
      </c>
      <c r="F5270" s="776">
        <v>42627</v>
      </c>
      <c r="G5270" s="776">
        <v>42643</v>
      </c>
      <c r="H5270" s="956" t="s">
        <v>20440</v>
      </c>
      <c r="I5270" s="752" t="s">
        <v>20441</v>
      </c>
      <c r="J5270" s="944">
        <v>1</v>
      </c>
      <c r="K5270" s="944">
        <v>1</v>
      </c>
      <c r="L5270" s="944">
        <v>0</v>
      </c>
      <c r="M5270" s="968">
        <v>113615</v>
      </c>
      <c r="N5270" s="968">
        <v>112948.51</v>
      </c>
      <c r="O5270" s="974">
        <v>567.59</v>
      </c>
      <c r="P5270" s="975">
        <v>5.0000836885692864E-3</v>
      </c>
      <c r="Q5270" s="957" t="s">
        <v>3404</v>
      </c>
      <c r="R5270" s="967">
        <v>4252007160</v>
      </c>
      <c r="S5270" s="954" t="s">
        <v>20337</v>
      </c>
      <c r="T5270" s="776">
        <v>42663</v>
      </c>
      <c r="U5270" s="958"/>
      <c r="V5270" s="776">
        <v>42674</v>
      </c>
      <c r="W5270" s="776">
        <v>42675</v>
      </c>
      <c r="X5270" s="942" t="s">
        <v>20442</v>
      </c>
      <c r="Y5270" s="968">
        <v>112948.51</v>
      </c>
      <c r="Z5270" s="957" t="s">
        <v>3404</v>
      </c>
      <c r="AA5270" s="967">
        <v>4252007160</v>
      </c>
    </row>
    <row r="5271" spans="1:27" ht="135">
      <c r="A5271" s="475" t="s">
        <v>30993</v>
      </c>
      <c r="B5271" s="1187" t="s">
        <v>20137</v>
      </c>
      <c r="C5271" s="768" t="s">
        <v>20138</v>
      </c>
      <c r="D5271" s="768" t="s">
        <v>16938</v>
      </c>
      <c r="E5271" s="752" t="s">
        <v>16939</v>
      </c>
      <c r="F5271" s="776">
        <v>42646</v>
      </c>
      <c r="G5271" s="776">
        <v>42662</v>
      </c>
      <c r="H5271" s="956" t="s">
        <v>20443</v>
      </c>
      <c r="I5271" s="752" t="s">
        <v>20444</v>
      </c>
      <c r="J5271" s="944">
        <v>3</v>
      </c>
      <c r="K5271" s="944">
        <v>1</v>
      </c>
      <c r="L5271" s="944">
        <v>2</v>
      </c>
      <c r="M5271" s="968">
        <v>4725000</v>
      </c>
      <c r="N5271" s="968">
        <v>4583250</v>
      </c>
      <c r="O5271" s="939">
        <v>141750</v>
      </c>
      <c r="P5271" s="939">
        <v>3</v>
      </c>
      <c r="Q5271" s="957" t="s">
        <v>20445</v>
      </c>
      <c r="R5271" s="967">
        <v>4217015930</v>
      </c>
      <c r="S5271" s="954" t="s">
        <v>20446</v>
      </c>
      <c r="T5271" s="802">
        <v>42689.105229282402</v>
      </c>
      <c r="U5271" s="809">
        <v>42710</v>
      </c>
      <c r="V5271" s="941">
        <v>42716</v>
      </c>
      <c r="W5271" s="941">
        <v>42717</v>
      </c>
      <c r="X5271" s="942" t="s">
        <v>20447</v>
      </c>
      <c r="Y5271" s="968">
        <v>4583250</v>
      </c>
      <c r="Z5271" s="957" t="s">
        <v>20445</v>
      </c>
      <c r="AA5271" s="967">
        <v>4217015930</v>
      </c>
    </row>
    <row r="5272" spans="1:27" ht="67.5">
      <c r="A5272" s="475" t="s">
        <v>30994</v>
      </c>
      <c r="B5272" s="1187" t="s">
        <v>20137</v>
      </c>
      <c r="C5272" s="768" t="s">
        <v>20138</v>
      </c>
      <c r="D5272" s="768" t="s">
        <v>272</v>
      </c>
      <c r="E5272" s="752" t="s">
        <v>20448</v>
      </c>
      <c r="F5272" s="776">
        <v>42646</v>
      </c>
      <c r="G5272" s="776">
        <v>42647</v>
      </c>
      <c r="H5272" s="956" t="s">
        <v>20449</v>
      </c>
      <c r="I5272" s="752" t="s">
        <v>20287</v>
      </c>
      <c r="J5272" s="944">
        <v>1</v>
      </c>
      <c r="K5272" s="944">
        <v>1</v>
      </c>
      <c r="L5272" s="944">
        <v>0</v>
      </c>
      <c r="M5272" s="968">
        <v>1493388</v>
      </c>
      <c r="N5272" s="968">
        <v>1493388</v>
      </c>
      <c r="O5272" s="939">
        <v>0</v>
      </c>
      <c r="P5272" s="939">
        <v>0</v>
      </c>
      <c r="Q5272" s="957" t="s">
        <v>20450</v>
      </c>
      <c r="R5272" s="961">
        <v>7714829780</v>
      </c>
      <c r="S5272" s="946" t="s">
        <v>20451</v>
      </c>
      <c r="T5272" s="776">
        <v>42660</v>
      </c>
      <c r="U5272" s="958"/>
      <c r="V5272" s="776">
        <v>42674</v>
      </c>
      <c r="W5272" s="776">
        <v>42675</v>
      </c>
      <c r="X5272" s="942" t="s">
        <v>20452</v>
      </c>
      <c r="Y5272" s="968">
        <v>1493388</v>
      </c>
      <c r="Z5272" s="957" t="s">
        <v>20450</v>
      </c>
      <c r="AA5272" s="961">
        <v>7714829780</v>
      </c>
    </row>
    <row r="5273" spans="1:27" ht="45">
      <c r="A5273" s="475" t="s">
        <v>30995</v>
      </c>
      <c r="B5273" s="1187" t="s">
        <v>20137</v>
      </c>
      <c r="C5273" s="768" t="s">
        <v>20138</v>
      </c>
      <c r="D5273" s="768" t="s">
        <v>261</v>
      </c>
      <c r="E5273" s="752" t="s">
        <v>20453</v>
      </c>
      <c r="F5273" s="776">
        <v>42646</v>
      </c>
      <c r="G5273" s="776">
        <v>42648</v>
      </c>
      <c r="H5273" s="956" t="s">
        <v>20454</v>
      </c>
      <c r="I5273" s="420" t="s">
        <v>20175</v>
      </c>
      <c r="J5273" s="944">
        <v>2</v>
      </c>
      <c r="K5273" s="944">
        <v>2</v>
      </c>
      <c r="L5273" s="944">
        <v>0</v>
      </c>
      <c r="M5273" s="968">
        <v>64400.4</v>
      </c>
      <c r="N5273" s="968">
        <v>63434.37</v>
      </c>
      <c r="O5273" s="974">
        <v>966.03</v>
      </c>
      <c r="P5273" s="975">
        <v>1.5000372668492743E-2</v>
      </c>
      <c r="Q5273" s="957" t="s">
        <v>20455</v>
      </c>
      <c r="R5273" s="961">
        <v>4205168675</v>
      </c>
      <c r="S5273" s="946" t="s">
        <v>20456</v>
      </c>
      <c r="T5273" s="776">
        <v>42668</v>
      </c>
      <c r="U5273" s="958"/>
      <c r="V5273" s="776">
        <v>42682</v>
      </c>
      <c r="W5273" s="776">
        <v>42684</v>
      </c>
      <c r="X5273" s="942" t="s">
        <v>20457</v>
      </c>
      <c r="Y5273" s="968">
        <v>63434.37</v>
      </c>
      <c r="Z5273" s="957" t="s">
        <v>20455</v>
      </c>
      <c r="AA5273" s="961">
        <v>4205168675</v>
      </c>
    </row>
    <row r="5274" spans="1:27" ht="56.25">
      <c r="A5274" s="475" t="s">
        <v>30996</v>
      </c>
      <c r="B5274" s="1187" t="s">
        <v>20137</v>
      </c>
      <c r="C5274" s="768" t="s">
        <v>20138</v>
      </c>
      <c r="D5274" s="768" t="s">
        <v>261</v>
      </c>
      <c r="E5274" s="752" t="s">
        <v>20458</v>
      </c>
      <c r="F5274" s="776">
        <v>42646</v>
      </c>
      <c r="G5274" s="776">
        <v>42648</v>
      </c>
      <c r="H5274" s="956" t="s">
        <v>20459</v>
      </c>
      <c r="I5274" s="752" t="s">
        <v>20287</v>
      </c>
      <c r="J5274" s="944">
        <v>2</v>
      </c>
      <c r="K5274" s="944">
        <v>2</v>
      </c>
      <c r="L5274" s="944">
        <v>0</v>
      </c>
      <c r="M5274" s="968">
        <v>635335.19999999995</v>
      </c>
      <c r="N5274" s="968">
        <v>625805.16</v>
      </c>
      <c r="O5274" s="974">
        <v>9530.0400000000009</v>
      </c>
      <c r="P5274" s="975">
        <v>1.5000018887667487E-2</v>
      </c>
      <c r="Q5274" s="957" t="s">
        <v>15195</v>
      </c>
      <c r="R5274" s="961">
        <v>77718538045</v>
      </c>
      <c r="S5274" s="946" t="s">
        <v>20460</v>
      </c>
      <c r="T5274" s="776">
        <v>42669</v>
      </c>
      <c r="U5274" s="958"/>
      <c r="V5274" s="776">
        <v>42681</v>
      </c>
      <c r="W5274" s="776">
        <v>42682</v>
      </c>
      <c r="X5274" s="942" t="s">
        <v>20461</v>
      </c>
      <c r="Y5274" s="968">
        <v>625805.16</v>
      </c>
      <c r="Z5274" s="957" t="s">
        <v>15195</v>
      </c>
      <c r="AA5274" s="961">
        <v>77718538045</v>
      </c>
    </row>
    <row r="5275" spans="1:27" ht="45">
      <c r="A5275" s="475" t="s">
        <v>30997</v>
      </c>
      <c r="B5275" s="1187" t="s">
        <v>20137</v>
      </c>
      <c r="C5275" s="768" t="s">
        <v>20138</v>
      </c>
      <c r="D5275" s="768" t="s">
        <v>261</v>
      </c>
      <c r="E5275" s="752" t="s">
        <v>20462</v>
      </c>
      <c r="F5275" s="776">
        <v>42646</v>
      </c>
      <c r="G5275" s="776">
        <v>42648</v>
      </c>
      <c r="H5275" s="956" t="s">
        <v>20463</v>
      </c>
      <c r="I5275" s="752" t="s">
        <v>20464</v>
      </c>
      <c r="J5275" s="944">
        <v>2</v>
      </c>
      <c r="K5275" s="944">
        <v>2</v>
      </c>
      <c r="L5275" s="944">
        <v>0</v>
      </c>
      <c r="M5275" s="968">
        <v>76534.5</v>
      </c>
      <c r="N5275" s="968">
        <v>75769.14</v>
      </c>
      <c r="O5275" s="974">
        <v>765.36</v>
      </c>
      <c r="P5275" s="975">
        <v>1.0000195990043707E-2</v>
      </c>
      <c r="Q5275" s="957" t="s">
        <v>20455</v>
      </c>
      <c r="R5275" s="961">
        <v>4205168675</v>
      </c>
      <c r="S5275" s="946" t="s">
        <v>20456</v>
      </c>
      <c r="T5275" s="776">
        <v>42667</v>
      </c>
      <c r="U5275" s="958"/>
      <c r="V5275" s="776">
        <v>42682</v>
      </c>
      <c r="W5275" s="776">
        <v>42684</v>
      </c>
      <c r="X5275" s="942" t="s">
        <v>20465</v>
      </c>
      <c r="Y5275" s="968">
        <v>75769.14</v>
      </c>
      <c r="Z5275" s="957" t="s">
        <v>20455</v>
      </c>
      <c r="AA5275" s="961">
        <v>4205168675</v>
      </c>
    </row>
    <row r="5276" spans="1:27" ht="67.5">
      <c r="A5276" s="475" t="s">
        <v>30998</v>
      </c>
      <c r="B5276" s="1187" t="s">
        <v>20137</v>
      </c>
      <c r="C5276" s="768" t="s">
        <v>20138</v>
      </c>
      <c r="D5276" s="768" t="s">
        <v>272</v>
      </c>
      <c r="E5276" s="752" t="s">
        <v>20466</v>
      </c>
      <c r="F5276" s="776">
        <v>42646</v>
      </c>
      <c r="G5276" s="776">
        <v>42653</v>
      </c>
      <c r="H5276" s="956" t="s">
        <v>20467</v>
      </c>
      <c r="I5276" s="752" t="s">
        <v>20287</v>
      </c>
      <c r="J5276" s="944">
        <v>1</v>
      </c>
      <c r="K5276" s="944">
        <v>1</v>
      </c>
      <c r="L5276" s="944">
        <v>0</v>
      </c>
      <c r="M5276" s="968">
        <v>152879.29999999999</v>
      </c>
      <c r="N5276" s="968">
        <v>152879.29999999999</v>
      </c>
      <c r="O5276" s="939">
        <v>0</v>
      </c>
      <c r="P5276" s="939">
        <v>0</v>
      </c>
      <c r="Q5276" s="957" t="s">
        <v>13361</v>
      </c>
      <c r="R5276" s="972">
        <v>4217169850</v>
      </c>
      <c r="S5276" s="954" t="s">
        <v>20183</v>
      </c>
      <c r="T5276" s="776">
        <v>42667</v>
      </c>
      <c r="U5276" s="958"/>
      <c r="V5276" s="776">
        <v>42683</v>
      </c>
      <c r="W5276" s="776">
        <v>42684</v>
      </c>
      <c r="X5276" s="942" t="s">
        <v>20468</v>
      </c>
      <c r="Y5276" s="968">
        <v>152879.29999999999</v>
      </c>
      <c r="Z5276" s="957" t="s">
        <v>13361</v>
      </c>
      <c r="AA5276" s="972">
        <v>4217169850</v>
      </c>
    </row>
    <row r="5277" spans="1:27" ht="78.75">
      <c r="A5277" s="475" t="s">
        <v>30999</v>
      </c>
      <c r="B5277" s="1187" t="s">
        <v>20137</v>
      </c>
      <c r="C5277" s="768" t="s">
        <v>20138</v>
      </c>
      <c r="D5277" s="768" t="s">
        <v>261</v>
      </c>
      <c r="E5277" s="752" t="s">
        <v>20469</v>
      </c>
      <c r="F5277" s="776">
        <v>42661</v>
      </c>
      <c r="G5277" s="776">
        <v>42671</v>
      </c>
      <c r="H5277" s="956" t="s">
        <v>20470</v>
      </c>
      <c r="I5277" s="752" t="s">
        <v>20400</v>
      </c>
      <c r="J5277" s="944">
        <v>2</v>
      </c>
      <c r="K5277" s="944">
        <v>2</v>
      </c>
      <c r="L5277" s="944">
        <v>0</v>
      </c>
      <c r="M5277" s="968">
        <v>1163001.75</v>
      </c>
      <c r="N5277" s="968">
        <v>1122292</v>
      </c>
      <c r="O5277" s="974">
        <v>40709.75</v>
      </c>
      <c r="P5277" s="975">
        <v>3.5004031593245666E-2</v>
      </c>
      <c r="Q5277" s="957" t="s">
        <v>20471</v>
      </c>
      <c r="R5277" s="976">
        <v>421200846043</v>
      </c>
      <c r="S5277" s="946" t="s">
        <v>20472</v>
      </c>
      <c r="T5277" s="776">
        <v>42689</v>
      </c>
      <c r="U5277" s="958"/>
      <c r="V5277" s="776">
        <v>42702</v>
      </c>
      <c r="W5277" s="776">
        <v>42703</v>
      </c>
      <c r="X5277" s="942" t="s">
        <v>20473</v>
      </c>
      <c r="Y5277" s="968">
        <v>1122292</v>
      </c>
      <c r="Z5277" s="957" t="s">
        <v>20471</v>
      </c>
      <c r="AA5277" s="976">
        <v>421200846043</v>
      </c>
    </row>
    <row r="5278" spans="1:27" ht="45">
      <c r="A5278" s="475" t="s">
        <v>31000</v>
      </c>
      <c r="B5278" s="1187" t="s">
        <v>20137</v>
      </c>
      <c r="C5278" s="768" t="s">
        <v>20138</v>
      </c>
      <c r="D5278" s="768" t="s">
        <v>272</v>
      </c>
      <c r="E5278" s="752" t="s">
        <v>20474</v>
      </c>
      <c r="F5278" s="776">
        <v>42661</v>
      </c>
      <c r="G5278" s="776">
        <v>42668</v>
      </c>
      <c r="H5278" s="956" t="s">
        <v>20475</v>
      </c>
      <c r="I5278" s="752" t="s">
        <v>20287</v>
      </c>
      <c r="J5278" s="944">
        <v>1</v>
      </c>
      <c r="K5278" s="944">
        <v>1</v>
      </c>
      <c r="L5278" s="944">
        <v>0</v>
      </c>
      <c r="M5278" s="968">
        <v>846010.75</v>
      </c>
      <c r="N5278" s="968">
        <v>846010.75</v>
      </c>
      <c r="O5278" s="939">
        <v>0</v>
      </c>
      <c r="P5278" s="939">
        <v>0</v>
      </c>
      <c r="Q5278" s="957" t="s">
        <v>15031</v>
      </c>
      <c r="R5278" s="961">
        <v>5408130693</v>
      </c>
      <c r="S5278" s="946" t="s">
        <v>20476</v>
      </c>
      <c r="T5278" s="776">
        <v>42683</v>
      </c>
      <c r="U5278" s="958"/>
      <c r="V5278" s="776">
        <v>42696</v>
      </c>
      <c r="W5278" s="776">
        <v>42696</v>
      </c>
      <c r="X5278" s="942" t="s">
        <v>20477</v>
      </c>
      <c r="Y5278" s="968">
        <v>799822.65</v>
      </c>
      <c r="Z5278" s="957" t="s">
        <v>15031</v>
      </c>
      <c r="AA5278" s="961">
        <v>5408130693</v>
      </c>
    </row>
    <row r="5279" spans="1:27" ht="90">
      <c r="A5279" s="475" t="s">
        <v>31001</v>
      </c>
      <c r="B5279" s="1187" t="s">
        <v>20137</v>
      </c>
      <c r="C5279" s="768" t="s">
        <v>20138</v>
      </c>
      <c r="D5279" s="768" t="s">
        <v>589</v>
      </c>
      <c r="E5279" s="752" t="s">
        <v>20478</v>
      </c>
      <c r="F5279" s="776">
        <v>42675</v>
      </c>
      <c r="G5279" s="776">
        <v>42682</v>
      </c>
      <c r="H5279" s="956" t="s">
        <v>20479</v>
      </c>
      <c r="I5279" s="752" t="s">
        <v>20480</v>
      </c>
      <c r="J5279" s="944">
        <v>5</v>
      </c>
      <c r="K5279" s="944">
        <v>5</v>
      </c>
      <c r="L5279" s="944">
        <v>0</v>
      </c>
      <c r="M5279" s="968">
        <v>81199.199999999997</v>
      </c>
      <c r="N5279" s="968">
        <v>64553.34</v>
      </c>
      <c r="O5279" s="939">
        <v>16645.86</v>
      </c>
      <c r="P5279" s="939">
        <v>20.6</v>
      </c>
      <c r="Q5279" s="957" t="s">
        <v>3404</v>
      </c>
      <c r="R5279" s="967">
        <v>4252007160</v>
      </c>
      <c r="S5279" s="954" t="s">
        <v>20337</v>
      </c>
      <c r="T5279" s="776">
        <v>42702</v>
      </c>
      <c r="U5279" s="958"/>
      <c r="V5279" s="776">
        <v>42717</v>
      </c>
      <c r="W5279" s="776">
        <v>42717</v>
      </c>
      <c r="X5279" s="942" t="s">
        <v>20481</v>
      </c>
      <c r="Y5279" s="968">
        <v>64553.34</v>
      </c>
      <c r="Z5279" s="957" t="s">
        <v>3404</v>
      </c>
      <c r="AA5279" s="967">
        <v>4252007160</v>
      </c>
    </row>
    <row r="5280" spans="1:27" ht="56.25">
      <c r="A5280" s="475" t="s">
        <v>31002</v>
      </c>
      <c r="B5280" s="1187" t="s">
        <v>20137</v>
      </c>
      <c r="C5280" s="768" t="s">
        <v>20138</v>
      </c>
      <c r="D5280" s="768" t="s">
        <v>589</v>
      </c>
      <c r="E5280" s="752" t="s">
        <v>20482</v>
      </c>
      <c r="F5280" s="776">
        <v>42670</v>
      </c>
      <c r="G5280" s="776">
        <v>42684</v>
      </c>
      <c r="H5280" s="956" t="s">
        <v>20483</v>
      </c>
      <c r="I5280" s="752" t="s">
        <v>20322</v>
      </c>
      <c r="J5280" s="944">
        <v>3</v>
      </c>
      <c r="K5280" s="944">
        <v>3</v>
      </c>
      <c r="L5280" s="944">
        <v>0</v>
      </c>
      <c r="M5280" s="968">
        <v>312900</v>
      </c>
      <c r="N5280" s="968">
        <v>217465.5</v>
      </c>
      <c r="O5280" s="939">
        <v>95434.5</v>
      </c>
      <c r="P5280" s="939">
        <v>30.5</v>
      </c>
      <c r="Q5280" s="957" t="s">
        <v>20484</v>
      </c>
      <c r="R5280" s="961">
        <v>2222789894</v>
      </c>
      <c r="S5280" s="946" t="s">
        <v>20485</v>
      </c>
      <c r="T5280" s="776">
        <v>42712</v>
      </c>
      <c r="U5280" s="958"/>
      <c r="V5280" s="776">
        <v>42724</v>
      </c>
      <c r="W5280" s="776">
        <v>42724</v>
      </c>
      <c r="X5280" s="942" t="s">
        <v>20486</v>
      </c>
      <c r="Y5280" s="968">
        <v>217465.5</v>
      </c>
      <c r="Z5280" s="957" t="s">
        <v>20484</v>
      </c>
      <c r="AA5280" s="961">
        <v>2222789894</v>
      </c>
    </row>
    <row r="5281" spans="1:27" ht="101.25">
      <c r="A5281" s="475" t="s">
        <v>31003</v>
      </c>
      <c r="B5281" s="1187" t="s">
        <v>20137</v>
      </c>
      <c r="C5281" s="768" t="s">
        <v>20138</v>
      </c>
      <c r="D5281" s="768" t="s">
        <v>589</v>
      </c>
      <c r="E5281" s="752" t="s">
        <v>20487</v>
      </c>
      <c r="F5281" s="776">
        <v>42671</v>
      </c>
      <c r="G5281" s="776">
        <v>42684</v>
      </c>
      <c r="H5281" s="956" t="s">
        <v>20488</v>
      </c>
      <c r="I5281" s="752" t="s">
        <v>20322</v>
      </c>
      <c r="J5281" s="944">
        <v>3</v>
      </c>
      <c r="K5281" s="944">
        <v>3</v>
      </c>
      <c r="L5281" s="944">
        <v>0</v>
      </c>
      <c r="M5281" s="968">
        <v>52080</v>
      </c>
      <c r="N5281" s="968">
        <v>41664</v>
      </c>
      <c r="O5281" s="939">
        <v>10416</v>
      </c>
      <c r="P5281" s="939">
        <v>20</v>
      </c>
      <c r="Q5281" s="957" t="s">
        <v>1219</v>
      </c>
      <c r="R5281" s="779">
        <v>7725294223</v>
      </c>
      <c r="S5281" s="966" t="s">
        <v>20323</v>
      </c>
      <c r="T5281" s="776">
        <v>42733</v>
      </c>
      <c r="U5281" s="958"/>
      <c r="V5281" s="776">
        <v>42719</v>
      </c>
      <c r="W5281" s="776">
        <v>42720</v>
      </c>
      <c r="X5281" s="942" t="s">
        <v>20489</v>
      </c>
      <c r="Y5281" s="968">
        <v>41664</v>
      </c>
      <c r="Z5281" s="957" t="s">
        <v>1219</v>
      </c>
      <c r="AA5281" s="779">
        <v>7725294223</v>
      </c>
    </row>
    <row r="5282" spans="1:27" ht="90">
      <c r="A5282" s="475" t="s">
        <v>31004</v>
      </c>
      <c r="B5282" s="1187" t="s">
        <v>20137</v>
      </c>
      <c r="C5282" s="768" t="s">
        <v>20138</v>
      </c>
      <c r="D5282" s="768" t="s">
        <v>589</v>
      </c>
      <c r="E5282" s="752" t="s">
        <v>20490</v>
      </c>
      <c r="F5282" s="776">
        <v>42671</v>
      </c>
      <c r="G5282" s="776">
        <v>42684</v>
      </c>
      <c r="H5282" s="956" t="s">
        <v>20491</v>
      </c>
      <c r="I5282" s="752" t="s">
        <v>20299</v>
      </c>
      <c r="J5282" s="944">
        <v>2</v>
      </c>
      <c r="K5282" s="944">
        <v>2</v>
      </c>
      <c r="L5282" s="944">
        <v>0</v>
      </c>
      <c r="M5282" s="968">
        <v>44496</v>
      </c>
      <c r="N5282" s="968">
        <v>44273.52</v>
      </c>
      <c r="O5282" s="939">
        <v>0</v>
      </c>
      <c r="P5282" s="939">
        <v>0</v>
      </c>
      <c r="Q5282" s="957" t="s">
        <v>3404</v>
      </c>
      <c r="R5282" s="967">
        <v>4252007160</v>
      </c>
      <c r="S5282" s="954" t="s">
        <v>20337</v>
      </c>
      <c r="T5282" s="776">
        <v>42699</v>
      </c>
      <c r="U5282" s="958"/>
      <c r="V5282" s="776">
        <v>42711</v>
      </c>
      <c r="W5282" s="776">
        <v>42711</v>
      </c>
      <c r="X5282" s="956" t="s">
        <v>20491</v>
      </c>
      <c r="Y5282" s="968">
        <v>44273.52</v>
      </c>
      <c r="Z5282" s="957" t="s">
        <v>3404</v>
      </c>
      <c r="AA5282" s="967">
        <v>4252007160</v>
      </c>
    </row>
    <row r="5283" spans="1:27" ht="90">
      <c r="A5283" s="475" t="s">
        <v>31005</v>
      </c>
      <c r="B5283" s="1187" t="s">
        <v>20137</v>
      </c>
      <c r="C5283" s="768" t="s">
        <v>20138</v>
      </c>
      <c r="D5283" s="768" t="s">
        <v>589</v>
      </c>
      <c r="E5283" s="752" t="s">
        <v>20492</v>
      </c>
      <c r="F5283" s="776">
        <v>42676</v>
      </c>
      <c r="G5283" s="776">
        <v>42685</v>
      </c>
      <c r="H5283" s="956" t="s">
        <v>20493</v>
      </c>
      <c r="I5283" s="752" t="s">
        <v>20494</v>
      </c>
      <c r="J5283" s="944">
        <v>2</v>
      </c>
      <c r="K5283" s="944">
        <v>2</v>
      </c>
      <c r="L5283" s="944">
        <v>0</v>
      </c>
      <c r="M5283" s="968">
        <v>409716</v>
      </c>
      <c r="N5283" s="968">
        <v>354281.43</v>
      </c>
      <c r="O5283" s="939">
        <v>55434.57</v>
      </c>
      <c r="P5283" s="939">
        <v>13.6</v>
      </c>
      <c r="Q5283" s="957" t="s">
        <v>20495</v>
      </c>
      <c r="R5283" s="961">
        <v>4252000077</v>
      </c>
      <c r="S5283" s="946" t="s">
        <v>20496</v>
      </c>
      <c r="T5283" s="776">
        <v>42702</v>
      </c>
      <c r="U5283" s="958"/>
      <c r="V5283" s="776">
        <v>42718</v>
      </c>
      <c r="W5283" s="776">
        <v>42718</v>
      </c>
      <c r="X5283" s="942" t="s">
        <v>20497</v>
      </c>
      <c r="Y5283" s="968">
        <v>354281.43</v>
      </c>
      <c r="Z5283" s="957" t="s">
        <v>20495</v>
      </c>
      <c r="AA5283" s="961">
        <v>4252000077</v>
      </c>
    </row>
    <row r="5284" spans="1:27" ht="90">
      <c r="A5284" s="475" t="s">
        <v>31006</v>
      </c>
      <c r="B5284" s="1187" t="s">
        <v>20137</v>
      </c>
      <c r="C5284" s="768" t="s">
        <v>20138</v>
      </c>
      <c r="D5284" s="768" t="s">
        <v>589</v>
      </c>
      <c r="E5284" s="752" t="s">
        <v>20498</v>
      </c>
      <c r="F5284" s="776">
        <v>42676</v>
      </c>
      <c r="G5284" s="776">
        <v>42685</v>
      </c>
      <c r="H5284" s="956" t="s">
        <v>20499</v>
      </c>
      <c r="I5284" s="752" t="s">
        <v>20307</v>
      </c>
      <c r="J5284" s="944">
        <v>7</v>
      </c>
      <c r="K5284" s="944">
        <v>7</v>
      </c>
      <c r="L5284" s="944">
        <v>0</v>
      </c>
      <c r="M5284" s="968">
        <v>35400</v>
      </c>
      <c r="N5284" s="968">
        <v>28315.5</v>
      </c>
      <c r="O5284" s="939">
        <v>7084.5</v>
      </c>
      <c r="P5284" s="939">
        <v>20.100000000000001</v>
      </c>
      <c r="Q5284" s="957" t="s">
        <v>3404</v>
      </c>
      <c r="R5284" s="967">
        <v>4252007160</v>
      </c>
      <c r="S5284" s="954" t="s">
        <v>20337</v>
      </c>
      <c r="T5284" s="776">
        <v>42682</v>
      </c>
      <c r="U5284" s="958"/>
      <c r="V5284" s="776">
        <v>42723</v>
      </c>
      <c r="W5284" s="776">
        <v>42723</v>
      </c>
      <c r="X5284" s="942" t="s">
        <v>20500</v>
      </c>
      <c r="Y5284" s="968">
        <v>28315.5</v>
      </c>
      <c r="Z5284" s="957" t="s">
        <v>3404</v>
      </c>
      <c r="AA5284" s="967">
        <v>4252007160</v>
      </c>
    </row>
    <row r="5285" spans="1:27" ht="56.25">
      <c r="A5285" s="475" t="s">
        <v>31007</v>
      </c>
      <c r="B5285" s="1187" t="s">
        <v>20137</v>
      </c>
      <c r="C5285" s="768" t="s">
        <v>20138</v>
      </c>
      <c r="D5285" s="768" t="s">
        <v>589</v>
      </c>
      <c r="E5285" s="752" t="s">
        <v>20501</v>
      </c>
      <c r="F5285" s="776">
        <v>42675</v>
      </c>
      <c r="G5285" s="776">
        <v>42688</v>
      </c>
      <c r="H5285" s="956" t="s">
        <v>20502</v>
      </c>
      <c r="I5285" s="752" t="s">
        <v>20503</v>
      </c>
      <c r="J5285" s="944">
        <v>5</v>
      </c>
      <c r="K5285" s="944">
        <v>5</v>
      </c>
      <c r="L5285" s="944">
        <v>0</v>
      </c>
      <c r="M5285" s="968">
        <v>31152</v>
      </c>
      <c r="N5285" s="968">
        <v>29438.639999999999</v>
      </c>
      <c r="O5285" s="939">
        <v>1713.36</v>
      </c>
      <c r="P5285" s="939">
        <v>5.5</v>
      </c>
      <c r="Q5285" s="957" t="s">
        <v>20504</v>
      </c>
      <c r="R5285" s="961">
        <v>5407205145</v>
      </c>
      <c r="S5285" s="946" t="s">
        <v>20505</v>
      </c>
      <c r="T5285" s="776">
        <v>42711</v>
      </c>
      <c r="U5285" s="958"/>
      <c r="V5285" s="776">
        <v>42724</v>
      </c>
      <c r="W5285" s="776">
        <v>42724</v>
      </c>
      <c r="X5285" s="942" t="s">
        <v>20506</v>
      </c>
      <c r="Y5285" s="968">
        <v>29438.639999999999</v>
      </c>
      <c r="Z5285" s="957" t="s">
        <v>20504</v>
      </c>
      <c r="AA5285" s="961">
        <v>5407205145</v>
      </c>
    </row>
    <row r="5286" spans="1:27" ht="56.25">
      <c r="A5286" s="475" t="s">
        <v>31008</v>
      </c>
      <c r="B5286" s="1187" t="s">
        <v>20137</v>
      </c>
      <c r="C5286" s="768" t="s">
        <v>20138</v>
      </c>
      <c r="D5286" s="768" t="s">
        <v>589</v>
      </c>
      <c r="E5286" s="752" t="s">
        <v>20507</v>
      </c>
      <c r="F5286" s="776">
        <v>42676</v>
      </c>
      <c r="G5286" s="776">
        <v>42688</v>
      </c>
      <c r="H5286" s="956" t="s">
        <v>20508</v>
      </c>
      <c r="I5286" s="752" t="s">
        <v>20509</v>
      </c>
      <c r="J5286" s="944">
        <v>4</v>
      </c>
      <c r="K5286" s="944">
        <v>4</v>
      </c>
      <c r="L5286" s="944">
        <v>0</v>
      </c>
      <c r="M5286" s="968">
        <v>32736</v>
      </c>
      <c r="N5286" s="968">
        <v>23848.42</v>
      </c>
      <c r="O5286" s="939">
        <v>8887.58</v>
      </c>
      <c r="P5286" s="939">
        <v>27.2</v>
      </c>
      <c r="Q5286" s="957" t="s">
        <v>2544</v>
      </c>
      <c r="R5286" s="976">
        <v>420700098563</v>
      </c>
      <c r="S5286" s="946" t="s">
        <v>20510</v>
      </c>
      <c r="T5286" s="776">
        <v>42734</v>
      </c>
      <c r="U5286" s="958"/>
      <c r="V5286" s="776">
        <v>42719</v>
      </c>
      <c r="W5286" s="776">
        <v>42720</v>
      </c>
      <c r="X5286" s="942" t="s">
        <v>20511</v>
      </c>
      <c r="Y5286" s="968">
        <v>23848.42</v>
      </c>
      <c r="Z5286" s="957" t="s">
        <v>2544</v>
      </c>
      <c r="AA5286" s="976">
        <v>420700098563</v>
      </c>
    </row>
    <row r="5287" spans="1:27" ht="90">
      <c r="A5287" s="475" t="s">
        <v>31009</v>
      </c>
      <c r="B5287" s="1187" t="s">
        <v>20137</v>
      </c>
      <c r="C5287" s="768" t="s">
        <v>20138</v>
      </c>
      <c r="D5287" s="768" t="s">
        <v>589</v>
      </c>
      <c r="E5287" s="752" t="s">
        <v>20512</v>
      </c>
      <c r="F5287" s="776">
        <v>42677</v>
      </c>
      <c r="G5287" s="776">
        <v>42689</v>
      </c>
      <c r="H5287" s="956" t="s">
        <v>20513</v>
      </c>
      <c r="I5287" s="752" t="s">
        <v>20464</v>
      </c>
      <c r="J5287" s="944">
        <v>4</v>
      </c>
      <c r="K5287" s="944">
        <v>4</v>
      </c>
      <c r="L5287" s="944">
        <v>0</v>
      </c>
      <c r="M5287" s="968">
        <v>154770</v>
      </c>
      <c r="N5287" s="968">
        <v>104268.55</v>
      </c>
      <c r="O5287" s="939">
        <v>50501.45</v>
      </c>
      <c r="P5287" s="939">
        <v>26.7</v>
      </c>
      <c r="Q5287" s="957" t="s">
        <v>20495</v>
      </c>
      <c r="R5287" s="961">
        <v>4252000077</v>
      </c>
      <c r="S5287" s="946" t="s">
        <v>20496</v>
      </c>
      <c r="T5287" s="977" t="s">
        <v>20514</v>
      </c>
      <c r="U5287" s="958"/>
      <c r="V5287" s="776">
        <v>42719</v>
      </c>
      <c r="W5287" s="776">
        <v>42720</v>
      </c>
      <c r="X5287" s="942" t="s">
        <v>20515</v>
      </c>
      <c r="Y5287" s="968">
        <v>104268.55</v>
      </c>
      <c r="Z5287" s="957" t="s">
        <v>20495</v>
      </c>
      <c r="AA5287" s="961">
        <v>4252000077</v>
      </c>
    </row>
    <row r="5288" spans="1:27" ht="90">
      <c r="A5288" s="475" t="s">
        <v>31010</v>
      </c>
      <c r="B5288" s="1187" t="s">
        <v>20137</v>
      </c>
      <c r="C5288" s="768" t="s">
        <v>20138</v>
      </c>
      <c r="D5288" s="768" t="s">
        <v>6585</v>
      </c>
      <c r="E5288" s="752" t="s">
        <v>20516</v>
      </c>
      <c r="F5288" s="776">
        <v>42676</v>
      </c>
      <c r="G5288" s="776">
        <v>42690</v>
      </c>
      <c r="H5288" s="956" t="s">
        <v>20517</v>
      </c>
      <c r="I5288" s="752" t="s">
        <v>20518</v>
      </c>
      <c r="J5288" s="944">
        <v>3</v>
      </c>
      <c r="K5288" s="944">
        <v>1</v>
      </c>
      <c r="L5288" s="944">
        <v>2</v>
      </c>
      <c r="M5288" s="968">
        <v>5092</v>
      </c>
      <c r="N5288" s="968">
        <v>5092</v>
      </c>
      <c r="O5288" s="939">
        <v>0</v>
      </c>
      <c r="P5288" s="939">
        <v>0</v>
      </c>
      <c r="Q5288" s="957" t="s">
        <v>3404</v>
      </c>
      <c r="R5288" s="967">
        <v>4252007160</v>
      </c>
      <c r="S5288" s="954" t="s">
        <v>20337</v>
      </c>
      <c r="T5288" s="776">
        <v>42710</v>
      </c>
      <c r="U5288" s="958"/>
      <c r="V5288" s="776">
        <v>42723</v>
      </c>
      <c r="W5288" s="776">
        <v>42723</v>
      </c>
      <c r="X5288" s="942" t="s">
        <v>20519</v>
      </c>
      <c r="Y5288" s="968">
        <v>5092</v>
      </c>
      <c r="Z5288" s="957" t="s">
        <v>3404</v>
      </c>
      <c r="AA5288" s="967">
        <v>4252007160</v>
      </c>
    </row>
    <row r="5289" spans="1:27" ht="90">
      <c r="A5289" s="475" t="s">
        <v>31011</v>
      </c>
      <c r="B5289" s="1187" t="s">
        <v>20137</v>
      </c>
      <c r="C5289" s="768" t="s">
        <v>20138</v>
      </c>
      <c r="D5289" s="768" t="s">
        <v>589</v>
      </c>
      <c r="E5289" s="752" t="s">
        <v>20520</v>
      </c>
      <c r="F5289" s="776">
        <v>42675</v>
      </c>
      <c r="G5289" s="776">
        <v>42691</v>
      </c>
      <c r="H5289" s="956" t="s">
        <v>20521</v>
      </c>
      <c r="I5289" s="752" t="s">
        <v>20388</v>
      </c>
      <c r="J5289" s="944">
        <v>4</v>
      </c>
      <c r="K5289" s="944">
        <v>4</v>
      </c>
      <c r="L5289" s="944">
        <v>0</v>
      </c>
      <c r="M5289" s="968">
        <v>174312</v>
      </c>
      <c r="N5289" s="968">
        <v>143837.47</v>
      </c>
      <c r="O5289" s="939">
        <v>30474.53</v>
      </c>
      <c r="P5289" s="939">
        <v>17.5</v>
      </c>
      <c r="Q5289" s="957" t="s">
        <v>3404</v>
      </c>
      <c r="R5289" s="967">
        <v>4252007160</v>
      </c>
      <c r="S5289" s="954" t="s">
        <v>20337</v>
      </c>
      <c r="T5289" s="776">
        <v>42712</v>
      </c>
      <c r="U5289" s="958"/>
      <c r="V5289" s="776">
        <v>42723</v>
      </c>
      <c r="W5289" s="776">
        <v>42723</v>
      </c>
      <c r="X5289" s="942" t="s">
        <v>20522</v>
      </c>
      <c r="Y5289" s="968">
        <v>143837.47</v>
      </c>
      <c r="Z5289" s="957" t="s">
        <v>3404</v>
      </c>
      <c r="AA5289" s="967">
        <v>4252007160</v>
      </c>
    </row>
    <row r="5290" spans="1:27" ht="56.25">
      <c r="A5290" s="475" t="s">
        <v>31012</v>
      </c>
      <c r="B5290" s="1187" t="s">
        <v>20137</v>
      </c>
      <c r="C5290" s="768" t="s">
        <v>20138</v>
      </c>
      <c r="D5290" s="768" t="s">
        <v>589</v>
      </c>
      <c r="E5290" s="752" t="s">
        <v>20523</v>
      </c>
      <c r="F5290" s="776">
        <v>42682</v>
      </c>
      <c r="G5290" s="776">
        <v>42691</v>
      </c>
      <c r="H5290" s="956" t="s">
        <v>20524</v>
      </c>
      <c r="I5290" s="752" t="s">
        <v>20331</v>
      </c>
      <c r="J5290" s="944">
        <v>8</v>
      </c>
      <c r="K5290" s="944">
        <v>8</v>
      </c>
      <c r="L5290" s="944">
        <v>0</v>
      </c>
      <c r="M5290" s="968">
        <v>55500</v>
      </c>
      <c r="N5290" s="968">
        <v>37185</v>
      </c>
      <c r="O5290" s="939">
        <v>18315</v>
      </c>
      <c r="P5290" s="939">
        <v>33</v>
      </c>
      <c r="Q5290" s="957" t="s">
        <v>2463</v>
      </c>
      <c r="R5290" s="978">
        <v>421712715928</v>
      </c>
      <c r="S5290" s="954" t="s">
        <v>20525</v>
      </c>
      <c r="T5290" s="776">
        <v>42719</v>
      </c>
      <c r="U5290" s="958"/>
      <c r="V5290" s="776">
        <v>42730</v>
      </c>
      <c r="W5290" s="776">
        <v>42730</v>
      </c>
      <c r="X5290" s="942" t="s">
        <v>20526</v>
      </c>
      <c r="Y5290" s="968">
        <v>37185</v>
      </c>
      <c r="Z5290" s="957" t="s">
        <v>2463</v>
      </c>
      <c r="AA5290" s="978">
        <v>421712715928</v>
      </c>
    </row>
    <row r="5291" spans="1:27" ht="90">
      <c r="A5291" s="475" t="s">
        <v>31013</v>
      </c>
      <c r="B5291" s="1187" t="s">
        <v>20137</v>
      </c>
      <c r="C5291" s="768" t="s">
        <v>20138</v>
      </c>
      <c r="D5291" s="768" t="s">
        <v>589</v>
      </c>
      <c r="E5291" s="752" t="s">
        <v>20527</v>
      </c>
      <c r="F5291" s="776">
        <v>42676</v>
      </c>
      <c r="G5291" s="776">
        <v>42692</v>
      </c>
      <c r="H5291" s="956" t="s">
        <v>20528</v>
      </c>
      <c r="I5291" s="752" t="s">
        <v>20529</v>
      </c>
      <c r="J5291" s="944">
        <v>5</v>
      </c>
      <c r="K5291" s="944">
        <v>5</v>
      </c>
      <c r="L5291" s="944">
        <v>0</v>
      </c>
      <c r="M5291" s="968">
        <v>78206.3</v>
      </c>
      <c r="N5291" s="968">
        <v>77815.27</v>
      </c>
      <c r="O5291" s="939">
        <v>391.03</v>
      </c>
      <c r="P5291" s="939">
        <v>0.5</v>
      </c>
      <c r="Q5291" s="957" t="s">
        <v>3404</v>
      </c>
      <c r="R5291" s="967">
        <v>4252007160</v>
      </c>
      <c r="S5291" s="954" t="s">
        <v>20337</v>
      </c>
      <c r="T5291" s="776">
        <v>42711</v>
      </c>
      <c r="U5291" s="958"/>
      <c r="V5291" s="776">
        <v>42724</v>
      </c>
      <c r="W5291" s="776">
        <v>42724</v>
      </c>
      <c r="X5291" s="942" t="s">
        <v>20530</v>
      </c>
      <c r="Y5291" s="968">
        <v>77815.27</v>
      </c>
      <c r="Z5291" s="957" t="s">
        <v>3404</v>
      </c>
      <c r="AA5291" s="967">
        <v>4252007160</v>
      </c>
    </row>
    <row r="5292" spans="1:27" ht="45">
      <c r="A5292" s="475" t="s">
        <v>31014</v>
      </c>
      <c r="B5292" s="1187" t="s">
        <v>20137</v>
      </c>
      <c r="C5292" s="768" t="s">
        <v>20138</v>
      </c>
      <c r="D5292" s="768" t="s">
        <v>272</v>
      </c>
      <c r="E5292" s="752" t="s">
        <v>20474</v>
      </c>
      <c r="F5292" s="776">
        <v>42685</v>
      </c>
      <c r="G5292" s="776">
        <v>42696</v>
      </c>
      <c r="H5292" s="956" t="s">
        <v>20531</v>
      </c>
      <c r="I5292" s="752" t="s">
        <v>20287</v>
      </c>
      <c r="J5292" s="944">
        <v>2</v>
      </c>
      <c r="K5292" s="944">
        <v>1</v>
      </c>
      <c r="L5292" s="944">
        <v>1</v>
      </c>
      <c r="M5292" s="968">
        <v>924952.8</v>
      </c>
      <c r="N5292" s="968">
        <v>869455.4</v>
      </c>
      <c r="O5292" s="974">
        <v>55497.4</v>
      </c>
      <c r="P5292" s="975">
        <v>6.0000250823609595E-2</v>
      </c>
      <c r="Q5292" s="957" t="s">
        <v>15221</v>
      </c>
      <c r="R5292" s="945">
        <v>4205141828</v>
      </c>
      <c r="S5292" s="946" t="s">
        <v>20227</v>
      </c>
      <c r="T5292" s="776">
        <v>42717</v>
      </c>
      <c r="U5292" s="958"/>
      <c r="V5292" s="776">
        <v>42732</v>
      </c>
      <c r="W5292" s="776">
        <v>42734</v>
      </c>
      <c r="X5292" s="942" t="s">
        <v>20532</v>
      </c>
      <c r="Y5292" s="968">
        <v>869455.4</v>
      </c>
      <c r="Z5292" s="957" t="s">
        <v>15221</v>
      </c>
      <c r="AA5292" s="945">
        <v>4205141828</v>
      </c>
    </row>
    <row r="5293" spans="1:27" ht="45">
      <c r="A5293" s="475" t="s">
        <v>31015</v>
      </c>
      <c r="B5293" s="1187" t="s">
        <v>20137</v>
      </c>
      <c r="C5293" s="768" t="s">
        <v>20138</v>
      </c>
      <c r="D5293" s="768" t="s">
        <v>261</v>
      </c>
      <c r="E5293" s="752" t="s">
        <v>20533</v>
      </c>
      <c r="F5293" s="776">
        <v>42688</v>
      </c>
      <c r="G5293" s="776">
        <v>42698</v>
      </c>
      <c r="H5293" s="956" t="s">
        <v>20534</v>
      </c>
      <c r="I5293" s="776" t="s">
        <v>20327</v>
      </c>
      <c r="J5293" s="944">
        <v>3</v>
      </c>
      <c r="K5293" s="944">
        <v>2</v>
      </c>
      <c r="L5293" s="944">
        <v>1</v>
      </c>
      <c r="M5293" s="968">
        <v>79200</v>
      </c>
      <c r="N5293" s="968">
        <v>79200</v>
      </c>
      <c r="O5293" s="939">
        <v>0</v>
      </c>
      <c r="P5293" s="939">
        <v>0</v>
      </c>
      <c r="Q5293" s="957" t="s">
        <v>15278</v>
      </c>
      <c r="R5293" s="955" t="s">
        <v>20205</v>
      </c>
      <c r="S5293" s="954" t="s">
        <v>20206</v>
      </c>
      <c r="T5293" s="776">
        <v>42718</v>
      </c>
      <c r="U5293" s="958"/>
      <c r="V5293" s="776">
        <v>42732</v>
      </c>
      <c r="W5293" s="776">
        <v>42734</v>
      </c>
      <c r="X5293" s="942" t="s">
        <v>20535</v>
      </c>
      <c r="Y5293" s="968">
        <v>79200</v>
      </c>
      <c r="Z5293" s="957" t="s">
        <v>15278</v>
      </c>
      <c r="AA5293" s="955" t="s">
        <v>20205</v>
      </c>
    </row>
    <row r="5294" spans="1:27" ht="67.5">
      <c r="A5294" s="475" t="s">
        <v>31016</v>
      </c>
      <c r="B5294" s="1187" t="s">
        <v>20137</v>
      </c>
      <c r="C5294" s="768" t="s">
        <v>20138</v>
      </c>
      <c r="D5294" s="768" t="s">
        <v>261</v>
      </c>
      <c r="E5294" s="752" t="s">
        <v>20536</v>
      </c>
      <c r="F5294" s="776">
        <v>42685</v>
      </c>
      <c r="G5294" s="776">
        <v>42699</v>
      </c>
      <c r="H5294" s="956" t="s">
        <v>20537</v>
      </c>
      <c r="I5294" s="752" t="s">
        <v>20538</v>
      </c>
      <c r="J5294" s="944">
        <v>5</v>
      </c>
      <c r="K5294" s="944">
        <v>5</v>
      </c>
      <c r="L5294" s="944">
        <v>0</v>
      </c>
      <c r="M5294" s="968">
        <v>591649.68000000005</v>
      </c>
      <c r="N5294" s="968">
        <v>310616.01</v>
      </c>
      <c r="O5294" s="974">
        <v>281033.67</v>
      </c>
      <c r="P5294" s="975">
        <v>0.47500012169363465</v>
      </c>
      <c r="Q5294" s="957" t="s">
        <v>20539</v>
      </c>
      <c r="R5294" s="961">
        <v>7805651262</v>
      </c>
      <c r="S5294" s="946" t="s">
        <v>20540</v>
      </c>
      <c r="T5294" s="776">
        <v>42717</v>
      </c>
      <c r="U5294" s="958"/>
      <c r="V5294" s="776">
        <v>42731</v>
      </c>
      <c r="W5294" s="776">
        <v>42734</v>
      </c>
      <c r="X5294" s="942" t="s">
        <v>20541</v>
      </c>
      <c r="Y5294" s="968">
        <v>310616.01</v>
      </c>
      <c r="Z5294" s="957" t="s">
        <v>20539</v>
      </c>
      <c r="AA5294" s="961">
        <v>7805651262</v>
      </c>
    </row>
    <row r="5295" spans="1:27" ht="45">
      <c r="A5295" s="475" t="s">
        <v>31017</v>
      </c>
      <c r="B5295" s="1187" t="s">
        <v>20137</v>
      </c>
      <c r="C5295" s="768" t="s">
        <v>20138</v>
      </c>
      <c r="D5295" s="768" t="s">
        <v>261</v>
      </c>
      <c r="E5295" s="752" t="s">
        <v>20542</v>
      </c>
      <c r="F5295" s="776">
        <v>42688</v>
      </c>
      <c r="G5295" s="776">
        <v>42702</v>
      </c>
      <c r="H5295" s="956" t="s">
        <v>20543</v>
      </c>
      <c r="I5295" s="752" t="s">
        <v>20544</v>
      </c>
      <c r="J5295" s="944">
        <v>4</v>
      </c>
      <c r="K5295" s="944">
        <v>2</v>
      </c>
      <c r="L5295" s="944">
        <v>2</v>
      </c>
      <c r="M5295" s="968">
        <v>84353.71</v>
      </c>
      <c r="N5295" s="968">
        <v>65734.69</v>
      </c>
      <c r="O5295" s="974">
        <v>18619.02</v>
      </c>
      <c r="P5295" s="975">
        <v>0.22072556144833499</v>
      </c>
      <c r="Q5295" s="957" t="s">
        <v>1236</v>
      </c>
      <c r="R5295" s="945">
        <v>4205307431</v>
      </c>
      <c r="S5295" s="954" t="s">
        <v>20223</v>
      </c>
      <c r="T5295" s="776">
        <v>42719</v>
      </c>
      <c r="U5295" s="958"/>
      <c r="V5295" s="776">
        <v>42732</v>
      </c>
      <c r="W5295" s="776">
        <v>42734</v>
      </c>
      <c r="X5295" s="942" t="s">
        <v>20545</v>
      </c>
      <c r="Y5295" s="968">
        <v>65734.69</v>
      </c>
      <c r="Z5295" s="957" t="s">
        <v>1236</v>
      </c>
      <c r="AA5295" s="945">
        <v>4205307431</v>
      </c>
    </row>
    <row r="5296" spans="1:27" ht="56.25">
      <c r="A5296" s="475" t="s">
        <v>31018</v>
      </c>
      <c r="B5296" s="1187" t="s">
        <v>20137</v>
      </c>
      <c r="C5296" s="768" t="s">
        <v>20138</v>
      </c>
      <c r="D5296" s="768" t="s">
        <v>272</v>
      </c>
      <c r="E5296" s="752" t="s">
        <v>20546</v>
      </c>
      <c r="F5296" s="776">
        <v>42695</v>
      </c>
      <c r="G5296" s="776">
        <v>42703</v>
      </c>
      <c r="H5296" s="956" t="s">
        <v>20547</v>
      </c>
      <c r="I5296" s="752" t="s">
        <v>20287</v>
      </c>
      <c r="J5296" s="944">
        <v>1</v>
      </c>
      <c r="K5296" s="944">
        <v>1</v>
      </c>
      <c r="L5296" s="944">
        <v>0</v>
      </c>
      <c r="M5296" s="968">
        <v>588683.15</v>
      </c>
      <c r="N5296" s="968">
        <v>588632.55000000005</v>
      </c>
      <c r="O5296" s="939">
        <v>0</v>
      </c>
      <c r="P5296" s="939">
        <v>0</v>
      </c>
      <c r="Q5296" s="957" t="s">
        <v>20548</v>
      </c>
      <c r="R5296" s="961">
        <v>7705992131</v>
      </c>
      <c r="S5296" s="946" t="s">
        <v>20549</v>
      </c>
      <c r="T5296" s="776">
        <v>42717</v>
      </c>
      <c r="U5296" s="958"/>
      <c r="V5296" s="776">
        <v>42731</v>
      </c>
      <c r="W5296" s="776">
        <v>42734</v>
      </c>
      <c r="X5296" s="942" t="s">
        <v>20550</v>
      </c>
      <c r="Y5296" s="968">
        <v>588632.55000000005</v>
      </c>
      <c r="Z5296" s="957" t="s">
        <v>20548</v>
      </c>
      <c r="AA5296" s="961">
        <v>7705992131</v>
      </c>
    </row>
    <row r="5297" spans="1:27" ht="67.5">
      <c r="A5297" s="475" t="s">
        <v>31019</v>
      </c>
      <c r="B5297" s="1187" t="s">
        <v>20137</v>
      </c>
      <c r="C5297" s="768" t="s">
        <v>20138</v>
      </c>
      <c r="D5297" s="768" t="s">
        <v>589</v>
      </c>
      <c r="E5297" s="752" t="s">
        <v>20551</v>
      </c>
      <c r="F5297" s="776">
        <v>42683</v>
      </c>
      <c r="G5297" s="776">
        <v>42704</v>
      </c>
      <c r="H5297" s="956" t="s">
        <v>20552</v>
      </c>
      <c r="I5297" s="752" t="s">
        <v>20553</v>
      </c>
      <c r="J5297" s="944">
        <v>4</v>
      </c>
      <c r="K5297" s="944">
        <v>4</v>
      </c>
      <c r="L5297" s="944">
        <v>0</v>
      </c>
      <c r="M5297" s="968">
        <v>65184</v>
      </c>
      <c r="N5297" s="968">
        <v>12384.85</v>
      </c>
      <c r="O5297" s="939">
        <v>52799.15</v>
      </c>
      <c r="P5297" s="939">
        <v>81.099999999999994</v>
      </c>
      <c r="Q5297" s="957" t="s">
        <v>20554</v>
      </c>
      <c r="R5297" s="961">
        <v>4221017810</v>
      </c>
      <c r="S5297" s="946" t="s">
        <v>10905</v>
      </c>
      <c r="T5297" s="776">
        <v>42720</v>
      </c>
      <c r="U5297" s="958"/>
      <c r="V5297" s="776">
        <v>42730</v>
      </c>
      <c r="W5297" s="776">
        <v>42730</v>
      </c>
      <c r="X5297" s="942" t="s">
        <v>20555</v>
      </c>
      <c r="Y5297" s="968">
        <v>12384.85</v>
      </c>
      <c r="Z5297" s="957" t="s">
        <v>20554</v>
      </c>
      <c r="AA5297" s="961">
        <v>4221017810</v>
      </c>
    </row>
    <row r="5298" spans="1:27" ht="78.75">
      <c r="A5298" s="475" t="s">
        <v>31020</v>
      </c>
      <c r="B5298" s="1189" t="s">
        <v>20137</v>
      </c>
      <c r="C5298" s="979" t="s">
        <v>20138</v>
      </c>
      <c r="D5298" s="979" t="s">
        <v>269</v>
      </c>
      <c r="E5298" s="980" t="s">
        <v>20556</v>
      </c>
      <c r="F5298" s="776">
        <v>42398</v>
      </c>
      <c r="G5298" s="870">
        <v>42405</v>
      </c>
      <c r="H5298" s="752" t="s">
        <v>20557</v>
      </c>
      <c r="I5298" s="980" t="s">
        <v>20558</v>
      </c>
      <c r="J5298" s="944">
        <v>1</v>
      </c>
      <c r="K5298" s="944">
        <v>1</v>
      </c>
      <c r="L5298" s="880">
        <v>0</v>
      </c>
      <c r="M5298" s="725">
        <v>1601193.43</v>
      </c>
      <c r="N5298" s="725">
        <v>1601193.43</v>
      </c>
      <c r="O5298" s="939">
        <v>0</v>
      </c>
      <c r="P5298" s="939">
        <v>0</v>
      </c>
      <c r="Q5298" s="979" t="s">
        <v>561</v>
      </c>
      <c r="R5298" s="980">
        <v>4217141332</v>
      </c>
      <c r="S5298" s="450" t="s">
        <v>420</v>
      </c>
      <c r="T5298" s="881"/>
      <c r="U5298" s="958"/>
      <c r="V5298" s="870">
        <v>42415</v>
      </c>
      <c r="W5298" s="870">
        <v>42416</v>
      </c>
      <c r="X5298" s="980" t="s">
        <v>20559</v>
      </c>
      <c r="Y5298" s="725">
        <v>1601193.43</v>
      </c>
      <c r="Z5298" s="979" t="s">
        <v>561</v>
      </c>
      <c r="AA5298" s="980">
        <v>4217141332</v>
      </c>
    </row>
    <row r="5299" spans="1:27" ht="67.5">
      <c r="A5299" s="475" t="s">
        <v>31021</v>
      </c>
      <c r="B5299" s="1189" t="s">
        <v>20137</v>
      </c>
      <c r="C5299" s="979" t="s">
        <v>20138</v>
      </c>
      <c r="D5299" s="979" t="s">
        <v>269</v>
      </c>
      <c r="E5299" s="980" t="s">
        <v>20560</v>
      </c>
      <c r="F5299" s="776">
        <v>42398</v>
      </c>
      <c r="G5299" s="981">
        <v>42040</v>
      </c>
      <c r="H5299" s="982" t="s">
        <v>20561</v>
      </c>
      <c r="I5299" s="980" t="s">
        <v>20562</v>
      </c>
      <c r="J5299" s="944">
        <v>1</v>
      </c>
      <c r="K5299" s="944">
        <v>1</v>
      </c>
      <c r="L5299" s="880">
        <v>0</v>
      </c>
      <c r="M5299" s="725">
        <v>178478.98</v>
      </c>
      <c r="N5299" s="725">
        <v>178478.98</v>
      </c>
      <c r="O5299" s="725">
        <v>0</v>
      </c>
      <c r="P5299" s="725">
        <v>0</v>
      </c>
      <c r="Q5299" s="979" t="s">
        <v>20563</v>
      </c>
      <c r="R5299" s="980">
        <v>4217166136</v>
      </c>
      <c r="S5299" s="45" t="s">
        <v>20564</v>
      </c>
      <c r="T5299" s="983"/>
      <c r="U5299" s="983"/>
      <c r="V5299" s="870">
        <v>42415</v>
      </c>
      <c r="W5299" s="870">
        <v>42415</v>
      </c>
      <c r="X5299" s="980" t="s">
        <v>20565</v>
      </c>
      <c r="Y5299" s="725">
        <v>178478.98</v>
      </c>
      <c r="Z5299" s="979" t="s">
        <v>20563</v>
      </c>
      <c r="AA5299" s="980">
        <v>4217166136</v>
      </c>
    </row>
    <row r="5300" spans="1:27" ht="78.75">
      <c r="A5300" s="475" t="s">
        <v>31022</v>
      </c>
      <c r="B5300" s="1189" t="s">
        <v>20137</v>
      </c>
      <c r="C5300" s="979" t="s">
        <v>20138</v>
      </c>
      <c r="D5300" s="979" t="s">
        <v>268</v>
      </c>
      <c r="E5300" s="980" t="s">
        <v>20566</v>
      </c>
      <c r="F5300" s="776">
        <v>42309</v>
      </c>
      <c r="G5300" s="979" t="s">
        <v>20567</v>
      </c>
      <c r="H5300" s="982" t="s">
        <v>20568</v>
      </c>
      <c r="I5300" s="984" t="s">
        <v>20569</v>
      </c>
      <c r="J5300" s="944">
        <v>1</v>
      </c>
      <c r="K5300" s="944">
        <v>1</v>
      </c>
      <c r="L5300" s="903">
        <v>0</v>
      </c>
      <c r="M5300" s="903">
        <v>886331.82</v>
      </c>
      <c r="N5300" s="903">
        <v>886331.82</v>
      </c>
      <c r="O5300" s="939">
        <v>0</v>
      </c>
      <c r="P5300" s="939">
        <v>0</v>
      </c>
      <c r="Q5300" s="979" t="s">
        <v>20570</v>
      </c>
      <c r="R5300" s="985" t="s">
        <v>834</v>
      </c>
      <c r="S5300" s="450" t="s">
        <v>17960</v>
      </c>
      <c r="T5300" s="984"/>
      <c r="U5300" s="984"/>
      <c r="V5300" s="986">
        <v>42388</v>
      </c>
      <c r="W5300" s="981">
        <v>42388</v>
      </c>
      <c r="X5300" s="980" t="s">
        <v>20571</v>
      </c>
      <c r="Y5300" s="903">
        <v>886331.82</v>
      </c>
      <c r="Z5300" s="979" t="s">
        <v>20570</v>
      </c>
      <c r="AA5300" s="985" t="s">
        <v>834</v>
      </c>
    </row>
    <row r="5301" spans="1:27" ht="78.75">
      <c r="A5301" s="475" t="s">
        <v>31023</v>
      </c>
      <c r="B5301" s="1189" t="s">
        <v>20137</v>
      </c>
      <c r="C5301" s="979" t="s">
        <v>20138</v>
      </c>
      <c r="D5301" s="979" t="s">
        <v>268</v>
      </c>
      <c r="E5301" s="980" t="s">
        <v>20572</v>
      </c>
      <c r="F5301" s="776">
        <v>42669</v>
      </c>
      <c r="G5301" s="979" t="s">
        <v>20567</v>
      </c>
      <c r="H5301" s="982"/>
      <c r="I5301" s="984" t="s">
        <v>20569</v>
      </c>
      <c r="J5301" s="944">
        <v>1</v>
      </c>
      <c r="K5301" s="944">
        <v>1</v>
      </c>
      <c r="L5301" s="903">
        <v>0</v>
      </c>
      <c r="M5301" s="939">
        <v>1158402.3</v>
      </c>
      <c r="N5301" s="939">
        <v>1158402.3</v>
      </c>
      <c r="O5301" s="939">
        <v>0</v>
      </c>
      <c r="P5301" s="939">
        <v>0</v>
      </c>
      <c r="Q5301" s="979" t="s">
        <v>20570</v>
      </c>
      <c r="R5301" s="985" t="s">
        <v>834</v>
      </c>
      <c r="S5301" s="450" t="s">
        <v>17960</v>
      </c>
      <c r="T5301" s="984"/>
      <c r="U5301" s="984"/>
      <c r="V5301" s="986">
        <v>42682</v>
      </c>
      <c r="W5301" s="981">
        <v>42380</v>
      </c>
      <c r="X5301" s="980"/>
      <c r="Y5301" s="939">
        <v>1158402.3</v>
      </c>
      <c r="Z5301" s="979" t="s">
        <v>20570</v>
      </c>
      <c r="AA5301" s="985" t="s">
        <v>834</v>
      </c>
    </row>
    <row r="5302" spans="1:27" ht="78.75">
      <c r="A5302" s="475" t="s">
        <v>31024</v>
      </c>
      <c r="B5302" s="1189" t="s">
        <v>20137</v>
      </c>
      <c r="C5302" s="979" t="s">
        <v>20138</v>
      </c>
      <c r="D5302" s="979" t="s">
        <v>268</v>
      </c>
      <c r="E5302" s="980" t="s">
        <v>20573</v>
      </c>
      <c r="F5302" s="776">
        <v>42669</v>
      </c>
      <c r="G5302" s="979" t="s">
        <v>20567</v>
      </c>
      <c r="H5302" s="982"/>
      <c r="I5302" s="984" t="s">
        <v>20569</v>
      </c>
      <c r="J5302" s="944">
        <v>1</v>
      </c>
      <c r="K5302" s="944">
        <v>1</v>
      </c>
      <c r="L5302" s="903">
        <v>0</v>
      </c>
      <c r="M5302" s="939">
        <v>295660.65000000002</v>
      </c>
      <c r="N5302" s="939">
        <v>295660.65000000002</v>
      </c>
      <c r="O5302" s="939">
        <v>0</v>
      </c>
      <c r="P5302" s="939">
        <v>0</v>
      </c>
      <c r="Q5302" s="979" t="s">
        <v>20570</v>
      </c>
      <c r="R5302" s="985" t="s">
        <v>834</v>
      </c>
      <c r="S5302" s="450" t="s">
        <v>17960</v>
      </c>
      <c r="T5302" s="984"/>
      <c r="U5302" s="984"/>
      <c r="V5302" s="986">
        <v>42682</v>
      </c>
      <c r="W5302" s="981">
        <v>42380</v>
      </c>
      <c r="X5302" s="980"/>
      <c r="Y5302" s="939">
        <v>295660.65000000002</v>
      </c>
      <c r="Z5302" s="979" t="s">
        <v>20570</v>
      </c>
      <c r="AA5302" s="985" t="s">
        <v>834</v>
      </c>
    </row>
    <row r="5303" spans="1:27" ht="45">
      <c r="A5303" s="475" t="s">
        <v>31025</v>
      </c>
      <c r="B5303" s="1190" t="s">
        <v>20574</v>
      </c>
      <c r="C5303" s="632" t="s">
        <v>20575</v>
      </c>
      <c r="D5303" s="635" t="s">
        <v>269</v>
      </c>
      <c r="E5303" s="45" t="s">
        <v>20576</v>
      </c>
      <c r="F5303" s="45" t="s">
        <v>9696</v>
      </c>
      <c r="G5303" s="45" t="s">
        <v>6493</v>
      </c>
      <c r="H5303" s="45" t="s">
        <v>20577</v>
      </c>
      <c r="I5303" s="987" t="s">
        <v>20578</v>
      </c>
      <c r="J5303" s="276">
        <v>1</v>
      </c>
      <c r="K5303" s="276">
        <v>1</v>
      </c>
      <c r="L5303" s="45"/>
      <c r="M5303" s="275">
        <v>2200000</v>
      </c>
      <c r="N5303" s="275">
        <v>2200000</v>
      </c>
      <c r="O5303" s="45"/>
      <c r="P5303" s="45"/>
      <c r="Q5303" s="45" t="s">
        <v>20579</v>
      </c>
      <c r="R5303" s="45" t="s">
        <v>837</v>
      </c>
      <c r="S5303" s="45" t="s">
        <v>20580</v>
      </c>
      <c r="T5303" s="45"/>
      <c r="U5303" s="45"/>
      <c r="V5303" s="45" t="s">
        <v>847</v>
      </c>
      <c r="W5303" s="45" t="s">
        <v>847</v>
      </c>
      <c r="X5303" s="45" t="s">
        <v>20581</v>
      </c>
      <c r="Y5303" s="275">
        <v>2200000</v>
      </c>
      <c r="Z5303" s="45" t="s">
        <v>20579</v>
      </c>
      <c r="AA5303" s="45" t="s">
        <v>837</v>
      </c>
    </row>
    <row r="5304" spans="1:27" ht="56.25">
      <c r="A5304" s="475" t="s">
        <v>31026</v>
      </c>
      <c r="B5304" s="1190" t="s">
        <v>20574</v>
      </c>
      <c r="C5304" s="632" t="s">
        <v>20575</v>
      </c>
      <c r="D5304" s="635" t="s">
        <v>269</v>
      </c>
      <c r="E5304" s="45" t="s">
        <v>20582</v>
      </c>
      <c r="F5304" s="45" t="s">
        <v>9696</v>
      </c>
      <c r="G5304" s="45" t="s">
        <v>6493</v>
      </c>
      <c r="H5304" s="45" t="s">
        <v>20583</v>
      </c>
      <c r="I5304" s="987" t="s">
        <v>20584</v>
      </c>
      <c r="J5304" s="276">
        <v>1</v>
      </c>
      <c r="K5304" s="276">
        <v>1</v>
      </c>
      <c r="L5304" s="45"/>
      <c r="M5304" s="275">
        <v>799000</v>
      </c>
      <c r="N5304" s="275">
        <v>799000</v>
      </c>
      <c r="O5304" s="45"/>
      <c r="P5304" s="45"/>
      <c r="Q5304" s="45" t="s">
        <v>20563</v>
      </c>
      <c r="R5304" s="45" t="s">
        <v>1354</v>
      </c>
      <c r="S5304" s="45" t="s">
        <v>20585</v>
      </c>
      <c r="T5304" s="45"/>
      <c r="U5304" s="45"/>
      <c r="V5304" s="45" t="s">
        <v>1162</v>
      </c>
      <c r="W5304" s="45" t="s">
        <v>1162</v>
      </c>
      <c r="X5304" s="45" t="s">
        <v>20586</v>
      </c>
      <c r="Y5304" s="275">
        <v>799000</v>
      </c>
      <c r="Z5304" s="45" t="s">
        <v>20563</v>
      </c>
      <c r="AA5304" s="45" t="s">
        <v>1354</v>
      </c>
    </row>
    <row r="5305" spans="1:27" ht="45">
      <c r="A5305" s="475" t="s">
        <v>31027</v>
      </c>
      <c r="B5305" s="1190" t="s">
        <v>20574</v>
      </c>
      <c r="C5305" s="632" t="s">
        <v>20575</v>
      </c>
      <c r="D5305" s="635" t="s">
        <v>269</v>
      </c>
      <c r="E5305" s="45" t="s">
        <v>20587</v>
      </c>
      <c r="F5305" s="45" t="s">
        <v>9696</v>
      </c>
      <c r="G5305" s="45" t="s">
        <v>6493</v>
      </c>
      <c r="H5305" s="45" t="s">
        <v>20588</v>
      </c>
      <c r="I5305" s="987" t="s">
        <v>20584</v>
      </c>
      <c r="J5305" s="276">
        <v>1</v>
      </c>
      <c r="K5305" s="276">
        <v>1</v>
      </c>
      <c r="L5305" s="45"/>
      <c r="M5305" s="275">
        <v>12000</v>
      </c>
      <c r="N5305" s="275">
        <v>12000</v>
      </c>
      <c r="O5305" s="45"/>
      <c r="P5305" s="45"/>
      <c r="Q5305" s="45" t="s">
        <v>20563</v>
      </c>
      <c r="R5305" s="45" t="s">
        <v>1354</v>
      </c>
      <c r="S5305" s="45" t="s">
        <v>20564</v>
      </c>
      <c r="T5305" s="45"/>
      <c r="U5305" s="45"/>
      <c r="V5305" s="45" t="s">
        <v>1162</v>
      </c>
      <c r="W5305" s="45" t="s">
        <v>20589</v>
      </c>
      <c r="X5305" s="45" t="s">
        <v>20590</v>
      </c>
      <c r="Y5305" s="275">
        <v>12000</v>
      </c>
      <c r="Z5305" s="45" t="s">
        <v>20563</v>
      </c>
      <c r="AA5305" s="45" t="s">
        <v>1354</v>
      </c>
    </row>
    <row r="5306" spans="1:27" ht="33.75">
      <c r="A5306" s="475" t="s">
        <v>31028</v>
      </c>
      <c r="B5306" s="1190" t="s">
        <v>20574</v>
      </c>
      <c r="C5306" s="632" t="s">
        <v>20575</v>
      </c>
      <c r="D5306" s="635" t="s">
        <v>269</v>
      </c>
      <c r="E5306" s="45" t="s">
        <v>20576</v>
      </c>
      <c r="F5306" s="45" t="s">
        <v>9696</v>
      </c>
      <c r="G5306" s="45" t="s">
        <v>6493</v>
      </c>
      <c r="H5306" s="45" t="s">
        <v>20591</v>
      </c>
      <c r="I5306" s="987" t="s">
        <v>20578</v>
      </c>
      <c r="J5306" s="276">
        <v>1</v>
      </c>
      <c r="K5306" s="276">
        <v>1</v>
      </c>
      <c r="L5306" s="45"/>
      <c r="M5306" s="275">
        <v>480000</v>
      </c>
      <c r="N5306" s="275">
        <v>480000</v>
      </c>
      <c r="O5306" s="45"/>
      <c r="P5306" s="45"/>
      <c r="Q5306" s="45" t="s">
        <v>20592</v>
      </c>
      <c r="R5306" s="45" t="s">
        <v>266</v>
      </c>
      <c r="S5306" s="45" t="s">
        <v>20593</v>
      </c>
      <c r="T5306" s="45"/>
      <c r="U5306" s="45"/>
      <c r="V5306" s="45" t="s">
        <v>1397</v>
      </c>
      <c r="W5306" s="45" t="s">
        <v>1377</v>
      </c>
      <c r="X5306" s="45" t="s">
        <v>20594</v>
      </c>
      <c r="Y5306" s="275">
        <v>480000</v>
      </c>
      <c r="Z5306" s="45" t="s">
        <v>20592</v>
      </c>
      <c r="AA5306" s="45" t="s">
        <v>266</v>
      </c>
    </row>
    <row r="5307" spans="1:27" ht="56.25">
      <c r="A5307" s="475" t="s">
        <v>31029</v>
      </c>
      <c r="B5307" s="1190" t="s">
        <v>20574</v>
      </c>
      <c r="C5307" s="632" t="s">
        <v>20575</v>
      </c>
      <c r="D5307" s="635" t="s">
        <v>20595</v>
      </c>
      <c r="E5307" s="45" t="s">
        <v>20596</v>
      </c>
      <c r="F5307" s="45" t="s">
        <v>9696</v>
      </c>
      <c r="G5307" s="45" t="s">
        <v>6493</v>
      </c>
      <c r="H5307" s="45" t="s">
        <v>20597</v>
      </c>
      <c r="I5307" s="987" t="s">
        <v>20598</v>
      </c>
      <c r="J5307" s="276">
        <v>1</v>
      </c>
      <c r="K5307" s="276">
        <v>1</v>
      </c>
      <c r="L5307" s="45"/>
      <c r="M5307" s="275">
        <v>1700000</v>
      </c>
      <c r="N5307" s="275">
        <v>1700000</v>
      </c>
      <c r="O5307" s="45"/>
      <c r="P5307" s="45"/>
      <c r="Q5307" s="45" t="s">
        <v>20599</v>
      </c>
      <c r="R5307" s="45" t="s">
        <v>834</v>
      </c>
      <c r="S5307" s="45" t="s">
        <v>20600</v>
      </c>
      <c r="T5307" s="45"/>
      <c r="U5307" s="45"/>
      <c r="V5307" s="45" t="s">
        <v>692</v>
      </c>
      <c r="W5307" s="45" t="s">
        <v>692</v>
      </c>
      <c r="X5307" s="45" t="s">
        <v>20601</v>
      </c>
      <c r="Y5307" s="275">
        <v>1700000</v>
      </c>
      <c r="Z5307" s="45" t="s">
        <v>20599</v>
      </c>
      <c r="AA5307" s="45" t="s">
        <v>834</v>
      </c>
    </row>
    <row r="5308" spans="1:27" ht="33.75">
      <c r="A5308" s="475" t="s">
        <v>31030</v>
      </c>
      <c r="B5308" s="1190" t="s">
        <v>20574</v>
      </c>
      <c r="C5308" s="632" t="s">
        <v>20575</v>
      </c>
      <c r="D5308" s="635" t="s">
        <v>20602</v>
      </c>
      <c r="E5308" s="45" t="s">
        <v>6722</v>
      </c>
      <c r="F5308" s="45" t="s">
        <v>9696</v>
      </c>
      <c r="G5308" s="45" t="s">
        <v>6493</v>
      </c>
      <c r="H5308" s="45" t="s">
        <v>20603</v>
      </c>
      <c r="I5308" s="987" t="s">
        <v>6091</v>
      </c>
      <c r="J5308" s="636">
        <v>1</v>
      </c>
      <c r="K5308" s="636">
        <v>1</v>
      </c>
      <c r="L5308" s="45"/>
      <c r="M5308" s="275">
        <v>150000</v>
      </c>
      <c r="N5308" s="275">
        <v>150000</v>
      </c>
      <c r="O5308" s="45"/>
      <c r="P5308" s="45"/>
      <c r="Q5308" s="45" t="s">
        <v>6499</v>
      </c>
      <c r="R5308" s="45" t="s">
        <v>1363</v>
      </c>
      <c r="S5308" s="45" t="s">
        <v>20604</v>
      </c>
      <c r="T5308" s="45"/>
      <c r="U5308" s="45"/>
      <c r="V5308" s="45" t="s">
        <v>692</v>
      </c>
      <c r="W5308" s="45" t="s">
        <v>692</v>
      </c>
      <c r="X5308" s="45" t="s">
        <v>20605</v>
      </c>
      <c r="Y5308" s="275">
        <v>150000</v>
      </c>
      <c r="Z5308" s="45" t="s">
        <v>6499</v>
      </c>
      <c r="AA5308" s="45" t="s">
        <v>1363</v>
      </c>
    </row>
    <row r="5309" spans="1:27" ht="45">
      <c r="A5309" s="475" t="s">
        <v>31031</v>
      </c>
      <c r="B5309" s="1190" t="s">
        <v>20574</v>
      </c>
      <c r="C5309" s="632" t="s">
        <v>20575</v>
      </c>
      <c r="D5309" s="635" t="s">
        <v>265</v>
      </c>
      <c r="E5309" s="45" t="s">
        <v>6722</v>
      </c>
      <c r="F5309" s="45" t="s">
        <v>9696</v>
      </c>
      <c r="G5309" s="45" t="s">
        <v>6493</v>
      </c>
      <c r="H5309" s="45" t="s">
        <v>20606</v>
      </c>
      <c r="I5309" s="636" t="s">
        <v>20607</v>
      </c>
      <c r="J5309" s="636">
        <v>1</v>
      </c>
      <c r="K5309" s="636">
        <v>1</v>
      </c>
      <c r="L5309" s="45"/>
      <c r="M5309" s="275">
        <v>4800</v>
      </c>
      <c r="N5309" s="275">
        <v>4800</v>
      </c>
      <c r="O5309" s="45"/>
      <c r="P5309" s="45"/>
      <c r="Q5309" s="45" t="s">
        <v>20608</v>
      </c>
      <c r="R5309" s="45" t="s">
        <v>837</v>
      </c>
      <c r="S5309" s="45" t="s">
        <v>20580</v>
      </c>
      <c r="T5309" s="45"/>
      <c r="U5309" s="45"/>
      <c r="V5309" s="45" t="s">
        <v>10777</v>
      </c>
      <c r="W5309" s="45" t="s">
        <v>10777</v>
      </c>
      <c r="X5309" s="45" t="s">
        <v>20609</v>
      </c>
      <c r="Y5309" s="275">
        <v>4800</v>
      </c>
      <c r="Z5309" s="45" t="s">
        <v>20608</v>
      </c>
      <c r="AA5309" s="45" t="s">
        <v>20610</v>
      </c>
    </row>
    <row r="5310" spans="1:27" ht="78.75">
      <c r="A5310" s="475" t="s">
        <v>31032</v>
      </c>
      <c r="B5310" s="1190" t="s">
        <v>20611</v>
      </c>
      <c r="C5310" s="45" t="s">
        <v>20575</v>
      </c>
      <c r="D5310" s="45" t="s">
        <v>20612</v>
      </c>
      <c r="E5310" s="45" t="s">
        <v>20613</v>
      </c>
      <c r="F5310" s="45" t="s">
        <v>9696</v>
      </c>
      <c r="G5310" s="45" t="s">
        <v>848</v>
      </c>
      <c r="H5310" s="45" t="s">
        <v>20614</v>
      </c>
      <c r="I5310" s="45" t="s">
        <v>13851</v>
      </c>
      <c r="J5310" s="45" t="s">
        <v>11</v>
      </c>
      <c r="K5310" s="118">
        <v>1</v>
      </c>
      <c r="L5310" s="118">
        <v>1</v>
      </c>
      <c r="M5310" s="117">
        <v>302293.74</v>
      </c>
      <c r="N5310" s="117">
        <v>302293.74</v>
      </c>
      <c r="O5310" s="117">
        <f t="shared" ref="O5310:O5316" si="178">M5310-N5310</f>
        <v>0</v>
      </c>
      <c r="P5310" s="461">
        <f>O5310/M5310%</f>
        <v>0</v>
      </c>
      <c r="Q5310" s="117" t="s">
        <v>20615</v>
      </c>
      <c r="R5310" s="45">
        <v>4217175211</v>
      </c>
      <c r="S5310" s="117" t="s">
        <v>20616</v>
      </c>
      <c r="T5310" s="45" t="s">
        <v>1377</v>
      </c>
      <c r="U5310" s="117"/>
      <c r="V5310" s="45" t="s">
        <v>1026</v>
      </c>
      <c r="W5310" s="45" t="s">
        <v>714</v>
      </c>
      <c r="X5310" s="45" t="s">
        <v>20617</v>
      </c>
      <c r="Y5310" s="117">
        <v>302293.74</v>
      </c>
      <c r="Z5310" s="117" t="s">
        <v>20615</v>
      </c>
      <c r="AA5310" s="45">
        <v>4217175211</v>
      </c>
    </row>
    <row r="5311" spans="1:27" ht="78.75">
      <c r="A5311" s="475" t="s">
        <v>31033</v>
      </c>
      <c r="B5311" s="1190" t="s">
        <v>20611</v>
      </c>
      <c r="C5311" s="45" t="s">
        <v>20575</v>
      </c>
      <c r="D5311" s="45" t="s">
        <v>261</v>
      </c>
      <c r="E5311" s="45" t="s">
        <v>20618</v>
      </c>
      <c r="F5311" s="45" t="s">
        <v>642</v>
      </c>
      <c r="G5311" s="45" t="s">
        <v>10248</v>
      </c>
      <c r="H5311" s="45" t="s">
        <v>20619</v>
      </c>
      <c r="I5311" s="45" t="s">
        <v>8333</v>
      </c>
      <c r="J5311" s="45" t="s">
        <v>15</v>
      </c>
      <c r="K5311" s="118">
        <v>3</v>
      </c>
      <c r="L5311" s="118">
        <v>0</v>
      </c>
      <c r="M5311" s="117">
        <v>360000</v>
      </c>
      <c r="N5311" s="117">
        <v>31800</v>
      </c>
      <c r="O5311" s="117">
        <f t="shared" si="178"/>
        <v>328200</v>
      </c>
      <c r="P5311" s="988">
        <f t="shared" ref="P5311:P5353" si="179">O5311/M5311%</f>
        <v>91.166666666666671</v>
      </c>
      <c r="Q5311" s="420" t="s">
        <v>20620</v>
      </c>
      <c r="R5311" s="45" t="s">
        <v>2243</v>
      </c>
      <c r="S5311" s="45" t="s">
        <v>19836</v>
      </c>
      <c r="T5311" s="45" t="s">
        <v>645</v>
      </c>
      <c r="U5311" s="117"/>
      <c r="V5311" s="45" t="s">
        <v>857</v>
      </c>
      <c r="W5311" s="45" t="s">
        <v>6107</v>
      </c>
      <c r="X5311" s="45" t="s">
        <v>20621</v>
      </c>
      <c r="Y5311" s="117">
        <v>31800</v>
      </c>
      <c r="Z5311" s="420" t="s">
        <v>20620</v>
      </c>
      <c r="AA5311" s="45" t="s">
        <v>2243</v>
      </c>
    </row>
    <row r="5312" spans="1:27" ht="78.75">
      <c r="A5312" s="475" t="s">
        <v>31034</v>
      </c>
      <c r="B5312" s="1190" t="s">
        <v>20611</v>
      </c>
      <c r="C5312" s="45" t="s">
        <v>20575</v>
      </c>
      <c r="D5312" s="45" t="s">
        <v>261</v>
      </c>
      <c r="E5312" s="45" t="s">
        <v>20622</v>
      </c>
      <c r="F5312" s="45" t="s">
        <v>642</v>
      </c>
      <c r="G5312" s="45" t="s">
        <v>10248</v>
      </c>
      <c r="H5312" s="45" t="s">
        <v>20623</v>
      </c>
      <c r="I5312" s="45" t="s">
        <v>8333</v>
      </c>
      <c r="J5312" s="45" t="s">
        <v>131</v>
      </c>
      <c r="K5312" s="118">
        <v>9</v>
      </c>
      <c r="L5312" s="118">
        <v>0</v>
      </c>
      <c r="M5312" s="117">
        <v>264000</v>
      </c>
      <c r="N5312" s="117">
        <v>84000</v>
      </c>
      <c r="O5312" s="117">
        <f t="shared" si="178"/>
        <v>180000</v>
      </c>
      <c r="P5312" s="988">
        <f t="shared" si="179"/>
        <v>68.181818181818187</v>
      </c>
      <c r="Q5312" s="117" t="s">
        <v>2258</v>
      </c>
      <c r="R5312" s="45" t="s">
        <v>2259</v>
      </c>
      <c r="S5312" s="117" t="s">
        <v>20624</v>
      </c>
      <c r="T5312" s="45" t="s">
        <v>845</v>
      </c>
      <c r="U5312" s="117"/>
      <c r="V5312" s="45" t="s">
        <v>857</v>
      </c>
      <c r="W5312" s="45" t="s">
        <v>857</v>
      </c>
      <c r="X5312" s="45" t="s">
        <v>20625</v>
      </c>
      <c r="Y5312" s="117">
        <v>84000</v>
      </c>
      <c r="Z5312" s="117" t="s">
        <v>2258</v>
      </c>
      <c r="AA5312" s="45" t="s">
        <v>2259</v>
      </c>
    </row>
    <row r="5313" spans="1:27" ht="56.25">
      <c r="A5313" s="475" t="s">
        <v>31035</v>
      </c>
      <c r="B5313" s="1190" t="s">
        <v>20611</v>
      </c>
      <c r="C5313" s="45" t="s">
        <v>20575</v>
      </c>
      <c r="D5313" s="45" t="s">
        <v>261</v>
      </c>
      <c r="E5313" s="45" t="s">
        <v>20626</v>
      </c>
      <c r="F5313" s="45" t="s">
        <v>9696</v>
      </c>
      <c r="G5313" s="45" t="s">
        <v>850</v>
      </c>
      <c r="H5313" s="45" t="s">
        <v>20627</v>
      </c>
      <c r="I5313" s="45" t="s">
        <v>8333</v>
      </c>
      <c r="J5313" s="45" t="s">
        <v>15</v>
      </c>
      <c r="K5313" s="118">
        <v>3</v>
      </c>
      <c r="L5313" s="118">
        <v>0</v>
      </c>
      <c r="M5313" s="117">
        <v>1200000</v>
      </c>
      <c r="N5313" s="117">
        <v>1058000</v>
      </c>
      <c r="O5313" s="117">
        <f t="shared" si="178"/>
        <v>142000</v>
      </c>
      <c r="P5313" s="988">
        <f t="shared" si="179"/>
        <v>11.833333333333334</v>
      </c>
      <c r="Q5313" s="420" t="s">
        <v>20628</v>
      </c>
      <c r="R5313" s="45" t="s">
        <v>20629</v>
      </c>
      <c r="S5313" s="117" t="s">
        <v>20630</v>
      </c>
      <c r="T5313" s="45" t="s">
        <v>645</v>
      </c>
      <c r="U5313" s="117"/>
      <c r="V5313" s="45" t="s">
        <v>857</v>
      </c>
      <c r="W5313" s="45" t="s">
        <v>857</v>
      </c>
      <c r="X5313" s="45" t="s">
        <v>20631</v>
      </c>
      <c r="Y5313" s="117">
        <v>1058000</v>
      </c>
      <c r="Z5313" s="420" t="s">
        <v>20628</v>
      </c>
      <c r="AA5313" s="45" t="s">
        <v>20629</v>
      </c>
    </row>
    <row r="5314" spans="1:27" ht="45">
      <c r="A5314" s="475" t="s">
        <v>31036</v>
      </c>
      <c r="B5314" s="1190" t="s">
        <v>20611</v>
      </c>
      <c r="C5314" s="45" t="s">
        <v>20575</v>
      </c>
      <c r="D5314" s="45" t="s">
        <v>20612</v>
      </c>
      <c r="E5314" s="45" t="s">
        <v>20632</v>
      </c>
      <c r="F5314" s="45" t="s">
        <v>844</v>
      </c>
      <c r="G5314" s="45" t="s">
        <v>850</v>
      </c>
      <c r="H5314" s="45" t="s">
        <v>20633</v>
      </c>
      <c r="I5314" s="45" t="s">
        <v>19534</v>
      </c>
      <c r="J5314" s="45" t="s">
        <v>10</v>
      </c>
      <c r="K5314" s="118">
        <v>1</v>
      </c>
      <c r="L5314" s="118">
        <v>0</v>
      </c>
      <c r="M5314" s="117">
        <v>191465</v>
      </c>
      <c r="N5314" s="117">
        <v>190100</v>
      </c>
      <c r="O5314" s="117">
        <f t="shared" si="178"/>
        <v>1365</v>
      </c>
      <c r="P5314" s="988">
        <f t="shared" si="179"/>
        <v>0.7129240331131016</v>
      </c>
      <c r="Q5314" s="117" t="s">
        <v>19310</v>
      </c>
      <c r="R5314" s="45" t="s">
        <v>16034</v>
      </c>
      <c r="S5314" s="117" t="s">
        <v>20634</v>
      </c>
      <c r="T5314" s="45" t="s">
        <v>1508</v>
      </c>
      <c r="U5314" s="117"/>
      <c r="V5314" s="45" t="s">
        <v>1021</v>
      </c>
      <c r="W5314" s="45" t="s">
        <v>857</v>
      </c>
      <c r="X5314" s="45" t="s">
        <v>20635</v>
      </c>
      <c r="Y5314" s="117">
        <v>190100</v>
      </c>
      <c r="Z5314" s="117" t="s">
        <v>19310</v>
      </c>
      <c r="AA5314" s="45" t="s">
        <v>16034</v>
      </c>
    </row>
    <row r="5315" spans="1:27" ht="78.75">
      <c r="A5315" s="475" t="s">
        <v>31037</v>
      </c>
      <c r="B5315" s="1190" t="s">
        <v>20611</v>
      </c>
      <c r="C5315" s="45" t="s">
        <v>20575</v>
      </c>
      <c r="D5315" s="45" t="s">
        <v>261</v>
      </c>
      <c r="E5315" s="45" t="s">
        <v>15882</v>
      </c>
      <c r="F5315" s="45" t="s">
        <v>9696</v>
      </c>
      <c r="G5315" s="45" t="s">
        <v>850</v>
      </c>
      <c r="H5315" s="45" t="s">
        <v>20636</v>
      </c>
      <c r="I5315" s="45" t="s">
        <v>15885</v>
      </c>
      <c r="J5315" s="45" t="s">
        <v>11</v>
      </c>
      <c r="K5315" s="118">
        <v>2</v>
      </c>
      <c r="L5315" s="118">
        <v>0</v>
      </c>
      <c r="M5315" s="117">
        <v>912240</v>
      </c>
      <c r="N5315" s="117">
        <v>688741.2</v>
      </c>
      <c r="O5315" s="117">
        <f t="shared" si="178"/>
        <v>223498.80000000005</v>
      </c>
      <c r="P5315" s="988">
        <f t="shared" si="179"/>
        <v>24.500000000000007</v>
      </c>
      <c r="Q5315" s="117" t="s">
        <v>20637</v>
      </c>
      <c r="R5315" s="45" t="s">
        <v>20638</v>
      </c>
      <c r="S5315" s="117" t="s">
        <v>20639</v>
      </c>
      <c r="T5315" s="45" t="s">
        <v>1026</v>
      </c>
      <c r="U5315" s="117"/>
      <c r="V5315" s="45" t="s">
        <v>1021</v>
      </c>
      <c r="W5315" s="45" t="s">
        <v>857</v>
      </c>
      <c r="X5315" s="45" t="s">
        <v>20640</v>
      </c>
      <c r="Y5315" s="117">
        <v>688741.2</v>
      </c>
      <c r="Z5315" s="117" t="s">
        <v>20637</v>
      </c>
      <c r="AA5315" s="45" t="s">
        <v>20638</v>
      </c>
    </row>
    <row r="5316" spans="1:27" ht="56.25">
      <c r="A5316" s="475" t="s">
        <v>31038</v>
      </c>
      <c r="B5316" s="1190" t="s">
        <v>20611</v>
      </c>
      <c r="C5316" s="45" t="s">
        <v>20575</v>
      </c>
      <c r="D5316" s="45" t="s">
        <v>261</v>
      </c>
      <c r="E5316" s="45" t="s">
        <v>20641</v>
      </c>
      <c r="F5316" s="45" t="s">
        <v>9696</v>
      </c>
      <c r="G5316" s="45" t="s">
        <v>1911</v>
      </c>
      <c r="H5316" s="45" t="s">
        <v>20642</v>
      </c>
      <c r="I5316" s="45" t="s">
        <v>20643</v>
      </c>
      <c r="J5316" s="45" t="s">
        <v>11</v>
      </c>
      <c r="K5316" s="118">
        <v>2</v>
      </c>
      <c r="L5316" s="118">
        <v>0</v>
      </c>
      <c r="M5316" s="117">
        <v>448605</v>
      </c>
      <c r="N5316" s="117">
        <v>446355</v>
      </c>
      <c r="O5316" s="117">
        <f t="shared" si="178"/>
        <v>2250</v>
      </c>
      <c r="P5316" s="988">
        <f t="shared" si="179"/>
        <v>0.50155481994181961</v>
      </c>
      <c r="Q5316" s="117" t="s">
        <v>970</v>
      </c>
      <c r="R5316" s="45" t="s">
        <v>20644</v>
      </c>
      <c r="S5316" s="117" t="s">
        <v>20645</v>
      </c>
      <c r="T5316" s="45" t="s">
        <v>1068</v>
      </c>
      <c r="U5316" s="117"/>
      <c r="V5316" s="45" t="s">
        <v>1185</v>
      </c>
      <c r="W5316" s="45" t="s">
        <v>1231</v>
      </c>
      <c r="X5316" s="45" t="s">
        <v>20646</v>
      </c>
      <c r="Y5316" s="117">
        <v>446355</v>
      </c>
      <c r="Z5316" s="117" t="s">
        <v>970</v>
      </c>
      <c r="AA5316" s="45" t="s">
        <v>20644</v>
      </c>
    </row>
    <row r="5317" spans="1:27" ht="33.75">
      <c r="A5317" s="475" t="s">
        <v>31039</v>
      </c>
      <c r="B5317" s="1190" t="s">
        <v>20611</v>
      </c>
      <c r="C5317" s="45" t="s">
        <v>20575</v>
      </c>
      <c r="D5317" s="45" t="s">
        <v>20612</v>
      </c>
      <c r="E5317" s="45" t="s">
        <v>20647</v>
      </c>
      <c r="F5317" s="45" t="s">
        <v>1014</v>
      </c>
      <c r="G5317" s="45" t="s">
        <v>1026</v>
      </c>
      <c r="H5317" s="45" t="s">
        <v>20648</v>
      </c>
      <c r="I5317" s="880" t="s">
        <v>14219</v>
      </c>
      <c r="J5317" s="45" t="s">
        <v>10</v>
      </c>
      <c r="K5317" s="45" t="s">
        <v>10</v>
      </c>
      <c r="L5317" s="45" t="s">
        <v>3029</v>
      </c>
      <c r="M5317" s="275" t="s">
        <v>20649</v>
      </c>
      <c r="N5317" s="275" t="s">
        <v>20649</v>
      </c>
      <c r="O5317" s="275">
        <f>M5317-N5317</f>
        <v>0</v>
      </c>
      <c r="P5317" s="988">
        <f t="shared" si="179"/>
        <v>0</v>
      </c>
      <c r="Q5317" s="420" t="s">
        <v>20650</v>
      </c>
      <c r="R5317" s="45" t="s">
        <v>20651</v>
      </c>
      <c r="S5317" s="45" t="s">
        <v>20652</v>
      </c>
      <c r="T5317" s="45" t="s">
        <v>693</v>
      </c>
      <c r="U5317" s="45"/>
      <c r="V5317" s="45" t="s">
        <v>1202</v>
      </c>
      <c r="W5317" s="45" t="s">
        <v>20653</v>
      </c>
      <c r="X5317" s="45" t="s">
        <v>20654</v>
      </c>
      <c r="Y5317" s="276">
        <v>636656.16</v>
      </c>
      <c r="Z5317" s="420" t="s">
        <v>20650</v>
      </c>
      <c r="AA5317" s="45" t="s">
        <v>20651</v>
      </c>
    </row>
    <row r="5318" spans="1:27" ht="45">
      <c r="A5318" s="475" t="s">
        <v>31040</v>
      </c>
      <c r="B5318" s="1190" t="s">
        <v>20611</v>
      </c>
      <c r="C5318" s="45" t="s">
        <v>20575</v>
      </c>
      <c r="D5318" s="45" t="s">
        <v>20612</v>
      </c>
      <c r="E5318" s="45" t="s">
        <v>20655</v>
      </c>
      <c r="F5318" s="45" t="s">
        <v>1014</v>
      </c>
      <c r="G5318" s="45" t="s">
        <v>854</v>
      </c>
      <c r="H5318" s="45" t="s">
        <v>20656</v>
      </c>
      <c r="I5318" s="45" t="s">
        <v>16473</v>
      </c>
      <c r="J5318" s="45" t="s">
        <v>10</v>
      </c>
      <c r="K5318" s="45" t="s">
        <v>10</v>
      </c>
      <c r="L5318" s="45" t="s">
        <v>3029</v>
      </c>
      <c r="M5318" s="117" t="s">
        <v>20657</v>
      </c>
      <c r="N5318" s="117" t="s">
        <v>20657</v>
      </c>
      <c r="O5318" s="275">
        <f t="shared" ref="O5318:O5353" si="180">M5318-N5318</f>
        <v>0</v>
      </c>
      <c r="P5318" s="988">
        <f t="shared" si="179"/>
        <v>0</v>
      </c>
      <c r="Q5318" s="420" t="s">
        <v>19310</v>
      </c>
      <c r="R5318" s="45" t="s">
        <v>16034</v>
      </c>
      <c r="S5318" s="989" t="s">
        <v>20658</v>
      </c>
      <c r="T5318" s="45" t="s">
        <v>1185</v>
      </c>
      <c r="U5318" s="45"/>
      <c r="V5318" s="45" t="s">
        <v>6737</v>
      </c>
      <c r="W5318" s="45" t="s">
        <v>1400</v>
      </c>
      <c r="X5318" s="45" t="s">
        <v>20659</v>
      </c>
      <c r="Y5318" s="276">
        <v>22120</v>
      </c>
      <c r="Z5318" s="420" t="s">
        <v>19310</v>
      </c>
      <c r="AA5318" s="45" t="s">
        <v>16034</v>
      </c>
    </row>
    <row r="5319" spans="1:27" ht="67.5">
      <c r="A5319" s="475" t="s">
        <v>31041</v>
      </c>
      <c r="B5319" s="1190" t="s">
        <v>20611</v>
      </c>
      <c r="C5319" s="45" t="s">
        <v>20575</v>
      </c>
      <c r="D5319" s="45" t="s">
        <v>261</v>
      </c>
      <c r="E5319" s="45" t="s">
        <v>20660</v>
      </c>
      <c r="F5319" s="45" t="s">
        <v>1014</v>
      </c>
      <c r="G5319" s="45" t="s">
        <v>1225</v>
      </c>
      <c r="H5319" s="45" t="s">
        <v>20661</v>
      </c>
      <c r="I5319" s="880" t="s">
        <v>20662</v>
      </c>
      <c r="J5319" s="45" t="s">
        <v>34</v>
      </c>
      <c r="K5319" s="45" t="s">
        <v>16</v>
      </c>
      <c r="L5319" s="45" t="s">
        <v>10</v>
      </c>
      <c r="M5319" s="275">
        <v>319670</v>
      </c>
      <c r="N5319" s="275">
        <v>190203.65</v>
      </c>
      <c r="O5319" s="275">
        <f t="shared" si="180"/>
        <v>129466.35</v>
      </c>
      <c r="P5319" s="988">
        <f t="shared" si="179"/>
        <v>40.500000000000007</v>
      </c>
      <c r="Q5319" s="420" t="s">
        <v>20663</v>
      </c>
      <c r="R5319" s="45" t="s">
        <v>20664</v>
      </c>
      <c r="S5319" s="989" t="s">
        <v>20665</v>
      </c>
      <c r="T5319" s="45" t="s">
        <v>1202</v>
      </c>
      <c r="U5319" s="45"/>
      <c r="V5319" s="45" t="s">
        <v>858</v>
      </c>
      <c r="W5319" s="45" t="s">
        <v>1194</v>
      </c>
      <c r="X5319" s="45" t="s">
        <v>20666</v>
      </c>
      <c r="Y5319" s="275">
        <v>190203.65</v>
      </c>
      <c r="Z5319" s="420" t="s">
        <v>20663</v>
      </c>
      <c r="AA5319" s="45" t="s">
        <v>20664</v>
      </c>
    </row>
    <row r="5320" spans="1:27" ht="33.75">
      <c r="A5320" s="475" t="s">
        <v>31042</v>
      </c>
      <c r="B5320" s="1190" t="s">
        <v>20611</v>
      </c>
      <c r="C5320" s="45" t="s">
        <v>20575</v>
      </c>
      <c r="D5320" s="45" t="s">
        <v>261</v>
      </c>
      <c r="E5320" s="45" t="s">
        <v>20667</v>
      </c>
      <c r="F5320" s="45" t="s">
        <v>1014</v>
      </c>
      <c r="G5320" s="45" t="s">
        <v>1225</v>
      </c>
      <c r="H5320" s="45" t="s">
        <v>20668</v>
      </c>
      <c r="I5320" s="880" t="s">
        <v>20669</v>
      </c>
      <c r="J5320" s="45" t="s">
        <v>15</v>
      </c>
      <c r="K5320" s="45" t="s">
        <v>15</v>
      </c>
      <c r="L5320" s="45" t="s">
        <v>3029</v>
      </c>
      <c r="M5320" s="275">
        <v>648000</v>
      </c>
      <c r="N5320" s="275">
        <v>374760</v>
      </c>
      <c r="O5320" s="275">
        <f t="shared" si="180"/>
        <v>273240</v>
      </c>
      <c r="P5320" s="988">
        <f t="shared" si="179"/>
        <v>42.166666666666664</v>
      </c>
      <c r="Q5320" s="420" t="s">
        <v>3012</v>
      </c>
      <c r="R5320" s="45" t="s">
        <v>3013</v>
      </c>
      <c r="S5320" s="989" t="s">
        <v>20670</v>
      </c>
      <c r="T5320" s="45" t="s">
        <v>1244</v>
      </c>
      <c r="U5320" s="45"/>
      <c r="V5320" s="45" t="s">
        <v>858</v>
      </c>
      <c r="W5320" s="45" t="s">
        <v>1194</v>
      </c>
      <c r="X5320" s="45" t="s">
        <v>20671</v>
      </c>
      <c r="Y5320" s="275">
        <v>374760</v>
      </c>
      <c r="Z5320" s="420" t="s">
        <v>3012</v>
      </c>
      <c r="AA5320" s="45" t="s">
        <v>3013</v>
      </c>
    </row>
    <row r="5321" spans="1:27" ht="90">
      <c r="A5321" s="475" t="s">
        <v>31043</v>
      </c>
      <c r="B5321" s="1190" t="s">
        <v>20611</v>
      </c>
      <c r="C5321" s="45" t="s">
        <v>20575</v>
      </c>
      <c r="D5321" s="45" t="s">
        <v>261</v>
      </c>
      <c r="E5321" s="45" t="s">
        <v>20672</v>
      </c>
      <c r="F5321" s="45" t="s">
        <v>1014</v>
      </c>
      <c r="G5321" s="45" t="s">
        <v>1068</v>
      </c>
      <c r="H5321" s="45" t="s">
        <v>20673</v>
      </c>
      <c r="I5321" s="880" t="s">
        <v>16643</v>
      </c>
      <c r="J5321" s="45" t="s">
        <v>11</v>
      </c>
      <c r="K5321" s="45" t="s">
        <v>11</v>
      </c>
      <c r="L5321" s="45" t="s">
        <v>3029</v>
      </c>
      <c r="M5321" s="275">
        <v>348000</v>
      </c>
      <c r="N5321" s="275">
        <v>175200</v>
      </c>
      <c r="O5321" s="275">
        <f t="shared" si="180"/>
        <v>172800</v>
      </c>
      <c r="P5321" s="988">
        <f t="shared" si="179"/>
        <v>49.655172413793103</v>
      </c>
      <c r="Q5321" s="420" t="s">
        <v>20674</v>
      </c>
      <c r="R5321" s="990" t="s">
        <v>15209</v>
      </c>
      <c r="S5321" s="991" t="s">
        <v>20675</v>
      </c>
      <c r="T5321" s="45" t="s">
        <v>6737</v>
      </c>
      <c r="U5321" s="45"/>
      <c r="V5321" s="45" t="s">
        <v>858</v>
      </c>
      <c r="W5321" s="45" t="s">
        <v>1539</v>
      </c>
      <c r="X5321" s="45" t="s">
        <v>20676</v>
      </c>
      <c r="Y5321" s="275">
        <v>175200</v>
      </c>
      <c r="Z5321" s="420" t="s">
        <v>20674</v>
      </c>
      <c r="AA5321" s="990" t="s">
        <v>15209</v>
      </c>
    </row>
    <row r="5322" spans="1:27" ht="101.25">
      <c r="A5322" s="475" t="s">
        <v>31044</v>
      </c>
      <c r="B5322" s="1190" t="s">
        <v>20611</v>
      </c>
      <c r="C5322" s="45" t="s">
        <v>20575</v>
      </c>
      <c r="D5322" s="45" t="s">
        <v>261</v>
      </c>
      <c r="E5322" s="45" t="s">
        <v>556</v>
      </c>
      <c r="F5322" s="45" t="s">
        <v>1014</v>
      </c>
      <c r="G5322" s="45" t="s">
        <v>693</v>
      </c>
      <c r="H5322" s="45" t="s">
        <v>20677</v>
      </c>
      <c r="I5322" s="880" t="s">
        <v>582</v>
      </c>
      <c r="J5322" s="45" t="s">
        <v>16</v>
      </c>
      <c r="K5322" s="45" t="s">
        <v>16</v>
      </c>
      <c r="L5322" s="45" t="s">
        <v>3029</v>
      </c>
      <c r="M5322" s="275">
        <v>331800</v>
      </c>
      <c r="N5322" s="275">
        <v>173387</v>
      </c>
      <c r="O5322" s="275">
        <f t="shared" si="180"/>
        <v>158413</v>
      </c>
      <c r="P5322" s="988">
        <f t="shared" si="179"/>
        <v>47.743520192887281</v>
      </c>
      <c r="Q5322" s="420" t="s">
        <v>18462</v>
      </c>
      <c r="R5322" s="45" t="s">
        <v>15247</v>
      </c>
      <c r="S5322" s="989" t="s">
        <v>20678</v>
      </c>
      <c r="T5322" s="45" t="s">
        <v>1193</v>
      </c>
      <c r="U5322" s="45"/>
      <c r="V5322" s="45" t="s">
        <v>1194</v>
      </c>
      <c r="W5322" s="45" t="s">
        <v>20679</v>
      </c>
      <c r="X5322" s="45" t="s">
        <v>20680</v>
      </c>
      <c r="Y5322" s="275">
        <v>173387</v>
      </c>
      <c r="Z5322" s="420" t="s">
        <v>18462</v>
      </c>
      <c r="AA5322" s="45" t="s">
        <v>15247</v>
      </c>
    </row>
    <row r="5323" spans="1:27" ht="67.5">
      <c r="A5323" s="475" t="s">
        <v>31045</v>
      </c>
      <c r="B5323" s="1190" t="s">
        <v>20611</v>
      </c>
      <c r="C5323" s="45" t="s">
        <v>20575</v>
      </c>
      <c r="D5323" s="45" t="s">
        <v>20612</v>
      </c>
      <c r="E5323" s="45" t="s">
        <v>20681</v>
      </c>
      <c r="F5323" s="45" t="s">
        <v>1014</v>
      </c>
      <c r="G5323" s="45" t="s">
        <v>693</v>
      </c>
      <c r="H5323" s="45" t="s">
        <v>20682</v>
      </c>
      <c r="I5323" s="880" t="s">
        <v>13986</v>
      </c>
      <c r="J5323" s="45" t="s">
        <v>10</v>
      </c>
      <c r="K5323" s="45" t="s">
        <v>10</v>
      </c>
      <c r="L5323" s="45" t="s">
        <v>3029</v>
      </c>
      <c r="M5323" s="275">
        <v>363056</v>
      </c>
      <c r="N5323" s="275">
        <v>360676.8</v>
      </c>
      <c r="O5323" s="275">
        <f t="shared" si="180"/>
        <v>2379.2000000000116</v>
      </c>
      <c r="P5323" s="988">
        <f t="shared" si="179"/>
        <v>0.65532590013662129</v>
      </c>
      <c r="Q5323" s="420" t="s">
        <v>20683</v>
      </c>
      <c r="R5323" s="45" t="s">
        <v>20684</v>
      </c>
      <c r="S5323" s="989" t="s">
        <v>20685</v>
      </c>
      <c r="T5323" s="45" t="s">
        <v>1203</v>
      </c>
      <c r="U5323" s="45"/>
      <c r="V5323" s="45" t="s">
        <v>858</v>
      </c>
      <c r="W5323" s="45" t="s">
        <v>1539</v>
      </c>
      <c r="X5323" s="45" t="s">
        <v>20686</v>
      </c>
      <c r="Y5323" s="275">
        <v>360676.8</v>
      </c>
      <c r="Z5323" s="420" t="s">
        <v>20683</v>
      </c>
      <c r="AA5323" s="45" t="s">
        <v>20684</v>
      </c>
    </row>
    <row r="5324" spans="1:27" ht="112.5">
      <c r="A5324" s="475" t="s">
        <v>31046</v>
      </c>
      <c r="B5324" s="1190" t="s">
        <v>20611</v>
      </c>
      <c r="C5324" s="45" t="s">
        <v>20575</v>
      </c>
      <c r="D5324" s="45" t="s">
        <v>261</v>
      </c>
      <c r="E5324" s="45" t="s">
        <v>20687</v>
      </c>
      <c r="F5324" s="45" t="s">
        <v>1014</v>
      </c>
      <c r="G5324" s="45" t="s">
        <v>1027</v>
      </c>
      <c r="H5324" s="45" t="s">
        <v>20688</v>
      </c>
      <c r="I5324" s="880" t="s">
        <v>14794</v>
      </c>
      <c r="J5324" s="45" t="s">
        <v>11</v>
      </c>
      <c r="K5324" s="45" t="s">
        <v>11</v>
      </c>
      <c r="L5324" s="45" t="s">
        <v>3029</v>
      </c>
      <c r="M5324" s="275">
        <v>337673</v>
      </c>
      <c r="N5324" s="275">
        <v>275203.19</v>
      </c>
      <c r="O5324" s="275">
        <f t="shared" si="180"/>
        <v>62469.81</v>
      </c>
      <c r="P5324" s="988">
        <f t="shared" si="179"/>
        <v>18.500090324070921</v>
      </c>
      <c r="Q5324" s="420" t="s">
        <v>20689</v>
      </c>
      <c r="R5324" s="45" t="s">
        <v>20690</v>
      </c>
      <c r="S5324" s="989" t="s">
        <v>20691</v>
      </c>
      <c r="T5324" s="45" t="s">
        <v>678</v>
      </c>
      <c r="U5324" s="45"/>
      <c r="V5324" s="45" t="s">
        <v>10330</v>
      </c>
      <c r="W5324" s="45" t="s">
        <v>1539</v>
      </c>
      <c r="X5324" s="45" t="s">
        <v>20692</v>
      </c>
      <c r="Y5324" s="275">
        <v>275203.19</v>
      </c>
      <c r="Z5324" s="420" t="s">
        <v>20689</v>
      </c>
      <c r="AA5324" s="45" t="s">
        <v>20690</v>
      </c>
    </row>
    <row r="5325" spans="1:27" ht="101.25">
      <c r="A5325" s="475" t="s">
        <v>31047</v>
      </c>
      <c r="B5325" s="1190" t="s">
        <v>20611</v>
      </c>
      <c r="C5325" s="45" t="s">
        <v>20575</v>
      </c>
      <c r="D5325" s="45" t="s">
        <v>20612</v>
      </c>
      <c r="E5325" s="45" t="s">
        <v>20693</v>
      </c>
      <c r="F5325" s="45" t="s">
        <v>645</v>
      </c>
      <c r="G5325" s="45" t="s">
        <v>1252</v>
      </c>
      <c r="H5325" s="45" t="s">
        <v>20694</v>
      </c>
      <c r="I5325" s="880" t="s">
        <v>20695</v>
      </c>
      <c r="J5325" s="45" t="s">
        <v>10</v>
      </c>
      <c r="K5325" s="45" t="s">
        <v>10</v>
      </c>
      <c r="L5325" s="45" t="s">
        <v>3029</v>
      </c>
      <c r="M5325" s="275">
        <v>40260</v>
      </c>
      <c r="N5325" s="275">
        <v>40260</v>
      </c>
      <c r="O5325" s="275">
        <f t="shared" si="180"/>
        <v>0</v>
      </c>
      <c r="P5325" s="988">
        <f t="shared" si="179"/>
        <v>0</v>
      </c>
      <c r="Q5325" s="420" t="s">
        <v>20696</v>
      </c>
      <c r="R5325" s="45" t="s">
        <v>20697</v>
      </c>
      <c r="S5325" s="989" t="s">
        <v>20698</v>
      </c>
      <c r="T5325" s="45" t="s">
        <v>680</v>
      </c>
      <c r="U5325" s="45"/>
      <c r="V5325" s="45" t="s">
        <v>20699</v>
      </c>
      <c r="W5325" s="45" t="s">
        <v>1539</v>
      </c>
      <c r="X5325" s="45" t="s">
        <v>20700</v>
      </c>
      <c r="Y5325" s="275">
        <v>40260</v>
      </c>
      <c r="Z5325" s="420" t="s">
        <v>20696</v>
      </c>
      <c r="AA5325" s="45" t="s">
        <v>20697</v>
      </c>
    </row>
    <row r="5326" spans="1:27" ht="123.75">
      <c r="A5326" s="475" t="s">
        <v>31048</v>
      </c>
      <c r="B5326" s="1190" t="s">
        <v>20611</v>
      </c>
      <c r="C5326" s="45" t="s">
        <v>20575</v>
      </c>
      <c r="D5326" s="45" t="s">
        <v>20612</v>
      </c>
      <c r="E5326" s="420" t="s">
        <v>20701</v>
      </c>
      <c r="F5326" s="45" t="s">
        <v>645</v>
      </c>
      <c r="G5326" s="45" t="s">
        <v>1203</v>
      </c>
      <c r="H5326" s="45" t="s">
        <v>20702</v>
      </c>
      <c r="I5326" s="880" t="s">
        <v>16643</v>
      </c>
      <c r="J5326" s="45" t="s">
        <v>10</v>
      </c>
      <c r="K5326" s="45" t="s">
        <v>10</v>
      </c>
      <c r="L5326" s="45" t="s">
        <v>3029</v>
      </c>
      <c r="M5326" s="275">
        <v>24500</v>
      </c>
      <c r="N5326" s="275">
        <v>24500</v>
      </c>
      <c r="O5326" s="275">
        <f t="shared" si="180"/>
        <v>0</v>
      </c>
      <c r="P5326" s="988">
        <f t="shared" si="179"/>
        <v>0</v>
      </c>
      <c r="Q5326" s="420" t="s">
        <v>13868</v>
      </c>
      <c r="R5326" s="45" t="s">
        <v>15837</v>
      </c>
      <c r="S5326" s="989" t="s">
        <v>20703</v>
      </c>
      <c r="T5326" s="45" t="s">
        <v>679</v>
      </c>
      <c r="U5326" s="45"/>
      <c r="V5326" s="45" t="s">
        <v>20699</v>
      </c>
      <c r="W5326" s="45" t="s">
        <v>1539</v>
      </c>
      <c r="X5326" s="45" t="s">
        <v>20704</v>
      </c>
      <c r="Y5326" s="275">
        <v>24500</v>
      </c>
      <c r="Z5326" s="420" t="s">
        <v>13868</v>
      </c>
      <c r="AA5326" s="45" t="s">
        <v>15837</v>
      </c>
    </row>
    <row r="5327" spans="1:27" ht="67.5">
      <c r="A5327" s="475" t="s">
        <v>31049</v>
      </c>
      <c r="B5327" s="1190" t="s">
        <v>20611</v>
      </c>
      <c r="C5327" s="45" t="s">
        <v>20575</v>
      </c>
      <c r="D5327" s="45" t="s">
        <v>261</v>
      </c>
      <c r="E5327" s="420" t="s">
        <v>20705</v>
      </c>
      <c r="F5327" s="45" t="s">
        <v>20706</v>
      </c>
      <c r="G5327" s="45" t="s">
        <v>6737</v>
      </c>
      <c r="H5327" s="45" t="s">
        <v>20707</v>
      </c>
      <c r="I5327" s="880" t="s">
        <v>13851</v>
      </c>
      <c r="J5327" s="45" t="s">
        <v>313</v>
      </c>
      <c r="K5327" s="45" t="s">
        <v>313</v>
      </c>
      <c r="L5327" s="45" t="s">
        <v>3029</v>
      </c>
      <c r="M5327" s="275">
        <v>306660</v>
      </c>
      <c r="N5327" s="275">
        <v>170734</v>
      </c>
      <c r="O5327" s="275">
        <f t="shared" si="180"/>
        <v>135926</v>
      </c>
      <c r="P5327" s="988">
        <f t="shared" si="179"/>
        <v>44.324659231722428</v>
      </c>
      <c r="Q5327" s="420" t="s">
        <v>20708</v>
      </c>
      <c r="R5327" s="45" t="s">
        <v>20709</v>
      </c>
      <c r="S5327" s="989" t="s">
        <v>20710</v>
      </c>
      <c r="T5327" s="45" t="s">
        <v>6157</v>
      </c>
      <c r="U5327" s="45"/>
      <c r="V5327" s="45" t="s">
        <v>1404</v>
      </c>
      <c r="W5327" s="45" t="s">
        <v>1404</v>
      </c>
      <c r="X5327" s="45" t="s">
        <v>20711</v>
      </c>
      <c r="Y5327" s="275">
        <v>170734</v>
      </c>
      <c r="Z5327" s="420" t="s">
        <v>20708</v>
      </c>
      <c r="AA5327" s="45" t="s">
        <v>20709</v>
      </c>
    </row>
    <row r="5328" spans="1:27" ht="112.5">
      <c r="A5328" s="475" t="s">
        <v>31050</v>
      </c>
      <c r="B5328" s="1190" t="s">
        <v>20611</v>
      </c>
      <c r="C5328" s="45" t="s">
        <v>20575</v>
      </c>
      <c r="D5328" s="45" t="s">
        <v>261</v>
      </c>
      <c r="E5328" s="420" t="s">
        <v>20712</v>
      </c>
      <c r="F5328" s="45" t="s">
        <v>645</v>
      </c>
      <c r="G5328" s="45" t="s">
        <v>1400</v>
      </c>
      <c r="H5328" s="45" t="s">
        <v>20713</v>
      </c>
      <c r="I5328" s="880" t="s">
        <v>13851</v>
      </c>
      <c r="J5328" s="45" t="s">
        <v>15</v>
      </c>
      <c r="K5328" s="45" t="s">
        <v>15</v>
      </c>
      <c r="L5328" s="45" t="s">
        <v>3029</v>
      </c>
      <c r="M5328" s="275">
        <v>412214.4</v>
      </c>
      <c r="N5328" s="275">
        <v>265867.40000000002</v>
      </c>
      <c r="O5328" s="275">
        <f t="shared" si="180"/>
        <v>146347</v>
      </c>
      <c r="P5328" s="988">
        <f t="shared" si="179"/>
        <v>35.502641343921994</v>
      </c>
      <c r="Q5328" s="420" t="s">
        <v>19626</v>
      </c>
      <c r="R5328" s="45" t="s">
        <v>15475</v>
      </c>
      <c r="S5328" s="989" t="s">
        <v>20714</v>
      </c>
      <c r="T5328" s="45" t="s">
        <v>1539</v>
      </c>
      <c r="U5328" s="45"/>
      <c r="V5328" s="45" t="s">
        <v>859</v>
      </c>
      <c r="W5328" s="45" t="s">
        <v>859</v>
      </c>
      <c r="X5328" s="45" t="s">
        <v>20715</v>
      </c>
      <c r="Y5328" s="275">
        <v>265867.40000000002</v>
      </c>
      <c r="Z5328" s="420" t="s">
        <v>19626</v>
      </c>
      <c r="AA5328" s="45" t="s">
        <v>15475</v>
      </c>
    </row>
    <row r="5329" spans="1:27" ht="112.5">
      <c r="A5329" s="475" t="s">
        <v>31051</v>
      </c>
      <c r="B5329" s="1190" t="s">
        <v>20611</v>
      </c>
      <c r="C5329" s="45" t="s">
        <v>20575</v>
      </c>
      <c r="D5329" s="45" t="s">
        <v>261</v>
      </c>
      <c r="E5329" s="420" t="s">
        <v>20716</v>
      </c>
      <c r="F5329" s="45" t="s">
        <v>645</v>
      </c>
      <c r="G5329" s="45" t="s">
        <v>1400</v>
      </c>
      <c r="H5329" s="45" t="s">
        <v>15479</v>
      </c>
      <c r="I5329" s="880" t="s">
        <v>13436</v>
      </c>
      <c r="J5329" s="45" t="s">
        <v>131</v>
      </c>
      <c r="K5329" s="45" t="s">
        <v>130</v>
      </c>
      <c r="L5329" s="45" t="s">
        <v>10</v>
      </c>
      <c r="M5329" s="275">
        <v>77760</v>
      </c>
      <c r="N5329" s="275">
        <v>44507</v>
      </c>
      <c r="O5329" s="275">
        <f t="shared" si="180"/>
        <v>33253</v>
      </c>
      <c r="P5329" s="988">
        <f t="shared" si="179"/>
        <v>42.7636316872428</v>
      </c>
      <c r="Q5329" s="420" t="s">
        <v>20717</v>
      </c>
      <c r="R5329" s="45" t="s">
        <v>20718</v>
      </c>
      <c r="S5329" s="989" t="s">
        <v>20719</v>
      </c>
      <c r="T5329" s="45" t="s">
        <v>1539</v>
      </c>
      <c r="U5329" s="45"/>
      <c r="V5329" s="45" t="s">
        <v>20720</v>
      </c>
      <c r="W5329" s="45" t="s">
        <v>20720</v>
      </c>
      <c r="X5329" s="45" t="s">
        <v>20721</v>
      </c>
      <c r="Y5329" s="275">
        <v>44507</v>
      </c>
      <c r="Z5329" s="420" t="s">
        <v>20717</v>
      </c>
      <c r="AA5329" s="45" t="s">
        <v>20718</v>
      </c>
    </row>
    <row r="5330" spans="1:27" ht="101.25">
      <c r="A5330" s="475" t="s">
        <v>31052</v>
      </c>
      <c r="B5330" s="1190" t="s">
        <v>20611</v>
      </c>
      <c r="C5330" s="45" t="s">
        <v>20575</v>
      </c>
      <c r="D5330" s="45" t="s">
        <v>20612</v>
      </c>
      <c r="E5330" s="420" t="s">
        <v>20722</v>
      </c>
      <c r="F5330" s="45" t="s">
        <v>645</v>
      </c>
      <c r="G5330" s="45" t="s">
        <v>10330</v>
      </c>
      <c r="H5330" s="45" t="s">
        <v>20723</v>
      </c>
      <c r="I5330" s="880" t="s">
        <v>14219</v>
      </c>
      <c r="J5330" s="45" t="s">
        <v>10</v>
      </c>
      <c r="K5330" s="45" t="s">
        <v>10</v>
      </c>
      <c r="L5330" s="45" t="s">
        <v>3029</v>
      </c>
      <c r="M5330" s="275">
        <v>66963.33</v>
      </c>
      <c r="N5330" s="275">
        <v>60264.93</v>
      </c>
      <c r="O5330" s="275">
        <f t="shared" si="180"/>
        <v>6698.4000000000015</v>
      </c>
      <c r="P5330" s="988">
        <f t="shared" si="179"/>
        <v>10.003086764054299</v>
      </c>
      <c r="Q5330" s="420" t="s">
        <v>20724</v>
      </c>
      <c r="R5330" s="45" t="s">
        <v>20725</v>
      </c>
      <c r="S5330" s="989" t="s">
        <v>20726</v>
      </c>
      <c r="T5330" s="45" t="s">
        <v>1273</v>
      </c>
      <c r="U5330" s="45"/>
      <c r="V5330" s="45" t="s">
        <v>2990</v>
      </c>
      <c r="W5330" s="45" t="s">
        <v>2990</v>
      </c>
      <c r="X5330" s="45" t="s">
        <v>20727</v>
      </c>
      <c r="Y5330" s="275">
        <v>60264.93</v>
      </c>
      <c r="Z5330" s="420" t="s">
        <v>20724</v>
      </c>
      <c r="AA5330" s="45" t="s">
        <v>20725</v>
      </c>
    </row>
    <row r="5331" spans="1:27" ht="78.75">
      <c r="A5331" s="475" t="s">
        <v>31053</v>
      </c>
      <c r="B5331" s="1190" t="s">
        <v>20611</v>
      </c>
      <c r="C5331" s="45" t="s">
        <v>20575</v>
      </c>
      <c r="D5331" s="45" t="s">
        <v>261</v>
      </c>
      <c r="E5331" s="420" t="s">
        <v>15201</v>
      </c>
      <c r="F5331" s="45" t="s">
        <v>645</v>
      </c>
      <c r="G5331" s="45" t="s">
        <v>1194</v>
      </c>
      <c r="H5331" s="45" t="s">
        <v>20728</v>
      </c>
      <c r="I5331" s="880" t="s">
        <v>20729</v>
      </c>
      <c r="J5331" s="45" t="s">
        <v>15</v>
      </c>
      <c r="K5331" s="45" t="s">
        <v>15</v>
      </c>
      <c r="L5331" s="45" t="s">
        <v>3029</v>
      </c>
      <c r="M5331" s="275">
        <v>732108</v>
      </c>
      <c r="N5331" s="939">
        <v>541759.92000000004</v>
      </c>
      <c r="O5331" s="275">
        <f t="shared" si="180"/>
        <v>190348.07999999996</v>
      </c>
      <c r="P5331" s="988">
        <f t="shared" si="179"/>
        <v>25.999999999999993</v>
      </c>
      <c r="Q5331" s="417" t="s">
        <v>20730</v>
      </c>
      <c r="R5331" s="45" t="s">
        <v>15416</v>
      </c>
      <c r="S5331" s="989" t="s">
        <v>20731</v>
      </c>
      <c r="T5331" s="45" t="s">
        <v>1273</v>
      </c>
      <c r="U5331" s="45"/>
      <c r="V5331" s="45" t="s">
        <v>2990</v>
      </c>
      <c r="W5331" s="45" t="s">
        <v>2990</v>
      </c>
      <c r="X5331" s="45" t="s">
        <v>20732</v>
      </c>
      <c r="Y5331" s="939">
        <v>541759.92000000004</v>
      </c>
      <c r="Z5331" s="417" t="s">
        <v>20730</v>
      </c>
      <c r="AA5331" s="45" t="s">
        <v>15416</v>
      </c>
    </row>
    <row r="5332" spans="1:27" ht="78.75">
      <c r="A5332" s="475" t="s">
        <v>31054</v>
      </c>
      <c r="B5332" s="1190" t="s">
        <v>20611</v>
      </c>
      <c r="C5332" s="45" t="s">
        <v>20575</v>
      </c>
      <c r="D5332" s="45" t="s">
        <v>20612</v>
      </c>
      <c r="E5332" s="420" t="s">
        <v>20733</v>
      </c>
      <c r="F5332" s="45" t="s">
        <v>645</v>
      </c>
      <c r="G5332" s="45" t="s">
        <v>1194</v>
      </c>
      <c r="H5332" s="45" t="s">
        <v>2398</v>
      </c>
      <c r="I5332" s="880" t="s">
        <v>14219</v>
      </c>
      <c r="J5332" s="45" t="s">
        <v>10</v>
      </c>
      <c r="K5332" s="45" t="s">
        <v>10</v>
      </c>
      <c r="L5332" s="45" t="s">
        <v>3029</v>
      </c>
      <c r="M5332" s="939">
        <v>974241.65</v>
      </c>
      <c r="N5332" s="939">
        <v>974241.65</v>
      </c>
      <c r="O5332" s="275">
        <f t="shared" si="180"/>
        <v>0</v>
      </c>
      <c r="P5332" s="988">
        <f t="shared" si="179"/>
        <v>0</v>
      </c>
      <c r="Q5332" s="420" t="s">
        <v>16446</v>
      </c>
      <c r="R5332" s="45" t="s">
        <v>20734</v>
      </c>
      <c r="S5332" s="989" t="s">
        <v>20735</v>
      </c>
      <c r="T5332" s="45" t="s">
        <v>1403</v>
      </c>
      <c r="U5332" s="45"/>
      <c r="V5332" s="45" t="s">
        <v>859</v>
      </c>
      <c r="W5332" s="45" t="s">
        <v>859</v>
      </c>
      <c r="X5332" s="45" t="s">
        <v>20736</v>
      </c>
      <c r="Y5332" s="939">
        <v>974241.65</v>
      </c>
      <c r="Z5332" s="420" t="s">
        <v>16446</v>
      </c>
      <c r="AA5332" s="45" t="s">
        <v>20734</v>
      </c>
    </row>
    <row r="5333" spans="1:27" ht="123.75">
      <c r="A5333" s="475" t="s">
        <v>31055</v>
      </c>
      <c r="B5333" s="1190" t="s">
        <v>20611</v>
      </c>
      <c r="C5333" s="45" t="s">
        <v>20575</v>
      </c>
      <c r="D5333" s="45" t="s">
        <v>261</v>
      </c>
      <c r="E5333" s="420" t="s">
        <v>20737</v>
      </c>
      <c r="F5333" s="45" t="s">
        <v>645</v>
      </c>
      <c r="G5333" s="45" t="s">
        <v>1194</v>
      </c>
      <c r="H5333" s="45" t="s">
        <v>20738</v>
      </c>
      <c r="I5333" s="880" t="s">
        <v>14858</v>
      </c>
      <c r="J5333" s="45" t="s">
        <v>129</v>
      </c>
      <c r="K5333" s="45" t="s">
        <v>129</v>
      </c>
      <c r="L5333" s="45" t="s">
        <v>3029</v>
      </c>
      <c r="M5333" s="275">
        <v>299700</v>
      </c>
      <c r="N5333" s="939">
        <v>178501.5</v>
      </c>
      <c r="O5333" s="275">
        <f t="shared" si="180"/>
        <v>121198.5</v>
      </c>
      <c r="P5333" s="988">
        <f t="shared" si="179"/>
        <v>40.43993993993994</v>
      </c>
      <c r="Q5333" s="420" t="s">
        <v>20739</v>
      </c>
      <c r="R5333" s="45" t="s">
        <v>20740</v>
      </c>
      <c r="S5333" s="989" t="s">
        <v>20741</v>
      </c>
      <c r="T5333" s="45" t="s">
        <v>1273</v>
      </c>
      <c r="U5333" s="45"/>
      <c r="V5333" s="45" t="s">
        <v>2990</v>
      </c>
      <c r="W5333" s="45" t="s">
        <v>2990</v>
      </c>
      <c r="X5333" s="45" t="s">
        <v>20742</v>
      </c>
      <c r="Y5333" s="939">
        <v>178501.5</v>
      </c>
      <c r="Z5333" s="420" t="s">
        <v>20739</v>
      </c>
      <c r="AA5333" s="45" t="s">
        <v>20740</v>
      </c>
    </row>
    <row r="5334" spans="1:27" ht="101.25">
      <c r="A5334" s="475" t="s">
        <v>31056</v>
      </c>
      <c r="B5334" s="1190" t="s">
        <v>20611</v>
      </c>
      <c r="C5334" s="45" t="s">
        <v>20575</v>
      </c>
      <c r="D5334" s="45" t="s">
        <v>261</v>
      </c>
      <c r="E5334" s="420" t="s">
        <v>15201</v>
      </c>
      <c r="F5334" s="45" t="s">
        <v>645</v>
      </c>
      <c r="G5334" s="45" t="s">
        <v>1194</v>
      </c>
      <c r="H5334" s="45" t="s">
        <v>20743</v>
      </c>
      <c r="I5334" s="880" t="s">
        <v>14219</v>
      </c>
      <c r="J5334" s="45" t="s">
        <v>11</v>
      </c>
      <c r="K5334" s="45" t="s">
        <v>11</v>
      </c>
      <c r="L5334" s="45" t="s">
        <v>3029</v>
      </c>
      <c r="M5334" s="939">
        <v>848002.3</v>
      </c>
      <c r="N5334" s="939">
        <v>615676.36</v>
      </c>
      <c r="O5334" s="275">
        <f t="shared" si="180"/>
        <v>232325.94000000006</v>
      </c>
      <c r="P5334" s="988">
        <f t="shared" si="179"/>
        <v>27.396852579291359</v>
      </c>
      <c r="Q5334" s="420" t="s">
        <v>2509</v>
      </c>
      <c r="R5334" s="45" t="s">
        <v>2510</v>
      </c>
      <c r="S5334" s="989" t="s">
        <v>20744</v>
      </c>
      <c r="T5334" s="45" t="s">
        <v>647</v>
      </c>
      <c r="U5334" s="45"/>
      <c r="V5334" s="45" t="s">
        <v>648</v>
      </c>
      <c r="W5334" s="45" t="s">
        <v>648</v>
      </c>
      <c r="X5334" s="45" t="s">
        <v>20745</v>
      </c>
      <c r="Y5334" s="939">
        <v>615676.36</v>
      </c>
      <c r="Z5334" s="420" t="s">
        <v>2509</v>
      </c>
      <c r="AA5334" s="45" t="s">
        <v>2510</v>
      </c>
    </row>
    <row r="5335" spans="1:27" ht="78.75">
      <c r="A5335" s="475" t="s">
        <v>31057</v>
      </c>
      <c r="B5335" s="1190" t="s">
        <v>20611</v>
      </c>
      <c r="C5335" s="45" t="s">
        <v>20575</v>
      </c>
      <c r="D5335" s="45" t="s">
        <v>261</v>
      </c>
      <c r="E5335" s="420" t="s">
        <v>15201</v>
      </c>
      <c r="F5335" s="45" t="s">
        <v>645</v>
      </c>
      <c r="G5335" s="45" t="s">
        <v>1194</v>
      </c>
      <c r="H5335" s="45" t="s">
        <v>20746</v>
      </c>
      <c r="I5335" s="880" t="s">
        <v>14219</v>
      </c>
      <c r="J5335" s="45" t="s">
        <v>15</v>
      </c>
      <c r="K5335" s="45" t="s">
        <v>15</v>
      </c>
      <c r="L5335" s="45" t="s">
        <v>3029</v>
      </c>
      <c r="M5335" s="939">
        <v>937337.11</v>
      </c>
      <c r="N5335" s="939">
        <v>832488.99</v>
      </c>
      <c r="O5335" s="275">
        <f t="shared" si="180"/>
        <v>104848.12</v>
      </c>
      <c r="P5335" s="988">
        <f t="shared" si="179"/>
        <v>11.185742982052636</v>
      </c>
      <c r="Q5335" s="417" t="s">
        <v>20730</v>
      </c>
      <c r="R5335" s="45" t="s">
        <v>15416</v>
      </c>
      <c r="S5335" s="989" t="s">
        <v>20731</v>
      </c>
      <c r="T5335" s="45" t="s">
        <v>7770</v>
      </c>
      <c r="U5335" s="45"/>
      <c r="V5335" s="45" t="s">
        <v>2990</v>
      </c>
      <c r="W5335" s="45" t="s">
        <v>648</v>
      </c>
      <c r="X5335" s="45" t="s">
        <v>20747</v>
      </c>
      <c r="Y5335" s="939">
        <v>832488.99</v>
      </c>
      <c r="Z5335" s="417" t="s">
        <v>20730</v>
      </c>
      <c r="AA5335" s="45" t="s">
        <v>15416</v>
      </c>
    </row>
    <row r="5336" spans="1:27" ht="33.75">
      <c r="A5336" s="475" t="s">
        <v>31058</v>
      </c>
      <c r="B5336" s="1190" t="s">
        <v>20611</v>
      </c>
      <c r="C5336" s="45" t="s">
        <v>20575</v>
      </c>
      <c r="D5336" s="45" t="s">
        <v>261</v>
      </c>
      <c r="E5336" s="420" t="s">
        <v>14285</v>
      </c>
      <c r="F5336" s="45" t="s">
        <v>645</v>
      </c>
      <c r="G5336" s="45" t="s">
        <v>1194</v>
      </c>
      <c r="H5336" s="45" t="s">
        <v>20748</v>
      </c>
      <c r="I5336" s="45" t="s">
        <v>20749</v>
      </c>
      <c r="J5336" s="45" t="s">
        <v>16</v>
      </c>
      <c r="K5336" s="45" t="s">
        <v>15</v>
      </c>
      <c r="L5336" s="45" t="s">
        <v>10</v>
      </c>
      <c r="M5336" s="939">
        <v>415850</v>
      </c>
      <c r="N5336" s="939">
        <v>401295</v>
      </c>
      <c r="O5336" s="275">
        <f t="shared" si="180"/>
        <v>14555</v>
      </c>
      <c r="P5336" s="988">
        <f t="shared" si="179"/>
        <v>3.5000601178309485</v>
      </c>
      <c r="Q5336" s="420" t="s">
        <v>20750</v>
      </c>
      <c r="R5336" s="45" t="s">
        <v>20751</v>
      </c>
      <c r="S5336" s="45" t="s">
        <v>20752</v>
      </c>
      <c r="T5336" s="45" t="s">
        <v>1273</v>
      </c>
      <c r="U5336" s="45"/>
      <c r="V5336" s="45" t="s">
        <v>859</v>
      </c>
      <c r="W5336" s="45" t="s">
        <v>648</v>
      </c>
      <c r="X5336" s="45" t="s">
        <v>20753</v>
      </c>
      <c r="Y5336" s="939">
        <v>401295</v>
      </c>
      <c r="Z5336" s="420" t="s">
        <v>20750</v>
      </c>
      <c r="AA5336" s="45" t="s">
        <v>20751</v>
      </c>
    </row>
    <row r="5337" spans="1:27" ht="101.25">
      <c r="A5337" s="475" t="s">
        <v>31059</v>
      </c>
      <c r="B5337" s="1190" t="s">
        <v>20611</v>
      </c>
      <c r="C5337" s="45" t="s">
        <v>20575</v>
      </c>
      <c r="D5337" s="45" t="s">
        <v>261</v>
      </c>
      <c r="E5337" s="420" t="s">
        <v>20754</v>
      </c>
      <c r="F5337" s="45" t="s">
        <v>680</v>
      </c>
      <c r="G5337" s="45" t="s">
        <v>1421</v>
      </c>
      <c r="H5337" s="45" t="s">
        <v>20755</v>
      </c>
      <c r="I5337" s="880" t="s">
        <v>20756</v>
      </c>
      <c r="J5337" s="45" t="s">
        <v>15</v>
      </c>
      <c r="K5337" s="45" t="s">
        <v>15</v>
      </c>
      <c r="L5337" s="45" t="s">
        <v>3029</v>
      </c>
      <c r="M5337" s="939">
        <v>246233.5</v>
      </c>
      <c r="N5337" s="939">
        <v>187000</v>
      </c>
      <c r="O5337" s="275">
        <f t="shared" si="180"/>
        <v>59233.5</v>
      </c>
      <c r="P5337" s="988">
        <f t="shared" si="179"/>
        <v>24.055825060359375</v>
      </c>
      <c r="Q5337" s="420" t="s">
        <v>20757</v>
      </c>
      <c r="R5337" s="45" t="s">
        <v>20758</v>
      </c>
      <c r="S5337" s="989" t="s">
        <v>20759</v>
      </c>
      <c r="T5337" s="45" t="s">
        <v>1404</v>
      </c>
      <c r="U5337" s="45"/>
      <c r="V5337" s="45" t="s">
        <v>860</v>
      </c>
      <c r="W5337" s="45" t="s">
        <v>860</v>
      </c>
      <c r="X5337" s="45" t="s">
        <v>20760</v>
      </c>
      <c r="Y5337" s="939">
        <v>187000</v>
      </c>
      <c r="Z5337" s="420" t="s">
        <v>20757</v>
      </c>
      <c r="AA5337" s="45" t="s">
        <v>20758</v>
      </c>
    </row>
    <row r="5338" spans="1:27" ht="135">
      <c r="A5338" s="475" t="s">
        <v>31060</v>
      </c>
      <c r="B5338" s="1190" t="s">
        <v>20611</v>
      </c>
      <c r="C5338" s="45" t="s">
        <v>20575</v>
      </c>
      <c r="D5338" s="45" t="s">
        <v>261</v>
      </c>
      <c r="E5338" s="45" t="s">
        <v>17157</v>
      </c>
      <c r="F5338" s="45" t="s">
        <v>680</v>
      </c>
      <c r="G5338" s="45" t="s">
        <v>2153</v>
      </c>
      <c r="H5338" s="45" t="s">
        <v>20761</v>
      </c>
      <c r="I5338" s="880" t="s">
        <v>20762</v>
      </c>
      <c r="J5338" s="45" t="s">
        <v>15</v>
      </c>
      <c r="K5338" s="45" t="s">
        <v>15</v>
      </c>
      <c r="L5338" s="45" t="s">
        <v>3029</v>
      </c>
      <c r="M5338" s="939">
        <v>494486.1</v>
      </c>
      <c r="N5338" s="939">
        <v>316471.14</v>
      </c>
      <c r="O5338" s="275">
        <f t="shared" si="180"/>
        <v>178014.95999999996</v>
      </c>
      <c r="P5338" s="988">
        <f t="shared" si="179"/>
        <v>35.999992719714463</v>
      </c>
      <c r="Q5338" s="420" t="s">
        <v>20763</v>
      </c>
      <c r="R5338" s="45" t="s">
        <v>17161</v>
      </c>
      <c r="S5338" s="989" t="s">
        <v>20764</v>
      </c>
      <c r="T5338" s="45" t="s">
        <v>860</v>
      </c>
      <c r="U5338" s="45"/>
      <c r="V5338" s="45" t="s">
        <v>1270</v>
      </c>
      <c r="W5338" s="45" t="s">
        <v>1270</v>
      </c>
      <c r="X5338" s="45" t="s">
        <v>20760</v>
      </c>
      <c r="Y5338" s="939">
        <v>316471.14</v>
      </c>
      <c r="Z5338" s="420" t="s">
        <v>20763</v>
      </c>
      <c r="AA5338" s="45" t="s">
        <v>17161</v>
      </c>
    </row>
    <row r="5339" spans="1:27" ht="135">
      <c r="A5339" s="475" t="s">
        <v>31061</v>
      </c>
      <c r="B5339" s="1190" t="s">
        <v>20611</v>
      </c>
      <c r="C5339" s="45" t="s">
        <v>20575</v>
      </c>
      <c r="D5339" s="45" t="s">
        <v>261</v>
      </c>
      <c r="E5339" s="420" t="s">
        <v>20765</v>
      </c>
      <c r="F5339" s="992">
        <v>42480</v>
      </c>
      <c r="G5339" s="45" t="s">
        <v>861</v>
      </c>
      <c r="H5339" s="45" t="s">
        <v>20766</v>
      </c>
      <c r="I5339" s="880" t="s">
        <v>20767</v>
      </c>
      <c r="J5339" s="45" t="s">
        <v>34</v>
      </c>
      <c r="K5339" s="45" t="s">
        <v>34</v>
      </c>
      <c r="L5339" s="45" t="s">
        <v>3029</v>
      </c>
      <c r="M5339" s="939">
        <v>507645.8</v>
      </c>
      <c r="N5339" s="939">
        <v>362953.77</v>
      </c>
      <c r="O5339" s="275">
        <f t="shared" si="180"/>
        <v>144692.02999999997</v>
      </c>
      <c r="P5339" s="988">
        <f t="shared" si="179"/>
        <v>28.502556309931055</v>
      </c>
      <c r="Q5339" s="420" t="s">
        <v>19509</v>
      </c>
      <c r="R5339" s="45" t="s">
        <v>20768</v>
      </c>
      <c r="S5339" s="989" t="s">
        <v>20764</v>
      </c>
      <c r="T5339" s="45" t="s">
        <v>1093</v>
      </c>
      <c r="U5339" s="45"/>
      <c r="V5339" s="45" t="s">
        <v>2071</v>
      </c>
      <c r="W5339" s="45" t="s">
        <v>1270</v>
      </c>
      <c r="X5339" s="45" t="s">
        <v>20769</v>
      </c>
      <c r="Y5339" s="939">
        <v>362953.77</v>
      </c>
      <c r="Z5339" s="420" t="s">
        <v>19509</v>
      </c>
      <c r="AA5339" s="45" t="s">
        <v>20768</v>
      </c>
    </row>
    <row r="5340" spans="1:27" ht="67.5">
      <c r="A5340" s="475" t="s">
        <v>31062</v>
      </c>
      <c r="B5340" s="1190" t="s">
        <v>20611</v>
      </c>
      <c r="C5340" s="45" t="s">
        <v>20575</v>
      </c>
      <c r="D5340" s="45" t="s">
        <v>261</v>
      </c>
      <c r="E5340" s="420" t="s">
        <v>2991</v>
      </c>
      <c r="F5340" s="45" t="s">
        <v>680</v>
      </c>
      <c r="G5340" s="45" t="s">
        <v>2990</v>
      </c>
      <c r="H5340" s="45" t="s">
        <v>20770</v>
      </c>
      <c r="I5340" s="880" t="s">
        <v>1642</v>
      </c>
      <c r="J5340" s="45" t="s">
        <v>15</v>
      </c>
      <c r="K5340" s="45" t="s">
        <v>15</v>
      </c>
      <c r="L5340" s="45" t="s">
        <v>3029</v>
      </c>
      <c r="M5340" s="939">
        <v>57034.3</v>
      </c>
      <c r="N5340" s="939">
        <v>50190.22</v>
      </c>
      <c r="O5340" s="275">
        <f t="shared" si="180"/>
        <v>6844.0800000000017</v>
      </c>
      <c r="P5340" s="988">
        <f t="shared" si="179"/>
        <v>11.999936880087949</v>
      </c>
      <c r="Q5340" s="420" t="s">
        <v>20771</v>
      </c>
      <c r="R5340" s="45" t="s">
        <v>20772</v>
      </c>
      <c r="S5340" s="989" t="s">
        <v>20773</v>
      </c>
      <c r="T5340" s="45" t="s">
        <v>1122</v>
      </c>
      <c r="U5340" s="45"/>
      <c r="V5340" s="45" t="s">
        <v>20774</v>
      </c>
      <c r="W5340" s="45" t="s">
        <v>2490</v>
      </c>
      <c r="X5340" s="45" t="s">
        <v>20775</v>
      </c>
      <c r="Y5340" s="939">
        <v>50190.22</v>
      </c>
      <c r="Z5340" s="420" t="s">
        <v>20771</v>
      </c>
      <c r="AA5340" s="45" t="s">
        <v>20772</v>
      </c>
    </row>
    <row r="5341" spans="1:27" ht="101.25">
      <c r="A5341" s="475" t="s">
        <v>31063</v>
      </c>
      <c r="B5341" s="1190" t="s">
        <v>20611</v>
      </c>
      <c r="C5341" s="45" t="s">
        <v>20575</v>
      </c>
      <c r="D5341" s="45" t="s">
        <v>261</v>
      </c>
      <c r="E5341" s="45" t="s">
        <v>15756</v>
      </c>
      <c r="F5341" s="45" t="s">
        <v>680</v>
      </c>
      <c r="G5341" s="45" t="s">
        <v>1075</v>
      </c>
      <c r="H5341" s="45" t="s">
        <v>20776</v>
      </c>
      <c r="I5341" s="880" t="s">
        <v>15443</v>
      </c>
      <c r="J5341" s="45" t="s">
        <v>11</v>
      </c>
      <c r="K5341" s="45" t="s">
        <v>11</v>
      </c>
      <c r="L5341" s="45" t="s">
        <v>3029</v>
      </c>
      <c r="M5341" s="939">
        <v>335483</v>
      </c>
      <c r="N5341" s="939">
        <v>230000</v>
      </c>
      <c r="O5341" s="275">
        <f t="shared" si="180"/>
        <v>105483</v>
      </c>
      <c r="P5341" s="988">
        <f t="shared" si="179"/>
        <v>31.442129705529045</v>
      </c>
      <c r="Q5341" s="420" t="s">
        <v>20777</v>
      </c>
      <c r="R5341" s="45" t="s">
        <v>19002</v>
      </c>
      <c r="S5341" s="989" t="s">
        <v>20778</v>
      </c>
      <c r="T5341" s="45" t="s">
        <v>1408</v>
      </c>
      <c r="U5341" s="45"/>
      <c r="V5341" s="45" t="s">
        <v>20774</v>
      </c>
      <c r="W5341" s="45" t="s">
        <v>2490</v>
      </c>
      <c r="X5341" s="45" t="s">
        <v>20779</v>
      </c>
      <c r="Y5341" s="939">
        <v>230000</v>
      </c>
      <c r="Z5341" s="420" t="s">
        <v>20777</v>
      </c>
      <c r="AA5341" s="45" t="s">
        <v>19002</v>
      </c>
    </row>
    <row r="5342" spans="1:27" ht="56.25">
      <c r="A5342" s="475" t="s">
        <v>31064</v>
      </c>
      <c r="B5342" s="1190" t="s">
        <v>20611</v>
      </c>
      <c r="C5342" s="45" t="s">
        <v>20575</v>
      </c>
      <c r="D5342" s="45" t="s">
        <v>261</v>
      </c>
      <c r="E5342" s="420" t="s">
        <v>20780</v>
      </c>
      <c r="F5342" s="45" t="s">
        <v>680</v>
      </c>
      <c r="G5342" s="45" t="s">
        <v>716</v>
      </c>
      <c r="H5342" s="45" t="s">
        <v>20781</v>
      </c>
      <c r="I5342" s="880" t="s">
        <v>20782</v>
      </c>
      <c r="J5342" s="45" t="s">
        <v>11</v>
      </c>
      <c r="K5342" s="45" t="s">
        <v>11</v>
      </c>
      <c r="L5342" s="45" t="s">
        <v>3029</v>
      </c>
      <c r="M5342" s="939">
        <v>449076</v>
      </c>
      <c r="N5342" s="939">
        <v>442215</v>
      </c>
      <c r="O5342" s="275">
        <f t="shared" si="180"/>
        <v>6861</v>
      </c>
      <c r="P5342" s="988">
        <f t="shared" si="179"/>
        <v>1.5278037570478047</v>
      </c>
      <c r="Q5342" s="420" t="s">
        <v>20783</v>
      </c>
      <c r="R5342" s="45" t="s">
        <v>20644</v>
      </c>
      <c r="S5342" s="117" t="s">
        <v>20645</v>
      </c>
      <c r="T5342" s="45" t="s">
        <v>1279</v>
      </c>
      <c r="U5342" s="45"/>
      <c r="V5342" s="45" t="s">
        <v>20784</v>
      </c>
      <c r="W5342" s="45" t="s">
        <v>2490</v>
      </c>
      <c r="X5342" s="45" t="s">
        <v>20785</v>
      </c>
      <c r="Y5342" s="939">
        <v>442215</v>
      </c>
      <c r="Z5342" s="420" t="s">
        <v>20783</v>
      </c>
      <c r="AA5342" s="45" t="s">
        <v>20644</v>
      </c>
    </row>
    <row r="5343" spans="1:27" ht="90">
      <c r="A5343" s="475" t="s">
        <v>31065</v>
      </c>
      <c r="B5343" s="1190" t="s">
        <v>20611</v>
      </c>
      <c r="C5343" s="45" t="s">
        <v>20575</v>
      </c>
      <c r="D5343" s="45" t="s">
        <v>20612</v>
      </c>
      <c r="E5343" s="45" t="s">
        <v>15375</v>
      </c>
      <c r="F5343" s="45" t="s">
        <v>680</v>
      </c>
      <c r="G5343" s="45" t="s">
        <v>1278</v>
      </c>
      <c r="H5343" s="45" t="s">
        <v>20786</v>
      </c>
      <c r="I5343" s="880" t="s">
        <v>15443</v>
      </c>
      <c r="J5343" s="45" t="s">
        <v>10</v>
      </c>
      <c r="K5343" s="45" t="s">
        <v>10</v>
      </c>
      <c r="L5343" s="45" t="s">
        <v>3029</v>
      </c>
      <c r="M5343" s="939">
        <v>84000</v>
      </c>
      <c r="N5343" s="939">
        <v>84000</v>
      </c>
      <c r="O5343" s="275">
        <f t="shared" si="180"/>
        <v>0</v>
      </c>
      <c r="P5343" s="988">
        <f t="shared" si="179"/>
        <v>0</v>
      </c>
      <c r="Q5343" s="420" t="s">
        <v>20787</v>
      </c>
      <c r="R5343" s="45" t="s">
        <v>20788</v>
      </c>
      <c r="S5343" s="989" t="s">
        <v>20789</v>
      </c>
      <c r="T5343" s="45" t="s">
        <v>2071</v>
      </c>
      <c r="U5343" s="45"/>
      <c r="V5343" s="45" t="s">
        <v>20774</v>
      </c>
      <c r="W5343" s="45" t="s">
        <v>2490</v>
      </c>
      <c r="X5343" s="45" t="s">
        <v>20790</v>
      </c>
      <c r="Y5343" s="939">
        <v>84000</v>
      </c>
      <c r="Z5343" s="420" t="s">
        <v>20787</v>
      </c>
      <c r="AA5343" s="45" t="s">
        <v>20788</v>
      </c>
    </row>
    <row r="5344" spans="1:27" ht="101.25">
      <c r="A5344" s="475" t="s">
        <v>31066</v>
      </c>
      <c r="B5344" s="1190" t="s">
        <v>20611</v>
      </c>
      <c r="C5344" s="45" t="s">
        <v>20575</v>
      </c>
      <c r="D5344" s="45" t="s">
        <v>261</v>
      </c>
      <c r="E5344" s="420" t="s">
        <v>20791</v>
      </c>
      <c r="F5344" s="45" t="s">
        <v>680</v>
      </c>
      <c r="G5344" s="45" t="s">
        <v>3014</v>
      </c>
      <c r="H5344" s="45" t="s">
        <v>20792</v>
      </c>
      <c r="I5344" s="880" t="s">
        <v>20793</v>
      </c>
      <c r="J5344" s="45" t="s">
        <v>10</v>
      </c>
      <c r="K5344" s="45" t="s">
        <v>10</v>
      </c>
      <c r="L5344" s="45" t="s">
        <v>3029</v>
      </c>
      <c r="M5344" s="275">
        <v>510000</v>
      </c>
      <c r="N5344" s="275">
        <v>510000</v>
      </c>
      <c r="O5344" s="275">
        <f t="shared" si="180"/>
        <v>0</v>
      </c>
      <c r="P5344" s="988">
        <f t="shared" si="179"/>
        <v>0</v>
      </c>
      <c r="Q5344" s="420" t="s">
        <v>20794</v>
      </c>
      <c r="R5344" s="45" t="s">
        <v>20795</v>
      </c>
      <c r="S5344" s="989" t="s">
        <v>20796</v>
      </c>
      <c r="T5344" s="45" t="s">
        <v>1305</v>
      </c>
      <c r="U5344" s="45"/>
      <c r="V5344" s="45" t="s">
        <v>20774</v>
      </c>
      <c r="W5344" s="45" t="s">
        <v>2490</v>
      </c>
      <c r="X5344" s="45" t="s">
        <v>20797</v>
      </c>
      <c r="Y5344" s="275">
        <v>510000</v>
      </c>
      <c r="Z5344" s="420" t="s">
        <v>20794</v>
      </c>
      <c r="AA5344" s="45" t="s">
        <v>20795</v>
      </c>
    </row>
    <row r="5345" spans="1:27" ht="56.25">
      <c r="A5345" s="475" t="s">
        <v>31067</v>
      </c>
      <c r="B5345" s="1190" t="s">
        <v>20611</v>
      </c>
      <c r="C5345" s="45" t="s">
        <v>20575</v>
      </c>
      <c r="D5345" s="45" t="s">
        <v>261</v>
      </c>
      <c r="E5345" s="420" t="s">
        <v>20798</v>
      </c>
      <c r="F5345" s="45" t="s">
        <v>1296</v>
      </c>
      <c r="G5345" s="45" t="s">
        <v>2506</v>
      </c>
      <c r="H5345" s="45" t="s">
        <v>20799</v>
      </c>
      <c r="I5345" s="992" t="s">
        <v>20800</v>
      </c>
      <c r="J5345" s="45" t="s">
        <v>11</v>
      </c>
      <c r="K5345" s="45" t="s">
        <v>11</v>
      </c>
      <c r="L5345" s="45" t="s">
        <v>3029</v>
      </c>
      <c r="M5345" s="275">
        <v>110400</v>
      </c>
      <c r="N5345" s="275">
        <v>85200</v>
      </c>
      <c r="O5345" s="275">
        <f t="shared" si="180"/>
        <v>25200</v>
      </c>
      <c r="P5345" s="988">
        <f t="shared" si="179"/>
        <v>22.826086956521738</v>
      </c>
      <c r="Q5345" s="420" t="s">
        <v>20801</v>
      </c>
      <c r="R5345" s="45" t="s">
        <v>15079</v>
      </c>
      <c r="S5345" s="989" t="s">
        <v>20802</v>
      </c>
      <c r="T5345" s="45" t="s">
        <v>2519</v>
      </c>
      <c r="U5345" s="45"/>
      <c r="V5345" s="45" t="s">
        <v>2513</v>
      </c>
      <c r="W5345" s="45" t="s">
        <v>1312</v>
      </c>
      <c r="X5345" s="45" t="s">
        <v>20803</v>
      </c>
      <c r="Y5345" s="275">
        <v>85200</v>
      </c>
      <c r="Z5345" s="420" t="s">
        <v>20801</v>
      </c>
      <c r="AA5345" s="45" t="s">
        <v>15079</v>
      </c>
    </row>
    <row r="5346" spans="1:27" ht="45">
      <c r="A5346" s="475" t="s">
        <v>31068</v>
      </c>
      <c r="B5346" s="1190" t="s">
        <v>20611</v>
      </c>
      <c r="C5346" s="45" t="s">
        <v>20575</v>
      </c>
      <c r="D5346" s="45" t="s">
        <v>261</v>
      </c>
      <c r="E5346" s="420" t="s">
        <v>20804</v>
      </c>
      <c r="F5346" s="45" t="s">
        <v>8210</v>
      </c>
      <c r="G5346" s="45" t="s">
        <v>11035</v>
      </c>
      <c r="H5346" s="45" t="s">
        <v>20805</v>
      </c>
      <c r="I5346" s="880" t="s">
        <v>19883</v>
      </c>
      <c r="J5346" s="45" t="s">
        <v>34</v>
      </c>
      <c r="K5346" s="45" t="s">
        <v>16</v>
      </c>
      <c r="L5346" s="45" t="s">
        <v>10</v>
      </c>
      <c r="M5346" s="275">
        <v>150228.79999999999</v>
      </c>
      <c r="N5346" s="275">
        <v>116427.38</v>
      </c>
      <c r="O5346" s="275">
        <f t="shared" si="180"/>
        <v>33801.419999999984</v>
      </c>
      <c r="P5346" s="988">
        <f t="shared" si="179"/>
        <v>22.499960060920401</v>
      </c>
      <c r="Q5346" s="420" t="s">
        <v>20806</v>
      </c>
      <c r="R5346" s="45" t="s">
        <v>18535</v>
      </c>
      <c r="S5346" s="989" t="s">
        <v>19679</v>
      </c>
      <c r="T5346" s="45" t="s">
        <v>619</v>
      </c>
      <c r="U5346" s="45"/>
      <c r="V5346" s="45" t="s">
        <v>3011</v>
      </c>
      <c r="W5346" s="45" t="s">
        <v>3011</v>
      </c>
      <c r="X5346" s="45" t="s">
        <v>20807</v>
      </c>
      <c r="Y5346" s="275">
        <v>116427.38</v>
      </c>
      <c r="Z5346" s="420" t="s">
        <v>20806</v>
      </c>
      <c r="AA5346" s="45" t="s">
        <v>18535</v>
      </c>
    </row>
    <row r="5347" spans="1:27" ht="45">
      <c r="A5347" s="475" t="s">
        <v>31069</v>
      </c>
      <c r="B5347" s="1190" t="s">
        <v>20611</v>
      </c>
      <c r="C5347" s="45" t="s">
        <v>20575</v>
      </c>
      <c r="D5347" s="45" t="s">
        <v>20612</v>
      </c>
      <c r="E5347" s="420" t="s">
        <v>20808</v>
      </c>
      <c r="F5347" s="45" t="s">
        <v>8210</v>
      </c>
      <c r="G5347" s="45" t="s">
        <v>15763</v>
      </c>
      <c r="H5347" s="45" t="s">
        <v>20809</v>
      </c>
      <c r="I5347" s="880" t="s">
        <v>13436</v>
      </c>
      <c r="J5347" s="45" t="s">
        <v>11</v>
      </c>
      <c r="K5347" s="45" t="s">
        <v>10</v>
      </c>
      <c r="L5347" s="45" t="s">
        <v>10</v>
      </c>
      <c r="M5347" s="275">
        <v>109650</v>
      </c>
      <c r="N5347" s="275">
        <v>106000</v>
      </c>
      <c r="O5347" s="275">
        <f t="shared" si="180"/>
        <v>3650</v>
      </c>
      <c r="P5347" s="988">
        <f t="shared" si="179"/>
        <v>3.3287733698130415</v>
      </c>
      <c r="Q5347" s="420" t="s">
        <v>20810</v>
      </c>
      <c r="R5347" s="45" t="s">
        <v>17803</v>
      </c>
      <c r="S5347" s="989" t="s">
        <v>20811</v>
      </c>
      <c r="T5347" s="45" t="s">
        <v>15841</v>
      </c>
      <c r="U5347" s="45"/>
      <c r="V5347" s="45" t="s">
        <v>8249</v>
      </c>
      <c r="W5347" s="45" t="s">
        <v>8249</v>
      </c>
      <c r="X5347" s="45" t="s">
        <v>20812</v>
      </c>
      <c r="Y5347" s="275">
        <v>106000</v>
      </c>
      <c r="Z5347" s="420" t="s">
        <v>20810</v>
      </c>
      <c r="AA5347" s="45" t="s">
        <v>17803</v>
      </c>
    </row>
    <row r="5348" spans="1:27" ht="78.75">
      <c r="A5348" s="475" t="s">
        <v>31070</v>
      </c>
      <c r="B5348" s="1190" t="s">
        <v>20611</v>
      </c>
      <c r="C5348" s="45" t="s">
        <v>20575</v>
      </c>
      <c r="D5348" s="45" t="s">
        <v>261</v>
      </c>
      <c r="E5348" s="420" t="s">
        <v>20808</v>
      </c>
      <c r="F5348" s="45" t="s">
        <v>8210</v>
      </c>
      <c r="G5348" s="45" t="s">
        <v>15763</v>
      </c>
      <c r="H5348" s="45" t="s">
        <v>20813</v>
      </c>
      <c r="I5348" s="880" t="s">
        <v>15443</v>
      </c>
      <c r="J5348" s="45" t="s">
        <v>15</v>
      </c>
      <c r="K5348" s="45" t="s">
        <v>15</v>
      </c>
      <c r="L5348" s="45" t="s">
        <v>3029</v>
      </c>
      <c r="M5348" s="275">
        <v>346080</v>
      </c>
      <c r="N5348" s="275">
        <v>241201.38</v>
      </c>
      <c r="O5348" s="275">
        <f t="shared" si="180"/>
        <v>104878.62</v>
      </c>
      <c r="P5348" s="988">
        <f t="shared" si="179"/>
        <v>30.304733009708734</v>
      </c>
      <c r="Q5348" s="420" t="s">
        <v>20814</v>
      </c>
      <c r="R5348" s="45" t="s">
        <v>20815</v>
      </c>
      <c r="S5348" s="989" t="s">
        <v>20816</v>
      </c>
      <c r="T5348" s="45" t="s">
        <v>2513</v>
      </c>
      <c r="U5348" s="45"/>
      <c r="V5348" s="45" t="s">
        <v>3011</v>
      </c>
      <c r="W5348" s="45" t="s">
        <v>3011</v>
      </c>
      <c r="X5348" s="45" t="s">
        <v>20817</v>
      </c>
      <c r="Y5348" s="275">
        <v>241201.38</v>
      </c>
      <c r="Z5348" s="420" t="s">
        <v>20814</v>
      </c>
      <c r="AA5348" s="45" t="s">
        <v>20815</v>
      </c>
    </row>
    <row r="5349" spans="1:27" ht="78.75">
      <c r="A5349" s="475" t="s">
        <v>31071</v>
      </c>
      <c r="B5349" s="1190" t="s">
        <v>20611</v>
      </c>
      <c r="C5349" s="45" t="s">
        <v>20575</v>
      </c>
      <c r="D5349" s="45" t="s">
        <v>261</v>
      </c>
      <c r="E5349" s="420" t="s">
        <v>20818</v>
      </c>
      <c r="F5349" s="45" t="s">
        <v>15712</v>
      </c>
      <c r="G5349" s="45" t="s">
        <v>10386</v>
      </c>
      <c r="H5349" s="45" t="s">
        <v>20819</v>
      </c>
      <c r="I5349" s="880" t="s">
        <v>13366</v>
      </c>
      <c r="J5349" s="45" t="s">
        <v>11</v>
      </c>
      <c r="K5349" s="45" t="s">
        <v>11</v>
      </c>
      <c r="L5349" s="45" t="s">
        <v>3029</v>
      </c>
      <c r="M5349" s="275">
        <v>677053.98</v>
      </c>
      <c r="N5349" s="275">
        <v>594831.27</v>
      </c>
      <c r="O5349" s="275">
        <f t="shared" si="180"/>
        <v>82222.709999999963</v>
      </c>
      <c r="P5349" s="988">
        <f t="shared" si="179"/>
        <v>12.144188266938475</v>
      </c>
      <c r="Q5349" s="420" t="s">
        <v>19558</v>
      </c>
      <c r="R5349" s="45" t="s">
        <v>16673</v>
      </c>
      <c r="S5349" s="989" t="s">
        <v>20820</v>
      </c>
      <c r="T5349" s="45" t="s">
        <v>1449</v>
      </c>
      <c r="U5349" s="45"/>
      <c r="V5349" s="45" t="s">
        <v>3011</v>
      </c>
      <c r="W5349" s="45" t="s">
        <v>3011</v>
      </c>
      <c r="X5349" s="45" t="s">
        <v>20821</v>
      </c>
      <c r="Y5349" s="275">
        <v>594831.27</v>
      </c>
      <c r="Z5349" s="420" t="s">
        <v>19558</v>
      </c>
      <c r="AA5349" s="45" t="s">
        <v>16673</v>
      </c>
    </row>
    <row r="5350" spans="1:27" ht="45">
      <c r="A5350" s="475" t="s">
        <v>31072</v>
      </c>
      <c r="B5350" s="1190" t="s">
        <v>20611</v>
      </c>
      <c r="C5350" s="45" t="s">
        <v>20575</v>
      </c>
      <c r="D5350" s="45" t="s">
        <v>20612</v>
      </c>
      <c r="E5350" s="420" t="s">
        <v>20822</v>
      </c>
      <c r="F5350" s="45" t="s">
        <v>2506</v>
      </c>
      <c r="G5350" s="45" t="s">
        <v>1129</v>
      </c>
      <c r="H5350" s="45" t="s">
        <v>20823</v>
      </c>
      <c r="I5350" s="880" t="s">
        <v>20824</v>
      </c>
      <c r="J5350" s="45" t="s">
        <v>10</v>
      </c>
      <c r="K5350" s="45" t="s">
        <v>10</v>
      </c>
      <c r="L5350" s="45" t="s">
        <v>3029</v>
      </c>
      <c r="M5350" s="275">
        <v>18350</v>
      </c>
      <c r="N5350" s="275">
        <v>18350</v>
      </c>
      <c r="O5350" s="275">
        <f t="shared" si="180"/>
        <v>0</v>
      </c>
      <c r="P5350" s="988">
        <f t="shared" si="179"/>
        <v>0</v>
      </c>
      <c r="Q5350" s="420" t="s">
        <v>20825</v>
      </c>
      <c r="R5350" s="45" t="s">
        <v>20826</v>
      </c>
      <c r="S5350" s="989" t="s">
        <v>20827</v>
      </c>
      <c r="T5350" s="45" t="s">
        <v>1443</v>
      </c>
      <c r="U5350" s="45"/>
      <c r="V5350" s="45" t="s">
        <v>1323</v>
      </c>
      <c r="W5350" s="45" t="s">
        <v>1323</v>
      </c>
      <c r="X5350" s="45" t="s">
        <v>20828</v>
      </c>
      <c r="Y5350" s="275">
        <v>18350</v>
      </c>
      <c r="Z5350" s="420" t="s">
        <v>20825</v>
      </c>
      <c r="AA5350" s="45" t="s">
        <v>20826</v>
      </c>
    </row>
    <row r="5351" spans="1:27" ht="90">
      <c r="A5351" s="475" t="s">
        <v>31073</v>
      </c>
      <c r="B5351" s="1190" t="s">
        <v>20611</v>
      </c>
      <c r="C5351" s="45" t="s">
        <v>20575</v>
      </c>
      <c r="D5351" s="45" t="s">
        <v>20612</v>
      </c>
      <c r="E5351" s="420" t="s">
        <v>20829</v>
      </c>
      <c r="F5351" s="45" t="s">
        <v>20830</v>
      </c>
      <c r="G5351" s="45" t="s">
        <v>650</v>
      </c>
      <c r="H5351" s="45" t="s">
        <v>20831</v>
      </c>
      <c r="I5351" s="880" t="s">
        <v>20832</v>
      </c>
      <c r="J5351" s="45" t="s">
        <v>10</v>
      </c>
      <c r="K5351" s="45" t="s">
        <v>10</v>
      </c>
      <c r="L5351" s="45" t="s">
        <v>3029</v>
      </c>
      <c r="M5351" s="275">
        <v>14582.5</v>
      </c>
      <c r="N5351" s="275">
        <v>14582.5</v>
      </c>
      <c r="O5351" s="275">
        <f t="shared" si="180"/>
        <v>0</v>
      </c>
      <c r="P5351" s="988">
        <f t="shared" si="179"/>
        <v>0</v>
      </c>
      <c r="Q5351" s="420" t="s">
        <v>20833</v>
      </c>
      <c r="R5351" s="45" t="s">
        <v>2708</v>
      </c>
      <c r="S5351" s="989" t="s">
        <v>20834</v>
      </c>
      <c r="T5351" s="45" t="s">
        <v>651</v>
      </c>
      <c r="U5351" s="45"/>
      <c r="V5351" s="45" t="s">
        <v>3015</v>
      </c>
      <c r="W5351" s="45" t="s">
        <v>718</v>
      </c>
      <c r="X5351" s="45" t="s">
        <v>20835</v>
      </c>
      <c r="Y5351" s="275">
        <v>14582.5</v>
      </c>
      <c r="Z5351" s="420" t="s">
        <v>20833</v>
      </c>
      <c r="AA5351" s="45" t="s">
        <v>2708</v>
      </c>
    </row>
    <row r="5352" spans="1:27" ht="56.25">
      <c r="A5352" s="475" t="s">
        <v>31074</v>
      </c>
      <c r="B5352" s="1190" t="s">
        <v>20611</v>
      </c>
      <c r="C5352" s="45" t="s">
        <v>20575</v>
      </c>
      <c r="D5352" s="45" t="s">
        <v>261</v>
      </c>
      <c r="E5352" s="420" t="s">
        <v>20836</v>
      </c>
      <c r="F5352" s="45" t="s">
        <v>20837</v>
      </c>
      <c r="G5352" s="45" t="s">
        <v>1443</v>
      </c>
      <c r="H5352" s="45" t="s">
        <v>20838</v>
      </c>
      <c r="I5352" s="880" t="s">
        <v>20839</v>
      </c>
      <c r="J5352" s="45" t="s">
        <v>15</v>
      </c>
      <c r="K5352" s="45" t="s">
        <v>15</v>
      </c>
      <c r="L5352" s="45" t="s">
        <v>3029</v>
      </c>
      <c r="M5352" s="275">
        <v>53782.5</v>
      </c>
      <c r="N5352" s="275">
        <v>14193.27</v>
      </c>
      <c r="O5352" s="275">
        <f t="shared" si="180"/>
        <v>39589.229999999996</v>
      </c>
      <c r="P5352" s="988">
        <f t="shared" si="179"/>
        <v>73.609873099986046</v>
      </c>
      <c r="Q5352" s="420" t="s">
        <v>20840</v>
      </c>
      <c r="R5352" s="45" t="s">
        <v>20841</v>
      </c>
      <c r="S5352" s="989" t="s">
        <v>20842</v>
      </c>
      <c r="T5352" s="45" t="s">
        <v>2100</v>
      </c>
      <c r="U5352" s="45"/>
      <c r="V5352" s="45" t="s">
        <v>3016</v>
      </c>
      <c r="W5352" s="45" t="s">
        <v>3016</v>
      </c>
      <c r="X5352" s="45" t="s">
        <v>20843</v>
      </c>
      <c r="Y5352" s="275">
        <v>14193.27</v>
      </c>
      <c r="Z5352" s="420" t="s">
        <v>20840</v>
      </c>
      <c r="AA5352" s="45" t="s">
        <v>20841</v>
      </c>
    </row>
    <row r="5353" spans="1:27" ht="56.25">
      <c r="A5353" s="475" t="s">
        <v>31075</v>
      </c>
      <c r="B5353" s="1190" t="s">
        <v>20611</v>
      </c>
      <c r="C5353" s="45" t="s">
        <v>20575</v>
      </c>
      <c r="D5353" s="45" t="s">
        <v>261</v>
      </c>
      <c r="E5353" s="420" t="s">
        <v>20844</v>
      </c>
      <c r="F5353" s="45" t="s">
        <v>20845</v>
      </c>
      <c r="G5353" s="45" t="s">
        <v>6126</v>
      </c>
      <c r="H5353" s="45" t="s">
        <v>20846</v>
      </c>
      <c r="I5353" s="880" t="s">
        <v>20782</v>
      </c>
      <c r="J5353" s="45" t="s">
        <v>11</v>
      </c>
      <c r="K5353" s="45" t="s">
        <v>11</v>
      </c>
      <c r="L5353" s="45" t="s">
        <v>3029</v>
      </c>
      <c r="M5353" s="275">
        <v>471099</v>
      </c>
      <c r="N5353" s="275">
        <v>466359</v>
      </c>
      <c r="O5353" s="275">
        <f t="shared" si="180"/>
        <v>4740</v>
      </c>
      <c r="P5353" s="988">
        <f t="shared" si="179"/>
        <v>1.006157941324435</v>
      </c>
      <c r="Q5353" s="420" t="s">
        <v>970</v>
      </c>
      <c r="R5353" s="45" t="s">
        <v>20644</v>
      </c>
      <c r="S5353" s="117" t="s">
        <v>20645</v>
      </c>
      <c r="T5353" s="45" t="s">
        <v>718</v>
      </c>
      <c r="U5353" s="45"/>
      <c r="V5353" s="45" t="s">
        <v>3017</v>
      </c>
      <c r="W5353" s="45" t="s">
        <v>20847</v>
      </c>
      <c r="X5353" s="45" t="s">
        <v>20848</v>
      </c>
      <c r="Y5353" s="275">
        <v>466359</v>
      </c>
      <c r="Z5353" s="420" t="s">
        <v>970</v>
      </c>
      <c r="AA5353" s="45" t="s">
        <v>20644</v>
      </c>
    </row>
    <row r="5354" spans="1:27" ht="112.5">
      <c r="A5354" s="475" t="s">
        <v>31076</v>
      </c>
      <c r="B5354" s="1190" t="s">
        <v>20611</v>
      </c>
      <c r="C5354" s="45" t="s">
        <v>20575</v>
      </c>
      <c r="D5354" s="45" t="s">
        <v>261</v>
      </c>
      <c r="E5354" s="45" t="s">
        <v>20737</v>
      </c>
      <c r="F5354" s="45" t="s">
        <v>3372</v>
      </c>
      <c r="G5354" s="45" t="s">
        <v>3366</v>
      </c>
      <c r="H5354" s="45" t="s">
        <v>20849</v>
      </c>
      <c r="I5354" s="45" t="s">
        <v>14858</v>
      </c>
      <c r="J5354" s="45">
        <v>8</v>
      </c>
      <c r="K5354" s="45">
        <v>2</v>
      </c>
      <c r="L5354" s="45">
        <v>6</v>
      </c>
      <c r="M5354" s="275">
        <v>406510</v>
      </c>
      <c r="N5354" s="45">
        <v>296743.09999999998</v>
      </c>
      <c r="O5354" s="275">
        <f>M5354-N5354</f>
        <v>109766.90000000002</v>
      </c>
      <c r="P5354" s="275">
        <f>O5354/M5354%</f>
        <v>27.002263166957768</v>
      </c>
      <c r="Q5354" s="45" t="s">
        <v>19626</v>
      </c>
      <c r="R5354" s="45" t="s">
        <v>15475</v>
      </c>
      <c r="S5354" s="45" t="s">
        <v>20714</v>
      </c>
      <c r="T5354" s="45" t="s">
        <v>3402</v>
      </c>
      <c r="U5354" s="45"/>
      <c r="V5354" s="45" t="s">
        <v>3432</v>
      </c>
      <c r="W5354" s="45" t="s">
        <v>11155</v>
      </c>
      <c r="X5354" s="45" t="s">
        <v>20850</v>
      </c>
      <c r="Y5354" s="45">
        <v>296743.09999999998</v>
      </c>
      <c r="Z5354" s="45" t="s">
        <v>19626</v>
      </c>
      <c r="AA5354" s="45" t="s">
        <v>15475</v>
      </c>
    </row>
    <row r="5355" spans="1:27" ht="56.25">
      <c r="A5355" s="475" t="s">
        <v>31077</v>
      </c>
      <c r="B5355" s="1190" t="s">
        <v>20611</v>
      </c>
      <c r="C5355" s="45" t="s">
        <v>20575</v>
      </c>
      <c r="D5355" s="45" t="s">
        <v>261</v>
      </c>
      <c r="E5355" s="45" t="s">
        <v>20851</v>
      </c>
      <c r="F5355" s="45" t="s">
        <v>3372</v>
      </c>
      <c r="G5355" s="45" t="s">
        <v>3814</v>
      </c>
      <c r="H5355" s="45" t="s">
        <v>20852</v>
      </c>
      <c r="I5355" s="45" t="s">
        <v>20853</v>
      </c>
      <c r="J5355" s="45">
        <v>2</v>
      </c>
      <c r="K5355" s="45">
        <v>2</v>
      </c>
      <c r="L5355" s="45">
        <v>0</v>
      </c>
      <c r="M5355" s="275">
        <v>55516.7</v>
      </c>
      <c r="N5355" s="45">
        <v>46347.17</v>
      </c>
      <c r="O5355" s="275">
        <f>M5355-N5355</f>
        <v>9169.5299999999988</v>
      </c>
      <c r="P5355" s="275">
        <f>O5355/M5355%</f>
        <v>16.516705784025348</v>
      </c>
      <c r="Q5355" s="45" t="s">
        <v>20825</v>
      </c>
      <c r="R5355" s="45" t="s">
        <v>20826</v>
      </c>
      <c r="S5355" s="45" t="s">
        <v>20827</v>
      </c>
      <c r="T5355" s="45" t="s">
        <v>3402</v>
      </c>
      <c r="U5355" s="45"/>
      <c r="V5355" s="45" t="s">
        <v>4174</v>
      </c>
      <c r="W5355" s="45" t="s">
        <v>3388</v>
      </c>
      <c r="X5355" s="45" t="s">
        <v>20854</v>
      </c>
      <c r="Y5355" s="45">
        <v>46347.17</v>
      </c>
      <c r="Z5355" s="45" t="s">
        <v>20825</v>
      </c>
      <c r="AA5355" s="45" t="s">
        <v>20826</v>
      </c>
    </row>
    <row r="5356" spans="1:27" ht="135">
      <c r="A5356" s="475" t="s">
        <v>31078</v>
      </c>
      <c r="B5356" s="1190" t="s">
        <v>20611</v>
      </c>
      <c r="C5356" s="45" t="s">
        <v>20575</v>
      </c>
      <c r="D5356" s="45" t="s">
        <v>261</v>
      </c>
      <c r="E5356" s="45" t="s">
        <v>15756</v>
      </c>
      <c r="F5356" s="45" t="s">
        <v>3372</v>
      </c>
      <c r="G5356" s="45" t="s">
        <v>3503</v>
      </c>
      <c r="H5356" s="45" t="s">
        <v>20855</v>
      </c>
      <c r="I5356" s="45" t="s">
        <v>15443</v>
      </c>
      <c r="J5356" s="45">
        <v>11</v>
      </c>
      <c r="K5356" s="45">
        <v>11</v>
      </c>
      <c r="L5356" s="45">
        <v>0</v>
      </c>
      <c r="M5356" s="275">
        <v>381527</v>
      </c>
      <c r="N5356" s="45">
        <v>218122.37</v>
      </c>
      <c r="O5356" s="275">
        <f>M5356-N5356</f>
        <v>163404.63</v>
      </c>
      <c r="P5356" s="275">
        <f>O5356/M5356%</f>
        <v>42.829113011661036</v>
      </c>
      <c r="Q5356" s="45" t="s">
        <v>20856</v>
      </c>
      <c r="R5356" s="45" t="s">
        <v>15687</v>
      </c>
      <c r="S5356" s="45" t="s">
        <v>20857</v>
      </c>
      <c r="T5356" s="45" t="s">
        <v>1833</v>
      </c>
      <c r="U5356" s="45"/>
      <c r="V5356" s="45" t="s">
        <v>20858</v>
      </c>
      <c r="W5356" s="45" t="s">
        <v>20859</v>
      </c>
      <c r="X5356" s="45" t="s">
        <v>20860</v>
      </c>
      <c r="Y5356" s="45">
        <v>218122.37</v>
      </c>
      <c r="Z5356" s="45" t="s">
        <v>20856</v>
      </c>
      <c r="AA5356" s="45" t="s">
        <v>15687</v>
      </c>
    </row>
    <row r="5357" spans="1:27" ht="112.5">
      <c r="A5357" s="475" t="s">
        <v>31079</v>
      </c>
      <c r="B5357" s="1190" t="s">
        <v>20611</v>
      </c>
      <c r="C5357" s="45" t="s">
        <v>20575</v>
      </c>
      <c r="D5357" s="45" t="s">
        <v>261</v>
      </c>
      <c r="E5357" s="45" t="s">
        <v>20861</v>
      </c>
      <c r="F5357" s="45" t="s">
        <v>3372</v>
      </c>
      <c r="G5357" s="45" t="s">
        <v>3387</v>
      </c>
      <c r="H5357" s="45" t="s">
        <v>20862</v>
      </c>
      <c r="I5357" s="45" t="s">
        <v>20863</v>
      </c>
      <c r="J5357" s="45">
        <v>2</v>
      </c>
      <c r="K5357" s="45">
        <v>2</v>
      </c>
      <c r="L5357" s="45">
        <v>0</v>
      </c>
      <c r="M5357" s="275">
        <v>20328</v>
      </c>
      <c r="N5357" s="45">
        <v>15957.48</v>
      </c>
      <c r="O5357" s="275">
        <f t="shared" ref="O5357:O5371" si="181">M5357-N5357</f>
        <v>4370.5200000000004</v>
      </c>
      <c r="P5357" s="275">
        <f t="shared" ref="P5357:P5371" si="182">O5357/M5357%</f>
        <v>21.500000000000004</v>
      </c>
      <c r="Q5357" s="45" t="s">
        <v>19626</v>
      </c>
      <c r="R5357" s="45" t="s">
        <v>15475</v>
      </c>
      <c r="S5357" s="45" t="s">
        <v>20714</v>
      </c>
      <c r="T5357" s="45" t="s">
        <v>3459</v>
      </c>
      <c r="U5357" s="45"/>
      <c r="V5357" s="45" t="s">
        <v>3424</v>
      </c>
      <c r="W5357" s="45" t="s">
        <v>3424</v>
      </c>
      <c r="X5357" s="45" t="s">
        <v>20864</v>
      </c>
      <c r="Y5357" s="45">
        <v>15957.48</v>
      </c>
      <c r="Z5357" s="45" t="s">
        <v>19626</v>
      </c>
      <c r="AA5357" s="45" t="s">
        <v>15475</v>
      </c>
    </row>
    <row r="5358" spans="1:27" ht="90">
      <c r="A5358" s="475" t="s">
        <v>31080</v>
      </c>
      <c r="B5358" s="1190" t="s">
        <v>20611</v>
      </c>
      <c r="C5358" s="45" t="s">
        <v>20575</v>
      </c>
      <c r="D5358" s="45" t="s">
        <v>20612</v>
      </c>
      <c r="E5358" s="45" t="s">
        <v>20865</v>
      </c>
      <c r="F5358" s="45" t="s">
        <v>16115</v>
      </c>
      <c r="G5358" s="45" t="s">
        <v>3388</v>
      </c>
      <c r="H5358" s="45" t="s">
        <v>20866</v>
      </c>
      <c r="I5358" s="45" t="s">
        <v>14657</v>
      </c>
      <c r="J5358" s="45">
        <v>1</v>
      </c>
      <c r="K5358" s="45">
        <v>1</v>
      </c>
      <c r="L5358" s="45">
        <v>0</v>
      </c>
      <c r="M5358" s="275">
        <v>199939.9</v>
      </c>
      <c r="N5358" s="275">
        <v>195940</v>
      </c>
      <c r="O5358" s="275">
        <f t="shared" si="181"/>
        <v>3999.8999999999942</v>
      </c>
      <c r="P5358" s="275">
        <f t="shared" si="182"/>
        <v>2.0005511656252675</v>
      </c>
      <c r="Q5358" s="45" t="s">
        <v>20867</v>
      </c>
      <c r="R5358" s="45" t="s">
        <v>20868</v>
      </c>
      <c r="S5358" s="45" t="s">
        <v>20869</v>
      </c>
      <c r="T5358" s="45" t="s">
        <v>10512</v>
      </c>
      <c r="U5358" s="45"/>
      <c r="V5358" s="45" t="s">
        <v>3406</v>
      </c>
      <c r="W5358" s="45" t="s">
        <v>3443</v>
      </c>
      <c r="X5358" s="45" t="s">
        <v>20870</v>
      </c>
      <c r="Y5358" s="275">
        <v>195940</v>
      </c>
      <c r="Z5358" s="45" t="s">
        <v>20867</v>
      </c>
      <c r="AA5358" s="45" t="s">
        <v>20868</v>
      </c>
    </row>
    <row r="5359" spans="1:27" ht="112.5">
      <c r="A5359" s="475" t="s">
        <v>31081</v>
      </c>
      <c r="B5359" s="1190" t="s">
        <v>20611</v>
      </c>
      <c r="C5359" s="45" t="s">
        <v>20575</v>
      </c>
      <c r="D5359" s="45" t="s">
        <v>261</v>
      </c>
      <c r="E5359" s="45" t="s">
        <v>20871</v>
      </c>
      <c r="F5359" s="45" t="s">
        <v>16115</v>
      </c>
      <c r="G5359" s="45" t="s">
        <v>3333</v>
      </c>
      <c r="H5359" s="45" t="s">
        <v>20872</v>
      </c>
      <c r="I5359" s="45" t="s">
        <v>15443</v>
      </c>
      <c r="J5359" s="45">
        <v>2</v>
      </c>
      <c r="K5359" s="45">
        <v>2</v>
      </c>
      <c r="L5359" s="45">
        <v>0</v>
      </c>
      <c r="M5359" s="275">
        <v>232950</v>
      </c>
      <c r="N5359" s="275">
        <v>146915.18</v>
      </c>
      <c r="O5359" s="275">
        <f t="shared" si="181"/>
        <v>86034.82</v>
      </c>
      <c r="P5359" s="275">
        <f t="shared" si="182"/>
        <v>36.932740931530375</v>
      </c>
      <c r="Q5359" s="45" t="s">
        <v>19626</v>
      </c>
      <c r="R5359" s="45" t="s">
        <v>15475</v>
      </c>
      <c r="S5359" s="989" t="s">
        <v>20714</v>
      </c>
      <c r="T5359" s="45" t="s">
        <v>3339</v>
      </c>
      <c r="U5359" s="45"/>
      <c r="V5359" s="45" t="s">
        <v>3486</v>
      </c>
      <c r="W5359" s="45" t="s">
        <v>3467</v>
      </c>
      <c r="X5359" s="45" t="s">
        <v>20873</v>
      </c>
      <c r="Y5359" s="275">
        <v>146915.18</v>
      </c>
      <c r="Z5359" s="45" t="s">
        <v>19626</v>
      </c>
      <c r="AA5359" s="45" t="s">
        <v>15475</v>
      </c>
    </row>
    <row r="5360" spans="1:27" ht="45">
      <c r="A5360" s="475" t="s">
        <v>31082</v>
      </c>
      <c r="B5360" s="1190" t="s">
        <v>20611</v>
      </c>
      <c r="C5360" s="45" t="s">
        <v>20575</v>
      </c>
      <c r="D5360" s="45" t="s">
        <v>589</v>
      </c>
      <c r="E5360" s="45" t="s">
        <v>20874</v>
      </c>
      <c r="F5360" s="45" t="s">
        <v>3402</v>
      </c>
      <c r="G5360" s="45" t="s">
        <v>3338</v>
      </c>
      <c r="H5360" s="45" t="s">
        <v>16134</v>
      </c>
      <c r="I5360" s="45" t="s">
        <v>8672</v>
      </c>
      <c r="J5360" s="45">
        <v>5</v>
      </c>
      <c r="K5360" s="45" t="s">
        <v>15</v>
      </c>
      <c r="L5360" s="45" t="s">
        <v>3029</v>
      </c>
      <c r="M5360" s="275">
        <v>218064</v>
      </c>
      <c r="N5360" s="275">
        <v>206070.48</v>
      </c>
      <c r="O5360" s="275">
        <f t="shared" si="181"/>
        <v>11993.51999999999</v>
      </c>
      <c r="P5360" s="275">
        <f t="shared" si="182"/>
        <v>5.4999999999999956</v>
      </c>
      <c r="Q5360" s="45" t="s">
        <v>20875</v>
      </c>
      <c r="R5360" s="45" t="s">
        <v>20876</v>
      </c>
      <c r="S5360" s="45" t="s">
        <v>20877</v>
      </c>
      <c r="T5360" s="45" t="s">
        <v>3348</v>
      </c>
      <c r="U5360" s="45"/>
      <c r="V5360" s="45" t="s">
        <v>3444</v>
      </c>
      <c r="W5360" s="45" t="s">
        <v>3467</v>
      </c>
      <c r="X5360" s="45" t="s">
        <v>20878</v>
      </c>
      <c r="Y5360" s="275">
        <v>206070.48</v>
      </c>
      <c r="Z5360" s="45" t="s">
        <v>20875</v>
      </c>
      <c r="AA5360" s="45" t="s">
        <v>20876</v>
      </c>
    </row>
    <row r="5361" spans="1:27" ht="56.25">
      <c r="A5361" s="475" t="s">
        <v>31083</v>
      </c>
      <c r="B5361" s="1190" t="s">
        <v>20611</v>
      </c>
      <c r="C5361" s="45" t="s">
        <v>20575</v>
      </c>
      <c r="D5361" s="45" t="s">
        <v>261</v>
      </c>
      <c r="E5361" s="45" t="s">
        <v>20879</v>
      </c>
      <c r="F5361" s="45" t="s">
        <v>16115</v>
      </c>
      <c r="G5361" s="45" t="s">
        <v>3459</v>
      </c>
      <c r="H5361" s="45" t="s">
        <v>20880</v>
      </c>
      <c r="I5361" s="45" t="s">
        <v>20881</v>
      </c>
      <c r="J5361" s="45">
        <v>7</v>
      </c>
      <c r="K5361" s="45">
        <v>7</v>
      </c>
      <c r="L5361" s="45">
        <v>0</v>
      </c>
      <c r="M5361" s="275">
        <v>686062.6</v>
      </c>
      <c r="N5361" s="275">
        <v>420000</v>
      </c>
      <c r="O5361" s="275">
        <f t="shared" si="181"/>
        <v>266062.59999999998</v>
      </c>
      <c r="P5361" s="275">
        <f t="shared" si="182"/>
        <v>38.781096652113085</v>
      </c>
      <c r="Q5361" s="45" t="s">
        <v>20882</v>
      </c>
      <c r="R5361" s="45" t="s">
        <v>20883</v>
      </c>
      <c r="S5361" s="45" t="s">
        <v>20884</v>
      </c>
      <c r="T5361" s="45" t="s">
        <v>3348</v>
      </c>
      <c r="U5361" s="45"/>
      <c r="V5361" s="45" t="s">
        <v>3444</v>
      </c>
      <c r="W5361" s="45" t="s">
        <v>3467</v>
      </c>
      <c r="X5361" s="45" t="s">
        <v>20885</v>
      </c>
      <c r="Y5361" s="275">
        <v>420000</v>
      </c>
      <c r="Z5361" s="45" t="s">
        <v>20882</v>
      </c>
      <c r="AA5361" s="45" t="s">
        <v>20883</v>
      </c>
    </row>
    <row r="5362" spans="1:27" ht="56.25">
      <c r="A5362" s="475" t="s">
        <v>31084</v>
      </c>
      <c r="B5362" s="1190" t="s">
        <v>20611</v>
      </c>
      <c r="C5362" s="45" t="s">
        <v>20575</v>
      </c>
      <c r="D5362" s="45" t="s">
        <v>20612</v>
      </c>
      <c r="E5362" s="45" t="s">
        <v>20733</v>
      </c>
      <c r="F5362" s="45" t="s">
        <v>16115</v>
      </c>
      <c r="G5362" s="45" t="s">
        <v>3459</v>
      </c>
      <c r="H5362" s="45" t="s">
        <v>20886</v>
      </c>
      <c r="I5362" s="45" t="s">
        <v>14219</v>
      </c>
      <c r="J5362" s="45">
        <v>1</v>
      </c>
      <c r="K5362" s="45">
        <v>1</v>
      </c>
      <c r="L5362" s="45">
        <v>0</v>
      </c>
      <c r="M5362" s="275">
        <v>948843.67</v>
      </c>
      <c r="N5362" s="275">
        <v>861974.5</v>
      </c>
      <c r="O5362" s="275">
        <f t="shared" si="181"/>
        <v>86869.170000000042</v>
      </c>
      <c r="P5362" s="275">
        <f t="shared" si="182"/>
        <v>9.1552668523361742</v>
      </c>
      <c r="Q5362" s="45" t="s">
        <v>19114</v>
      </c>
      <c r="R5362" s="45" t="s">
        <v>20887</v>
      </c>
      <c r="S5362" s="45" t="s">
        <v>20888</v>
      </c>
      <c r="T5362" s="45" t="s">
        <v>3417</v>
      </c>
      <c r="U5362" s="45"/>
      <c r="V5362" s="45" t="s">
        <v>3444</v>
      </c>
      <c r="W5362" s="45" t="s">
        <v>3467</v>
      </c>
      <c r="X5362" s="45" t="s">
        <v>20889</v>
      </c>
      <c r="Y5362" s="275">
        <v>861974.5</v>
      </c>
      <c r="Z5362" s="45" t="s">
        <v>19114</v>
      </c>
      <c r="AA5362" s="45" t="s">
        <v>20887</v>
      </c>
    </row>
    <row r="5363" spans="1:27" ht="78.75">
      <c r="A5363" s="475" t="s">
        <v>31085</v>
      </c>
      <c r="B5363" s="1190" t="s">
        <v>20611</v>
      </c>
      <c r="C5363" s="45" t="s">
        <v>20575</v>
      </c>
      <c r="D5363" s="45" t="s">
        <v>261</v>
      </c>
      <c r="E5363" s="45" t="s">
        <v>14628</v>
      </c>
      <c r="F5363" s="45" t="s">
        <v>16115</v>
      </c>
      <c r="G5363" s="45" t="s">
        <v>3201</v>
      </c>
      <c r="H5363" s="45" t="s">
        <v>20890</v>
      </c>
      <c r="I5363" s="45" t="s">
        <v>20891</v>
      </c>
      <c r="J5363" s="45">
        <v>7</v>
      </c>
      <c r="K5363" s="45">
        <v>6</v>
      </c>
      <c r="L5363" s="45">
        <v>1</v>
      </c>
      <c r="M5363" s="275">
        <v>288154.25</v>
      </c>
      <c r="N5363" s="275">
        <v>198826.51</v>
      </c>
      <c r="O5363" s="275">
        <f t="shared" si="181"/>
        <v>89327.739999999991</v>
      </c>
      <c r="P5363" s="275">
        <f t="shared" si="182"/>
        <v>30.999973104682645</v>
      </c>
      <c r="Q5363" s="45" t="s">
        <v>20892</v>
      </c>
      <c r="R5363" s="45" t="s">
        <v>20893</v>
      </c>
      <c r="S5363" s="45" t="s">
        <v>20894</v>
      </c>
      <c r="T5363" s="45" t="s">
        <v>3348</v>
      </c>
      <c r="U5363" s="45"/>
      <c r="V5363" s="45" t="s">
        <v>3444</v>
      </c>
      <c r="W5363" s="45" t="s">
        <v>3467</v>
      </c>
      <c r="X5363" s="45" t="s">
        <v>20895</v>
      </c>
      <c r="Y5363" s="275">
        <v>198826.51</v>
      </c>
      <c r="Z5363" s="45" t="s">
        <v>20892</v>
      </c>
      <c r="AA5363" s="45" t="s">
        <v>20893</v>
      </c>
    </row>
    <row r="5364" spans="1:27" ht="56.25">
      <c r="A5364" s="475" t="s">
        <v>31086</v>
      </c>
      <c r="B5364" s="1190" t="s">
        <v>20611</v>
      </c>
      <c r="C5364" s="45" t="s">
        <v>20575</v>
      </c>
      <c r="D5364" s="45" t="s">
        <v>20612</v>
      </c>
      <c r="E5364" s="45" t="s">
        <v>20896</v>
      </c>
      <c r="F5364" s="45" t="s">
        <v>6765</v>
      </c>
      <c r="G5364" s="45" t="s">
        <v>10512</v>
      </c>
      <c r="H5364" s="45" t="s">
        <v>20897</v>
      </c>
      <c r="I5364" s="45" t="s">
        <v>13851</v>
      </c>
      <c r="J5364" s="45">
        <v>1</v>
      </c>
      <c r="K5364" s="45">
        <v>1</v>
      </c>
      <c r="L5364" s="45">
        <v>0</v>
      </c>
      <c r="M5364" s="275">
        <v>67301.5</v>
      </c>
      <c r="N5364" s="275">
        <v>67301.5</v>
      </c>
      <c r="O5364" s="275">
        <f t="shared" si="181"/>
        <v>0</v>
      </c>
      <c r="P5364" s="275">
        <f t="shared" si="182"/>
        <v>0</v>
      </c>
      <c r="Q5364" s="45" t="s">
        <v>14859</v>
      </c>
      <c r="R5364" s="45" t="s">
        <v>20898</v>
      </c>
      <c r="S5364" s="45" t="s">
        <v>20899</v>
      </c>
      <c r="T5364" s="45" t="s">
        <v>3443</v>
      </c>
      <c r="U5364" s="45"/>
      <c r="V5364" s="45" t="s">
        <v>3467</v>
      </c>
      <c r="W5364" s="45" t="s">
        <v>3467</v>
      </c>
      <c r="X5364" s="45" t="s">
        <v>20900</v>
      </c>
      <c r="Y5364" s="275">
        <v>67301.5</v>
      </c>
      <c r="Z5364" s="45" t="s">
        <v>14859</v>
      </c>
      <c r="AA5364" s="45" t="s">
        <v>20898</v>
      </c>
    </row>
    <row r="5365" spans="1:27" ht="78.75">
      <c r="A5365" s="475" t="s">
        <v>31087</v>
      </c>
      <c r="B5365" s="1190" t="s">
        <v>20611</v>
      </c>
      <c r="C5365" s="45" t="s">
        <v>20575</v>
      </c>
      <c r="D5365" s="45" t="s">
        <v>20612</v>
      </c>
      <c r="E5365" s="45" t="s">
        <v>20901</v>
      </c>
      <c r="F5365" s="45" t="s">
        <v>16115</v>
      </c>
      <c r="G5365" s="45" t="s">
        <v>3692</v>
      </c>
      <c r="H5365" s="45" t="s">
        <v>20902</v>
      </c>
      <c r="I5365" s="45" t="s">
        <v>20903</v>
      </c>
      <c r="J5365" s="45">
        <v>1</v>
      </c>
      <c r="K5365" s="45">
        <v>1</v>
      </c>
      <c r="L5365" s="45">
        <v>0</v>
      </c>
      <c r="M5365" s="275">
        <v>82488</v>
      </c>
      <c r="N5365" s="275">
        <v>82488</v>
      </c>
      <c r="O5365" s="275">
        <f t="shared" si="181"/>
        <v>0</v>
      </c>
      <c r="P5365" s="275">
        <f t="shared" si="182"/>
        <v>0</v>
      </c>
      <c r="Q5365" s="45" t="s">
        <v>2051</v>
      </c>
      <c r="R5365" s="45" t="s">
        <v>8412</v>
      </c>
      <c r="S5365" s="45" t="s">
        <v>20904</v>
      </c>
      <c r="T5365" s="45" t="s">
        <v>3407</v>
      </c>
      <c r="U5365" s="45"/>
      <c r="V5365" s="45" t="s">
        <v>3467</v>
      </c>
      <c r="W5365" s="45" t="s">
        <v>3467</v>
      </c>
      <c r="X5365" s="45" t="s">
        <v>20905</v>
      </c>
      <c r="Y5365" s="275">
        <v>82488</v>
      </c>
      <c r="Z5365" s="45" t="s">
        <v>2051</v>
      </c>
      <c r="AA5365" s="45" t="s">
        <v>8412</v>
      </c>
    </row>
    <row r="5366" spans="1:27" ht="56.25">
      <c r="A5366" s="475" t="s">
        <v>31088</v>
      </c>
      <c r="B5366" s="1190" t="s">
        <v>20611</v>
      </c>
      <c r="C5366" s="45" t="s">
        <v>20575</v>
      </c>
      <c r="D5366" s="45" t="s">
        <v>261</v>
      </c>
      <c r="E5366" s="45" t="s">
        <v>20737</v>
      </c>
      <c r="F5366" s="45" t="s">
        <v>3402</v>
      </c>
      <c r="G5366" s="45" t="s">
        <v>3696</v>
      </c>
      <c r="H5366" s="45" t="s">
        <v>20906</v>
      </c>
      <c r="I5366" s="45" t="s">
        <v>14858</v>
      </c>
      <c r="J5366" s="45">
        <v>8</v>
      </c>
      <c r="K5366" s="45">
        <v>8</v>
      </c>
      <c r="L5366" s="45">
        <v>0</v>
      </c>
      <c r="M5366" s="275">
        <v>405210</v>
      </c>
      <c r="N5366" s="275">
        <v>276000</v>
      </c>
      <c r="O5366" s="275">
        <f t="shared" si="181"/>
        <v>129210</v>
      </c>
      <c r="P5366" s="275">
        <f t="shared" si="182"/>
        <v>31.887169615754793</v>
      </c>
      <c r="Q5366" s="45" t="s">
        <v>20907</v>
      </c>
      <c r="R5366" s="45" t="s">
        <v>18975</v>
      </c>
      <c r="S5366" s="45" t="s">
        <v>20908</v>
      </c>
      <c r="T5366" s="45" t="s">
        <v>10493</v>
      </c>
      <c r="U5366" s="45"/>
      <c r="V5366" s="45" t="s">
        <v>3467</v>
      </c>
      <c r="W5366" s="45" t="s">
        <v>3467</v>
      </c>
      <c r="X5366" s="45" t="s">
        <v>20909</v>
      </c>
      <c r="Y5366" s="275">
        <v>276000</v>
      </c>
      <c r="Z5366" s="45" t="s">
        <v>20907</v>
      </c>
      <c r="AA5366" s="45" t="s">
        <v>18975</v>
      </c>
    </row>
    <row r="5367" spans="1:27" ht="90">
      <c r="A5367" s="475" t="s">
        <v>31089</v>
      </c>
      <c r="B5367" s="1190" t="s">
        <v>20611</v>
      </c>
      <c r="C5367" s="45" t="s">
        <v>20575</v>
      </c>
      <c r="D5367" s="45" t="s">
        <v>261</v>
      </c>
      <c r="E5367" s="45" t="s">
        <v>20672</v>
      </c>
      <c r="F5367" s="45" t="s">
        <v>16115</v>
      </c>
      <c r="G5367" s="45" t="s">
        <v>3339</v>
      </c>
      <c r="H5367" s="45" t="s">
        <v>20910</v>
      </c>
      <c r="I5367" s="45" t="s">
        <v>16643</v>
      </c>
      <c r="J5367" s="45">
        <v>2</v>
      </c>
      <c r="K5367" s="45">
        <v>2</v>
      </c>
      <c r="L5367" s="45">
        <v>0</v>
      </c>
      <c r="M5367" s="275">
        <v>183000</v>
      </c>
      <c r="N5367" s="275">
        <v>175800</v>
      </c>
      <c r="O5367" s="275">
        <f t="shared" si="181"/>
        <v>7200</v>
      </c>
      <c r="P5367" s="275">
        <f t="shared" si="182"/>
        <v>3.9344262295081966</v>
      </c>
      <c r="Q5367" s="45" t="s">
        <v>14801</v>
      </c>
      <c r="R5367" s="45" t="s">
        <v>20911</v>
      </c>
      <c r="S5367" s="45" t="s">
        <v>20912</v>
      </c>
      <c r="T5367" s="45" t="s">
        <v>3486</v>
      </c>
      <c r="U5367" s="45"/>
      <c r="V5367" s="45" t="s">
        <v>3484</v>
      </c>
      <c r="W5367" s="45" t="s">
        <v>113</v>
      </c>
      <c r="X5367" s="45" t="s">
        <v>113</v>
      </c>
      <c r="Y5367" s="275">
        <v>175800</v>
      </c>
      <c r="Z5367" s="45" t="s">
        <v>14801</v>
      </c>
      <c r="AA5367" s="45" t="s">
        <v>20911</v>
      </c>
    </row>
    <row r="5368" spans="1:27" ht="78.75">
      <c r="A5368" s="475" t="s">
        <v>31090</v>
      </c>
      <c r="B5368" s="1190" t="s">
        <v>20611</v>
      </c>
      <c r="C5368" s="45" t="s">
        <v>20575</v>
      </c>
      <c r="D5368" s="45" t="s">
        <v>261</v>
      </c>
      <c r="E5368" s="45" t="s">
        <v>20913</v>
      </c>
      <c r="F5368" s="45" t="s">
        <v>20914</v>
      </c>
      <c r="G5368" s="45" t="s">
        <v>3339</v>
      </c>
      <c r="H5368" s="45" t="s">
        <v>20915</v>
      </c>
      <c r="I5368" s="45" t="s">
        <v>2276</v>
      </c>
      <c r="J5368" s="45">
        <v>4</v>
      </c>
      <c r="K5368" s="45">
        <v>4</v>
      </c>
      <c r="L5368" s="45">
        <v>0</v>
      </c>
      <c r="M5368" s="275">
        <v>331835.40000000002</v>
      </c>
      <c r="N5368" s="275">
        <v>59376.28</v>
      </c>
      <c r="O5368" s="275">
        <f t="shared" si="181"/>
        <v>272459.12</v>
      </c>
      <c r="P5368" s="275">
        <f t="shared" si="182"/>
        <v>82.106707120457912</v>
      </c>
      <c r="Q5368" s="45" t="s">
        <v>3012</v>
      </c>
      <c r="R5368" s="45" t="s">
        <v>3013</v>
      </c>
      <c r="S5368" s="45" t="s">
        <v>20916</v>
      </c>
      <c r="T5368" s="45" t="s">
        <v>3358</v>
      </c>
      <c r="U5368" s="45"/>
      <c r="V5368" s="45" t="s">
        <v>3709</v>
      </c>
      <c r="W5368" s="45" t="s">
        <v>3484</v>
      </c>
      <c r="X5368" s="45" t="s">
        <v>20917</v>
      </c>
      <c r="Y5368" s="275">
        <v>59376.28</v>
      </c>
      <c r="Z5368" s="45" t="s">
        <v>3012</v>
      </c>
      <c r="AA5368" s="45" t="s">
        <v>3013</v>
      </c>
    </row>
    <row r="5369" spans="1:27" ht="90">
      <c r="A5369" s="475" t="s">
        <v>31091</v>
      </c>
      <c r="B5369" s="1190" t="s">
        <v>20611</v>
      </c>
      <c r="C5369" s="45" t="s">
        <v>20575</v>
      </c>
      <c r="D5369" s="45" t="s">
        <v>20612</v>
      </c>
      <c r="E5369" s="45" t="s">
        <v>20918</v>
      </c>
      <c r="F5369" s="45" t="s">
        <v>20919</v>
      </c>
      <c r="G5369" s="45" t="s">
        <v>3407</v>
      </c>
      <c r="H5369" s="45" t="s">
        <v>20920</v>
      </c>
      <c r="I5369" s="45" t="s">
        <v>1340</v>
      </c>
      <c r="J5369" s="45">
        <v>1</v>
      </c>
      <c r="K5369" s="45">
        <v>1</v>
      </c>
      <c r="L5369" s="45">
        <v>0</v>
      </c>
      <c r="M5369" s="275">
        <v>4824</v>
      </c>
      <c r="N5369" s="275">
        <v>4824</v>
      </c>
      <c r="O5369" s="275">
        <f t="shared" si="181"/>
        <v>0</v>
      </c>
      <c r="P5369" s="275">
        <f t="shared" si="182"/>
        <v>0</v>
      </c>
      <c r="Q5369" s="45" t="s">
        <v>3404</v>
      </c>
      <c r="R5369" s="45" t="s">
        <v>2994</v>
      </c>
      <c r="S5369" s="45" t="s">
        <v>20921</v>
      </c>
      <c r="T5369" s="45" t="s">
        <v>3486</v>
      </c>
      <c r="U5369" s="45"/>
      <c r="V5369" s="45" t="s">
        <v>20858</v>
      </c>
      <c r="W5369" s="45" t="s">
        <v>113</v>
      </c>
      <c r="X5369" s="45"/>
      <c r="Y5369" s="275">
        <v>4824</v>
      </c>
      <c r="Z5369" s="45" t="s">
        <v>3404</v>
      </c>
      <c r="AA5369" s="45" t="s">
        <v>2994</v>
      </c>
    </row>
    <row r="5370" spans="1:27" ht="112.5">
      <c r="A5370" s="475" t="s">
        <v>31092</v>
      </c>
      <c r="B5370" s="1190" t="s">
        <v>20611</v>
      </c>
      <c r="C5370" s="45" t="s">
        <v>20575</v>
      </c>
      <c r="D5370" s="45" t="s">
        <v>20612</v>
      </c>
      <c r="E5370" s="45" t="s">
        <v>20922</v>
      </c>
      <c r="F5370" s="45" t="s">
        <v>3696</v>
      </c>
      <c r="G5370" s="45" t="s">
        <v>3217</v>
      </c>
      <c r="H5370" s="45" t="s">
        <v>20923</v>
      </c>
      <c r="I5370" s="45" t="s">
        <v>16643</v>
      </c>
      <c r="J5370" s="45">
        <v>1</v>
      </c>
      <c r="K5370" s="45">
        <v>1</v>
      </c>
      <c r="L5370" s="45">
        <v>0</v>
      </c>
      <c r="M5370" s="275">
        <v>89456.4</v>
      </c>
      <c r="N5370" s="275">
        <v>36750</v>
      </c>
      <c r="O5370" s="275">
        <f t="shared" si="181"/>
        <v>52706.399999999994</v>
      </c>
      <c r="P5370" s="275">
        <f t="shared" si="182"/>
        <v>58.91853461574577</v>
      </c>
      <c r="Q5370" s="45" t="s">
        <v>13868</v>
      </c>
      <c r="R5370" s="45" t="s">
        <v>15837</v>
      </c>
      <c r="S5370" s="45" t="s">
        <v>20924</v>
      </c>
      <c r="T5370" s="45" t="s">
        <v>3467</v>
      </c>
      <c r="U5370" s="45"/>
      <c r="V5370" s="45" t="s">
        <v>20858</v>
      </c>
      <c r="W5370" s="45" t="s">
        <v>113</v>
      </c>
      <c r="X5370" s="45"/>
      <c r="Y5370" s="275">
        <v>36750</v>
      </c>
      <c r="Z5370" s="45" t="s">
        <v>13868</v>
      </c>
      <c r="AA5370" s="45" t="s">
        <v>15837</v>
      </c>
    </row>
    <row r="5371" spans="1:27" ht="123.75">
      <c r="A5371" s="475" t="s">
        <v>31093</v>
      </c>
      <c r="B5371" s="1190" t="s">
        <v>20611</v>
      </c>
      <c r="C5371" s="45" t="s">
        <v>20575</v>
      </c>
      <c r="D5371" s="45" t="s">
        <v>20612</v>
      </c>
      <c r="E5371" s="45" t="s">
        <v>20925</v>
      </c>
      <c r="F5371" s="45" t="s">
        <v>3399</v>
      </c>
      <c r="G5371" s="45" t="s">
        <v>3486</v>
      </c>
      <c r="H5371" s="45" t="s">
        <v>20926</v>
      </c>
      <c r="I5371" s="45" t="s">
        <v>515</v>
      </c>
      <c r="J5371" s="45">
        <v>1</v>
      </c>
      <c r="K5371" s="45">
        <v>1</v>
      </c>
      <c r="L5371" s="45">
        <v>0</v>
      </c>
      <c r="M5371" s="275">
        <v>653327.5</v>
      </c>
      <c r="N5371" s="275">
        <v>638750</v>
      </c>
      <c r="O5371" s="275">
        <f t="shared" si="181"/>
        <v>14577.5</v>
      </c>
      <c r="P5371" s="275">
        <f t="shared" si="182"/>
        <v>2.2312699220528756</v>
      </c>
      <c r="Q5371" s="45" t="s">
        <v>8666</v>
      </c>
      <c r="R5371" s="45" t="s">
        <v>17204</v>
      </c>
      <c r="S5371" s="45" t="s">
        <v>20927</v>
      </c>
      <c r="T5371" s="45" t="s">
        <v>3484</v>
      </c>
      <c r="U5371" s="45"/>
      <c r="V5371" s="45" t="s">
        <v>20858</v>
      </c>
      <c r="W5371" s="45" t="s">
        <v>20859</v>
      </c>
      <c r="X5371" s="45"/>
      <c r="Y5371" s="275">
        <v>638750</v>
      </c>
      <c r="Z5371" s="45" t="s">
        <v>8666</v>
      </c>
      <c r="AA5371" s="45" t="s">
        <v>17204</v>
      </c>
    </row>
    <row r="5372" spans="1:27" ht="45">
      <c r="A5372" s="475" t="s">
        <v>31094</v>
      </c>
      <c r="B5372" s="311" t="s">
        <v>20928</v>
      </c>
      <c r="C5372" s="45" t="s">
        <v>20929</v>
      </c>
      <c r="D5372" s="45" t="s">
        <v>265</v>
      </c>
      <c r="E5372" s="45" t="s">
        <v>20930</v>
      </c>
      <c r="F5372" s="45" t="s">
        <v>7864</v>
      </c>
      <c r="G5372" s="45" t="s">
        <v>6107</v>
      </c>
      <c r="H5372" s="45" t="s">
        <v>20931</v>
      </c>
      <c r="I5372" s="45" t="s">
        <v>19825</v>
      </c>
      <c r="J5372" s="276">
        <v>1</v>
      </c>
      <c r="K5372" s="276">
        <v>1</v>
      </c>
      <c r="L5372" s="45"/>
      <c r="M5372" s="276">
        <v>75430.320000000007</v>
      </c>
      <c r="N5372" s="276">
        <v>75430.33</v>
      </c>
      <c r="O5372" s="117">
        <v>0</v>
      </c>
      <c r="P5372" s="461"/>
      <c r="Q5372" s="45" t="s">
        <v>20932</v>
      </c>
      <c r="R5372" s="417">
        <v>7714757367</v>
      </c>
      <c r="S5372" s="426" t="s">
        <v>20933</v>
      </c>
      <c r="T5372" s="45"/>
      <c r="U5372" s="45"/>
      <c r="V5372" s="45" t="s">
        <v>840</v>
      </c>
      <c r="W5372" s="45" t="s">
        <v>603</v>
      </c>
      <c r="X5372" s="993" t="s">
        <v>20934</v>
      </c>
      <c r="Y5372" s="117">
        <f>N5372</f>
        <v>75430.33</v>
      </c>
      <c r="Z5372" s="994" t="str">
        <f t="shared" ref="Z5372:AA5387" si="183">Q5372</f>
        <v>Престиж интнрнет</v>
      </c>
      <c r="AA5372" s="276">
        <f t="shared" si="183"/>
        <v>7714757367</v>
      </c>
    </row>
    <row r="5373" spans="1:27" ht="78.75">
      <c r="A5373" s="475" t="s">
        <v>31095</v>
      </c>
      <c r="B5373" s="311" t="s">
        <v>20928</v>
      </c>
      <c r="C5373" s="45" t="s">
        <v>20929</v>
      </c>
      <c r="D5373" s="45" t="s">
        <v>269</v>
      </c>
      <c r="E5373" s="45" t="s">
        <v>20935</v>
      </c>
      <c r="F5373" s="45" t="s">
        <v>538</v>
      </c>
      <c r="G5373" s="45" t="s">
        <v>842</v>
      </c>
      <c r="H5373" s="45" t="s">
        <v>20936</v>
      </c>
      <c r="I5373" s="45" t="s">
        <v>841</v>
      </c>
      <c r="J5373" s="276">
        <v>1</v>
      </c>
      <c r="K5373" s="276">
        <v>1</v>
      </c>
      <c r="L5373" s="45"/>
      <c r="M5373" s="276">
        <v>82306.77</v>
      </c>
      <c r="N5373" s="276">
        <v>82306.78</v>
      </c>
      <c r="O5373" s="117">
        <v>0</v>
      </c>
      <c r="P5373" s="461"/>
      <c r="Q5373" s="45" t="s">
        <v>20937</v>
      </c>
      <c r="R5373" s="417">
        <v>4217065924</v>
      </c>
      <c r="S5373" s="426" t="s">
        <v>20938</v>
      </c>
      <c r="T5373" s="45"/>
      <c r="U5373" s="45"/>
      <c r="V5373" s="45" t="s">
        <v>842</v>
      </c>
      <c r="W5373" s="45" t="s">
        <v>539</v>
      </c>
      <c r="X5373" s="993" t="s">
        <v>20939</v>
      </c>
      <c r="Y5373" s="117">
        <f>N5373</f>
        <v>82306.78</v>
      </c>
      <c r="Z5373" s="994" t="str">
        <f t="shared" si="183"/>
        <v>ООО Комсервис</v>
      </c>
      <c r="AA5373" s="276">
        <f t="shared" si="183"/>
        <v>4217065924</v>
      </c>
    </row>
    <row r="5374" spans="1:27" ht="56.25">
      <c r="A5374" s="475" t="s">
        <v>31096</v>
      </c>
      <c r="B5374" s="311" t="s">
        <v>20928</v>
      </c>
      <c r="C5374" s="45" t="s">
        <v>20929</v>
      </c>
      <c r="D5374" s="45" t="s">
        <v>268</v>
      </c>
      <c r="E5374" s="45" t="s">
        <v>20940</v>
      </c>
      <c r="F5374" s="45" t="s">
        <v>538</v>
      </c>
      <c r="G5374" s="45" t="s">
        <v>842</v>
      </c>
      <c r="H5374" s="45" t="s">
        <v>20941</v>
      </c>
      <c r="I5374" s="45" t="s">
        <v>1367</v>
      </c>
      <c r="J5374" s="276">
        <v>1</v>
      </c>
      <c r="K5374" s="276">
        <v>1</v>
      </c>
      <c r="L5374" s="45"/>
      <c r="M5374" s="276">
        <v>268529.7</v>
      </c>
      <c r="N5374" s="276">
        <v>268529.71000000002</v>
      </c>
      <c r="O5374" s="117">
        <v>0</v>
      </c>
      <c r="P5374" s="461"/>
      <c r="Q5374" s="45" t="s">
        <v>20942</v>
      </c>
      <c r="R5374" s="417">
        <v>4205109214</v>
      </c>
      <c r="S5374" s="426" t="s">
        <v>20943</v>
      </c>
      <c r="T5374" s="45"/>
      <c r="U5374" s="45"/>
      <c r="V5374" s="45" t="s">
        <v>842</v>
      </c>
      <c r="W5374" s="45" t="s">
        <v>847</v>
      </c>
      <c r="X5374" s="993" t="s">
        <v>20944</v>
      </c>
      <c r="Y5374" s="117">
        <f>N5374</f>
        <v>268529.71000000002</v>
      </c>
      <c r="Z5374" s="994" t="str">
        <f t="shared" si="183"/>
        <v>Кузбассэнергосбыт</v>
      </c>
      <c r="AA5374" s="276">
        <f t="shared" si="183"/>
        <v>4205109214</v>
      </c>
    </row>
    <row r="5375" spans="1:27" ht="67.5">
      <c r="A5375" s="475" t="s">
        <v>31097</v>
      </c>
      <c r="B5375" s="311" t="s">
        <v>20928</v>
      </c>
      <c r="C5375" s="45" t="s">
        <v>20929</v>
      </c>
      <c r="D5375" s="45" t="s">
        <v>269</v>
      </c>
      <c r="E5375" s="45" t="s">
        <v>20945</v>
      </c>
      <c r="F5375" s="45" t="s">
        <v>538</v>
      </c>
      <c r="G5375" s="45" t="s">
        <v>842</v>
      </c>
      <c r="H5375" s="45" t="s">
        <v>20946</v>
      </c>
      <c r="I5375" s="45" t="s">
        <v>9932</v>
      </c>
      <c r="J5375" s="276">
        <v>1</v>
      </c>
      <c r="K5375" s="276">
        <v>1</v>
      </c>
      <c r="L5375" s="45"/>
      <c r="M5375" s="276">
        <v>27688.6</v>
      </c>
      <c r="N5375" s="276">
        <v>27688.61</v>
      </c>
      <c r="O5375" s="117">
        <v>0</v>
      </c>
      <c r="P5375" s="461"/>
      <c r="Q5375" s="45" t="s">
        <v>20947</v>
      </c>
      <c r="R5375" s="417">
        <v>4217166136</v>
      </c>
      <c r="S5375" s="426" t="s">
        <v>20948</v>
      </c>
      <c r="T5375" s="45"/>
      <c r="U5375" s="45"/>
      <c r="V5375" s="45" t="s">
        <v>842</v>
      </c>
      <c r="W5375" s="45" t="s">
        <v>847</v>
      </c>
      <c r="X5375" s="993" t="s">
        <v>20949</v>
      </c>
      <c r="Y5375" s="117">
        <f>N5375</f>
        <v>27688.61</v>
      </c>
      <c r="Z5375" s="994" t="str">
        <f t="shared" si="183"/>
        <v>Водоканал</v>
      </c>
      <c r="AA5375" s="276">
        <f t="shared" si="183"/>
        <v>4217166136</v>
      </c>
    </row>
    <row r="5376" spans="1:27" ht="67.5">
      <c r="A5376" s="475" t="s">
        <v>31098</v>
      </c>
      <c r="B5376" s="311" t="s">
        <v>20928</v>
      </c>
      <c r="C5376" s="45" t="s">
        <v>20929</v>
      </c>
      <c r="D5376" s="45" t="s">
        <v>269</v>
      </c>
      <c r="E5376" s="45" t="s">
        <v>20950</v>
      </c>
      <c r="F5376" s="45" t="s">
        <v>538</v>
      </c>
      <c r="G5376" s="45" t="s">
        <v>842</v>
      </c>
      <c r="H5376" s="45" t="s">
        <v>20951</v>
      </c>
      <c r="I5376" s="45" t="s">
        <v>20952</v>
      </c>
      <c r="J5376" s="276">
        <v>1</v>
      </c>
      <c r="K5376" s="276">
        <v>1</v>
      </c>
      <c r="L5376" s="45"/>
      <c r="M5376" s="276">
        <v>547307.56000000006</v>
      </c>
      <c r="N5376" s="276">
        <v>547307.56999999995</v>
      </c>
      <c r="O5376" s="117">
        <v>0</v>
      </c>
      <c r="P5376" s="461"/>
      <c r="Q5376" s="45" t="s">
        <v>20953</v>
      </c>
      <c r="R5376" s="417">
        <v>4217159241</v>
      </c>
      <c r="S5376" s="426" t="s">
        <v>20954</v>
      </c>
      <c r="T5376" s="45"/>
      <c r="U5376" s="45"/>
      <c r="V5376" s="45" t="s">
        <v>842</v>
      </c>
      <c r="W5376" s="45" t="s">
        <v>847</v>
      </c>
      <c r="X5376" s="993" t="s">
        <v>20955</v>
      </c>
      <c r="Y5376" s="117">
        <f>N5376</f>
        <v>547307.56999999995</v>
      </c>
      <c r="Z5376" s="994" t="str">
        <f t="shared" si="183"/>
        <v>ГТК Сбыт</v>
      </c>
      <c r="AA5376" s="276">
        <f t="shared" si="183"/>
        <v>4217159241</v>
      </c>
    </row>
    <row r="5377" spans="1:27" ht="67.5">
      <c r="A5377" s="475" t="s">
        <v>31099</v>
      </c>
      <c r="B5377" s="311" t="s">
        <v>20928</v>
      </c>
      <c r="C5377" s="45" t="s">
        <v>20929</v>
      </c>
      <c r="D5377" s="45" t="s">
        <v>6585</v>
      </c>
      <c r="E5377" s="45" t="s">
        <v>20956</v>
      </c>
      <c r="F5377" s="45" t="s">
        <v>1134</v>
      </c>
      <c r="G5377" s="45" t="s">
        <v>1672</v>
      </c>
      <c r="H5377" s="426" t="s">
        <v>1673</v>
      </c>
      <c r="I5377" s="45" t="s">
        <v>1710</v>
      </c>
      <c r="J5377" s="45" t="s">
        <v>10</v>
      </c>
      <c r="K5377" s="118">
        <v>1</v>
      </c>
      <c r="L5377" s="118">
        <v>0</v>
      </c>
      <c r="M5377" s="117">
        <v>12312</v>
      </c>
      <c r="N5377" s="275">
        <v>12312</v>
      </c>
      <c r="O5377" s="117">
        <v>0</v>
      </c>
      <c r="P5377" s="461"/>
      <c r="Q5377" s="414" t="s">
        <v>9223</v>
      </c>
      <c r="R5377" s="995">
        <v>4252003790</v>
      </c>
      <c r="S5377" s="994" t="s">
        <v>20957</v>
      </c>
      <c r="T5377" s="117" t="s">
        <v>1338</v>
      </c>
      <c r="U5377" s="117"/>
      <c r="V5377" s="117" t="s">
        <v>1676</v>
      </c>
      <c r="W5377" s="117" t="s">
        <v>831</v>
      </c>
      <c r="X5377" s="993" t="s">
        <v>20958</v>
      </c>
      <c r="Y5377" s="117">
        <f t="shared" ref="Y5377:Y5400" si="184">N5377</f>
        <v>12312</v>
      </c>
      <c r="Z5377" s="994" t="str">
        <f t="shared" si="183"/>
        <v>ООО Продукт</v>
      </c>
      <c r="AA5377" s="276">
        <f t="shared" si="183"/>
        <v>4252003790</v>
      </c>
    </row>
    <row r="5378" spans="1:27" ht="45">
      <c r="A5378" s="475" t="s">
        <v>31100</v>
      </c>
      <c r="B5378" s="311" t="s">
        <v>20928</v>
      </c>
      <c r="C5378" s="45" t="s">
        <v>20929</v>
      </c>
      <c r="D5378" s="45" t="s">
        <v>261</v>
      </c>
      <c r="E5378" s="45" t="s">
        <v>20959</v>
      </c>
      <c r="F5378" s="45" t="s">
        <v>1134</v>
      </c>
      <c r="G5378" s="45" t="s">
        <v>709</v>
      </c>
      <c r="H5378" s="426" t="s">
        <v>20960</v>
      </c>
      <c r="I5378" s="45" t="s">
        <v>20961</v>
      </c>
      <c r="J5378" s="45" t="s">
        <v>15</v>
      </c>
      <c r="K5378" s="118">
        <v>3</v>
      </c>
      <c r="L5378" s="118">
        <v>0</v>
      </c>
      <c r="M5378" s="117">
        <v>25245.39</v>
      </c>
      <c r="N5378" s="275">
        <v>11991.24</v>
      </c>
      <c r="O5378" s="117">
        <f t="shared" ref="O5378:O5402" si="185">M5378-N5378</f>
        <v>13254.15</v>
      </c>
      <c r="P5378" s="461">
        <f t="shared" ref="P5378:P5404" si="186">O5378/M5378</f>
        <v>0.52501268548435975</v>
      </c>
      <c r="Q5378" s="980" t="s">
        <v>20962</v>
      </c>
      <c r="R5378" s="417">
        <v>4217148137</v>
      </c>
      <c r="S5378" s="994" t="s">
        <v>20963</v>
      </c>
      <c r="T5378" s="117" t="s">
        <v>643</v>
      </c>
      <c r="U5378" s="117"/>
      <c r="V5378" s="117" t="s">
        <v>7864</v>
      </c>
      <c r="W5378" s="117" t="s">
        <v>839</v>
      </c>
      <c r="X5378" s="993" t="s">
        <v>20964</v>
      </c>
      <c r="Y5378" s="117">
        <f t="shared" si="184"/>
        <v>11991.24</v>
      </c>
      <c r="Z5378" s="994" t="str">
        <f t="shared" si="183"/>
        <v>ООО Сибпромторг</v>
      </c>
      <c r="AA5378" s="276">
        <f t="shared" si="183"/>
        <v>4217148137</v>
      </c>
    </row>
    <row r="5379" spans="1:27" ht="56.25">
      <c r="A5379" s="475" t="s">
        <v>31101</v>
      </c>
      <c r="B5379" s="311" t="s">
        <v>20928</v>
      </c>
      <c r="C5379" s="45" t="s">
        <v>20929</v>
      </c>
      <c r="D5379" s="45" t="s">
        <v>555</v>
      </c>
      <c r="E5379" s="45" t="s">
        <v>20965</v>
      </c>
      <c r="F5379" s="45" t="s">
        <v>538</v>
      </c>
      <c r="G5379" s="45" t="s">
        <v>2143</v>
      </c>
      <c r="H5379" s="426" t="s">
        <v>20966</v>
      </c>
      <c r="I5379" s="45" t="s">
        <v>20967</v>
      </c>
      <c r="J5379" s="45" t="s">
        <v>16</v>
      </c>
      <c r="K5379" s="118">
        <v>4</v>
      </c>
      <c r="L5379" s="118">
        <v>0</v>
      </c>
      <c r="M5379" s="117">
        <v>186680</v>
      </c>
      <c r="N5379" s="275">
        <v>104960</v>
      </c>
      <c r="O5379" s="117">
        <f t="shared" si="185"/>
        <v>81720</v>
      </c>
      <c r="P5379" s="461">
        <f t="shared" si="186"/>
        <v>0.43775444611099207</v>
      </c>
      <c r="Q5379" s="117" t="s">
        <v>20968</v>
      </c>
      <c r="R5379" s="996">
        <v>5506226202</v>
      </c>
      <c r="S5379" s="994" t="s">
        <v>20969</v>
      </c>
      <c r="T5379" s="117" t="s">
        <v>845</v>
      </c>
      <c r="U5379" s="117"/>
      <c r="V5379" s="117" t="s">
        <v>856</v>
      </c>
      <c r="W5379" s="117" t="s">
        <v>854</v>
      </c>
      <c r="X5379" s="993" t="s">
        <v>20970</v>
      </c>
      <c r="Y5379" s="117">
        <f t="shared" si="184"/>
        <v>104960</v>
      </c>
      <c r="Z5379" s="994" t="str">
        <f t="shared" si="183"/>
        <v>ООО Медлайн</v>
      </c>
      <c r="AA5379" s="276">
        <f t="shared" si="183"/>
        <v>5506226202</v>
      </c>
    </row>
    <row r="5380" spans="1:27" ht="56.25">
      <c r="A5380" s="475" t="s">
        <v>31102</v>
      </c>
      <c r="B5380" s="311" t="s">
        <v>20928</v>
      </c>
      <c r="C5380" s="45" t="s">
        <v>20929</v>
      </c>
      <c r="D5380" s="45" t="s">
        <v>589</v>
      </c>
      <c r="E5380" s="45" t="s">
        <v>20971</v>
      </c>
      <c r="F5380" s="45" t="s">
        <v>713</v>
      </c>
      <c r="G5380" s="45" t="s">
        <v>1377</v>
      </c>
      <c r="H5380" s="426" t="s">
        <v>1597</v>
      </c>
      <c r="I5380" s="45" t="s">
        <v>20972</v>
      </c>
      <c r="J5380" s="45" t="s">
        <v>16</v>
      </c>
      <c r="K5380" s="118">
        <v>4</v>
      </c>
      <c r="L5380" s="118">
        <v>0</v>
      </c>
      <c r="M5380" s="117">
        <v>19040.400000000001</v>
      </c>
      <c r="N5380" s="275">
        <v>14470.7</v>
      </c>
      <c r="O5380" s="117">
        <f t="shared" si="185"/>
        <v>4569.7000000000007</v>
      </c>
      <c r="P5380" s="461">
        <f t="shared" si="186"/>
        <v>0.24000021007962019</v>
      </c>
      <c r="Q5380" s="117" t="s">
        <v>15275</v>
      </c>
      <c r="R5380" s="417">
        <v>4205307431</v>
      </c>
      <c r="S5380" s="994" t="s">
        <v>20973</v>
      </c>
      <c r="T5380" s="117" t="s">
        <v>714</v>
      </c>
      <c r="U5380" s="117"/>
      <c r="V5380" s="117" t="s">
        <v>857</v>
      </c>
      <c r="W5380" s="117" t="s">
        <v>1033</v>
      </c>
      <c r="X5380" s="993" t="s">
        <v>20974</v>
      </c>
      <c r="Y5380" s="117">
        <f t="shared" si="184"/>
        <v>14470.7</v>
      </c>
      <c r="Z5380" s="994" t="str">
        <f t="shared" si="183"/>
        <v>ООО Марсо</v>
      </c>
      <c r="AA5380" s="276">
        <f t="shared" si="183"/>
        <v>4205307431</v>
      </c>
    </row>
    <row r="5381" spans="1:27" ht="33.75">
      <c r="A5381" s="475" t="s">
        <v>31103</v>
      </c>
      <c r="B5381" s="311" t="s">
        <v>20928</v>
      </c>
      <c r="C5381" s="45" t="s">
        <v>20929</v>
      </c>
      <c r="D5381" s="45" t="s">
        <v>261</v>
      </c>
      <c r="E5381" s="45" t="s">
        <v>20975</v>
      </c>
      <c r="F5381" s="45" t="s">
        <v>539</v>
      </c>
      <c r="G5381" s="45" t="s">
        <v>20976</v>
      </c>
      <c r="H5381" s="426" t="s">
        <v>20977</v>
      </c>
      <c r="I5381" s="45" t="s">
        <v>20978</v>
      </c>
      <c r="J5381" s="45" t="s">
        <v>129</v>
      </c>
      <c r="K5381" s="118">
        <v>7</v>
      </c>
      <c r="L5381" s="118">
        <v>0</v>
      </c>
      <c r="M5381" s="117">
        <v>72299.100000000006</v>
      </c>
      <c r="N5381" s="275">
        <v>31534.1</v>
      </c>
      <c r="O5381" s="117">
        <f t="shared" si="185"/>
        <v>40765.000000000007</v>
      </c>
      <c r="P5381" s="461">
        <f t="shared" si="186"/>
        <v>0.56383827737827996</v>
      </c>
      <c r="Q5381" s="117" t="s">
        <v>15275</v>
      </c>
      <c r="R5381" s="417">
        <v>4205307431</v>
      </c>
      <c r="S5381" s="994" t="s">
        <v>20979</v>
      </c>
      <c r="T5381" s="117" t="s">
        <v>856</v>
      </c>
      <c r="U5381" s="117"/>
      <c r="V5381" s="117" t="s">
        <v>677</v>
      </c>
      <c r="W5381" s="117" t="s">
        <v>1185</v>
      </c>
      <c r="X5381" s="993" t="s">
        <v>20980</v>
      </c>
      <c r="Y5381" s="117">
        <f t="shared" si="184"/>
        <v>31534.1</v>
      </c>
      <c r="Z5381" s="994" t="str">
        <f t="shared" si="183"/>
        <v>ООО Марсо</v>
      </c>
      <c r="AA5381" s="276">
        <f t="shared" si="183"/>
        <v>4205307431</v>
      </c>
    </row>
    <row r="5382" spans="1:27" ht="78.75">
      <c r="A5382" s="475" t="s">
        <v>31104</v>
      </c>
      <c r="B5382" s="311" t="s">
        <v>20928</v>
      </c>
      <c r="C5382" s="45" t="s">
        <v>20929</v>
      </c>
      <c r="D5382" s="45" t="s">
        <v>6585</v>
      </c>
      <c r="E5382" s="45" t="s">
        <v>20981</v>
      </c>
      <c r="F5382" s="45" t="s">
        <v>848</v>
      </c>
      <c r="G5382" s="45" t="s">
        <v>1162</v>
      </c>
      <c r="H5382" s="426" t="s">
        <v>1247</v>
      </c>
      <c r="I5382" s="45" t="s">
        <v>20982</v>
      </c>
      <c r="J5382" s="45" t="s">
        <v>11</v>
      </c>
      <c r="K5382" s="118">
        <v>1</v>
      </c>
      <c r="L5382" s="118">
        <v>1</v>
      </c>
      <c r="M5382" s="117">
        <v>3945.5</v>
      </c>
      <c r="N5382" s="275">
        <v>3945.5</v>
      </c>
      <c r="O5382" s="117">
        <f t="shared" si="185"/>
        <v>0</v>
      </c>
      <c r="P5382" s="461">
        <f t="shared" si="186"/>
        <v>0</v>
      </c>
      <c r="Q5382" s="117" t="s">
        <v>20983</v>
      </c>
      <c r="R5382" s="994" t="s">
        <v>1263</v>
      </c>
      <c r="S5382" s="994" t="s">
        <v>20984</v>
      </c>
      <c r="T5382" s="117" t="s">
        <v>854</v>
      </c>
      <c r="U5382" s="117"/>
      <c r="V5382" s="117" t="s">
        <v>1033</v>
      </c>
      <c r="W5382" s="117" t="s">
        <v>1185</v>
      </c>
      <c r="X5382" s="993" t="s">
        <v>20985</v>
      </c>
      <c r="Y5382" s="117">
        <f t="shared" si="184"/>
        <v>3945.5</v>
      </c>
      <c r="Z5382" s="994" t="str">
        <f t="shared" si="183"/>
        <v>ООО АГРОСЕРВИС</v>
      </c>
      <c r="AA5382" s="276" t="str">
        <f t="shared" si="183"/>
        <v>4253012727</v>
      </c>
    </row>
    <row r="5383" spans="1:27" ht="45">
      <c r="A5383" s="475" t="s">
        <v>31105</v>
      </c>
      <c r="B5383" s="311" t="s">
        <v>20928</v>
      </c>
      <c r="C5383" s="45" t="s">
        <v>20929</v>
      </c>
      <c r="D5383" s="45" t="s">
        <v>589</v>
      </c>
      <c r="E5383" s="45" t="s">
        <v>20986</v>
      </c>
      <c r="F5383" s="45" t="s">
        <v>848</v>
      </c>
      <c r="G5383" s="45" t="s">
        <v>1224</v>
      </c>
      <c r="H5383" s="426" t="s">
        <v>1260</v>
      </c>
      <c r="I5383" s="45" t="s">
        <v>9298</v>
      </c>
      <c r="J5383" s="45" t="s">
        <v>16</v>
      </c>
      <c r="K5383" s="118">
        <v>2</v>
      </c>
      <c r="L5383" s="118">
        <v>2</v>
      </c>
      <c r="M5383" s="117">
        <v>30410</v>
      </c>
      <c r="N5383" s="275">
        <v>25753.65</v>
      </c>
      <c r="O5383" s="117">
        <f t="shared" si="185"/>
        <v>4656.3499999999985</v>
      </c>
      <c r="P5383" s="461">
        <f t="shared" si="186"/>
        <v>0.15311903978954286</v>
      </c>
      <c r="Q5383" s="117" t="s">
        <v>20987</v>
      </c>
      <c r="R5383" s="996">
        <v>4205261120</v>
      </c>
      <c r="S5383" s="994" t="s">
        <v>20988</v>
      </c>
      <c r="T5383" s="117" t="s">
        <v>1225</v>
      </c>
      <c r="U5383" s="117"/>
      <c r="V5383" s="117" t="s">
        <v>1033</v>
      </c>
      <c r="W5383" s="117" t="s">
        <v>1185</v>
      </c>
      <c r="X5383" s="993" t="s">
        <v>20989</v>
      </c>
      <c r="Y5383" s="117">
        <f t="shared" si="184"/>
        <v>25753.65</v>
      </c>
      <c r="Z5383" s="994" t="str">
        <f t="shared" si="183"/>
        <v>ООО ТК Флорин</v>
      </c>
      <c r="AA5383" s="276">
        <f t="shared" si="183"/>
        <v>4205261120</v>
      </c>
    </row>
    <row r="5384" spans="1:27" ht="56.25">
      <c r="A5384" s="475" t="s">
        <v>31106</v>
      </c>
      <c r="B5384" s="311" t="s">
        <v>20928</v>
      </c>
      <c r="C5384" s="45" t="s">
        <v>20929</v>
      </c>
      <c r="D5384" s="45" t="s">
        <v>261</v>
      </c>
      <c r="E5384" s="45" t="s">
        <v>20990</v>
      </c>
      <c r="F5384" s="45" t="s">
        <v>848</v>
      </c>
      <c r="G5384" s="45" t="s">
        <v>1224</v>
      </c>
      <c r="H5384" s="426" t="s">
        <v>20991</v>
      </c>
      <c r="I5384" s="45" t="s">
        <v>20992</v>
      </c>
      <c r="J5384" s="45" t="s">
        <v>34</v>
      </c>
      <c r="K5384" s="118">
        <v>5</v>
      </c>
      <c r="L5384" s="118">
        <v>0</v>
      </c>
      <c r="M5384" s="117">
        <v>97621</v>
      </c>
      <c r="N5384" s="275">
        <v>69309.83</v>
      </c>
      <c r="O5384" s="117">
        <f t="shared" si="185"/>
        <v>28311.17</v>
      </c>
      <c r="P5384" s="461">
        <f t="shared" si="186"/>
        <v>0.29001106319337028</v>
      </c>
      <c r="Q5384" s="117" t="s">
        <v>20993</v>
      </c>
      <c r="R5384" s="417">
        <v>4205091856</v>
      </c>
      <c r="S5384" s="417" t="s">
        <v>20994</v>
      </c>
      <c r="T5384" s="117" t="s">
        <v>854</v>
      </c>
      <c r="U5384" s="117"/>
      <c r="V5384" s="117" t="s">
        <v>1033</v>
      </c>
      <c r="W5384" s="117" t="s">
        <v>1185</v>
      </c>
      <c r="X5384" s="993" t="s">
        <v>20995</v>
      </c>
      <c r="Y5384" s="117">
        <f t="shared" si="184"/>
        <v>69309.83</v>
      </c>
      <c r="Z5384" s="994" t="str">
        <f t="shared" si="183"/>
        <v>ООО ИНТЕРМЕДИА</v>
      </c>
      <c r="AA5384" s="276">
        <f t="shared" si="183"/>
        <v>4205091856</v>
      </c>
    </row>
    <row r="5385" spans="1:27" ht="56.25">
      <c r="A5385" s="475" t="s">
        <v>31107</v>
      </c>
      <c r="B5385" s="311" t="s">
        <v>20928</v>
      </c>
      <c r="C5385" s="45" t="s">
        <v>20929</v>
      </c>
      <c r="D5385" s="45" t="s">
        <v>589</v>
      </c>
      <c r="E5385" s="45" t="s">
        <v>20996</v>
      </c>
      <c r="F5385" s="45" t="s">
        <v>539</v>
      </c>
      <c r="G5385" s="45" t="s">
        <v>1377</v>
      </c>
      <c r="H5385" s="426" t="s">
        <v>1378</v>
      </c>
      <c r="I5385" s="45" t="s">
        <v>20997</v>
      </c>
      <c r="J5385" s="45" t="s">
        <v>11</v>
      </c>
      <c r="K5385" s="118">
        <v>2</v>
      </c>
      <c r="L5385" s="118">
        <v>0</v>
      </c>
      <c r="M5385" s="117">
        <v>5950.8</v>
      </c>
      <c r="N5385" s="275">
        <v>5950.8</v>
      </c>
      <c r="O5385" s="117">
        <f t="shared" si="185"/>
        <v>0</v>
      </c>
      <c r="P5385" s="461">
        <f t="shared" si="186"/>
        <v>0</v>
      </c>
      <c r="Q5385" s="117" t="s">
        <v>15278</v>
      </c>
      <c r="R5385" s="117" t="s">
        <v>1380</v>
      </c>
      <c r="S5385" s="994" t="s">
        <v>20998</v>
      </c>
      <c r="T5385" s="117" t="s">
        <v>856</v>
      </c>
      <c r="U5385" s="117"/>
      <c r="V5385" s="117" t="s">
        <v>677</v>
      </c>
      <c r="W5385" s="117" t="s">
        <v>1185</v>
      </c>
      <c r="X5385" s="993" t="s">
        <v>20999</v>
      </c>
      <c r="Y5385" s="117">
        <f t="shared" si="184"/>
        <v>5950.8</v>
      </c>
      <c r="Z5385" s="994" t="str">
        <f t="shared" si="183"/>
        <v>ООО Алгоритм</v>
      </c>
      <c r="AA5385" s="276" t="str">
        <f t="shared" si="183"/>
        <v>4205266930</v>
      </c>
    </row>
    <row r="5386" spans="1:27" ht="56.25">
      <c r="A5386" s="475" t="s">
        <v>31108</v>
      </c>
      <c r="B5386" s="311" t="s">
        <v>20928</v>
      </c>
      <c r="C5386" s="45" t="s">
        <v>20929</v>
      </c>
      <c r="D5386" s="45" t="s">
        <v>261</v>
      </c>
      <c r="E5386" s="45" t="s">
        <v>21000</v>
      </c>
      <c r="F5386" s="45" t="s">
        <v>848</v>
      </c>
      <c r="G5386" s="45" t="s">
        <v>1224</v>
      </c>
      <c r="H5386" s="426" t="s">
        <v>21001</v>
      </c>
      <c r="I5386" s="45" t="s">
        <v>21002</v>
      </c>
      <c r="J5386" s="45" t="s">
        <v>34</v>
      </c>
      <c r="K5386" s="118">
        <v>5</v>
      </c>
      <c r="L5386" s="118">
        <v>0</v>
      </c>
      <c r="M5386" s="117">
        <v>120012.75</v>
      </c>
      <c r="N5386" s="275">
        <v>57495.94</v>
      </c>
      <c r="O5386" s="117">
        <f t="shared" si="185"/>
        <v>62516.81</v>
      </c>
      <c r="P5386" s="461">
        <f t="shared" si="186"/>
        <v>0.52091806912182248</v>
      </c>
      <c r="Q5386" s="117" t="s">
        <v>21003</v>
      </c>
      <c r="R5386" s="414">
        <v>2222842971</v>
      </c>
      <c r="S5386" s="994" t="s">
        <v>21004</v>
      </c>
      <c r="T5386" s="117" t="s">
        <v>853</v>
      </c>
      <c r="U5386" s="117"/>
      <c r="V5386" s="117" t="s">
        <v>1033</v>
      </c>
      <c r="W5386" s="117" t="s">
        <v>1239</v>
      </c>
      <c r="X5386" s="993" t="s">
        <v>21005</v>
      </c>
      <c r="Y5386" s="117">
        <f t="shared" si="184"/>
        <v>57495.94</v>
      </c>
      <c r="Z5386" s="994" t="str">
        <f t="shared" si="183"/>
        <v>ООО Сибирьконтракт</v>
      </c>
      <c r="AA5386" s="276">
        <f t="shared" si="183"/>
        <v>2222842971</v>
      </c>
    </row>
    <row r="5387" spans="1:27" ht="56.25">
      <c r="A5387" s="475" t="s">
        <v>31109</v>
      </c>
      <c r="B5387" s="311" t="s">
        <v>20928</v>
      </c>
      <c r="C5387" s="45" t="s">
        <v>20929</v>
      </c>
      <c r="D5387" s="45" t="s">
        <v>589</v>
      </c>
      <c r="E5387" s="45" t="s">
        <v>19202</v>
      </c>
      <c r="F5387" s="45" t="s">
        <v>1014</v>
      </c>
      <c r="G5387" s="45" t="s">
        <v>1224</v>
      </c>
      <c r="H5387" s="426" t="s">
        <v>1234</v>
      </c>
      <c r="I5387" s="45" t="s">
        <v>21006</v>
      </c>
      <c r="J5387" s="45" t="s">
        <v>34</v>
      </c>
      <c r="K5387" s="118">
        <v>5</v>
      </c>
      <c r="L5387" s="118">
        <v>0</v>
      </c>
      <c r="M5387" s="117">
        <v>18501</v>
      </c>
      <c r="N5387" s="275">
        <v>15078.31</v>
      </c>
      <c r="O5387" s="117">
        <f t="shared" si="185"/>
        <v>3422.6900000000005</v>
      </c>
      <c r="P5387" s="461">
        <f t="shared" si="186"/>
        <v>0.18500027025566187</v>
      </c>
      <c r="Q5387" s="117" t="s">
        <v>15275</v>
      </c>
      <c r="R5387" s="417">
        <v>4205307431</v>
      </c>
      <c r="S5387" s="994" t="s">
        <v>20973</v>
      </c>
      <c r="T5387" s="117" t="s">
        <v>1225</v>
      </c>
      <c r="U5387" s="117"/>
      <c r="V5387" s="117" t="s">
        <v>1033</v>
      </c>
      <c r="W5387" s="117" t="s">
        <v>1239</v>
      </c>
      <c r="X5387" s="993" t="s">
        <v>21007</v>
      </c>
      <c r="Y5387" s="117">
        <f t="shared" si="184"/>
        <v>15078.31</v>
      </c>
      <c r="Z5387" s="994" t="str">
        <f t="shared" si="183"/>
        <v>ООО Марсо</v>
      </c>
      <c r="AA5387" s="276">
        <f t="shared" si="183"/>
        <v>4205307431</v>
      </c>
    </row>
    <row r="5388" spans="1:27" ht="78.75">
      <c r="A5388" s="475" t="s">
        <v>31110</v>
      </c>
      <c r="B5388" s="311" t="s">
        <v>20928</v>
      </c>
      <c r="C5388" s="45" t="s">
        <v>20929</v>
      </c>
      <c r="D5388" s="45" t="s">
        <v>589</v>
      </c>
      <c r="E5388" s="45" t="s">
        <v>7986</v>
      </c>
      <c r="F5388" s="45" t="s">
        <v>1014</v>
      </c>
      <c r="G5388" s="45" t="s">
        <v>1224</v>
      </c>
      <c r="H5388" s="426" t="s">
        <v>1217</v>
      </c>
      <c r="I5388" s="45" t="s">
        <v>21008</v>
      </c>
      <c r="J5388" s="45" t="s">
        <v>128</v>
      </c>
      <c r="K5388" s="118">
        <v>5</v>
      </c>
      <c r="L5388" s="118">
        <v>1</v>
      </c>
      <c r="M5388" s="117">
        <v>129444</v>
      </c>
      <c r="N5388" s="275">
        <v>97730.2</v>
      </c>
      <c r="O5388" s="117">
        <f t="shared" si="185"/>
        <v>31713.800000000003</v>
      </c>
      <c r="P5388" s="461">
        <f t="shared" si="186"/>
        <v>0.2450001545069683</v>
      </c>
      <c r="Q5388" s="117" t="s">
        <v>2074</v>
      </c>
      <c r="R5388" s="117">
        <v>7725294223</v>
      </c>
      <c r="S5388" s="994" t="s">
        <v>21009</v>
      </c>
      <c r="T5388" s="117" t="s">
        <v>1027</v>
      </c>
      <c r="U5388" s="117"/>
      <c r="V5388" s="117" t="s">
        <v>1202</v>
      </c>
      <c r="W5388" s="117" t="s">
        <v>1203</v>
      </c>
      <c r="X5388" s="993" t="s">
        <v>21010</v>
      </c>
      <c r="Y5388" s="117">
        <f t="shared" si="184"/>
        <v>97730.2</v>
      </c>
      <c r="Z5388" s="994" t="str">
        <f t="shared" ref="Z5388:AA5392" si="187">Q5388</f>
        <v>ООО «МКТ»</v>
      </c>
      <c r="AA5388" s="276">
        <f t="shared" si="187"/>
        <v>7725294223</v>
      </c>
    </row>
    <row r="5389" spans="1:27" ht="56.25">
      <c r="A5389" s="475" t="s">
        <v>31111</v>
      </c>
      <c r="B5389" s="311" t="s">
        <v>20928</v>
      </c>
      <c r="C5389" s="45" t="s">
        <v>20929</v>
      </c>
      <c r="D5389" s="45" t="s">
        <v>589</v>
      </c>
      <c r="E5389" s="45" t="s">
        <v>21011</v>
      </c>
      <c r="F5389" s="45" t="s">
        <v>1014</v>
      </c>
      <c r="G5389" s="45" t="s">
        <v>1224</v>
      </c>
      <c r="H5389" s="426" t="s">
        <v>1242</v>
      </c>
      <c r="I5389" s="45" t="s">
        <v>21012</v>
      </c>
      <c r="J5389" s="45" t="s">
        <v>130</v>
      </c>
      <c r="K5389" s="118">
        <v>8</v>
      </c>
      <c r="L5389" s="118">
        <v>0</v>
      </c>
      <c r="M5389" s="117">
        <v>44001</v>
      </c>
      <c r="N5389" s="275">
        <v>31900.720000000001</v>
      </c>
      <c r="O5389" s="117">
        <f t="shared" si="185"/>
        <v>12100.279999999999</v>
      </c>
      <c r="P5389" s="461">
        <f t="shared" si="186"/>
        <v>0.27500011363378102</v>
      </c>
      <c r="Q5389" s="117" t="s">
        <v>15275</v>
      </c>
      <c r="R5389" s="417">
        <v>4205307431</v>
      </c>
      <c r="S5389" s="994" t="s">
        <v>20973</v>
      </c>
      <c r="T5389" s="117" t="s">
        <v>857</v>
      </c>
      <c r="U5389" s="117"/>
      <c r="V5389" s="117" t="s">
        <v>1203</v>
      </c>
      <c r="W5389" s="117" t="s">
        <v>1203</v>
      </c>
      <c r="X5389" s="993" t="s">
        <v>21013</v>
      </c>
      <c r="Y5389" s="117">
        <f t="shared" si="184"/>
        <v>31900.720000000001</v>
      </c>
      <c r="Z5389" s="994" t="str">
        <f t="shared" si="187"/>
        <v>ООО Марсо</v>
      </c>
      <c r="AA5389" s="276">
        <f t="shared" si="187"/>
        <v>4205307431</v>
      </c>
    </row>
    <row r="5390" spans="1:27" ht="67.5">
      <c r="A5390" s="475" t="s">
        <v>31112</v>
      </c>
      <c r="B5390" s="311" t="s">
        <v>20928</v>
      </c>
      <c r="C5390" s="45" t="s">
        <v>20929</v>
      </c>
      <c r="D5390" s="45" t="s">
        <v>589</v>
      </c>
      <c r="E5390" s="45" t="s">
        <v>21014</v>
      </c>
      <c r="F5390" s="45" t="s">
        <v>1014</v>
      </c>
      <c r="G5390" s="45" t="s">
        <v>1224</v>
      </c>
      <c r="H5390" s="426" t="s">
        <v>1620</v>
      </c>
      <c r="I5390" s="45" t="s">
        <v>21015</v>
      </c>
      <c r="J5390" s="45" t="s">
        <v>16</v>
      </c>
      <c r="K5390" s="118">
        <v>4</v>
      </c>
      <c r="L5390" s="118">
        <v>0</v>
      </c>
      <c r="M5390" s="117">
        <v>22785.599999999999</v>
      </c>
      <c r="N5390" s="275">
        <v>17772.77</v>
      </c>
      <c r="O5390" s="117">
        <f t="shared" si="185"/>
        <v>5012.8299999999981</v>
      </c>
      <c r="P5390" s="461">
        <f t="shared" si="186"/>
        <v>0.21999991222526502</v>
      </c>
      <c r="Q5390" s="117" t="s">
        <v>20983</v>
      </c>
      <c r="R5390" s="994" t="s">
        <v>1263</v>
      </c>
      <c r="S5390" s="994" t="s">
        <v>21016</v>
      </c>
      <c r="T5390" s="117" t="s">
        <v>1021</v>
      </c>
      <c r="U5390" s="117"/>
      <c r="V5390" s="117" t="s">
        <v>1202</v>
      </c>
      <c r="W5390" s="117" t="s">
        <v>1203</v>
      </c>
      <c r="X5390" s="993" t="s">
        <v>21017</v>
      </c>
      <c r="Y5390" s="117">
        <f t="shared" si="184"/>
        <v>17772.77</v>
      </c>
      <c r="Z5390" s="994" t="str">
        <f t="shared" si="187"/>
        <v>ООО АГРОСЕРВИС</v>
      </c>
      <c r="AA5390" s="276" t="str">
        <f t="shared" si="187"/>
        <v>4253012727</v>
      </c>
    </row>
    <row r="5391" spans="1:27" ht="45">
      <c r="A5391" s="475" t="s">
        <v>31113</v>
      </c>
      <c r="B5391" s="311" t="s">
        <v>20928</v>
      </c>
      <c r="C5391" s="45" t="s">
        <v>20929</v>
      </c>
      <c r="D5391" s="45" t="s">
        <v>261</v>
      </c>
      <c r="E5391" s="45" t="s">
        <v>21018</v>
      </c>
      <c r="F5391" s="45" t="s">
        <v>713</v>
      </c>
      <c r="G5391" s="45" t="s">
        <v>1026</v>
      </c>
      <c r="H5391" s="426" t="s">
        <v>21019</v>
      </c>
      <c r="I5391" s="45" t="s">
        <v>15220</v>
      </c>
      <c r="J5391" s="45" t="s">
        <v>11</v>
      </c>
      <c r="K5391" s="118">
        <v>2</v>
      </c>
      <c r="L5391" s="118">
        <v>0</v>
      </c>
      <c r="M5391" s="117">
        <v>193581.25</v>
      </c>
      <c r="N5391" s="275">
        <v>154032.38</v>
      </c>
      <c r="O5391" s="117">
        <f t="shared" si="185"/>
        <v>39548.869999999995</v>
      </c>
      <c r="P5391" s="461">
        <f t="shared" si="186"/>
        <v>0.20430113970232136</v>
      </c>
      <c r="Q5391" s="117" t="s">
        <v>21020</v>
      </c>
      <c r="R5391" s="276">
        <v>5404356555</v>
      </c>
      <c r="S5391" s="994" t="s">
        <v>21021</v>
      </c>
      <c r="T5391" s="117" t="s">
        <v>1231</v>
      </c>
      <c r="U5391" s="117"/>
      <c r="V5391" s="117" t="s">
        <v>6737</v>
      </c>
      <c r="W5391" s="117" t="s">
        <v>6737</v>
      </c>
      <c r="X5391" s="993" t="s">
        <v>21022</v>
      </c>
      <c r="Y5391" s="117">
        <f t="shared" si="184"/>
        <v>154032.38</v>
      </c>
      <c r="Z5391" s="994" t="str">
        <f t="shared" si="187"/>
        <v>ООО Медэкспорт Северная звезда</v>
      </c>
      <c r="AA5391" s="276">
        <f t="shared" si="187"/>
        <v>5404356555</v>
      </c>
    </row>
    <row r="5392" spans="1:27" ht="45">
      <c r="A5392" s="475" t="s">
        <v>31114</v>
      </c>
      <c r="B5392" s="311" t="s">
        <v>20928</v>
      </c>
      <c r="C5392" s="45" t="s">
        <v>20929</v>
      </c>
      <c r="D5392" s="45" t="s">
        <v>272</v>
      </c>
      <c r="E5392" s="45" t="s">
        <v>21018</v>
      </c>
      <c r="F5392" s="880" t="s">
        <v>1015</v>
      </c>
      <c r="G5392" s="880" t="s">
        <v>677</v>
      </c>
      <c r="H5392" s="426" t="s">
        <v>21023</v>
      </c>
      <c r="I5392" s="45" t="s">
        <v>15220</v>
      </c>
      <c r="J5392" s="880">
        <v>1</v>
      </c>
      <c r="K5392" s="880">
        <v>1</v>
      </c>
      <c r="L5392" s="880">
        <v>0</v>
      </c>
      <c r="M5392" s="997">
        <v>203277.34</v>
      </c>
      <c r="N5392" s="997">
        <v>200992.22</v>
      </c>
      <c r="O5392" s="117">
        <f t="shared" si="185"/>
        <v>2285.1199999999953</v>
      </c>
      <c r="P5392" s="461">
        <f t="shared" si="186"/>
        <v>1.1241390702967657E-2</v>
      </c>
      <c r="Q5392" s="414" t="s">
        <v>15830</v>
      </c>
      <c r="R5392" s="880">
        <v>1901120601</v>
      </c>
      <c r="S5392" s="417" t="s">
        <v>21024</v>
      </c>
      <c r="T5392" s="414" t="s">
        <v>857</v>
      </c>
      <c r="U5392" s="414"/>
      <c r="V5392" s="880" t="s">
        <v>1202</v>
      </c>
      <c r="W5392" s="880" t="s">
        <v>1203</v>
      </c>
      <c r="X5392" s="414" t="s">
        <v>21025</v>
      </c>
      <c r="Y5392" s="117">
        <f t="shared" si="184"/>
        <v>200992.22</v>
      </c>
      <c r="Z5392" s="426" t="s">
        <v>15830</v>
      </c>
      <c r="AA5392" s="276">
        <f t="shared" si="187"/>
        <v>1901120601</v>
      </c>
    </row>
    <row r="5393" spans="1:27" ht="67.5">
      <c r="A5393" s="475" t="s">
        <v>31115</v>
      </c>
      <c r="B5393" s="311" t="s">
        <v>20928</v>
      </c>
      <c r="C5393" s="45" t="s">
        <v>20929</v>
      </c>
      <c r="D5393" s="45" t="s">
        <v>261</v>
      </c>
      <c r="E5393" s="45" t="s">
        <v>21026</v>
      </c>
      <c r="F5393" s="880" t="s">
        <v>1377</v>
      </c>
      <c r="G5393" s="880" t="s">
        <v>714</v>
      </c>
      <c r="H5393" s="426" t="s">
        <v>21027</v>
      </c>
      <c r="I5393" s="414" t="s">
        <v>21028</v>
      </c>
      <c r="J5393" s="880">
        <v>5</v>
      </c>
      <c r="K5393" s="880">
        <v>5</v>
      </c>
      <c r="L5393" s="880">
        <v>0</v>
      </c>
      <c r="M5393" s="997">
        <v>49373.2</v>
      </c>
      <c r="N5393" s="997">
        <v>41150</v>
      </c>
      <c r="O5393" s="117">
        <f t="shared" si="185"/>
        <v>8223.1999999999971</v>
      </c>
      <c r="P5393" s="461">
        <f t="shared" si="186"/>
        <v>0.16655189455007974</v>
      </c>
      <c r="Q5393" s="414" t="s">
        <v>21029</v>
      </c>
      <c r="R5393" s="998">
        <v>420700098563</v>
      </c>
      <c r="S5393" s="417" t="s">
        <v>21030</v>
      </c>
      <c r="T5393" s="414" t="s">
        <v>1400</v>
      </c>
      <c r="U5393" s="414"/>
      <c r="V5393" s="880" t="s">
        <v>695</v>
      </c>
      <c r="W5393" s="880" t="s">
        <v>695</v>
      </c>
      <c r="X5393" s="414" t="s">
        <v>21031</v>
      </c>
      <c r="Y5393" s="117">
        <f t="shared" si="184"/>
        <v>41150</v>
      </c>
      <c r="Z5393" s="994" t="str">
        <f t="shared" ref="Z5393:AA5404" si="188">Q5393</f>
        <v>ИП Туболев</v>
      </c>
      <c r="AA5393" s="280">
        <f t="shared" si="188"/>
        <v>420700098563</v>
      </c>
    </row>
    <row r="5394" spans="1:27" ht="67.5">
      <c r="A5394" s="475" t="s">
        <v>31116</v>
      </c>
      <c r="B5394" s="311" t="s">
        <v>20928</v>
      </c>
      <c r="C5394" s="45" t="s">
        <v>20929</v>
      </c>
      <c r="D5394" s="45" t="s">
        <v>261</v>
      </c>
      <c r="E5394" s="45" t="s">
        <v>21032</v>
      </c>
      <c r="F5394" s="880" t="s">
        <v>1015</v>
      </c>
      <c r="G5394" s="880" t="s">
        <v>677</v>
      </c>
      <c r="H5394" s="426" t="s">
        <v>21033</v>
      </c>
      <c r="I5394" s="414" t="s">
        <v>20992</v>
      </c>
      <c r="J5394" s="880">
        <v>5</v>
      </c>
      <c r="K5394" s="880">
        <v>5</v>
      </c>
      <c r="L5394" s="880">
        <v>0</v>
      </c>
      <c r="M5394" s="997">
        <v>11283.33</v>
      </c>
      <c r="N5394" s="997">
        <v>7728.9</v>
      </c>
      <c r="O5394" s="117">
        <f t="shared" si="185"/>
        <v>3554.4300000000003</v>
      </c>
      <c r="P5394" s="461">
        <f t="shared" si="186"/>
        <v>0.31501604579499137</v>
      </c>
      <c r="Q5394" s="414" t="s">
        <v>21034</v>
      </c>
      <c r="R5394" s="880">
        <v>5403344130</v>
      </c>
      <c r="S5394" s="417" t="s">
        <v>21035</v>
      </c>
      <c r="T5394" s="414" t="s">
        <v>680</v>
      </c>
      <c r="U5394" s="414"/>
      <c r="V5394" s="880" t="s">
        <v>695</v>
      </c>
      <c r="W5394" s="880" t="s">
        <v>695</v>
      </c>
      <c r="X5394" s="414" t="s">
        <v>21036</v>
      </c>
      <c r="Y5394" s="117">
        <f t="shared" si="184"/>
        <v>7728.9</v>
      </c>
      <c r="Z5394" s="994" t="str">
        <f t="shared" si="188"/>
        <v>ООО Армед Сибирь</v>
      </c>
      <c r="AA5394" s="280">
        <f t="shared" si="188"/>
        <v>5403344130</v>
      </c>
    </row>
    <row r="5395" spans="1:27" ht="67.5">
      <c r="A5395" s="475" t="s">
        <v>31117</v>
      </c>
      <c r="B5395" s="311" t="s">
        <v>20928</v>
      </c>
      <c r="C5395" s="45" t="s">
        <v>20929</v>
      </c>
      <c r="D5395" s="45" t="s">
        <v>589</v>
      </c>
      <c r="E5395" s="45" t="s">
        <v>20996</v>
      </c>
      <c r="F5395" s="880" t="s">
        <v>6157</v>
      </c>
      <c r="G5395" s="880" t="s">
        <v>649</v>
      </c>
      <c r="H5395" s="426" t="s">
        <v>1422</v>
      </c>
      <c r="I5395" s="45" t="s">
        <v>20997</v>
      </c>
      <c r="J5395" s="880">
        <v>3</v>
      </c>
      <c r="K5395" s="880">
        <v>3</v>
      </c>
      <c r="L5395" s="880">
        <v>0</v>
      </c>
      <c r="M5395" s="997">
        <v>5864.4</v>
      </c>
      <c r="N5395" s="997">
        <v>4632.87</v>
      </c>
      <c r="O5395" s="117">
        <f t="shared" si="185"/>
        <v>1231.5299999999997</v>
      </c>
      <c r="P5395" s="461">
        <f t="shared" si="186"/>
        <v>0.21000102312257005</v>
      </c>
      <c r="Q5395" s="414" t="s">
        <v>15309</v>
      </c>
      <c r="R5395" s="880">
        <v>4252007178</v>
      </c>
      <c r="S5395" s="994" t="s">
        <v>21037</v>
      </c>
      <c r="T5395" s="414" t="s">
        <v>860</v>
      </c>
      <c r="U5395" s="414"/>
      <c r="V5395" s="992" t="s">
        <v>866</v>
      </c>
      <c r="W5395" s="880" t="s">
        <v>867</v>
      </c>
      <c r="X5395" s="414" t="s">
        <v>21038</v>
      </c>
      <c r="Y5395" s="117">
        <f t="shared" si="184"/>
        <v>4632.87</v>
      </c>
      <c r="Z5395" s="994" t="str">
        <f t="shared" si="188"/>
        <v>ООО Реализация</v>
      </c>
      <c r="AA5395" s="280">
        <f t="shared" si="188"/>
        <v>4252007178</v>
      </c>
    </row>
    <row r="5396" spans="1:27" ht="67.5">
      <c r="A5396" s="475" t="s">
        <v>31118</v>
      </c>
      <c r="B5396" s="311" t="s">
        <v>20928</v>
      </c>
      <c r="C5396" s="45" t="s">
        <v>20929</v>
      </c>
      <c r="D5396" s="45" t="s">
        <v>589</v>
      </c>
      <c r="E5396" s="45" t="s">
        <v>20981</v>
      </c>
      <c r="F5396" s="880" t="s">
        <v>6157</v>
      </c>
      <c r="G5396" s="880" t="s">
        <v>649</v>
      </c>
      <c r="H5396" s="426" t="s">
        <v>1534</v>
      </c>
      <c r="I5396" s="45" t="s">
        <v>20982</v>
      </c>
      <c r="J5396" s="880">
        <v>3</v>
      </c>
      <c r="K5396" s="880">
        <v>3</v>
      </c>
      <c r="L5396" s="880">
        <v>0</v>
      </c>
      <c r="M5396" s="997">
        <v>9486.68</v>
      </c>
      <c r="N5396" s="997">
        <v>6193.72</v>
      </c>
      <c r="O5396" s="117">
        <f t="shared" si="185"/>
        <v>3292.96</v>
      </c>
      <c r="P5396" s="461">
        <f t="shared" si="186"/>
        <v>0.3471140588699102</v>
      </c>
      <c r="Q5396" s="414" t="s">
        <v>21039</v>
      </c>
      <c r="R5396" s="880">
        <v>420035510</v>
      </c>
      <c r="S5396" s="994" t="s">
        <v>21040</v>
      </c>
      <c r="T5396" s="414" t="s">
        <v>860</v>
      </c>
      <c r="U5396" s="414"/>
      <c r="V5396" s="992" t="s">
        <v>866</v>
      </c>
      <c r="W5396" s="880" t="s">
        <v>867</v>
      </c>
      <c r="X5396" s="414" t="s">
        <v>21041</v>
      </c>
      <c r="Y5396" s="117">
        <f t="shared" si="184"/>
        <v>6193.72</v>
      </c>
      <c r="Z5396" s="994" t="str">
        <f t="shared" si="188"/>
        <v>ООО Фрутмастер</v>
      </c>
      <c r="AA5396" s="280">
        <f t="shared" si="188"/>
        <v>420035510</v>
      </c>
    </row>
    <row r="5397" spans="1:27" ht="56.25">
      <c r="A5397" s="475" t="s">
        <v>31119</v>
      </c>
      <c r="B5397" s="311" t="s">
        <v>20928</v>
      </c>
      <c r="C5397" s="45" t="s">
        <v>20929</v>
      </c>
      <c r="D5397" s="45" t="s">
        <v>2988</v>
      </c>
      <c r="E5397" s="45" t="s">
        <v>21042</v>
      </c>
      <c r="F5397" s="880" t="s">
        <v>21043</v>
      </c>
      <c r="G5397" s="880" t="s">
        <v>1075</v>
      </c>
      <c r="H5397" s="426" t="s">
        <v>1274</v>
      </c>
      <c r="I5397" s="45" t="s">
        <v>21044</v>
      </c>
      <c r="J5397" s="880">
        <v>3</v>
      </c>
      <c r="K5397" s="880">
        <v>3</v>
      </c>
      <c r="L5397" s="880">
        <v>0</v>
      </c>
      <c r="M5397" s="997">
        <v>20167.29</v>
      </c>
      <c r="N5397" s="997">
        <v>20066.45</v>
      </c>
      <c r="O5397" s="117">
        <f t="shared" si="185"/>
        <v>100.84000000000015</v>
      </c>
      <c r="P5397" s="461">
        <f t="shared" si="186"/>
        <v>5.0001760276170044E-3</v>
      </c>
      <c r="Q5397" s="414" t="s">
        <v>15309</v>
      </c>
      <c r="R5397" s="880">
        <v>4252007178</v>
      </c>
      <c r="S5397" s="994" t="s">
        <v>21045</v>
      </c>
      <c r="T5397" s="414" t="s">
        <v>1276</v>
      </c>
      <c r="U5397" s="414"/>
      <c r="V5397" s="992" t="s">
        <v>866</v>
      </c>
      <c r="W5397" s="880" t="s">
        <v>867</v>
      </c>
      <c r="X5397" s="414" t="s">
        <v>21046</v>
      </c>
      <c r="Y5397" s="117">
        <f t="shared" si="184"/>
        <v>20066.45</v>
      </c>
      <c r="Z5397" s="994" t="str">
        <f t="shared" si="188"/>
        <v>ООО Реализация</v>
      </c>
      <c r="AA5397" s="280">
        <f t="shared" si="188"/>
        <v>4252007178</v>
      </c>
    </row>
    <row r="5398" spans="1:27" ht="67.5">
      <c r="A5398" s="475" t="s">
        <v>31120</v>
      </c>
      <c r="B5398" s="311" t="s">
        <v>20928</v>
      </c>
      <c r="C5398" s="45" t="s">
        <v>20929</v>
      </c>
      <c r="D5398" s="45" t="s">
        <v>589</v>
      </c>
      <c r="E5398" s="45" t="s">
        <v>21014</v>
      </c>
      <c r="F5398" s="880" t="s">
        <v>6157</v>
      </c>
      <c r="G5398" s="880" t="s">
        <v>649</v>
      </c>
      <c r="H5398" s="426" t="s">
        <v>1668</v>
      </c>
      <c r="I5398" s="45" t="s">
        <v>21015</v>
      </c>
      <c r="J5398" s="880">
        <v>15</v>
      </c>
      <c r="K5398" s="880">
        <v>13</v>
      </c>
      <c r="L5398" s="880">
        <v>2</v>
      </c>
      <c r="M5398" s="997">
        <v>26871</v>
      </c>
      <c r="N5398" s="997">
        <v>17063.080000000002</v>
      </c>
      <c r="O5398" s="117">
        <f t="shared" si="185"/>
        <v>9807.9199999999983</v>
      </c>
      <c r="P5398" s="461">
        <f t="shared" si="186"/>
        <v>0.36500018607420631</v>
      </c>
      <c r="Q5398" s="414" t="s">
        <v>21039</v>
      </c>
      <c r="R5398" s="880">
        <v>420035510</v>
      </c>
      <c r="S5398" s="994" t="s">
        <v>21040</v>
      </c>
      <c r="T5398" s="414" t="s">
        <v>1122</v>
      </c>
      <c r="U5398" s="414"/>
      <c r="V5398" s="992" t="s">
        <v>866</v>
      </c>
      <c r="W5398" s="880" t="s">
        <v>867</v>
      </c>
      <c r="X5398" s="414" t="s">
        <v>21047</v>
      </c>
      <c r="Y5398" s="117">
        <f t="shared" si="184"/>
        <v>17063.080000000002</v>
      </c>
      <c r="Z5398" s="994" t="str">
        <f t="shared" si="188"/>
        <v>ООО Фрутмастер</v>
      </c>
      <c r="AA5398" s="280">
        <f t="shared" si="188"/>
        <v>420035510</v>
      </c>
    </row>
    <row r="5399" spans="1:27" ht="56.25">
      <c r="A5399" s="475" t="s">
        <v>31121</v>
      </c>
      <c r="B5399" s="311" t="s">
        <v>20928</v>
      </c>
      <c r="C5399" s="45" t="s">
        <v>20929</v>
      </c>
      <c r="D5399" s="45" t="s">
        <v>589</v>
      </c>
      <c r="E5399" s="45" t="s">
        <v>20971</v>
      </c>
      <c r="F5399" s="880" t="s">
        <v>6157</v>
      </c>
      <c r="G5399" s="880" t="s">
        <v>649</v>
      </c>
      <c r="H5399" s="426" t="s">
        <v>1300</v>
      </c>
      <c r="I5399" s="45" t="s">
        <v>20972</v>
      </c>
      <c r="J5399" s="880">
        <v>5</v>
      </c>
      <c r="K5399" s="880">
        <v>5</v>
      </c>
      <c r="L5399" s="880">
        <v>0</v>
      </c>
      <c r="M5399" s="997">
        <v>17519.52</v>
      </c>
      <c r="N5399" s="997">
        <v>17256.73</v>
      </c>
      <c r="O5399" s="117">
        <f t="shared" si="185"/>
        <v>262.79000000000087</v>
      </c>
      <c r="P5399" s="461">
        <f t="shared" si="186"/>
        <v>1.4999840178269774E-2</v>
      </c>
      <c r="Q5399" s="414" t="s">
        <v>15551</v>
      </c>
      <c r="R5399" s="880">
        <v>5406600343</v>
      </c>
      <c r="S5399" s="417" t="s">
        <v>21048</v>
      </c>
      <c r="T5399" s="414" t="s">
        <v>1305</v>
      </c>
      <c r="U5399" s="414"/>
      <c r="V5399" s="992" t="s">
        <v>1681</v>
      </c>
      <c r="W5399" s="880" t="s">
        <v>867</v>
      </c>
      <c r="X5399" s="414" t="s">
        <v>21049</v>
      </c>
      <c r="Y5399" s="117">
        <f t="shared" si="184"/>
        <v>17256.73</v>
      </c>
      <c r="Z5399" s="994" t="str">
        <f t="shared" si="188"/>
        <v>ООО ПФК Элиот</v>
      </c>
      <c r="AA5399" s="280">
        <f t="shared" si="188"/>
        <v>5406600343</v>
      </c>
    </row>
    <row r="5400" spans="1:27" ht="56.25">
      <c r="A5400" s="475" t="s">
        <v>31122</v>
      </c>
      <c r="B5400" s="311" t="s">
        <v>20928</v>
      </c>
      <c r="C5400" s="45" t="s">
        <v>20929</v>
      </c>
      <c r="D5400" s="45" t="s">
        <v>272</v>
      </c>
      <c r="E5400" s="45" t="s">
        <v>21050</v>
      </c>
      <c r="F5400" s="880" t="s">
        <v>1273</v>
      </c>
      <c r="G5400" s="880" t="s">
        <v>1269</v>
      </c>
      <c r="H5400" s="426" t="s">
        <v>21051</v>
      </c>
      <c r="I5400" s="45" t="s">
        <v>21052</v>
      </c>
      <c r="J5400" s="880">
        <v>1</v>
      </c>
      <c r="K5400" s="880">
        <v>1</v>
      </c>
      <c r="L5400" s="880">
        <v>0</v>
      </c>
      <c r="M5400" s="997">
        <v>11472</v>
      </c>
      <c r="N5400" s="997">
        <v>11472</v>
      </c>
      <c r="O5400" s="117">
        <f t="shared" si="185"/>
        <v>0</v>
      </c>
      <c r="P5400" s="461">
        <f t="shared" si="186"/>
        <v>0</v>
      </c>
      <c r="Q5400" s="414" t="s">
        <v>21053</v>
      </c>
      <c r="R5400" s="880">
        <v>4205264700</v>
      </c>
      <c r="S5400" s="417" t="s">
        <v>21054</v>
      </c>
      <c r="T5400" s="414" t="s">
        <v>1296</v>
      </c>
      <c r="U5400" s="414"/>
      <c r="V5400" s="992" t="s">
        <v>867</v>
      </c>
      <c r="W5400" s="992" t="s">
        <v>867</v>
      </c>
      <c r="X5400" s="414" t="s">
        <v>21055</v>
      </c>
      <c r="Y5400" s="117">
        <f t="shared" si="184"/>
        <v>11472</v>
      </c>
      <c r="Z5400" s="994" t="str">
        <f t="shared" si="188"/>
        <v>ООО С Фарм</v>
      </c>
      <c r="AA5400" s="280">
        <f t="shared" si="188"/>
        <v>4205264700</v>
      </c>
    </row>
    <row r="5401" spans="1:27" ht="67.5">
      <c r="A5401" s="475" t="s">
        <v>31123</v>
      </c>
      <c r="B5401" s="311" t="s">
        <v>20928</v>
      </c>
      <c r="C5401" s="45" t="s">
        <v>20929</v>
      </c>
      <c r="D5401" s="45" t="s">
        <v>272</v>
      </c>
      <c r="E5401" s="45" t="s">
        <v>21056</v>
      </c>
      <c r="F5401" s="880" t="s">
        <v>859</v>
      </c>
      <c r="G5401" s="880" t="s">
        <v>14605</v>
      </c>
      <c r="H5401" s="426" t="s">
        <v>21057</v>
      </c>
      <c r="I5401" s="414" t="s">
        <v>21058</v>
      </c>
      <c r="J5401" s="880">
        <v>1</v>
      </c>
      <c r="K5401" s="880">
        <v>1</v>
      </c>
      <c r="L5401" s="880">
        <v>0</v>
      </c>
      <c r="M5401" s="997">
        <v>88746.95</v>
      </c>
      <c r="N5401" s="997">
        <v>84330</v>
      </c>
      <c r="O5401" s="117">
        <f t="shared" si="185"/>
        <v>4416.9499999999971</v>
      </c>
      <c r="P5401" s="461">
        <f t="shared" si="186"/>
        <v>4.9770161115396047E-2</v>
      </c>
      <c r="Q5401" s="414" t="s">
        <v>21059</v>
      </c>
      <c r="R5401" s="880">
        <v>4220038127</v>
      </c>
      <c r="S5401" s="417" t="s">
        <v>21060</v>
      </c>
      <c r="T5401" s="414" t="s">
        <v>1297</v>
      </c>
      <c r="U5401" s="414"/>
      <c r="V5401" s="880" t="s">
        <v>6241</v>
      </c>
      <c r="W5401" s="880" t="s">
        <v>6241</v>
      </c>
      <c r="X5401" s="414" t="s">
        <v>21061</v>
      </c>
      <c r="Y5401" s="117">
        <v>84330</v>
      </c>
      <c r="Z5401" s="994" t="str">
        <f t="shared" si="188"/>
        <v>ООО Авангард Спецодежда НК</v>
      </c>
      <c r="AA5401" s="280">
        <f t="shared" si="188"/>
        <v>4220038127</v>
      </c>
    </row>
    <row r="5402" spans="1:27" ht="67.5">
      <c r="A5402" s="475" t="s">
        <v>31124</v>
      </c>
      <c r="B5402" s="311" t="s">
        <v>20928</v>
      </c>
      <c r="C5402" s="45" t="s">
        <v>20929</v>
      </c>
      <c r="D5402" s="45" t="s">
        <v>272</v>
      </c>
      <c r="E5402" s="45" t="s">
        <v>21062</v>
      </c>
      <c r="F5402" s="999" t="s">
        <v>1297</v>
      </c>
      <c r="G5402" s="999" t="s">
        <v>1785</v>
      </c>
      <c r="H5402" s="426" t="s">
        <v>21063</v>
      </c>
      <c r="I5402" s="414" t="s">
        <v>21064</v>
      </c>
      <c r="J5402" s="880">
        <v>1</v>
      </c>
      <c r="K5402" s="880">
        <v>1</v>
      </c>
      <c r="L5402" s="880">
        <v>0</v>
      </c>
      <c r="M5402" s="997">
        <v>125375.75</v>
      </c>
      <c r="N5402" s="997">
        <v>123510.7</v>
      </c>
      <c r="O5402" s="117">
        <f t="shared" si="185"/>
        <v>1865.0500000000029</v>
      </c>
      <c r="P5402" s="461">
        <f t="shared" si="186"/>
        <v>1.4875683694813414E-2</v>
      </c>
      <c r="Q5402" s="414" t="s">
        <v>21065</v>
      </c>
      <c r="R5402" s="979">
        <v>4217169850</v>
      </c>
      <c r="S5402" s="417" t="s">
        <v>21066</v>
      </c>
      <c r="T5402" s="414" t="s">
        <v>1279</v>
      </c>
      <c r="U5402" s="414"/>
      <c r="V5402" s="880" t="s">
        <v>9753</v>
      </c>
      <c r="W5402" s="880" t="s">
        <v>8210</v>
      </c>
      <c r="X5402" s="414" t="s">
        <v>21067</v>
      </c>
      <c r="Y5402" s="117">
        <f>N5402</f>
        <v>123510.7</v>
      </c>
      <c r="Z5402" s="994" t="str">
        <f t="shared" si="188"/>
        <v>МП Аптека 42+</v>
      </c>
      <c r="AA5402" s="280">
        <f t="shared" si="188"/>
        <v>4217169850</v>
      </c>
    </row>
    <row r="5403" spans="1:27" ht="56.25">
      <c r="A5403" s="475" t="s">
        <v>31125</v>
      </c>
      <c r="B5403" s="311" t="s">
        <v>20928</v>
      </c>
      <c r="C5403" s="45" t="s">
        <v>20929</v>
      </c>
      <c r="D5403" s="45" t="s">
        <v>272</v>
      </c>
      <c r="E5403" s="45" t="s">
        <v>21068</v>
      </c>
      <c r="F5403" s="999" t="s">
        <v>1297</v>
      </c>
      <c r="G5403" s="999" t="s">
        <v>1785</v>
      </c>
      <c r="H5403" s="426" t="s">
        <v>21069</v>
      </c>
      <c r="I5403" s="414" t="s">
        <v>21070</v>
      </c>
      <c r="J5403" s="880">
        <v>1</v>
      </c>
      <c r="K5403" s="880">
        <v>1</v>
      </c>
      <c r="L5403" s="880">
        <v>0</v>
      </c>
      <c r="M5403" s="997">
        <v>47166.67</v>
      </c>
      <c r="N5403" s="997">
        <v>47166.67</v>
      </c>
      <c r="O5403" s="117">
        <f>M5403-N5403</f>
        <v>0</v>
      </c>
      <c r="P5403" s="461">
        <f t="shared" si="186"/>
        <v>0</v>
      </c>
      <c r="Q5403" s="414" t="s">
        <v>21071</v>
      </c>
      <c r="R5403" s="979">
        <v>2465310753</v>
      </c>
      <c r="S5403" s="417" t="s">
        <v>21072</v>
      </c>
      <c r="T5403" s="414" t="s">
        <v>2506</v>
      </c>
      <c r="U5403" s="414"/>
      <c r="V5403" s="880" t="s">
        <v>10355</v>
      </c>
      <c r="W5403" s="880" t="s">
        <v>10355</v>
      </c>
      <c r="X5403" s="414" t="s">
        <v>21073</v>
      </c>
      <c r="Y5403" s="117">
        <f>N5403</f>
        <v>47166.67</v>
      </c>
      <c r="Z5403" s="994" t="str">
        <f t="shared" si="188"/>
        <v>ООО Формула</v>
      </c>
      <c r="AA5403" s="280">
        <f t="shared" si="188"/>
        <v>2465310753</v>
      </c>
    </row>
    <row r="5404" spans="1:27" ht="78.75">
      <c r="A5404" s="475" t="s">
        <v>31126</v>
      </c>
      <c r="B5404" s="311" t="s">
        <v>20928</v>
      </c>
      <c r="C5404" s="45" t="s">
        <v>20929</v>
      </c>
      <c r="D5404" s="45" t="s">
        <v>261</v>
      </c>
      <c r="E5404" s="45" t="s">
        <v>21074</v>
      </c>
      <c r="F5404" s="1000" t="s">
        <v>1992</v>
      </c>
      <c r="G5404" s="1000" t="s">
        <v>2513</v>
      </c>
      <c r="H5404" s="426" t="s">
        <v>21075</v>
      </c>
      <c r="I5404" s="414" t="s">
        <v>21076</v>
      </c>
      <c r="J5404" s="880">
        <v>4</v>
      </c>
      <c r="K5404" s="880">
        <v>4</v>
      </c>
      <c r="L5404" s="880">
        <v>0</v>
      </c>
      <c r="M5404" s="997">
        <v>176413</v>
      </c>
      <c r="N5404" s="997">
        <v>127017</v>
      </c>
      <c r="O5404" s="117">
        <f>M5404-N5404</f>
        <v>49396</v>
      </c>
      <c r="P5404" s="461">
        <f t="shared" si="186"/>
        <v>0.28000204066593731</v>
      </c>
      <c r="Q5404" s="414" t="s">
        <v>21077</v>
      </c>
      <c r="R5404" s="979">
        <v>4205093564</v>
      </c>
      <c r="S5404" s="417" t="s">
        <v>21078</v>
      </c>
      <c r="T5404" s="414" t="s">
        <v>3018</v>
      </c>
      <c r="U5404" s="414"/>
      <c r="V5404" s="880" t="s">
        <v>2103</v>
      </c>
      <c r="W5404" s="880" t="s">
        <v>2103</v>
      </c>
      <c r="X5404" s="414" t="s">
        <v>21079</v>
      </c>
      <c r="Y5404" s="117">
        <f>N5404</f>
        <v>127017</v>
      </c>
      <c r="Z5404" s="994" t="str">
        <f t="shared" si="188"/>
        <v>Сахарная компания Кузбасса</v>
      </c>
      <c r="AA5404" s="280">
        <f t="shared" si="188"/>
        <v>4205093564</v>
      </c>
    </row>
    <row r="5405" spans="1:27" ht="78.75">
      <c r="A5405" s="475" t="s">
        <v>31127</v>
      </c>
      <c r="B5405" s="311" t="s">
        <v>20928</v>
      </c>
      <c r="C5405" s="45" t="s">
        <v>20929</v>
      </c>
      <c r="D5405" s="45" t="s">
        <v>261</v>
      </c>
      <c r="E5405" s="45" t="s">
        <v>21080</v>
      </c>
      <c r="F5405" s="1000" t="s">
        <v>1992</v>
      </c>
      <c r="G5405" s="1000" t="s">
        <v>1312</v>
      </c>
      <c r="H5405" s="426" t="s">
        <v>21081</v>
      </c>
      <c r="I5405" s="414" t="s">
        <v>21082</v>
      </c>
      <c r="J5405" s="880">
        <v>2</v>
      </c>
      <c r="K5405" s="880">
        <v>2</v>
      </c>
      <c r="L5405" s="880">
        <v>0</v>
      </c>
      <c r="M5405" s="997">
        <v>121381.85</v>
      </c>
      <c r="N5405" s="997">
        <v>67366.86</v>
      </c>
      <c r="O5405" s="117">
        <v>54014.99</v>
      </c>
      <c r="P5405" s="461">
        <v>0.44500054991747118</v>
      </c>
      <c r="Q5405" s="414" t="s">
        <v>1387</v>
      </c>
      <c r="R5405" s="979" t="s">
        <v>1237</v>
      </c>
      <c r="S5405" s="417" t="s">
        <v>21083</v>
      </c>
      <c r="T5405" s="414" t="s">
        <v>1317</v>
      </c>
      <c r="U5405" s="414"/>
      <c r="V5405" s="880" t="s">
        <v>3016</v>
      </c>
      <c r="W5405" s="880" t="s">
        <v>3016</v>
      </c>
      <c r="X5405" s="414" t="s">
        <v>21084</v>
      </c>
      <c r="Y5405" s="117">
        <v>67366.86</v>
      </c>
      <c r="Z5405" s="994" t="s">
        <v>18686</v>
      </c>
      <c r="AA5405" s="280" t="s">
        <v>1237</v>
      </c>
    </row>
    <row r="5406" spans="1:27" ht="101.25">
      <c r="A5406" s="475" t="s">
        <v>31128</v>
      </c>
      <c r="B5406" s="311" t="s">
        <v>20928</v>
      </c>
      <c r="C5406" s="45" t="s">
        <v>20929</v>
      </c>
      <c r="D5406" s="45" t="s">
        <v>589</v>
      </c>
      <c r="E5406" s="45" t="s">
        <v>1310</v>
      </c>
      <c r="F5406" s="1000" t="s">
        <v>1988</v>
      </c>
      <c r="G5406" s="1000" t="s">
        <v>1312</v>
      </c>
      <c r="H5406" s="426" t="s">
        <v>21085</v>
      </c>
      <c r="I5406" s="414" t="s">
        <v>2712</v>
      </c>
      <c r="J5406" s="880">
        <v>2</v>
      </c>
      <c r="K5406" s="880">
        <v>2</v>
      </c>
      <c r="L5406" s="880">
        <v>0</v>
      </c>
      <c r="M5406" s="997">
        <v>17651.919999999998</v>
      </c>
      <c r="N5406" s="275">
        <v>15273.1</v>
      </c>
      <c r="O5406" s="117">
        <f t="shared" ref="O5406:O5440" si="189">M5406-N5406</f>
        <v>2378.8199999999979</v>
      </c>
      <c r="P5406" s="461">
        <f t="shared" ref="P5406:P5440" si="190">O5406/M5406</f>
        <v>0.13476267737447248</v>
      </c>
      <c r="Q5406" s="414" t="s">
        <v>1565</v>
      </c>
      <c r="R5406" s="979" t="s">
        <v>1316</v>
      </c>
      <c r="S5406" s="417" t="s">
        <v>21086</v>
      </c>
      <c r="T5406" s="414" t="s">
        <v>1317</v>
      </c>
      <c r="U5406" s="414"/>
      <c r="V5406" s="880" t="s">
        <v>1318</v>
      </c>
      <c r="W5406" s="880" t="s">
        <v>1318</v>
      </c>
      <c r="X5406" s="414" t="s">
        <v>21087</v>
      </c>
      <c r="Y5406" s="117">
        <v>15273.1</v>
      </c>
      <c r="Z5406" s="994" t="s">
        <v>1568</v>
      </c>
      <c r="AA5406" s="280" t="s">
        <v>1316</v>
      </c>
    </row>
    <row r="5407" spans="1:27" ht="78.75">
      <c r="A5407" s="475" t="s">
        <v>31129</v>
      </c>
      <c r="B5407" s="311" t="s">
        <v>20928</v>
      </c>
      <c r="C5407" s="45" t="s">
        <v>20929</v>
      </c>
      <c r="D5407" s="45" t="s">
        <v>589</v>
      </c>
      <c r="E5407" s="45" t="s">
        <v>1331</v>
      </c>
      <c r="F5407" s="1000" t="s">
        <v>1988</v>
      </c>
      <c r="G5407" s="1000" t="s">
        <v>1332</v>
      </c>
      <c r="H5407" s="426" t="s">
        <v>21088</v>
      </c>
      <c r="I5407" s="414" t="s">
        <v>1576</v>
      </c>
      <c r="J5407" s="880">
        <v>2</v>
      </c>
      <c r="K5407" s="880">
        <v>2</v>
      </c>
      <c r="L5407" s="880">
        <v>0</v>
      </c>
      <c r="M5407" s="997">
        <v>20368</v>
      </c>
      <c r="N5407" s="275">
        <v>15785.2</v>
      </c>
      <c r="O5407" s="117">
        <f t="shared" si="189"/>
        <v>4582.7999999999993</v>
      </c>
      <c r="P5407" s="461">
        <f t="shared" si="190"/>
        <v>0.22499999999999998</v>
      </c>
      <c r="Q5407" s="414" t="s">
        <v>1555</v>
      </c>
      <c r="R5407" s="979" t="s">
        <v>1303</v>
      </c>
      <c r="S5407" s="417" t="s">
        <v>21089</v>
      </c>
      <c r="T5407" s="414" t="s">
        <v>1317</v>
      </c>
      <c r="U5407" s="414"/>
      <c r="V5407" s="880" t="s">
        <v>1318</v>
      </c>
      <c r="W5407" s="880" t="s">
        <v>1318</v>
      </c>
      <c r="X5407" s="414" t="s">
        <v>21090</v>
      </c>
      <c r="Y5407" s="117">
        <v>5254.5</v>
      </c>
      <c r="Z5407" s="994" t="s">
        <v>1555</v>
      </c>
      <c r="AA5407" s="280" t="s">
        <v>1303</v>
      </c>
    </row>
    <row r="5408" spans="1:27" ht="67.5">
      <c r="A5408" s="475" t="s">
        <v>31130</v>
      </c>
      <c r="B5408" s="311" t="s">
        <v>20928</v>
      </c>
      <c r="C5408" s="45" t="s">
        <v>20929</v>
      </c>
      <c r="D5408" s="45" t="s">
        <v>589</v>
      </c>
      <c r="E5408" s="45" t="s">
        <v>1579</v>
      </c>
      <c r="F5408" s="1000" t="s">
        <v>1998</v>
      </c>
      <c r="G5408" s="1000" t="s">
        <v>21091</v>
      </c>
      <c r="H5408" s="426" t="s">
        <v>21092</v>
      </c>
      <c r="I5408" s="414" t="s">
        <v>1581</v>
      </c>
      <c r="J5408" s="880">
        <v>5</v>
      </c>
      <c r="K5408" s="880">
        <v>5</v>
      </c>
      <c r="L5408" s="880">
        <v>0</v>
      </c>
      <c r="M5408" s="997">
        <v>9945</v>
      </c>
      <c r="N5408" s="275">
        <v>5121.68</v>
      </c>
      <c r="O5408" s="117">
        <f t="shared" si="189"/>
        <v>4823.32</v>
      </c>
      <c r="P5408" s="461">
        <f t="shared" si="190"/>
        <v>0.4849994972347913</v>
      </c>
      <c r="Q5408" s="414" t="s">
        <v>1582</v>
      </c>
      <c r="R5408" s="979" t="s">
        <v>1583</v>
      </c>
      <c r="S5408" s="417" t="s">
        <v>21093</v>
      </c>
      <c r="T5408" s="414" t="s">
        <v>2100</v>
      </c>
      <c r="U5408" s="414"/>
      <c r="V5408" s="880" t="s">
        <v>3019</v>
      </c>
      <c r="W5408" s="880" t="s">
        <v>3017</v>
      </c>
      <c r="X5408" s="414" t="s">
        <v>21094</v>
      </c>
      <c r="Y5408" s="117">
        <v>2007.99</v>
      </c>
      <c r="Z5408" s="994" t="s">
        <v>1582</v>
      </c>
      <c r="AA5408" s="280" t="s">
        <v>1583</v>
      </c>
    </row>
    <row r="5409" spans="1:27" ht="101.25">
      <c r="A5409" s="475" t="s">
        <v>31131</v>
      </c>
      <c r="B5409" s="311" t="s">
        <v>20928</v>
      </c>
      <c r="C5409" s="45" t="s">
        <v>20929</v>
      </c>
      <c r="D5409" s="45" t="s">
        <v>589</v>
      </c>
      <c r="E5409" s="45" t="s">
        <v>1325</v>
      </c>
      <c r="F5409" s="1000" t="s">
        <v>2002</v>
      </c>
      <c r="G5409" s="1000" t="s">
        <v>1326</v>
      </c>
      <c r="H5409" s="426" t="s">
        <v>21095</v>
      </c>
      <c r="I5409" s="414" t="s">
        <v>1569</v>
      </c>
      <c r="J5409" s="880">
        <v>2</v>
      </c>
      <c r="K5409" s="880">
        <v>2</v>
      </c>
      <c r="L5409" s="880">
        <v>0</v>
      </c>
      <c r="M5409" s="997">
        <v>22106.31</v>
      </c>
      <c r="N5409" s="275">
        <v>15142.8</v>
      </c>
      <c r="O5409" s="117">
        <f t="shared" si="189"/>
        <v>6963.510000000002</v>
      </c>
      <c r="P5409" s="461">
        <f t="shared" si="190"/>
        <v>0.31500101102354944</v>
      </c>
      <c r="Q5409" s="414" t="s">
        <v>1565</v>
      </c>
      <c r="R5409" s="979" t="s">
        <v>1316</v>
      </c>
      <c r="S5409" s="417" t="s">
        <v>21096</v>
      </c>
      <c r="T5409" s="414" t="s">
        <v>1329</v>
      </c>
      <c r="U5409" s="414"/>
      <c r="V5409" s="880" t="s">
        <v>1318</v>
      </c>
      <c r="W5409" s="880" t="s">
        <v>3019</v>
      </c>
      <c r="X5409" s="414" t="s">
        <v>21097</v>
      </c>
      <c r="Y5409" s="117">
        <v>15341.89</v>
      </c>
      <c r="Z5409" s="994" t="s">
        <v>1568</v>
      </c>
      <c r="AA5409" s="280" t="s">
        <v>1316</v>
      </c>
    </row>
    <row r="5410" spans="1:27" ht="112.5">
      <c r="A5410" s="475" t="s">
        <v>31132</v>
      </c>
      <c r="B5410" s="311" t="s">
        <v>20928</v>
      </c>
      <c r="C5410" s="45" t="s">
        <v>20929</v>
      </c>
      <c r="D5410" s="45" t="s">
        <v>589</v>
      </c>
      <c r="E5410" s="45" t="s">
        <v>2717</v>
      </c>
      <c r="F5410" s="1000" t="s">
        <v>1988</v>
      </c>
      <c r="G5410" s="1000" t="s">
        <v>1449</v>
      </c>
      <c r="H5410" s="426" t="s">
        <v>21098</v>
      </c>
      <c r="I5410" s="414" t="s">
        <v>2718</v>
      </c>
      <c r="J5410" s="880">
        <v>2</v>
      </c>
      <c r="K5410" s="880">
        <v>2</v>
      </c>
      <c r="L5410" s="880">
        <v>0</v>
      </c>
      <c r="M5410" s="997">
        <v>18662.2</v>
      </c>
      <c r="N5410" s="275">
        <v>13975.71</v>
      </c>
      <c r="O5410" s="117">
        <f t="shared" si="189"/>
        <v>4686.4900000000016</v>
      </c>
      <c r="P5410" s="461">
        <f t="shared" si="190"/>
        <v>0.25112205420582789</v>
      </c>
      <c r="Q5410" s="414" t="s">
        <v>1572</v>
      </c>
      <c r="R5410" s="979" t="s">
        <v>1229</v>
      </c>
      <c r="S5410" s="417" t="s">
        <v>21030</v>
      </c>
      <c r="T5410" s="414" t="s">
        <v>2100</v>
      </c>
      <c r="U5410" s="414"/>
      <c r="V5410" s="880" t="s">
        <v>1318</v>
      </c>
      <c r="W5410" s="880" t="s">
        <v>3017</v>
      </c>
      <c r="X5410" s="414" t="s">
        <v>21099</v>
      </c>
      <c r="Y5410" s="117">
        <v>6231.88</v>
      </c>
      <c r="Z5410" s="994" t="s">
        <v>1575</v>
      </c>
      <c r="AA5410" s="280" t="s">
        <v>1229</v>
      </c>
    </row>
    <row r="5411" spans="1:27" ht="123.75">
      <c r="A5411" s="475" t="s">
        <v>31133</v>
      </c>
      <c r="B5411" s="311" t="s">
        <v>20928</v>
      </c>
      <c r="C5411" s="45" t="s">
        <v>20929</v>
      </c>
      <c r="D5411" s="45" t="s">
        <v>589</v>
      </c>
      <c r="E5411" s="639" t="s">
        <v>3368</v>
      </c>
      <c r="F5411" s="450" t="s">
        <v>2002</v>
      </c>
      <c r="G5411" s="458">
        <v>42613</v>
      </c>
      <c r="H5411" s="450" t="s">
        <v>21100</v>
      </c>
      <c r="I5411" s="450" t="s">
        <v>21101</v>
      </c>
      <c r="J5411" s="803">
        <v>7</v>
      </c>
      <c r="K5411" s="803">
        <v>7</v>
      </c>
      <c r="L5411" s="803">
        <v>0</v>
      </c>
      <c r="M5411" s="804">
        <v>26382.5</v>
      </c>
      <c r="N5411" s="662">
        <v>13216.47</v>
      </c>
      <c r="O5411" s="117">
        <f t="shared" si="189"/>
        <v>13166.03</v>
      </c>
      <c r="P5411" s="461">
        <f t="shared" si="190"/>
        <v>0.49904406329953571</v>
      </c>
      <c r="Q5411" s="414" t="s">
        <v>1535</v>
      </c>
      <c r="R5411" s="979" t="s">
        <v>1561</v>
      </c>
      <c r="S5411" s="450" t="s">
        <v>21102</v>
      </c>
      <c r="T5411" s="458">
        <v>42633.785416666666</v>
      </c>
      <c r="U5411" s="414"/>
      <c r="V5411" s="458">
        <v>42646</v>
      </c>
      <c r="W5411" s="458">
        <v>42647.243055555555</v>
      </c>
      <c r="X5411" s="414" t="s">
        <v>21103</v>
      </c>
      <c r="Y5411" s="117">
        <f>N5411</f>
        <v>13216.47</v>
      </c>
      <c r="Z5411" s="994" t="str">
        <f>Q5411</f>
        <v>ООО 'Фрутмастер'</v>
      </c>
      <c r="AA5411" s="280" t="str">
        <f>R5411</f>
        <v>4220035510</v>
      </c>
    </row>
    <row r="5412" spans="1:27" ht="123.75">
      <c r="A5412" s="475" t="s">
        <v>31134</v>
      </c>
      <c r="B5412" s="311" t="s">
        <v>20928</v>
      </c>
      <c r="C5412" s="45" t="s">
        <v>20929</v>
      </c>
      <c r="D5412" s="45" t="s">
        <v>589</v>
      </c>
      <c r="E5412" s="639" t="s">
        <v>3493</v>
      </c>
      <c r="F5412" s="450" t="s">
        <v>1998</v>
      </c>
      <c r="G5412" s="458">
        <v>42613</v>
      </c>
      <c r="H5412" s="450" t="s">
        <v>21104</v>
      </c>
      <c r="I5412" s="450" t="s">
        <v>3005</v>
      </c>
      <c r="J5412" s="803">
        <v>3</v>
      </c>
      <c r="K5412" s="803">
        <v>3</v>
      </c>
      <c r="L5412" s="803">
        <v>0</v>
      </c>
      <c r="M5412" s="804">
        <v>8550</v>
      </c>
      <c r="N5412" s="662">
        <v>7096.5</v>
      </c>
      <c r="O5412" s="117">
        <f t="shared" si="189"/>
        <v>1453.5</v>
      </c>
      <c r="P5412" s="461">
        <f t="shared" si="190"/>
        <v>0.17</v>
      </c>
      <c r="Q5412" s="414" t="s">
        <v>1565</v>
      </c>
      <c r="R5412" s="979" t="s">
        <v>1316</v>
      </c>
      <c r="S5412" s="450" t="s">
        <v>17035</v>
      </c>
      <c r="T5412" s="458">
        <v>42640.745833333334</v>
      </c>
      <c r="U5412" s="414"/>
      <c r="V5412" s="458">
        <v>42653</v>
      </c>
      <c r="W5412" s="458">
        <v>42654.269444444442</v>
      </c>
      <c r="X5412" s="414" t="s">
        <v>4106</v>
      </c>
      <c r="Y5412" s="117">
        <f>N5412</f>
        <v>7096.5</v>
      </c>
      <c r="Z5412" s="994" t="str">
        <f t="shared" ref="Z5412:AA5440" si="191">Q5412</f>
        <v>Общество с ограниченной ответственностью "Продукт"</v>
      </c>
      <c r="AA5412" s="280" t="str">
        <f t="shared" si="191"/>
        <v>4252003790</v>
      </c>
    </row>
    <row r="5413" spans="1:27" ht="33.75">
      <c r="A5413" s="475" t="s">
        <v>31135</v>
      </c>
      <c r="B5413" s="311" t="s">
        <v>20928</v>
      </c>
      <c r="C5413" s="45" t="s">
        <v>20929</v>
      </c>
      <c r="D5413" s="45" t="s">
        <v>555</v>
      </c>
      <c r="E5413" s="639" t="s">
        <v>21105</v>
      </c>
      <c r="F5413" s="450" t="s">
        <v>21106</v>
      </c>
      <c r="G5413" s="458">
        <v>42635</v>
      </c>
      <c r="H5413" s="450" t="s">
        <v>21107</v>
      </c>
      <c r="I5413" s="450" t="s">
        <v>2642</v>
      </c>
      <c r="J5413" s="803">
        <v>2</v>
      </c>
      <c r="K5413" s="803">
        <v>2</v>
      </c>
      <c r="L5413" s="803">
        <v>0</v>
      </c>
      <c r="M5413" s="804">
        <v>52234.38</v>
      </c>
      <c r="N5413" s="662">
        <v>44640</v>
      </c>
      <c r="O5413" s="117">
        <f t="shared" si="189"/>
        <v>7594.3799999999974</v>
      </c>
      <c r="P5413" s="461">
        <f t="shared" si="190"/>
        <v>0.14539044973827578</v>
      </c>
      <c r="Q5413" s="414" t="s">
        <v>21108</v>
      </c>
      <c r="R5413" s="979" t="s">
        <v>21109</v>
      </c>
      <c r="S5413" s="450"/>
      <c r="T5413" s="458">
        <v>42642.694444444445</v>
      </c>
      <c r="U5413" s="414"/>
      <c r="V5413" s="458">
        <v>42647</v>
      </c>
      <c r="W5413" s="458">
        <v>42647.126388888886</v>
      </c>
      <c r="X5413" s="414" t="s">
        <v>21110</v>
      </c>
      <c r="Y5413" s="117">
        <f t="shared" ref="Y5413:Y5440" si="192">N5413</f>
        <v>44640</v>
      </c>
      <c r="Z5413" s="994" t="str">
        <f t="shared" si="191"/>
        <v>ИП  БУЧНЕВА ЕЛЕНА МИХАЙЛОВНА</v>
      </c>
      <c r="AA5413" s="280" t="str">
        <f t="shared" si="191"/>
        <v>423801123490</v>
      </c>
    </row>
    <row r="5414" spans="1:27" ht="78.75">
      <c r="A5414" s="475" t="s">
        <v>31136</v>
      </c>
      <c r="B5414" s="311" t="s">
        <v>20928</v>
      </c>
      <c r="C5414" s="45" t="s">
        <v>20929</v>
      </c>
      <c r="D5414" s="45" t="s">
        <v>272</v>
      </c>
      <c r="E5414" s="639" t="s">
        <v>21111</v>
      </c>
      <c r="F5414" s="450" t="s">
        <v>21106</v>
      </c>
      <c r="G5414" s="458">
        <v>42647</v>
      </c>
      <c r="H5414" s="450" t="s">
        <v>21112</v>
      </c>
      <c r="I5414" s="450" t="s">
        <v>16876</v>
      </c>
      <c r="J5414" s="803">
        <v>1</v>
      </c>
      <c r="K5414" s="803">
        <v>1</v>
      </c>
      <c r="L5414" s="803">
        <v>0</v>
      </c>
      <c r="M5414" s="804">
        <v>50295</v>
      </c>
      <c r="N5414" s="662">
        <v>46050</v>
      </c>
      <c r="O5414" s="117">
        <f t="shared" si="189"/>
        <v>4245</v>
      </c>
      <c r="P5414" s="461">
        <f t="shared" si="190"/>
        <v>8.4402028034595886E-2</v>
      </c>
      <c r="Q5414" s="414" t="s">
        <v>19010</v>
      </c>
      <c r="R5414" s="979" t="s">
        <v>18959</v>
      </c>
      <c r="S5414" s="450" t="s">
        <v>21113</v>
      </c>
      <c r="T5414" s="458">
        <v>42656.708333333328</v>
      </c>
      <c r="U5414" s="414"/>
      <c r="V5414" s="458">
        <v>42669</v>
      </c>
      <c r="W5414" s="458">
        <v>42671.275694444441</v>
      </c>
      <c r="X5414" s="414" t="s">
        <v>21114</v>
      </c>
      <c r="Y5414" s="117">
        <f t="shared" si="192"/>
        <v>46050</v>
      </c>
      <c r="Z5414" s="994" t="str">
        <f t="shared" si="191"/>
        <v>ОБЩЕСТВО С ОГРАНИЧЕННОЙ ОТВЕТСТВЕННОСТЬЮ ""ИНТЕРМЕДИА""</v>
      </c>
      <c r="AA5414" s="280" t="str">
        <f t="shared" si="191"/>
        <v>4205091856</v>
      </c>
    </row>
    <row r="5415" spans="1:27" ht="78.75">
      <c r="A5415" s="475" t="s">
        <v>31137</v>
      </c>
      <c r="B5415" s="311" t="s">
        <v>20928</v>
      </c>
      <c r="C5415" s="45" t="s">
        <v>20929</v>
      </c>
      <c r="D5415" s="45" t="s">
        <v>261</v>
      </c>
      <c r="E5415" s="639" t="s">
        <v>21115</v>
      </c>
      <c r="F5415" s="450" t="s">
        <v>21106</v>
      </c>
      <c r="G5415" s="458">
        <v>42647</v>
      </c>
      <c r="H5415" s="450" t="s">
        <v>21116</v>
      </c>
      <c r="I5415" s="450" t="s">
        <v>21117</v>
      </c>
      <c r="J5415" s="803">
        <v>2</v>
      </c>
      <c r="K5415" s="803">
        <v>2</v>
      </c>
      <c r="L5415" s="803">
        <v>0</v>
      </c>
      <c r="M5415" s="804">
        <v>47582.9</v>
      </c>
      <c r="N5415" s="662">
        <v>41524.089999999997</v>
      </c>
      <c r="O5415" s="117">
        <f t="shared" si="189"/>
        <v>6058.8100000000049</v>
      </c>
      <c r="P5415" s="461">
        <f t="shared" si="190"/>
        <v>0.12733166746877564</v>
      </c>
      <c r="Q5415" s="414" t="s">
        <v>19010</v>
      </c>
      <c r="R5415" s="979" t="s">
        <v>18959</v>
      </c>
      <c r="S5415" s="450" t="s">
        <v>21113</v>
      </c>
      <c r="T5415" s="458">
        <v>42663.532638888886</v>
      </c>
      <c r="U5415" s="414"/>
      <c r="V5415" s="458">
        <v>42676</v>
      </c>
      <c r="W5415" s="458">
        <v>42689.234027777777</v>
      </c>
      <c r="X5415" s="414" t="s">
        <v>21118</v>
      </c>
      <c r="Y5415" s="117">
        <f t="shared" si="192"/>
        <v>41524.089999999997</v>
      </c>
      <c r="Z5415" s="994" t="str">
        <f t="shared" si="191"/>
        <v>ОБЩЕСТВО С ОГРАНИЧЕННОЙ ОТВЕТСТВЕННОСТЬЮ ""ИНТЕРМЕДИА""</v>
      </c>
      <c r="AA5415" s="280" t="str">
        <f t="shared" si="191"/>
        <v>4205091856</v>
      </c>
    </row>
    <row r="5416" spans="1:27" ht="135">
      <c r="A5416" s="475" t="s">
        <v>31138</v>
      </c>
      <c r="B5416" s="311" t="s">
        <v>20928</v>
      </c>
      <c r="C5416" s="45" t="s">
        <v>20929</v>
      </c>
      <c r="D5416" s="45" t="s">
        <v>261</v>
      </c>
      <c r="E5416" s="639" t="s">
        <v>15237</v>
      </c>
      <c r="F5416" s="450" t="s">
        <v>16910</v>
      </c>
      <c r="G5416" s="458">
        <v>42648</v>
      </c>
      <c r="H5416" s="450" t="s">
        <v>21119</v>
      </c>
      <c r="I5416" s="450" t="s">
        <v>21120</v>
      </c>
      <c r="J5416" s="803">
        <v>2</v>
      </c>
      <c r="K5416" s="803">
        <v>2</v>
      </c>
      <c r="L5416" s="803">
        <v>0</v>
      </c>
      <c r="M5416" s="804">
        <v>61272.69</v>
      </c>
      <c r="N5416" s="662">
        <v>47293.64</v>
      </c>
      <c r="O5416" s="117">
        <f t="shared" si="189"/>
        <v>13979.050000000003</v>
      </c>
      <c r="P5416" s="461">
        <f t="shared" si="190"/>
        <v>0.22814487172017422</v>
      </c>
      <c r="Q5416" s="414" t="s">
        <v>16799</v>
      </c>
      <c r="R5416" s="979" t="s">
        <v>15416</v>
      </c>
      <c r="S5416" s="450" t="s">
        <v>16207</v>
      </c>
      <c r="T5416" s="458">
        <v>42667.673611111109</v>
      </c>
      <c r="U5416" s="414"/>
      <c r="V5416" s="458">
        <v>42683</v>
      </c>
      <c r="W5416" s="458">
        <v>42689.316666666666</v>
      </c>
      <c r="X5416" s="414" t="s">
        <v>21121</v>
      </c>
      <c r="Y5416" s="117">
        <f t="shared" si="192"/>
        <v>47293.64</v>
      </c>
      <c r="Z5416" s="994" t="str">
        <f t="shared" si="191"/>
        <v>Акционерное общество «Р-Фарм»</v>
      </c>
      <c r="AA5416" s="280" t="str">
        <f t="shared" si="191"/>
        <v>7726311464</v>
      </c>
    </row>
    <row r="5417" spans="1:27" ht="78.75">
      <c r="A5417" s="475" t="s">
        <v>31139</v>
      </c>
      <c r="B5417" s="311" t="s">
        <v>20928</v>
      </c>
      <c r="C5417" s="45" t="s">
        <v>20929</v>
      </c>
      <c r="D5417" s="45" t="s">
        <v>272</v>
      </c>
      <c r="E5417" s="639" t="s">
        <v>13505</v>
      </c>
      <c r="F5417" s="450" t="s">
        <v>21122</v>
      </c>
      <c r="G5417" s="458">
        <v>42656</v>
      </c>
      <c r="H5417" s="450" t="s">
        <v>21123</v>
      </c>
      <c r="I5417" s="450" t="s">
        <v>21124</v>
      </c>
      <c r="J5417" s="803">
        <v>1</v>
      </c>
      <c r="K5417" s="803">
        <v>1</v>
      </c>
      <c r="L5417" s="803">
        <v>0</v>
      </c>
      <c r="M5417" s="804">
        <v>28303.200000000001</v>
      </c>
      <c r="N5417" s="804">
        <v>28303.200000000001</v>
      </c>
      <c r="O5417" s="117">
        <f t="shared" si="189"/>
        <v>0</v>
      </c>
      <c r="P5417" s="461">
        <f t="shared" si="190"/>
        <v>0</v>
      </c>
      <c r="Q5417" s="414" t="s">
        <v>17809</v>
      </c>
      <c r="R5417" s="979" t="s">
        <v>16020</v>
      </c>
      <c r="S5417" s="450" t="s">
        <v>19169</v>
      </c>
      <c r="T5417" s="458">
        <v>42669.550694444442</v>
      </c>
      <c r="U5417" s="414"/>
      <c r="V5417" s="458">
        <v>42683</v>
      </c>
      <c r="W5417" s="458">
        <v>42689.24722222222</v>
      </c>
      <c r="X5417" s="414" t="s">
        <v>21125</v>
      </c>
      <c r="Y5417" s="117">
        <f t="shared" si="192"/>
        <v>28303.200000000001</v>
      </c>
      <c r="Z5417" s="994" t="str">
        <f t="shared" si="191"/>
        <v>Общество с ограниченной ответственностью "Медторг"</v>
      </c>
      <c r="AA5417" s="280" t="str">
        <f t="shared" si="191"/>
        <v>4217103175</v>
      </c>
    </row>
    <row r="5418" spans="1:27" ht="67.5">
      <c r="A5418" s="475" t="s">
        <v>31140</v>
      </c>
      <c r="B5418" s="311" t="s">
        <v>20928</v>
      </c>
      <c r="C5418" s="45" t="s">
        <v>20929</v>
      </c>
      <c r="D5418" s="45" t="s">
        <v>16938</v>
      </c>
      <c r="E5418" s="639" t="s">
        <v>16939</v>
      </c>
      <c r="F5418" s="450" t="s">
        <v>1318</v>
      </c>
      <c r="G5418" s="458">
        <v>42661.689583333333</v>
      </c>
      <c r="H5418" s="450" t="s">
        <v>16940</v>
      </c>
      <c r="I5418" s="450" t="s">
        <v>16941</v>
      </c>
      <c r="J5418" s="803">
        <v>3</v>
      </c>
      <c r="K5418" s="803">
        <v>1</v>
      </c>
      <c r="L5418" s="803">
        <v>2</v>
      </c>
      <c r="M5418" s="804">
        <v>2369999.88</v>
      </c>
      <c r="N5418" s="662">
        <v>2298899.89</v>
      </c>
      <c r="O5418" s="117">
        <f t="shared" si="189"/>
        <v>71099.989999999758</v>
      </c>
      <c r="P5418" s="461">
        <f t="shared" si="190"/>
        <v>2.9999997299577821E-2</v>
      </c>
      <c r="Q5418" s="414" t="s">
        <v>21126</v>
      </c>
      <c r="R5418" s="979">
        <v>4217015930</v>
      </c>
      <c r="S5418" s="414" t="s">
        <v>21127</v>
      </c>
      <c r="T5418" s="802">
        <v>42689.105229282402</v>
      </c>
      <c r="U5418" s="809">
        <v>42710</v>
      </c>
      <c r="V5418" s="458">
        <v>42718</v>
      </c>
      <c r="W5418" s="458">
        <v>42718.195138888885</v>
      </c>
      <c r="X5418" s="414" t="s">
        <v>16945</v>
      </c>
      <c r="Y5418" s="117">
        <f t="shared" si="192"/>
        <v>2298899.89</v>
      </c>
      <c r="Z5418" s="994" t="str">
        <f t="shared" si="191"/>
        <v xml:space="preserve">МБУ"ОБУЗ" </v>
      </c>
      <c r="AA5418" s="280">
        <f t="shared" si="191"/>
        <v>4217015930</v>
      </c>
    </row>
    <row r="5419" spans="1:27" ht="56.25">
      <c r="A5419" s="475" t="s">
        <v>31141</v>
      </c>
      <c r="B5419" s="311" t="s">
        <v>20928</v>
      </c>
      <c r="C5419" s="45" t="s">
        <v>20929</v>
      </c>
      <c r="D5419" s="45" t="s">
        <v>555</v>
      </c>
      <c r="E5419" s="639" t="s">
        <v>21128</v>
      </c>
      <c r="F5419" s="450" t="s">
        <v>21129</v>
      </c>
      <c r="G5419" s="458">
        <v>42675</v>
      </c>
      <c r="H5419" s="450" t="s">
        <v>21130</v>
      </c>
      <c r="I5419" s="450" t="s">
        <v>21131</v>
      </c>
      <c r="J5419" s="803">
        <v>3</v>
      </c>
      <c r="K5419" s="803">
        <v>3</v>
      </c>
      <c r="L5419" s="803">
        <v>0</v>
      </c>
      <c r="M5419" s="804">
        <v>53334</v>
      </c>
      <c r="N5419" s="662">
        <v>30000</v>
      </c>
      <c r="O5419" s="117">
        <f t="shared" si="189"/>
        <v>23334</v>
      </c>
      <c r="P5419" s="461">
        <f t="shared" si="190"/>
        <v>0.43750703116211048</v>
      </c>
      <c r="Q5419" s="414" t="s">
        <v>11434</v>
      </c>
      <c r="R5419" s="979" t="s">
        <v>21132</v>
      </c>
      <c r="S5419" s="450"/>
      <c r="T5419" s="458">
        <v>42683.416577581018</v>
      </c>
      <c r="U5419" s="414"/>
      <c r="V5419" s="458">
        <v>42691</v>
      </c>
      <c r="W5419" s="458">
        <v>42691.253472222219</v>
      </c>
      <c r="X5419" s="414" t="s">
        <v>21133</v>
      </c>
      <c r="Y5419" s="117">
        <f t="shared" si="192"/>
        <v>30000</v>
      </c>
      <c r="Z5419" s="994" t="str">
        <f t="shared" si="191"/>
        <v>ООО "КОМСЕРВИС"</v>
      </c>
      <c r="AA5419" s="280" t="str">
        <f t="shared" si="191"/>
        <v>4217174232</v>
      </c>
    </row>
    <row r="5420" spans="1:27" ht="112.5">
      <c r="A5420" s="475" t="s">
        <v>31142</v>
      </c>
      <c r="B5420" s="311" t="s">
        <v>20928</v>
      </c>
      <c r="C5420" s="45" t="s">
        <v>20929</v>
      </c>
      <c r="D5420" s="45" t="s">
        <v>555</v>
      </c>
      <c r="E5420" s="639" t="s">
        <v>21134</v>
      </c>
      <c r="F5420" s="450" t="s">
        <v>21129</v>
      </c>
      <c r="G5420" s="458">
        <v>42675</v>
      </c>
      <c r="H5420" s="450" t="s">
        <v>21135</v>
      </c>
      <c r="I5420" s="450" t="s">
        <v>21136</v>
      </c>
      <c r="J5420" s="803">
        <v>7</v>
      </c>
      <c r="K5420" s="803">
        <v>6</v>
      </c>
      <c r="L5420" s="803">
        <v>1</v>
      </c>
      <c r="M5420" s="804">
        <v>66800.039999999994</v>
      </c>
      <c r="N5420" s="662">
        <v>25800</v>
      </c>
      <c r="O5420" s="117">
        <f t="shared" si="189"/>
        <v>41000.039999999994</v>
      </c>
      <c r="P5420" s="461">
        <f t="shared" si="190"/>
        <v>0.61377268636366078</v>
      </c>
      <c r="Q5420" s="414" t="s">
        <v>6581</v>
      </c>
      <c r="R5420" s="979" t="s">
        <v>15893</v>
      </c>
      <c r="S5420" s="450" t="s">
        <v>21137</v>
      </c>
      <c r="T5420" s="458">
        <v>42683.446905937497</v>
      </c>
      <c r="U5420" s="414"/>
      <c r="V5420" s="458">
        <v>42691</v>
      </c>
      <c r="W5420" s="458">
        <v>42691.211805555555</v>
      </c>
      <c r="X5420" s="414" t="s">
        <v>21138</v>
      </c>
      <c r="Y5420" s="117">
        <f t="shared" si="192"/>
        <v>25800</v>
      </c>
      <c r="Z5420" s="994" t="str">
        <f t="shared" si="191"/>
        <v>ООО "Фортуна Плюс"</v>
      </c>
      <c r="AA5420" s="280" t="str">
        <f t="shared" si="191"/>
        <v>4205209843</v>
      </c>
    </row>
    <row r="5421" spans="1:27" ht="56.25">
      <c r="A5421" s="475" t="s">
        <v>31143</v>
      </c>
      <c r="B5421" s="311" t="s">
        <v>20928</v>
      </c>
      <c r="C5421" s="45" t="s">
        <v>20929</v>
      </c>
      <c r="D5421" s="45" t="s">
        <v>555</v>
      </c>
      <c r="E5421" s="639" t="s">
        <v>21139</v>
      </c>
      <c r="F5421" s="450" t="s">
        <v>21129</v>
      </c>
      <c r="G5421" s="458">
        <v>42675</v>
      </c>
      <c r="H5421" s="450" t="s">
        <v>21140</v>
      </c>
      <c r="I5421" s="450" t="s">
        <v>21131</v>
      </c>
      <c r="J5421" s="803">
        <v>3</v>
      </c>
      <c r="K5421" s="803">
        <v>3</v>
      </c>
      <c r="L5421" s="803">
        <v>0</v>
      </c>
      <c r="M5421" s="804">
        <v>426672</v>
      </c>
      <c r="N5421" s="662">
        <v>200000</v>
      </c>
      <c r="O5421" s="117">
        <f t="shared" si="189"/>
        <v>226672</v>
      </c>
      <c r="P5421" s="461">
        <f t="shared" si="190"/>
        <v>0.53125585930175878</v>
      </c>
      <c r="Q5421" s="414" t="s">
        <v>21141</v>
      </c>
      <c r="R5421" s="979" t="s">
        <v>21142</v>
      </c>
      <c r="S5421" s="450" t="s">
        <v>21143</v>
      </c>
      <c r="T5421" s="458">
        <v>42688.552777777775</v>
      </c>
      <c r="U5421" s="414"/>
      <c r="V5421" s="458">
        <v>42695</v>
      </c>
      <c r="W5421" s="458">
        <v>42703.298611111109</v>
      </c>
      <c r="X5421" s="414" t="s">
        <v>21144</v>
      </c>
      <c r="Y5421" s="117">
        <f t="shared" si="192"/>
        <v>200000</v>
      </c>
      <c r="Z5421" s="994" t="str">
        <f t="shared" si="191"/>
        <v>Глобал</v>
      </c>
      <c r="AA5421" s="280" t="str">
        <f t="shared" si="191"/>
        <v>4218108553</v>
      </c>
    </row>
    <row r="5422" spans="1:27" ht="123.75">
      <c r="A5422" s="475" t="s">
        <v>31144</v>
      </c>
      <c r="B5422" s="311" t="s">
        <v>20928</v>
      </c>
      <c r="C5422" s="45" t="s">
        <v>20929</v>
      </c>
      <c r="D5422" s="45" t="s">
        <v>272</v>
      </c>
      <c r="E5422" s="639" t="s">
        <v>21145</v>
      </c>
      <c r="F5422" s="450" t="s">
        <v>21146</v>
      </c>
      <c r="G5422" s="458">
        <v>42675</v>
      </c>
      <c r="H5422" s="450" t="s">
        <v>21147</v>
      </c>
      <c r="I5422" s="450" t="s">
        <v>21148</v>
      </c>
      <c r="J5422" s="803">
        <v>1</v>
      </c>
      <c r="K5422" s="803">
        <v>1</v>
      </c>
      <c r="L5422" s="803">
        <v>0</v>
      </c>
      <c r="M5422" s="804">
        <v>35022.400000000001</v>
      </c>
      <c r="N5422" s="662">
        <v>35022.400000000001</v>
      </c>
      <c r="O5422" s="117">
        <f t="shared" si="189"/>
        <v>0</v>
      </c>
      <c r="P5422" s="461">
        <f t="shared" si="190"/>
        <v>0</v>
      </c>
      <c r="Q5422" s="414" t="s">
        <v>1572</v>
      </c>
      <c r="R5422" s="979" t="s">
        <v>1229</v>
      </c>
      <c r="S5422" s="450" t="s">
        <v>17113</v>
      </c>
      <c r="T5422" s="458">
        <v>42690.576569178236</v>
      </c>
      <c r="U5422" s="414"/>
      <c r="V5422" s="458">
        <v>42705</v>
      </c>
      <c r="W5422" s="458">
        <v>42706.352777777778</v>
      </c>
      <c r="X5422" s="414" t="s">
        <v>21149</v>
      </c>
      <c r="Y5422" s="117">
        <f t="shared" si="192"/>
        <v>35022.400000000001</v>
      </c>
      <c r="Z5422" s="994" t="str">
        <f t="shared" si="191"/>
        <v>Туболев Юрий Анатольевич</v>
      </c>
      <c r="AA5422" s="280" t="str">
        <f t="shared" si="191"/>
        <v>420700098563</v>
      </c>
    </row>
    <row r="5423" spans="1:27" ht="67.5">
      <c r="A5423" s="475" t="s">
        <v>31145</v>
      </c>
      <c r="B5423" s="311" t="s">
        <v>20928</v>
      </c>
      <c r="C5423" s="45" t="s">
        <v>20929</v>
      </c>
      <c r="D5423" s="45" t="s">
        <v>272</v>
      </c>
      <c r="E5423" s="639" t="s">
        <v>21150</v>
      </c>
      <c r="F5423" s="450" t="s">
        <v>21129</v>
      </c>
      <c r="G5423" s="458">
        <v>42675</v>
      </c>
      <c r="H5423" s="450" t="s">
        <v>21151</v>
      </c>
      <c r="I5423" s="450" t="s">
        <v>21152</v>
      </c>
      <c r="J5423" s="803">
        <v>2</v>
      </c>
      <c r="K5423" s="803">
        <v>1</v>
      </c>
      <c r="L5423" s="803">
        <v>1</v>
      </c>
      <c r="M5423" s="804">
        <v>82050</v>
      </c>
      <c r="N5423" s="662">
        <v>67589.75</v>
      </c>
      <c r="O5423" s="117">
        <f t="shared" si="189"/>
        <v>14460.25</v>
      </c>
      <c r="P5423" s="461">
        <f t="shared" si="190"/>
        <v>0.17623705057891528</v>
      </c>
      <c r="Q5423" s="414" t="s">
        <v>21153</v>
      </c>
      <c r="R5423" s="979" t="s">
        <v>21154</v>
      </c>
      <c r="S5423" s="450" t="s">
        <v>21155</v>
      </c>
      <c r="T5423" s="458">
        <v>42692.537499999999</v>
      </c>
      <c r="U5423" s="414"/>
      <c r="V5423" s="458">
        <v>42705</v>
      </c>
      <c r="W5423" s="458">
        <v>42706.336111111108</v>
      </c>
      <c r="X5423" s="414" t="s">
        <v>21156</v>
      </c>
      <c r="Y5423" s="117">
        <f t="shared" si="192"/>
        <v>67589.75</v>
      </c>
      <c r="Z5423" s="994" t="str">
        <f t="shared" si="191"/>
        <v>Закрытое акционерное общество Кемеровоторгтехника</v>
      </c>
      <c r="AA5423" s="280" t="str">
        <f t="shared" si="191"/>
        <v>4205000721</v>
      </c>
    </row>
    <row r="5424" spans="1:27" ht="67.5">
      <c r="A5424" s="475" t="s">
        <v>31146</v>
      </c>
      <c r="B5424" s="311" t="s">
        <v>20928</v>
      </c>
      <c r="C5424" s="45" t="s">
        <v>20929</v>
      </c>
      <c r="D5424" s="45" t="s">
        <v>261</v>
      </c>
      <c r="E5424" s="639" t="s">
        <v>1413</v>
      </c>
      <c r="F5424" s="450" t="s">
        <v>4143</v>
      </c>
      <c r="G5424" s="458">
        <v>42677</v>
      </c>
      <c r="H5424" s="450" t="s">
        <v>21157</v>
      </c>
      <c r="I5424" s="450" t="s">
        <v>18508</v>
      </c>
      <c r="J5424" s="803">
        <v>2</v>
      </c>
      <c r="K5424" s="803">
        <v>2</v>
      </c>
      <c r="L5424" s="803">
        <v>0</v>
      </c>
      <c r="M5424" s="804">
        <v>12075</v>
      </c>
      <c r="N5424" s="662">
        <v>9350</v>
      </c>
      <c r="O5424" s="117">
        <f t="shared" si="189"/>
        <v>2725</v>
      </c>
      <c r="P5424" s="461">
        <f t="shared" si="190"/>
        <v>0.22567287784679088</v>
      </c>
      <c r="Q5424" s="414" t="s">
        <v>21158</v>
      </c>
      <c r="R5424" s="979" t="s">
        <v>1417</v>
      </c>
      <c r="S5424" s="450" t="s">
        <v>21159</v>
      </c>
      <c r="T5424" s="458">
        <v>42696.686111111107</v>
      </c>
      <c r="U5424" s="414"/>
      <c r="V5424" s="458">
        <v>42711</v>
      </c>
      <c r="W5424" s="458">
        <v>42712.2</v>
      </c>
      <c r="X5424" s="414" t="s">
        <v>21160</v>
      </c>
      <c r="Y5424" s="117">
        <f t="shared" si="192"/>
        <v>9350</v>
      </c>
      <c r="Z5424" s="994" t="str">
        <f t="shared" si="191"/>
        <v>Общество с ограниченной ответственностью "ГОССНАБ"</v>
      </c>
      <c r="AA5424" s="280" t="str">
        <f t="shared" si="191"/>
        <v>4205287672</v>
      </c>
    </row>
    <row r="5425" spans="1:27" ht="56.25">
      <c r="A5425" s="475" t="s">
        <v>31147</v>
      </c>
      <c r="B5425" s="311" t="s">
        <v>20928</v>
      </c>
      <c r="C5425" s="45" t="s">
        <v>20929</v>
      </c>
      <c r="D5425" s="45" t="s">
        <v>268</v>
      </c>
      <c r="E5425" s="639" t="s">
        <v>21161</v>
      </c>
      <c r="F5425" s="450" t="s">
        <v>17997</v>
      </c>
      <c r="G5425" s="458">
        <v>42683.578472222223</v>
      </c>
      <c r="H5425" s="450" t="s">
        <v>21162</v>
      </c>
      <c r="I5425" s="450" t="s">
        <v>21163</v>
      </c>
      <c r="J5425" s="803">
        <v>0</v>
      </c>
      <c r="K5425" s="803">
        <v>0</v>
      </c>
      <c r="L5425" s="803"/>
      <c r="M5425" s="804">
        <v>73800</v>
      </c>
      <c r="N5425" s="804">
        <v>73800</v>
      </c>
      <c r="O5425" s="117">
        <f t="shared" si="189"/>
        <v>0</v>
      </c>
      <c r="P5425" s="461">
        <f t="shared" si="190"/>
        <v>0</v>
      </c>
      <c r="Q5425" s="45" t="s">
        <v>6313</v>
      </c>
      <c r="R5425" s="417">
        <v>4205109214</v>
      </c>
      <c r="S5425" s="426" t="s">
        <v>20943</v>
      </c>
      <c r="T5425" s="458">
        <v>42683.578782291668</v>
      </c>
      <c r="U5425" s="414"/>
      <c r="V5425" s="458">
        <v>42684</v>
      </c>
      <c r="W5425" s="458">
        <v>42684.18472222222</v>
      </c>
      <c r="X5425" s="414" t="s">
        <v>21164</v>
      </c>
      <c r="Y5425" s="117">
        <f t="shared" si="192"/>
        <v>73800</v>
      </c>
      <c r="Z5425" s="994" t="str">
        <f t="shared" si="191"/>
        <v>ОАО Кузбассэнергосбыт</v>
      </c>
      <c r="AA5425" s="280">
        <f t="shared" si="191"/>
        <v>4205109214</v>
      </c>
    </row>
    <row r="5426" spans="1:27" ht="123.75">
      <c r="A5426" s="475" t="s">
        <v>31148</v>
      </c>
      <c r="B5426" s="311" t="s">
        <v>20928</v>
      </c>
      <c r="C5426" s="45" t="s">
        <v>20929</v>
      </c>
      <c r="D5426" s="45" t="s">
        <v>6585</v>
      </c>
      <c r="E5426" s="639" t="s">
        <v>3401</v>
      </c>
      <c r="F5426" s="450" t="s">
        <v>21165</v>
      </c>
      <c r="G5426" s="458">
        <v>42684</v>
      </c>
      <c r="H5426" s="450" t="s">
        <v>21166</v>
      </c>
      <c r="I5426" s="450" t="s">
        <v>18185</v>
      </c>
      <c r="J5426" s="803">
        <v>1</v>
      </c>
      <c r="K5426" s="803">
        <v>1</v>
      </c>
      <c r="L5426" s="803">
        <v>0</v>
      </c>
      <c r="M5426" s="804">
        <v>29664</v>
      </c>
      <c r="N5426" s="662">
        <v>29515.68</v>
      </c>
      <c r="O5426" s="117">
        <f t="shared" si="189"/>
        <v>148.31999999999971</v>
      </c>
      <c r="P5426" s="461">
        <f t="shared" si="190"/>
        <v>4.9999999999999906E-3</v>
      </c>
      <c r="Q5426" s="414" t="s">
        <v>21167</v>
      </c>
      <c r="R5426" s="979" t="s">
        <v>2994</v>
      </c>
      <c r="S5426" s="450" t="s">
        <v>17035</v>
      </c>
      <c r="T5426" s="458">
        <v>42699.666840358797</v>
      </c>
      <c r="U5426" s="414"/>
      <c r="V5426" s="458">
        <v>42710</v>
      </c>
      <c r="W5426" s="458">
        <v>42710.152777777774</v>
      </c>
      <c r="X5426" s="414" t="s">
        <v>3408</v>
      </c>
      <c r="Y5426" s="117">
        <f t="shared" si="192"/>
        <v>29515.68</v>
      </c>
      <c r="Z5426" s="994" t="str">
        <f t="shared" si="191"/>
        <v>Общество с ограниченной ответственностью "Продажа"</v>
      </c>
      <c r="AA5426" s="280" t="str">
        <f t="shared" si="191"/>
        <v>4252007160</v>
      </c>
    </row>
    <row r="5427" spans="1:27" ht="135">
      <c r="A5427" s="475" t="s">
        <v>31149</v>
      </c>
      <c r="B5427" s="311" t="s">
        <v>20928</v>
      </c>
      <c r="C5427" s="45" t="s">
        <v>20929</v>
      </c>
      <c r="D5427" s="45" t="s">
        <v>589</v>
      </c>
      <c r="E5427" s="639" t="s">
        <v>3427</v>
      </c>
      <c r="F5427" s="450" t="s">
        <v>4143</v>
      </c>
      <c r="G5427" s="458">
        <v>42684</v>
      </c>
      <c r="H5427" s="450" t="s">
        <v>21168</v>
      </c>
      <c r="I5427" s="450" t="s">
        <v>3004</v>
      </c>
      <c r="J5427" s="803">
        <v>2</v>
      </c>
      <c r="K5427" s="803">
        <v>2</v>
      </c>
      <c r="L5427" s="803">
        <v>0</v>
      </c>
      <c r="M5427" s="804">
        <v>29760</v>
      </c>
      <c r="N5427" s="662">
        <v>23808</v>
      </c>
      <c r="O5427" s="117">
        <f t="shared" si="189"/>
        <v>5952</v>
      </c>
      <c r="P5427" s="461">
        <f t="shared" si="190"/>
        <v>0.2</v>
      </c>
      <c r="Q5427" s="414" t="s">
        <v>16432</v>
      </c>
      <c r="R5427" s="979" t="s">
        <v>1220</v>
      </c>
      <c r="S5427" s="450" t="s">
        <v>3006</v>
      </c>
      <c r="T5427" s="458">
        <v>42703.681625034718</v>
      </c>
      <c r="U5427" s="414"/>
      <c r="V5427" s="458">
        <v>42718</v>
      </c>
      <c r="W5427" s="458">
        <v>42718.646527777775</v>
      </c>
      <c r="X5427" s="414" t="s">
        <v>21169</v>
      </c>
      <c r="Y5427" s="117">
        <f t="shared" si="192"/>
        <v>23808</v>
      </c>
      <c r="Z5427" s="994" t="str">
        <f t="shared" si="191"/>
        <v>Общество с ограниченной ответственностью "МКТ"</v>
      </c>
      <c r="AA5427" s="280" t="str">
        <f t="shared" si="191"/>
        <v>7725294223</v>
      </c>
    </row>
    <row r="5428" spans="1:27" ht="123.75">
      <c r="A5428" s="475" t="s">
        <v>31150</v>
      </c>
      <c r="B5428" s="311" t="s">
        <v>20928</v>
      </c>
      <c r="C5428" s="45" t="s">
        <v>20929</v>
      </c>
      <c r="D5428" s="45" t="s">
        <v>589</v>
      </c>
      <c r="E5428" s="639" t="s">
        <v>3520</v>
      </c>
      <c r="F5428" s="450" t="s">
        <v>4143</v>
      </c>
      <c r="G5428" s="458">
        <v>42684</v>
      </c>
      <c r="H5428" s="450" t="s">
        <v>21170</v>
      </c>
      <c r="I5428" s="450" t="s">
        <v>4158</v>
      </c>
      <c r="J5428" s="803">
        <v>2</v>
      </c>
      <c r="K5428" s="803">
        <v>2</v>
      </c>
      <c r="L5428" s="803">
        <v>0</v>
      </c>
      <c r="M5428" s="804">
        <v>333760</v>
      </c>
      <c r="N5428" s="662">
        <v>231963.2</v>
      </c>
      <c r="O5428" s="117">
        <f t="shared" si="189"/>
        <v>101796.79999999999</v>
      </c>
      <c r="P5428" s="461">
        <f t="shared" si="190"/>
        <v>0.30499999999999994</v>
      </c>
      <c r="Q5428" s="414" t="s">
        <v>3471</v>
      </c>
      <c r="R5428" s="979" t="s">
        <v>3472</v>
      </c>
      <c r="S5428" s="450" t="s">
        <v>21171</v>
      </c>
      <c r="T5428" s="458">
        <v>42712.599558333335</v>
      </c>
      <c r="U5428" s="414"/>
      <c r="V5428" s="458">
        <v>42726</v>
      </c>
      <c r="W5428" s="458">
        <v>42726.491666666661</v>
      </c>
      <c r="X5428" s="414" t="s">
        <v>21172</v>
      </c>
      <c r="Y5428" s="117">
        <f t="shared" si="192"/>
        <v>231963.2</v>
      </c>
      <c r="Z5428" s="994" t="str">
        <f t="shared" si="191"/>
        <v>ООО "Мастер Мит"</v>
      </c>
      <c r="AA5428" s="280" t="str">
        <f t="shared" si="191"/>
        <v>2222789894</v>
      </c>
    </row>
    <row r="5429" spans="1:27" ht="135">
      <c r="A5429" s="475" t="s">
        <v>31151</v>
      </c>
      <c r="B5429" s="311" t="s">
        <v>20928</v>
      </c>
      <c r="C5429" s="45" t="s">
        <v>20929</v>
      </c>
      <c r="D5429" s="45" t="s">
        <v>589</v>
      </c>
      <c r="E5429" s="639" t="s">
        <v>3431</v>
      </c>
      <c r="F5429" s="450" t="s">
        <v>4143</v>
      </c>
      <c r="G5429" s="458">
        <v>42685</v>
      </c>
      <c r="H5429" s="450" t="s">
        <v>21173</v>
      </c>
      <c r="I5429" s="450" t="s">
        <v>2642</v>
      </c>
      <c r="J5429" s="803">
        <v>2</v>
      </c>
      <c r="K5429" s="803">
        <v>2</v>
      </c>
      <c r="L5429" s="803">
        <v>0</v>
      </c>
      <c r="M5429" s="804">
        <v>244337.94</v>
      </c>
      <c r="N5429" s="662">
        <v>211279.02</v>
      </c>
      <c r="O5429" s="117">
        <f t="shared" si="189"/>
        <v>33058.920000000013</v>
      </c>
      <c r="P5429" s="461">
        <f t="shared" si="190"/>
        <v>0.135299986567784</v>
      </c>
      <c r="Q5429" s="414" t="s">
        <v>4138</v>
      </c>
      <c r="R5429" s="979" t="s">
        <v>3434</v>
      </c>
      <c r="S5429" s="450" t="s">
        <v>21174</v>
      </c>
      <c r="T5429" s="458">
        <v>42702.554126122683</v>
      </c>
      <c r="U5429" s="414"/>
      <c r="V5429" s="458">
        <v>42718</v>
      </c>
      <c r="W5429" s="458">
        <v>42723.409722222219</v>
      </c>
      <c r="X5429" s="414" t="s">
        <v>21175</v>
      </c>
      <c r="Y5429" s="117">
        <f t="shared" si="192"/>
        <v>211279.02</v>
      </c>
      <c r="Z5429" s="994" t="str">
        <f t="shared" si="191"/>
        <v>ООО "КузнецкЗерноСервис""</v>
      </c>
      <c r="AA5429" s="280" t="str">
        <f t="shared" si="191"/>
        <v>4252000077</v>
      </c>
    </row>
    <row r="5430" spans="1:27" ht="123.75">
      <c r="A5430" s="475" t="s">
        <v>31152</v>
      </c>
      <c r="B5430" s="311" t="s">
        <v>20928</v>
      </c>
      <c r="C5430" s="45" t="s">
        <v>20929</v>
      </c>
      <c r="D5430" s="45" t="s">
        <v>6585</v>
      </c>
      <c r="E5430" s="639" t="s">
        <v>3453</v>
      </c>
      <c r="F5430" s="450" t="s">
        <v>3177</v>
      </c>
      <c r="G5430" s="458">
        <v>42685</v>
      </c>
      <c r="H5430" s="450" t="s">
        <v>21176</v>
      </c>
      <c r="I5430" s="450" t="s">
        <v>3005</v>
      </c>
      <c r="J5430" s="803">
        <v>3</v>
      </c>
      <c r="K5430" s="803">
        <v>1</v>
      </c>
      <c r="L5430" s="803">
        <v>2</v>
      </c>
      <c r="M5430" s="804">
        <v>35400</v>
      </c>
      <c r="N5430" s="662">
        <v>28315.5</v>
      </c>
      <c r="O5430" s="117">
        <f t="shared" si="189"/>
        <v>7084.5</v>
      </c>
      <c r="P5430" s="461">
        <f t="shared" si="190"/>
        <v>0.20012711864406779</v>
      </c>
      <c r="Q5430" s="414" t="s">
        <v>21167</v>
      </c>
      <c r="R5430" s="979" t="s">
        <v>2994</v>
      </c>
      <c r="S5430" s="450" t="s">
        <v>17035</v>
      </c>
      <c r="T5430" s="458">
        <v>42712.558798611106</v>
      </c>
      <c r="U5430" s="414"/>
      <c r="V5430" s="458">
        <v>42724</v>
      </c>
      <c r="W5430" s="458">
        <v>42725.662499999999</v>
      </c>
      <c r="X5430" s="414" t="s">
        <v>21177</v>
      </c>
      <c r="Y5430" s="117">
        <f t="shared" si="192"/>
        <v>28315.5</v>
      </c>
      <c r="Z5430" s="994" t="str">
        <f t="shared" si="191"/>
        <v>Общество с ограниченной ответственностью "Продажа"</v>
      </c>
      <c r="AA5430" s="280" t="str">
        <f t="shared" si="191"/>
        <v>4252007160</v>
      </c>
    </row>
    <row r="5431" spans="1:27" ht="112.5">
      <c r="A5431" s="475" t="s">
        <v>31153</v>
      </c>
      <c r="B5431" s="311" t="s">
        <v>20928</v>
      </c>
      <c r="C5431" s="45" t="s">
        <v>20929</v>
      </c>
      <c r="D5431" s="45" t="s">
        <v>589</v>
      </c>
      <c r="E5431" s="639" t="s">
        <v>3437</v>
      </c>
      <c r="F5431" s="450" t="s">
        <v>21178</v>
      </c>
      <c r="G5431" s="458">
        <v>42688</v>
      </c>
      <c r="H5431" s="450" t="s">
        <v>21179</v>
      </c>
      <c r="I5431" s="450" t="s">
        <v>8955</v>
      </c>
      <c r="J5431" s="803">
        <v>2</v>
      </c>
      <c r="K5431" s="803">
        <v>2</v>
      </c>
      <c r="L5431" s="803">
        <v>0</v>
      </c>
      <c r="M5431" s="804">
        <v>141670</v>
      </c>
      <c r="N5431" s="997">
        <v>125377.94</v>
      </c>
      <c r="O5431" s="117">
        <f t="shared" si="189"/>
        <v>16292.059999999998</v>
      </c>
      <c r="P5431" s="461">
        <f t="shared" si="190"/>
        <v>0.11500007058657442</v>
      </c>
      <c r="Q5431" s="414" t="s">
        <v>1387</v>
      </c>
      <c r="R5431" s="979" t="s">
        <v>1237</v>
      </c>
      <c r="S5431" s="450" t="s">
        <v>16748</v>
      </c>
      <c r="T5431" s="458">
        <v>42704.705992476847</v>
      </c>
      <c r="U5431" s="414"/>
      <c r="V5431" s="458">
        <v>42718</v>
      </c>
      <c r="W5431" s="458">
        <v>42718.634027777778</v>
      </c>
      <c r="X5431" s="414" t="s">
        <v>21180</v>
      </c>
      <c r="Y5431" s="117">
        <f t="shared" si="192"/>
        <v>125377.94</v>
      </c>
      <c r="Z5431" s="994" t="str">
        <f t="shared" si="191"/>
        <v>ООО "МАРСО"</v>
      </c>
      <c r="AA5431" s="280" t="str">
        <f t="shared" si="191"/>
        <v>4205307431</v>
      </c>
    </row>
    <row r="5432" spans="1:27" ht="123.75">
      <c r="A5432" s="475" t="s">
        <v>31154</v>
      </c>
      <c r="B5432" s="311" t="s">
        <v>20928</v>
      </c>
      <c r="C5432" s="45" t="s">
        <v>20929</v>
      </c>
      <c r="D5432" s="45" t="s">
        <v>589</v>
      </c>
      <c r="E5432" s="639" t="s">
        <v>3656</v>
      </c>
      <c r="F5432" s="450" t="s">
        <v>4143</v>
      </c>
      <c r="G5432" s="458">
        <v>42688</v>
      </c>
      <c r="H5432" s="450" t="s">
        <v>21181</v>
      </c>
      <c r="I5432" s="450" t="s">
        <v>4153</v>
      </c>
      <c r="J5432" s="803">
        <v>4</v>
      </c>
      <c r="K5432" s="803">
        <v>4</v>
      </c>
      <c r="L5432" s="803">
        <v>0</v>
      </c>
      <c r="M5432" s="804">
        <v>53943</v>
      </c>
      <c r="N5432" s="662">
        <v>39297.870000000003</v>
      </c>
      <c r="O5432" s="117">
        <f t="shared" si="189"/>
        <v>14645.129999999997</v>
      </c>
      <c r="P5432" s="461">
        <f t="shared" si="190"/>
        <v>0.2714926867248762</v>
      </c>
      <c r="Q5432" s="414" t="s">
        <v>1572</v>
      </c>
      <c r="R5432" s="979" t="s">
        <v>1229</v>
      </c>
      <c r="S5432" s="450" t="s">
        <v>17113</v>
      </c>
      <c r="T5432" s="458">
        <v>42704.716579166663</v>
      </c>
      <c r="U5432" s="414"/>
      <c r="V5432" s="458">
        <v>42716</v>
      </c>
      <c r="W5432" s="458">
        <v>42717.419444444444</v>
      </c>
      <c r="X5432" s="414" t="s">
        <v>21182</v>
      </c>
      <c r="Y5432" s="117">
        <f t="shared" si="192"/>
        <v>39297.870000000003</v>
      </c>
      <c r="Z5432" s="994" t="str">
        <f t="shared" si="191"/>
        <v>Туболев Юрий Анатольевич</v>
      </c>
      <c r="AA5432" s="280" t="str">
        <f t="shared" si="191"/>
        <v>420700098563</v>
      </c>
    </row>
    <row r="5433" spans="1:27" ht="101.25">
      <c r="A5433" s="475" t="s">
        <v>31155</v>
      </c>
      <c r="B5433" s="311" t="s">
        <v>20928</v>
      </c>
      <c r="C5433" s="45" t="s">
        <v>20929</v>
      </c>
      <c r="D5433" s="45" t="s">
        <v>589</v>
      </c>
      <c r="E5433" s="639" t="s">
        <v>16950</v>
      </c>
      <c r="F5433" s="450" t="s">
        <v>16951</v>
      </c>
      <c r="G5433" s="458">
        <v>42688</v>
      </c>
      <c r="H5433" s="450" t="s">
        <v>16952</v>
      </c>
      <c r="I5433" s="450" t="s">
        <v>16953</v>
      </c>
      <c r="J5433" s="803">
        <v>3</v>
      </c>
      <c r="K5433" s="803">
        <v>3</v>
      </c>
      <c r="L5433" s="803">
        <v>0</v>
      </c>
      <c r="M5433" s="804">
        <v>31152</v>
      </c>
      <c r="N5433" s="804">
        <v>29438.639999999999</v>
      </c>
      <c r="O5433" s="117">
        <f t="shared" si="189"/>
        <v>1713.3600000000006</v>
      </c>
      <c r="P5433" s="461">
        <f t="shared" si="190"/>
        <v>5.5000000000000021E-2</v>
      </c>
      <c r="Q5433" s="414" t="s">
        <v>16954</v>
      </c>
      <c r="R5433" s="979" t="s">
        <v>1348</v>
      </c>
      <c r="S5433" s="450" t="s">
        <v>16955</v>
      </c>
      <c r="T5433" s="458">
        <v>42711.688928275464</v>
      </c>
      <c r="U5433" s="414"/>
      <c r="V5433" s="458">
        <v>42726</v>
      </c>
      <c r="W5433" s="458">
        <v>42726.611805555556</v>
      </c>
      <c r="X5433" s="414" t="s">
        <v>16956</v>
      </c>
      <c r="Y5433" s="117">
        <f t="shared" si="192"/>
        <v>29438.639999999999</v>
      </c>
      <c r="Z5433" s="994" t="str">
        <f t="shared" si="191"/>
        <v>Закрытое акционерное общество "Зап-СибТранстелеком"</v>
      </c>
      <c r="AA5433" s="280" t="str">
        <f t="shared" si="191"/>
        <v>5407205145</v>
      </c>
    </row>
    <row r="5434" spans="1:27" ht="135">
      <c r="A5434" s="475" t="s">
        <v>31156</v>
      </c>
      <c r="B5434" s="311" t="s">
        <v>20928</v>
      </c>
      <c r="C5434" s="45" t="s">
        <v>20929</v>
      </c>
      <c r="D5434" s="45" t="s">
        <v>589</v>
      </c>
      <c r="E5434" s="639" t="s">
        <v>3629</v>
      </c>
      <c r="F5434" s="450" t="s">
        <v>21183</v>
      </c>
      <c r="G5434" s="458">
        <v>42689</v>
      </c>
      <c r="H5434" s="450" t="s">
        <v>21184</v>
      </c>
      <c r="I5434" s="450" t="s">
        <v>2718</v>
      </c>
      <c r="J5434" s="803">
        <v>3</v>
      </c>
      <c r="K5434" s="803">
        <v>3</v>
      </c>
      <c r="L5434" s="803">
        <v>0</v>
      </c>
      <c r="M5434" s="804">
        <v>80858.2</v>
      </c>
      <c r="N5434" s="662">
        <v>54470.86</v>
      </c>
      <c r="O5434" s="117">
        <f t="shared" si="189"/>
        <v>26387.339999999997</v>
      </c>
      <c r="P5434" s="461">
        <f t="shared" si="190"/>
        <v>0.3263409276981184</v>
      </c>
      <c r="Q5434" s="414" t="s">
        <v>4138</v>
      </c>
      <c r="R5434" s="979" t="s">
        <v>3434</v>
      </c>
      <c r="S5434" s="450" t="s">
        <v>21174</v>
      </c>
      <c r="T5434" s="458">
        <v>42704.731410069442</v>
      </c>
      <c r="U5434" s="414"/>
      <c r="V5434" s="458">
        <v>42718</v>
      </c>
      <c r="W5434" s="458">
        <v>42719.415972222218</v>
      </c>
      <c r="X5434" s="414" t="s">
        <v>21185</v>
      </c>
      <c r="Y5434" s="117">
        <f t="shared" si="192"/>
        <v>54470.86</v>
      </c>
      <c r="Z5434" s="994" t="str">
        <f t="shared" si="191"/>
        <v>ООО "КузнецкЗерноСервис""</v>
      </c>
      <c r="AA5434" s="280" t="str">
        <f t="shared" si="191"/>
        <v>4252000077</v>
      </c>
    </row>
    <row r="5435" spans="1:27" ht="123.75">
      <c r="A5435" s="475" t="s">
        <v>31157</v>
      </c>
      <c r="B5435" s="311" t="s">
        <v>20928</v>
      </c>
      <c r="C5435" s="45" t="s">
        <v>20929</v>
      </c>
      <c r="D5435" s="45" t="s">
        <v>589</v>
      </c>
      <c r="E5435" s="639" t="s">
        <v>3440</v>
      </c>
      <c r="F5435" s="450" t="s">
        <v>21186</v>
      </c>
      <c r="G5435" s="458">
        <v>42690</v>
      </c>
      <c r="H5435" s="450" t="s">
        <v>21187</v>
      </c>
      <c r="I5435" s="450" t="s">
        <v>4151</v>
      </c>
      <c r="J5435" s="803">
        <v>2</v>
      </c>
      <c r="K5435" s="803">
        <v>2</v>
      </c>
      <c r="L5435" s="803">
        <v>0</v>
      </c>
      <c r="M5435" s="804">
        <v>13594.1</v>
      </c>
      <c r="N5435" s="662">
        <v>12234.69</v>
      </c>
      <c r="O5435" s="117">
        <f t="shared" si="189"/>
        <v>1359.4099999999999</v>
      </c>
      <c r="P5435" s="461">
        <f t="shared" si="190"/>
        <v>9.9999999999999992E-2</v>
      </c>
      <c r="Q5435" s="414" t="s">
        <v>21167</v>
      </c>
      <c r="R5435" s="979" t="s">
        <v>2994</v>
      </c>
      <c r="S5435" s="450" t="s">
        <v>17035</v>
      </c>
      <c r="T5435" s="458">
        <v>42709.481325844907</v>
      </c>
      <c r="U5435" s="414"/>
      <c r="V5435" s="458">
        <v>42724</v>
      </c>
      <c r="W5435" s="458">
        <v>42725.677777777775</v>
      </c>
      <c r="X5435" s="414" t="s">
        <v>3446</v>
      </c>
      <c r="Y5435" s="117">
        <f t="shared" si="192"/>
        <v>12234.69</v>
      </c>
      <c r="Z5435" s="994" t="str">
        <f t="shared" si="191"/>
        <v>Общество с ограниченной ответственностью "Продажа"</v>
      </c>
      <c r="AA5435" s="280" t="str">
        <f t="shared" si="191"/>
        <v>4252007160</v>
      </c>
    </row>
    <row r="5436" spans="1:27" ht="123.75">
      <c r="A5436" s="475" t="s">
        <v>31158</v>
      </c>
      <c r="B5436" s="311" t="s">
        <v>20928</v>
      </c>
      <c r="C5436" s="45" t="s">
        <v>20929</v>
      </c>
      <c r="D5436" s="45" t="s">
        <v>6585</v>
      </c>
      <c r="E5436" s="639" t="s">
        <v>3515</v>
      </c>
      <c r="F5436" s="450" t="s">
        <v>21165</v>
      </c>
      <c r="G5436" s="458">
        <v>42690</v>
      </c>
      <c r="H5436" s="450" t="s">
        <v>21188</v>
      </c>
      <c r="I5436" s="450" t="s">
        <v>21189</v>
      </c>
      <c r="J5436" s="803">
        <v>3</v>
      </c>
      <c r="K5436" s="803">
        <v>1</v>
      </c>
      <c r="L5436" s="803">
        <v>2</v>
      </c>
      <c r="M5436" s="804">
        <v>14929</v>
      </c>
      <c r="N5436" s="662">
        <v>14929</v>
      </c>
      <c r="O5436" s="117">
        <f t="shared" si="189"/>
        <v>0</v>
      </c>
      <c r="P5436" s="461">
        <f t="shared" si="190"/>
        <v>0</v>
      </c>
      <c r="Q5436" s="414" t="s">
        <v>21167</v>
      </c>
      <c r="R5436" s="979" t="s">
        <v>2994</v>
      </c>
      <c r="S5436" s="450" t="s">
        <v>17035</v>
      </c>
      <c r="T5436" s="458">
        <v>42710.560724918978</v>
      </c>
      <c r="U5436" s="414"/>
      <c r="V5436" s="458">
        <v>42725</v>
      </c>
      <c r="W5436" s="458">
        <v>42730.505555555552</v>
      </c>
      <c r="X5436" s="414" t="s">
        <v>3910</v>
      </c>
      <c r="Y5436" s="117">
        <f t="shared" si="192"/>
        <v>14929</v>
      </c>
      <c r="Z5436" s="994" t="str">
        <f t="shared" si="191"/>
        <v>Общество с ограниченной ответственностью "Продажа"</v>
      </c>
      <c r="AA5436" s="280" t="str">
        <f t="shared" si="191"/>
        <v>4252007160</v>
      </c>
    </row>
    <row r="5437" spans="1:27" ht="123.75">
      <c r="A5437" s="475" t="s">
        <v>31159</v>
      </c>
      <c r="B5437" s="311" t="s">
        <v>20928</v>
      </c>
      <c r="C5437" s="45" t="s">
        <v>20929</v>
      </c>
      <c r="D5437" s="45" t="s">
        <v>589</v>
      </c>
      <c r="E5437" s="639" t="s">
        <v>3458</v>
      </c>
      <c r="F5437" s="450" t="s">
        <v>4143</v>
      </c>
      <c r="G5437" s="458">
        <v>42691</v>
      </c>
      <c r="H5437" s="450" t="s">
        <v>21190</v>
      </c>
      <c r="I5437" s="450" t="s">
        <v>2712</v>
      </c>
      <c r="J5437" s="803">
        <v>2</v>
      </c>
      <c r="K5437" s="803">
        <v>2</v>
      </c>
      <c r="L5437" s="803">
        <v>0</v>
      </c>
      <c r="M5437" s="804">
        <f>SUM(M5434:M5436)</f>
        <v>109381.3</v>
      </c>
      <c r="N5437" s="662">
        <v>49766.559999999998</v>
      </c>
      <c r="O5437" s="117">
        <f t="shared" si="189"/>
        <v>59614.740000000005</v>
      </c>
      <c r="P5437" s="461">
        <f t="shared" si="190"/>
        <v>0.545017658411447</v>
      </c>
      <c r="Q5437" s="414" t="s">
        <v>21167</v>
      </c>
      <c r="R5437" s="979" t="s">
        <v>2994</v>
      </c>
      <c r="S5437" s="450" t="s">
        <v>17035</v>
      </c>
      <c r="T5437" s="458">
        <v>42712.562224803238</v>
      </c>
      <c r="U5437" s="414"/>
      <c r="V5437" s="458">
        <v>42723</v>
      </c>
      <c r="W5437" s="458">
        <v>42723.613194444442</v>
      </c>
      <c r="X5437" s="414" t="s">
        <v>21191</v>
      </c>
      <c r="Y5437" s="117">
        <f t="shared" si="192"/>
        <v>49766.559999999998</v>
      </c>
      <c r="Z5437" s="994" t="str">
        <f t="shared" si="191"/>
        <v>Общество с ограниченной ответственностью "Продажа"</v>
      </c>
      <c r="AA5437" s="280" t="str">
        <f t="shared" si="191"/>
        <v>4252007160</v>
      </c>
    </row>
    <row r="5438" spans="1:27" ht="112.5">
      <c r="A5438" s="475" t="s">
        <v>31160</v>
      </c>
      <c r="B5438" s="311" t="s">
        <v>20928</v>
      </c>
      <c r="C5438" s="45" t="s">
        <v>20929</v>
      </c>
      <c r="D5438" s="45" t="s">
        <v>589</v>
      </c>
      <c r="E5438" s="639" t="s">
        <v>3523</v>
      </c>
      <c r="F5438" s="450" t="s">
        <v>3177</v>
      </c>
      <c r="G5438" s="458">
        <v>42691</v>
      </c>
      <c r="H5438" s="450" t="s">
        <v>21192</v>
      </c>
      <c r="I5438" s="450" t="s">
        <v>21101</v>
      </c>
      <c r="J5438" s="803">
        <v>5</v>
      </c>
      <c r="K5438" s="803">
        <v>5</v>
      </c>
      <c r="L5438" s="803">
        <v>0</v>
      </c>
      <c r="M5438" s="804">
        <v>31700</v>
      </c>
      <c r="N5438" s="662">
        <v>21239</v>
      </c>
      <c r="O5438" s="117">
        <f t="shared" si="189"/>
        <v>10461</v>
      </c>
      <c r="P5438" s="461">
        <f t="shared" si="190"/>
        <v>0.33</v>
      </c>
      <c r="Q5438" s="414" t="s">
        <v>8021</v>
      </c>
      <c r="R5438" s="979" t="s">
        <v>2464</v>
      </c>
      <c r="S5438" s="450" t="s">
        <v>21193</v>
      </c>
      <c r="T5438" s="458">
        <v>42719.704891701389</v>
      </c>
      <c r="U5438" s="414"/>
      <c r="V5438" s="458">
        <v>42730</v>
      </c>
      <c r="W5438" s="458">
        <v>42732.519444444442</v>
      </c>
      <c r="X5438" s="414" t="s">
        <v>3781</v>
      </c>
      <c r="Y5438" s="117">
        <f t="shared" si="192"/>
        <v>21239</v>
      </c>
      <c r="Z5438" s="994" t="str">
        <f t="shared" si="191"/>
        <v>Якубов Раджабали Ибдулоевич</v>
      </c>
      <c r="AA5438" s="280" t="str">
        <f t="shared" si="191"/>
        <v>421712715928</v>
      </c>
    </row>
    <row r="5439" spans="1:27" ht="123.75">
      <c r="A5439" s="475" t="s">
        <v>31161</v>
      </c>
      <c r="B5439" s="311" t="s">
        <v>20928</v>
      </c>
      <c r="C5439" s="45" t="s">
        <v>20929</v>
      </c>
      <c r="D5439" s="45" t="s">
        <v>6585</v>
      </c>
      <c r="E5439" s="639" t="s">
        <v>3463</v>
      </c>
      <c r="F5439" s="450" t="s">
        <v>4143</v>
      </c>
      <c r="G5439" s="458">
        <v>42692</v>
      </c>
      <c r="H5439" s="450" t="s">
        <v>21194</v>
      </c>
      <c r="I5439" s="450" t="s">
        <v>4155</v>
      </c>
      <c r="J5439" s="803">
        <v>1</v>
      </c>
      <c r="K5439" s="803">
        <v>1</v>
      </c>
      <c r="L5439" s="803">
        <v>0</v>
      </c>
      <c r="M5439" s="804">
        <v>68033.87</v>
      </c>
      <c r="N5439" s="662">
        <v>67693.7</v>
      </c>
      <c r="O5439" s="117">
        <f t="shared" si="189"/>
        <v>340.16999999999825</v>
      </c>
      <c r="P5439" s="461">
        <f t="shared" si="190"/>
        <v>5.0000095540647365E-3</v>
      </c>
      <c r="Q5439" s="414" t="s">
        <v>21167</v>
      </c>
      <c r="R5439" s="979" t="s">
        <v>2994</v>
      </c>
      <c r="S5439" s="450" t="s">
        <v>17035</v>
      </c>
      <c r="T5439" s="458">
        <v>42711.566450196755</v>
      </c>
      <c r="U5439" s="414"/>
      <c r="V5439" s="458">
        <v>42725</v>
      </c>
      <c r="W5439" s="458">
        <v>42727.604166666664</v>
      </c>
      <c r="X5439" s="414" t="s">
        <v>21195</v>
      </c>
      <c r="Y5439" s="117">
        <f t="shared" si="192"/>
        <v>67693.7</v>
      </c>
      <c r="Z5439" s="994" t="str">
        <f t="shared" si="191"/>
        <v>Общество с ограниченной ответственностью "Продажа"</v>
      </c>
      <c r="AA5439" s="280" t="str">
        <f t="shared" si="191"/>
        <v>4252007160</v>
      </c>
    </row>
    <row r="5440" spans="1:27" ht="123.75">
      <c r="A5440" s="475" t="s">
        <v>31162</v>
      </c>
      <c r="B5440" s="311" t="s">
        <v>20928</v>
      </c>
      <c r="C5440" s="45" t="s">
        <v>20929</v>
      </c>
      <c r="D5440" s="45" t="s">
        <v>272</v>
      </c>
      <c r="E5440" s="639" t="s">
        <v>21196</v>
      </c>
      <c r="F5440" s="450" t="s">
        <v>16951</v>
      </c>
      <c r="G5440" s="458">
        <v>42704</v>
      </c>
      <c r="H5440" s="450" t="s">
        <v>21197</v>
      </c>
      <c r="I5440" s="450" t="s">
        <v>21198</v>
      </c>
      <c r="J5440" s="803">
        <v>1</v>
      </c>
      <c r="K5440" s="803">
        <v>1</v>
      </c>
      <c r="L5440" s="803">
        <v>0</v>
      </c>
      <c r="M5440" s="804">
        <v>131242.20000000001</v>
      </c>
      <c r="N5440" s="804">
        <v>131242.20000000001</v>
      </c>
      <c r="O5440" s="117">
        <f t="shared" si="189"/>
        <v>0</v>
      </c>
      <c r="P5440" s="461">
        <f t="shared" si="190"/>
        <v>0</v>
      </c>
      <c r="Q5440" s="414" t="s">
        <v>17765</v>
      </c>
      <c r="R5440" s="414" t="s">
        <v>2570</v>
      </c>
      <c r="S5440" s="450" t="s">
        <v>21199</v>
      </c>
      <c r="T5440" s="458">
        <v>42716.618750000001</v>
      </c>
      <c r="U5440" s="414"/>
      <c r="V5440" s="458">
        <v>42731</v>
      </c>
      <c r="W5440" s="458">
        <v>42732.516666666663</v>
      </c>
      <c r="X5440" s="414" t="s">
        <v>21200</v>
      </c>
      <c r="Y5440" s="117">
        <f t="shared" si="192"/>
        <v>131242.20000000001</v>
      </c>
      <c r="Z5440" s="994" t="str">
        <f t="shared" si="191"/>
        <v>Муниципальное предприятие Новокузнецкого городского округа "Аптеки 42+"</v>
      </c>
      <c r="AA5440" s="280" t="str">
        <f t="shared" si="191"/>
        <v>4217169850</v>
      </c>
    </row>
    <row r="5441" spans="1:27" ht="56.25">
      <c r="A5441" s="475" t="s">
        <v>31163</v>
      </c>
      <c r="B5441" s="311" t="s">
        <v>2810</v>
      </c>
      <c r="C5441" s="45" t="s">
        <v>21201</v>
      </c>
      <c r="D5441" s="45" t="s">
        <v>272</v>
      </c>
      <c r="E5441" s="45" t="s">
        <v>21202</v>
      </c>
      <c r="F5441" s="45" t="s">
        <v>21203</v>
      </c>
      <c r="G5441" s="45" t="s">
        <v>1719</v>
      </c>
      <c r="H5441" s="45" t="s">
        <v>21204</v>
      </c>
      <c r="I5441" s="45" t="s">
        <v>21205</v>
      </c>
      <c r="J5441" s="276">
        <v>1</v>
      </c>
      <c r="K5441" s="118">
        <v>1</v>
      </c>
      <c r="L5441" s="45">
        <f>J5441-K5441</f>
        <v>0</v>
      </c>
      <c r="M5441" s="117">
        <v>546525.47</v>
      </c>
      <c r="N5441" s="117">
        <v>535440</v>
      </c>
      <c r="O5441" s="117">
        <f>M5441-N5441</f>
        <v>11085.469999999972</v>
      </c>
      <c r="P5441" s="461">
        <f>O5441/M5441</f>
        <v>2.0283537746191359E-2</v>
      </c>
      <c r="Q5441" s="117" t="s">
        <v>21206</v>
      </c>
      <c r="R5441" s="45" t="s">
        <v>15064</v>
      </c>
      <c r="S5441" s="117" t="s">
        <v>21207</v>
      </c>
      <c r="T5441" s="274">
        <v>42367</v>
      </c>
      <c r="U5441" s="117"/>
      <c r="V5441" s="274">
        <v>42382</v>
      </c>
      <c r="W5441" s="274">
        <v>42382</v>
      </c>
      <c r="X5441" s="1001" t="s">
        <v>21208</v>
      </c>
      <c r="Y5441" s="117">
        <v>535440</v>
      </c>
      <c r="Z5441" s="117" t="s">
        <v>21206</v>
      </c>
      <c r="AA5441" s="45" t="s">
        <v>15064</v>
      </c>
    </row>
    <row r="5442" spans="1:27" ht="45">
      <c r="A5442" s="475" t="s">
        <v>31164</v>
      </c>
      <c r="B5442" s="311" t="s">
        <v>2810</v>
      </c>
      <c r="C5442" s="45" t="s">
        <v>21201</v>
      </c>
      <c r="D5442" s="45" t="s">
        <v>272</v>
      </c>
      <c r="E5442" s="45" t="s">
        <v>21209</v>
      </c>
      <c r="F5442" s="45" t="s">
        <v>21203</v>
      </c>
      <c r="G5442" s="45" t="s">
        <v>967</v>
      </c>
      <c r="H5442" s="45" t="s">
        <v>21210</v>
      </c>
      <c r="I5442" s="45" t="s">
        <v>21211</v>
      </c>
      <c r="J5442" s="276">
        <v>1</v>
      </c>
      <c r="K5442" s="118">
        <v>1</v>
      </c>
      <c r="L5442" s="45">
        <f t="shared" ref="L5442:L5526" si="193">J5442-K5442</f>
        <v>0</v>
      </c>
      <c r="M5442" s="117">
        <v>217995</v>
      </c>
      <c r="N5442" s="117">
        <v>217995</v>
      </c>
      <c r="O5442" s="117">
        <f t="shared" ref="O5442:O5505" si="194">M5442-N5442</f>
        <v>0</v>
      </c>
      <c r="P5442" s="461">
        <f t="shared" ref="P5442:P5505" si="195">O5442/M5442</f>
        <v>0</v>
      </c>
      <c r="Q5442" s="117" t="s">
        <v>21212</v>
      </c>
      <c r="R5442" s="45">
        <v>4217166665</v>
      </c>
      <c r="S5442" s="117" t="s">
        <v>21213</v>
      </c>
      <c r="T5442" s="274">
        <v>42363</v>
      </c>
      <c r="U5442" s="117"/>
      <c r="V5442" s="274">
        <v>42380</v>
      </c>
      <c r="W5442" s="274">
        <v>42382</v>
      </c>
      <c r="X5442" s="1001" t="s">
        <v>21214</v>
      </c>
      <c r="Y5442" s="117">
        <v>217995</v>
      </c>
      <c r="Z5442" s="117" t="s">
        <v>21212</v>
      </c>
      <c r="AA5442" s="45">
        <v>4217166665</v>
      </c>
    </row>
    <row r="5443" spans="1:27" ht="56.25">
      <c r="A5443" s="475" t="s">
        <v>31165</v>
      </c>
      <c r="B5443" s="311" t="s">
        <v>2810</v>
      </c>
      <c r="C5443" s="45" t="s">
        <v>21201</v>
      </c>
      <c r="D5443" s="45" t="s">
        <v>261</v>
      </c>
      <c r="E5443" s="45" t="s">
        <v>21215</v>
      </c>
      <c r="F5443" s="45" t="s">
        <v>21203</v>
      </c>
      <c r="G5443" s="45" t="s">
        <v>967</v>
      </c>
      <c r="H5443" s="45" t="s">
        <v>21216</v>
      </c>
      <c r="I5443" s="45" t="s">
        <v>21217</v>
      </c>
      <c r="J5443" s="276">
        <v>5</v>
      </c>
      <c r="K5443" s="118">
        <v>5</v>
      </c>
      <c r="L5443" s="45">
        <f t="shared" si="193"/>
        <v>0</v>
      </c>
      <c r="M5443" s="117">
        <v>1026077.64</v>
      </c>
      <c r="N5443" s="117">
        <v>510612.65</v>
      </c>
      <c r="O5443" s="117">
        <f t="shared" si="194"/>
        <v>515464.99</v>
      </c>
      <c r="P5443" s="461">
        <f t="shared" si="195"/>
        <v>0.50236450918080622</v>
      </c>
      <c r="Q5443" s="117" t="s">
        <v>6476</v>
      </c>
      <c r="R5443" s="45" t="s">
        <v>21218</v>
      </c>
      <c r="S5443" s="117" t="s">
        <v>21219</v>
      </c>
      <c r="T5443" s="274">
        <v>42368</v>
      </c>
      <c r="U5443" s="117"/>
      <c r="V5443" s="274">
        <v>42388</v>
      </c>
      <c r="W5443" s="274">
        <v>42388</v>
      </c>
      <c r="X5443" s="1001" t="s">
        <v>21220</v>
      </c>
      <c r="Y5443" s="117">
        <v>510612.65</v>
      </c>
      <c r="Z5443" s="117" t="s">
        <v>6476</v>
      </c>
      <c r="AA5443" s="45" t="s">
        <v>21218</v>
      </c>
    </row>
    <row r="5444" spans="1:27" ht="56.25">
      <c r="A5444" s="475" t="s">
        <v>31166</v>
      </c>
      <c r="B5444" s="311" t="s">
        <v>2810</v>
      </c>
      <c r="C5444" s="45" t="s">
        <v>21201</v>
      </c>
      <c r="D5444" s="45" t="s">
        <v>261</v>
      </c>
      <c r="E5444" s="45" t="s">
        <v>21221</v>
      </c>
      <c r="F5444" s="45" t="s">
        <v>21203</v>
      </c>
      <c r="G5444" s="45" t="s">
        <v>675</v>
      </c>
      <c r="H5444" s="45" t="s">
        <v>21222</v>
      </c>
      <c r="I5444" s="45" t="s">
        <v>21223</v>
      </c>
      <c r="J5444" s="276">
        <v>6</v>
      </c>
      <c r="K5444" s="118">
        <v>6</v>
      </c>
      <c r="L5444" s="45">
        <f t="shared" si="193"/>
        <v>0</v>
      </c>
      <c r="M5444" s="117">
        <v>1359501.84</v>
      </c>
      <c r="N5444" s="117">
        <v>652560.80000000005</v>
      </c>
      <c r="O5444" s="117">
        <f t="shared" si="194"/>
        <v>706941.04</v>
      </c>
      <c r="P5444" s="461">
        <f t="shared" si="195"/>
        <v>0.52000006119888742</v>
      </c>
      <c r="Q5444" s="117" t="s">
        <v>6476</v>
      </c>
      <c r="R5444" s="45" t="s">
        <v>21218</v>
      </c>
      <c r="S5444" s="117" t="s">
        <v>21219</v>
      </c>
      <c r="T5444" s="274">
        <v>42368</v>
      </c>
      <c r="U5444" s="117"/>
      <c r="V5444" s="274">
        <v>42388</v>
      </c>
      <c r="W5444" s="274">
        <v>42388</v>
      </c>
      <c r="X5444" s="1001" t="s">
        <v>21224</v>
      </c>
      <c r="Y5444" s="117">
        <v>652560.80000000005</v>
      </c>
      <c r="Z5444" s="117" t="s">
        <v>6476</v>
      </c>
      <c r="AA5444" s="45" t="s">
        <v>21218</v>
      </c>
    </row>
    <row r="5445" spans="1:27" ht="56.25">
      <c r="A5445" s="475" t="s">
        <v>31167</v>
      </c>
      <c r="B5445" s="311" t="s">
        <v>2810</v>
      </c>
      <c r="C5445" s="45" t="s">
        <v>21201</v>
      </c>
      <c r="D5445" s="45" t="s">
        <v>272</v>
      </c>
      <c r="E5445" s="45" t="s">
        <v>21225</v>
      </c>
      <c r="F5445" s="45" t="s">
        <v>21203</v>
      </c>
      <c r="G5445" s="45" t="s">
        <v>640</v>
      </c>
      <c r="H5445" s="45" t="s">
        <v>21226</v>
      </c>
      <c r="I5445" s="45" t="s">
        <v>21227</v>
      </c>
      <c r="J5445" s="276">
        <v>2</v>
      </c>
      <c r="K5445" s="118">
        <v>1</v>
      </c>
      <c r="L5445" s="45">
        <f t="shared" si="193"/>
        <v>1</v>
      </c>
      <c r="M5445" s="117">
        <v>529391</v>
      </c>
      <c r="N5445" s="117">
        <v>529000</v>
      </c>
      <c r="O5445" s="117">
        <f t="shared" si="194"/>
        <v>391</v>
      </c>
      <c r="P5445" s="461">
        <f t="shared" si="195"/>
        <v>7.3858452448190466E-4</v>
      </c>
      <c r="Q5445" s="117" t="s">
        <v>13877</v>
      </c>
      <c r="R5445" s="45" t="s">
        <v>16707</v>
      </c>
      <c r="S5445" s="117" t="s">
        <v>21228</v>
      </c>
      <c r="T5445" s="274">
        <v>42381</v>
      </c>
      <c r="U5445" s="117"/>
      <c r="V5445" s="274">
        <v>42397</v>
      </c>
      <c r="W5445" s="274">
        <v>42397</v>
      </c>
      <c r="X5445" s="1001" t="s">
        <v>21229</v>
      </c>
      <c r="Y5445" s="117">
        <v>529000</v>
      </c>
      <c r="Z5445" s="117" t="s">
        <v>13877</v>
      </c>
      <c r="AA5445" s="45" t="s">
        <v>16707</v>
      </c>
    </row>
    <row r="5446" spans="1:27" ht="45">
      <c r="A5446" s="475" t="s">
        <v>31168</v>
      </c>
      <c r="B5446" s="311" t="s">
        <v>2810</v>
      </c>
      <c r="C5446" s="45" t="s">
        <v>21201</v>
      </c>
      <c r="D5446" s="45" t="s">
        <v>261</v>
      </c>
      <c r="E5446" s="45" t="s">
        <v>21230</v>
      </c>
      <c r="F5446" s="45" t="s">
        <v>21203</v>
      </c>
      <c r="G5446" s="45" t="s">
        <v>1338</v>
      </c>
      <c r="H5446" s="45" t="s">
        <v>21231</v>
      </c>
      <c r="I5446" s="45" t="s">
        <v>21232</v>
      </c>
      <c r="J5446" s="276">
        <v>3</v>
      </c>
      <c r="K5446" s="118">
        <v>3</v>
      </c>
      <c r="L5446" s="45">
        <f t="shared" si="193"/>
        <v>0</v>
      </c>
      <c r="M5446" s="117">
        <v>280519.34999999998</v>
      </c>
      <c r="N5446" s="117">
        <v>225808.4</v>
      </c>
      <c r="O5446" s="117">
        <f t="shared" si="194"/>
        <v>54710.949999999983</v>
      </c>
      <c r="P5446" s="461">
        <f t="shared" si="195"/>
        <v>0.19503449583780935</v>
      </c>
      <c r="Q5446" s="117" t="s">
        <v>14711</v>
      </c>
      <c r="R5446" s="45" t="s">
        <v>15105</v>
      </c>
      <c r="S5446" s="117" t="s">
        <v>21233</v>
      </c>
      <c r="T5446" s="274">
        <v>42387</v>
      </c>
      <c r="U5446" s="117"/>
      <c r="V5446" s="274">
        <v>42402</v>
      </c>
      <c r="W5446" s="274">
        <v>42402</v>
      </c>
      <c r="X5446" s="1001" t="s">
        <v>21234</v>
      </c>
      <c r="Y5446" s="117">
        <v>225808.4</v>
      </c>
      <c r="Z5446" s="117" t="s">
        <v>14711</v>
      </c>
      <c r="AA5446" s="45" t="s">
        <v>15105</v>
      </c>
    </row>
    <row r="5447" spans="1:27" ht="56.25">
      <c r="A5447" s="475" t="s">
        <v>31169</v>
      </c>
      <c r="B5447" s="311" t="s">
        <v>2810</v>
      </c>
      <c r="C5447" s="45" t="s">
        <v>21201</v>
      </c>
      <c r="D5447" s="45" t="s">
        <v>261</v>
      </c>
      <c r="E5447" s="45" t="s">
        <v>21235</v>
      </c>
      <c r="F5447" s="45" t="s">
        <v>21203</v>
      </c>
      <c r="G5447" s="45" t="s">
        <v>2227</v>
      </c>
      <c r="H5447" s="45" t="s">
        <v>21236</v>
      </c>
      <c r="I5447" s="45" t="s">
        <v>21237</v>
      </c>
      <c r="J5447" s="276">
        <v>12</v>
      </c>
      <c r="K5447" s="118">
        <v>8</v>
      </c>
      <c r="L5447" s="45">
        <f t="shared" si="193"/>
        <v>4</v>
      </c>
      <c r="M5447" s="117">
        <v>4235330.1500000004</v>
      </c>
      <c r="N5447" s="117">
        <v>2482340.4500000002</v>
      </c>
      <c r="O5447" s="117">
        <f t="shared" si="194"/>
        <v>1752989.7000000002</v>
      </c>
      <c r="P5447" s="461">
        <f t="shared" si="195"/>
        <v>0.41389682454861282</v>
      </c>
      <c r="Q5447" s="117" t="s">
        <v>21238</v>
      </c>
      <c r="R5447" s="45" t="s">
        <v>21239</v>
      </c>
      <c r="S5447" s="117" t="s">
        <v>21240</v>
      </c>
      <c r="T5447" s="274">
        <v>42390</v>
      </c>
      <c r="U5447" s="117"/>
      <c r="V5447" s="274">
        <v>42404</v>
      </c>
      <c r="W5447" s="274">
        <v>42408</v>
      </c>
      <c r="X5447" s="1001" t="s">
        <v>21241</v>
      </c>
      <c r="Y5447" s="117">
        <f>N5447</f>
        <v>2482340.4500000002</v>
      </c>
      <c r="Z5447" s="117" t="str">
        <f>Q5447</f>
        <v>ООО «НЕКСТ»</v>
      </c>
      <c r="AA5447" s="117" t="str">
        <f>R5447</f>
        <v>4217161674</v>
      </c>
    </row>
    <row r="5448" spans="1:27" ht="56.25">
      <c r="A5448" s="475" t="s">
        <v>31170</v>
      </c>
      <c r="B5448" s="311" t="s">
        <v>2810</v>
      </c>
      <c r="C5448" s="45" t="s">
        <v>21201</v>
      </c>
      <c r="D5448" s="45" t="s">
        <v>261</v>
      </c>
      <c r="E5448" s="45" t="s">
        <v>21242</v>
      </c>
      <c r="F5448" s="45" t="s">
        <v>21203</v>
      </c>
      <c r="G5448" s="45" t="s">
        <v>643</v>
      </c>
      <c r="H5448" s="45" t="s">
        <v>21243</v>
      </c>
      <c r="I5448" s="45" t="s">
        <v>21244</v>
      </c>
      <c r="J5448" s="276">
        <v>3</v>
      </c>
      <c r="K5448" s="118">
        <v>3</v>
      </c>
      <c r="L5448" s="45">
        <f t="shared" si="193"/>
        <v>0</v>
      </c>
      <c r="M5448" s="117">
        <v>3398697.73</v>
      </c>
      <c r="N5448" s="117">
        <v>3364710.51</v>
      </c>
      <c r="O5448" s="117">
        <f t="shared" si="194"/>
        <v>33987.220000000205</v>
      </c>
      <c r="P5448" s="461">
        <f t="shared" si="195"/>
        <v>1.0000071409704388E-2</v>
      </c>
      <c r="Q5448" s="117" t="s">
        <v>14711</v>
      </c>
      <c r="R5448" s="45" t="s">
        <v>15105</v>
      </c>
      <c r="S5448" s="117" t="s">
        <v>21233</v>
      </c>
      <c r="T5448" s="274">
        <v>42394</v>
      </c>
      <c r="U5448" s="117"/>
      <c r="V5448" s="274">
        <v>42410</v>
      </c>
      <c r="W5448" s="274">
        <v>42411</v>
      </c>
      <c r="X5448" s="1001" t="s">
        <v>21245</v>
      </c>
      <c r="Y5448" s="117">
        <f t="shared" ref="Y5448:Y5509" si="196">N5448</f>
        <v>3364710.51</v>
      </c>
      <c r="Z5448" s="117" t="str">
        <f t="shared" ref="Z5448:AA5509" si="197">Q5448</f>
        <v>ООО «ТерраМЕД»</v>
      </c>
      <c r="AA5448" s="117" t="str">
        <f t="shared" si="197"/>
        <v>4217155014</v>
      </c>
    </row>
    <row r="5449" spans="1:27" ht="45">
      <c r="A5449" s="475" t="s">
        <v>31171</v>
      </c>
      <c r="B5449" s="311" t="s">
        <v>2810</v>
      </c>
      <c r="C5449" s="45" t="s">
        <v>21201</v>
      </c>
      <c r="D5449" s="45" t="s">
        <v>261</v>
      </c>
      <c r="E5449" s="45" t="s">
        <v>21246</v>
      </c>
      <c r="F5449" s="45" t="s">
        <v>21203</v>
      </c>
      <c r="G5449" s="45" t="s">
        <v>676</v>
      </c>
      <c r="H5449" s="45" t="s">
        <v>21247</v>
      </c>
      <c r="I5449" s="45" t="s">
        <v>21248</v>
      </c>
      <c r="J5449" s="276">
        <v>2</v>
      </c>
      <c r="K5449" s="118">
        <v>2</v>
      </c>
      <c r="L5449" s="45">
        <f t="shared" si="193"/>
        <v>0</v>
      </c>
      <c r="M5449" s="117">
        <v>854132.53</v>
      </c>
      <c r="N5449" s="117">
        <v>849861.87</v>
      </c>
      <c r="O5449" s="117">
        <f t="shared" si="194"/>
        <v>4270.6600000000326</v>
      </c>
      <c r="P5449" s="461">
        <f t="shared" si="195"/>
        <v>4.9999968974370201E-3</v>
      </c>
      <c r="Q5449" s="117" t="s">
        <v>14734</v>
      </c>
      <c r="R5449" s="45" t="s">
        <v>17885</v>
      </c>
      <c r="S5449" s="117" t="s">
        <v>14474</v>
      </c>
      <c r="T5449" s="274">
        <v>42389</v>
      </c>
      <c r="U5449" s="117"/>
      <c r="V5449" s="274">
        <v>42402</v>
      </c>
      <c r="W5449" s="274">
        <v>42402</v>
      </c>
      <c r="X5449" s="1001" t="s">
        <v>21249</v>
      </c>
      <c r="Y5449" s="117">
        <f t="shared" si="196"/>
        <v>849861.87</v>
      </c>
      <c r="Z5449" s="117" t="str">
        <f t="shared" si="197"/>
        <v>ООО «НАЙС»</v>
      </c>
      <c r="AA5449" s="117" t="str">
        <f t="shared" si="197"/>
        <v>4205050419</v>
      </c>
    </row>
    <row r="5450" spans="1:27" ht="56.25">
      <c r="A5450" s="475" t="s">
        <v>31172</v>
      </c>
      <c r="B5450" s="311" t="s">
        <v>2810</v>
      </c>
      <c r="C5450" s="45" t="s">
        <v>21201</v>
      </c>
      <c r="D5450" s="45" t="s">
        <v>261</v>
      </c>
      <c r="E5450" s="45" t="s">
        <v>21250</v>
      </c>
      <c r="F5450" s="45" t="s">
        <v>21203</v>
      </c>
      <c r="G5450" s="45" t="s">
        <v>676</v>
      </c>
      <c r="H5450" s="45" t="s">
        <v>21251</v>
      </c>
      <c r="I5450" s="45" t="s">
        <v>21252</v>
      </c>
      <c r="J5450" s="276">
        <v>7</v>
      </c>
      <c r="K5450" s="118">
        <v>7</v>
      </c>
      <c r="L5450" s="45">
        <f t="shared" si="193"/>
        <v>0</v>
      </c>
      <c r="M5450" s="117">
        <v>165626.29999999999</v>
      </c>
      <c r="N5450" s="117">
        <v>115101.87</v>
      </c>
      <c r="O5450" s="117">
        <f t="shared" si="194"/>
        <v>50524.429999999993</v>
      </c>
      <c r="P5450" s="461">
        <f t="shared" si="195"/>
        <v>0.30505076790340663</v>
      </c>
      <c r="Q5450" s="117" t="s">
        <v>21238</v>
      </c>
      <c r="R5450" s="45" t="s">
        <v>21239</v>
      </c>
      <c r="S5450" s="117" t="s">
        <v>21240</v>
      </c>
      <c r="T5450" s="274">
        <v>42390</v>
      </c>
      <c r="U5450" s="117"/>
      <c r="V5450" s="274">
        <v>42404</v>
      </c>
      <c r="W5450" s="274">
        <v>42408</v>
      </c>
      <c r="X5450" s="1001" t="s">
        <v>21253</v>
      </c>
      <c r="Y5450" s="117">
        <f t="shared" si="196"/>
        <v>115101.87</v>
      </c>
      <c r="Z5450" s="117" t="str">
        <f t="shared" si="197"/>
        <v>ООО «НЕКСТ»</v>
      </c>
      <c r="AA5450" s="117" t="str">
        <f t="shared" si="197"/>
        <v>4217161674</v>
      </c>
    </row>
    <row r="5451" spans="1:27" ht="33.75">
      <c r="A5451" s="475" t="s">
        <v>31173</v>
      </c>
      <c r="B5451" s="311" t="s">
        <v>2810</v>
      </c>
      <c r="C5451" s="45" t="s">
        <v>21201</v>
      </c>
      <c r="D5451" s="45" t="s">
        <v>268</v>
      </c>
      <c r="E5451" s="45" t="s">
        <v>21254</v>
      </c>
      <c r="F5451" s="45" t="s">
        <v>7058</v>
      </c>
      <c r="G5451" s="45" t="s">
        <v>2245</v>
      </c>
      <c r="H5451" s="45" t="s">
        <v>21255</v>
      </c>
      <c r="I5451" s="45" t="s">
        <v>21256</v>
      </c>
      <c r="J5451" s="45" t="s">
        <v>10</v>
      </c>
      <c r="K5451" s="118">
        <v>1</v>
      </c>
      <c r="L5451" s="45">
        <f t="shared" si="193"/>
        <v>0</v>
      </c>
      <c r="M5451" s="117">
        <v>3316534.61</v>
      </c>
      <c r="N5451" s="117">
        <v>3316534.61</v>
      </c>
      <c r="O5451" s="117">
        <f t="shared" si="194"/>
        <v>0</v>
      </c>
      <c r="P5451" s="461">
        <f t="shared" si="195"/>
        <v>0</v>
      </c>
      <c r="Q5451" s="117" t="s">
        <v>1148</v>
      </c>
      <c r="R5451" s="276">
        <v>4205109214</v>
      </c>
      <c r="S5451" s="117" t="s">
        <v>21257</v>
      </c>
      <c r="T5451" s="274"/>
      <c r="U5451" s="117"/>
      <c r="V5451" s="274">
        <v>42401</v>
      </c>
      <c r="W5451" s="274">
        <v>42401</v>
      </c>
      <c r="X5451" s="1001" t="s">
        <v>21258</v>
      </c>
      <c r="Y5451" s="117">
        <f t="shared" si="196"/>
        <v>3316534.61</v>
      </c>
      <c r="Z5451" s="117" t="str">
        <f t="shared" si="197"/>
        <v>ОАО "Кузбассэнергосбыт"</v>
      </c>
      <c r="AA5451" s="276">
        <f t="shared" si="197"/>
        <v>4205109214</v>
      </c>
    </row>
    <row r="5452" spans="1:27" ht="67.5">
      <c r="A5452" s="475" t="s">
        <v>31174</v>
      </c>
      <c r="B5452" s="311" t="s">
        <v>2810</v>
      </c>
      <c r="C5452" s="45" t="s">
        <v>21201</v>
      </c>
      <c r="D5452" s="45" t="s">
        <v>269</v>
      </c>
      <c r="E5452" s="45" t="s">
        <v>21259</v>
      </c>
      <c r="F5452" s="45" t="s">
        <v>7058</v>
      </c>
      <c r="G5452" s="45" t="s">
        <v>2245</v>
      </c>
      <c r="H5452" s="45" t="s">
        <v>21260</v>
      </c>
      <c r="I5452" s="45" t="s">
        <v>21261</v>
      </c>
      <c r="J5452" s="45" t="s">
        <v>10</v>
      </c>
      <c r="K5452" s="118">
        <v>1</v>
      </c>
      <c r="L5452" s="45">
        <f t="shared" si="193"/>
        <v>0</v>
      </c>
      <c r="M5452" s="117">
        <v>1043136.77</v>
      </c>
      <c r="N5452" s="117">
        <v>1043136.77</v>
      </c>
      <c r="O5452" s="117">
        <f t="shared" si="194"/>
        <v>0</v>
      </c>
      <c r="P5452" s="461">
        <f t="shared" si="195"/>
        <v>0</v>
      </c>
      <c r="Q5452" s="117" t="s">
        <v>563</v>
      </c>
      <c r="R5452" s="276">
        <v>4217166136</v>
      </c>
      <c r="S5452" s="117" t="s">
        <v>21262</v>
      </c>
      <c r="T5452" s="274"/>
      <c r="U5452" s="117"/>
      <c r="V5452" s="274">
        <v>42401</v>
      </c>
      <c r="W5452" s="274">
        <v>42401</v>
      </c>
      <c r="X5452" s="1001" t="s">
        <v>21263</v>
      </c>
      <c r="Y5452" s="117">
        <f t="shared" si="196"/>
        <v>1043136.77</v>
      </c>
      <c r="Z5452" s="117" t="str">
        <f t="shared" si="197"/>
        <v>ООО "Водоканал"</v>
      </c>
      <c r="AA5452" s="276">
        <f t="shared" si="197"/>
        <v>4217166136</v>
      </c>
    </row>
    <row r="5453" spans="1:27" ht="67.5">
      <c r="A5453" s="475" t="s">
        <v>31175</v>
      </c>
      <c r="B5453" s="311" t="s">
        <v>2810</v>
      </c>
      <c r="C5453" s="45" t="s">
        <v>21201</v>
      </c>
      <c r="D5453" s="45" t="s">
        <v>269</v>
      </c>
      <c r="E5453" s="45" t="s">
        <v>21264</v>
      </c>
      <c r="F5453" s="45" t="s">
        <v>7058</v>
      </c>
      <c r="G5453" s="45" t="s">
        <v>539</v>
      </c>
      <c r="H5453" s="45" t="s">
        <v>21265</v>
      </c>
      <c r="I5453" s="45" t="s">
        <v>483</v>
      </c>
      <c r="J5453" s="45" t="s">
        <v>10</v>
      </c>
      <c r="K5453" s="118">
        <v>1</v>
      </c>
      <c r="L5453" s="45">
        <f t="shared" si="193"/>
        <v>0</v>
      </c>
      <c r="M5453" s="117">
        <v>5706698.8399999999</v>
      </c>
      <c r="N5453" s="117">
        <v>5706698.8399999999</v>
      </c>
      <c r="O5453" s="117">
        <f t="shared" si="194"/>
        <v>0</v>
      </c>
      <c r="P5453" s="461">
        <f t="shared" si="195"/>
        <v>0</v>
      </c>
      <c r="Q5453" s="117" t="s">
        <v>282</v>
      </c>
      <c r="R5453" s="276">
        <v>4205243178</v>
      </c>
      <c r="S5453" s="414" t="s">
        <v>21266</v>
      </c>
      <c r="T5453" s="274"/>
      <c r="U5453" s="117"/>
      <c r="V5453" s="274">
        <v>42424</v>
      </c>
      <c r="W5453" s="274">
        <v>42424</v>
      </c>
      <c r="X5453" s="1001" t="s">
        <v>21267</v>
      </c>
      <c r="Y5453" s="117">
        <f t="shared" si="196"/>
        <v>5706698.8399999999</v>
      </c>
      <c r="Z5453" s="117" t="str">
        <f t="shared" si="197"/>
        <v>АО "Кузнецкая ТЭЦ"</v>
      </c>
      <c r="AA5453" s="276">
        <f t="shared" si="197"/>
        <v>4205243178</v>
      </c>
    </row>
    <row r="5454" spans="1:27" ht="56.25">
      <c r="A5454" s="475" t="s">
        <v>31176</v>
      </c>
      <c r="B5454" s="311" t="s">
        <v>2810</v>
      </c>
      <c r="C5454" s="45" t="s">
        <v>21201</v>
      </c>
      <c r="D5454" s="45" t="s">
        <v>265</v>
      </c>
      <c r="E5454" s="45" t="s">
        <v>1361</v>
      </c>
      <c r="F5454" s="45" t="s">
        <v>7058</v>
      </c>
      <c r="G5454" s="45" t="s">
        <v>2143</v>
      </c>
      <c r="H5454" s="45" t="s">
        <v>21268</v>
      </c>
      <c r="I5454" s="45" t="s">
        <v>21269</v>
      </c>
      <c r="J5454" s="45"/>
      <c r="K5454" s="118"/>
      <c r="L5454" s="45">
        <f t="shared" si="193"/>
        <v>0</v>
      </c>
      <c r="M5454" s="117">
        <v>380000</v>
      </c>
      <c r="N5454" s="117">
        <v>380000</v>
      </c>
      <c r="O5454" s="117">
        <f t="shared" si="194"/>
        <v>0</v>
      </c>
      <c r="P5454" s="461">
        <f t="shared" si="195"/>
        <v>0</v>
      </c>
      <c r="Q5454" s="117" t="s">
        <v>262</v>
      </c>
      <c r="R5454" s="276">
        <v>7707049388</v>
      </c>
      <c r="S5454" s="117" t="s">
        <v>21270</v>
      </c>
      <c r="T5454" s="117"/>
      <c r="U5454" s="117"/>
      <c r="V5454" s="274">
        <v>42438</v>
      </c>
      <c r="W5454" s="274">
        <v>42439</v>
      </c>
      <c r="X5454" s="1001" t="s">
        <v>21271</v>
      </c>
      <c r="Y5454" s="117">
        <f t="shared" si="196"/>
        <v>380000</v>
      </c>
      <c r="Z5454" s="276" t="str">
        <f t="shared" si="197"/>
        <v>ПАО "Ростелеком"</v>
      </c>
      <c r="AA5454" s="276">
        <f t="shared" si="197"/>
        <v>7707049388</v>
      </c>
    </row>
    <row r="5455" spans="1:27" ht="78.75">
      <c r="A5455" s="475" t="s">
        <v>31177</v>
      </c>
      <c r="B5455" s="311" t="s">
        <v>2810</v>
      </c>
      <c r="C5455" s="45" t="s">
        <v>21201</v>
      </c>
      <c r="D5455" s="45" t="s">
        <v>830</v>
      </c>
      <c r="E5455" s="45" t="s">
        <v>21272</v>
      </c>
      <c r="F5455" s="45" t="s">
        <v>7058</v>
      </c>
      <c r="G5455" s="45"/>
      <c r="H5455" s="45"/>
      <c r="I5455" s="45" t="s">
        <v>21273</v>
      </c>
      <c r="J5455" s="45" t="s">
        <v>10</v>
      </c>
      <c r="K5455" s="118">
        <v>1</v>
      </c>
      <c r="L5455" s="45">
        <f t="shared" si="193"/>
        <v>0</v>
      </c>
      <c r="M5455" s="117">
        <v>72518.039999999994</v>
      </c>
      <c r="N5455" s="117">
        <v>72518.039999999994</v>
      </c>
      <c r="O5455" s="117">
        <f t="shared" si="194"/>
        <v>0</v>
      </c>
      <c r="P5455" s="461">
        <f t="shared" si="195"/>
        <v>0</v>
      </c>
      <c r="Q5455" s="117" t="s">
        <v>993</v>
      </c>
      <c r="R5455" s="276">
        <v>4217054545</v>
      </c>
      <c r="S5455" s="117" t="s">
        <v>21274</v>
      </c>
      <c r="T5455" s="117"/>
      <c r="U5455" s="117"/>
      <c r="V5455" s="274">
        <v>42430</v>
      </c>
      <c r="W5455" s="274">
        <v>42430</v>
      </c>
      <c r="X5455" s="1001" t="s">
        <v>21275</v>
      </c>
      <c r="Y5455" s="117">
        <v>72518.039999999994</v>
      </c>
      <c r="Z5455" s="276" t="str">
        <f t="shared" si="197"/>
        <v>ООО "Домовик"</v>
      </c>
      <c r="AA5455" s="276">
        <f t="shared" si="197"/>
        <v>4217054545</v>
      </c>
    </row>
    <row r="5456" spans="1:27" ht="78.75">
      <c r="A5456" s="475" t="s">
        <v>31178</v>
      </c>
      <c r="B5456" s="311" t="s">
        <v>2810</v>
      </c>
      <c r="C5456" s="45" t="s">
        <v>21201</v>
      </c>
      <c r="D5456" s="45" t="s">
        <v>830</v>
      </c>
      <c r="E5456" s="45" t="s">
        <v>21272</v>
      </c>
      <c r="F5456" s="45" t="s">
        <v>7058</v>
      </c>
      <c r="G5456" s="45"/>
      <c r="H5456" s="45"/>
      <c r="I5456" s="45" t="s">
        <v>21273</v>
      </c>
      <c r="J5456" s="45" t="s">
        <v>10</v>
      </c>
      <c r="K5456" s="118">
        <v>1</v>
      </c>
      <c r="L5456" s="45">
        <f t="shared" si="193"/>
        <v>0</v>
      </c>
      <c r="M5456" s="117">
        <v>246758.39999999999</v>
      </c>
      <c r="N5456" s="117">
        <v>246758.39999999999</v>
      </c>
      <c r="O5456" s="117">
        <f t="shared" si="194"/>
        <v>0</v>
      </c>
      <c r="P5456" s="461">
        <f t="shared" si="195"/>
        <v>0</v>
      </c>
      <c r="Q5456" s="117" t="s">
        <v>993</v>
      </c>
      <c r="R5456" s="276">
        <v>4217054545</v>
      </c>
      <c r="S5456" s="117" t="s">
        <v>21274</v>
      </c>
      <c r="T5456" s="117"/>
      <c r="U5456" s="117"/>
      <c r="V5456" s="274">
        <v>42430</v>
      </c>
      <c r="W5456" s="274">
        <v>42430</v>
      </c>
      <c r="X5456" s="1001" t="s">
        <v>21276</v>
      </c>
      <c r="Y5456" s="117">
        <v>246758.39999999999</v>
      </c>
      <c r="Z5456" s="276" t="str">
        <f t="shared" si="197"/>
        <v>ООО "Домовик"</v>
      </c>
      <c r="AA5456" s="276">
        <f t="shared" si="197"/>
        <v>4217054545</v>
      </c>
    </row>
    <row r="5457" spans="1:27" ht="56.25">
      <c r="A5457" s="475" t="s">
        <v>31179</v>
      </c>
      <c r="B5457" s="311" t="s">
        <v>2810</v>
      </c>
      <c r="C5457" s="45" t="s">
        <v>21201</v>
      </c>
      <c r="D5457" s="45" t="s">
        <v>261</v>
      </c>
      <c r="E5457" s="45" t="s">
        <v>21277</v>
      </c>
      <c r="F5457" s="45" t="s">
        <v>7058</v>
      </c>
      <c r="G5457" s="45" t="s">
        <v>842</v>
      </c>
      <c r="H5457" s="45" t="s">
        <v>21278</v>
      </c>
      <c r="I5457" s="45" t="s">
        <v>21279</v>
      </c>
      <c r="J5457" s="276">
        <v>2</v>
      </c>
      <c r="K5457" s="118">
        <v>2</v>
      </c>
      <c r="L5457" s="45">
        <f t="shared" si="193"/>
        <v>0</v>
      </c>
      <c r="M5457" s="117">
        <v>354690</v>
      </c>
      <c r="N5457" s="117">
        <v>270000</v>
      </c>
      <c r="O5457" s="117">
        <f t="shared" si="194"/>
        <v>84690</v>
      </c>
      <c r="P5457" s="461">
        <f t="shared" si="195"/>
        <v>0.23877188530829738</v>
      </c>
      <c r="Q5457" s="117" t="s">
        <v>21280</v>
      </c>
      <c r="R5457" s="45" t="s">
        <v>21281</v>
      </c>
      <c r="S5457" s="117" t="s">
        <v>21282</v>
      </c>
      <c r="T5457" s="274">
        <v>42425</v>
      </c>
      <c r="U5457" s="117"/>
      <c r="V5457" s="274">
        <v>42439</v>
      </c>
      <c r="W5457" s="274">
        <v>42439</v>
      </c>
      <c r="X5457" s="1001" t="s">
        <v>21283</v>
      </c>
      <c r="Y5457" s="117">
        <f t="shared" si="196"/>
        <v>270000</v>
      </c>
      <c r="Z5457" s="276" t="str">
        <f t="shared" si="197"/>
        <v>ИП Михаленко Д.С.</v>
      </c>
      <c r="AA5457" s="276" t="str">
        <f t="shared" si="197"/>
        <v>540536775009</v>
      </c>
    </row>
    <row r="5458" spans="1:27" ht="45">
      <c r="A5458" s="475" t="s">
        <v>31180</v>
      </c>
      <c r="B5458" s="311" t="s">
        <v>2810</v>
      </c>
      <c r="C5458" s="45" t="s">
        <v>21201</v>
      </c>
      <c r="D5458" s="45" t="s">
        <v>261</v>
      </c>
      <c r="E5458" s="45" t="s">
        <v>21284</v>
      </c>
      <c r="F5458" s="45" t="s">
        <v>7058</v>
      </c>
      <c r="G5458" s="45" t="s">
        <v>539</v>
      </c>
      <c r="H5458" s="45" t="s">
        <v>21285</v>
      </c>
      <c r="I5458" s="45" t="s">
        <v>1340</v>
      </c>
      <c r="J5458" s="276">
        <v>4</v>
      </c>
      <c r="K5458" s="118">
        <v>4</v>
      </c>
      <c r="L5458" s="45">
        <f t="shared" si="193"/>
        <v>0</v>
      </c>
      <c r="M5458" s="117">
        <v>102450</v>
      </c>
      <c r="N5458" s="117">
        <v>91180</v>
      </c>
      <c r="O5458" s="117">
        <f t="shared" si="194"/>
        <v>11270</v>
      </c>
      <c r="P5458" s="461">
        <f t="shared" si="195"/>
        <v>0.1100048804294778</v>
      </c>
      <c r="Q5458" s="117" t="s">
        <v>21286</v>
      </c>
      <c r="R5458" s="276">
        <v>4205266930</v>
      </c>
      <c r="S5458" s="117" t="s">
        <v>21287</v>
      </c>
      <c r="T5458" s="274">
        <v>42431</v>
      </c>
      <c r="U5458" s="117"/>
      <c r="V5458" s="274">
        <v>42444</v>
      </c>
      <c r="W5458" s="274">
        <v>42444</v>
      </c>
      <c r="X5458" s="1001" t="s">
        <v>21288</v>
      </c>
      <c r="Y5458" s="117">
        <f t="shared" si="196"/>
        <v>91180</v>
      </c>
      <c r="Z5458" s="276" t="str">
        <f t="shared" si="197"/>
        <v>ООО «Алгоритм»</v>
      </c>
      <c r="AA5458" s="276">
        <f t="shared" si="197"/>
        <v>4205266930</v>
      </c>
    </row>
    <row r="5459" spans="1:27" ht="157.5">
      <c r="A5459" s="475" t="s">
        <v>31181</v>
      </c>
      <c r="B5459" s="311" t="s">
        <v>2810</v>
      </c>
      <c r="C5459" s="45" t="s">
        <v>21201</v>
      </c>
      <c r="D5459" s="45" t="s">
        <v>261</v>
      </c>
      <c r="E5459" s="45" t="s">
        <v>21284</v>
      </c>
      <c r="F5459" s="45" t="s">
        <v>7058</v>
      </c>
      <c r="G5459" s="45" t="s">
        <v>1014</v>
      </c>
      <c r="H5459" s="45" t="s">
        <v>21289</v>
      </c>
      <c r="I5459" s="45" t="s">
        <v>21290</v>
      </c>
      <c r="J5459" s="276">
        <v>6</v>
      </c>
      <c r="K5459" s="118">
        <v>6</v>
      </c>
      <c r="L5459" s="45">
        <f t="shared" si="193"/>
        <v>0</v>
      </c>
      <c r="M5459" s="117">
        <v>382549.5</v>
      </c>
      <c r="N5459" s="117">
        <v>304087.25</v>
      </c>
      <c r="O5459" s="117">
        <f t="shared" si="194"/>
        <v>78462.25</v>
      </c>
      <c r="P5459" s="461">
        <f t="shared" si="195"/>
        <v>0.20510352255067646</v>
      </c>
      <c r="Q5459" s="117" t="s">
        <v>21291</v>
      </c>
      <c r="R5459" s="276">
        <v>2225149701</v>
      </c>
      <c r="S5459" s="117" t="s">
        <v>21292</v>
      </c>
      <c r="T5459" s="274">
        <v>42438</v>
      </c>
      <c r="U5459" s="117"/>
      <c r="V5459" s="274">
        <v>42451</v>
      </c>
      <c r="W5459" s="274">
        <v>42451</v>
      </c>
      <c r="X5459" s="1001" t="s">
        <v>21293</v>
      </c>
      <c r="Y5459" s="117">
        <f t="shared" si="196"/>
        <v>304087.25</v>
      </c>
      <c r="Z5459" s="276" t="str">
        <f t="shared" si="197"/>
        <v>ООО «Бригантина»</v>
      </c>
      <c r="AA5459" s="276">
        <f t="shared" si="197"/>
        <v>2225149701</v>
      </c>
    </row>
    <row r="5460" spans="1:27" ht="90">
      <c r="A5460" s="475" t="s">
        <v>31182</v>
      </c>
      <c r="B5460" s="311" t="s">
        <v>2810</v>
      </c>
      <c r="C5460" s="45" t="s">
        <v>21201</v>
      </c>
      <c r="D5460" s="45" t="s">
        <v>261</v>
      </c>
      <c r="E5460" s="45" t="s">
        <v>21284</v>
      </c>
      <c r="F5460" s="45" t="s">
        <v>7058</v>
      </c>
      <c r="G5460" s="45" t="s">
        <v>1014</v>
      </c>
      <c r="H5460" s="45" t="s">
        <v>21294</v>
      </c>
      <c r="I5460" s="45" t="s">
        <v>21295</v>
      </c>
      <c r="J5460" s="276">
        <v>8</v>
      </c>
      <c r="K5460" s="118">
        <v>8</v>
      </c>
      <c r="L5460" s="45">
        <f t="shared" si="193"/>
        <v>0</v>
      </c>
      <c r="M5460" s="117">
        <v>1094324.8</v>
      </c>
      <c r="N5460" s="117">
        <v>574521.62</v>
      </c>
      <c r="O5460" s="117">
        <f t="shared" si="194"/>
        <v>519803.18000000005</v>
      </c>
      <c r="P5460" s="461">
        <f t="shared" si="195"/>
        <v>0.47499899481397118</v>
      </c>
      <c r="Q5460" s="117" t="s">
        <v>3020</v>
      </c>
      <c r="R5460" s="276">
        <v>4253012727</v>
      </c>
      <c r="S5460" s="117" t="s">
        <v>21296</v>
      </c>
      <c r="T5460" s="274">
        <v>42438</v>
      </c>
      <c r="U5460" s="117"/>
      <c r="V5460" s="274">
        <v>42451</v>
      </c>
      <c r="W5460" s="274">
        <v>42451</v>
      </c>
      <c r="X5460" s="1001" t="s">
        <v>21297</v>
      </c>
      <c r="Y5460" s="117">
        <f t="shared" si="196"/>
        <v>574521.62</v>
      </c>
      <c r="Z5460" s="276" t="str">
        <f t="shared" si="197"/>
        <v>ООО «Агросервис»</v>
      </c>
      <c r="AA5460" s="276">
        <f t="shared" si="197"/>
        <v>4253012727</v>
      </c>
    </row>
    <row r="5461" spans="1:27" ht="67.5">
      <c r="A5461" s="475" t="s">
        <v>31183</v>
      </c>
      <c r="B5461" s="311" t="s">
        <v>2810</v>
      </c>
      <c r="C5461" s="45" t="s">
        <v>21201</v>
      </c>
      <c r="D5461" s="45" t="s">
        <v>261</v>
      </c>
      <c r="E5461" s="45" t="s">
        <v>21284</v>
      </c>
      <c r="F5461" s="45" t="s">
        <v>7058</v>
      </c>
      <c r="G5461" s="45" t="s">
        <v>10248</v>
      </c>
      <c r="H5461" s="45" t="s">
        <v>21298</v>
      </c>
      <c r="I5461" s="45" t="s">
        <v>21299</v>
      </c>
      <c r="J5461" s="276">
        <v>3</v>
      </c>
      <c r="K5461" s="118">
        <v>3</v>
      </c>
      <c r="L5461" s="45">
        <f t="shared" si="193"/>
        <v>0</v>
      </c>
      <c r="M5461" s="117">
        <v>808655.9</v>
      </c>
      <c r="N5461" s="117">
        <v>602448.62</v>
      </c>
      <c r="O5461" s="117">
        <f t="shared" si="194"/>
        <v>206207.28000000003</v>
      </c>
      <c r="P5461" s="461">
        <f t="shared" si="195"/>
        <v>0.25500003153380818</v>
      </c>
      <c r="Q5461" s="117" t="s">
        <v>2080</v>
      </c>
      <c r="R5461" s="276">
        <v>4252007178</v>
      </c>
      <c r="S5461" s="117" t="s">
        <v>21300</v>
      </c>
      <c r="T5461" s="274">
        <v>42440</v>
      </c>
      <c r="U5461" s="117"/>
      <c r="V5461" s="274">
        <v>42453</v>
      </c>
      <c r="W5461" s="274">
        <v>42453</v>
      </c>
      <c r="X5461" s="1001" t="s">
        <v>21301</v>
      </c>
      <c r="Y5461" s="117">
        <f t="shared" si="196"/>
        <v>602448.62</v>
      </c>
      <c r="Z5461" s="276" t="str">
        <f t="shared" si="197"/>
        <v>ООО «Реализация»</v>
      </c>
      <c r="AA5461" s="276">
        <f t="shared" si="197"/>
        <v>4252007178</v>
      </c>
    </row>
    <row r="5462" spans="1:27" ht="67.5">
      <c r="A5462" s="475" t="s">
        <v>31184</v>
      </c>
      <c r="B5462" s="311" t="s">
        <v>2810</v>
      </c>
      <c r="C5462" s="45" t="s">
        <v>21201</v>
      </c>
      <c r="D5462" s="45" t="s">
        <v>261</v>
      </c>
      <c r="E5462" s="45" t="s">
        <v>21284</v>
      </c>
      <c r="F5462" s="45" t="s">
        <v>7058</v>
      </c>
      <c r="G5462" s="45" t="s">
        <v>10248</v>
      </c>
      <c r="H5462" s="45" t="s">
        <v>21302</v>
      </c>
      <c r="I5462" s="45" t="s">
        <v>21303</v>
      </c>
      <c r="J5462" s="276">
        <v>4</v>
      </c>
      <c r="K5462" s="118">
        <v>4</v>
      </c>
      <c r="L5462" s="45">
        <f t="shared" si="193"/>
        <v>0</v>
      </c>
      <c r="M5462" s="117">
        <v>1899287.5</v>
      </c>
      <c r="N5462" s="117">
        <v>1234536.7</v>
      </c>
      <c r="O5462" s="117">
        <f t="shared" si="194"/>
        <v>664750.80000000005</v>
      </c>
      <c r="P5462" s="461">
        <f t="shared" si="195"/>
        <v>0.35000009213981559</v>
      </c>
      <c r="Q5462" s="117" t="s">
        <v>21304</v>
      </c>
      <c r="R5462" s="276">
        <v>4217168912</v>
      </c>
      <c r="S5462" s="117" t="s">
        <v>21305</v>
      </c>
      <c r="T5462" s="274">
        <v>42440</v>
      </c>
      <c r="U5462" s="117"/>
      <c r="V5462" s="274">
        <v>42453</v>
      </c>
      <c r="W5462" s="274">
        <v>42453</v>
      </c>
      <c r="X5462" s="1001" t="s">
        <v>21306</v>
      </c>
      <c r="Y5462" s="117">
        <f t="shared" si="196"/>
        <v>1234536.7</v>
      </c>
      <c r="Z5462" s="276" t="str">
        <f t="shared" si="197"/>
        <v>ООО «ТД «СибПродТорг»</v>
      </c>
      <c r="AA5462" s="276">
        <f t="shared" si="197"/>
        <v>4217168912</v>
      </c>
    </row>
    <row r="5463" spans="1:27" ht="56.25">
      <c r="A5463" s="475" t="s">
        <v>31185</v>
      </c>
      <c r="B5463" s="311" t="s">
        <v>2810</v>
      </c>
      <c r="C5463" s="45" t="s">
        <v>21201</v>
      </c>
      <c r="D5463" s="45" t="s">
        <v>261</v>
      </c>
      <c r="E5463" s="45" t="s">
        <v>21307</v>
      </c>
      <c r="F5463" s="45" t="s">
        <v>7058</v>
      </c>
      <c r="G5463" s="45" t="s">
        <v>10248</v>
      </c>
      <c r="H5463" s="45" t="s">
        <v>21308</v>
      </c>
      <c r="I5463" s="45" t="s">
        <v>1198</v>
      </c>
      <c r="J5463" s="276">
        <v>3</v>
      </c>
      <c r="K5463" s="118">
        <v>3</v>
      </c>
      <c r="L5463" s="118">
        <f t="shared" si="193"/>
        <v>0</v>
      </c>
      <c r="M5463" s="117">
        <v>501895</v>
      </c>
      <c r="N5463" s="117">
        <v>278590.52</v>
      </c>
      <c r="O5463" s="117">
        <f t="shared" si="194"/>
        <v>223304.47999999998</v>
      </c>
      <c r="P5463" s="461">
        <f t="shared" si="195"/>
        <v>0.4449227029557975</v>
      </c>
      <c r="Q5463" s="117" t="s">
        <v>21309</v>
      </c>
      <c r="R5463" s="276">
        <v>4221007481</v>
      </c>
      <c r="S5463" s="117" t="s">
        <v>21310</v>
      </c>
      <c r="T5463" s="274">
        <v>42440</v>
      </c>
      <c r="U5463" s="117"/>
      <c r="V5463" s="274">
        <v>42453</v>
      </c>
      <c r="W5463" s="274">
        <v>42453</v>
      </c>
      <c r="X5463" s="1001" t="s">
        <v>21311</v>
      </c>
      <c r="Y5463" s="117">
        <v>320315</v>
      </c>
      <c r="Z5463" s="276" t="str">
        <f t="shared" si="197"/>
        <v>ФКУ СИЗО-2 ГУФСИН России по Кемеровской области</v>
      </c>
      <c r="AA5463" s="276">
        <f t="shared" si="197"/>
        <v>4221007481</v>
      </c>
    </row>
    <row r="5464" spans="1:27" ht="202.5">
      <c r="A5464" s="475" t="s">
        <v>31186</v>
      </c>
      <c r="B5464" s="311" t="s">
        <v>2810</v>
      </c>
      <c r="C5464" s="45" t="s">
        <v>21201</v>
      </c>
      <c r="D5464" s="45" t="s">
        <v>261</v>
      </c>
      <c r="E5464" s="45" t="s">
        <v>16537</v>
      </c>
      <c r="F5464" s="45" t="s">
        <v>7058</v>
      </c>
      <c r="G5464" s="45" t="s">
        <v>10248</v>
      </c>
      <c r="H5464" s="45" t="s">
        <v>21312</v>
      </c>
      <c r="I5464" s="45" t="s">
        <v>21313</v>
      </c>
      <c r="J5464" s="276">
        <v>4</v>
      </c>
      <c r="K5464" s="118">
        <v>4</v>
      </c>
      <c r="L5464" s="118">
        <f t="shared" si="193"/>
        <v>0</v>
      </c>
      <c r="M5464" s="117">
        <v>917636.4</v>
      </c>
      <c r="N5464" s="117">
        <v>583839.48</v>
      </c>
      <c r="O5464" s="117">
        <f t="shared" si="194"/>
        <v>333796.92000000004</v>
      </c>
      <c r="P5464" s="461">
        <f t="shared" si="195"/>
        <v>0.36375727902685645</v>
      </c>
      <c r="Q5464" s="117" t="s">
        <v>21304</v>
      </c>
      <c r="R5464" s="276">
        <v>4217168912</v>
      </c>
      <c r="S5464" s="117" t="s">
        <v>21305</v>
      </c>
      <c r="T5464" s="274">
        <v>42440</v>
      </c>
      <c r="U5464" s="117"/>
      <c r="V5464" s="274">
        <v>42453</v>
      </c>
      <c r="W5464" s="274">
        <v>42453</v>
      </c>
      <c r="X5464" s="1001" t="s">
        <v>21314</v>
      </c>
      <c r="Y5464" s="117">
        <f t="shared" si="196"/>
        <v>583839.48</v>
      </c>
      <c r="Z5464" s="276" t="str">
        <f t="shared" si="197"/>
        <v>ООО «ТД «СибПродТорг»</v>
      </c>
      <c r="AA5464" s="276">
        <f t="shared" si="197"/>
        <v>4217168912</v>
      </c>
    </row>
    <row r="5465" spans="1:27" ht="45">
      <c r="A5465" s="475" t="s">
        <v>31187</v>
      </c>
      <c r="B5465" s="311" t="s">
        <v>2810</v>
      </c>
      <c r="C5465" s="45" t="s">
        <v>21201</v>
      </c>
      <c r="D5465" s="45" t="s">
        <v>261</v>
      </c>
      <c r="E5465" s="45" t="s">
        <v>15375</v>
      </c>
      <c r="F5465" s="45" t="s">
        <v>7058</v>
      </c>
      <c r="G5465" s="45" t="s">
        <v>850</v>
      </c>
      <c r="H5465" s="45" t="s">
        <v>21315</v>
      </c>
      <c r="I5465" s="45" t="s">
        <v>21316</v>
      </c>
      <c r="J5465" s="276">
        <v>9</v>
      </c>
      <c r="K5465" s="118">
        <v>9</v>
      </c>
      <c r="L5465" s="118">
        <f t="shared" si="193"/>
        <v>0</v>
      </c>
      <c r="M5465" s="117">
        <v>1849826.36</v>
      </c>
      <c r="N5465" s="117">
        <v>1144000</v>
      </c>
      <c r="O5465" s="117">
        <f t="shared" si="194"/>
        <v>705826.3600000001</v>
      </c>
      <c r="P5465" s="461">
        <f t="shared" si="195"/>
        <v>0.38156357551310927</v>
      </c>
      <c r="Q5465" s="117" t="s">
        <v>19610</v>
      </c>
      <c r="R5465" s="276">
        <v>7724737994</v>
      </c>
      <c r="S5465" s="117" t="s">
        <v>19888</v>
      </c>
      <c r="T5465" s="274">
        <v>42445</v>
      </c>
      <c r="U5465" s="117"/>
      <c r="V5465" s="274">
        <v>42458</v>
      </c>
      <c r="W5465" s="274">
        <v>42458</v>
      </c>
      <c r="X5465" s="1001" t="s">
        <v>21317</v>
      </c>
      <c r="Y5465" s="117">
        <f t="shared" si="196"/>
        <v>1144000</v>
      </c>
      <c r="Z5465" s="276" t="str">
        <f t="shared" si="197"/>
        <v>ООО «МедтексМ»</v>
      </c>
      <c r="AA5465" s="276">
        <f t="shared" si="197"/>
        <v>7724737994</v>
      </c>
    </row>
    <row r="5466" spans="1:27" ht="56.25">
      <c r="A5466" s="475" t="s">
        <v>31188</v>
      </c>
      <c r="B5466" s="311" t="s">
        <v>2810</v>
      </c>
      <c r="C5466" s="45" t="s">
        <v>21201</v>
      </c>
      <c r="D5466" s="45" t="s">
        <v>261</v>
      </c>
      <c r="E5466" s="45" t="s">
        <v>20737</v>
      </c>
      <c r="F5466" s="45" t="s">
        <v>7058</v>
      </c>
      <c r="G5466" s="45" t="s">
        <v>1043</v>
      </c>
      <c r="H5466" s="45" t="s">
        <v>21318</v>
      </c>
      <c r="I5466" s="45" t="s">
        <v>21319</v>
      </c>
      <c r="J5466" s="276">
        <v>8</v>
      </c>
      <c r="K5466" s="118">
        <v>8</v>
      </c>
      <c r="L5466" s="118">
        <f t="shared" si="193"/>
        <v>0</v>
      </c>
      <c r="M5466" s="117">
        <v>2232588</v>
      </c>
      <c r="N5466" s="117">
        <v>1473640.18</v>
      </c>
      <c r="O5466" s="117">
        <f t="shared" si="194"/>
        <v>758947.82000000007</v>
      </c>
      <c r="P5466" s="461">
        <f t="shared" si="195"/>
        <v>0.33994083099971872</v>
      </c>
      <c r="Q5466" s="117" t="s">
        <v>21320</v>
      </c>
      <c r="R5466" s="276">
        <v>7707781320</v>
      </c>
      <c r="S5466" s="117" t="s">
        <v>21321</v>
      </c>
      <c r="T5466" s="274">
        <v>42445</v>
      </c>
      <c r="U5466" s="117"/>
      <c r="V5466" s="274">
        <v>42458</v>
      </c>
      <c r="W5466" s="274">
        <v>42458</v>
      </c>
      <c r="X5466" s="1001" t="s">
        <v>21322</v>
      </c>
      <c r="Y5466" s="117">
        <v>2229382</v>
      </c>
      <c r="Z5466" s="276" t="str">
        <f t="shared" si="197"/>
        <v>АО «Торговый дом «АНК»</v>
      </c>
      <c r="AA5466" s="276">
        <f t="shared" si="197"/>
        <v>7707781320</v>
      </c>
    </row>
    <row r="5467" spans="1:27" ht="45">
      <c r="A5467" s="475" t="s">
        <v>31189</v>
      </c>
      <c r="B5467" s="311" t="s">
        <v>2810</v>
      </c>
      <c r="C5467" s="45" t="s">
        <v>21201</v>
      </c>
      <c r="D5467" s="45" t="s">
        <v>261</v>
      </c>
      <c r="E5467" s="45" t="s">
        <v>16189</v>
      </c>
      <c r="F5467" s="45" t="s">
        <v>7058</v>
      </c>
      <c r="G5467" s="45" t="s">
        <v>1043</v>
      </c>
      <c r="H5467" s="45" t="s">
        <v>21323</v>
      </c>
      <c r="I5467" s="45" t="s">
        <v>13344</v>
      </c>
      <c r="J5467" s="276">
        <v>2</v>
      </c>
      <c r="K5467" s="118">
        <v>2</v>
      </c>
      <c r="L5467" s="118">
        <f t="shared" si="193"/>
        <v>0</v>
      </c>
      <c r="M5467" s="117">
        <v>1221755</v>
      </c>
      <c r="N5467" s="117">
        <v>1209537.44</v>
      </c>
      <c r="O5467" s="117">
        <f t="shared" si="194"/>
        <v>12217.560000000056</v>
      </c>
      <c r="P5467" s="461">
        <f t="shared" si="195"/>
        <v>1.0000008184947109E-2</v>
      </c>
      <c r="Q5467" s="117" t="s">
        <v>21324</v>
      </c>
      <c r="R5467" s="276">
        <v>4205141828</v>
      </c>
      <c r="S5467" s="117" t="s">
        <v>21325</v>
      </c>
      <c r="T5467" s="274">
        <v>42445</v>
      </c>
      <c r="U5467" s="117"/>
      <c r="V5467" s="274">
        <v>42458</v>
      </c>
      <c r="W5467" s="274">
        <v>42458</v>
      </c>
      <c r="X5467" s="1001" t="s">
        <v>21326</v>
      </c>
      <c r="Y5467" s="117">
        <f t="shared" si="196"/>
        <v>1209537.44</v>
      </c>
      <c r="Z5467" s="276" t="str">
        <f t="shared" si="197"/>
        <v>ООО «ФАРГО»</v>
      </c>
      <c r="AA5467" s="276">
        <f t="shared" si="197"/>
        <v>4205141828</v>
      </c>
    </row>
    <row r="5468" spans="1:27" ht="56.25">
      <c r="A5468" s="475" t="s">
        <v>31190</v>
      </c>
      <c r="B5468" s="311" t="s">
        <v>2810</v>
      </c>
      <c r="C5468" s="45" t="s">
        <v>21201</v>
      </c>
      <c r="D5468" s="45" t="s">
        <v>261</v>
      </c>
      <c r="E5468" s="45" t="s">
        <v>21327</v>
      </c>
      <c r="F5468" s="45" t="s">
        <v>7058</v>
      </c>
      <c r="G5468" s="45" t="s">
        <v>1043</v>
      </c>
      <c r="H5468" s="45" t="s">
        <v>21328</v>
      </c>
      <c r="I5468" s="45" t="s">
        <v>21329</v>
      </c>
      <c r="J5468" s="276">
        <v>2</v>
      </c>
      <c r="K5468" s="118">
        <v>2</v>
      </c>
      <c r="L5468" s="118">
        <f t="shared" si="193"/>
        <v>0</v>
      </c>
      <c r="M5468" s="117">
        <v>419382.8</v>
      </c>
      <c r="N5468" s="117">
        <v>354377.8</v>
      </c>
      <c r="O5468" s="117">
        <f t="shared" si="194"/>
        <v>65005</v>
      </c>
      <c r="P5468" s="461">
        <f t="shared" si="195"/>
        <v>0.15500158804795999</v>
      </c>
      <c r="Q5468" s="117" t="s">
        <v>21330</v>
      </c>
      <c r="R5468" s="276">
        <v>7726736160</v>
      </c>
      <c r="S5468" s="117" t="s">
        <v>21331</v>
      </c>
      <c r="T5468" s="274">
        <v>42445</v>
      </c>
      <c r="U5468" s="117"/>
      <c r="V5468" s="274">
        <v>42458</v>
      </c>
      <c r="W5468" s="274">
        <v>42458</v>
      </c>
      <c r="X5468" s="1001" t="s">
        <v>21332</v>
      </c>
      <c r="Y5468" s="117">
        <f t="shared" si="196"/>
        <v>354377.8</v>
      </c>
      <c r="Z5468" s="276" t="str">
        <f t="shared" si="197"/>
        <v>ООО «Спейсфарм»</v>
      </c>
      <c r="AA5468" s="276">
        <f t="shared" si="197"/>
        <v>7726736160</v>
      </c>
    </row>
    <row r="5469" spans="1:27" ht="56.25">
      <c r="A5469" s="475" t="s">
        <v>31191</v>
      </c>
      <c r="B5469" s="311" t="s">
        <v>2810</v>
      </c>
      <c r="C5469" s="45" t="s">
        <v>21201</v>
      </c>
      <c r="D5469" s="45" t="s">
        <v>261</v>
      </c>
      <c r="E5469" s="45" t="s">
        <v>16189</v>
      </c>
      <c r="F5469" s="45" t="s">
        <v>7058</v>
      </c>
      <c r="G5469" s="45" t="s">
        <v>1043</v>
      </c>
      <c r="H5469" s="45" t="s">
        <v>21333</v>
      </c>
      <c r="I5469" s="45" t="s">
        <v>13333</v>
      </c>
      <c r="J5469" s="276">
        <v>5</v>
      </c>
      <c r="K5469" s="118">
        <v>5</v>
      </c>
      <c r="L5469" s="118">
        <f t="shared" si="193"/>
        <v>0</v>
      </c>
      <c r="M5469" s="117">
        <v>120352.8</v>
      </c>
      <c r="N5469" s="117">
        <v>95680.639999999999</v>
      </c>
      <c r="O5469" s="117">
        <f t="shared" si="194"/>
        <v>24672.160000000003</v>
      </c>
      <c r="P5469" s="461">
        <f t="shared" si="195"/>
        <v>0.20499863733955506</v>
      </c>
      <c r="Q5469" s="117" t="s">
        <v>14552</v>
      </c>
      <c r="R5469" s="276">
        <v>7728872779</v>
      </c>
      <c r="S5469" s="117" t="s">
        <v>14553</v>
      </c>
      <c r="T5469" s="274">
        <v>42445</v>
      </c>
      <c r="U5469" s="117"/>
      <c r="V5469" s="274">
        <v>42458</v>
      </c>
      <c r="W5469" s="274">
        <v>42458</v>
      </c>
      <c r="X5469" s="1001" t="s">
        <v>21334</v>
      </c>
      <c r="Y5469" s="117">
        <v>90787.4</v>
      </c>
      <c r="Z5469" s="276" t="str">
        <f t="shared" si="197"/>
        <v>ООО «Мега фарма»</v>
      </c>
      <c r="AA5469" s="276">
        <f t="shared" si="197"/>
        <v>7728872779</v>
      </c>
    </row>
    <row r="5470" spans="1:27" ht="56.25">
      <c r="A5470" s="475" t="s">
        <v>31192</v>
      </c>
      <c r="B5470" s="311" t="s">
        <v>2810</v>
      </c>
      <c r="C5470" s="45" t="s">
        <v>21201</v>
      </c>
      <c r="D5470" s="45" t="s">
        <v>261</v>
      </c>
      <c r="E5470" s="45" t="s">
        <v>21335</v>
      </c>
      <c r="F5470" s="45" t="s">
        <v>7058</v>
      </c>
      <c r="G5470" s="45" t="s">
        <v>713</v>
      </c>
      <c r="H5470" s="45" t="s">
        <v>21336</v>
      </c>
      <c r="I5470" s="45" t="s">
        <v>2276</v>
      </c>
      <c r="J5470" s="276">
        <v>2</v>
      </c>
      <c r="K5470" s="118">
        <v>2</v>
      </c>
      <c r="L5470" s="118">
        <f t="shared" si="193"/>
        <v>0</v>
      </c>
      <c r="M5470" s="117">
        <v>575752.80000000005</v>
      </c>
      <c r="N5470" s="117">
        <v>423178.52</v>
      </c>
      <c r="O5470" s="117">
        <f t="shared" si="194"/>
        <v>152574.28000000003</v>
      </c>
      <c r="P5470" s="461">
        <f t="shared" si="195"/>
        <v>0.2649996317864195</v>
      </c>
      <c r="Q5470" s="117" t="s">
        <v>21337</v>
      </c>
      <c r="R5470" s="276">
        <v>4221017810</v>
      </c>
      <c r="S5470" s="117" t="s">
        <v>21338</v>
      </c>
      <c r="T5470" s="274">
        <v>42446</v>
      </c>
      <c r="U5470" s="117"/>
      <c r="V5470" s="274">
        <v>42459</v>
      </c>
      <c r="W5470" s="274">
        <v>42459</v>
      </c>
      <c r="X5470" s="1001" t="s">
        <v>21339</v>
      </c>
      <c r="Y5470" s="117">
        <f t="shared" si="196"/>
        <v>423178.52</v>
      </c>
      <c r="Z5470" s="276" t="str">
        <f t="shared" si="197"/>
        <v xml:space="preserve">ООО «Дезинфекция»  </v>
      </c>
      <c r="AA5470" s="276">
        <f t="shared" si="197"/>
        <v>4221017810</v>
      </c>
    </row>
    <row r="5471" spans="1:27" ht="45">
      <c r="A5471" s="475" t="s">
        <v>31193</v>
      </c>
      <c r="B5471" s="311" t="s">
        <v>2810</v>
      </c>
      <c r="C5471" s="45" t="s">
        <v>21201</v>
      </c>
      <c r="D5471" s="45" t="s">
        <v>261</v>
      </c>
      <c r="E5471" s="530" t="s">
        <v>21340</v>
      </c>
      <c r="F5471" s="45" t="s">
        <v>7058</v>
      </c>
      <c r="G5471" s="400">
        <v>42439</v>
      </c>
      <c r="H5471" s="45" t="s">
        <v>21341</v>
      </c>
      <c r="I5471" s="45" t="s">
        <v>21342</v>
      </c>
      <c r="J5471" s="276">
        <v>3</v>
      </c>
      <c r="K5471" s="118">
        <v>3</v>
      </c>
      <c r="L5471" s="118">
        <f t="shared" si="193"/>
        <v>0</v>
      </c>
      <c r="M5471" s="117">
        <v>380075.96</v>
      </c>
      <c r="N5471" s="117">
        <v>197652</v>
      </c>
      <c r="O5471" s="117">
        <f t="shared" si="194"/>
        <v>182423.96000000002</v>
      </c>
      <c r="P5471" s="461">
        <f t="shared" si="195"/>
        <v>0.47996710973248613</v>
      </c>
      <c r="Q5471" s="117" t="s">
        <v>21343</v>
      </c>
      <c r="R5471" s="276">
        <v>4206017213</v>
      </c>
      <c r="S5471" s="117" t="s">
        <v>21344</v>
      </c>
      <c r="T5471" s="274">
        <v>42457</v>
      </c>
      <c r="U5471" s="117"/>
      <c r="V5471" s="274">
        <v>42473</v>
      </c>
      <c r="W5471" s="274">
        <v>42474</v>
      </c>
      <c r="X5471" s="1001" t="s">
        <v>21345</v>
      </c>
      <c r="Y5471" s="117">
        <f t="shared" si="196"/>
        <v>197652</v>
      </c>
      <c r="Z5471" s="276" t="str">
        <f t="shared" si="197"/>
        <v>ООО "Конверт Сервис М"</v>
      </c>
      <c r="AA5471" s="276">
        <f t="shared" si="197"/>
        <v>4206017213</v>
      </c>
    </row>
    <row r="5472" spans="1:27" ht="101.25">
      <c r="A5472" s="475" t="s">
        <v>31194</v>
      </c>
      <c r="B5472" s="311" t="s">
        <v>2810</v>
      </c>
      <c r="C5472" s="45" t="s">
        <v>21201</v>
      </c>
      <c r="D5472" s="45" t="s">
        <v>261</v>
      </c>
      <c r="E5472" s="530" t="s">
        <v>16393</v>
      </c>
      <c r="F5472" s="45" t="s">
        <v>7058</v>
      </c>
      <c r="G5472" s="400">
        <v>42439</v>
      </c>
      <c r="H5472" s="45" t="s">
        <v>21346</v>
      </c>
      <c r="I5472" s="45" t="s">
        <v>21347</v>
      </c>
      <c r="J5472" s="276">
        <v>4</v>
      </c>
      <c r="K5472" s="118">
        <v>4</v>
      </c>
      <c r="L5472" s="118">
        <f t="shared" si="193"/>
        <v>0</v>
      </c>
      <c r="M5472" s="117">
        <v>109907.6</v>
      </c>
      <c r="N5472" s="117">
        <v>88472.76</v>
      </c>
      <c r="O5472" s="117">
        <f t="shared" si="194"/>
        <v>21434.840000000011</v>
      </c>
      <c r="P5472" s="461">
        <f t="shared" si="195"/>
        <v>0.19502600366125736</v>
      </c>
      <c r="Q5472" s="117" t="s">
        <v>21348</v>
      </c>
      <c r="R5472" s="276">
        <v>5404491642</v>
      </c>
      <c r="S5472" s="117" t="s">
        <v>21349</v>
      </c>
      <c r="T5472" s="274">
        <v>42457</v>
      </c>
      <c r="U5472" s="117"/>
      <c r="V5472" s="274">
        <v>42472</v>
      </c>
      <c r="W5472" s="274">
        <v>42473</v>
      </c>
      <c r="X5472" s="1001" t="s">
        <v>21350</v>
      </c>
      <c r="Y5472" s="117">
        <f t="shared" si="196"/>
        <v>88472.76</v>
      </c>
      <c r="Z5472" s="276" t="str">
        <f t="shared" si="197"/>
        <v>ООО "БИОЭФФЕКТ"</v>
      </c>
      <c r="AA5472" s="276">
        <f t="shared" si="197"/>
        <v>5404491642</v>
      </c>
    </row>
    <row r="5473" spans="1:27" ht="67.5">
      <c r="A5473" s="475" t="s">
        <v>31195</v>
      </c>
      <c r="B5473" s="311" t="s">
        <v>2810</v>
      </c>
      <c r="C5473" s="45" t="s">
        <v>21201</v>
      </c>
      <c r="D5473" s="45" t="s">
        <v>261</v>
      </c>
      <c r="E5473" s="530" t="s">
        <v>21351</v>
      </c>
      <c r="F5473" s="45" t="s">
        <v>7058</v>
      </c>
      <c r="G5473" s="400">
        <v>42446</v>
      </c>
      <c r="H5473" s="45" t="s">
        <v>21352</v>
      </c>
      <c r="I5473" s="45" t="s">
        <v>14708</v>
      </c>
      <c r="J5473" s="276">
        <v>2</v>
      </c>
      <c r="K5473" s="118">
        <v>2</v>
      </c>
      <c r="L5473" s="118">
        <f t="shared" si="193"/>
        <v>0</v>
      </c>
      <c r="M5473" s="117">
        <v>13621.98</v>
      </c>
      <c r="N5473" s="117">
        <v>11455.35</v>
      </c>
      <c r="O5473" s="117">
        <f t="shared" si="194"/>
        <v>2166.6299999999992</v>
      </c>
      <c r="P5473" s="461">
        <f t="shared" si="195"/>
        <v>0.15905397012769062</v>
      </c>
      <c r="Q5473" s="117" t="s">
        <v>21353</v>
      </c>
      <c r="R5473" s="276">
        <v>4253023800</v>
      </c>
      <c r="S5473" s="117" t="s">
        <v>21354</v>
      </c>
      <c r="T5473" s="274">
        <v>42461</v>
      </c>
      <c r="U5473" s="117"/>
      <c r="V5473" s="274">
        <v>42474</v>
      </c>
      <c r="W5473" s="274">
        <v>42474</v>
      </c>
      <c r="X5473" s="1001" t="s">
        <v>21355</v>
      </c>
      <c r="Y5473" s="117">
        <f t="shared" si="196"/>
        <v>11455.35</v>
      </c>
      <c r="Z5473" s="276" t="str">
        <f t="shared" si="197"/>
        <v>ООО "Сервисфарм"</v>
      </c>
      <c r="AA5473" s="276">
        <f t="shared" si="197"/>
        <v>4253023800</v>
      </c>
    </row>
    <row r="5474" spans="1:27" ht="67.5">
      <c r="A5474" s="475" t="s">
        <v>31196</v>
      </c>
      <c r="B5474" s="311" t="s">
        <v>2810</v>
      </c>
      <c r="C5474" s="45" t="s">
        <v>21201</v>
      </c>
      <c r="D5474" s="45" t="s">
        <v>272</v>
      </c>
      <c r="E5474" s="530" t="s">
        <v>21356</v>
      </c>
      <c r="F5474" s="45" t="s">
        <v>7058</v>
      </c>
      <c r="G5474" s="400">
        <v>42446</v>
      </c>
      <c r="H5474" s="45" t="s">
        <v>21357</v>
      </c>
      <c r="I5474" s="45" t="s">
        <v>13526</v>
      </c>
      <c r="J5474" s="276">
        <v>1</v>
      </c>
      <c r="K5474" s="118">
        <v>1</v>
      </c>
      <c r="L5474" s="118">
        <f t="shared" si="193"/>
        <v>0</v>
      </c>
      <c r="M5474" s="117">
        <v>40223.519999999997</v>
      </c>
      <c r="N5474" s="117">
        <v>40223.519999999997</v>
      </c>
      <c r="O5474" s="117">
        <f t="shared" si="194"/>
        <v>0</v>
      </c>
      <c r="P5474" s="461">
        <f t="shared" si="195"/>
        <v>0</v>
      </c>
      <c r="Q5474" s="117" t="s">
        <v>15901</v>
      </c>
      <c r="R5474" s="276">
        <v>7726311464</v>
      </c>
      <c r="S5474" s="117" t="s">
        <v>21358</v>
      </c>
      <c r="T5474" s="274">
        <v>42457</v>
      </c>
      <c r="U5474" s="117"/>
      <c r="V5474" s="274">
        <v>42472</v>
      </c>
      <c r="W5474" s="274">
        <v>42473</v>
      </c>
      <c r="X5474" s="1001" t="s">
        <v>21359</v>
      </c>
      <c r="Y5474" s="938">
        <v>32057.19</v>
      </c>
      <c r="Z5474" s="276" t="str">
        <f t="shared" si="197"/>
        <v>АО "Р-Фарм"</v>
      </c>
      <c r="AA5474" s="276">
        <f t="shared" si="197"/>
        <v>7726311464</v>
      </c>
    </row>
    <row r="5475" spans="1:27" ht="67.5">
      <c r="A5475" s="475" t="s">
        <v>31197</v>
      </c>
      <c r="B5475" s="311" t="s">
        <v>2810</v>
      </c>
      <c r="C5475" s="45" t="s">
        <v>21201</v>
      </c>
      <c r="D5475" s="45" t="s">
        <v>272</v>
      </c>
      <c r="E5475" s="530" t="s">
        <v>21360</v>
      </c>
      <c r="F5475" s="45" t="s">
        <v>7058</v>
      </c>
      <c r="G5475" s="400">
        <v>42447</v>
      </c>
      <c r="H5475" s="45" t="s">
        <v>21361</v>
      </c>
      <c r="I5475" s="45" t="s">
        <v>13360</v>
      </c>
      <c r="J5475" s="276">
        <v>1</v>
      </c>
      <c r="K5475" s="118">
        <v>1</v>
      </c>
      <c r="L5475" s="118">
        <f t="shared" si="193"/>
        <v>0</v>
      </c>
      <c r="M5475" s="117">
        <v>229982</v>
      </c>
      <c r="N5475" s="117">
        <v>229982</v>
      </c>
      <c r="O5475" s="117">
        <f t="shared" si="194"/>
        <v>0</v>
      </c>
      <c r="P5475" s="461">
        <f t="shared" si="195"/>
        <v>0</v>
      </c>
      <c r="Q5475" s="117" t="s">
        <v>19310</v>
      </c>
      <c r="R5475" s="276">
        <v>4205264700</v>
      </c>
      <c r="S5475" s="117" t="s">
        <v>21362</v>
      </c>
      <c r="T5475" s="274">
        <v>42458</v>
      </c>
      <c r="U5475" s="117"/>
      <c r="V5475" s="274">
        <v>42472</v>
      </c>
      <c r="W5475" s="274">
        <v>42473</v>
      </c>
      <c r="X5475" s="1001" t="s">
        <v>21363</v>
      </c>
      <c r="Y5475" s="117">
        <v>229800</v>
      </c>
      <c r="Z5475" s="276" t="str">
        <f t="shared" si="197"/>
        <v>ООО "Светофарм"</v>
      </c>
      <c r="AA5475" s="276">
        <f t="shared" si="197"/>
        <v>4205264700</v>
      </c>
    </row>
    <row r="5476" spans="1:27" ht="90">
      <c r="A5476" s="475" t="s">
        <v>31198</v>
      </c>
      <c r="B5476" s="311" t="s">
        <v>2810</v>
      </c>
      <c r="C5476" s="45" t="s">
        <v>21201</v>
      </c>
      <c r="D5476" s="45" t="s">
        <v>261</v>
      </c>
      <c r="E5476" s="530" t="s">
        <v>21364</v>
      </c>
      <c r="F5476" s="45" t="s">
        <v>7058</v>
      </c>
      <c r="G5476" s="400">
        <v>42447</v>
      </c>
      <c r="H5476" s="45" t="s">
        <v>21365</v>
      </c>
      <c r="I5476" s="45" t="s">
        <v>21366</v>
      </c>
      <c r="J5476" s="276">
        <v>3</v>
      </c>
      <c r="K5476" s="118">
        <v>3</v>
      </c>
      <c r="L5476" s="118">
        <f t="shared" si="193"/>
        <v>0</v>
      </c>
      <c r="M5476" s="117">
        <v>227468</v>
      </c>
      <c r="N5476" s="117">
        <v>137462.66</v>
      </c>
      <c r="O5476" s="117">
        <f t="shared" si="194"/>
        <v>90005.34</v>
      </c>
      <c r="P5476" s="461">
        <f t="shared" si="195"/>
        <v>0.39568352471556439</v>
      </c>
      <c r="Q5476" s="117" t="s">
        <v>21367</v>
      </c>
      <c r="R5476" s="276">
        <v>4212011851</v>
      </c>
      <c r="S5476" s="117" t="s">
        <v>21368</v>
      </c>
      <c r="T5476" s="274">
        <v>42464</v>
      </c>
      <c r="U5476" s="117"/>
      <c r="V5476" s="274">
        <v>42479</v>
      </c>
      <c r="W5476" s="274">
        <v>42479</v>
      </c>
      <c r="X5476" s="1001" t="s">
        <v>21369</v>
      </c>
      <c r="Y5476" s="117">
        <f t="shared" si="196"/>
        <v>137462.66</v>
      </c>
      <c r="Z5476" s="276" t="str">
        <f t="shared" si="197"/>
        <v>ООО "Промгазсервис"</v>
      </c>
      <c r="AA5476" s="276">
        <f t="shared" si="197"/>
        <v>4212011851</v>
      </c>
    </row>
    <row r="5477" spans="1:27" ht="101.25">
      <c r="A5477" s="475" t="s">
        <v>31199</v>
      </c>
      <c r="B5477" s="311" t="s">
        <v>2810</v>
      </c>
      <c r="C5477" s="45" t="s">
        <v>21201</v>
      </c>
      <c r="D5477" s="45" t="s">
        <v>272</v>
      </c>
      <c r="E5477" s="530" t="s">
        <v>21370</v>
      </c>
      <c r="F5477" s="45" t="s">
        <v>7058</v>
      </c>
      <c r="G5477" s="400">
        <v>42450</v>
      </c>
      <c r="H5477" s="45" t="s">
        <v>21371</v>
      </c>
      <c r="I5477" s="45" t="s">
        <v>21372</v>
      </c>
      <c r="J5477" s="276">
        <v>1</v>
      </c>
      <c r="K5477" s="118">
        <v>1</v>
      </c>
      <c r="L5477" s="118">
        <f t="shared" si="193"/>
        <v>0</v>
      </c>
      <c r="M5477" s="117">
        <v>885969.68</v>
      </c>
      <c r="N5477" s="117">
        <v>885969.68</v>
      </c>
      <c r="O5477" s="117">
        <f t="shared" si="194"/>
        <v>0</v>
      </c>
      <c r="P5477" s="461">
        <f t="shared" si="195"/>
        <v>0</v>
      </c>
      <c r="Q5477" s="117" t="s">
        <v>13361</v>
      </c>
      <c r="R5477" s="276">
        <v>4217169850</v>
      </c>
      <c r="S5477" s="117" t="s">
        <v>21373</v>
      </c>
      <c r="T5477" s="274">
        <v>42460</v>
      </c>
      <c r="U5477" s="117"/>
      <c r="V5477" s="274">
        <v>42479</v>
      </c>
      <c r="W5477" s="274">
        <v>42480</v>
      </c>
      <c r="X5477" s="1001" t="s">
        <v>21374</v>
      </c>
      <c r="Y5477" s="117">
        <v>877812</v>
      </c>
      <c r="Z5477" s="276" t="str">
        <f t="shared" si="197"/>
        <v>МП "Аптеки 42+"</v>
      </c>
      <c r="AA5477" s="276">
        <f t="shared" si="197"/>
        <v>4217169850</v>
      </c>
    </row>
    <row r="5478" spans="1:27" ht="90">
      <c r="A5478" s="475" t="s">
        <v>31200</v>
      </c>
      <c r="B5478" s="311" t="s">
        <v>2810</v>
      </c>
      <c r="C5478" s="45" t="s">
        <v>21201</v>
      </c>
      <c r="D5478" s="45" t="s">
        <v>272</v>
      </c>
      <c r="E5478" s="530" t="s">
        <v>21370</v>
      </c>
      <c r="F5478" s="45" t="s">
        <v>7058</v>
      </c>
      <c r="G5478" s="400">
        <v>42450</v>
      </c>
      <c r="H5478" s="45" t="s">
        <v>21375</v>
      </c>
      <c r="I5478" s="45" t="s">
        <v>13360</v>
      </c>
      <c r="J5478" s="276">
        <v>1</v>
      </c>
      <c r="K5478" s="118">
        <v>1</v>
      </c>
      <c r="L5478" s="118">
        <f t="shared" si="193"/>
        <v>0</v>
      </c>
      <c r="M5478" s="117">
        <v>300948.45</v>
      </c>
      <c r="N5478" s="117">
        <v>300948.45</v>
      </c>
      <c r="O5478" s="117">
        <f t="shared" si="194"/>
        <v>0</v>
      </c>
      <c r="P5478" s="461">
        <f t="shared" si="195"/>
        <v>0</v>
      </c>
      <c r="Q5478" s="117" t="s">
        <v>13361</v>
      </c>
      <c r="R5478" s="276">
        <v>4217169850</v>
      </c>
      <c r="S5478" s="117" t="s">
        <v>21373</v>
      </c>
      <c r="T5478" s="274">
        <v>42460</v>
      </c>
      <c r="U5478" s="117"/>
      <c r="V5478" s="274">
        <v>42479</v>
      </c>
      <c r="W5478" s="274">
        <v>42480</v>
      </c>
      <c r="X5478" s="1001" t="s">
        <v>21376</v>
      </c>
      <c r="Y5478" s="117">
        <v>298343</v>
      </c>
      <c r="Z5478" s="276" t="str">
        <f t="shared" si="197"/>
        <v>МП "Аптеки 42+"</v>
      </c>
      <c r="AA5478" s="276">
        <f t="shared" si="197"/>
        <v>4217169850</v>
      </c>
    </row>
    <row r="5479" spans="1:27" ht="78.75">
      <c r="A5479" s="475" t="s">
        <v>31201</v>
      </c>
      <c r="B5479" s="311" t="s">
        <v>2810</v>
      </c>
      <c r="C5479" s="45" t="s">
        <v>21201</v>
      </c>
      <c r="D5479" s="45" t="s">
        <v>261</v>
      </c>
      <c r="E5479" s="530" t="s">
        <v>16189</v>
      </c>
      <c r="F5479" s="45" t="s">
        <v>7058</v>
      </c>
      <c r="G5479" s="400">
        <v>42450</v>
      </c>
      <c r="H5479" s="45" t="s">
        <v>21377</v>
      </c>
      <c r="I5479" s="45" t="s">
        <v>21378</v>
      </c>
      <c r="J5479" s="276">
        <v>3</v>
      </c>
      <c r="K5479" s="118">
        <v>3</v>
      </c>
      <c r="L5479" s="118">
        <f t="shared" si="193"/>
        <v>0</v>
      </c>
      <c r="M5479" s="117">
        <v>948461.4</v>
      </c>
      <c r="N5479" s="117">
        <v>828000</v>
      </c>
      <c r="O5479" s="117">
        <f t="shared" si="194"/>
        <v>120461.40000000002</v>
      </c>
      <c r="P5479" s="461">
        <f t="shared" si="195"/>
        <v>0.12700717182586452</v>
      </c>
      <c r="Q5479" s="117" t="s">
        <v>13881</v>
      </c>
      <c r="R5479" s="276">
        <v>5408130693</v>
      </c>
      <c r="S5479" s="117" t="s">
        <v>21379</v>
      </c>
      <c r="T5479" s="274">
        <v>42465</v>
      </c>
      <c r="U5479" s="117"/>
      <c r="V5479" s="274">
        <v>42479</v>
      </c>
      <c r="W5479" s="274">
        <v>42480</v>
      </c>
      <c r="X5479" s="1001" t="s">
        <v>21380</v>
      </c>
      <c r="Y5479" s="117">
        <f t="shared" si="196"/>
        <v>828000</v>
      </c>
      <c r="Z5479" s="276" t="str">
        <f t="shared" si="197"/>
        <v>АО "НПК "Катрен"</v>
      </c>
      <c r="AA5479" s="276">
        <f t="shared" si="197"/>
        <v>5408130693</v>
      </c>
    </row>
    <row r="5480" spans="1:27" ht="56.25">
      <c r="A5480" s="475" t="s">
        <v>31202</v>
      </c>
      <c r="B5480" s="311" t="s">
        <v>2810</v>
      </c>
      <c r="C5480" s="45" t="s">
        <v>21201</v>
      </c>
      <c r="D5480" s="45" t="s">
        <v>272</v>
      </c>
      <c r="E5480" s="530" t="s">
        <v>21381</v>
      </c>
      <c r="F5480" s="45" t="s">
        <v>7058</v>
      </c>
      <c r="G5480" s="400">
        <v>42450</v>
      </c>
      <c r="H5480" s="45" t="s">
        <v>21382</v>
      </c>
      <c r="I5480" s="45" t="s">
        <v>13986</v>
      </c>
      <c r="J5480" s="276">
        <v>1</v>
      </c>
      <c r="K5480" s="118">
        <v>1</v>
      </c>
      <c r="L5480" s="118">
        <f t="shared" si="193"/>
        <v>0</v>
      </c>
      <c r="M5480" s="117">
        <v>181528.5</v>
      </c>
      <c r="N5480" s="117">
        <v>181528.5</v>
      </c>
      <c r="O5480" s="117">
        <f t="shared" si="194"/>
        <v>0</v>
      </c>
      <c r="P5480" s="461">
        <f t="shared" si="195"/>
        <v>0</v>
      </c>
      <c r="Q5480" s="117" t="s">
        <v>21383</v>
      </c>
      <c r="R5480" s="276">
        <v>7723503707</v>
      </c>
      <c r="S5480" s="117" t="s">
        <v>21384</v>
      </c>
      <c r="T5480" s="274">
        <v>42460</v>
      </c>
      <c r="U5480" s="117"/>
      <c r="V5480" s="274">
        <v>42473</v>
      </c>
      <c r="W5480" s="274">
        <v>42474</v>
      </c>
      <c r="X5480" s="1001" t="s">
        <v>21385</v>
      </c>
      <c r="Y5480" s="117">
        <f t="shared" si="196"/>
        <v>181528.5</v>
      </c>
      <c r="Z5480" s="276" t="str">
        <f t="shared" si="197"/>
        <v>ООО «ЭПИДБИОМЕД-ИМПЭКС»</v>
      </c>
      <c r="AA5480" s="276">
        <f t="shared" si="197"/>
        <v>7723503707</v>
      </c>
    </row>
    <row r="5481" spans="1:27" ht="67.5">
      <c r="A5481" s="475" t="s">
        <v>31203</v>
      </c>
      <c r="B5481" s="311" t="s">
        <v>2810</v>
      </c>
      <c r="C5481" s="45" t="s">
        <v>21201</v>
      </c>
      <c r="D5481" s="45" t="s">
        <v>272</v>
      </c>
      <c r="E5481" s="530" t="s">
        <v>2505</v>
      </c>
      <c r="F5481" s="45" t="s">
        <v>7058</v>
      </c>
      <c r="G5481" s="400">
        <v>42450</v>
      </c>
      <c r="H5481" s="45" t="s">
        <v>21386</v>
      </c>
      <c r="I5481" s="45" t="s">
        <v>13805</v>
      </c>
      <c r="J5481" s="276">
        <v>1</v>
      </c>
      <c r="K5481" s="118">
        <v>1</v>
      </c>
      <c r="L5481" s="118">
        <f t="shared" si="193"/>
        <v>0</v>
      </c>
      <c r="M5481" s="117">
        <v>57366.5</v>
      </c>
      <c r="N5481" s="117">
        <v>57366.5</v>
      </c>
      <c r="O5481" s="117">
        <f t="shared" si="194"/>
        <v>0</v>
      </c>
      <c r="P5481" s="461">
        <f t="shared" si="195"/>
        <v>0</v>
      </c>
      <c r="Q5481" s="117" t="s">
        <v>13881</v>
      </c>
      <c r="R5481" s="276">
        <v>5408130693</v>
      </c>
      <c r="S5481" s="117" t="s">
        <v>21379</v>
      </c>
      <c r="T5481" s="274">
        <v>42460</v>
      </c>
      <c r="U5481" s="117"/>
      <c r="V5481" s="274">
        <v>42474</v>
      </c>
      <c r="W5481" s="274">
        <v>42474</v>
      </c>
      <c r="X5481" s="1001" t="s">
        <v>21387</v>
      </c>
      <c r="Y5481" s="117">
        <f t="shared" si="196"/>
        <v>57366.5</v>
      </c>
      <c r="Z5481" s="276" t="str">
        <f t="shared" si="197"/>
        <v>АО "НПК "Катрен"</v>
      </c>
      <c r="AA5481" s="276">
        <f t="shared" si="197"/>
        <v>5408130693</v>
      </c>
    </row>
    <row r="5482" spans="1:27" ht="67.5">
      <c r="A5482" s="475" t="s">
        <v>31204</v>
      </c>
      <c r="B5482" s="311" t="s">
        <v>2810</v>
      </c>
      <c r="C5482" s="45" t="s">
        <v>21201</v>
      </c>
      <c r="D5482" s="45" t="s">
        <v>272</v>
      </c>
      <c r="E5482" s="530" t="s">
        <v>2505</v>
      </c>
      <c r="F5482" s="45" t="s">
        <v>7058</v>
      </c>
      <c r="G5482" s="400">
        <v>42451</v>
      </c>
      <c r="H5482" s="45" t="s">
        <v>21388</v>
      </c>
      <c r="I5482" s="45" t="s">
        <v>21389</v>
      </c>
      <c r="J5482" s="276">
        <v>1</v>
      </c>
      <c r="K5482" s="118">
        <v>1</v>
      </c>
      <c r="L5482" s="118">
        <f t="shared" si="193"/>
        <v>0</v>
      </c>
      <c r="M5482" s="117">
        <v>32219</v>
      </c>
      <c r="N5482" s="117">
        <v>32219</v>
      </c>
      <c r="O5482" s="117">
        <f t="shared" si="194"/>
        <v>0</v>
      </c>
      <c r="P5482" s="461">
        <f t="shared" si="195"/>
        <v>0</v>
      </c>
      <c r="Q5482" s="117" t="s">
        <v>13881</v>
      </c>
      <c r="R5482" s="276">
        <v>5408130693</v>
      </c>
      <c r="S5482" s="117" t="s">
        <v>21379</v>
      </c>
      <c r="T5482" s="274">
        <v>42460</v>
      </c>
      <c r="U5482" s="117"/>
      <c r="V5482" s="274">
        <v>42474</v>
      </c>
      <c r="W5482" s="274">
        <v>42474</v>
      </c>
      <c r="X5482" s="1001" t="s">
        <v>21390</v>
      </c>
      <c r="Y5482" s="117">
        <f t="shared" si="196"/>
        <v>32219</v>
      </c>
      <c r="Z5482" s="276" t="str">
        <f t="shared" si="197"/>
        <v>АО "НПК "Катрен"</v>
      </c>
      <c r="AA5482" s="276">
        <f t="shared" si="197"/>
        <v>5408130693</v>
      </c>
    </row>
    <row r="5483" spans="1:27" ht="67.5">
      <c r="A5483" s="475" t="s">
        <v>31205</v>
      </c>
      <c r="B5483" s="311" t="s">
        <v>2810</v>
      </c>
      <c r="C5483" s="45" t="s">
        <v>21201</v>
      </c>
      <c r="D5483" s="45" t="s">
        <v>261</v>
      </c>
      <c r="E5483" s="530" t="s">
        <v>2505</v>
      </c>
      <c r="F5483" s="45" t="s">
        <v>7058</v>
      </c>
      <c r="G5483" s="400">
        <v>42451</v>
      </c>
      <c r="H5483" s="45" t="s">
        <v>21391</v>
      </c>
      <c r="I5483" s="45" t="s">
        <v>13339</v>
      </c>
      <c r="J5483" s="276">
        <v>2</v>
      </c>
      <c r="K5483" s="118">
        <v>2</v>
      </c>
      <c r="L5483" s="118">
        <f t="shared" si="193"/>
        <v>0</v>
      </c>
      <c r="M5483" s="117">
        <v>77614</v>
      </c>
      <c r="N5483" s="117">
        <v>70200</v>
      </c>
      <c r="O5483" s="117">
        <f t="shared" si="194"/>
        <v>7414</v>
      </c>
      <c r="P5483" s="461">
        <f t="shared" si="195"/>
        <v>9.552400340144819E-2</v>
      </c>
      <c r="Q5483" s="117" t="s">
        <v>13881</v>
      </c>
      <c r="R5483" s="276">
        <v>5408130693</v>
      </c>
      <c r="S5483" s="117" t="s">
        <v>21379</v>
      </c>
      <c r="T5483" s="274">
        <v>42465</v>
      </c>
      <c r="U5483" s="117"/>
      <c r="V5483" s="274">
        <v>42479</v>
      </c>
      <c r="W5483" s="274">
        <v>42479</v>
      </c>
      <c r="X5483" s="1001" t="s">
        <v>21392</v>
      </c>
      <c r="Y5483" s="117">
        <f t="shared" si="196"/>
        <v>70200</v>
      </c>
      <c r="Z5483" s="276" t="str">
        <f t="shared" si="197"/>
        <v>АО "НПК "Катрен"</v>
      </c>
      <c r="AA5483" s="276">
        <f t="shared" si="197"/>
        <v>5408130693</v>
      </c>
    </row>
    <row r="5484" spans="1:27" ht="180">
      <c r="A5484" s="475" t="s">
        <v>31206</v>
      </c>
      <c r="B5484" s="311" t="s">
        <v>2810</v>
      </c>
      <c r="C5484" s="45" t="s">
        <v>21201</v>
      </c>
      <c r="D5484" s="45" t="s">
        <v>261</v>
      </c>
      <c r="E5484" s="530" t="s">
        <v>2505</v>
      </c>
      <c r="F5484" s="45" t="s">
        <v>7058</v>
      </c>
      <c r="G5484" s="400">
        <v>42452</v>
      </c>
      <c r="H5484" s="45" t="s">
        <v>21393</v>
      </c>
      <c r="I5484" s="45" t="s">
        <v>21394</v>
      </c>
      <c r="J5484" s="276">
        <v>4</v>
      </c>
      <c r="K5484" s="118">
        <v>4</v>
      </c>
      <c r="L5484" s="118">
        <f t="shared" si="193"/>
        <v>0</v>
      </c>
      <c r="M5484" s="117">
        <v>972713.75</v>
      </c>
      <c r="N5484" s="117">
        <v>783028</v>
      </c>
      <c r="O5484" s="117">
        <f t="shared" si="194"/>
        <v>189685.75</v>
      </c>
      <c r="P5484" s="461">
        <f t="shared" si="195"/>
        <v>0.19500675301444026</v>
      </c>
      <c r="Q5484" s="117" t="s">
        <v>13623</v>
      </c>
      <c r="R5484" s="276">
        <v>5404356555</v>
      </c>
      <c r="S5484" s="117" t="s">
        <v>21395</v>
      </c>
      <c r="T5484" s="274">
        <v>42472</v>
      </c>
      <c r="U5484" s="117"/>
      <c r="V5484" s="274">
        <v>42489</v>
      </c>
      <c r="W5484" s="274">
        <v>42489</v>
      </c>
      <c r="X5484" s="1001" t="s">
        <v>21396</v>
      </c>
      <c r="Y5484" s="117">
        <f t="shared" si="196"/>
        <v>783028</v>
      </c>
      <c r="Z5484" s="276" t="str">
        <f t="shared" si="197"/>
        <v>ООО «Медэкспорт-Северная звезда»</v>
      </c>
      <c r="AA5484" s="276">
        <f t="shared" si="197"/>
        <v>5404356555</v>
      </c>
    </row>
    <row r="5485" spans="1:27" ht="90">
      <c r="A5485" s="475" t="s">
        <v>31207</v>
      </c>
      <c r="B5485" s="311" t="s">
        <v>2810</v>
      </c>
      <c r="C5485" s="45" t="s">
        <v>21201</v>
      </c>
      <c r="D5485" s="45" t="s">
        <v>261</v>
      </c>
      <c r="E5485" s="530" t="s">
        <v>2505</v>
      </c>
      <c r="F5485" s="45" t="s">
        <v>7058</v>
      </c>
      <c r="G5485" s="400">
        <v>42452</v>
      </c>
      <c r="H5485" s="45" t="s">
        <v>21397</v>
      </c>
      <c r="I5485" s="45" t="s">
        <v>13445</v>
      </c>
      <c r="J5485" s="276">
        <v>2</v>
      </c>
      <c r="K5485" s="118">
        <v>2</v>
      </c>
      <c r="L5485" s="118">
        <f t="shared" si="193"/>
        <v>0</v>
      </c>
      <c r="M5485" s="117">
        <v>120720</v>
      </c>
      <c r="N5485" s="117">
        <v>120000</v>
      </c>
      <c r="O5485" s="117">
        <f t="shared" si="194"/>
        <v>720</v>
      </c>
      <c r="P5485" s="461">
        <f t="shared" si="195"/>
        <v>5.9642147117296221E-3</v>
      </c>
      <c r="Q5485" s="117" t="s">
        <v>2509</v>
      </c>
      <c r="R5485" s="276">
        <v>7724922443</v>
      </c>
      <c r="S5485" s="117" t="s">
        <v>21398</v>
      </c>
      <c r="T5485" s="274">
        <v>42472</v>
      </c>
      <c r="U5485" s="117"/>
      <c r="V5485" s="274">
        <v>42486</v>
      </c>
      <c r="W5485" s="274">
        <v>42487</v>
      </c>
      <c r="X5485" s="1001" t="s">
        <v>21399</v>
      </c>
      <c r="Y5485" s="117">
        <f t="shared" si="196"/>
        <v>120000</v>
      </c>
      <c r="Z5485" s="276" t="str">
        <f t="shared" si="197"/>
        <v>ООО "Альбатрос"</v>
      </c>
      <c r="AA5485" s="276">
        <f t="shared" si="197"/>
        <v>7724922443</v>
      </c>
    </row>
    <row r="5486" spans="1:27" ht="90">
      <c r="A5486" s="475" t="s">
        <v>31208</v>
      </c>
      <c r="B5486" s="311" t="s">
        <v>2810</v>
      </c>
      <c r="C5486" s="45" t="s">
        <v>21201</v>
      </c>
      <c r="D5486" s="45" t="s">
        <v>261</v>
      </c>
      <c r="E5486" s="530" t="s">
        <v>2505</v>
      </c>
      <c r="F5486" s="45" t="s">
        <v>7058</v>
      </c>
      <c r="G5486" s="400">
        <v>42453</v>
      </c>
      <c r="H5486" s="45" t="s">
        <v>21400</v>
      </c>
      <c r="I5486" s="45" t="s">
        <v>21401</v>
      </c>
      <c r="J5486" s="276">
        <v>5</v>
      </c>
      <c r="K5486" s="118">
        <v>4</v>
      </c>
      <c r="L5486" s="118">
        <f t="shared" si="193"/>
        <v>1</v>
      </c>
      <c r="M5486" s="117">
        <v>376911</v>
      </c>
      <c r="N5486" s="117">
        <v>322764.56</v>
      </c>
      <c r="O5486" s="117">
        <f t="shared" si="194"/>
        <v>54146.44</v>
      </c>
      <c r="P5486" s="461">
        <f t="shared" si="195"/>
        <v>0.14365842334131931</v>
      </c>
      <c r="Q5486" s="117" t="s">
        <v>2509</v>
      </c>
      <c r="R5486" s="276">
        <v>7724922443</v>
      </c>
      <c r="S5486" s="117" t="s">
        <v>21398</v>
      </c>
      <c r="T5486" s="274">
        <v>42472</v>
      </c>
      <c r="U5486" s="117"/>
      <c r="V5486" s="274">
        <v>42486</v>
      </c>
      <c r="W5486" s="274">
        <v>42487</v>
      </c>
      <c r="X5486" s="1001" t="s">
        <v>21402</v>
      </c>
      <c r="Y5486" s="117">
        <f t="shared" si="196"/>
        <v>322764.56</v>
      </c>
      <c r="Z5486" s="276" t="str">
        <f t="shared" si="197"/>
        <v>ООО "Альбатрос"</v>
      </c>
      <c r="AA5486" s="276">
        <f t="shared" si="197"/>
        <v>7724922443</v>
      </c>
    </row>
    <row r="5487" spans="1:27" ht="67.5">
      <c r="A5487" s="475" t="s">
        <v>31209</v>
      </c>
      <c r="B5487" s="311" t="s">
        <v>2810</v>
      </c>
      <c r="C5487" s="45" t="s">
        <v>21201</v>
      </c>
      <c r="D5487" s="45" t="s">
        <v>272</v>
      </c>
      <c r="E5487" s="530" t="s">
        <v>2505</v>
      </c>
      <c r="F5487" s="45" t="s">
        <v>7058</v>
      </c>
      <c r="G5487" s="400">
        <v>42453</v>
      </c>
      <c r="H5487" s="45" t="s">
        <v>21403</v>
      </c>
      <c r="I5487" s="45" t="s">
        <v>21404</v>
      </c>
      <c r="J5487" s="276">
        <v>1</v>
      </c>
      <c r="K5487" s="118">
        <v>1</v>
      </c>
      <c r="L5487" s="118">
        <f t="shared" si="193"/>
        <v>0</v>
      </c>
      <c r="M5487" s="117">
        <v>11993.6</v>
      </c>
      <c r="N5487" s="117">
        <v>11993.6</v>
      </c>
      <c r="O5487" s="117">
        <f t="shared" si="194"/>
        <v>0</v>
      </c>
      <c r="P5487" s="461">
        <f t="shared" si="195"/>
        <v>0</v>
      </c>
      <c r="Q5487" s="117" t="s">
        <v>15901</v>
      </c>
      <c r="R5487" s="276">
        <v>7726311464</v>
      </c>
      <c r="S5487" s="117" t="s">
        <v>21358</v>
      </c>
      <c r="T5487" s="274">
        <v>42464</v>
      </c>
      <c r="U5487" s="117"/>
      <c r="V5487" s="274">
        <v>42479</v>
      </c>
      <c r="W5487" s="274">
        <v>42479</v>
      </c>
      <c r="X5487" s="1001" t="s">
        <v>21405</v>
      </c>
      <c r="Y5487" s="117">
        <v>11992.2</v>
      </c>
      <c r="Z5487" s="276" t="str">
        <f t="shared" si="197"/>
        <v>АО "Р-Фарм"</v>
      </c>
      <c r="AA5487" s="276">
        <f t="shared" si="197"/>
        <v>7726311464</v>
      </c>
    </row>
    <row r="5488" spans="1:27" ht="45">
      <c r="A5488" s="475" t="s">
        <v>31210</v>
      </c>
      <c r="B5488" s="311" t="s">
        <v>2810</v>
      </c>
      <c r="C5488" s="45" t="s">
        <v>21201</v>
      </c>
      <c r="D5488" s="45" t="s">
        <v>261</v>
      </c>
      <c r="E5488" s="530" t="s">
        <v>2505</v>
      </c>
      <c r="F5488" s="45" t="s">
        <v>7058</v>
      </c>
      <c r="G5488" s="400">
        <v>42457</v>
      </c>
      <c r="H5488" s="45" t="s">
        <v>21406</v>
      </c>
      <c r="I5488" s="45" t="s">
        <v>21407</v>
      </c>
      <c r="J5488" s="276">
        <v>3</v>
      </c>
      <c r="K5488" s="118">
        <v>2</v>
      </c>
      <c r="L5488" s="118">
        <f t="shared" si="193"/>
        <v>1</v>
      </c>
      <c r="M5488" s="117">
        <v>924963.83999999997</v>
      </c>
      <c r="N5488" s="117">
        <v>721465.83</v>
      </c>
      <c r="O5488" s="117">
        <f t="shared" si="194"/>
        <v>203498.01</v>
      </c>
      <c r="P5488" s="461">
        <f t="shared" si="195"/>
        <v>0.22000644911697306</v>
      </c>
      <c r="Q5488" s="117" t="s">
        <v>13623</v>
      </c>
      <c r="R5488" s="276">
        <v>5404356555</v>
      </c>
      <c r="S5488" s="117" t="s">
        <v>21395</v>
      </c>
      <c r="T5488" s="274">
        <v>42472</v>
      </c>
      <c r="U5488" s="117"/>
      <c r="V5488" s="274">
        <v>42489</v>
      </c>
      <c r="W5488" s="274">
        <v>42489</v>
      </c>
      <c r="X5488" s="1001" t="s">
        <v>21408</v>
      </c>
      <c r="Y5488" s="117">
        <f t="shared" si="196"/>
        <v>721465.83</v>
      </c>
      <c r="Z5488" s="276" t="str">
        <f t="shared" si="197"/>
        <v>ООО «Медэкспорт-Северная звезда»</v>
      </c>
      <c r="AA5488" s="276">
        <f t="shared" si="197"/>
        <v>5404356555</v>
      </c>
    </row>
    <row r="5489" spans="1:27" ht="135">
      <c r="A5489" s="475" t="s">
        <v>31211</v>
      </c>
      <c r="B5489" s="311" t="s">
        <v>2810</v>
      </c>
      <c r="C5489" s="45" t="s">
        <v>21201</v>
      </c>
      <c r="D5489" s="45" t="s">
        <v>261</v>
      </c>
      <c r="E5489" s="530" t="s">
        <v>15375</v>
      </c>
      <c r="F5489" s="45" t="s">
        <v>7058</v>
      </c>
      <c r="G5489" s="400">
        <v>42458</v>
      </c>
      <c r="H5489" s="45" t="s">
        <v>21409</v>
      </c>
      <c r="I5489" s="45" t="s">
        <v>21410</v>
      </c>
      <c r="J5489" s="276">
        <v>6</v>
      </c>
      <c r="K5489" s="118">
        <v>6</v>
      </c>
      <c r="L5489" s="118">
        <f t="shared" si="193"/>
        <v>0</v>
      </c>
      <c r="M5489" s="117">
        <v>2782942.24</v>
      </c>
      <c r="N5489" s="117">
        <v>1530618.34</v>
      </c>
      <c r="O5489" s="117">
        <f t="shared" si="194"/>
        <v>1252323.9000000001</v>
      </c>
      <c r="P5489" s="461">
        <f t="shared" si="195"/>
        <v>0.4499999611921518</v>
      </c>
      <c r="Q5489" s="117" t="s">
        <v>21411</v>
      </c>
      <c r="R5489" s="276">
        <v>4205290322</v>
      </c>
      <c r="S5489" s="117" t="s">
        <v>21412</v>
      </c>
      <c r="T5489" s="274">
        <v>42472</v>
      </c>
      <c r="U5489" s="117"/>
      <c r="V5489" s="274">
        <v>42486</v>
      </c>
      <c r="W5489" s="274">
        <v>42487</v>
      </c>
      <c r="X5489" s="1001" t="s">
        <v>21413</v>
      </c>
      <c r="Y5489" s="117">
        <f t="shared" si="196"/>
        <v>1530618.34</v>
      </c>
      <c r="Z5489" s="276" t="str">
        <f t="shared" si="197"/>
        <v>ООО "Лотус-Мед"</v>
      </c>
      <c r="AA5489" s="276">
        <f t="shared" si="197"/>
        <v>4205290322</v>
      </c>
    </row>
    <row r="5490" spans="1:27" ht="78.75">
      <c r="A5490" s="475" t="s">
        <v>31212</v>
      </c>
      <c r="B5490" s="311" t="s">
        <v>2810</v>
      </c>
      <c r="C5490" s="45" t="s">
        <v>21201</v>
      </c>
      <c r="D5490" s="45" t="s">
        <v>261</v>
      </c>
      <c r="E5490" s="530" t="s">
        <v>21414</v>
      </c>
      <c r="F5490" s="45" t="s">
        <v>7058</v>
      </c>
      <c r="G5490" s="400">
        <v>42460</v>
      </c>
      <c r="H5490" s="45" t="s">
        <v>21415</v>
      </c>
      <c r="I5490" s="45" t="s">
        <v>21416</v>
      </c>
      <c r="J5490" s="276">
        <v>2</v>
      </c>
      <c r="K5490" s="118">
        <v>2</v>
      </c>
      <c r="L5490" s="118">
        <f t="shared" si="193"/>
        <v>0</v>
      </c>
      <c r="M5490" s="117">
        <v>1713387.5</v>
      </c>
      <c r="N5490" s="117">
        <v>1285037.06</v>
      </c>
      <c r="O5490" s="117">
        <f t="shared" si="194"/>
        <v>428350.43999999994</v>
      </c>
      <c r="P5490" s="461">
        <f t="shared" si="195"/>
        <v>0.25000208067351953</v>
      </c>
      <c r="Q5490" s="117" t="s">
        <v>21417</v>
      </c>
      <c r="R5490" s="276">
        <v>4205263632</v>
      </c>
      <c r="S5490" s="117" t="s">
        <v>21418</v>
      </c>
      <c r="T5490" s="274">
        <v>42475</v>
      </c>
      <c r="U5490" s="117"/>
      <c r="V5490" s="274">
        <v>42489</v>
      </c>
      <c r="W5490" s="274">
        <v>42489</v>
      </c>
      <c r="X5490" s="1001" t="s">
        <v>21419</v>
      </c>
      <c r="Y5490" s="117">
        <f t="shared" si="196"/>
        <v>1285037.06</v>
      </c>
      <c r="Z5490" s="276" t="str">
        <f t="shared" si="197"/>
        <v>ООО "Промтерра"</v>
      </c>
      <c r="AA5490" s="276">
        <f t="shared" si="197"/>
        <v>4205263632</v>
      </c>
    </row>
    <row r="5491" spans="1:27" ht="56.25">
      <c r="A5491" s="475" t="s">
        <v>31213</v>
      </c>
      <c r="B5491" s="311" t="s">
        <v>2810</v>
      </c>
      <c r="C5491" s="45" t="s">
        <v>21201</v>
      </c>
      <c r="D5491" s="45" t="s">
        <v>261</v>
      </c>
      <c r="E5491" s="530" t="s">
        <v>21420</v>
      </c>
      <c r="F5491" s="45" t="s">
        <v>7058</v>
      </c>
      <c r="G5491" s="400">
        <v>42461</v>
      </c>
      <c r="H5491" s="45" t="s">
        <v>21421</v>
      </c>
      <c r="I5491" s="45" t="s">
        <v>21422</v>
      </c>
      <c r="J5491" s="276">
        <v>3</v>
      </c>
      <c r="K5491" s="118">
        <v>3</v>
      </c>
      <c r="L5491" s="118">
        <f t="shared" si="193"/>
        <v>0</v>
      </c>
      <c r="M5491" s="117">
        <v>231483.66</v>
      </c>
      <c r="N5491" s="117">
        <v>156251.35999999999</v>
      </c>
      <c r="O5491" s="117">
        <f t="shared" si="194"/>
        <v>75232.300000000017</v>
      </c>
      <c r="P5491" s="461">
        <f t="shared" si="195"/>
        <v>0.32500047735550758</v>
      </c>
      <c r="Q5491" s="117" t="s">
        <v>21423</v>
      </c>
      <c r="R5491" s="276">
        <v>7712087734</v>
      </c>
      <c r="S5491" s="117" t="s">
        <v>21424</v>
      </c>
      <c r="T5491" s="274">
        <v>42486</v>
      </c>
      <c r="U5491" s="117"/>
      <c r="V5491" s="274">
        <v>42501</v>
      </c>
      <c r="W5491" s="274">
        <v>42501</v>
      </c>
      <c r="X5491" s="1001" t="s">
        <v>21425</v>
      </c>
      <c r="Y5491" s="117">
        <f t="shared" si="196"/>
        <v>156251.35999999999</v>
      </c>
      <c r="Z5491" s="276" t="str">
        <f t="shared" si="197"/>
        <v>ООО «КОМУС-ИМПЕКС»</v>
      </c>
      <c r="AA5491" s="276">
        <f t="shared" si="197"/>
        <v>7712087734</v>
      </c>
    </row>
    <row r="5492" spans="1:27" ht="67.5">
      <c r="A5492" s="475" t="s">
        <v>31214</v>
      </c>
      <c r="B5492" s="311" t="s">
        <v>2810</v>
      </c>
      <c r="C5492" s="45" t="s">
        <v>21201</v>
      </c>
      <c r="D5492" s="45" t="s">
        <v>261</v>
      </c>
      <c r="E5492" s="530" t="s">
        <v>21426</v>
      </c>
      <c r="F5492" s="45" t="s">
        <v>7058</v>
      </c>
      <c r="G5492" s="400">
        <v>42461</v>
      </c>
      <c r="H5492" s="45" t="s">
        <v>21427</v>
      </c>
      <c r="I5492" s="45" t="s">
        <v>14635</v>
      </c>
      <c r="J5492" s="276">
        <v>9</v>
      </c>
      <c r="K5492" s="118">
        <v>9</v>
      </c>
      <c r="L5492" s="118">
        <f t="shared" si="193"/>
        <v>0</v>
      </c>
      <c r="M5492" s="117">
        <v>2130405.2000000002</v>
      </c>
      <c r="N5492" s="117">
        <v>1043898.22</v>
      </c>
      <c r="O5492" s="117">
        <f t="shared" si="194"/>
        <v>1086506.9800000002</v>
      </c>
      <c r="P5492" s="461">
        <f t="shared" si="195"/>
        <v>0.51000015396132159</v>
      </c>
      <c r="Q5492" s="117" t="s">
        <v>21428</v>
      </c>
      <c r="R5492" s="276">
        <v>4205245369</v>
      </c>
      <c r="S5492" s="117" t="s">
        <v>21429</v>
      </c>
      <c r="T5492" s="274">
        <v>42480</v>
      </c>
      <c r="U5492" s="117"/>
      <c r="V5492" s="274">
        <v>42495</v>
      </c>
      <c r="W5492" s="274">
        <v>42495</v>
      </c>
      <c r="X5492" s="1001" t="s">
        <v>21430</v>
      </c>
      <c r="Y5492" s="117">
        <f t="shared" si="196"/>
        <v>1043898.22</v>
      </c>
      <c r="Z5492" s="276" t="str">
        <f t="shared" si="197"/>
        <v>ООО "Зибра Медикал"</v>
      </c>
      <c r="AA5492" s="276">
        <f t="shared" si="197"/>
        <v>4205245369</v>
      </c>
    </row>
    <row r="5493" spans="1:27" ht="67.5">
      <c r="A5493" s="475" t="s">
        <v>31215</v>
      </c>
      <c r="B5493" s="311" t="s">
        <v>2810</v>
      </c>
      <c r="C5493" s="45" t="s">
        <v>21201</v>
      </c>
      <c r="D5493" s="45" t="s">
        <v>261</v>
      </c>
      <c r="E5493" s="530" t="s">
        <v>15375</v>
      </c>
      <c r="F5493" s="45" t="s">
        <v>7058</v>
      </c>
      <c r="G5493" s="400">
        <v>42487</v>
      </c>
      <c r="H5493" s="45" t="s">
        <v>21431</v>
      </c>
      <c r="I5493" s="45" t="s">
        <v>21432</v>
      </c>
      <c r="J5493" s="276">
        <v>2</v>
      </c>
      <c r="K5493" s="118">
        <v>2</v>
      </c>
      <c r="L5493" s="118">
        <f t="shared" si="193"/>
        <v>0</v>
      </c>
      <c r="M5493" s="117">
        <v>671252</v>
      </c>
      <c r="N5493" s="117">
        <v>640756</v>
      </c>
      <c r="O5493" s="117">
        <f t="shared" si="194"/>
        <v>30496</v>
      </c>
      <c r="P5493" s="461">
        <f t="shared" si="195"/>
        <v>4.543152199174081E-2</v>
      </c>
      <c r="Q5493" s="117" t="s">
        <v>21433</v>
      </c>
      <c r="R5493" s="45" t="s">
        <v>21434</v>
      </c>
      <c r="S5493" s="117" t="s">
        <v>21435</v>
      </c>
      <c r="T5493" s="274">
        <v>42502</v>
      </c>
      <c r="U5493" s="117"/>
      <c r="V5493" s="274">
        <v>42515</v>
      </c>
      <c r="W5493" s="274">
        <v>42515</v>
      </c>
      <c r="X5493" s="1001" t="s">
        <v>21436</v>
      </c>
      <c r="Y5493" s="117">
        <f t="shared" si="196"/>
        <v>640756</v>
      </c>
      <c r="Z5493" s="276" t="str">
        <f t="shared" si="197"/>
        <v>ИП Сафронова О.И.</v>
      </c>
      <c r="AA5493" s="276" t="str">
        <f t="shared" si="197"/>
        <v>421206553903</v>
      </c>
    </row>
    <row r="5494" spans="1:27" ht="101.25">
      <c r="A5494" s="475" t="s">
        <v>31216</v>
      </c>
      <c r="B5494" s="311" t="s">
        <v>2810</v>
      </c>
      <c r="C5494" s="45" t="s">
        <v>21201</v>
      </c>
      <c r="D5494" s="45" t="s">
        <v>272</v>
      </c>
      <c r="E5494" s="530" t="s">
        <v>21437</v>
      </c>
      <c r="F5494" s="45" t="s">
        <v>7058</v>
      </c>
      <c r="G5494" s="400">
        <v>42488</v>
      </c>
      <c r="H5494" s="45" t="s">
        <v>21438</v>
      </c>
      <c r="I5494" s="45" t="s">
        <v>21439</v>
      </c>
      <c r="J5494" s="276">
        <v>1</v>
      </c>
      <c r="K5494" s="118">
        <v>1</v>
      </c>
      <c r="L5494" s="118">
        <f t="shared" si="193"/>
        <v>0</v>
      </c>
      <c r="M5494" s="117">
        <v>320486.25</v>
      </c>
      <c r="N5494" s="117">
        <v>320486.25</v>
      </c>
      <c r="O5494" s="117">
        <f t="shared" si="194"/>
        <v>0</v>
      </c>
      <c r="P5494" s="461">
        <f t="shared" si="195"/>
        <v>0</v>
      </c>
      <c r="Q5494" s="117" t="s">
        <v>21440</v>
      </c>
      <c r="R5494" s="276">
        <v>4217160470</v>
      </c>
      <c r="S5494" s="117" t="s">
        <v>21441</v>
      </c>
      <c r="T5494" s="274">
        <v>42502</v>
      </c>
      <c r="U5494" s="117"/>
      <c r="V5494" s="274">
        <v>42515</v>
      </c>
      <c r="W5494" s="274">
        <v>42515</v>
      </c>
      <c r="X5494" s="1001" t="s">
        <v>21442</v>
      </c>
      <c r="Y5494" s="117">
        <f t="shared" si="196"/>
        <v>320486.25</v>
      </c>
      <c r="Z5494" s="276" t="str">
        <f t="shared" si="197"/>
        <v>ООО «ИНТЕГРАЦИЯ»</v>
      </c>
      <c r="AA5494" s="276">
        <f t="shared" si="197"/>
        <v>4217160470</v>
      </c>
    </row>
    <row r="5495" spans="1:27" ht="90">
      <c r="A5495" s="475" t="s">
        <v>31217</v>
      </c>
      <c r="B5495" s="311" t="s">
        <v>2810</v>
      </c>
      <c r="C5495" s="45" t="s">
        <v>21201</v>
      </c>
      <c r="D5495" s="45" t="s">
        <v>261</v>
      </c>
      <c r="E5495" s="530" t="s">
        <v>21443</v>
      </c>
      <c r="F5495" s="45" t="s">
        <v>7058</v>
      </c>
      <c r="G5495" s="400">
        <v>42488</v>
      </c>
      <c r="H5495" s="45" t="s">
        <v>21444</v>
      </c>
      <c r="I5495" s="45" t="s">
        <v>21445</v>
      </c>
      <c r="J5495" s="276">
        <v>4</v>
      </c>
      <c r="K5495" s="118">
        <v>3</v>
      </c>
      <c r="L5495" s="118">
        <f t="shared" si="193"/>
        <v>1</v>
      </c>
      <c r="M5495" s="117">
        <v>216827.7</v>
      </c>
      <c r="N5495" s="117">
        <v>215743</v>
      </c>
      <c r="O5495" s="117">
        <f t="shared" si="194"/>
        <v>1084.7000000000116</v>
      </c>
      <c r="P5495" s="461">
        <f t="shared" si="195"/>
        <v>5.0025896137809497E-3</v>
      </c>
      <c r="Q5495" s="117" t="s">
        <v>1416</v>
      </c>
      <c r="R5495" s="276">
        <v>4205287672</v>
      </c>
      <c r="S5495" s="117" t="s">
        <v>21446</v>
      </c>
      <c r="T5495" s="274">
        <v>42507</v>
      </c>
      <c r="U5495" s="117"/>
      <c r="V5495" s="274">
        <v>42521</v>
      </c>
      <c r="W5495" s="274">
        <v>42521</v>
      </c>
      <c r="X5495" s="1001" t="s">
        <v>21447</v>
      </c>
      <c r="Y5495" s="117">
        <f t="shared" si="196"/>
        <v>215743</v>
      </c>
      <c r="Z5495" s="276" t="str">
        <f t="shared" si="197"/>
        <v>ООО "ГОССНАБ"</v>
      </c>
      <c r="AA5495" s="276">
        <f t="shared" si="197"/>
        <v>4205287672</v>
      </c>
    </row>
    <row r="5496" spans="1:27" ht="78.75">
      <c r="A5496" s="475" t="s">
        <v>31218</v>
      </c>
      <c r="B5496" s="311" t="s">
        <v>2810</v>
      </c>
      <c r="C5496" s="45" t="s">
        <v>21201</v>
      </c>
      <c r="D5496" s="45" t="s">
        <v>261</v>
      </c>
      <c r="E5496" s="530" t="s">
        <v>21448</v>
      </c>
      <c r="F5496" s="45" t="s">
        <v>7058</v>
      </c>
      <c r="G5496" s="400">
        <v>42488</v>
      </c>
      <c r="H5496" s="45" t="s">
        <v>21449</v>
      </c>
      <c r="I5496" s="45" t="s">
        <v>21450</v>
      </c>
      <c r="J5496" s="276">
        <v>4</v>
      </c>
      <c r="K5496" s="118">
        <v>3</v>
      </c>
      <c r="L5496" s="118">
        <f t="shared" si="193"/>
        <v>1</v>
      </c>
      <c r="M5496" s="117">
        <v>32853.47</v>
      </c>
      <c r="N5496" s="117">
        <v>13088.81</v>
      </c>
      <c r="O5496" s="117">
        <f t="shared" si="194"/>
        <v>19764.660000000003</v>
      </c>
      <c r="P5496" s="461">
        <f t="shared" si="195"/>
        <v>0.60160037889452778</v>
      </c>
      <c r="Q5496" s="117" t="s">
        <v>19626</v>
      </c>
      <c r="R5496" s="276">
        <v>5408291034</v>
      </c>
      <c r="S5496" s="117" t="s">
        <v>21451</v>
      </c>
      <c r="T5496" s="274">
        <v>42507</v>
      </c>
      <c r="U5496" s="117"/>
      <c r="V5496" s="274">
        <v>42521</v>
      </c>
      <c r="W5496" s="274">
        <v>42521</v>
      </c>
      <c r="X5496" s="1001" t="s">
        <v>21452</v>
      </c>
      <c r="Y5496" s="117">
        <v>26177.62</v>
      </c>
      <c r="Z5496" s="276" t="str">
        <f t="shared" si="197"/>
        <v>ООО "Мастер Фарм"</v>
      </c>
      <c r="AA5496" s="276">
        <f t="shared" si="197"/>
        <v>5408291034</v>
      </c>
    </row>
    <row r="5497" spans="1:27" ht="78.75">
      <c r="A5497" s="475" t="s">
        <v>31219</v>
      </c>
      <c r="B5497" s="311" t="s">
        <v>2810</v>
      </c>
      <c r="C5497" s="45" t="s">
        <v>21201</v>
      </c>
      <c r="D5497" s="45" t="s">
        <v>261</v>
      </c>
      <c r="E5497" s="530" t="s">
        <v>21453</v>
      </c>
      <c r="F5497" s="45" t="s">
        <v>7058</v>
      </c>
      <c r="G5497" s="400">
        <v>42507</v>
      </c>
      <c r="H5497" s="45" t="s">
        <v>21454</v>
      </c>
      <c r="I5497" s="45" t="s">
        <v>582</v>
      </c>
      <c r="J5497" s="276">
        <v>4</v>
      </c>
      <c r="K5497" s="118">
        <v>4</v>
      </c>
      <c r="L5497" s="118">
        <f t="shared" si="193"/>
        <v>0</v>
      </c>
      <c r="M5497" s="117">
        <v>279450</v>
      </c>
      <c r="N5497" s="117">
        <v>133013.75</v>
      </c>
      <c r="O5497" s="117">
        <f t="shared" si="194"/>
        <v>146436.25</v>
      </c>
      <c r="P5497" s="461">
        <f t="shared" si="195"/>
        <v>0.52401592413669706</v>
      </c>
      <c r="Q5497" s="117" t="s">
        <v>21455</v>
      </c>
      <c r="R5497" s="45" t="s">
        <v>21456</v>
      </c>
      <c r="S5497" s="117" t="s">
        <v>21457</v>
      </c>
      <c r="T5497" s="274">
        <v>42523</v>
      </c>
      <c r="U5497" s="117"/>
      <c r="V5497" s="274">
        <v>42536</v>
      </c>
      <c r="W5497" s="274">
        <v>42536</v>
      </c>
      <c r="X5497" s="1001" t="s">
        <v>21458</v>
      </c>
      <c r="Y5497" s="117">
        <f t="shared" si="196"/>
        <v>133013.75</v>
      </c>
      <c r="Z5497" s="276" t="str">
        <f t="shared" si="197"/>
        <v>ИП Гончарова О.И.</v>
      </c>
      <c r="AA5497" s="276" t="str">
        <f t="shared" si="197"/>
        <v>421811403800</v>
      </c>
    </row>
    <row r="5498" spans="1:27" ht="101.25">
      <c r="A5498" s="475" t="s">
        <v>31220</v>
      </c>
      <c r="B5498" s="311" t="s">
        <v>2810</v>
      </c>
      <c r="C5498" s="45" t="s">
        <v>21201</v>
      </c>
      <c r="D5498" s="45" t="s">
        <v>272</v>
      </c>
      <c r="E5498" s="530" t="s">
        <v>21459</v>
      </c>
      <c r="F5498" s="45" t="s">
        <v>7058</v>
      </c>
      <c r="G5498" s="400">
        <v>42508</v>
      </c>
      <c r="H5498" s="45" t="s">
        <v>21460</v>
      </c>
      <c r="I5498" s="45" t="s">
        <v>14849</v>
      </c>
      <c r="J5498" s="276">
        <v>1</v>
      </c>
      <c r="K5498" s="118">
        <v>1</v>
      </c>
      <c r="L5498" s="118">
        <f t="shared" si="193"/>
        <v>0</v>
      </c>
      <c r="M5498" s="117">
        <v>109458.6</v>
      </c>
      <c r="N5498" s="117">
        <v>109458.6</v>
      </c>
      <c r="O5498" s="117">
        <f t="shared" si="194"/>
        <v>0</v>
      </c>
      <c r="P5498" s="461">
        <f t="shared" si="195"/>
        <v>0</v>
      </c>
      <c r="Q5498" s="117" t="s">
        <v>20696</v>
      </c>
      <c r="R5498" s="276">
        <v>4217037638</v>
      </c>
      <c r="S5498" s="117" t="s">
        <v>21461</v>
      </c>
      <c r="T5498" s="274">
        <v>42520</v>
      </c>
      <c r="U5498" s="117"/>
      <c r="V5498" s="274">
        <v>42535</v>
      </c>
      <c r="W5498" s="274">
        <v>42535</v>
      </c>
      <c r="X5498" s="1001" t="s">
        <v>21462</v>
      </c>
      <c r="Y5498" s="117">
        <f t="shared" si="196"/>
        <v>109458.6</v>
      </c>
      <c r="Z5498" s="276" t="str">
        <f t="shared" si="197"/>
        <v>ООО "Кузнецклифт"</v>
      </c>
      <c r="AA5498" s="276">
        <f t="shared" si="197"/>
        <v>4217037638</v>
      </c>
    </row>
    <row r="5499" spans="1:27" ht="67.5">
      <c r="A5499" s="475" t="s">
        <v>31221</v>
      </c>
      <c r="B5499" s="311" t="s">
        <v>2810</v>
      </c>
      <c r="C5499" s="45" t="s">
        <v>21201</v>
      </c>
      <c r="D5499" s="45" t="s">
        <v>272</v>
      </c>
      <c r="E5499" s="530" t="s">
        <v>21463</v>
      </c>
      <c r="F5499" s="45" t="s">
        <v>7058</v>
      </c>
      <c r="G5499" s="400">
        <v>42509</v>
      </c>
      <c r="H5499" s="45" t="s">
        <v>21464</v>
      </c>
      <c r="I5499" s="45" t="s">
        <v>13876</v>
      </c>
      <c r="J5499" s="276">
        <v>1</v>
      </c>
      <c r="K5499" s="118">
        <v>1</v>
      </c>
      <c r="L5499" s="118">
        <f t="shared" si="193"/>
        <v>0</v>
      </c>
      <c r="M5499" s="117">
        <v>117748</v>
      </c>
      <c r="N5499" s="117">
        <v>117748</v>
      </c>
      <c r="O5499" s="117">
        <f t="shared" si="194"/>
        <v>0</v>
      </c>
      <c r="P5499" s="461">
        <f t="shared" si="195"/>
        <v>0</v>
      </c>
      <c r="Q5499" s="117" t="s">
        <v>13868</v>
      </c>
      <c r="R5499" s="276">
        <v>5405332620</v>
      </c>
      <c r="S5499" s="117" t="s">
        <v>21465</v>
      </c>
      <c r="T5499" s="274">
        <v>42520</v>
      </c>
      <c r="U5499" s="117"/>
      <c r="V5499" s="274">
        <v>42535</v>
      </c>
      <c r="W5499" s="274">
        <v>42535</v>
      </c>
      <c r="X5499" s="1001" t="s">
        <v>21466</v>
      </c>
      <c r="Y5499" s="117">
        <f t="shared" si="196"/>
        <v>117748</v>
      </c>
      <c r="Z5499" s="276" t="str">
        <f t="shared" si="197"/>
        <v>ООО "КузбассКриоСиб"</v>
      </c>
      <c r="AA5499" s="276">
        <f t="shared" si="197"/>
        <v>5405332620</v>
      </c>
    </row>
    <row r="5500" spans="1:27" ht="67.5">
      <c r="A5500" s="475" t="s">
        <v>31222</v>
      </c>
      <c r="B5500" s="311" t="s">
        <v>2810</v>
      </c>
      <c r="C5500" s="45" t="s">
        <v>21201</v>
      </c>
      <c r="D5500" s="45" t="s">
        <v>261</v>
      </c>
      <c r="E5500" s="530" t="s">
        <v>21467</v>
      </c>
      <c r="F5500" s="45" t="s">
        <v>7058</v>
      </c>
      <c r="G5500" s="400">
        <v>42510</v>
      </c>
      <c r="H5500" s="45" t="s">
        <v>21468</v>
      </c>
      <c r="I5500" s="45" t="s">
        <v>13366</v>
      </c>
      <c r="J5500" s="276">
        <v>2</v>
      </c>
      <c r="K5500" s="118">
        <v>2</v>
      </c>
      <c r="L5500" s="118">
        <f t="shared" si="193"/>
        <v>0</v>
      </c>
      <c r="M5500" s="117">
        <v>79286.03</v>
      </c>
      <c r="N5500" s="117">
        <v>78889.600000000006</v>
      </c>
      <c r="O5500" s="117">
        <f t="shared" si="194"/>
        <v>396.42999999999302</v>
      </c>
      <c r="P5500" s="461">
        <f t="shared" si="195"/>
        <v>4.9999981081155533E-3</v>
      </c>
      <c r="Q5500" s="117" t="s">
        <v>15629</v>
      </c>
      <c r="R5500" s="45" t="s">
        <v>15630</v>
      </c>
      <c r="S5500" s="117" t="s">
        <v>21469</v>
      </c>
      <c r="T5500" s="274">
        <v>42527</v>
      </c>
      <c r="U5500" s="117"/>
      <c r="V5500" s="274">
        <v>42541</v>
      </c>
      <c r="W5500" s="274">
        <v>42541</v>
      </c>
      <c r="X5500" s="1001" t="s">
        <v>21470</v>
      </c>
      <c r="Y5500" s="117">
        <f t="shared" si="196"/>
        <v>78889.600000000006</v>
      </c>
      <c r="Z5500" s="276" t="str">
        <f t="shared" si="197"/>
        <v>ИП Бауэр А.А.</v>
      </c>
      <c r="AA5500" s="276" t="str">
        <f t="shared" si="197"/>
        <v>420540438353</v>
      </c>
    </row>
    <row r="5501" spans="1:27" ht="67.5">
      <c r="A5501" s="475" t="s">
        <v>31223</v>
      </c>
      <c r="B5501" s="311" t="s">
        <v>2810</v>
      </c>
      <c r="C5501" s="45" t="s">
        <v>21201</v>
      </c>
      <c r="D5501" s="45" t="s">
        <v>261</v>
      </c>
      <c r="E5501" s="530" t="s">
        <v>21471</v>
      </c>
      <c r="F5501" s="45" t="s">
        <v>7058</v>
      </c>
      <c r="G5501" s="400">
        <v>42513</v>
      </c>
      <c r="H5501" s="45" t="s">
        <v>21472</v>
      </c>
      <c r="I5501" s="45" t="s">
        <v>21473</v>
      </c>
      <c r="J5501" s="276">
        <v>2</v>
      </c>
      <c r="K5501" s="118">
        <v>2</v>
      </c>
      <c r="L5501" s="118">
        <f t="shared" si="193"/>
        <v>0</v>
      </c>
      <c r="M5501" s="117">
        <v>72900</v>
      </c>
      <c r="N5501" s="117">
        <v>60564.5</v>
      </c>
      <c r="O5501" s="117">
        <f t="shared" si="194"/>
        <v>12335.5</v>
      </c>
      <c r="P5501" s="461">
        <f t="shared" si="195"/>
        <v>0.16921124828532236</v>
      </c>
      <c r="Q5501" s="117" t="s">
        <v>13701</v>
      </c>
      <c r="R5501" s="276">
        <v>6686079281</v>
      </c>
      <c r="S5501" s="117" t="s">
        <v>21474</v>
      </c>
      <c r="T5501" s="274">
        <v>42531</v>
      </c>
      <c r="U5501" s="117"/>
      <c r="V5501" s="274">
        <v>42544</v>
      </c>
      <c r="W5501" s="274">
        <v>42544</v>
      </c>
      <c r="X5501" s="1001" t="s">
        <v>21475</v>
      </c>
      <c r="Y5501" s="117">
        <f t="shared" si="196"/>
        <v>60564.5</v>
      </c>
      <c r="Z5501" s="276" t="str">
        <f t="shared" si="197"/>
        <v>ООО "Медтехника"</v>
      </c>
      <c r="AA5501" s="276">
        <f t="shared" si="197"/>
        <v>6686079281</v>
      </c>
    </row>
    <row r="5502" spans="1:27" ht="67.5">
      <c r="A5502" s="475" t="s">
        <v>31224</v>
      </c>
      <c r="B5502" s="311" t="s">
        <v>2810</v>
      </c>
      <c r="C5502" s="45" t="s">
        <v>21201</v>
      </c>
      <c r="D5502" s="45" t="s">
        <v>261</v>
      </c>
      <c r="E5502" s="530" t="s">
        <v>21476</v>
      </c>
      <c r="F5502" s="45" t="s">
        <v>7058</v>
      </c>
      <c r="G5502" s="400">
        <v>42513</v>
      </c>
      <c r="H5502" s="45" t="s">
        <v>21477</v>
      </c>
      <c r="I5502" s="45" t="s">
        <v>21478</v>
      </c>
      <c r="J5502" s="276">
        <v>2</v>
      </c>
      <c r="K5502" s="118">
        <v>2</v>
      </c>
      <c r="L5502" s="118">
        <f t="shared" si="193"/>
        <v>0</v>
      </c>
      <c r="M5502" s="117">
        <v>603761.36</v>
      </c>
      <c r="N5502" s="117">
        <v>584456</v>
      </c>
      <c r="O5502" s="117">
        <f t="shared" si="194"/>
        <v>19305.359999999986</v>
      </c>
      <c r="P5502" s="461">
        <f t="shared" si="195"/>
        <v>3.1975149916847918E-2</v>
      </c>
      <c r="Q5502" s="117" t="s">
        <v>21433</v>
      </c>
      <c r="R5502" s="45" t="s">
        <v>21434</v>
      </c>
      <c r="S5502" s="117" t="s">
        <v>21435</v>
      </c>
      <c r="T5502" s="274">
        <v>42529</v>
      </c>
      <c r="U5502" s="117"/>
      <c r="V5502" s="274">
        <v>42542</v>
      </c>
      <c r="W5502" s="274">
        <v>42542</v>
      </c>
      <c r="X5502" s="1001" t="s">
        <v>21479</v>
      </c>
      <c r="Y5502" s="117">
        <f t="shared" si="196"/>
        <v>584456</v>
      </c>
      <c r="Z5502" s="276" t="str">
        <f t="shared" si="197"/>
        <v>ИП Сафронова О.И.</v>
      </c>
      <c r="AA5502" s="276" t="str">
        <f t="shared" si="197"/>
        <v>421206553903</v>
      </c>
    </row>
    <row r="5503" spans="1:27" ht="78.75">
      <c r="A5503" s="475" t="s">
        <v>31225</v>
      </c>
      <c r="B5503" s="311" t="s">
        <v>2810</v>
      </c>
      <c r="C5503" s="45" t="s">
        <v>21201</v>
      </c>
      <c r="D5503" s="45" t="s">
        <v>261</v>
      </c>
      <c r="E5503" s="530" t="s">
        <v>15375</v>
      </c>
      <c r="F5503" s="45" t="s">
        <v>7058</v>
      </c>
      <c r="G5503" s="400">
        <v>42513</v>
      </c>
      <c r="H5503" s="45" t="s">
        <v>21480</v>
      </c>
      <c r="I5503" s="45" t="s">
        <v>21481</v>
      </c>
      <c r="J5503" s="276">
        <v>2</v>
      </c>
      <c r="K5503" s="118">
        <v>2</v>
      </c>
      <c r="L5503" s="118">
        <f t="shared" si="193"/>
        <v>0</v>
      </c>
      <c r="M5503" s="117">
        <v>323944.84999999998</v>
      </c>
      <c r="N5503" s="117">
        <v>205705.17</v>
      </c>
      <c r="O5503" s="117">
        <f t="shared" si="194"/>
        <v>118239.67999999996</v>
      </c>
      <c r="P5503" s="461">
        <f t="shared" si="195"/>
        <v>0.36499941270867547</v>
      </c>
      <c r="Q5503" s="117" t="s">
        <v>19626</v>
      </c>
      <c r="R5503" s="276">
        <v>5408291034</v>
      </c>
      <c r="S5503" s="117" t="s">
        <v>21451</v>
      </c>
      <c r="T5503" s="274">
        <v>42529</v>
      </c>
      <c r="U5503" s="117"/>
      <c r="V5503" s="274">
        <v>42542</v>
      </c>
      <c r="W5503" s="274">
        <v>42542</v>
      </c>
      <c r="X5503" s="1001" t="s">
        <v>21482</v>
      </c>
      <c r="Y5503" s="117">
        <f t="shared" si="196"/>
        <v>205705.17</v>
      </c>
      <c r="Z5503" s="276" t="str">
        <f t="shared" si="197"/>
        <v>ООО "Мастер Фарм"</v>
      </c>
      <c r="AA5503" s="276">
        <f t="shared" si="197"/>
        <v>5408291034</v>
      </c>
    </row>
    <row r="5504" spans="1:27" ht="67.5">
      <c r="A5504" s="475" t="s">
        <v>31226</v>
      </c>
      <c r="B5504" s="311" t="s">
        <v>2810</v>
      </c>
      <c r="C5504" s="45" t="s">
        <v>21201</v>
      </c>
      <c r="D5504" s="45" t="s">
        <v>261</v>
      </c>
      <c r="E5504" s="530" t="s">
        <v>2505</v>
      </c>
      <c r="F5504" s="45" t="s">
        <v>7058</v>
      </c>
      <c r="G5504" s="400">
        <v>42513</v>
      </c>
      <c r="H5504" s="45" t="s">
        <v>21483</v>
      </c>
      <c r="I5504" s="45" t="s">
        <v>19683</v>
      </c>
      <c r="J5504" s="276">
        <v>7</v>
      </c>
      <c r="K5504" s="118">
        <v>7</v>
      </c>
      <c r="L5504" s="118">
        <f t="shared" si="193"/>
        <v>0</v>
      </c>
      <c r="M5504" s="117">
        <v>1625684</v>
      </c>
      <c r="N5504" s="117">
        <v>550000</v>
      </c>
      <c r="O5504" s="117">
        <f t="shared" si="194"/>
        <v>1075684</v>
      </c>
      <c r="P5504" s="461">
        <f t="shared" si="195"/>
        <v>0.6616808678685403</v>
      </c>
      <c r="Q5504" s="117" t="s">
        <v>19688</v>
      </c>
      <c r="R5504" s="276">
        <v>5612088681</v>
      </c>
      <c r="S5504" s="117" t="s">
        <v>21484</v>
      </c>
      <c r="T5504" s="274">
        <v>42529</v>
      </c>
      <c r="U5504" s="117"/>
      <c r="V5504" s="274">
        <v>42542</v>
      </c>
      <c r="W5504" s="274">
        <v>42542</v>
      </c>
      <c r="X5504" s="1001" t="s">
        <v>21485</v>
      </c>
      <c r="Y5504" s="117">
        <f t="shared" si="196"/>
        <v>550000</v>
      </c>
      <c r="Z5504" s="276" t="str">
        <f t="shared" si="197"/>
        <v>ООО «ФК САТИКОМ»</v>
      </c>
      <c r="AA5504" s="276">
        <f t="shared" si="197"/>
        <v>5612088681</v>
      </c>
    </row>
    <row r="5505" spans="1:27" ht="67.5">
      <c r="A5505" s="475" t="s">
        <v>31227</v>
      </c>
      <c r="B5505" s="311" t="s">
        <v>2810</v>
      </c>
      <c r="C5505" s="45" t="s">
        <v>21201</v>
      </c>
      <c r="D5505" s="45" t="s">
        <v>261</v>
      </c>
      <c r="E5505" s="530" t="s">
        <v>21486</v>
      </c>
      <c r="F5505" s="45" t="s">
        <v>7058</v>
      </c>
      <c r="G5505" s="400">
        <v>42513</v>
      </c>
      <c r="H5505" s="45" t="s">
        <v>21487</v>
      </c>
      <c r="I5505" s="45" t="s">
        <v>13339</v>
      </c>
      <c r="J5505" s="276">
        <v>2</v>
      </c>
      <c r="K5505" s="118">
        <v>2</v>
      </c>
      <c r="L5505" s="118">
        <f t="shared" si="193"/>
        <v>0</v>
      </c>
      <c r="M5505" s="117">
        <v>55382.9</v>
      </c>
      <c r="N5505" s="117">
        <v>55105.99</v>
      </c>
      <c r="O5505" s="117">
        <f t="shared" si="194"/>
        <v>276.91000000000349</v>
      </c>
      <c r="P5505" s="461">
        <f t="shared" si="195"/>
        <v>4.9999187474834917E-3</v>
      </c>
      <c r="Q5505" s="117" t="s">
        <v>15901</v>
      </c>
      <c r="R5505" s="276">
        <v>7726311464</v>
      </c>
      <c r="S5505" s="117" t="s">
        <v>21358</v>
      </c>
      <c r="T5505" s="274">
        <v>42529</v>
      </c>
      <c r="U5505" s="117"/>
      <c r="V5505" s="274">
        <v>42542</v>
      </c>
      <c r="W5505" s="274">
        <v>42542</v>
      </c>
      <c r="X5505" s="1001" t="s">
        <v>21488</v>
      </c>
      <c r="Y5505" s="117">
        <f t="shared" si="196"/>
        <v>55105.99</v>
      </c>
      <c r="Z5505" s="276" t="str">
        <f t="shared" si="197"/>
        <v>АО "Р-Фарм"</v>
      </c>
      <c r="AA5505" s="276">
        <f t="shared" si="197"/>
        <v>7726311464</v>
      </c>
    </row>
    <row r="5506" spans="1:27" ht="67.5">
      <c r="A5506" s="475" t="s">
        <v>31228</v>
      </c>
      <c r="B5506" s="311" t="s">
        <v>2810</v>
      </c>
      <c r="C5506" s="45" t="s">
        <v>21201</v>
      </c>
      <c r="D5506" s="45" t="s">
        <v>272</v>
      </c>
      <c r="E5506" s="530" t="s">
        <v>21489</v>
      </c>
      <c r="F5506" s="45" t="s">
        <v>7058</v>
      </c>
      <c r="G5506" s="400">
        <v>42514</v>
      </c>
      <c r="H5506" s="45" t="s">
        <v>21490</v>
      </c>
      <c r="I5506" s="45" t="s">
        <v>13372</v>
      </c>
      <c r="J5506" s="276">
        <v>1</v>
      </c>
      <c r="K5506" s="118">
        <v>1</v>
      </c>
      <c r="L5506" s="118">
        <f t="shared" si="193"/>
        <v>0</v>
      </c>
      <c r="M5506" s="117">
        <v>172176.67</v>
      </c>
      <c r="N5506" s="117">
        <v>172176.67</v>
      </c>
      <c r="O5506" s="117">
        <f t="shared" ref="O5506:O5569" si="198">M5506-N5506</f>
        <v>0</v>
      </c>
      <c r="P5506" s="461">
        <f t="shared" ref="P5506:P5569" si="199">O5506/M5506</f>
        <v>0</v>
      </c>
      <c r="Q5506" s="117" t="s">
        <v>14645</v>
      </c>
      <c r="R5506" s="45" t="s">
        <v>15432</v>
      </c>
      <c r="S5506" s="117" t="s">
        <v>21491</v>
      </c>
      <c r="T5506" s="274">
        <v>42523</v>
      </c>
      <c r="U5506" s="117"/>
      <c r="V5506" s="274">
        <v>42536</v>
      </c>
      <c r="W5506" s="274">
        <v>42536</v>
      </c>
      <c r="X5506" s="1001" t="s">
        <v>21492</v>
      </c>
      <c r="Y5506" s="117">
        <f t="shared" si="196"/>
        <v>172176.67</v>
      </c>
      <c r="Z5506" s="276" t="str">
        <f t="shared" si="197"/>
        <v>ИП Моисеенков Вячеслав Геннадьевич</v>
      </c>
      <c r="AA5506" s="276" t="str">
        <f t="shared" si="197"/>
        <v>420519235992</v>
      </c>
    </row>
    <row r="5507" spans="1:27" ht="135">
      <c r="A5507" s="475" t="s">
        <v>31229</v>
      </c>
      <c r="B5507" s="311" t="s">
        <v>2810</v>
      </c>
      <c r="C5507" s="45" t="s">
        <v>21201</v>
      </c>
      <c r="D5507" s="45" t="s">
        <v>261</v>
      </c>
      <c r="E5507" s="530" t="s">
        <v>2505</v>
      </c>
      <c r="F5507" s="45" t="s">
        <v>7058</v>
      </c>
      <c r="G5507" s="400">
        <v>42516</v>
      </c>
      <c r="H5507" s="45" t="s">
        <v>21493</v>
      </c>
      <c r="I5507" s="45" t="s">
        <v>21494</v>
      </c>
      <c r="J5507" s="276">
        <v>3</v>
      </c>
      <c r="K5507" s="118">
        <v>3</v>
      </c>
      <c r="L5507" s="118">
        <f t="shared" si="193"/>
        <v>0</v>
      </c>
      <c r="M5507" s="117">
        <v>175488.29</v>
      </c>
      <c r="N5507" s="117">
        <v>121964.42</v>
      </c>
      <c r="O5507" s="117">
        <f t="shared" si="198"/>
        <v>53523.87000000001</v>
      </c>
      <c r="P5507" s="461">
        <f t="shared" si="199"/>
        <v>0.30499966692934333</v>
      </c>
      <c r="Q5507" s="117" t="s">
        <v>13623</v>
      </c>
      <c r="R5507" s="276">
        <v>5404356555</v>
      </c>
      <c r="S5507" s="117" t="s">
        <v>21395</v>
      </c>
      <c r="T5507" s="274">
        <v>42531</v>
      </c>
      <c r="U5507" s="117"/>
      <c r="V5507" s="274">
        <v>42545</v>
      </c>
      <c r="W5507" s="274">
        <v>42545</v>
      </c>
      <c r="X5507" s="1001" t="s">
        <v>21495</v>
      </c>
      <c r="Y5507" s="117">
        <f t="shared" si="196"/>
        <v>121964.42</v>
      </c>
      <c r="Z5507" s="276" t="str">
        <f t="shared" si="197"/>
        <v>ООО «Медэкспорт-Северная звезда»</v>
      </c>
      <c r="AA5507" s="276">
        <f t="shared" si="197"/>
        <v>5404356555</v>
      </c>
    </row>
    <row r="5508" spans="1:27" ht="78.75">
      <c r="A5508" s="475" t="s">
        <v>31230</v>
      </c>
      <c r="B5508" s="311" t="s">
        <v>2810</v>
      </c>
      <c r="C5508" s="45" t="s">
        <v>21201</v>
      </c>
      <c r="D5508" s="45" t="s">
        <v>261</v>
      </c>
      <c r="E5508" s="530" t="s">
        <v>2505</v>
      </c>
      <c r="F5508" s="45" t="s">
        <v>7058</v>
      </c>
      <c r="G5508" s="400">
        <v>42517</v>
      </c>
      <c r="H5508" s="45" t="s">
        <v>21496</v>
      </c>
      <c r="I5508" s="45" t="s">
        <v>21497</v>
      </c>
      <c r="J5508" s="276">
        <v>4</v>
      </c>
      <c r="K5508" s="118">
        <v>4</v>
      </c>
      <c r="L5508" s="118">
        <f t="shared" si="193"/>
        <v>0</v>
      </c>
      <c r="M5508" s="117">
        <v>225595.3</v>
      </c>
      <c r="N5508" s="117">
        <v>154692.76</v>
      </c>
      <c r="O5508" s="117">
        <f t="shared" si="198"/>
        <v>70902.539999999979</v>
      </c>
      <c r="P5508" s="461">
        <f t="shared" si="199"/>
        <v>0.3142908562368098</v>
      </c>
      <c r="Q5508" s="117" t="s">
        <v>15901</v>
      </c>
      <c r="R5508" s="276">
        <v>7726311464</v>
      </c>
      <c r="S5508" s="117" t="s">
        <v>21358</v>
      </c>
      <c r="T5508" s="274">
        <v>42536</v>
      </c>
      <c r="U5508" s="117"/>
      <c r="V5508" s="274">
        <v>42549</v>
      </c>
      <c r="W5508" s="274">
        <v>42549</v>
      </c>
      <c r="X5508" s="1001" t="s">
        <v>21498</v>
      </c>
      <c r="Y5508" s="117">
        <f t="shared" si="196"/>
        <v>154692.76</v>
      </c>
      <c r="Z5508" s="276" t="str">
        <f t="shared" si="197"/>
        <v>АО "Р-Фарм"</v>
      </c>
      <c r="AA5508" s="276">
        <f t="shared" si="197"/>
        <v>7726311464</v>
      </c>
    </row>
    <row r="5509" spans="1:27" ht="90">
      <c r="A5509" s="475" t="s">
        <v>31231</v>
      </c>
      <c r="B5509" s="311" t="s">
        <v>2810</v>
      </c>
      <c r="C5509" s="45" t="s">
        <v>21201</v>
      </c>
      <c r="D5509" s="45" t="s">
        <v>261</v>
      </c>
      <c r="E5509" s="530" t="s">
        <v>21486</v>
      </c>
      <c r="F5509" s="45" t="s">
        <v>7058</v>
      </c>
      <c r="G5509" s="400">
        <v>42517</v>
      </c>
      <c r="H5509" s="45" t="s">
        <v>21499</v>
      </c>
      <c r="I5509" s="45" t="s">
        <v>14433</v>
      </c>
      <c r="J5509" s="276">
        <v>3</v>
      </c>
      <c r="K5509" s="118">
        <v>3</v>
      </c>
      <c r="L5509" s="118">
        <f t="shared" si="193"/>
        <v>0</v>
      </c>
      <c r="M5509" s="117">
        <v>54446</v>
      </c>
      <c r="N5509" s="117">
        <v>48451.11</v>
      </c>
      <c r="O5509" s="117">
        <f t="shared" si="198"/>
        <v>5994.8899999999994</v>
      </c>
      <c r="P5509" s="461">
        <f t="shared" si="199"/>
        <v>0.11010707857326524</v>
      </c>
      <c r="Q5509" s="117" t="s">
        <v>2509</v>
      </c>
      <c r="R5509" s="276">
        <v>7724922443</v>
      </c>
      <c r="S5509" s="117" t="s">
        <v>21398</v>
      </c>
      <c r="T5509" s="274">
        <v>42536</v>
      </c>
      <c r="U5509" s="117"/>
      <c r="V5509" s="274">
        <v>42549</v>
      </c>
      <c r="W5509" s="274">
        <v>42549</v>
      </c>
      <c r="X5509" s="1001" t="s">
        <v>21500</v>
      </c>
      <c r="Y5509" s="117">
        <f t="shared" si="196"/>
        <v>48451.11</v>
      </c>
      <c r="Z5509" s="276" t="str">
        <f t="shared" si="197"/>
        <v>ООО "Альбатрос"</v>
      </c>
      <c r="AA5509" s="276">
        <f t="shared" si="197"/>
        <v>7724922443</v>
      </c>
    </row>
    <row r="5510" spans="1:27" ht="90">
      <c r="A5510" s="475" t="s">
        <v>31232</v>
      </c>
      <c r="B5510" s="311" t="s">
        <v>2810</v>
      </c>
      <c r="C5510" s="45" t="s">
        <v>21201</v>
      </c>
      <c r="D5510" s="45" t="s">
        <v>261</v>
      </c>
      <c r="E5510" s="530" t="s">
        <v>21501</v>
      </c>
      <c r="F5510" s="45" t="s">
        <v>7058</v>
      </c>
      <c r="G5510" s="400">
        <v>42520</v>
      </c>
      <c r="H5510" s="45" t="s">
        <v>21502</v>
      </c>
      <c r="I5510" s="45" t="s">
        <v>13876</v>
      </c>
      <c r="J5510" s="276">
        <v>4</v>
      </c>
      <c r="K5510" s="118">
        <v>4</v>
      </c>
      <c r="L5510" s="118">
        <f t="shared" si="193"/>
        <v>0</v>
      </c>
      <c r="M5510" s="117">
        <v>2008242.33</v>
      </c>
      <c r="N5510" s="117">
        <v>883626.81</v>
      </c>
      <c r="O5510" s="117">
        <f t="shared" si="198"/>
        <v>1124615.52</v>
      </c>
      <c r="P5510" s="461">
        <f t="shared" si="199"/>
        <v>0.55999990797923271</v>
      </c>
      <c r="Q5510" s="117" t="s">
        <v>21503</v>
      </c>
      <c r="R5510" s="276">
        <v>4205005416</v>
      </c>
      <c r="S5510" s="117" t="s">
        <v>21504</v>
      </c>
      <c r="T5510" s="274">
        <v>42541</v>
      </c>
      <c r="U5510" s="117"/>
      <c r="V5510" s="274">
        <v>42556</v>
      </c>
      <c r="W5510" s="274">
        <v>42556</v>
      </c>
      <c r="X5510" s="1001" t="s">
        <v>21505</v>
      </c>
      <c r="Y5510" s="117">
        <f>N5510</f>
        <v>883626.81</v>
      </c>
      <c r="Z5510" s="276" t="str">
        <f t="shared" ref="Z5510:AA5524" si="200">Q5510</f>
        <v>ООО "ЕвроСтиль ХХI"</v>
      </c>
      <c r="AA5510" s="276">
        <f t="shared" si="200"/>
        <v>4205005416</v>
      </c>
    </row>
    <row r="5511" spans="1:27" ht="78.75">
      <c r="A5511" s="475" t="s">
        <v>31233</v>
      </c>
      <c r="B5511" s="311" t="s">
        <v>2810</v>
      </c>
      <c r="C5511" s="45" t="s">
        <v>21201</v>
      </c>
      <c r="D5511" s="45" t="s">
        <v>261</v>
      </c>
      <c r="E5511" s="530" t="s">
        <v>15375</v>
      </c>
      <c r="F5511" s="45" t="s">
        <v>7058</v>
      </c>
      <c r="G5511" s="400">
        <v>42521</v>
      </c>
      <c r="H5511" s="45" t="s">
        <v>21506</v>
      </c>
      <c r="I5511" s="45" t="s">
        <v>21507</v>
      </c>
      <c r="J5511" s="276">
        <v>2</v>
      </c>
      <c r="K5511" s="118">
        <v>2</v>
      </c>
      <c r="L5511" s="118">
        <f t="shared" si="193"/>
        <v>0</v>
      </c>
      <c r="M5511" s="117">
        <v>649057.77</v>
      </c>
      <c r="N5511" s="117">
        <v>467321.56</v>
      </c>
      <c r="O5511" s="117">
        <f t="shared" si="198"/>
        <v>181736.21000000002</v>
      </c>
      <c r="P5511" s="461">
        <f t="shared" si="199"/>
        <v>0.28000005299990477</v>
      </c>
      <c r="Q5511" s="117" t="s">
        <v>2384</v>
      </c>
      <c r="R5511" s="45" t="s">
        <v>21508</v>
      </c>
      <c r="S5511" s="117" t="s">
        <v>21509</v>
      </c>
      <c r="T5511" s="274">
        <v>42536</v>
      </c>
      <c r="U5511" s="117"/>
      <c r="V5511" s="274">
        <v>42549</v>
      </c>
      <c r="W5511" s="274">
        <v>42549</v>
      </c>
      <c r="X5511" s="1001" t="s">
        <v>21510</v>
      </c>
      <c r="Y5511" s="117">
        <f>N5511</f>
        <v>467321.56</v>
      </c>
      <c r="Z5511" s="276" t="str">
        <f t="shared" si="200"/>
        <v>ИП Бирюков Д.Н.</v>
      </c>
      <c r="AA5511" s="276" t="str">
        <f t="shared" si="200"/>
        <v>701403220803</v>
      </c>
    </row>
    <row r="5512" spans="1:27" ht="78.75">
      <c r="A5512" s="475" t="s">
        <v>31234</v>
      </c>
      <c r="B5512" s="311" t="s">
        <v>2810</v>
      </c>
      <c r="C5512" s="45" t="s">
        <v>21201</v>
      </c>
      <c r="D5512" s="45" t="s">
        <v>261</v>
      </c>
      <c r="E5512" s="530" t="s">
        <v>21511</v>
      </c>
      <c r="F5512" s="45" t="s">
        <v>7058</v>
      </c>
      <c r="G5512" s="400">
        <v>42521</v>
      </c>
      <c r="H5512" s="45" t="s">
        <v>21512</v>
      </c>
      <c r="I5512" s="45" t="s">
        <v>14354</v>
      </c>
      <c r="J5512" s="276">
        <v>10</v>
      </c>
      <c r="K5512" s="118">
        <v>10</v>
      </c>
      <c r="L5512" s="118">
        <f t="shared" si="193"/>
        <v>0</v>
      </c>
      <c r="M5512" s="117">
        <v>236665</v>
      </c>
      <c r="N5512" s="117">
        <v>55500</v>
      </c>
      <c r="O5512" s="117">
        <f t="shared" si="198"/>
        <v>181165</v>
      </c>
      <c r="P5512" s="461">
        <f t="shared" si="199"/>
        <v>0.76549130627680473</v>
      </c>
      <c r="Q5512" s="117" t="s">
        <v>21513</v>
      </c>
      <c r="R5512" s="276">
        <v>5410784076</v>
      </c>
      <c r="S5512" s="117" t="s">
        <v>21514</v>
      </c>
      <c r="T5512" s="274">
        <v>42538</v>
      </c>
      <c r="U5512" s="117"/>
      <c r="V5512" s="274">
        <v>42551</v>
      </c>
      <c r="W5512" s="274">
        <v>42551</v>
      </c>
      <c r="X5512" s="1001" t="s">
        <v>21515</v>
      </c>
      <c r="Y5512" s="117">
        <f>N5512</f>
        <v>55500</v>
      </c>
      <c r="Z5512" s="276" t="str">
        <f t="shared" si="200"/>
        <v>ООО "ТРЕВИЗ"</v>
      </c>
      <c r="AA5512" s="276">
        <f t="shared" si="200"/>
        <v>5410784076</v>
      </c>
    </row>
    <row r="5513" spans="1:27" ht="101.25">
      <c r="A5513" s="475" t="s">
        <v>31235</v>
      </c>
      <c r="B5513" s="311" t="s">
        <v>2810</v>
      </c>
      <c r="C5513" s="45" t="s">
        <v>21201</v>
      </c>
      <c r="D5513" s="45" t="s">
        <v>261</v>
      </c>
      <c r="E5513" s="530" t="s">
        <v>21516</v>
      </c>
      <c r="F5513" s="45" t="s">
        <v>7058</v>
      </c>
      <c r="G5513" s="400">
        <v>42521</v>
      </c>
      <c r="H5513" s="45" t="s">
        <v>21517</v>
      </c>
      <c r="I5513" s="45" t="s">
        <v>2414</v>
      </c>
      <c r="J5513" s="276">
        <v>2</v>
      </c>
      <c r="K5513" s="118">
        <v>2</v>
      </c>
      <c r="L5513" s="118">
        <f t="shared" si="193"/>
        <v>0</v>
      </c>
      <c r="M5513" s="117">
        <v>10164.42</v>
      </c>
      <c r="N5513" s="117">
        <v>10062</v>
      </c>
      <c r="O5513" s="117">
        <f t="shared" si="198"/>
        <v>102.42000000000007</v>
      </c>
      <c r="P5513" s="461">
        <f t="shared" si="199"/>
        <v>1.0076325063309079E-2</v>
      </c>
      <c r="Q5513" s="117" t="s">
        <v>21518</v>
      </c>
      <c r="R5513" s="276">
        <v>4205262029</v>
      </c>
      <c r="S5513" s="117" t="s">
        <v>21519</v>
      </c>
      <c r="T5513" s="274">
        <v>42537</v>
      </c>
      <c r="U5513" s="117"/>
      <c r="V5513" s="274">
        <v>42550</v>
      </c>
      <c r="W5513" s="274">
        <v>42550</v>
      </c>
      <c r="X5513" s="1002" t="s">
        <v>21520</v>
      </c>
      <c r="Y5513" s="117">
        <f>N5513</f>
        <v>10062</v>
      </c>
      <c r="Z5513" s="276" t="str">
        <f t="shared" si="200"/>
        <v>ООО "Система ПРО"</v>
      </c>
      <c r="AA5513" s="276">
        <f t="shared" si="200"/>
        <v>4205262029</v>
      </c>
    </row>
    <row r="5514" spans="1:27" ht="67.5">
      <c r="A5514" s="475" t="s">
        <v>31236</v>
      </c>
      <c r="B5514" s="311" t="s">
        <v>2810</v>
      </c>
      <c r="C5514" s="45" t="s">
        <v>21201</v>
      </c>
      <c r="D5514" s="45" t="s">
        <v>261</v>
      </c>
      <c r="E5514" s="530" t="s">
        <v>21521</v>
      </c>
      <c r="F5514" s="45" t="s">
        <v>7058</v>
      </c>
      <c r="G5514" s="400">
        <v>42535</v>
      </c>
      <c r="H5514" s="45" t="s">
        <v>21522</v>
      </c>
      <c r="I5514" s="45" t="s">
        <v>16311</v>
      </c>
      <c r="J5514" s="276">
        <v>3</v>
      </c>
      <c r="K5514" s="118">
        <v>3</v>
      </c>
      <c r="L5514" s="118">
        <f t="shared" si="193"/>
        <v>0</v>
      </c>
      <c r="M5514" s="117">
        <v>432000</v>
      </c>
      <c r="N5514" s="117">
        <v>240560</v>
      </c>
      <c r="O5514" s="117">
        <f t="shared" si="198"/>
        <v>191440</v>
      </c>
      <c r="P5514" s="461">
        <f t="shared" si="199"/>
        <v>0.44314814814814812</v>
      </c>
      <c r="Q5514" s="117" t="s">
        <v>3012</v>
      </c>
      <c r="R5514" s="276">
        <v>4221017810</v>
      </c>
      <c r="S5514" s="117" t="s">
        <v>21523</v>
      </c>
      <c r="T5514" s="274">
        <v>42549</v>
      </c>
      <c r="U5514" s="117"/>
      <c r="V5514" s="274">
        <v>42563</v>
      </c>
      <c r="W5514" s="274">
        <v>42563</v>
      </c>
      <c r="X5514" s="1003" t="s">
        <v>21524</v>
      </c>
      <c r="Y5514" s="117">
        <f t="shared" ref="Y5514:Y5577" si="201">N5514</f>
        <v>240560</v>
      </c>
      <c r="Z5514" s="276" t="str">
        <f t="shared" si="200"/>
        <v>ООО "Дезинфекция"</v>
      </c>
      <c r="AA5514" s="276">
        <f t="shared" si="200"/>
        <v>4221017810</v>
      </c>
    </row>
    <row r="5515" spans="1:27" ht="67.5">
      <c r="A5515" s="475" t="s">
        <v>31237</v>
      </c>
      <c r="B5515" s="311" t="s">
        <v>2810</v>
      </c>
      <c r="C5515" s="45" t="s">
        <v>21201</v>
      </c>
      <c r="D5515" s="45" t="s">
        <v>272</v>
      </c>
      <c r="E5515" s="530" t="s">
        <v>21525</v>
      </c>
      <c r="F5515" s="45" t="s">
        <v>7058</v>
      </c>
      <c r="G5515" s="400">
        <v>42541</v>
      </c>
      <c r="H5515" s="45" t="s">
        <v>21526</v>
      </c>
      <c r="I5515" s="45" t="s">
        <v>717</v>
      </c>
      <c r="J5515" s="276">
        <v>1</v>
      </c>
      <c r="K5515" s="118">
        <v>1</v>
      </c>
      <c r="L5515" s="118">
        <f t="shared" si="193"/>
        <v>0</v>
      </c>
      <c r="M5515" s="117">
        <v>413055.6</v>
      </c>
      <c r="N5515" s="117">
        <v>413055.6</v>
      </c>
      <c r="O5515" s="117">
        <f t="shared" si="198"/>
        <v>0</v>
      </c>
      <c r="P5515" s="461">
        <f t="shared" si="199"/>
        <v>0</v>
      </c>
      <c r="Q5515" s="117" t="s">
        <v>21527</v>
      </c>
      <c r="R5515" s="276">
        <v>4217066420</v>
      </c>
      <c r="S5515" s="117" t="s">
        <v>21528</v>
      </c>
      <c r="T5515" s="274">
        <v>42551</v>
      </c>
      <c r="U5515" s="117"/>
      <c r="V5515" s="274">
        <v>42564</v>
      </c>
      <c r="W5515" s="274">
        <v>42564</v>
      </c>
      <c r="X5515" s="1004" t="s">
        <v>21529</v>
      </c>
      <c r="Y5515" s="117">
        <f t="shared" si="201"/>
        <v>413055.6</v>
      </c>
      <c r="Z5515" s="276" t="str">
        <f t="shared" si="200"/>
        <v>МКП "Дороги Новокузнецка"</v>
      </c>
      <c r="AA5515" s="276">
        <f t="shared" si="200"/>
        <v>4217066420</v>
      </c>
    </row>
    <row r="5516" spans="1:27" ht="123.75">
      <c r="A5516" s="475" t="s">
        <v>31238</v>
      </c>
      <c r="B5516" s="311" t="s">
        <v>2810</v>
      </c>
      <c r="C5516" s="45" t="s">
        <v>21201</v>
      </c>
      <c r="D5516" s="45" t="s">
        <v>261</v>
      </c>
      <c r="E5516" s="530" t="s">
        <v>21530</v>
      </c>
      <c r="F5516" s="45" t="s">
        <v>7058</v>
      </c>
      <c r="G5516" s="400">
        <v>42542</v>
      </c>
      <c r="H5516" s="45" t="s">
        <v>21531</v>
      </c>
      <c r="I5516" s="45" t="s">
        <v>19286</v>
      </c>
      <c r="J5516" s="276">
        <v>2</v>
      </c>
      <c r="K5516" s="118">
        <v>2</v>
      </c>
      <c r="L5516" s="118">
        <f t="shared" si="193"/>
        <v>0</v>
      </c>
      <c r="M5516" s="117">
        <v>252000</v>
      </c>
      <c r="N5516" s="117">
        <v>125000</v>
      </c>
      <c r="O5516" s="117">
        <f t="shared" si="198"/>
        <v>127000</v>
      </c>
      <c r="P5516" s="461">
        <f t="shared" si="199"/>
        <v>0.50396825396825395</v>
      </c>
      <c r="Q5516" s="117" t="s">
        <v>21532</v>
      </c>
      <c r="R5516" s="276">
        <v>4221029502</v>
      </c>
      <c r="S5516" s="117" t="s">
        <v>21533</v>
      </c>
      <c r="T5516" s="274">
        <v>42557</v>
      </c>
      <c r="U5516" s="117"/>
      <c r="V5516" s="274">
        <v>42570</v>
      </c>
      <c r="W5516" s="274">
        <v>42570</v>
      </c>
      <c r="X5516" s="1003" t="s">
        <v>21529</v>
      </c>
      <c r="Y5516" s="117">
        <f t="shared" si="201"/>
        <v>125000</v>
      </c>
      <c r="Z5516" s="276" t="str">
        <f t="shared" si="200"/>
        <v>ООО "Эталон плюс"</v>
      </c>
      <c r="AA5516" s="276">
        <f t="shared" si="200"/>
        <v>4221029502</v>
      </c>
    </row>
    <row r="5517" spans="1:27" ht="90">
      <c r="A5517" s="475" t="s">
        <v>31239</v>
      </c>
      <c r="B5517" s="311" t="s">
        <v>2810</v>
      </c>
      <c r="C5517" s="45" t="s">
        <v>21201</v>
      </c>
      <c r="D5517" s="45" t="s">
        <v>261</v>
      </c>
      <c r="E5517" s="530" t="s">
        <v>21534</v>
      </c>
      <c r="F5517" s="45" t="s">
        <v>7058</v>
      </c>
      <c r="G5517" s="400">
        <v>42542</v>
      </c>
      <c r="H5517" s="45" t="s">
        <v>21535</v>
      </c>
      <c r="I5517" s="45" t="s">
        <v>13355</v>
      </c>
      <c r="J5517" s="276">
        <v>3</v>
      </c>
      <c r="K5517" s="118">
        <v>3</v>
      </c>
      <c r="L5517" s="118">
        <f t="shared" si="193"/>
        <v>0</v>
      </c>
      <c r="M5517" s="117">
        <v>295645.05</v>
      </c>
      <c r="N5517" s="117">
        <v>295645.05</v>
      </c>
      <c r="O5517" s="117">
        <f t="shared" si="198"/>
        <v>0</v>
      </c>
      <c r="P5517" s="461">
        <f t="shared" si="199"/>
        <v>0</v>
      </c>
      <c r="Q5517" s="117" t="s">
        <v>21428</v>
      </c>
      <c r="R5517" s="276">
        <v>4205245369</v>
      </c>
      <c r="S5517" s="117" t="s">
        <v>21536</v>
      </c>
      <c r="T5517" s="274">
        <v>42556</v>
      </c>
      <c r="U5517" s="117"/>
      <c r="V5517" s="274">
        <v>42570</v>
      </c>
      <c r="W5517" s="274">
        <v>42571</v>
      </c>
      <c r="X5517" s="1003" t="s">
        <v>21537</v>
      </c>
      <c r="Y5517" s="117">
        <f t="shared" si="201"/>
        <v>295645.05</v>
      </c>
      <c r="Z5517" s="276" t="str">
        <f t="shared" si="200"/>
        <v>ООО "Зибра Медикал"</v>
      </c>
      <c r="AA5517" s="276">
        <f t="shared" si="200"/>
        <v>4205245369</v>
      </c>
    </row>
    <row r="5518" spans="1:27" ht="90">
      <c r="A5518" s="475" t="s">
        <v>31240</v>
      </c>
      <c r="B5518" s="311" t="s">
        <v>2810</v>
      </c>
      <c r="C5518" s="45" t="s">
        <v>21201</v>
      </c>
      <c r="D5518" s="45" t="s">
        <v>261</v>
      </c>
      <c r="E5518" s="530" t="s">
        <v>21538</v>
      </c>
      <c r="F5518" s="45" t="s">
        <v>7058</v>
      </c>
      <c r="G5518" s="400">
        <v>42545</v>
      </c>
      <c r="H5518" s="45" t="s">
        <v>21539</v>
      </c>
      <c r="I5518" s="45" t="s">
        <v>21540</v>
      </c>
      <c r="J5518" s="276">
        <v>11</v>
      </c>
      <c r="K5518" s="118">
        <v>11</v>
      </c>
      <c r="L5518" s="118">
        <f t="shared" si="193"/>
        <v>0</v>
      </c>
      <c r="M5518" s="117">
        <v>550287.19999999995</v>
      </c>
      <c r="N5518" s="117">
        <v>313884</v>
      </c>
      <c r="O5518" s="117">
        <f t="shared" si="198"/>
        <v>236403.19999999995</v>
      </c>
      <c r="P5518" s="461">
        <f t="shared" si="199"/>
        <v>0.4295996708627785</v>
      </c>
      <c r="Q5518" s="117" t="s">
        <v>21541</v>
      </c>
      <c r="R5518" s="276">
        <v>5402553780</v>
      </c>
      <c r="S5518" s="117" t="s">
        <v>21542</v>
      </c>
      <c r="T5518" s="274">
        <v>42564</v>
      </c>
      <c r="U5518" s="117"/>
      <c r="V5518" s="274">
        <v>42577</v>
      </c>
      <c r="W5518" s="274">
        <v>42579</v>
      </c>
      <c r="X5518" s="1003" t="s">
        <v>21543</v>
      </c>
      <c r="Y5518" s="117">
        <f t="shared" si="201"/>
        <v>313884</v>
      </c>
      <c r="Z5518" s="276" t="str">
        <f t="shared" si="200"/>
        <v>ООО «ПромСнабЛогистик плюс»</v>
      </c>
      <c r="AA5518" s="276">
        <f t="shared" si="200"/>
        <v>5402553780</v>
      </c>
    </row>
    <row r="5519" spans="1:27" ht="78.75">
      <c r="A5519" s="475" t="s">
        <v>31241</v>
      </c>
      <c r="B5519" s="311" t="s">
        <v>2810</v>
      </c>
      <c r="C5519" s="45" t="s">
        <v>21201</v>
      </c>
      <c r="D5519" s="45" t="s">
        <v>261</v>
      </c>
      <c r="E5519" s="530" t="s">
        <v>21544</v>
      </c>
      <c r="F5519" s="45" t="s">
        <v>7058</v>
      </c>
      <c r="G5519" s="400">
        <v>42548</v>
      </c>
      <c r="H5519" s="45" t="s">
        <v>21545</v>
      </c>
      <c r="I5519" s="45" t="s">
        <v>21546</v>
      </c>
      <c r="J5519" s="276">
        <v>2</v>
      </c>
      <c r="K5519" s="118">
        <v>2</v>
      </c>
      <c r="L5519" s="118">
        <f t="shared" si="193"/>
        <v>0</v>
      </c>
      <c r="M5519" s="117">
        <v>2165359.92</v>
      </c>
      <c r="N5519" s="117">
        <v>2143706</v>
      </c>
      <c r="O5519" s="117">
        <f t="shared" si="198"/>
        <v>21653.919999999925</v>
      </c>
      <c r="P5519" s="461">
        <f t="shared" si="199"/>
        <v>1.0000148150890282E-2</v>
      </c>
      <c r="Q5519" s="117" t="s">
        <v>13696</v>
      </c>
      <c r="R5519" s="276">
        <v>4253034230</v>
      </c>
      <c r="S5519" s="117" t="s">
        <v>21547</v>
      </c>
      <c r="T5519" s="274">
        <v>42564</v>
      </c>
      <c r="U5519" s="117"/>
      <c r="V5519" s="274">
        <v>42577</v>
      </c>
      <c r="W5519" s="274">
        <v>42579</v>
      </c>
      <c r="X5519" s="1003" t="s">
        <v>21548</v>
      </c>
      <c r="Y5519" s="117">
        <f t="shared" si="201"/>
        <v>2143706</v>
      </c>
      <c r="Z5519" s="276" t="str">
        <f t="shared" si="200"/>
        <v>ООО «Сибмед-Сервис»</v>
      </c>
      <c r="AA5519" s="276">
        <f t="shared" si="200"/>
        <v>4253034230</v>
      </c>
    </row>
    <row r="5520" spans="1:27" ht="67.5">
      <c r="A5520" s="475" t="s">
        <v>31242</v>
      </c>
      <c r="B5520" s="311" t="s">
        <v>2810</v>
      </c>
      <c r="C5520" s="45" t="s">
        <v>21201</v>
      </c>
      <c r="D5520" s="45" t="s">
        <v>272</v>
      </c>
      <c r="E5520" s="530" t="s">
        <v>21549</v>
      </c>
      <c r="F5520" s="45" t="s">
        <v>7058</v>
      </c>
      <c r="G5520" s="400">
        <v>42548</v>
      </c>
      <c r="H5520" s="45" t="s">
        <v>21550</v>
      </c>
      <c r="I5520" s="45" t="s">
        <v>21551</v>
      </c>
      <c r="J5520" s="276">
        <v>1</v>
      </c>
      <c r="K5520" s="118">
        <v>1</v>
      </c>
      <c r="L5520" s="118">
        <f t="shared" si="193"/>
        <v>0</v>
      </c>
      <c r="M5520" s="117">
        <v>16200</v>
      </c>
      <c r="N5520" s="117">
        <v>16200</v>
      </c>
      <c r="O5520" s="117">
        <f t="shared" si="198"/>
        <v>0</v>
      </c>
      <c r="P5520" s="461">
        <f t="shared" si="199"/>
        <v>0</v>
      </c>
      <c r="Q5520" s="117" t="s">
        <v>21552</v>
      </c>
      <c r="R5520" s="276">
        <v>6154140263</v>
      </c>
      <c r="S5520" s="117" t="s">
        <v>21553</v>
      </c>
      <c r="T5520" s="274">
        <v>42557</v>
      </c>
      <c r="U5520" s="117"/>
      <c r="V5520" s="274">
        <v>42570</v>
      </c>
      <c r="W5520" s="274">
        <v>42571</v>
      </c>
      <c r="X5520" s="1003" t="s">
        <v>21554</v>
      </c>
      <c r="Y5520" s="117">
        <f t="shared" si="201"/>
        <v>16200</v>
      </c>
      <c r="Z5520" s="276" t="str">
        <f t="shared" si="200"/>
        <v>ООО "Эверест"</v>
      </c>
      <c r="AA5520" s="276">
        <f t="shared" si="200"/>
        <v>6154140263</v>
      </c>
    </row>
    <row r="5521" spans="1:27" ht="67.5">
      <c r="A5521" s="475" t="s">
        <v>31243</v>
      </c>
      <c r="B5521" s="311" t="s">
        <v>2810</v>
      </c>
      <c r="C5521" s="45" t="s">
        <v>21201</v>
      </c>
      <c r="D5521" s="45" t="s">
        <v>261</v>
      </c>
      <c r="E5521" s="530" t="s">
        <v>21486</v>
      </c>
      <c r="F5521" s="45" t="s">
        <v>7058</v>
      </c>
      <c r="G5521" s="400">
        <v>42566</v>
      </c>
      <c r="H5521" s="45" t="s">
        <v>21555</v>
      </c>
      <c r="I5521" s="45" t="s">
        <v>13344</v>
      </c>
      <c r="J5521" s="276">
        <v>3</v>
      </c>
      <c r="K5521" s="118">
        <v>2</v>
      </c>
      <c r="L5521" s="118">
        <f t="shared" si="193"/>
        <v>1</v>
      </c>
      <c r="M5521" s="117">
        <v>357600</v>
      </c>
      <c r="N5521" s="117">
        <v>320052</v>
      </c>
      <c r="O5521" s="117">
        <f t="shared" si="198"/>
        <v>37548</v>
      </c>
      <c r="P5521" s="461">
        <f t="shared" si="199"/>
        <v>0.105</v>
      </c>
      <c r="Q5521" s="117" t="s">
        <v>21324</v>
      </c>
      <c r="R5521" s="276">
        <v>4205141828</v>
      </c>
      <c r="S5521" s="117" t="s">
        <v>21556</v>
      </c>
      <c r="T5521" s="274">
        <v>42584</v>
      </c>
      <c r="U5521" s="117"/>
      <c r="V5521" s="274">
        <v>42598</v>
      </c>
      <c r="W5521" s="274">
        <v>42598</v>
      </c>
      <c r="X5521" s="1003" t="s">
        <v>21557</v>
      </c>
      <c r="Y5521" s="117">
        <f t="shared" si="201"/>
        <v>320052</v>
      </c>
      <c r="Z5521" s="276" t="str">
        <f t="shared" si="200"/>
        <v>ООО «ФАРГО»</v>
      </c>
      <c r="AA5521" s="276">
        <f t="shared" si="200"/>
        <v>4205141828</v>
      </c>
    </row>
    <row r="5522" spans="1:27" ht="101.25">
      <c r="A5522" s="475" t="s">
        <v>31244</v>
      </c>
      <c r="B5522" s="311" t="s">
        <v>2810</v>
      </c>
      <c r="C5522" s="45" t="s">
        <v>21201</v>
      </c>
      <c r="D5522" s="45" t="s">
        <v>261</v>
      </c>
      <c r="E5522" s="530" t="s">
        <v>2505</v>
      </c>
      <c r="F5522" s="45" t="s">
        <v>7058</v>
      </c>
      <c r="G5522" s="400">
        <v>42566</v>
      </c>
      <c r="H5522" s="45" t="s">
        <v>21558</v>
      </c>
      <c r="I5522" s="45" t="s">
        <v>21559</v>
      </c>
      <c r="J5522" s="276">
        <v>3</v>
      </c>
      <c r="K5522" s="118">
        <v>3</v>
      </c>
      <c r="L5522" s="118">
        <f t="shared" si="193"/>
        <v>0</v>
      </c>
      <c r="M5522" s="117">
        <v>600330</v>
      </c>
      <c r="N5522" s="117">
        <v>483265.65</v>
      </c>
      <c r="O5522" s="117">
        <f t="shared" si="198"/>
        <v>117064.34999999998</v>
      </c>
      <c r="P5522" s="461">
        <f t="shared" si="199"/>
        <v>0.19499999999999995</v>
      </c>
      <c r="Q5522" s="117" t="s">
        <v>13735</v>
      </c>
      <c r="R5522" s="276">
        <v>2540203506</v>
      </c>
      <c r="S5522" s="117" t="s">
        <v>21560</v>
      </c>
      <c r="T5522" s="274">
        <v>42584</v>
      </c>
      <c r="U5522" s="117"/>
      <c r="V5522" s="274">
        <v>42598</v>
      </c>
      <c r="W5522" s="274">
        <v>42598</v>
      </c>
      <c r="X5522" s="1003" t="s">
        <v>21561</v>
      </c>
      <c r="Y5522" s="117">
        <f t="shared" si="201"/>
        <v>483265.65</v>
      </c>
      <c r="Z5522" s="276" t="str">
        <f t="shared" si="200"/>
        <v>ООО «Йотта-Фарм»</v>
      </c>
      <c r="AA5522" s="276">
        <f t="shared" si="200"/>
        <v>2540203506</v>
      </c>
    </row>
    <row r="5523" spans="1:27" ht="112.5">
      <c r="A5523" s="475" t="s">
        <v>31245</v>
      </c>
      <c r="B5523" s="311" t="s">
        <v>2810</v>
      </c>
      <c r="C5523" s="45" t="s">
        <v>21201</v>
      </c>
      <c r="D5523" s="45" t="s">
        <v>261</v>
      </c>
      <c r="E5523" s="530" t="s">
        <v>21486</v>
      </c>
      <c r="F5523" s="45" t="s">
        <v>7058</v>
      </c>
      <c r="G5523" s="400">
        <v>42566</v>
      </c>
      <c r="H5523" s="45" t="s">
        <v>21562</v>
      </c>
      <c r="I5523" s="45" t="s">
        <v>21563</v>
      </c>
      <c r="J5523" s="276">
        <v>2</v>
      </c>
      <c r="K5523" s="118">
        <v>2</v>
      </c>
      <c r="L5523" s="118">
        <f t="shared" si="193"/>
        <v>0</v>
      </c>
      <c r="M5523" s="117">
        <v>812878.9</v>
      </c>
      <c r="N5523" s="117">
        <v>688400</v>
      </c>
      <c r="O5523" s="117">
        <f t="shared" si="198"/>
        <v>124478.90000000002</v>
      </c>
      <c r="P5523" s="461">
        <f t="shared" si="199"/>
        <v>0.15313338801142459</v>
      </c>
      <c r="Q5523" s="117" t="s">
        <v>13881</v>
      </c>
      <c r="R5523" s="276">
        <v>5408130693</v>
      </c>
      <c r="S5523" s="117" t="s">
        <v>21379</v>
      </c>
      <c r="T5523" s="274">
        <v>42584</v>
      </c>
      <c r="U5523" s="117"/>
      <c r="V5523" s="274">
        <v>42598</v>
      </c>
      <c r="W5523" s="274">
        <v>42598</v>
      </c>
      <c r="X5523" s="1003" t="s">
        <v>21564</v>
      </c>
      <c r="Y5523" s="117">
        <f t="shared" si="201"/>
        <v>688400</v>
      </c>
      <c r="Z5523" s="276" t="str">
        <f t="shared" si="200"/>
        <v>АО "НПК "Катрен"</v>
      </c>
      <c r="AA5523" s="276">
        <f t="shared" si="200"/>
        <v>5408130693</v>
      </c>
    </row>
    <row r="5524" spans="1:27" ht="78.75">
      <c r="A5524" s="475" t="s">
        <v>31246</v>
      </c>
      <c r="B5524" s="311" t="s">
        <v>2810</v>
      </c>
      <c r="C5524" s="45" t="s">
        <v>21201</v>
      </c>
      <c r="D5524" s="45" t="s">
        <v>261</v>
      </c>
      <c r="E5524" s="530" t="s">
        <v>21565</v>
      </c>
      <c r="F5524" s="45" t="s">
        <v>7058</v>
      </c>
      <c r="G5524" s="400">
        <v>42569</v>
      </c>
      <c r="H5524" s="45" t="s">
        <v>21566</v>
      </c>
      <c r="I5524" s="45" t="s">
        <v>15892</v>
      </c>
      <c r="J5524" s="276">
        <v>7</v>
      </c>
      <c r="K5524" s="118">
        <v>7</v>
      </c>
      <c r="L5524" s="118">
        <f t="shared" si="193"/>
        <v>0</v>
      </c>
      <c r="M5524" s="117">
        <v>449343.96</v>
      </c>
      <c r="N5524" s="117">
        <v>45753.279999999999</v>
      </c>
      <c r="O5524" s="117">
        <f t="shared" si="198"/>
        <v>403590.68000000005</v>
      </c>
      <c r="P5524" s="461">
        <f t="shared" si="199"/>
        <v>0.89817760096296839</v>
      </c>
      <c r="Q5524" s="117" t="s">
        <v>15008</v>
      </c>
      <c r="R5524" s="276">
        <v>4205209843</v>
      </c>
      <c r="S5524" s="117" t="s">
        <v>21567</v>
      </c>
      <c r="T5524" s="274">
        <v>42585</v>
      </c>
      <c r="U5524" s="117"/>
      <c r="V5524" s="274">
        <v>42598</v>
      </c>
      <c r="W5524" s="274">
        <v>42598</v>
      </c>
      <c r="X5524" s="1003" t="s">
        <v>21568</v>
      </c>
      <c r="Y5524" s="117">
        <f t="shared" si="201"/>
        <v>45753.279999999999</v>
      </c>
      <c r="Z5524" s="276" t="str">
        <f t="shared" si="200"/>
        <v>ООО «Фортуна Плюс»</v>
      </c>
      <c r="AA5524" s="276">
        <f t="shared" si="200"/>
        <v>4205209843</v>
      </c>
    </row>
    <row r="5525" spans="1:27" ht="78.75">
      <c r="A5525" s="475" t="s">
        <v>31247</v>
      </c>
      <c r="B5525" s="311" t="s">
        <v>2810</v>
      </c>
      <c r="C5525" s="45" t="s">
        <v>21201</v>
      </c>
      <c r="D5525" s="45" t="s">
        <v>261</v>
      </c>
      <c r="E5525" s="530" t="s">
        <v>2381</v>
      </c>
      <c r="F5525" s="45" t="s">
        <v>7058</v>
      </c>
      <c r="G5525" s="400">
        <v>42570</v>
      </c>
      <c r="H5525" s="45" t="s">
        <v>21569</v>
      </c>
      <c r="I5525" s="45" t="s">
        <v>13851</v>
      </c>
      <c r="J5525" s="276">
        <v>3</v>
      </c>
      <c r="K5525" s="118">
        <v>3</v>
      </c>
      <c r="L5525" s="118">
        <f t="shared" si="193"/>
        <v>0</v>
      </c>
      <c r="M5525" s="117">
        <v>296127.96000000002</v>
      </c>
      <c r="N5525" s="117">
        <v>207289.56</v>
      </c>
      <c r="O5525" s="117">
        <f t="shared" si="198"/>
        <v>88838.400000000023</v>
      </c>
      <c r="P5525" s="461">
        <f t="shared" si="199"/>
        <v>0.30000004052302259</v>
      </c>
      <c r="Q5525" s="117" t="s">
        <v>21417</v>
      </c>
      <c r="R5525" s="276">
        <v>4205263632</v>
      </c>
      <c r="S5525" s="117" t="s">
        <v>21418</v>
      </c>
      <c r="T5525" s="274">
        <v>42585</v>
      </c>
      <c r="U5525" s="117"/>
      <c r="V5525" s="274">
        <v>42599</v>
      </c>
      <c r="W5525" s="274">
        <v>42599</v>
      </c>
      <c r="X5525" s="1003" t="s">
        <v>21570</v>
      </c>
      <c r="Y5525" s="117">
        <f t="shared" si="201"/>
        <v>207289.56</v>
      </c>
      <c r="Z5525" s="276" t="str">
        <f>Q5525</f>
        <v>ООО "Промтерра"</v>
      </c>
      <c r="AA5525" s="276">
        <f>R5525</f>
        <v>4205263632</v>
      </c>
    </row>
    <row r="5526" spans="1:27" ht="78.75">
      <c r="A5526" s="475" t="s">
        <v>31248</v>
      </c>
      <c r="B5526" s="311" t="s">
        <v>2810</v>
      </c>
      <c r="C5526" s="45" t="s">
        <v>21201</v>
      </c>
      <c r="D5526" s="45" t="s">
        <v>272</v>
      </c>
      <c r="E5526" s="530" t="s">
        <v>21571</v>
      </c>
      <c r="F5526" s="45" t="s">
        <v>7058</v>
      </c>
      <c r="G5526" s="400">
        <v>42571</v>
      </c>
      <c r="H5526" s="45" t="s">
        <v>21572</v>
      </c>
      <c r="I5526" s="45" t="s">
        <v>13366</v>
      </c>
      <c r="J5526" s="276">
        <v>1</v>
      </c>
      <c r="K5526" s="118">
        <v>1</v>
      </c>
      <c r="L5526" s="118">
        <f t="shared" si="193"/>
        <v>0</v>
      </c>
      <c r="M5526" s="117">
        <v>10200</v>
      </c>
      <c r="N5526" s="117">
        <v>10200</v>
      </c>
      <c r="O5526" s="117">
        <f t="shared" si="198"/>
        <v>0</v>
      </c>
      <c r="P5526" s="461">
        <f t="shared" si="199"/>
        <v>0</v>
      </c>
      <c r="Q5526" s="117" t="s">
        <v>19626</v>
      </c>
      <c r="R5526" s="276">
        <v>5408291034</v>
      </c>
      <c r="S5526" s="117" t="s">
        <v>21451</v>
      </c>
      <c r="T5526" s="274">
        <v>42583</v>
      </c>
      <c r="U5526" s="117"/>
      <c r="V5526" s="274">
        <v>42598</v>
      </c>
      <c r="W5526" s="274">
        <v>42598</v>
      </c>
      <c r="X5526" s="1003" t="s">
        <v>21573</v>
      </c>
      <c r="Y5526" s="117">
        <f t="shared" si="201"/>
        <v>10200</v>
      </c>
      <c r="Z5526" s="276" t="str">
        <f>Q5526</f>
        <v>ООО "Мастер Фарм"</v>
      </c>
      <c r="AA5526" s="276">
        <f>R5526</f>
        <v>5408291034</v>
      </c>
    </row>
    <row r="5527" spans="1:27" ht="67.5">
      <c r="A5527" s="475" t="s">
        <v>31249</v>
      </c>
      <c r="B5527" s="311" t="s">
        <v>2810</v>
      </c>
      <c r="C5527" s="45" t="s">
        <v>21201</v>
      </c>
      <c r="D5527" s="45" t="s">
        <v>261</v>
      </c>
      <c r="E5527" s="530" t="s">
        <v>21544</v>
      </c>
      <c r="F5527" s="45" t="s">
        <v>7058</v>
      </c>
      <c r="G5527" s="400">
        <v>42606</v>
      </c>
      <c r="H5527" s="45" t="s">
        <v>21574</v>
      </c>
      <c r="I5527" s="45" t="s">
        <v>21546</v>
      </c>
      <c r="J5527" s="276">
        <v>2</v>
      </c>
      <c r="K5527" s="118">
        <v>2</v>
      </c>
      <c r="L5527" s="118">
        <f t="shared" ref="L5527:L5589" si="202">J5527-K5527</f>
        <v>0</v>
      </c>
      <c r="M5527" s="117">
        <v>3979440.96</v>
      </c>
      <c r="N5527" s="117">
        <v>3899850</v>
      </c>
      <c r="O5527" s="117">
        <f t="shared" si="198"/>
        <v>79590.959999999963</v>
      </c>
      <c r="P5527" s="461">
        <f t="shared" si="199"/>
        <v>2.0000537965011035E-2</v>
      </c>
      <c r="Q5527" s="117" t="s">
        <v>21348</v>
      </c>
      <c r="R5527" s="276">
        <v>5404491642</v>
      </c>
      <c r="S5527" s="117" t="s">
        <v>21349</v>
      </c>
      <c r="T5527" s="274">
        <v>42654</v>
      </c>
      <c r="U5527" s="414"/>
      <c r="V5527" s="274">
        <v>42668</v>
      </c>
      <c r="W5527" s="274">
        <v>42668</v>
      </c>
      <c r="X5527" s="1003" t="s">
        <v>21575</v>
      </c>
      <c r="Y5527" s="117">
        <f t="shared" si="201"/>
        <v>3899850</v>
      </c>
      <c r="Z5527" s="276" t="str">
        <f t="shared" ref="Z5527:AA5589" si="203">Q5527</f>
        <v>ООО "БИОЭФФЕКТ"</v>
      </c>
      <c r="AA5527" s="276">
        <f t="shared" si="203"/>
        <v>5404491642</v>
      </c>
    </row>
    <row r="5528" spans="1:27" ht="56.25">
      <c r="A5528" s="475" t="s">
        <v>31250</v>
      </c>
      <c r="B5528" s="311" t="s">
        <v>2810</v>
      </c>
      <c r="C5528" s="45" t="s">
        <v>21201</v>
      </c>
      <c r="D5528" s="45" t="s">
        <v>261</v>
      </c>
      <c r="E5528" s="530" t="s">
        <v>21576</v>
      </c>
      <c r="F5528" s="45" t="s">
        <v>7058</v>
      </c>
      <c r="G5528" s="400">
        <v>42660</v>
      </c>
      <c r="H5528" s="45" t="s">
        <v>21577</v>
      </c>
      <c r="I5528" s="45" t="s">
        <v>1189</v>
      </c>
      <c r="J5528" s="276">
        <v>6</v>
      </c>
      <c r="K5528" s="118">
        <v>6</v>
      </c>
      <c r="L5528" s="118">
        <f t="shared" si="202"/>
        <v>0</v>
      </c>
      <c r="M5528" s="117">
        <v>480000</v>
      </c>
      <c r="N5528" s="117">
        <v>102100</v>
      </c>
      <c r="O5528" s="117">
        <f t="shared" si="198"/>
        <v>377900</v>
      </c>
      <c r="P5528" s="461">
        <f t="shared" si="199"/>
        <v>0.78729166666666661</v>
      </c>
      <c r="Q5528" s="117" t="s">
        <v>21578</v>
      </c>
      <c r="R5528" s="276">
        <v>4230009534</v>
      </c>
      <c r="S5528" s="117" t="s">
        <v>21579</v>
      </c>
      <c r="T5528" s="274">
        <v>42676</v>
      </c>
      <c r="U5528" s="414"/>
      <c r="V5528" s="274">
        <v>42689</v>
      </c>
      <c r="W5528" s="274">
        <v>42689</v>
      </c>
      <c r="X5528" s="1003" t="s">
        <v>21580</v>
      </c>
      <c r="Y5528" s="117">
        <f t="shared" si="201"/>
        <v>102100</v>
      </c>
      <c r="Z5528" s="276" t="str">
        <f t="shared" si="203"/>
        <v>ООО Частная охранная организация «ОХРАНА»</v>
      </c>
      <c r="AA5528" s="276">
        <f t="shared" si="203"/>
        <v>4230009534</v>
      </c>
    </row>
    <row r="5529" spans="1:27" ht="101.25">
      <c r="A5529" s="475" t="s">
        <v>31251</v>
      </c>
      <c r="B5529" s="311" t="s">
        <v>2810</v>
      </c>
      <c r="C5529" s="45" t="s">
        <v>21201</v>
      </c>
      <c r="D5529" s="45" t="s">
        <v>272</v>
      </c>
      <c r="E5529" s="530" t="s">
        <v>21581</v>
      </c>
      <c r="F5529" s="45" t="s">
        <v>7058</v>
      </c>
      <c r="G5529" s="400">
        <v>42660</v>
      </c>
      <c r="H5529" s="45" t="s">
        <v>21582</v>
      </c>
      <c r="I5529" s="45" t="s">
        <v>13876</v>
      </c>
      <c r="J5529" s="276">
        <v>1</v>
      </c>
      <c r="K5529" s="118">
        <v>1</v>
      </c>
      <c r="L5529" s="118">
        <f t="shared" si="202"/>
        <v>0</v>
      </c>
      <c r="M5529" s="117">
        <v>108000</v>
      </c>
      <c r="N5529" s="117">
        <v>108000</v>
      </c>
      <c r="O5529" s="117">
        <f t="shared" si="198"/>
        <v>0</v>
      </c>
      <c r="P5529" s="461">
        <f t="shared" si="199"/>
        <v>0</v>
      </c>
      <c r="Q5529" s="117" t="s">
        <v>21583</v>
      </c>
      <c r="R5529" s="45" t="s">
        <v>21584</v>
      </c>
      <c r="S5529" s="117" t="s">
        <v>21585</v>
      </c>
      <c r="T5529" s="274">
        <v>42669</v>
      </c>
      <c r="U5529" s="414"/>
      <c r="V5529" s="274">
        <v>42682</v>
      </c>
      <c r="W5529" s="274">
        <v>42682</v>
      </c>
      <c r="X5529" s="1003" t="s">
        <v>21586</v>
      </c>
      <c r="Y5529" s="117">
        <f t="shared" si="201"/>
        <v>108000</v>
      </c>
      <c r="Z5529" s="276" t="str">
        <f t="shared" si="203"/>
        <v>ИП Фомин Анатолий Георгиевич</v>
      </c>
      <c r="AA5529" s="276" t="str">
        <f t="shared" si="203"/>
        <v>222100007192</v>
      </c>
    </row>
    <row r="5530" spans="1:27" ht="67.5">
      <c r="A5530" s="475" t="s">
        <v>31252</v>
      </c>
      <c r="B5530" s="311" t="s">
        <v>2810</v>
      </c>
      <c r="C5530" s="45" t="s">
        <v>21201</v>
      </c>
      <c r="D5530" s="45" t="s">
        <v>272</v>
      </c>
      <c r="E5530" s="530" t="s">
        <v>16221</v>
      </c>
      <c r="F5530" s="45" t="s">
        <v>7058</v>
      </c>
      <c r="G5530" s="400">
        <v>42661</v>
      </c>
      <c r="H5530" s="45" t="s">
        <v>21587</v>
      </c>
      <c r="I5530" s="45" t="s">
        <v>13436</v>
      </c>
      <c r="J5530" s="276">
        <v>1</v>
      </c>
      <c r="K5530" s="118">
        <v>1</v>
      </c>
      <c r="L5530" s="118">
        <f t="shared" si="202"/>
        <v>0</v>
      </c>
      <c r="M5530" s="117">
        <v>125333.34</v>
      </c>
      <c r="N5530" s="117">
        <v>125333.34</v>
      </c>
      <c r="O5530" s="117">
        <f t="shared" si="198"/>
        <v>0</v>
      </c>
      <c r="P5530" s="461">
        <f t="shared" si="199"/>
        <v>0</v>
      </c>
      <c r="Q5530" s="117" t="s">
        <v>21588</v>
      </c>
      <c r="R5530" s="276">
        <v>7610016678</v>
      </c>
      <c r="S5530" s="117" t="s">
        <v>21589</v>
      </c>
      <c r="T5530" s="274">
        <v>42670</v>
      </c>
      <c r="U5530" s="414"/>
      <c r="V5530" s="274">
        <v>42683</v>
      </c>
      <c r="W5530" s="274">
        <v>42683</v>
      </c>
      <c r="X5530" s="1003" t="s">
        <v>21590</v>
      </c>
      <c r="Y5530" s="117">
        <f t="shared" si="201"/>
        <v>125333.34</v>
      </c>
      <c r="Z5530" s="276" t="str">
        <f t="shared" si="203"/>
        <v>ООО «Фирма «Астел»</v>
      </c>
      <c r="AA5530" s="276">
        <f t="shared" si="203"/>
        <v>7610016678</v>
      </c>
    </row>
    <row r="5531" spans="1:27" ht="67.5">
      <c r="A5531" s="475" t="s">
        <v>31253</v>
      </c>
      <c r="B5531" s="311" t="s">
        <v>2810</v>
      </c>
      <c r="C5531" s="45" t="s">
        <v>21201</v>
      </c>
      <c r="D5531" s="45" t="s">
        <v>261</v>
      </c>
      <c r="E5531" s="530" t="s">
        <v>15969</v>
      </c>
      <c r="F5531" s="45" t="s">
        <v>7058</v>
      </c>
      <c r="G5531" s="400">
        <v>42661</v>
      </c>
      <c r="H5531" s="45" t="s">
        <v>21591</v>
      </c>
      <c r="I5531" s="45" t="s">
        <v>21592</v>
      </c>
      <c r="J5531" s="276">
        <v>7</v>
      </c>
      <c r="K5531" s="118">
        <v>7</v>
      </c>
      <c r="L5531" s="118">
        <f t="shared" si="202"/>
        <v>0</v>
      </c>
      <c r="M5531" s="117">
        <v>2657666.7999999998</v>
      </c>
      <c r="N5531" s="117">
        <v>1320942.69</v>
      </c>
      <c r="O5531" s="117">
        <f t="shared" si="198"/>
        <v>1336724.1099999999</v>
      </c>
      <c r="P5531" s="461">
        <f t="shared" si="199"/>
        <v>0.50296903660007342</v>
      </c>
      <c r="Q5531" s="117" t="s">
        <v>19651</v>
      </c>
      <c r="R5531" s="276">
        <v>5506226202</v>
      </c>
      <c r="S5531" s="117" t="s">
        <v>21593</v>
      </c>
      <c r="T5531" s="274">
        <v>42683</v>
      </c>
      <c r="U5531" s="414"/>
      <c r="V5531" s="274">
        <v>42704</v>
      </c>
      <c r="W5531" s="274">
        <v>42704</v>
      </c>
      <c r="X5531" s="1003" t="s">
        <v>21594</v>
      </c>
      <c r="Y5531" s="117">
        <f t="shared" si="201"/>
        <v>1320942.69</v>
      </c>
      <c r="Z5531" s="276" t="str">
        <f t="shared" si="203"/>
        <v>ООО «МедЛайн»</v>
      </c>
      <c r="AA5531" s="276">
        <f t="shared" si="203"/>
        <v>5506226202</v>
      </c>
    </row>
    <row r="5532" spans="1:27" ht="56.25">
      <c r="A5532" s="475" t="s">
        <v>31254</v>
      </c>
      <c r="B5532" s="311" t="s">
        <v>2810</v>
      </c>
      <c r="C5532" s="45" t="s">
        <v>21201</v>
      </c>
      <c r="D5532" s="45" t="s">
        <v>261</v>
      </c>
      <c r="E5532" s="530" t="s">
        <v>20737</v>
      </c>
      <c r="F5532" s="45" t="s">
        <v>7058</v>
      </c>
      <c r="G5532" s="400">
        <v>42661</v>
      </c>
      <c r="H5532" s="45" t="s">
        <v>21595</v>
      </c>
      <c r="I5532" s="45" t="s">
        <v>19604</v>
      </c>
      <c r="J5532" s="276">
        <v>11</v>
      </c>
      <c r="K5532" s="118">
        <v>11</v>
      </c>
      <c r="L5532" s="118">
        <f t="shared" si="202"/>
        <v>0</v>
      </c>
      <c r="M5532" s="117">
        <v>2047625</v>
      </c>
      <c r="N5532" s="117">
        <v>1198200</v>
      </c>
      <c r="O5532" s="117">
        <f t="shared" si="198"/>
        <v>849425</v>
      </c>
      <c r="P5532" s="461">
        <f t="shared" si="199"/>
        <v>0.41483425920273487</v>
      </c>
      <c r="Q5532" s="117" t="s">
        <v>21596</v>
      </c>
      <c r="R5532" s="276">
        <v>7716017505</v>
      </c>
      <c r="S5532" s="117" t="s">
        <v>21597</v>
      </c>
      <c r="T5532" s="274">
        <v>42676</v>
      </c>
      <c r="U5532" s="414"/>
      <c r="V5532" s="274">
        <v>42689</v>
      </c>
      <c r="W5532" s="274">
        <v>42689</v>
      </c>
      <c r="X5532" s="1003" t="s">
        <v>21598</v>
      </c>
      <c r="Y5532" s="117">
        <v>2047470</v>
      </c>
      <c r="Z5532" s="276" t="str">
        <f t="shared" si="203"/>
        <v>ЗАО НПО «ГАРАНТ»</v>
      </c>
      <c r="AA5532" s="276">
        <f t="shared" si="203"/>
        <v>7716017505</v>
      </c>
    </row>
    <row r="5533" spans="1:27" ht="67.5">
      <c r="A5533" s="475" t="s">
        <v>31255</v>
      </c>
      <c r="B5533" s="311" t="s">
        <v>2810</v>
      </c>
      <c r="C5533" s="45" t="s">
        <v>21201</v>
      </c>
      <c r="D5533" s="45" t="s">
        <v>261</v>
      </c>
      <c r="E5533" s="530" t="s">
        <v>15375</v>
      </c>
      <c r="F5533" s="45" t="s">
        <v>7058</v>
      </c>
      <c r="G5533" s="400">
        <v>42662</v>
      </c>
      <c r="H5533" s="45" t="s">
        <v>21599</v>
      </c>
      <c r="I5533" s="45" t="s">
        <v>15443</v>
      </c>
      <c r="J5533" s="276">
        <v>8</v>
      </c>
      <c r="K5533" s="118">
        <v>8</v>
      </c>
      <c r="L5533" s="118">
        <f t="shared" si="202"/>
        <v>0</v>
      </c>
      <c r="M5533" s="117">
        <v>2640630</v>
      </c>
      <c r="N5533" s="117">
        <v>1214684.3500000001</v>
      </c>
      <c r="O5533" s="117">
        <f t="shared" si="198"/>
        <v>1425945.65</v>
      </c>
      <c r="P5533" s="461">
        <f t="shared" si="199"/>
        <v>0.54000206390141747</v>
      </c>
      <c r="Q5533" s="117" t="s">
        <v>21600</v>
      </c>
      <c r="R5533" s="276">
        <v>6315633689</v>
      </c>
      <c r="S5533" s="117" t="s">
        <v>21601</v>
      </c>
      <c r="T5533" s="274">
        <v>42677</v>
      </c>
      <c r="U5533" s="414"/>
      <c r="V5533" s="274">
        <v>42690</v>
      </c>
      <c r="W5533" s="274">
        <v>42691</v>
      </c>
      <c r="X5533" s="1003" t="s">
        <v>21602</v>
      </c>
      <c r="Y5533" s="117">
        <v>2640216.35</v>
      </c>
      <c r="Z5533" s="276" t="str">
        <f t="shared" si="203"/>
        <v>ООО «ПромФарм»</v>
      </c>
      <c r="AA5533" s="276">
        <f t="shared" si="203"/>
        <v>6315633689</v>
      </c>
    </row>
    <row r="5534" spans="1:27" ht="67.5">
      <c r="A5534" s="475" t="s">
        <v>31256</v>
      </c>
      <c r="B5534" s="311" t="s">
        <v>2810</v>
      </c>
      <c r="C5534" s="45" t="s">
        <v>21201</v>
      </c>
      <c r="D5534" s="45" t="s">
        <v>272</v>
      </c>
      <c r="E5534" s="530" t="s">
        <v>2505</v>
      </c>
      <c r="F5534" s="45" t="s">
        <v>7058</v>
      </c>
      <c r="G5534" s="400">
        <v>42662</v>
      </c>
      <c r="H5534" s="45" t="s">
        <v>21603</v>
      </c>
      <c r="I5534" s="45" t="s">
        <v>13445</v>
      </c>
      <c r="J5534" s="276">
        <v>1</v>
      </c>
      <c r="K5534" s="118">
        <v>1</v>
      </c>
      <c r="L5534" s="118">
        <f t="shared" si="202"/>
        <v>0</v>
      </c>
      <c r="M5534" s="117">
        <v>118458.5</v>
      </c>
      <c r="N5534" s="117">
        <v>107684.5</v>
      </c>
      <c r="O5534" s="117">
        <f t="shared" si="198"/>
        <v>10774</v>
      </c>
      <c r="P5534" s="461">
        <f t="shared" si="199"/>
        <v>9.0951683500972921E-2</v>
      </c>
      <c r="Q5534" s="117" t="s">
        <v>13204</v>
      </c>
      <c r="R5534" s="276">
        <v>7726311464</v>
      </c>
      <c r="S5534" s="117" t="s">
        <v>21358</v>
      </c>
      <c r="T5534" s="274">
        <v>42671</v>
      </c>
      <c r="U5534" s="414"/>
      <c r="V5534" s="274">
        <v>42685</v>
      </c>
      <c r="W5534" s="274">
        <v>42685</v>
      </c>
      <c r="X5534" s="1003" t="s">
        <v>21604</v>
      </c>
      <c r="Y5534" s="117">
        <f t="shared" si="201"/>
        <v>107684.5</v>
      </c>
      <c r="Z5534" s="276" t="str">
        <f t="shared" si="203"/>
        <v>АО «Р-Фарм»</v>
      </c>
      <c r="AA5534" s="276">
        <f t="shared" si="203"/>
        <v>7726311464</v>
      </c>
    </row>
    <row r="5535" spans="1:27" ht="78.75">
      <c r="A5535" s="475" t="s">
        <v>31257</v>
      </c>
      <c r="B5535" s="311" t="s">
        <v>2810</v>
      </c>
      <c r="C5535" s="45" t="s">
        <v>21201</v>
      </c>
      <c r="D5535" s="45" t="s">
        <v>261</v>
      </c>
      <c r="E5535" s="530" t="s">
        <v>15375</v>
      </c>
      <c r="F5535" s="45" t="s">
        <v>7058</v>
      </c>
      <c r="G5535" s="400">
        <v>42663</v>
      </c>
      <c r="H5535" s="45" t="s">
        <v>21605</v>
      </c>
      <c r="I5535" s="45" t="s">
        <v>21606</v>
      </c>
      <c r="J5535" s="276">
        <v>2</v>
      </c>
      <c r="K5535" s="118">
        <v>2</v>
      </c>
      <c r="L5535" s="118">
        <f t="shared" si="202"/>
        <v>0</v>
      </c>
      <c r="M5535" s="117">
        <v>486987.48</v>
      </c>
      <c r="N5535" s="117">
        <v>484552.54</v>
      </c>
      <c r="O5535" s="117">
        <f t="shared" si="198"/>
        <v>2434.9400000000023</v>
      </c>
      <c r="P5535" s="461">
        <f t="shared" si="199"/>
        <v>5.0000053389462956E-3</v>
      </c>
      <c r="Q5535" s="117" t="s">
        <v>21607</v>
      </c>
      <c r="R5535" s="276">
        <v>4205263632</v>
      </c>
      <c r="S5535" s="117" t="s">
        <v>21418</v>
      </c>
      <c r="T5535" s="274">
        <v>42682</v>
      </c>
      <c r="U5535" s="414"/>
      <c r="V5535" s="274">
        <v>42703</v>
      </c>
      <c r="W5535" s="274">
        <v>42703</v>
      </c>
      <c r="X5535" s="1003" t="s">
        <v>21608</v>
      </c>
      <c r="Y5535" s="117">
        <f t="shared" si="201"/>
        <v>484552.54</v>
      </c>
      <c r="Z5535" s="276" t="str">
        <f t="shared" si="203"/>
        <v>ООО «Промтерра»</v>
      </c>
      <c r="AA5535" s="276">
        <f t="shared" si="203"/>
        <v>4205263632</v>
      </c>
    </row>
    <row r="5536" spans="1:27" ht="90">
      <c r="A5536" s="475" t="s">
        <v>31258</v>
      </c>
      <c r="B5536" s="311" t="s">
        <v>2810</v>
      </c>
      <c r="C5536" s="45" t="s">
        <v>21201</v>
      </c>
      <c r="D5536" s="45" t="s">
        <v>261</v>
      </c>
      <c r="E5536" s="530" t="s">
        <v>21486</v>
      </c>
      <c r="F5536" s="45" t="s">
        <v>7058</v>
      </c>
      <c r="G5536" s="400">
        <v>42664</v>
      </c>
      <c r="H5536" s="45" t="s">
        <v>21609</v>
      </c>
      <c r="I5536" s="45" t="s">
        <v>21610</v>
      </c>
      <c r="J5536" s="276">
        <v>2</v>
      </c>
      <c r="K5536" s="118">
        <v>2</v>
      </c>
      <c r="L5536" s="118">
        <f t="shared" si="202"/>
        <v>0</v>
      </c>
      <c r="M5536" s="117">
        <v>811129.2</v>
      </c>
      <c r="N5536" s="117">
        <v>682932.35</v>
      </c>
      <c r="O5536" s="117">
        <f t="shared" si="198"/>
        <v>128196.84999999998</v>
      </c>
      <c r="P5536" s="461">
        <f t="shared" si="199"/>
        <v>0.15804738628568665</v>
      </c>
      <c r="Q5536" s="117" t="s">
        <v>13881</v>
      </c>
      <c r="R5536" s="276">
        <v>5408130693</v>
      </c>
      <c r="S5536" s="117" t="s">
        <v>21611</v>
      </c>
      <c r="T5536" s="274">
        <v>42682</v>
      </c>
      <c r="U5536" s="414"/>
      <c r="V5536" s="274">
        <v>42696</v>
      </c>
      <c r="W5536" s="274">
        <v>42696</v>
      </c>
      <c r="X5536" s="1003" t="s">
        <v>21612</v>
      </c>
      <c r="Y5536" s="117">
        <f t="shared" si="201"/>
        <v>682932.35</v>
      </c>
      <c r="Z5536" s="276" t="str">
        <f t="shared" si="203"/>
        <v>АО "НПК "Катрен"</v>
      </c>
      <c r="AA5536" s="276">
        <f t="shared" si="203"/>
        <v>5408130693</v>
      </c>
    </row>
    <row r="5537" spans="1:27" ht="56.25">
      <c r="A5537" s="475" t="s">
        <v>31259</v>
      </c>
      <c r="B5537" s="311" t="s">
        <v>2810</v>
      </c>
      <c r="C5537" s="45" t="s">
        <v>21201</v>
      </c>
      <c r="D5537" s="45" t="s">
        <v>272</v>
      </c>
      <c r="E5537" s="530" t="s">
        <v>2505</v>
      </c>
      <c r="F5537" s="45" t="s">
        <v>7058</v>
      </c>
      <c r="G5537" s="400">
        <v>42664</v>
      </c>
      <c r="H5537" s="45" t="s">
        <v>21613</v>
      </c>
      <c r="I5537" s="45" t="s">
        <v>13344</v>
      </c>
      <c r="J5537" s="276">
        <v>1</v>
      </c>
      <c r="K5537" s="118">
        <v>1</v>
      </c>
      <c r="L5537" s="118">
        <f t="shared" si="202"/>
        <v>0</v>
      </c>
      <c r="M5537" s="117">
        <v>851111</v>
      </c>
      <c r="N5537" s="117">
        <v>799107</v>
      </c>
      <c r="O5537" s="117">
        <f t="shared" si="198"/>
        <v>52004</v>
      </c>
      <c r="P5537" s="461">
        <f t="shared" si="199"/>
        <v>6.1101313459701496E-2</v>
      </c>
      <c r="Q5537" s="117" t="s">
        <v>21614</v>
      </c>
      <c r="R5537" s="276">
        <v>7731241639</v>
      </c>
      <c r="S5537" s="117" t="s">
        <v>21615</v>
      </c>
      <c r="T5537" s="274">
        <v>42677</v>
      </c>
      <c r="U5537" s="414"/>
      <c r="V5537" s="274">
        <v>42690</v>
      </c>
      <c r="W5537" s="274">
        <v>42691</v>
      </c>
      <c r="X5537" s="1003" t="s">
        <v>21616</v>
      </c>
      <c r="Y5537" s="117">
        <f t="shared" si="201"/>
        <v>799107</v>
      </c>
      <c r="Z5537" s="276" t="str">
        <f t="shared" si="203"/>
        <v>ЗАО "Фирма Евросервис"</v>
      </c>
      <c r="AA5537" s="276">
        <f t="shared" si="203"/>
        <v>7731241639</v>
      </c>
    </row>
    <row r="5538" spans="1:27" ht="56.25">
      <c r="A5538" s="475" t="s">
        <v>31260</v>
      </c>
      <c r="B5538" s="311" t="s">
        <v>2810</v>
      </c>
      <c r="C5538" s="45" t="s">
        <v>21201</v>
      </c>
      <c r="D5538" s="45" t="s">
        <v>272</v>
      </c>
      <c r="E5538" s="530" t="s">
        <v>21617</v>
      </c>
      <c r="F5538" s="45" t="s">
        <v>7058</v>
      </c>
      <c r="G5538" s="400">
        <v>42664</v>
      </c>
      <c r="H5538" s="45" t="s">
        <v>21618</v>
      </c>
      <c r="I5538" s="45" t="s">
        <v>13344</v>
      </c>
      <c r="J5538" s="276">
        <v>1</v>
      </c>
      <c r="K5538" s="118">
        <v>1</v>
      </c>
      <c r="L5538" s="118">
        <f t="shared" si="202"/>
        <v>0</v>
      </c>
      <c r="M5538" s="117">
        <v>1367310</v>
      </c>
      <c r="N5538" s="117">
        <v>1297890</v>
      </c>
      <c r="O5538" s="117">
        <f t="shared" si="198"/>
        <v>69420</v>
      </c>
      <c r="P5538" s="461">
        <f t="shared" si="199"/>
        <v>5.0771222327050926E-2</v>
      </c>
      <c r="Q5538" s="117" t="s">
        <v>21614</v>
      </c>
      <c r="R5538" s="276">
        <v>7731241639</v>
      </c>
      <c r="S5538" s="117" t="s">
        <v>21615</v>
      </c>
      <c r="T5538" s="274">
        <v>42677</v>
      </c>
      <c r="U5538" s="414"/>
      <c r="V5538" s="274">
        <v>42690</v>
      </c>
      <c r="W5538" s="274">
        <v>42691</v>
      </c>
      <c r="X5538" s="1003" t="s">
        <v>21619</v>
      </c>
      <c r="Y5538" s="117">
        <f t="shared" si="201"/>
        <v>1297890</v>
      </c>
      <c r="Z5538" s="276" t="str">
        <f t="shared" si="203"/>
        <v>ЗАО "Фирма Евросервис"</v>
      </c>
      <c r="AA5538" s="276">
        <f t="shared" si="203"/>
        <v>7731241639</v>
      </c>
    </row>
    <row r="5539" spans="1:27" ht="56.25">
      <c r="A5539" s="475" t="s">
        <v>31261</v>
      </c>
      <c r="B5539" s="311" t="s">
        <v>2810</v>
      </c>
      <c r="C5539" s="45" t="s">
        <v>21201</v>
      </c>
      <c r="D5539" s="45" t="s">
        <v>272</v>
      </c>
      <c r="E5539" s="530" t="s">
        <v>21620</v>
      </c>
      <c r="F5539" s="45" t="s">
        <v>7058</v>
      </c>
      <c r="G5539" s="400">
        <v>42667</v>
      </c>
      <c r="H5539" s="45" t="s">
        <v>21621</v>
      </c>
      <c r="I5539" s="45" t="s">
        <v>21622</v>
      </c>
      <c r="J5539" s="276">
        <v>1</v>
      </c>
      <c r="K5539" s="118">
        <v>1</v>
      </c>
      <c r="L5539" s="118">
        <f t="shared" si="202"/>
        <v>0</v>
      </c>
      <c r="M5539" s="117">
        <v>141676</v>
      </c>
      <c r="N5539" s="117">
        <v>141676</v>
      </c>
      <c r="O5539" s="117">
        <f t="shared" si="198"/>
        <v>0</v>
      </c>
      <c r="P5539" s="461">
        <f t="shared" si="199"/>
        <v>0</v>
      </c>
      <c r="Q5539" s="117" t="s">
        <v>21614</v>
      </c>
      <c r="R5539" s="276">
        <v>7731241639</v>
      </c>
      <c r="S5539" s="117" t="s">
        <v>21615</v>
      </c>
      <c r="T5539" s="274">
        <v>42681</v>
      </c>
      <c r="U5539" s="414"/>
      <c r="V5539" s="274">
        <v>42696</v>
      </c>
      <c r="W5539" s="274">
        <v>42696</v>
      </c>
      <c r="X5539" s="1003" t="s">
        <v>21623</v>
      </c>
      <c r="Y5539" s="117">
        <f t="shared" si="201"/>
        <v>141676</v>
      </c>
      <c r="Z5539" s="276" t="str">
        <f t="shared" si="203"/>
        <v>ЗАО "Фирма Евросервис"</v>
      </c>
      <c r="AA5539" s="276">
        <f t="shared" si="203"/>
        <v>7731241639</v>
      </c>
    </row>
    <row r="5540" spans="1:27" ht="135">
      <c r="A5540" s="475" t="s">
        <v>31262</v>
      </c>
      <c r="B5540" s="311" t="s">
        <v>2810</v>
      </c>
      <c r="C5540" s="45" t="s">
        <v>21201</v>
      </c>
      <c r="D5540" s="45" t="s">
        <v>272</v>
      </c>
      <c r="E5540" s="530" t="s">
        <v>2505</v>
      </c>
      <c r="F5540" s="45" t="s">
        <v>7058</v>
      </c>
      <c r="G5540" s="400">
        <v>42667</v>
      </c>
      <c r="H5540" s="45" t="s">
        <v>21624</v>
      </c>
      <c r="I5540" s="45" t="s">
        <v>21625</v>
      </c>
      <c r="J5540" s="276">
        <v>1</v>
      </c>
      <c r="K5540" s="118">
        <v>1</v>
      </c>
      <c r="L5540" s="118">
        <f t="shared" si="202"/>
        <v>0</v>
      </c>
      <c r="M5540" s="117">
        <v>972640.04</v>
      </c>
      <c r="N5540" s="117">
        <v>972640.04</v>
      </c>
      <c r="O5540" s="117">
        <f t="shared" si="198"/>
        <v>0</v>
      </c>
      <c r="P5540" s="461">
        <f t="shared" si="199"/>
        <v>0</v>
      </c>
      <c r="Q5540" s="117" t="s">
        <v>13623</v>
      </c>
      <c r="R5540" s="276">
        <v>5404356555</v>
      </c>
      <c r="S5540" s="117" t="s">
        <v>21395</v>
      </c>
      <c r="T5540" s="274">
        <v>42677</v>
      </c>
      <c r="U5540" s="414"/>
      <c r="V5540" s="274">
        <v>42690</v>
      </c>
      <c r="W5540" s="274">
        <v>42691</v>
      </c>
      <c r="X5540" s="1003" t="s">
        <v>21626</v>
      </c>
      <c r="Y5540" s="117">
        <f t="shared" si="201"/>
        <v>972640.04</v>
      </c>
      <c r="Z5540" s="276" t="str">
        <f t="shared" si="203"/>
        <v>ООО «Медэкспорт-Северная звезда»</v>
      </c>
      <c r="AA5540" s="276">
        <f t="shared" si="203"/>
        <v>5404356555</v>
      </c>
    </row>
    <row r="5541" spans="1:27" ht="78.75">
      <c r="A5541" s="475" t="s">
        <v>31263</v>
      </c>
      <c r="B5541" s="311" t="s">
        <v>2810</v>
      </c>
      <c r="C5541" s="45" t="s">
        <v>21201</v>
      </c>
      <c r="D5541" s="45" t="s">
        <v>261</v>
      </c>
      <c r="E5541" s="530" t="s">
        <v>2505</v>
      </c>
      <c r="F5541" s="45" t="s">
        <v>7058</v>
      </c>
      <c r="G5541" s="400">
        <v>42668</v>
      </c>
      <c r="H5541" s="45" t="s">
        <v>21627</v>
      </c>
      <c r="I5541" s="45" t="s">
        <v>13344</v>
      </c>
      <c r="J5541" s="276">
        <v>3</v>
      </c>
      <c r="K5541" s="118">
        <v>3</v>
      </c>
      <c r="L5541" s="118">
        <f t="shared" si="202"/>
        <v>0</v>
      </c>
      <c r="M5541" s="117">
        <v>2090110</v>
      </c>
      <c r="N5541" s="117">
        <v>1713890.2</v>
      </c>
      <c r="O5541" s="117">
        <f t="shared" si="198"/>
        <v>376219.80000000005</v>
      </c>
      <c r="P5541" s="461">
        <f t="shared" si="199"/>
        <v>0.18000000000000002</v>
      </c>
      <c r="Q5541" s="117" t="s">
        <v>13735</v>
      </c>
      <c r="R5541" s="276">
        <v>2540203506</v>
      </c>
      <c r="S5541" s="117" t="s">
        <v>21628</v>
      </c>
      <c r="T5541" s="274">
        <v>42690</v>
      </c>
      <c r="U5541" s="414"/>
      <c r="V5541" s="274">
        <v>42704</v>
      </c>
      <c r="W5541" s="274">
        <v>42704</v>
      </c>
      <c r="X5541" s="1003" t="s">
        <v>21629</v>
      </c>
      <c r="Y5541" s="117">
        <f t="shared" si="201"/>
        <v>1713890.2</v>
      </c>
      <c r="Z5541" s="276" t="str">
        <f t="shared" si="203"/>
        <v>ООО «Йотта-Фарм»</v>
      </c>
      <c r="AA5541" s="276">
        <f t="shared" si="203"/>
        <v>2540203506</v>
      </c>
    </row>
    <row r="5542" spans="1:27" ht="67.5">
      <c r="A5542" s="475" t="s">
        <v>31264</v>
      </c>
      <c r="B5542" s="311" t="s">
        <v>2810</v>
      </c>
      <c r="C5542" s="45" t="s">
        <v>21201</v>
      </c>
      <c r="D5542" s="45" t="s">
        <v>261</v>
      </c>
      <c r="E5542" s="530" t="s">
        <v>2505</v>
      </c>
      <c r="F5542" s="45" t="s">
        <v>7058</v>
      </c>
      <c r="G5542" s="400">
        <v>42668</v>
      </c>
      <c r="H5542" s="45" t="s">
        <v>21630</v>
      </c>
      <c r="I5542" s="45" t="s">
        <v>13344</v>
      </c>
      <c r="J5542" s="276">
        <v>2</v>
      </c>
      <c r="K5542" s="118">
        <v>2</v>
      </c>
      <c r="L5542" s="118">
        <f t="shared" si="202"/>
        <v>0</v>
      </c>
      <c r="M5542" s="117">
        <v>306634</v>
      </c>
      <c r="N5542" s="117">
        <v>259105.73</v>
      </c>
      <c r="O5542" s="117">
        <f t="shared" si="198"/>
        <v>47528.26999999999</v>
      </c>
      <c r="P5542" s="461">
        <f t="shared" si="199"/>
        <v>0.15499999999999997</v>
      </c>
      <c r="Q5542" s="117" t="s">
        <v>21631</v>
      </c>
      <c r="R5542" s="276">
        <v>4205141828</v>
      </c>
      <c r="S5542" s="117" t="s">
        <v>21632</v>
      </c>
      <c r="T5542" s="274">
        <v>42692</v>
      </c>
      <c r="U5542" s="414"/>
      <c r="V5542" s="274">
        <v>42705</v>
      </c>
      <c r="W5542" s="274">
        <v>42705</v>
      </c>
      <c r="X5542" s="1003" t="s">
        <v>21633</v>
      </c>
      <c r="Y5542" s="117">
        <f t="shared" si="201"/>
        <v>259105.73</v>
      </c>
      <c r="Z5542" s="276" t="str">
        <f t="shared" si="203"/>
        <v>ООО "Фарго"</v>
      </c>
      <c r="AA5542" s="276">
        <f t="shared" si="203"/>
        <v>4205141828</v>
      </c>
    </row>
    <row r="5543" spans="1:27" ht="67.5">
      <c r="A5543" s="475" t="s">
        <v>31265</v>
      </c>
      <c r="B5543" s="311" t="s">
        <v>2810</v>
      </c>
      <c r="C5543" s="45" t="s">
        <v>21201</v>
      </c>
      <c r="D5543" s="45" t="s">
        <v>261</v>
      </c>
      <c r="E5543" s="530" t="s">
        <v>21634</v>
      </c>
      <c r="F5543" s="45" t="s">
        <v>7058</v>
      </c>
      <c r="G5543" s="400">
        <v>42669</v>
      </c>
      <c r="H5543" s="45" t="s">
        <v>21635</v>
      </c>
      <c r="I5543" s="45" t="s">
        <v>14433</v>
      </c>
      <c r="J5543" s="276">
        <v>2</v>
      </c>
      <c r="K5543" s="118">
        <v>2</v>
      </c>
      <c r="L5543" s="118">
        <f t="shared" si="202"/>
        <v>0</v>
      </c>
      <c r="M5543" s="117">
        <v>130670.39999999999</v>
      </c>
      <c r="N5543" s="117">
        <v>111722.65</v>
      </c>
      <c r="O5543" s="117">
        <f t="shared" si="198"/>
        <v>18947.75</v>
      </c>
      <c r="P5543" s="461">
        <f t="shared" si="199"/>
        <v>0.14500414784067395</v>
      </c>
      <c r="Q5543" s="117" t="s">
        <v>13204</v>
      </c>
      <c r="R5543" s="276">
        <v>7726311464</v>
      </c>
      <c r="S5543" s="117" t="s">
        <v>21358</v>
      </c>
      <c r="T5543" s="274">
        <v>42689</v>
      </c>
      <c r="U5543" s="414"/>
      <c r="V5543" s="274">
        <v>42703</v>
      </c>
      <c r="W5543" s="274">
        <v>42703</v>
      </c>
      <c r="X5543" s="1003" t="s">
        <v>21636</v>
      </c>
      <c r="Y5543" s="117">
        <f t="shared" si="201"/>
        <v>111722.65</v>
      </c>
      <c r="Z5543" s="276" t="str">
        <f t="shared" si="203"/>
        <v>АО «Р-Фарм»</v>
      </c>
      <c r="AA5543" s="276">
        <f t="shared" si="203"/>
        <v>7726311464</v>
      </c>
    </row>
    <row r="5544" spans="1:27" ht="180">
      <c r="A5544" s="475" t="s">
        <v>31266</v>
      </c>
      <c r="B5544" s="311" t="s">
        <v>2810</v>
      </c>
      <c r="C5544" s="45" t="s">
        <v>21201</v>
      </c>
      <c r="D5544" s="45" t="s">
        <v>261</v>
      </c>
      <c r="E5544" s="530" t="s">
        <v>21486</v>
      </c>
      <c r="F5544" s="45" t="s">
        <v>7058</v>
      </c>
      <c r="G5544" s="400">
        <v>42669</v>
      </c>
      <c r="H5544" s="45" t="s">
        <v>21637</v>
      </c>
      <c r="I5544" s="45" t="s">
        <v>21638</v>
      </c>
      <c r="J5544" s="276">
        <v>3</v>
      </c>
      <c r="K5544" s="118">
        <v>3</v>
      </c>
      <c r="L5544" s="118">
        <f t="shared" si="202"/>
        <v>0</v>
      </c>
      <c r="M5544" s="117">
        <v>819296.54</v>
      </c>
      <c r="N5544" s="117">
        <v>417770.92</v>
      </c>
      <c r="O5544" s="117">
        <f t="shared" si="198"/>
        <v>401525.62000000005</v>
      </c>
      <c r="P5544" s="461">
        <f t="shared" si="199"/>
        <v>0.49008582411442875</v>
      </c>
      <c r="Q5544" s="117" t="s">
        <v>2509</v>
      </c>
      <c r="R5544" s="276">
        <v>7724922443</v>
      </c>
      <c r="S5544" s="117" t="s">
        <v>21639</v>
      </c>
      <c r="T5544" s="274">
        <v>42689</v>
      </c>
      <c r="U5544" s="414"/>
      <c r="V5544" s="274">
        <v>42703</v>
      </c>
      <c r="W5544" s="274">
        <v>42703</v>
      </c>
      <c r="X5544" s="1003" t="s">
        <v>21640</v>
      </c>
      <c r="Y5544" s="117">
        <f t="shared" si="201"/>
        <v>417770.92</v>
      </c>
      <c r="Z5544" s="276" t="str">
        <f t="shared" si="203"/>
        <v>ООО "Альбатрос"</v>
      </c>
      <c r="AA5544" s="276">
        <f t="shared" si="203"/>
        <v>7724922443</v>
      </c>
    </row>
    <row r="5545" spans="1:27" ht="22.5">
      <c r="A5545" s="475" t="s">
        <v>31267</v>
      </c>
      <c r="B5545" s="311" t="s">
        <v>2810</v>
      </c>
      <c r="C5545" s="45" t="s">
        <v>21201</v>
      </c>
      <c r="D5545" s="45" t="s">
        <v>261</v>
      </c>
      <c r="E5545" s="530" t="s">
        <v>2505</v>
      </c>
      <c r="F5545" s="45" t="s">
        <v>7058</v>
      </c>
      <c r="G5545" s="400">
        <v>42669</v>
      </c>
      <c r="H5545" s="45" t="s">
        <v>21641</v>
      </c>
      <c r="I5545" s="45" t="s">
        <v>13805</v>
      </c>
      <c r="J5545" s="276">
        <v>0</v>
      </c>
      <c r="K5545" s="118">
        <v>0</v>
      </c>
      <c r="L5545" s="118">
        <f t="shared" si="202"/>
        <v>0</v>
      </c>
      <c r="M5545" s="117">
        <v>113166.5</v>
      </c>
      <c r="N5545" s="117">
        <v>113166.5</v>
      </c>
      <c r="O5545" s="117">
        <f t="shared" si="198"/>
        <v>0</v>
      </c>
      <c r="P5545" s="461">
        <f t="shared" si="199"/>
        <v>0</v>
      </c>
      <c r="Q5545" s="117"/>
      <c r="R5545" s="276"/>
      <c r="S5545" s="414"/>
      <c r="T5545" s="274">
        <v>42681</v>
      </c>
      <c r="U5545" s="414"/>
      <c r="V5545" s="274"/>
      <c r="W5545" s="274"/>
      <c r="X5545" s="414"/>
      <c r="Y5545" s="117">
        <f t="shared" si="201"/>
        <v>113166.5</v>
      </c>
      <c r="Z5545" s="276">
        <f t="shared" si="203"/>
        <v>0</v>
      </c>
      <c r="AA5545" s="276">
        <f t="shared" si="203"/>
        <v>0</v>
      </c>
    </row>
    <row r="5546" spans="1:27" ht="67.5">
      <c r="A5546" s="475" t="s">
        <v>31268</v>
      </c>
      <c r="B5546" s="311" t="s">
        <v>2810</v>
      </c>
      <c r="C5546" s="45" t="s">
        <v>21201</v>
      </c>
      <c r="D5546" s="45" t="s">
        <v>272</v>
      </c>
      <c r="E5546" s="530" t="s">
        <v>2505</v>
      </c>
      <c r="F5546" s="45" t="s">
        <v>7058</v>
      </c>
      <c r="G5546" s="400">
        <v>42669</v>
      </c>
      <c r="H5546" s="45" t="s">
        <v>21642</v>
      </c>
      <c r="I5546" s="45" t="s">
        <v>14931</v>
      </c>
      <c r="J5546" s="276">
        <v>1</v>
      </c>
      <c r="K5546" s="118">
        <v>1</v>
      </c>
      <c r="L5546" s="118">
        <f t="shared" si="202"/>
        <v>0</v>
      </c>
      <c r="M5546" s="117">
        <v>39755</v>
      </c>
      <c r="N5546" s="117">
        <v>39710</v>
      </c>
      <c r="O5546" s="117">
        <f t="shared" si="198"/>
        <v>45</v>
      </c>
      <c r="P5546" s="461">
        <f t="shared" si="199"/>
        <v>1.1319330901773362E-3</v>
      </c>
      <c r="Q5546" s="117" t="s">
        <v>13881</v>
      </c>
      <c r="R5546" s="276">
        <v>5408130693</v>
      </c>
      <c r="S5546" s="117" t="s">
        <v>21611</v>
      </c>
      <c r="T5546" s="274">
        <v>42681</v>
      </c>
      <c r="U5546" s="414"/>
      <c r="V5546" s="274">
        <v>42696</v>
      </c>
      <c r="W5546" s="274">
        <v>42696</v>
      </c>
      <c r="X5546" s="1003" t="s">
        <v>21643</v>
      </c>
      <c r="Y5546" s="117">
        <f t="shared" si="201"/>
        <v>39710</v>
      </c>
      <c r="Z5546" s="276" t="str">
        <f t="shared" si="203"/>
        <v>АО "НПК "Катрен"</v>
      </c>
      <c r="AA5546" s="276">
        <f t="shared" si="203"/>
        <v>5408130693</v>
      </c>
    </row>
    <row r="5547" spans="1:27" ht="67.5">
      <c r="A5547" s="475" t="s">
        <v>31269</v>
      </c>
      <c r="B5547" s="311" t="s">
        <v>2810</v>
      </c>
      <c r="C5547" s="45" t="s">
        <v>21201</v>
      </c>
      <c r="D5547" s="45" t="s">
        <v>261</v>
      </c>
      <c r="E5547" s="530" t="s">
        <v>2505</v>
      </c>
      <c r="F5547" s="45" t="s">
        <v>7058</v>
      </c>
      <c r="G5547" s="400">
        <v>42670</v>
      </c>
      <c r="H5547" s="45" t="s">
        <v>21644</v>
      </c>
      <c r="I5547" s="45" t="s">
        <v>19683</v>
      </c>
      <c r="J5547" s="276">
        <v>11</v>
      </c>
      <c r="K5547" s="118">
        <v>11</v>
      </c>
      <c r="L5547" s="118">
        <f t="shared" si="202"/>
        <v>0</v>
      </c>
      <c r="M5547" s="117">
        <v>3436400</v>
      </c>
      <c r="N5547" s="117">
        <v>549822.82999999996</v>
      </c>
      <c r="O5547" s="117">
        <f t="shared" si="198"/>
        <v>2886577.17</v>
      </c>
      <c r="P5547" s="461">
        <f t="shared" si="199"/>
        <v>0.84000034047258754</v>
      </c>
      <c r="Q5547" s="117" t="s">
        <v>14488</v>
      </c>
      <c r="R5547" s="276">
        <v>5612088681</v>
      </c>
      <c r="S5547" s="117" t="s">
        <v>21484</v>
      </c>
      <c r="T5547" s="274">
        <v>42695</v>
      </c>
      <c r="U5547" s="414"/>
      <c r="V5547" s="274">
        <v>42709</v>
      </c>
      <c r="W5547" s="274">
        <v>42709</v>
      </c>
      <c r="X5547" s="1003" t="s">
        <v>21645</v>
      </c>
      <c r="Y5547" s="117">
        <f t="shared" si="201"/>
        <v>549822.82999999996</v>
      </c>
      <c r="Z5547" s="276" t="str">
        <f t="shared" si="203"/>
        <v>ООО "ФК САТИКОМ"</v>
      </c>
      <c r="AA5547" s="276">
        <f t="shared" si="203"/>
        <v>5612088681</v>
      </c>
    </row>
    <row r="5548" spans="1:27" ht="146.25">
      <c r="A5548" s="475" t="s">
        <v>31270</v>
      </c>
      <c r="B5548" s="311" t="s">
        <v>2810</v>
      </c>
      <c r="C5548" s="45" t="s">
        <v>21201</v>
      </c>
      <c r="D5548" s="45" t="s">
        <v>261</v>
      </c>
      <c r="E5548" s="530" t="s">
        <v>2505</v>
      </c>
      <c r="F5548" s="45" t="s">
        <v>7058</v>
      </c>
      <c r="G5548" s="400">
        <v>42670</v>
      </c>
      <c r="H5548" s="45" t="s">
        <v>21646</v>
      </c>
      <c r="I5548" s="45" t="s">
        <v>21647</v>
      </c>
      <c r="J5548" s="276">
        <v>3</v>
      </c>
      <c r="K5548" s="118">
        <v>3</v>
      </c>
      <c r="L5548" s="118">
        <f t="shared" si="202"/>
        <v>0</v>
      </c>
      <c r="M5548" s="117">
        <v>831651</v>
      </c>
      <c r="N5548" s="117">
        <v>515580.88</v>
      </c>
      <c r="O5548" s="117">
        <f t="shared" si="198"/>
        <v>316070.12</v>
      </c>
      <c r="P5548" s="461">
        <f t="shared" si="199"/>
        <v>0.38005139174966424</v>
      </c>
      <c r="Q5548" s="117" t="s">
        <v>2509</v>
      </c>
      <c r="R5548" s="276">
        <v>7724922443</v>
      </c>
      <c r="S5548" s="117" t="s">
        <v>21639</v>
      </c>
      <c r="T5548" s="274">
        <v>42690</v>
      </c>
      <c r="U5548" s="414"/>
      <c r="V5548" s="274">
        <v>42703</v>
      </c>
      <c r="W5548" s="274">
        <v>42703</v>
      </c>
      <c r="X5548" s="1003" t="s">
        <v>21648</v>
      </c>
      <c r="Y5548" s="117">
        <f t="shared" si="201"/>
        <v>515580.88</v>
      </c>
      <c r="Z5548" s="276" t="str">
        <f t="shared" si="203"/>
        <v>ООО "Альбатрос"</v>
      </c>
      <c r="AA5548" s="276">
        <f t="shared" si="203"/>
        <v>7724922443</v>
      </c>
    </row>
    <row r="5549" spans="1:27" ht="67.5">
      <c r="A5549" s="475" t="s">
        <v>31271</v>
      </c>
      <c r="B5549" s="311" t="s">
        <v>2810</v>
      </c>
      <c r="C5549" s="45" t="s">
        <v>21201</v>
      </c>
      <c r="D5549" s="45" t="s">
        <v>261</v>
      </c>
      <c r="E5549" s="530" t="s">
        <v>2505</v>
      </c>
      <c r="F5549" s="45" t="s">
        <v>7058</v>
      </c>
      <c r="G5549" s="400">
        <v>42670</v>
      </c>
      <c r="H5549" s="45" t="s">
        <v>21649</v>
      </c>
      <c r="I5549" s="45" t="s">
        <v>14433</v>
      </c>
      <c r="J5549" s="276">
        <v>2</v>
      </c>
      <c r="K5549" s="118">
        <v>2</v>
      </c>
      <c r="L5549" s="118">
        <f t="shared" si="202"/>
        <v>0</v>
      </c>
      <c r="M5549" s="117">
        <v>43600.2</v>
      </c>
      <c r="N5549" s="117">
        <v>35952.199999999997</v>
      </c>
      <c r="O5549" s="117">
        <f t="shared" si="198"/>
        <v>7648</v>
      </c>
      <c r="P5549" s="461">
        <f t="shared" si="199"/>
        <v>0.17541203939431471</v>
      </c>
      <c r="Q5549" s="117" t="s">
        <v>13204</v>
      </c>
      <c r="R5549" s="276">
        <v>7726311464</v>
      </c>
      <c r="S5549" s="117" t="s">
        <v>21358</v>
      </c>
      <c r="T5549" s="274">
        <v>42690</v>
      </c>
      <c r="U5549" s="414"/>
      <c r="V5549" s="274">
        <v>42703</v>
      </c>
      <c r="W5549" s="274">
        <v>42703</v>
      </c>
      <c r="X5549" s="1003" t="s">
        <v>21650</v>
      </c>
      <c r="Y5549" s="117">
        <f t="shared" si="201"/>
        <v>35952.199999999997</v>
      </c>
      <c r="Z5549" s="276" t="str">
        <f t="shared" si="203"/>
        <v>АО «Р-Фарм»</v>
      </c>
      <c r="AA5549" s="276">
        <f t="shared" si="203"/>
        <v>7726311464</v>
      </c>
    </row>
    <row r="5550" spans="1:27" ht="67.5">
      <c r="A5550" s="475" t="s">
        <v>31272</v>
      </c>
      <c r="B5550" s="311" t="s">
        <v>2810</v>
      </c>
      <c r="C5550" s="45" t="s">
        <v>21201</v>
      </c>
      <c r="D5550" s="45" t="s">
        <v>261</v>
      </c>
      <c r="E5550" s="530" t="s">
        <v>2505</v>
      </c>
      <c r="F5550" s="45" t="s">
        <v>7058</v>
      </c>
      <c r="G5550" s="400">
        <v>42670</v>
      </c>
      <c r="H5550" s="45" t="s">
        <v>21651</v>
      </c>
      <c r="I5550" s="45" t="s">
        <v>21652</v>
      </c>
      <c r="J5550" s="276">
        <v>4</v>
      </c>
      <c r="K5550" s="118">
        <v>4</v>
      </c>
      <c r="L5550" s="118">
        <f t="shared" si="202"/>
        <v>0</v>
      </c>
      <c r="M5550" s="117">
        <v>978171</v>
      </c>
      <c r="N5550" s="117">
        <v>339772.77</v>
      </c>
      <c r="O5550" s="117">
        <f t="shared" si="198"/>
        <v>638398.23</v>
      </c>
      <c r="P5550" s="461">
        <f t="shared" si="199"/>
        <v>0.65264481363687943</v>
      </c>
      <c r="Q5550" s="117" t="s">
        <v>13881</v>
      </c>
      <c r="R5550" s="276">
        <v>5408130693</v>
      </c>
      <c r="S5550" s="117" t="s">
        <v>21611</v>
      </c>
      <c r="T5550" s="274">
        <v>42690</v>
      </c>
      <c r="U5550" s="414"/>
      <c r="V5550" s="274">
        <v>42703</v>
      </c>
      <c r="W5550" s="274">
        <v>42703</v>
      </c>
      <c r="X5550" s="1003" t="s">
        <v>21653</v>
      </c>
      <c r="Y5550" s="117">
        <f t="shared" si="201"/>
        <v>339772.77</v>
      </c>
      <c r="Z5550" s="276" t="str">
        <f t="shared" si="203"/>
        <v>АО "НПК "Катрен"</v>
      </c>
      <c r="AA5550" s="276">
        <f t="shared" si="203"/>
        <v>5408130693</v>
      </c>
    </row>
    <row r="5551" spans="1:27" ht="180">
      <c r="A5551" s="475" t="s">
        <v>31273</v>
      </c>
      <c r="B5551" s="311" t="s">
        <v>2810</v>
      </c>
      <c r="C5551" s="45" t="s">
        <v>21201</v>
      </c>
      <c r="D5551" s="45" t="s">
        <v>272</v>
      </c>
      <c r="E5551" s="530" t="s">
        <v>2505</v>
      </c>
      <c r="F5551" s="45" t="s">
        <v>7058</v>
      </c>
      <c r="G5551" s="400">
        <v>42670</v>
      </c>
      <c r="H5551" s="45" t="s">
        <v>21654</v>
      </c>
      <c r="I5551" s="45" t="s">
        <v>21655</v>
      </c>
      <c r="J5551" s="276">
        <v>1</v>
      </c>
      <c r="K5551" s="118">
        <v>1</v>
      </c>
      <c r="L5551" s="118">
        <f t="shared" si="202"/>
        <v>0</v>
      </c>
      <c r="M5551" s="117">
        <v>885272.15</v>
      </c>
      <c r="N5551" s="117">
        <v>709491.19999999995</v>
      </c>
      <c r="O5551" s="117">
        <f t="shared" si="198"/>
        <v>175780.95000000007</v>
      </c>
      <c r="P5551" s="461">
        <f t="shared" si="199"/>
        <v>0.19856148191265258</v>
      </c>
      <c r="Q5551" s="117" t="s">
        <v>13204</v>
      </c>
      <c r="R5551" s="276">
        <v>7726311464</v>
      </c>
      <c r="S5551" s="117" t="s">
        <v>21358</v>
      </c>
      <c r="T5551" s="274">
        <v>42682</v>
      </c>
      <c r="U5551" s="414"/>
      <c r="V5551" s="274">
        <v>42696</v>
      </c>
      <c r="W5551" s="274">
        <v>42696</v>
      </c>
      <c r="X5551" s="1003" t="s">
        <v>21656</v>
      </c>
      <c r="Y5551" s="117">
        <f t="shared" si="201"/>
        <v>709491.19999999995</v>
      </c>
      <c r="Z5551" s="276" t="str">
        <f t="shared" si="203"/>
        <v>АО «Р-Фарм»</v>
      </c>
      <c r="AA5551" s="276">
        <f t="shared" si="203"/>
        <v>7726311464</v>
      </c>
    </row>
    <row r="5552" spans="1:27" ht="67.5">
      <c r="A5552" s="475" t="s">
        <v>31274</v>
      </c>
      <c r="B5552" s="311" t="s">
        <v>2810</v>
      </c>
      <c r="C5552" s="45" t="s">
        <v>21201</v>
      </c>
      <c r="D5552" s="45" t="s">
        <v>261</v>
      </c>
      <c r="E5552" s="530" t="s">
        <v>2505</v>
      </c>
      <c r="F5552" s="45" t="s">
        <v>7058</v>
      </c>
      <c r="G5552" s="400">
        <v>42671</v>
      </c>
      <c r="H5552" s="45" t="s">
        <v>21657</v>
      </c>
      <c r="I5552" s="45" t="s">
        <v>13515</v>
      </c>
      <c r="J5552" s="276">
        <v>2</v>
      </c>
      <c r="K5552" s="118">
        <v>2</v>
      </c>
      <c r="L5552" s="118">
        <f t="shared" si="202"/>
        <v>0</v>
      </c>
      <c r="M5552" s="117">
        <v>119600.4</v>
      </c>
      <c r="N5552" s="117">
        <v>89050.48</v>
      </c>
      <c r="O5552" s="117">
        <f t="shared" si="198"/>
        <v>30549.919999999998</v>
      </c>
      <c r="P5552" s="461">
        <f t="shared" si="199"/>
        <v>0.25543325942053707</v>
      </c>
      <c r="Q5552" s="117" t="s">
        <v>2509</v>
      </c>
      <c r="R5552" s="276">
        <v>7724922443</v>
      </c>
      <c r="S5552" s="117" t="s">
        <v>21639</v>
      </c>
      <c r="T5552" s="274">
        <v>42690</v>
      </c>
      <c r="U5552" s="414"/>
      <c r="V5552" s="274">
        <v>42703</v>
      </c>
      <c r="W5552" s="274">
        <v>42703</v>
      </c>
      <c r="X5552" s="1003" t="s">
        <v>21658</v>
      </c>
      <c r="Y5552" s="117">
        <f t="shared" si="201"/>
        <v>89050.48</v>
      </c>
      <c r="Z5552" s="276" t="str">
        <f t="shared" si="203"/>
        <v>ООО "Альбатрос"</v>
      </c>
      <c r="AA5552" s="276">
        <f t="shared" si="203"/>
        <v>7724922443</v>
      </c>
    </row>
    <row r="5553" spans="1:27" ht="67.5">
      <c r="A5553" s="475" t="s">
        <v>31275</v>
      </c>
      <c r="B5553" s="311" t="s">
        <v>2810</v>
      </c>
      <c r="C5553" s="45" t="s">
        <v>21201</v>
      </c>
      <c r="D5553" s="45" t="s">
        <v>261</v>
      </c>
      <c r="E5553" s="530" t="s">
        <v>2505</v>
      </c>
      <c r="F5553" s="45" t="s">
        <v>7058</v>
      </c>
      <c r="G5553" s="400">
        <v>42671</v>
      </c>
      <c r="H5553" s="45" t="s">
        <v>21659</v>
      </c>
      <c r="I5553" s="45" t="s">
        <v>21660</v>
      </c>
      <c r="J5553" s="276">
        <v>4</v>
      </c>
      <c r="K5553" s="118">
        <v>4</v>
      </c>
      <c r="L5553" s="118">
        <f t="shared" si="202"/>
        <v>0</v>
      </c>
      <c r="M5553" s="117">
        <v>939014.65</v>
      </c>
      <c r="N5553" s="117">
        <v>410591.7</v>
      </c>
      <c r="O5553" s="117">
        <f t="shared" si="198"/>
        <v>528422.94999999995</v>
      </c>
      <c r="P5553" s="461">
        <f t="shared" si="199"/>
        <v>0.56274196574036406</v>
      </c>
      <c r="Q5553" s="117" t="s">
        <v>2509</v>
      </c>
      <c r="R5553" s="276">
        <v>7724922443</v>
      </c>
      <c r="S5553" s="117" t="s">
        <v>21639</v>
      </c>
      <c r="T5553" s="274">
        <v>42690</v>
      </c>
      <c r="U5553" s="414"/>
      <c r="V5553" s="274">
        <v>42703</v>
      </c>
      <c r="W5553" s="274">
        <v>42703</v>
      </c>
      <c r="X5553" s="1003" t="s">
        <v>21661</v>
      </c>
      <c r="Y5553" s="117">
        <f t="shared" si="201"/>
        <v>410591.7</v>
      </c>
      <c r="Z5553" s="276" t="str">
        <f t="shared" si="203"/>
        <v>ООО "Альбатрос"</v>
      </c>
      <c r="AA5553" s="276">
        <f t="shared" si="203"/>
        <v>7724922443</v>
      </c>
    </row>
    <row r="5554" spans="1:27" ht="67.5">
      <c r="A5554" s="475" t="s">
        <v>31276</v>
      </c>
      <c r="B5554" s="311" t="s">
        <v>2810</v>
      </c>
      <c r="C5554" s="45" t="s">
        <v>21201</v>
      </c>
      <c r="D5554" s="45" t="s">
        <v>272</v>
      </c>
      <c r="E5554" s="530" t="s">
        <v>2505</v>
      </c>
      <c r="F5554" s="45" t="s">
        <v>7058</v>
      </c>
      <c r="G5554" s="400">
        <v>42674</v>
      </c>
      <c r="H5554" s="45" t="s">
        <v>21662</v>
      </c>
      <c r="I5554" s="45" t="s">
        <v>13445</v>
      </c>
      <c r="J5554" s="276">
        <v>1</v>
      </c>
      <c r="K5554" s="118">
        <v>1</v>
      </c>
      <c r="L5554" s="118">
        <f t="shared" si="202"/>
        <v>0</v>
      </c>
      <c r="M5554" s="117">
        <v>80480</v>
      </c>
      <c r="N5554" s="117">
        <v>80300</v>
      </c>
      <c r="O5554" s="117">
        <f t="shared" si="198"/>
        <v>180</v>
      </c>
      <c r="P5554" s="461">
        <f t="shared" si="199"/>
        <v>2.2365805168986083E-3</v>
      </c>
      <c r="Q5554" s="117" t="s">
        <v>13204</v>
      </c>
      <c r="R5554" s="276">
        <v>7726311464</v>
      </c>
      <c r="S5554" s="117" t="s">
        <v>21358</v>
      </c>
      <c r="T5554" s="274">
        <v>42684</v>
      </c>
      <c r="U5554" s="414"/>
      <c r="V5554" s="274">
        <v>42697</v>
      </c>
      <c r="W5554" s="274">
        <v>42697</v>
      </c>
      <c r="X5554" s="1003" t="s">
        <v>21663</v>
      </c>
      <c r="Y5554" s="117">
        <f t="shared" si="201"/>
        <v>80300</v>
      </c>
      <c r="Z5554" s="276" t="str">
        <f t="shared" si="203"/>
        <v>АО «Р-Фарм»</v>
      </c>
      <c r="AA5554" s="276">
        <f t="shared" si="203"/>
        <v>7726311464</v>
      </c>
    </row>
    <row r="5555" spans="1:27" ht="90">
      <c r="A5555" s="475" t="s">
        <v>31277</v>
      </c>
      <c r="B5555" s="311" t="s">
        <v>2810</v>
      </c>
      <c r="C5555" s="45" t="s">
        <v>21201</v>
      </c>
      <c r="D5555" s="45" t="s">
        <v>261</v>
      </c>
      <c r="E5555" s="530" t="s">
        <v>21486</v>
      </c>
      <c r="F5555" s="45" t="s">
        <v>7058</v>
      </c>
      <c r="G5555" s="400">
        <v>42674</v>
      </c>
      <c r="H5555" s="45" t="s">
        <v>21664</v>
      </c>
      <c r="I5555" s="45" t="s">
        <v>21665</v>
      </c>
      <c r="J5555" s="276">
        <v>2</v>
      </c>
      <c r="K5555" s="118">
        <v>2</v>
      </c>
      <c r="L5555" s="118">
        <f t="shared" si="202"/>
        <v>0</v>
      </c>
      <c r="M5555" s="117">
        <v>874301.3</v>
      </c>
      <c r="N5555" s="117">
        <v>507067.46</v>
      </c>
      <c r="O5555" s="117">
        <f t="shared" si="198"/>
        <v>367233.84</v>
      </c>
      <c r="P5555" s="461">
        <f t="shared" si="199"/>
        <v>0.42003121807093274</v>
      </c>
      <c r="Q5555" s="117" t="s">
        <v>2509</v>
      </c>
      <c r="R5555" s="276">
        <v>7724922443</v>
      </c>
      <c r="S5555" s="117" t="s">
        <v>21639</v>
      </c>
      <c r="T5555" s="274">
        <v>42690</v>
      </c>
      <c r="U5555" s="414"/>
      <c r="V5555" s="274">
        <v>42703</v>
      </c>
      <c r="W5555" s="274">
        <v>42703</v>
      </c>
      <c r="X5555" s="1003" t="s">
        <v>21666</v>
      </c>
      <c r="Y5555" s="117">
        <f t="shared" si="201"/>
        <v>507067.46</v>
      </c>
      <c r="Z5555" s="276" t="str">
        <f t="shared" si="203"/>
        <v>ООО "Альбатрос"</v>
      </c>
      <c r="AA5555" s="276">
        <f t="shared" si="203"/>
        <v>7724922443</v>
      </c>
    </row>
    <row r="5556" spans="1:27" ht="67.5">
      <c r="A5556" s="475" t="s">
        <v>31278</v>
      </c>
      <c r="B5556" s="311" t="s">
        <v>2810</v>
      </c>
      <c r="C5556" s="45" t="s">
        <v>21201</v>
      </c>
      <c r="D5556" s="45" t="s">
        <v>261</v>
      </c>
      <c r="E5556" s="530" t="s">
        <v>21667</v>
      </c>
      <c r="F5556" s="45" t="s">
        <v>7058</v>
      </c>
      <c r="G5556" s="400">
        <v>42695</v>
      </c>
      <c r="H5556" s="45" t="s">
        <v>21668</v>
      </c>
      <c r="I5556" s="45" t="s">
        <v>13851</v>
      </c>
      <c r="J5556" s="276">
        <v>2</v>
      </c>
      <c r="K5556" s="118">
        <v>2</v>
      </c>
      <c r="L5556" s="118">
        <f t="shared" si="202"/>
        <v>0</v>
      </c>
      <c r="M5556" s="117">
        <v>2668012.41</v>
      </c>
      <c r="N5556" s="117">
        <v>2654672.35</v>
      </c>
      <c r="O5556" s="117">
        <f t="shared" si="198"/>
        <v>13340.060000000056</v>
      </c>
      <c r="P5556" s="461">
        <f t="shared" si="199"/>
        <v>4.9999992316377773E-3</v>
      </c>
      <c r="Q5556" s="117" t="s">
        <v>14214</v>
      </c>
      <c r="R5556" s="276">
        <v>4217155014</v>
      </c>
      <c r="S5556" s="117" t="s">
        <v>21669</v>
      </c>
      <c r="T5556" s="274">
        <v>42710</v>
      </c>
      <c r="U5556" s="414"/>
      <c r="V5556" s="274">
        <v>42724</v>
      </c>
      <c r="W5556" s="274">
        <v>42724</v>
      </c>
      <c r="X5556" s="1003" t="s">
        <v>21670</v>
      </c>
      <c r="Y5556" s="117">
        <f t="shared" si="201"/>
        <v>2654672.35</v>
      </c>
      <c r="Z5556" s="276" t="str">
        <f t="shared" si="203"/>
        <v>ООО "ТерраМЕД"</v>
      </c>
      <c r="AA5556" s="276">
        <f t="shared" si="203"/>
        <v>4217155014</v>
      </c>
    </row>
    <row r="5557" spans="1:27" ht="67.5">
      <c r="A5557" s="475" t="s">
        <v>31279</v>
      </c>
      <c r="B5557" s="311" t="s">
        <v>2810</v>
      </c>
      <c r="C5557" s="45" t="s">
        <v>21201</v>
      </c>
      <c r="D5557" s="45" t="s">
        <v>272</v>
      </c>
      <c r="E5557" s="530" t="s">
        <v>21360</v>
      </c>
      <c r="F5557" s="45" t="s">
        <v>7058</v>
      </c>
      <c r="G5557" s="400">
        <v>42695</v>
      </c>
      <c r="H5557" s="45" t="s">
        <v>21671</v>
      </c>
      <c r="I5557" s="45" t="s">
        <v>13360</v>
      </c>
      <c r="J5557" s="276">
        <v>1</v>
      </c>
      <c r="K5557" s="118">
        <v>1</v>
      </c>
      <c r="L5557" s="118">
        <f t="shared" si="202"/>
        <v>0</v>
      </c>
      <c r="M5557" s="117">
        <v>342182</v>
      </c>
      <c r="N5557" s="117">
        <v>342182</v>
      </c>
      <c r="O5557" s="117">
        <f t="shared" si="198"/>
        <v>0</v>
      </c>
      <c r="P5557" s="461">
        <f t="shared" si="199"/>
        <v>0</v>
      </c>
      <c r="Q5557" s="117" t="s">
        <v>19310</v>
      </c>
      <c r="R5557" s="276">
        <v>4205264700</v>
      </c>
      <c r="S5557" s="117" t="s">
        <v>21362</v>
      </c>
      <c r="T5557" s="274">
        <v>42704</v>
      </c>
      <c r="U5557" s="414"/>
      <c r="V5557" s="274">
        <v>42717</v>
      </c>
      <c r="W5557" s="274">
        <v>42717</v>
      </c>
      <c r="X5557" s="1003" t="s">
        <v>21672</v>
      </c>
      <c r="Y5557" s="117">
        <f t="shared" si="201"/>
        <v>342182</v>
      </c>
      <c r="Z5557" s="276" t="str">
        <f t="shared" si="203"/>
        <v>ООО "Светофарм"</v>
      </c>
      <c r="AA5557" s="276">
        <f t="shared" si="203"/>
        <v>4205264700</v>
      </c>
    </row>
    <row r="5558" spans="1:27" ht="45">
      <c r="A5558" s="475" t="s">
        <v>31280</v>
      </c>
      <c r="B5558" s="311" t="s">
        <v>2810</v>
      </c>
      <c r="C5558" s="45" t="s">
        <v>21201</v>
      </c>
      <c r="D5558" s="45" t="s">
        <v>261</v>
      </c>
      <c r="E5558" s="530" t="s">
        <v>15375</v>
      </c>
      <c r="F5558" s="45" t="s">
        <v>7058</v>
      </c>
      <c r="G5558" s="400">
        <v>42695</v>
      </c>
      <c r="H5558" s="45" t="s">
        <v>21673</v>
      </c>
      <c r="I5558" s="45" t="s">
        <v>21674</v>
      </c>
      <c r="J5558" s="276">
        <v>6</v>
      </c>
      <c r="K5558" s="118">
        <v>6</v>
      </c>
      <c r="L5558" s="118">
        <f t="shared" si="202"/>
        <v>0</v>
      </c>
      <c r="M5558" s="117">
        <v>1404550</v>
      </c>
      <c r="N5558" s="117">
        <v>856775.5</v>
      </c>
      <c r="O5558" s="117">
        <f t="shared" si="198"/>
        <v>547774.5</v>
      </c>
      <c r="P5558" s="461">
        <f t="shared" si="199"/>
        <v>0.39</v>
      </c>
      <c r="Q5558" s="117" t="s">
        <v>19504</v>
      </c>
      <c r="R5558" s="276">
        <v>7724737994</v>
      </c>
      <c r="S5558" s="117" t="s">
        <v>21675</v>
      </c>
      <c r="T5558" s="274">
        <v>42710</v>
      </c>
      <c r="U5558" s="414"/>
      <c r="V5558" s="274">
        <v>42724</v>
      </c>
      <c r="W5558" s="274">
        <v>42724</v>
      </c>
      <c r="X5558" s="1003" t="s">
        <v>21676</v>
      </c>
      <c r="Y5558" s="117">
        <f t="shared" si="201"/>
        <v>856775.5</v>
      </c>
      <c r="Z5558" s="276" t="str">
        <f t="shared" si="203"/>
        <v>ООО "МедтексМ"</v>
      </c>
      <c r="AA5558" s="276">
        <f t="shared" si="203"/>
        <v>7724737994</v>
      </c>
    </row>
    <row r="5559" spans="1:27" ht="67.5">
      <c r="A5559" s="475" t="s">
        <v>31281</v>
      </c>
      <c r="B5559" s="311" t="s">
        <v>2810</v>
      </c>
      <c r="C5559" s="45" t="s">
        <v>21201</v>
      </c>
      <c r="D5559" s="45" t="s">
        <v>261</v>
      </c>
      <c r="E5559" s="530" t="s">
        <v>2505</v>
      </c>
      <c r="F5559" s="45" t="s">
        <v>7058</v>
      </c>
      <c r="G5559" s="400">
        <v>42695</v>
      </c>
      <c r="H5559" s="45" t="s">
        <v>21677</v>
      </c>
      <c r="I5559" s="45" t="s">
        <v>13344</v>
      </c>
      <c r="J5559" s="276">
        <v>2</v>
      </c>
      <c r="K5559" s="118">
        <v>2</v>
      </c>
      <c r="L5559" s="118">
        <f t="shared" si="202"/>
        <v>0</v>
      </c>
      <c r="M5559" s="117">
        <v>1897190</v>
      </c>
      <c r="N5559" s="117">
        <v>1791544.05</v>
      </c>
      <c r="O5559" s="117">
        <f t="shared" si="198"/>
        <v>105645.94999999995</v>
      </c>
      <c r="P5559" s="461">
        <f t="shared" si="199"/>
        <v>5.5685487484121228E-2</v>
      </c>
      <c r="Q5559" s="117" t="s">
        <v>13204</v>
      </c>
      <c r="R5559" s="276">
        <v>7726311464</v>
      </c>
      <c r="S5559" s="117" t="s">
        <v>21358</v>
      </c>
      <c r="T5559" s="274">
        <v>42718</v>
      </c>
      <c r="U5559" s="414"/>
      <c r="V5559" s="274">
        <v>42731</v>
      </c>
      <c r="W5559" s="274">
        <v>42731</v>
      </c>
      <c r="X5559" s="1003" t="s">
        <v>21678</v>
      </c>
      <c r="Y5559" s="117">
        <f t="shared" si="201"/>
        <v>1791544.05</v>
      </c>
      <c r="Z5559" s="276" t="str">
        <f t="shared" si="203"/>
        <v>АО «Р-Фарм»</v>
      </c>
      <c r="AA5559" s="276">
        <f t="shared" si="203"/>
        <v>7726311464</v>
      </c>
    </row>
    <row r="5560" spans="1:27" ht="67.5">
      <c r="A5560" s="475" t="s">
        <v>31282</v>
      </c>
      <c r="B5560" s="311" t="s">
        <v>2810</v>
      </c>
      <c r="C5560" s="45" t="s">
        <v>21201</v>
      </c>
      <c r="D5560" s="45" t="s">
        <v>272</v>
      </c>
      <c r="E5560" s="530" t="s">
        <v>2505</v>
      </c>
      <c r="F5560" s="45" t="s">
        <v>7058</v>
      </c>
      <c r="G5560" s="400">
        <v>42696</v>
      </c>
      <c r="H5560" s="45" t="s">
        <v>21679</v>
      </c>
      <c r="I5560" s="45" t="s">
        <v>13431</v>
      </c>
      <c r="J5560" s="276">
        <v>1</v>
      </c>
      <c r="K5560" s="118">
        <v>1</v>
      </c>
      <c r="L5560" s="118">
        <f t="shared" si="202"/>
        <v>0</v>
      </c>
      <c r="M5560" s="117">
        <v>213019.5</v>
      </c>
      <c r="N5560" s="117">
        <v>212372.6</v>
      </c>
      <c r="O5560" s="117">
        <f t="shared" si="198"/>
        <v>646.89999999999418</v>
      </c>
      <c r="P5560" s="461">
        <f t="shared" si="199"/>
        <v>3.0368111839526157E-3</v>
      </c>
      <c r="Q5560" s="117" t="s">
        <v>13215</v>
      </c>
      <c r="R5560" s="276">
        <v>7718538045</v>
      </c>
      <c r="S5560" s="117" t="s">
        <v>21680</v>
      </c>
      <c r="T5560" s="274">
        <v>42705</v>
      </c>
      <c r="U5560" s="414"/>
      <c r="V5560" s="274">
        <v>42718</v>
      </c>
      <c r="W5560" s="274">
        <v>42718</v>
      </c>
      <c r="X5560" s="1003" t="s">
        <v>21681</v>
      </c>
      <c r="Y5560" s="117">
        <f t="shared" si="201"/>
        <v>212372.6</v>
      </c>
      <c r="Z5560" s="276" t="str">
        <f t="shared" si="203"/>
        <v>ЗАО "Ланцет"</v>
      </c>
      <c r="AA5560" s="276">
        <f t="shared" si="203"/>
        <v>7718538045</v>
      </c>
    </row>
    <row r="5561" spans="1:27" ht="67.5">
      <c r="A5561" s="475" t="s">
        <v>31283</v>
      </c>
      <c r="B5561" s="311" t="s">
        <v>2810</v>
      </c>
      <c r="C5561" s="45" t="s">
        <v>21201</v>
      </c>
      <c r="D5561" s="45" t="s">
        <v>261</v>
      </c>
      <c r="E5561" s="530" t="s">
        <v>2505</v>
      </c>
      <c r="F5561" s="45" t="s">
        <v>7058</v>
      </c>
      <c r="G5561" s="400">
        <v>42696</v>
      </c>
      <c r="H5561" s="45" t="s">
        <v>21682</v>
      </c>
      <c r="I5561" s="45" t="s">
        <v>13344</v>
      </c>
      <c r="J5561" s="276">
        <v>5</v>
      </c>
      <c r="K5561" s="118">
        <v>5</v>
      </c>
      <c r="L5561" s="118">
        <f t="shared" si="202"/>
        <v>0</v>
      </c>
      <c r="M5561" s="117">
        <v>1234599</v>
      </c>
      <c r="N5561" s="117">
        <v>629639.18999999994</v>
      </c>
      <c r="O5561" s="117">
        <f t="shared" si="198"/>
        <v>604959.81000000006</v>
      </c>
      <c r="P5561" s="461">
        <f t="shared" si="199"/>
        <v>0.49000510287145871</v>
      </c>
      <c r="Q5561" s="117" t="s">
        <v>13881</v>
      </c>
      <c r="R5561" s="276">
        <v>5408130693</v>
      </c>
      <c r="S5561" s="117" t="s">
        <v>21611</v>
      </c>
      <c r="T5561" s="274">
        <v>42711</v>
      </c>
      <c r="U5561" s="414"/>
      <c r="V5561" s="274">
        <v>42724</v>
      </c>
      <c r="W5561" s="274">
        <v>42724</v>
      </c>
      <c r="X5561" s="1003" t="s">
        <v>21683</v>
      </c>
      <c r="Y5561" s="117">
        <f t="shared" si="201"/>
        <v>629639.18999999994</v>
      </c>
      <c r="Z5561" s="276" t="str">
        <f t="shared" si="203"/>
        <v>АО "НПК "Катрен"</v>
      </c>
      <c r="AA5561" s="276">
        <f t="shared" si="203"/>
        <v>5408130693</v>
      </c>
    </row>
    <row r="5562" spans="1:27" ht="67.5">
      <c r="A5562" s="475" t="s">
        <v>31284</v>
      </c>
      <c r="B5562" s="311" t="s">
        <v>2810</v>
      </c>
      <c r="C5562" s="45" t="s">
        <v>21201</v>
      </c>
      <c r="D5562" s="45" t="s">
        <v>261</v>
      </c>
      <c r="E5562" s="530" t="s">
        <v>21486</v>
      </c>
      <c r="F5562" s="45" t="s">
        <v>7058</v>
      </c>
      <c r="G5562" s="400">
        <v>42696</v>
      </c>
      <c r="H5562" s="45" t="s">
        <v>21684</v>
      </c>
      <c r="I5562" s="45" t="s">
        <v>13900</v>
      </c>
      <c r="J5562" s="276">
        <v>3</v>
      </c>
      <c r="K5562" s="118">
        <v>3</v>
      </c>
      <c r="L5562" s="118">
        <f t="shared" si="202"/>
        <v>0</v>
      </c>
      <c r="M5562" s="117">
        <v>75128</v>
      </c>
      <c r="N5562" s="117">
        <v>49208.84</v>
      </c>
      <c r="O5562" s="117">
        <f t="shared" si="198"/>
        <v>25919.160000000003</v>
      </c>
      <c r="P5562" s="461">
        <f t="shared" si="199"/>
        <v>0.34500000000000003</v>
      </c>
      <c r="Q5562" s="117" t="s">
        <v>13204</v>
      </c>
      <c r="R5562" s="276">
        <v>7726311464</v>
      </c>
      <c r="S5562" s="117" t="s">
        <v>21358</v>
      </c>
      <c r="T5562" s="274">
        <v>42711</v>
      </c>
      <c r="U5562" s="414"/>
      <c r="V5562" s="274">
        <v>42724</v>
      </c>
      <c r="W5562" s="274">
        <v>42724</v>
      </c>
      <c r="X5562" s="1003" t="s">
        <v>21685</v>
      </c>
      <c r="Y5562" s="117">
        <f t="shared" si="201"/>
        <v>49208.84</v>
      </c>
      <c r="Z5562" s="276" t="str">
        <f t="shared" si="203"/>
        <v>АО «Р-Фарм»</v>
      </c>
      <c r="AA5562" s="276">
        <f t="shared" si="203"/>
        <v>7726311464</v>
      </c>
    </row>
    <row r="5563" spans="1:27" ht="67.5">
      <c r="A5563" s="475" t="s">
        <v>31285</v>
      </c>
      <c r="B5563" s="311" t="s">
        <v>2810</v>
      </c>
      <c r="C5563" s="45" t="s">
        <v>21201</v>
      </c>
      <c r="D5563" s="45" t="s">
        <v>272</v>
      </c>
      <c r="E5563" s="530" t="s">
        <v>2505</v>
      </c>
      <c r="F5563" s="45" t="s">
        <v>7058</v>
      </c>
      <c r="G5563" s="400">
        <v>42697</v>
      </c>
      <c r="H5563" s="45" t="s">
        <v>21686</v>
      </c>
      <c r="I5563" s="45" t="s">
        <v>13339</v>
      </c>
      <c r="J5563" s="276">
        <v>1</v>
      </c>
      <c r="K5563" s="118">
        <v>1</v>
      </c>
      <c r="L5563" s="118">
        <f t="shared" si="202"/>
        <v>0</v>
      </c>
      <c r="M5563" s="117">
        <v>110765.8</v>
      </c>
      <c r="N5563" s="117">
        <v>110765.6</v>
      </c>
      <c r="O5563" s="117">
        <f t="shared" si="198"/>
        <v>0.19999999999708962</v>
      </c>
      <c r="P5563" s="461">
        <f t="shared" si="199"/>
        <v>1.805611479329266E-6</v>
      </c>
      <c r="Q5563" s="117" t="s">
        <v>13881</v>
      </c>
      <c r="R5563" s="276">
        <v>5408130693</v>
      </c>
      <c r="S5563" s="117" t="s">
        <v>21611</v>
      </c>
      <c r="T5563" s="274">
        <v>42706</v>
      </c>
      <c r="U5563" s="414"/>
      <c r="V5563" s="274">
        <v>42719</v>
      </c>
      <c r="W5563" s="274">
        <v>42719</v>
      </c>
      <c r="X5563" s="1003" t="s">
        <v>21687</v>
      </c>
      <c r="Y5563" s="117">
        <f t="shared" si="201"/>
        <v>110765.6</v>
      </c>
      <c r="Z5563" s="276" t="str">
        <f t="shared" si="203"/>
        <v>АО "НПК "Катрен"</v>
      </c>
      <c r="AA5563" s="276">
        <f t="shared" si="203"/>
        <v>5408130693</v>
      </c>
    </row>
    <row r="5564" spans="1:27" ht="78.75">
      <c r="A5564" s="475" t="s">
        <v>31286</v>
      </c>
      <c r="B5564" s="311" t="s">
        <v>2810</v>
      </c>
      <c r="C5564" s="45" t="s">
        <v>21201</v>
      </c>
      <c r="D5564" s="45" t="s">
        <v>261</v>
      </c>
      <c r="E5564" s="530" t="s">
        <v>21688</v>
      </c>
      <c r="F5564" s="45" t="s">
        <v>7058</v>
      </c>
      <c r="G5564" s="400">
        <v>42698</v>
      </c>
      <c r="H5564" s="45" t="s">
        <v>21689</v>
      </c>
      <c r="I5564" s="45" t="s">
        <v>21690</v>
      </c>
      <c r="J5564" s="276">
        <v>3</v>
      </c>
      <c r="K5564" s="118">
        <v>2</v>
      </c>
      <c r="L5564" s="118">
        <f t="shared" si="202"/>
        <v>1</v>
      </c>
      <c r="M5564" s="117">
        <v>6270350.9100000001</v>
      </c>
      <c r="N5564" s="117">
        <v>6207647.4100000001</v>
      </c>
      <c r="O5564" s="117">
        <f t="shared" si="198"/>
        <v>62703.5</v>
      </c>
      <c r="P5564" s="461">
        <f t="shared" si="199"/>
        <v>9.999998548725561E-3</v>
      </c>
      <c r="Q5564" s="117" t="s">
        <v>14214</v>
      </c>
      <c r="R5564" s="276">
        <v>4217155014</v>
      </c>
      <c r="S5564" s="117" t="s">
        <v>21691</v>
      </c>
      <c r="T5564" s="274">
        <v>42720</v>
      </c>
      <c r="U5564" s="414"/>
      <c r="V5564" s="274">
        <v>42733</v>
      </c>
      <c r="W5564" s="274">
        <v>42734</v>
      </c>
      <c r="X5564" s="1003" t="s">
        <v>21692</v>
      </c>
      <c r="Y5564" s="117">
        <f t="shared" si="201"/>
        <v>6207647.4100000001</v>
      </c>
      <c r="Z5564" s="276" t="str">
        <f t="shared" si="203"/>
        <v>ООО "ТерраМЕД"</v>
      </c>
      <c r="AA5564" s="276">
        <f t="shared" si="203"/>
        <v>4217155014</v>
      </c>
    </row>
    <row r="5565" spans="1:27" ht="123.75">
      <c r="A5565" s="475" t="s">
        <v>31287</v>
      </c>
      <c r="B5565" s="311" t="s">
        <v>2810</v>
      </c>
      <c r="C5565" s="45" t="s">
        <v>21201</v>
      </c>
      <c r="D5565" s="45" t="s">
        <v>261</v>
      </c>
      <c r="E5565" s="530" t="s">
        <v>21486</v>
      </c>
      <c r="F5565" s="45" t="s">
        <v>7058</v>
      </c>
      <c r="G5565" s="400">
        <v>42698</v>
      </c>
      <c r="H5565" s="45" t="s">
        <v>21693</v>
      </c>
      <c r="I5565" s="45" t="s">
        <v>21694</v>
      </c>
      <c r="J5565" s="276">
        <v>3</v>
      </c>
      <c r="K5565" s="118">
        <v>3</v>
      </c>
      <c r="L5565" s="118">
        <f t="shared" si="202"/>
        <v>0</v>
      </c>
      <c r="M5565" s="117">
        <v>828404.4</v>
      </c>
      <c r="N5565" s="117">
        <v>422462.29</v>
      </c>
      <c r="O5565" s="117">
        <f t="shared" si="198"/>
        <v>405942.11000000004</v>
      </c>
      <c r="P5565" s="461">
        <f t="shared" si="199"/>
        <v>0.49002891582903235</v>
      </c>
      <c r="Q5565" s="117" t="s">
        <v>13204</v>
      </c>
      <c r="R5565" s="276">
        <v>7726311464</v>
      </c>
      <c r="S5565" s="117" t="s">
        <v>21358</v>
      </c>
      <c r="T5565" s="274">
        <v>42713</v>
      </c>
      <c r="U5565" s="414"/>
      <c r="V5565" s="274">
        <v>42726</v>
      </c>
      <c r="W5565" s="274">
        <v>42726</v>
      </c>
      <c r="X5565" s="1003" t="s">
        <v>21695</v>
      </c>
      <c r="Y5565" s="117">
        <f t="shared" si="201"/>
        <v>422462.29</v>
      </c>
      <c r="Z5565" s="276" t="str">
        <f t="shared" si="203"/>
        <v>АО «Р-Фарм»</v>
      </c>
      <c r="AA5565" s="276">
        <f t="shared" si="203"/>
        <v>7726311464</v>
      </c>
    </row>
    <row r="5566" spans="1:27" ht="101.25">
      <c r="A5566" s="475" t="s">
        <v>31288</v>
      </c>
      <c r="B5566" s="311" t="s">
        <v>2810</v>
      </c>
      <c r="C5566" s="45" t="s">
        <v>21201</v>
      </c>
      <c r="D5566" s="45" t="s">
        <v>272</v>
      </c>
      <c r="E5566" s="530" t="s">
        <v>21696</v>
      </c>
      <c r="F5566" s="45" t="s">
        <v>7058</v>
      </c>
      <c r="G5566" s="400">
        <v>42699</v>
      </c>
      <c r="H5566" s="45" t="s">
        <v>21697</v>
      </c>
      <c r="I5566" s="45" t="s">
        <v>21698</v>
      </c>
      <c r="J5566" s="276">
        <v>1</v>
      </c>
      <c r="K5566" s="118">
        <v>1</v>
      </c>
      <c r="L5566" s="118">
        <f t="shared" si="202"/>
        <v>0</v>
      </c>
      <c r="M5566" s="117">
        <v>887250.28</v>
      </c>
      <c r="N5566" s="117">
        <v>884488.8</v>
      </c>
      <c r="O5566" s="117">
        <f t="shared" si="198"/>
        <v>2761.4799999999814</v>
      </c>
      <c r="P5566" s="461">
        <f t="shared" si="199"/>
        <v>3.1124025117241793E-3</v>
      </c>
      <c r="Q5566" s="117" t="s">
        <v>13361</v>
      </c>
      <c r="R5566" s="276">
        <v>4217169850</v>
      </c>
      <c r="S5566" s="117" t="s">
        <v>21373</v>
      </c>
      <c r="T5566" s="274">
        <v>42710</v>
      </c>
      <c r="U5566" s="414"/>
      <c r="V5566" s="274">
        <v>42725</v>
      </c>
      <c r="W5566" s="274">
        <v>42725</v>
      </c>
      <c r="X5566" s="1003" t="s">
        <v>21699</v>
      </c>
      <c r="Y5566" s="117">
        <f t="shared" si="201"/>
        <v>884488.8</v>
      </c>
      <c r="Z5566" s="276" t="str">
        <f t="shared" si="203"/>
        <v>МП "Аптеки 42+"</v>
      </c>
      <c r="AA5566" s="276">
        <f t="shared" si="203"/>
        <v>4217169850</v>
      </c>
    </row>
    <row r="5567" spans="1:27" ht="90">
      <c r="A5567" s="475" t="s">
        <v>31289</v>
      </c>
      <c r="B5567" s="311" t="s">
        <v>2810</v>
      </c>
      <c r="C5567" s="45" t="s">
        <v>21201</v>
      </c>
      <c r="D5567" s="45" t="s">
        <v>272</v>
      </c>
      <c r="E5567" s="530" t="s">
        <v>21696</v>
      </c>
      <c r="F5567" s="45" t="s">
        <v>7058</v>
      </c>
      <c r="G5567" s="400">
        <v>42699</v>
      </c>
      <c r="H5567" s="45" t="s">
        <v>21700</v>
      </c>
      <c r="I5567" s="45" t="s">
        <v>13360</v>
      </c>
      <c r="J5567" s="276">
        <v>1</v>
      </c>
      <c r="K5567" s="118">
        <v>1</v>
      </c>
      <c r="L5567" s="118">
        <f t="shared" si="202"/>
        <v>0</v>
      </c>
      <c r="M5567" s="117">
        <v>344544.1</v>
      </c>
      <c r="N5567" s="117">
        <v>341638</v>
      </c>
      <c r="O5567" s="117">
        <f t="shared" si="198"/>
        <v>2906.0999999999767</v>
      </c>
      <c r="P5567" s="461">
        <f t="shared" si="199"/>
        <v>8.4346241888918622E-3</v>
      </c>
      <c r="Q5567" s="117" t="s">
        <v>13361</v>
      </c>
      <c r="R5567" s="276">
        <v>4217169850</v>
      </c>
      <c r="S5567" s="117" t="s">
        <v>21373</v>
      </c>
      <c r="T5567" s="274">
        <v>42710</v>
      </c>
      <c r="U5567" s="414"/>
      <c r="V5567" s="274">
        <v>42725</v>
      </c>
      <c r="W5567" s="274">
        <v>42725</v>
      </c>
      <c r="X5567" s="1003" t="s">
        <v>21701</v>
      </c>
      <c r="Y5567" s="117">
        <f t="shared" si="201"/>
        <v>341638</v>
      </c>
      <c r="Z5567" s="276" t="str">
        <f t="shared" si="203"/>
        <v>МП "Аптеки 42+"</v>
      </c>
      <c r="AA5567" s="276">
        <f t="shared" si="203"/>
        <v>4217169850</v>
      </c>
    </row>
    <row r="5568" spans="1:27" ht="67.5">
      <c r="A5568" s="475" t="s">
        <v>31290</v>
      </c>
      <c r="B5568" s="311" t="s">
        <v>2810</v>
      </c>
      <c r="C5568" s="45" t="s">
        <v>21201</v>
      </c>
      <c r="D5568" s="45" t="s">
        <v>261</v>
      </c>
      <c r="E5568" s="530" t="s">
        <v>21702</v>
      </c>
      <c r="F5568" s="45" t="s">
        <v>7058</v>
      </c>
      <c r="G5568" s="400">
        <v>42702</v>
      </c>
      <c r="H5568" s="45" t="s">
        <v>21703</v>
      </c>
      <c r="I5568" s="45" t="s">
        <v>13366</v>
      </c>
      <c r="J5568" s="276">
        <v>2</v>
      </c>
      <c r="K5568" s="118">
        <v>2</v>
      </c>
      <c r="L5568" s="118">
        <f t="shared" si="202"/>
        <v>0</v>
      </c>
      <c r="M5568" s="117">
        <v>875222.96</v>
      </c>
      <c r="N5568" s="117">
        <v>866470.74</v>
      </c>
      <c r="O5568" s="117">
        <f t="shared" si="198"/>
        <v>8752.2199999999721</v>
      </c>
      <c r="P5568" s="461">
        <f t="shared" si="199"/>
        <v>9.9999890313663305E-3</v>
      </c>
      <c r="Q5568" s="117" t="s">
        <v>21704</v>
      </c>
      <c r="R5568" s="276">
        <v>4205050419</v>
      </c>
      <c r="S5568" s="117" t="s">
        <v>21705</v>
      </c>
      <c r="T5568" s="274">
        <v>42717</v>
      </c>
      <c r="U5568" s="414"/>
      <c r="V5568" s="274">
        <v>42731</v>
      </c>
      <c r="W5568" s="274">
        <v>42731</v>
      </c>
      <c r="X5568" s="1003" t="s">
        <v>21706</v>
      </c>
      <c r="Y5568" s="117">
        <f t="shared" si="201"/>
        <v>866470.74</v>
      </c>
      <c r="Z5568" s="276" t="str">
        <f t="shared" si="203"/>
        <v>ООО "НАЙС"</v>
      </c>
      <c r="AA5568" s="276">
        <f t="shared" si="203"/>
        <v>4205050419</v>
      </c>
    </row>
    <row r="5569" spans="1:27" ht="90">
      <c r="A5569" s="475" t="s">
        <v>31291</v>
      </c>
      <c r="B5569" s="311" t="s">
        <v>2810</v>
      </c>
      <c r="C5569" s="45" t="s">
        <v>21201</v>
      </c>
      <c r="D5569" s="45" t="s">
        <v>261</v>
      </c>
      <c r="E5569" s="530" t="s">
        <v>16836</v>
      </c>
      <c r="F5569" s="45" t="s">
        <v>7058</v>
      </c>
      <c r="G5569" s="400">
        <v>42702</v>
      </c>
      <c r="H5569" s="45" t="s">
        <v>21707</v>
      </c>
      <c r="I5569" s="45" t="s">
        <v>1340</v>
      </c>
      <c r="J5569" s="276">
        <v>2</v>
      </c>
      <c r="K5569" s="118">
        <v>2</v>
      </c>
      <c r="L5569" s="118">
        <f t="shared" si="202"/>
        <v>0</v>
      </c>
      <c r="M5569" s="117">
        <v>83400</v>
      </c>
      <c r="N5569" s="117">
        <v>82983</v>
      </c>
      <c r="O5569" s="117">
        <f t="shared" si="198"/>
        <v>417</v>
      </c>
      <c r="P5569" s="461">
        <f t="shared" si="199"/>
        <v>5.0000000000000001E-3</v>
      </c>
      <c r="Q5569" s="117" t="s">
        <v>3404</v>
      </c>
      <c r="R5569" s="276">
        <v>4252007160</v>
      </c>
      <c r="S5569" s="117" t="s">
        <v>21708</v>
      </c>
      <c r="T5569" s="274">
        <v>42717</v>
      </c>
      <c r="U5569" s="414"/>
      <c r="V5569" s="274">
        <v>42731</v>
      </c>
      <c r="W5569" s="274">
        <v>42731</v>
      </c>
      <c r="X5569" s="1003" t="s">
        <v>21709</v>
      </c>
      <c r="Y5569" s="117">
        <f t="shared" si="201"/>
        <v>82983</v>
      </c>
      <c r="Z5569" s="276" t="str">
        <f t="shared" si="203"/>
        <v>ООО "Продажа"</v>
      </c>
      <c r="AA5569" s="276">
        <f t="shared" si="203"/>
        <v>4252007160</v>
      </c>
    </row>
    <row r="5570" spans="1:27" ht="90">
      <c r="A5570" s="475" t="s">
        <v>31292</v>
      </c>
      <c r="B5570" s="311" t="s">
        <v>2810</v>
      </c>
      <c r="C5570" s="45" t="s">
        <v>21201</v>
      </c>
      <c r="D5570" s="45" t="s">
        <v>261</v>
      </c>
      <c r="E5570" s="530" t="s">
        <v>21710</v>
      </c>
      <c r="F5570" s="45" t="s">
        <v>7058</v>
      </c>
      <c r="G5570" s="400">
        <v>42702</v>
      </c>
      <c r="H5570" s="45" t="s">
        <v>21711</v>
      </c>
      <c r="I5570" s="45" t="s">
        <v>21712</v>
      </c>
      <c r="J5570" s="276">
        <v>10</v>
      </c>
      <c r="K5570" s="118">
        <v>10</v>
      </c>
      <c r="L5570" s="118">
        <f t="shared" si="202"/>
        <v>0</v>
      </c>
      <c r="M5570" s="117">
        <v>1018620</v>
      </c>
      <c r="N5570" s="117">
        <v>495266.31</v>
      </c>
      <c r="O5570" s="117">
        <f t="shared" ref="O5570:O5590" si="204">M5570-N5570</f>
        <v>523353.69</v>
      </c>
      <c r="P5570" s="461">
        <f t="shared" ref="P5570:P5590" si="205">O5570/M5570</f>
        <v>0.5137869764976144</v>
      </c>
      <c r="Q5570" s="117" t="s">
        <v>1262</v>
      </c>
      <c r="R5570" s="276">
        <v>4253012727</v>
      </c>
      <c r="S5570" s="117" t="s">
        <v>21713</v>
      </c>
      <c r="T5570" s="274">
        <v>42719</v>
      </c>
      <c r="U5570" s="414"/>
      <c r="V5570" s="274">
        <v>42732</v>
      </c>
      <c r="W5570" s="274">
        <v>42732</v>
      </c>
      <c r="X5570" s="1003" t="s">
        <v>21714</v>
      </c>
      <c r="Y5570" s="117">
        <f t="shared" si="201"/>
        <v>495266.31</v>
      </c>
      <c r="Z5570" s="276" t="str">
        <f t="shared" si="203"/>
        <v>ООО "Агросервис"</v>
      </c>
      <c r="AA5570" s="276">
        <f t="shared" si="203"/>
        <v>4253012727</v>
      </c>
    </row>
    <row r="5571" spans="1:27" ht="168.75">
      <c r="A5571" s="475" t="s">
        <v>31293</v>
      </c>
      <c r="B5571" s="311" t="s">
        <v>2810</v>
      </c>
      <c r="C5571" s="45" t="s">
        <v>21201</v>
      </c>
      <c r="D5571" s="45" t="s">
        <v>261</v>
      </c>
      <c r="E5571" s="530" t="s">
        <v>21710</v>
      </c>
      <c r="F5571" s="45" t="s">
        <v>7058</v>
      </c>
      <c r="G5571" s="400">
        <v>42702</v>
      </c>
      <c r="H5571" s="45" t="s">
        <v>21715</v>
      </c>
      <c r="I5571" s="45" t="s">
        <v>21716</v>
      </c>
      <c r="J5571" s="276">
        <v>6</v>
      </c>
      <c r="K5571" s="118">
        <v>6</v>
      </c>
      <c r="L5571" s="118">
        <f t="shared" si="202"/>
        <v>0</v>
      </c>
      <c r="M5571" s="117">
        <v>818687.5</v>
      </c>
      <c r="N5571" s="117">
        <v>588477.12</v>
      </c>
      <c r="O5571" s="117">
        <f t="shared" si="204"/>
        <v>230210.38</v>
      </c>
      <c r="P5571" s="461">
        <f t="shared" si="205"/>
        <v>0.28119444843117797</v>
      </c>
      <c r="Q5571" s="117" t="s">
        <v>21717</v>
      </c>
      <c r="R5571" s="276">
        <v>4217168912</v>
      </c>
      <c r="S5571" s="117" t="s">
        <v>21718</v>
      </c>
      <c r="T5571" s="274">
        <v>42719</v>
      </c>
      <c r="U5571" s="414"/>
      <c r="V5571" s="274">
        <v>42732</v>
      </c>
      <c r="W5571" s="274">
        <v>42732</v>
      </c>
      <c r="X5571" s="1003" t="s">
        <v>21719</v>
      </c>
      <c r="Y5571" s="117">
        <f t="shared" si="201"/>
        <v>588477.12</v>
      </c>
      <c r="Z5571" s="276" t="str">
        <f t="shared" si="203"/>
        <v>ООО «Торговый Дом «СибПродТорг»</v>
      </c>
      <c r="AA5571" s="276">
        <f t="shared" si="203"/>
        <v>4217168912</v>
      </c>
    </row>
    <row r="5572" spans="1:27" ht="78.75">
      <c r="A5572" s="475" t="s">
        <v>31294</v>
      </c>
      <c r="B5572" s="311" t="s">
        <v>2810</v>
      </c>
      <c r="C5572" s="45" t="s">
        <v>21201</v>
      </c>
      <c r="D5572" s="45" t="s">
        <v>261</v>
      </c>
      <c r="E5572" s="530" t="s">
        <v>21720</v>
      </c>
      <c r="F5572" s="45" t="s">
        <v>7058</v>
      </c>
      <c r="G5572" s="400">
        <v>42702</v>
      </c>
      <c r="H5572" s="45" t="s">
        <v>21721</v>
      </c>
      <c r="I5572" s="45" t="s">
        <v>15619</v>
      </c>
      <c r="J5572" s="276">
        <v>2</v>
      </c>
      <c r="K5572" s="118">
        <v>2</v>
      </c>
      <c r="L5572" s="118">
        <f t="shared" si="202"/>
        <v>0</v>
      </c>
      <c r="M5572" s="117">
        <v>121000</v>
      </c>
      <c r="N5572" s="117">
        <v>119790</v>
      </c>
      <c r="O5572" s="117">
        <f t="shared" si="204"/>
        <v>1210</v>
      </c>
      <c r="P5572" s="461">
        <f t="shared" si="205"/>
        <v>0.01</v>
      </c>
      <c r="Q5572" s="117" t="s">
        <v>14214</v>
      </c>
      <c r="R5572" s="276">
        <v>4217155014</v>
      </c>
      <c r="S5572" s="117" t="s">
        <v>21691</v>
      </c>
      <c r="T5572" s="274">
        <v>42718</v>
      </c>
      <c r="U5572" s="414"/>
      <c r="V5572" s="274">
        <v>42731</v>
      </c>
      <c r="W5572" s="274">
        <v>42731</v>
      </c>
      <c r="X5572" s="1003" t="s">
        <v>21722</v>
      </c>
      <c r="Y5572" s="117">
        <f t="shared" si="201"/>
        <v>119790</v>
      </c>
      <c r="Z5572" s="276" t="str">
        <f t="shared" si="203"/>
        <v>ООО "ТерраМЕД"</v>
      </c>
      <c r="AA5572" s="276">
        <f t="shared" si="203"/>
        <v>4217155014</v>
      </c>
    </row>
    <row r="5573" spans="1:27" ht="45">
      <c r="A5573" s="475" t="s">
        <v>31295</v>
      </c>
      <c r="B5573" s="311" t="s">
        <v>2810</v>
      </c>
      <c r="C5573" s="45" t="s">
        <v>21201</v>
      </c>
      <c r="D5573" s="45" t="s">
        <v>261</v>
      </c>
      <c r="E5573" s="530" t="s">
        <v>15375</v>
      </c>
      <c r="F5573" s="45" t="s">
        <v>7058</v>
      </c>
      <c r="G5573" s="400">
        <v>42702</v>
      </c>
      <c r="H5573" s="45" t="s">
        <v>21723</v>
      </c>
      <c r="I5573" s="45" t="s">
        <v>13372</v>
      </c>
      <c r="J5573" s="276">
        <v>2</v>
      </c>
      <c r="K5573" s="118">
        <v>2</v>
      </c>
      <c r="L5573" s="118">
        <f t="shared" si="202"/>
        <v>0</v>
      </c>
      <c r="M5573" s="117">
        <v>74757.64</v>
      </c>
      <c r="N5573" s="117">
        <v>45228.25</v>
      </c>
      <c r="O5573" s="117">
        <f t="shared" si="204"/>
        <v>29529.39</v>
      </c>
      <c r="P5573" s="461">
        <f t="shared" si="205"/>
        <v>0.39500163461553894</v>
      </c>
      <c r="Q5573" s="117" t="s">
        <v>21724</v>
      </c>
      <c r="R5573" s="45" t="s">
        <v>14696</v>
      </c>
      <c r="S5573" s="117" t="s">
        <v>21725</v>
      </c>
      <c r="T5573" s="274">
        <v>42718</v>
      </c>
      <c r="U5573" s="414"/>
      <c r="V5573" s="274">
        <v>42733</v>
      </c>
      <c r="W5573" s="274">
        <v>42733</v>
      </c>
      <c r="X5573" s="1003" t="s">
        <v>21726</v>
      </c>
      <c r="Y5573" s="117">
        <f t="shared" si="201"/>
        <v>45228.25</v>
      </c>
      <c r="Z5573" s="276" t="str">
        <f t="shared" si="203"/>
        <v>ИП Бауэр А.В.</v>
      </c>
      <c r="AA5573" s="276" t="str">
        <f t="shared" si="203"/>
        <v>420504197737</v>
      </c>
    </row>
    <row r="5574" spans="1:27" ht="67.5">
      <c r="A5574" s="475" t="s">
        <v>31296</v>
      </c>
      <c r="B5574" s="311" t="s">
        <v>2810</v>
      </c>
      <c r="C5574" s="45" t="s">
        <v>21201</v>
      </c>
      <c r="D5574" s="45" t="s">
        <v>261</v>
      </c>
      <c r="E5574" s="530" t="s">
        <v>13505</v>
      </c>
      <c r="F5574" s="45" t="s">
        <v>7058</v>
      </c>
      <c r="G5574" s="400">
        <v>42702</v>
      </c>
      <c r="H5574" s="45" t="s">
        <v>21727</v>
      </c>
      <c r="I5574" s="45" t="s">
        <v>13360</v>
      </c>
      <c r="J5574" s="276">
        <v>4</v>
      </c>
      <c r="K5574" s="118">
        <v>4</v>
      </c>
      <c r="L5574" s="118">
        <f t="shared" si="202"/>
        <v>0</v>
      </c>
      <c r="M5574" s="117">
        <v>893030</v>
      </c>
      <c r="N5574" s="117">
        <v>688671</v>
      </c>
      <c r="O5574" s="117">
        <f t="shared" si="204"/>
        <v>204359</v>
      </c>
      <c r="P5574" s="461">
        <f t="shared" si="205"/>
        <v>0.22883777700637156</v>
      </c>
      <c r="Q5574" s="117" t="s">
        <v>21728</v>
      </c>
      <c r="R5574" s="276">
        <v>5403024010</v>
      </c>
      <c r="S5574" s="117" t="s">
        <v>21729</v>
      </c>
      <c r="T5574" s="274">
        <v>42724</v>
      </c>
      <c r="U5574" s="414"/>
      <c r="V5574" s="274">
        <v>42744</v>
      </c>
      <c r="W5574" s="274"/>
      <c r="X5574" s="414"/>
      <c r="Y5574" s="117">
        <f t="shared" si="201"/>
        <v>688671</v>
      </c>
      <c r="Z5574" s="276" t="str">
        <f t="shared" si="203"/>
        <v>ООО "МедАрт"</v>
      </c>
      <c r="AA5574" s="276">
        <f t="shared" si="203"/>
        <v>5403024010</v>
      </c>
    </row>
    <row r="5575" spans="1:27" ht="67.5">
      <c r="A5575" s="475" t="s">
        <v>31297</v>
      </c>
      <c r="B5575" s="311" t="s">
        <v>2810</v>
      </c>
      <c r="C5575" s="45" t="s">
        <v>21201</v>
      </c>
      <c r="D5575" s="45" t="s">
        <v>261</v>
      </c>
      <c r="E5575" s="530" t="s">
        <v>13505</v>
      </c>
      <c r="F5575" s="45" t="s">
        <v>7058</v>
      </c>
      <c r="G5575" s="400">
        <v>42702</v>
      </c>
      <c r="H5575" s="45" t="s">
        <v>21730</v>
      </c>
      <c r="I5575" s="45" t="s">
        <v>13360</v>
      </c>
      <c r="J5575" s="276">
        <v>7</v>
      </c>
      <c r="K5575" s="118">
        <v>6</v>
      </c>
      <c r="L5575" s="118">
        <f t="shared" si="202"/>
        <v>1</v>
      </c>
      <c r="M5575" s="117">
        <v>880943.99</v>
      </c>
      <c r="N5575" s="117">
        <v>439506</v>
      </c>
      <c r="O5575" s="117">
        <f t="shared" si="204"/>
        <v>441437.99</v>
      </c>
      <c r="P5575" s="461">
        <f t="shared" si="205"/>
        <v>0.5010965453093108</v>
      </c>
      <c r="Q5575" s="117" t="s">
        <v>21731</v>
      </c>
      <c r="R5575" s="45" t="s">
        <v>21732</v>
      </c>
      <c r="S5575" s="117" t="s">
        <v>21733</v>
      </c>
      <c r="T5575" s="274">
        <v>42724</v>
      </c>
      <c r="U5575" s="414"/>
      <c r="V5575" s="274">
        <v>42744</v>
      </c>
      <c r="W5575" s="274"/>
      <c r="X5575" s="414"/>
      <c r="Y5575" s="117">
        <f t="shared" si="201"/>
        <v>439506</v>
      </c>
      <c r="Z5575" s="276" t="str">
        <f t="shared" si="203"/>
        <v>ИП Гиринский О.В.</v>
      </c>
      <c r="AA5575" s="276" t="str">
        <f t="shared" si="203"/>
        <v>701708630709</v>
      </c>
    </row>
    <row r="5576" spans="1:27" ht="78.75">
      <c r="A5576" s="475" t="s">
        <v>31298</v>
      </c>
      <c r="B5576" s="311" t="s">
        <v>2810</v>
      </c>
      <c r="C5576" s="45" t="s">
        <v>21201</v>
      </c>
      <c r="D5576" s="45" t="s">
        <v>261</v>
      </c>
      <c r="E5576" s="530" t="s">
        <v>15375</v>
      </c>
      <c r="F5576" s="45" t="s">
        <v>7058</v>
      </c>
      <c r="G5576" s="400">
        <v>42703</v>
      </c>
      <c r="H5576" s="45" t="s">
        <v>21734</v>
      </c>
      <c r="I5576" s="45" t="s">
        <v>13851</v>
      </c>
      <c r="J5576" s="276">
        <v>3</v>
      </c>
      <c r="K5576" s="118">
        <v>3</v>
      </c>
      <c r="L5576" s="118">
        <f t="shared" si="202"/>
        <v>0</v>
      </c>
      <c r="M5576" s="117">
        <v>1557177.57</v>
      </c>
      <c r="N5576" s="117">
        <v>669586.23</v>
      </c>
      <c r="O5576" s="117">
        <f t="shared" si="204"/>
        <v>887591.34000000008</v>
      </c>
      <c r="P5576" s="461">
        <f t="shared" si="205"/>
        <v>0.57000008033765859</v>
      </c>
      <c r="Q5576" s="117" t="s">
        <v>14214</v>
      </c>
      <c r="R5576" s="276">
        <v>4217155014</v>
      </c>
      <c r="S5576" s="117" t="s">
        <v>21691</v>
      </c>
      <c r="T5576" s="274">
        <v>42718</v>
      </c>
      <c r="U5576" s="414"/>
      <c r="V5576" s="274">
        <v>42733</v>
      </c>
      <c r="W5576" s="274">
        <v>42733</v>
      </c>
      <c r="X5576" s="1003" t="s">
        <v>21735</v>
      </c>
      <c r="Y5576" s="117">
        <f t="shared" si="201"/>
        <v>669586.23</v>
      </c>
      <c r="Z5576" s="276" t="str">
        <f t="shared" si="203"/>
        <v>ООО "ТерраМЕД"</v>
      </c>
      <c r="AA5576" s="276">
        <f t="shared" si="203"/>
        <v>4217155014</v>
      </c>
    </row>
    <row r="5577" spans="1:27" ht="78.75">
      <c r="A5577" s="475" t="s">
        <v>31299</v>
      </c>
      <c r="B5577" s="311" t="s">
        <v>2810</v>
      </c>
      <c r="C5577" s="45" t="s">
        <v>21201</v>
      </c>
      <c r="D5577" s="45" t="s">
        <v>261</v>
      </c>
      <c r="E5577" s="530" t="s">
        <v>21736</v>
      </c>
      <c r="F5577" s="45" t="s">
        <v>7058</v>
      </c>
      <c r="G5577" s="400">
        <v>42703</v>
      </c>
      <c r="H5577" s="45" t="s">
        <v>21737</v>
      </c>
      <c r="I5577" s="45" t="s">
        <v>14657</v>
      </c>
      <c r="J5577" s="276">
        <v>2</v>
      </c>
      <c r="K5577" s="118">
        <v>2</v>
      </c>
      <c r="L5577" s="118">
        <f t="shared" si="202"/>
        <v>0</v>
      </c>
      <c r="M5577" s="117">
        <v>2409103.84</v>
      </c>
      <c r="N5577" s="117">
        <v>2385012.7999999998</v>
      </c>
      <c r="O5577" s="117">
        <f t="shared" si="204"/>
        <v>24091.040000000037</v>
      </c>
      <c r="P5577" s="461">
        <f t="shared" si="205"/>
        <v>1.0000000664147395E-2</v>
      </c>
      <c r="Q5577" s="117" t="s">
        <v>14214</v>
      </c>
      <c r="R5577" s="276">
        <v>4217155014</v>
      </c>
      <c r="S5577" s="117" t="s">
        <v>21691</v>
      </c>
      <c r="T5577" s="274">
        <v>42718</v>
      </c>
      <c r="U5577" s="414"/>
      <c r="V5577" s="274">
        <v>42733</v>
      </c>
      <c r="W5577" s="274">
        <v>42733</v>
      </c>
      <c r="X5577" s="1003" t="s">
        <v>21738</v>
      </c>
      <c r="Y5577" s="117">
        <f t="shared" si="201"/>
        <v>2385012.7999999998</v>
      </c>
      <c r="Z5577" s="276" t="str">
        <f t="shared" si="203"/>
        <v>ООО "ТерраМЕД"</v>
      </c>
      <c r="AA5577" s="276">
        <f t="shared" si="203"/>
        <v>4217155014</v>
      </c>
    </row>
    <row r="5578" spans="1:27" ht="78.75">
      <c r="A5578" s="475" t="s">
        <v>31300</v>
      </c>
      <c r="B5578" s="311" t="s">
        <v>2810</v>
      </c>
      <c r="C5578" s="45" t="s">
        <v>21201</v>
      </c>
      <c r="D5578" s="45" t="s">
        <v>261</v>
      </c>
      <c r="E5578" s="530" t="s">
        <v>21739</v>
      </c>
      <c r="F5578" s="45" t="s">
        <v>7058</v>
      </c>
      <c r="G5578" s="400">
        <v>42704</v>
      </c>
      <c r="H5578" s="45" t="s">
        <v>21740</v>
      </c>
      <c r="I5578" s="45" t="s">
        <v>21741</v>
      </c>
      <c r="J5578" s="276">
        <v>2</v>
      </c>
      <c r="K5578" s="118">
        <v>2</v>
      </c>
      <c r="L5578" s="118">
        <f t="shared" si="202"/>
        <v>0</v>
      </c>
      <c r="M5578" s="117">
        <v>1554245.3</v>
      </c>
      <c r="N5578" s="117">
        <v>1538702.84</v>
      </c>
      <c r="O5578" s="117">
        <f t="shared" si="204"/>
        <v>15542.459999999963</v>
      </c>
      <c r="P5578" s="461">
        <f t="shared" si="205"/>
        <v>1.0000004503793554E-2</v>
      </c>
      <c r="Q5578" s="117" t="s">
        <v>14214</v>
      </c>
      <c r="R5578" s="276">
        <v>4217155014</v>
      </c>
      <c r="S5578" s="117" t="s">
        <v>21691</v>
      </c>
      <c r="T5578" s="274">
        <v>42718</v>
      </c>
      <c r="U5578" s="414"/>
      <c r="V5578" s="274">
        <v>42733</v>
      </c>
      <c r="W5578" s="274">
        <v>42734</v>
      </c>
      <c r="X5578" s="1003" t="s">
        <v>21742</v>
      </c>
      <c r="Y5578" s="117">
        <f t="shared" ref="Y5578:Y5590" si="206">N5578</f>
        <v>1538702.84</v>
      </c>
      <c r="Z5578" s="276" t="str">
        <f t="shared" si="203"/>
        <v>ООО "ТерраМЕД"</v>
      </c>
      <c r="AA5578" s="276">
        <f t="shared" si="203"/>
        <v>4217155014</v>
      </c>
    </row>
    <row r="5579" spans="1:27" ht="78.75">
      <c r="A5579" s="475" t="s">
        <v>31301</v>
      </c>
      <c r="B5579" s="311" t="s">
        <v>2810</v>
      </c>
      <c r="C5579" s="45" t="s">
        <v>21201</v>
      </c>
      <c r="D5579" s="45" t="s">
        <v>261</v>
      </c>
      <c r="E5579" s="530" t="s">
        <v>15375</v>
      </c>
      <c r="F5579" s="45" t="s">
        <v>7058</v>
      </c>
      <c r="G5579" s="400">
        <v>42704</v>
      </c>
      <c r="H5579" s="45" t="s">
        <v>21743</v>
      </c>
      <c r="I5579" s="45" t="s">
        <v>13372</v>
      </c>
      <c r="J5579" s="276">
        <v>3</v>
      </c>
      <c r="K5579" s="118">
        <v>3</v>
      </c>
      <c r="L5579" s="118">
        <f t="shared" si="202"/>
        <v>0</v>
      </c>
      <c r="M5579" s="117">
        <v>507640</v>
      </c>
      <c r="N5579" s="117">
        <v>241129</v>
      </c>
      <c r="O5579" s="117">
        <f t="shared" si="204"/>
        <v>266511</v>
      </c>
      <c r="P5579" s="461">
        <f t="shared" si="205"/>
        <v>0.52500000000000002</v>
      </c>
      <c r="Q5579" s="117" t="s">
        <v>21744</v>
      </c>
      <c r="R5579" s="45" t="s">
        <v>21745</v>
      </c>
      <c r="S5579" s="117" t="s">
        <v>21746</v>
      </c>
      <c r="T5579" s="274">
        <v>42718</v>
      </c>
      <c r="U5579" s="414"/>
      <c r="V5579" s="274">
        <v>42731</v>
      </c>
      <c r="W5579" s="274">
        <v>42731</v>
      </c>
      <c r="X5579" s="1003" t="s">
        <v>21747</v>
      </c>
      <c r="Y5579" s="117">
        <f t="shared" si="206"/>
        <v>241129</v>
      </c>
      <c r="Z5579" s="276" t="str">
        <f t="shared" si="203"/>
        <v>ИП Андриенко В.И.</v>
      </c>
      <c r="AA5579" s="276" t="str">
        <f t="shared" si="203"/>
        <v>544507465105</v>
      </c>
    </row>
    <row r="5580" spans="1:27" ht="78.75">
      <c r="A5580" s="475" t="s">
        <v>31302</v>
      </c>
      <c r="B5580" s="311" t="s">
        <v>2810</v>
      </c>
      <c r="C5580" s="45" t="s">
        <v>21201</v>
      </c>
      <c r="D5580" s="45" t="s">
        <v>261</v>
      </c>
      <c r="E5580" s="530" t="s">
        <v>16537</v>
      </c>
      <c r="F5580" s="45" t="s">
        <v>7058</v>
      </c>
      <c r="G5580" s="400">
        <v>42704</v>
      </c>
      <c r="H5580" s="45" t="s">
        <v>21748</v>
      </c>
      <c r="I5580" s="45" t="s">
        <v>21749</v>
      </c>
      <c r="J5580" s="276">
        <v>2</v>
      </c>
      <c r="K5580" s="118">
        <v>2</v>
      </c>
      <c r="L5580" s="118">
        <f t="shared" si="202"/>
        <v>0</v>
      </c>
      <c r="M5580" s="117">
        <v>1730477.5</v>
      </c>
      <c r="N5580" s="117">
        <v>1358424.73</v>
      </c>
      <c r="O5580" s="117">
        <f t="shared" si="204"/>
        <v>372052.77</v>
      </c>
      <c r="P5580" s="461">
        <f t="shared" si="205"/>
        <v>0.21500006212158207</v>
      </c>
      <c r="Q5580" s="117" t="s">
        <v>21717</v>
      </c>
      <c r="R5580" s="276">
        <v>4217168912</v>
      </c>
      <c r="S5580" s="117" t="s">
        <v>21718</v>
      </c>
      <c r="T5580" s="274">
        <v>42719</v>
      </c>
      <c r="U5580" s="414"/>
      <c r="V5580" s="274">
        <v>42732</v>
      </c>
      <c r="W5580" s="274">
        <v>42732</v>
      </c>
      <c r="X5580" s="1003" t="s">
        <v>21750</v>
      </c>
      <c r="Y5580" s="117">
        <f t="shared" si="206"/>
        <v>1358424.73</v>
      </c>
      <c r="Z5580" s="276" t="str">
        <f t="shared" si="203"/>
        <v>ООО «Торговый Дом «СибПродТорг»</v>
      </c>
      <c r="AA5580" s="276">
        <f t="shared" si="203"/>
        <v>4217168912</v>
      </c>
    </row>
    <row r="5581" spans="1:27" ht="67.5">
      <c r="A5581" s="475" t="s">
        <v>31303</v>
      </c>
      <c r="B5581" s="311" t="s">
        <v>2810</v>
      </c>
      <c r="C5581" s="45" t="s">
        <v>21201</v>
      </c>
      <c r="D5581" s="45" t="s">
        <v>272</v>
      </c>
      <c r="E5581" s="530" t="s">
        <v>21751</v>
      </c>
      <c r="F5581" s="45" t="s">
        <v>7058</v>
      </c>
      <c r="G5581" s="400">
        <v>42704</v>
      </c>
      <c r="H5581" s="45" t="s">
        <v>21752</v>
      </c>
      <c r="I5581" s="45" t="s">
        <v>13526</v>
      </c>
      <c r="J5581" s="276">
        <v>1</v>
      </c>
      <c r="K5581" s="118">
        <v>1</v>
      </c>
      <c r="L5581" s="118">
        <f t="shared" si="202"/>
        <v>0</v>
      </c>
      <c r="M5581" s="117">
        <v>24753.4</v>
      </c>
      <c r="N5581" s="117">
        <v>20733.900000000001</v>
      </c>
      <c r="O5581" s="117">
        <f t="shared" si="204"/>
        <v>4019.5</v>
      </c>
      <c r="P5581" s="461">
        <f t="shared" si="205"/>
        <v>0.16238173341843948</v>
      </c>
      <c r="Q5581" s="117" t="s">
        <v>13204</v>
      </c>
      <c r="R5581" s="276">
        <v>7726311464</v>
      </c>
      <c r="S5581" s="117" t="s">
        <v>21358</v>
      </c>
      <c r="T5581" s="274">
        <v>42713</v>
      </c>
      <c r="U5581" s="414"/>
      <c r="V5581" s="274">
        <v>42726</v>
      </c>
      <c r="W5581" s="274">
        <v>42726</v>
      </c>
      <c r="X5581" s="1003" t="s">
        <v>21753</v>
      </c>
      <c r="Y5581" s="117">
        <f t="shared" si="206"/>
        <v>20733.900000000001</v>
      </c>
      <c r="Z5581" s="276" t="str">
        <f t="shared" si="203"/>
        <v>АО «Р-Фарм»</v>
      </c>
      <c r="AA5581" s="276">
        <f t="shared" si="203"/>
        <v>7726311464</v>
      </c>
    </row>
    <row r="5582" spans="1:27" ht="67.5">
      <c r="A5582" s="475" t="s">
        <v>31304</v>
      </c>
      <c r="B5582" s="311" t="s">
        <v>2810</v>
      </c>
      <c r="C5582" s="45" t="s">
        <v>21201</v>
      </c>
      <c r="D5582" s="45" t="s">
        <v>261</v>
      </c>
      <c r="E5582" s="530" t="s">
        <v>17157</v>
      </c>
      <c r="F5582" s="45" t="s">
        <v>7058</v>
      </c>
      <c r="G5582" s="400">
        <v>42705</v>
      </c>
      <c r="H5582" s="45" t="s">
        <v>21754</v>
      </c>
      <c r="I5582" s="45" t="s">
        <v>21755</v>
      </c>
      <c r="J5582" s="276">
        <v>7</v>
      </c>
      <c r="K5582" s="118">
        <v>7</v>
      </c>
      <c r="L5582" s="118">
        <f t="shared" si="202"/>
        <v>0</v>
      </c>
      <c r="M5582" s="117">
        <v>380296.29</v>
      </c>
      <c r="N5582" s="117">
        <v>180055.73</v>
      </c>
      <c r="O5582" s="117">
        <f t="shared" si="204"/>
        <v>200240.55999999997</v>
      </c>
      <c r="P5582" s="461">
        <f t="shared" si="205"/>
        <v>0.52653829465441271</v>
      </c>
      <c r="Q5582" s="117" t="s">
        <v>21756</v>
      </c>
      <c r="R5582" s="276">
        <v>4205277681</v>
      </c>
      <c r="S5582" s="117" t="s">
        <v>21757</v>
      </c>
      <c r="T5582" s="274">
        <v>42723</v>
      </c>
      <c r="U5582" s="414"/>
      <c r="V5582" s="274"/>
      <c r="W5582" s="274"/>
      <c r="X5582" s="414"/>
      <c r="Y5582" s="117">
        <f t="shared" si="206"/>
        <v>180055.73</v>
      </c>
      <c r="Z5582" s="276" t="str">
        <f t="shared" si="203"/>
        <v>ООО "ОФСЕТ"</v>
      </c>
      <c r="AA5582" s="276">
        <f t="shared" si="203"/>
        <v>4205277681</v>
      </c>
    </row>
    <row r="5583" spans="1:27" ht="67.5">
      <c r="A5583" s="475" t="s">
        <v>31305</v>
      </c>
      <c r="B5583" s="311" t="s">
        <v>2810</v>
      </c>
      <c r="C5583" s="45" t="s">
        <v>21201</v>
      </c>
      <c r="D5583" s="45" t="s">
        <v>272</v>
      </c>
      <c r="E5583" s="530" t="s">
        <v>21758</v>
      </c>
      <c r="F5583" s="45" t="s">
        <v>7058</v>
      </c>
      <c r="G5583" s="400">
        <v>42705</v>
      </c>
      <c r="H5583" s="45" t="s">
        <v>21759</v>
      </c>
      <c r="I5583" s="45" t="s">
        <v>8608</v>
      </c>
      <c r="J5583" s="276">
        <v>1</v>
      </c>
      <c r="K5583" s="118">
        <v>1</v>
      </c>
      <c r="L5583" s="118">
        <f t="shared" si="202"/>
        <v>0</v>
      </c>
      <c r="M5583" s="117">
        <v>469480</v>
      </c>
      <c r="N5583" s="117">
        <v>466400</v>
      </c>
      <c r="O5583" s="117">
        <f t="shared" si="204"/>
        <v>3080</v>
      </c>
      <c r="P5583" s="461">
        <f t="shared" si="205"/>
        <v>6.5604498594189313E-3</v>
      </c>
      <c r="Q5583" s="117" t="s">
        <v>21760</v>
      </c>
      <c r="R5583" s="276">
        <v>4217033256</v>
      </c>
      <c r="S5583" s="117" t="s">
        <v>21761</v>
      </c>
      <c r="T5583" s="274">
        <v>42716</v>
      </c>
      <c r="U5583" s="414"/>
      <c r="V5583" s="274">
        <v>42730</v>
      </c>
      <c r="W5583" s="274">
        <v>42730</v>
      </c>
      <c r="X5583" s="1003" t="s">
        <v>21762</v>
      </c>
      <c r="Y5583" s="117">
        <f t="shared" si="206"/>
        <v>466400</v>
      </c>
      <c r="Z5583" s="276" t="str">
        <f t="shared" si="203"/>
        <v>ООО «Торговый Дом «Аист»</v>
      </c>
      <c r="AA5583" s="276">
        <f t="shared" si="203"/>
        <v>4217033256</v>
      </c>
    </row>
    <row r="5584" spans="1:27" ht="56.25">
      <c r="A5584" s="475" t="s">
        <v>31306</v>
      </c>
      <c r="B5584" s="311" t="s">
        <v>2810</v>
      </c>
      <c r="C5584" s="45" t="s">
        <v>21201</v>
      </c>
      <c r="D5584" s="45" t="s">
        <v>261</v>
      </c>
      <c r="E5584" s="530" t="s">
        <v>21763</v>
      </c>
      <c r="F5584" s="45" t="s">
        <v>7058</v>
      </c>
      <c r="G5584" s="400">
        <v>42705</v>
      </c>
      <c r="H5584" s="45" t="s">
        <v>21764</v>
      </c>
      <c r="I5584" s="45" t="s">
        <v>21765</v>
      </c>
      <c r="J5584" s="276">
        <v>2</v>
      </c>
      <c r="K5584" s="118">
        <v>2</v>
      </c>
      <c r="L5584" s="118">
        <f t="shared" si="202"/>
        <v>0</v>
      </c>
      <c r="M5584" s="117">
        <v>608392.80000000005</v>
      </c>
      <c r="N5584" s="117">
        <v>477588.52</v>
      </c>
      <c r="O5584" s="117">
        <f t="shared" si="204"/>
        <v>130804.28000000003</v>
      </c>
      <c r="P5584" s="461">
        <f t="shared" si="205"/>
        <v>0.21499971728791006</v>
      </c>
      <c r="Q5584" s="117" t="s">
        <v>21766</v>
      </c>
      <c r="R5584" s="276">
        <v>7705992131</v>
      </c>
      <c r="S5584" s="117" t="s">
        <v>21767</v>
      </c>
      <c r="T5584" s="274">
        <v>42720</v>
      </c>
      <c r="U5584" s="414"/>
      <c r="V5584" s="274">
        <v>42733</v>
      </c>
      <c r="W5584" s="274">
        <v>42733</v>
      </c>
      <c r="X5584" s="1003" t="s">
        <v>21768</v>
      </c>
      <c r="Y5584" s="117">
        <f t="shared" si="206"/>
        <v>477588.52</v>
      </c>
      <c r="Z5584" s="276" t="str">
        <f t="shared" si="203"/>
        <v>ООО "Плексфарм"</v>
      </c>
      <c r="AA5584" s="276">
        <f t="shared" si="203"/>
        <v>7705992131</v>
      </c>
    </row>
    <row r="5585" spans="1:27" ht="90">
      <c r="A5585" s="475" t="s">
        <v>31307</v>
      </c>
      <c r="B5585" s="311" t="s">
        <v>2810</v>
      </c>
      <c r="C5585" s="45" t="s">
        <v>21201</v>
      </c>
      <c r="D5585" s="45" t="s">
        <v>261</v>
      </c>
      <c r="E5585" s="530" t="s">
        <v>15375</v>
      </c>
      <c r="F5585" s="45" t="s">
        <v>7058</v>
      </c>
      <c r="G5585" s="400">
        <v>42719</v>
      </c>
      <c r="H5585" s="45" t="s">
        <v>21769</v>
      </c>
      <c r="I5585" s="45" t="s">
        <v>13851</v>
      </c>
      <c r="J5585" s="276">
        <v>7</v>
      </c>
      <c r="K5585" s="118">
        <v>7</v>
      </c>
      <c r="L5585" s="118">
        <f t="shared" si="202"/>
        <v>0</v>
      </c>
      <c r="M5585" s="117">
        <v>1641262.25</v>
      </c>
      <c r="N5585" s="117">
        <v>785606.57</v>
      </c>
      <c r="O5585" s="117">
        <f t="shared" si="204"/>
        <v>855655.68</v>
      </c>
      <c r="P5585" s="461">
        <f t="shared" si="205"/>
        <v>0.52134001132360175</v>
      </c>
      <c r="Q5585" s="117" t="s">
        <v>19918</v>
      </c>
      <c r="R5585" s="276">
        <v>4238024157</v>
      </c>
      <c r="S5585" s="117" t="s">
        <v>21770</v>
      </c>
      <c r="T5585" s="274">
        <v>42734</v>
      </c>
      <c r="U5585" s="414"/>
      <c r="V5585" s="274"/>
      <c r="W5585" s="274"/>
      <c r="X5585" s="1003"/>
      <c r="Y5585" s="117">
        <f t="shared" si="206"/>
        <v>785606.57</v>
      </c>
      <c r="Z5585" s="276" t="str">
        <f t="shared" si="203"/>
        <v>ООО «Медицина и новые технологии»</v>
      </c>
      <c r="AA5585" s="276">
        <f t="shared" si="203"/>
        <v>4238024157</v>
      </c>
    </row>
    <row r="5586" spans="1:27" ht="67.5">
      <c r="A5586" s="475" t="s">
        <v>31308</v>
      </c>
      <c r="B5586" s="311" t="s">
        <v>2810</v>
      </c>
      <c r="C5586" s="45" t="s">
        <v>21201</v>
      </c>
      <c r="D5586" s="45" t="s">
        <v>261</v>
      </c>
      <c r="E5586" s="530" t="s">
        <v>15375</v>
      </c>
      <c r="F5586" s="45" t="s">
        <v>7058</v>
      </c>
      <c r="G5586" s="400">
        <v>42719</v>
      </c>
      <c r="H5586" s="45" t="s">
        <v>21771</v>
      </c>
      <c r="I5586" s="45" t="s">
        <v>21772</v>
      </c>
      <c r="J5586" s="276">
        <v>7</v>
      </c>
      <c r="K5586" s="118">
        <v>7</v>
      </c>
      <c r="L5586" s="118">
        <f t="shared" si="202"/>
        <v>0</v>
      </c>
      <c r="M5586" s="117">
        <v>1101067.5</v>
      </c>
      <c r="N5586" s="117">
        <v>473456.66</v>
      </c>
      <c r="O5586" s="117">
        <f t="shared" si="204"/>
        <v>627610.84000000008</v>
      </c>
      <c r="P5586" s="461">
        <f t="shared" si="205"/>
        <v>0.57000214791554571</v>
      </c>
      <c r="Q5586" s="117" t="s">
        <v>21773</v>
      </c>
      <c r="R5586" s="276">
        <v>4217174497</v>
      </c>
      <c r="S5586" s="117" t="s">
        <v>21774</v>
      </c>
      <c r="T5586" s="274">
        <v>42734</v>
      </c>
      <c r="U5586" s="414"/>
      <c r="V5586" s="274"/>
      <c r="W5586" s="274"/>
      <c r="X5586" s="1003"/>
      <c r="Y5586" s="117">
        <f t="shared" si="206"/>
        <v>473456.66</v>
      </c>
      <c r="Z5586" s="276" t="str">
        <f t="shared" si="203"/>
        <v>ООО «Мединтех»</v>
      </c>
      <c r="AA5586" s="276">
        <f t="shared" si="203"/>
        <v>4217174497</v>
      </c>
    </row>
    <row r="5587" spans="1:27" ht="67.5">
      <c r="A5587" s="475" t="s">
        <v>31309</v>
      </c>
      <c r="B5587" s="311" t="s">
        <v>2810</v>
      </c>
      <c r="C5587" s="45" t="s">
        <v>21201</v>
      </c>
      <c r="D5587" s="45" t="s">
        <v>589</v>
      </c>
      <c r="E5587" s="530" t="s">
        <v>16950</v>
      </c>
      <c r="F5587" s="45" t="s">
        <v>7058</v>
      </c>
      <c r="G5587" s="400" t="s">
        <v>3344</v>
      </c>
      <c r="H5587" s="45" t="s">
        <v>16134</v>
      </c>
      <c r="I5587" s="45" t="s">
        <v>8672</v>
      </c>
      <c r="J5587" s="276">
        <v>3</v>
      </c>
      <c r="K5587" s="118">
        <v>3</v>
      </c>
      <c r="L5587" s="118">
        <f t="shared" si="202"/>
        <v>0</v>
      </c>
      <c r="M5587" s="117">
        <v>124608</v>
      </c>
      <c r="N5587" s="117">
        <v>117754.56</v>
      </c>
      <c r="O5587" s="117">
        <f t="shared" si="204"/>
        <v>6853.4400000000023</v>
      </c>
      <c r="P5587" s="461">
        <f t="shared" si="205"/>
        <v>5.5000000000000021E-2</v>
      </c>
      <c r="Q5587" s="117" t="s">
        <v>21775</v>
      </c>
      <c r="R5587" s="276">
        <v>5407205145</v>
      </c>
      <c r="S5587" s="117" t="s">
        <v>21776</v>
      </c>
      <c r="T5587" s="274">
        <v>42711</v>
      </c>
      <c r="U5587" s="414"/>
      <c r="V5587" s="274">
        <v>42725</v>
      </c>
      <c r="W5587" s="274">
        <v>42725</v>
      </c>
      <c r="X5587" s="1003" t="s">
        <v>21777</v>
      </c>
      <c r="Y5587" s="117">
        <f t="shared" si="206"/>
        <v>117754.56</v>
      </c>
      <c r="Z5587" s="276" t="str">
        <f t="shared" si="203"/>
        <v>Закрытое акционерное общество «Зап-СибТранстелеком»</v>
      </c>
      <c r="AA5587" s="276">
        <f t="shared" si="203"/>
        <v>5407205145</v>
      </c>
    </row>
    <row r="5588" spans="1:27" ht="67.5">
      <c r="A5588" s="475" t="s">
        <v>31310</v>
      </c>
      <c r="B5588" s="311" t="s">
        <v>2810</v>
      </c>
      <c r="C5588" s="45" t="s">
        <v>21201</v>
      </c>
      <c r="D5588" s="45" t="s">
        <v>16938</v>
      </c>
      <c r="E5588" s="530" t="s">
        <v>21778</v>
      </c>
      <c r="F5588" s="45" t="s">
        <v>7058</v>
      </c>
      <c r="G5588" s="400">
        <v>42661</v>
      </c>
      <c r="H5588" s="45" t="s">
        <v>20130</v>
      </c>
      <c r="I5588" s="45" t="s">
        <v>21779</v>
      </c>
      <c r="J5588" s="45" t="s">
        <v>15</v>
      </c>
      <c r="K5588" s="118">
        <v>1</v>
      </c>
      <c r="L5588" s="118">
        <f t="shared" si="202"/>
        <v>2</v>
      </c>
      <c r="M5588" s="117">
        <v>8876000.1600000001</v>
      </c>
      <c r="N5588" s="117">
        <v>8609720.1600000001</v>
      </c>
      <c r="O5588" s="117">
        <f t="shared" si="204"/>
        <v>266280</v>
      </c>
      <c r="P5588" s="461">
        <f t="shared" si="205"/>
        <v>2.9999999459215873E-2</v>
      </c>
      <c r="Q5588" s="117" t="s">
        <v>20445</v>
      </c>
      <c r="R5588" s="276">
        <v>4217015930</v>
      </c>
      <c r="S5588" s="117" t="s">
        <v>21780</v>
      </c>
      <c r="T5588" s="802">
        <v>42689.105229282402</v>
      </c>
      <c r="U5588" s="809">
        <v>42710</v>
      </c>
      <c r="V5588" s="274">
        <v>42718</v>
      </c>
      <c r="W5588" s="274">
        <v>42718</v>
      </c>
      <c r="X5588" s="1003" t="s">
        <v>16945</v>
      </c>
      <c r="Y5588" s="117">
        <f t="shared" si="206"/>
        <v>8609720.1600000001</v>
      </c>
      <c r="Z5588" s="276" t="str">
        <f t="shared" si="203"/>
        <v>МБУ ОБУЗ</v>
      </c>
      <c r="AA5588" s="276">
        <f t="shared" si="203"/>
        <v>4217015930</v>
      </c>
    </row>
    <row r="5589" spans="1:27" ht="56.25">
      <c r="A5589" s="475" t="s">
        <v>31311</v>
      </c>
      <c r="B5589" s="311" t="s">
        <v>2810</v>
      </c>
      <c r="C5589" s="45" t="s">
        <v>21201</v>
      </c>
      <c r="D5589" s="45" t="s">
        <v>21781</v>
      </c>
      <c r="E5589" s="530" t="s">
        <v>15998</v>
      </c>
      <c r="F5589" s="45" t="s">
        <v>7058</v>
      </c>
      <c r="G5589" s="400">
        <v>42655</v>
      </c>
      <c r="H5589" s="45" t="s">
        <v>21782</v>
      </c>
      <c r="I5589" s="45" t="s">
        <v>21783</v>
      </c>
      <c r="J5589" s="45" t="s">
        <v>10</v>
      </c>
      <c r="K5589" s="118">
        <v>1</v>
      </c>
      <c r="L5589" s="118">
        <f t="shared" si="202"/>
        <v>0</v>
      </c>
      <c r="M5589" s="117">
        <v>107600</v>
      </c>
      <c r="N5589" s="117">
        <v>107600</v>
      </c>
      <c r="O5589" s="117">
        <f t="shared" si="204"/>
        <v>0</v>
      </c>
      <c r="P5589" s="461">
        <f t="shared" si="205"/>
        <v>0</v>
      </c>
      <c r="Q5589" s="117" t="s">
        <v>21309</v>
      </c>
      <c r="R5589" s="276">
        <v>4221007481</v>
      </c>
      <c r="S5589" s="117" t="s">
        <v>21310</v>
      </c>
      <c r="T5589" s="274"/>
      <c r="U5589" s="414"/>
      <c r="V5589" s="274">
        <v>42670</v>
      </c>
      <c r="W5589" s="274">
        <v>42674</v>
      </c>
      <c r="X5589" s="1003" t="s">
        <v>21784</v>
      </c>
      <c r="Y5589" s="117">
        <f t="shared" si="206"/>
        <v>107600</v>
      </c>
      <c r="Z5589" s="276" t="str">
        <f t="shared" si="203"/>
        <v>ФКУ СИЗО-2 ГУФСИН России по Кемеровской области</v>
      </c>
      <c r="AA5589" s="276">
        <f t="shared" si="203"/>
        <v>4221007481</v>
      </c>
    </row>
    <row r="5590" spans="1:27" ht="56.25">
      <c r="A5590" s="475" t="s">
        <v>31312</v>
      </c>
      <c r="B5590" s="311" t="s">
        <v>2810</v>
      </c>
      <c r="C5590" s="45" t="s">
        <v>21201</v>
      </c>
      <c r="D5590" s="45" t="s">
        <v>21781</v>
      </c>
      <c r="E5590" s="530" t="s">
        <v>21785</v>
      </c>
      <c r="F5590" s="45" t="s">
        <v>7058</v>
      </c>
      <c r="G5590" s="400">
        <v>42727</v>
      </c>
      <c r="H5590" s="45" t="s">
        <v>21786</v>
      </c>
      <c r="I5590" s="45" t="s">
        <v>1198</v>
      </c>
      <c r="J5590" s="45" t="s">
        <v>10</v>
      </c>
      <c r="K5590" s="118">
        <v>1</v>
      </c>
      <c r="L5590" s="118">
        <f>J5590-K5590</f>
        <v>0</v>
      </c>
      <c r="M5590" s="117">
        <v>171407.5</v>
      </c>
      <c r="N5590" s="117">
        <v>171407.5</v>
      </c>
      <c r="O5590" s="117">
        <f t="shared" si="204"/>
        <v>0</v>
      </c>
      <c r="P5590" s="461">
        <f t="shared" si="205"/>
        <v>0</v>
      </c>
      <c r="Q5590" s="117" t="s">
        <v>21309</v>
      </c>
      <c r="R5590" s="276">
        <v>4221007481</v>
      </c>
      <c r="S5590" s="117" t="s">
        <v>21310</v>
      </c>
      <c r="T5590" s="274"/>
      <c r="U5590" s="414"/>
      <c r="V5590" s="274">
        <v>42733</v>
      </c>
      <c r="W5590" s="274">
        <v>42734</v>
      </c>
      <c r="X5590" s="1003" t="s">
        <v>21787</v>
      </c>
      <c r="Y5590" s="117">
        <f t="shared" si="206"/>
        <v>171407.5</v>
      </c>
      <c r="Z5590" s="276" t="str">
        <f>Q5590</f>
        <v>ФКУ СИЗО-2 ГУФСИН России по Кемеровской области</v>
      </c>
      <c r="AA5590" s="276">
        <f>R5590</f>
        <v>4221007481</v>
      </c>
    </row>
    <row r="5591" spans="1:27" ht="78.75">
      <c r="A5591" s="475" t="s">
        <v>31313</v>
      </c>
      <c r="B5591" s="311" t="s">
        <v>21788</v>
      </c>
      <c r="C5591" s="45" t="s">
        <v>21789</v>
      </c>
      <c r="D5591" s="45" t="s">
        <v>261</v>
      </c>
      <c r="E5591" s="45" t="s">
        <v>21790</v>
      </c>
      <c r="F5591" s="45" t="s">
        <v>21791</v>
      </c>
      <c r="G5591" s="45" t="s">
        <v>21792</v>
      </c>
      <c r="H5591" s="45" t="s">
        <v>21793</v>
      </c>
      <c r="I5591" s="45" t="s">
        <v>21794</v>
      </c>
      <c r="J5591" s="280">
        <v>3</v>
      </c>
      <c r="K5591" s="280">
        <v>2</v>
      </c>
      <c r="L5591" s="280">
        <f>J5591-K5591</f>
        <v>1</v>
      </c>
      <c r="M5591" s="117">
        <v>411544.18</v>
      </c>
      <c r="N5591" s="117">
        <v>300413.31</v>
      </c>
      <c r="O5591" s="117">
        <f>M5591-N5591</f>
        <v>111130.87</v>
      </c>
      <c r="P5591" s="461">
        <f>O5591/M5591</f>
        <v>0.2700338758283497</v>
      </c>
      <c r="Q5591" s="117" t="s">
        <v>2509</v>
      </c>
      <c r="R5591" s="45">
        <v>7724922443</v>
      </c>
      <c r="S5591" s="117" t="s">
        <v>16782</v>
      </c>
      <c r="T5591" s="45" t="s">
        <v>21795</v>
      </c>
      <c r="U5591" s="117"/>
      <c r="V5591" s="45" t="s">
        <v>21796</v>
      </c>
      <c r="W5591" s="45" t="s">
        <v>21796</v>
      </c>
      <c r="X5591" s="45" t="s">
        <v>21797</v>
      </c>
      <c r="Y5591" s="117">
        <v>300413.3</v>
      </c>
      <c r="Z5591" s="117" t="s">
        <v>2509</v>
      </c>
      <c r="AA5591" s="45">
        <v>7724922443</v>
      </c>
    </row>
    <row r="5592" spans="1:27" ht="56.25">
      <c r="A5592" s="475" t="s">
        <v>31314</v>
      </c>
      <c r="B5592" s="311" t="s">
        <v>21788</v>
      </c>
      <c r="C5592" s="45" t="s">
        <v>21789</v>
      </c>
      <c r="D5592" s="45" t="s">
        <v>261</v>
      </c>
      <c r="E5592" s="45" t="s">
        <v>21798</v>
      </c>
      <c r="F5592" s="45" t="s">
        <v>9867</v>
      </c>
      <c r="G5592" s="45" t="s">
        <v>21799</v>
      </c>
      <c r="H5592" s="45" t="s">
        <v>21800</v>
      </c>
      <c r="I5592" s="45" t="s">
        <v>21801</v>
      </c>
      <c r="J5592" s="280">
        <v>2</v>
      </c>
      <c r="K5592" s="280">
        <v>2</v>
      </c>
      <c r="L5592" s="280">
        <f>J5592-K5592</f>
        <v>0</v>
      </c>
      <c r="M5592" s="117">
        <v>473005.44</v>
      </c>
      <c r="N5592" s="117">
        <v>412983.53</v>
      </c>
      <c r="O5592" s="117">
        <f t="shared" ref="O5592:O5655" si="207">M5592-N5592</f>
        <v>60021.909999999974</v>
      </c>
      <c r="P5592" s="461">
        <f>O5592/M5592</f>
        <v>0.12689475622098548</v>
      </c>
      <c r="Q5592" s="117" t="s">
        <v>13215</v>
      </c>
      <c r="R5592" s="45" t="s">
        <v>13542</v>
      </c>
      <c r="S5592" s="117" t="s">
        <v>21802</v>
      </c>
      <c r="T5592" s="45" t="s">
        <v>21803</v>
      </c>
      <c r="U5592" s="117"/>
      <c r="V5592" s="45" t="s">
        <v>21804</v>
      </c>
      <c r="W5592" s="45" t="s">
        <v>21795</v>
      </c>
      <c r="X5592" s="45" t="s">
        <v>21805</v>
      </c>
      <c r="Y5592" s="117">
        <v>412983.53</v>
      </c>
      <c r="Z5592" s="117" t="s">
        <v>13215</v>
      </c>
      <c r="AA5592" s="45" t="s">
        <v>13542</v>
      </c>
    </row>
    <row r="5593" spans="1:27" ht="67.5">
      <c r="A5593" s="475" t="s">
        <v>31315</v>
      </c>
      <c r="B5593" s="311" t="s">
        <v>21788</v>
      </c>
      <c r="C5593" s="45" t="s">
        <v>21789</v>
      </c>
      <c r="D5593" s="45" t="s">
        <v>261</v>
      </c>
      <c r="E5593" s="45" t="s">
        <v>21806</v>
      </c>
      <c r="F5593" s="45" t="s">
        <v>21807</v>
      </c>
      <c r="G5593" s="45" t="s">
        <v>21808</v>
      </c>
      <c r="H5593" s="45" t="s">
        <v>21809</v>
      </c>
      <c r="I5593" s="45" t="s">
        <v>21810</v>
      </c>
      <c r="J5593" s="280">
        <v>3</v>
      </c>
      <c r="K5593" s="280">
        <v>2</v>
      </c>
      <c r="L5593" s="280">
        <f>J5593-K5593</f>
        <v>1</v>
      </c>
      <c r="M5593" s="117">
        <v>48169.9</v>
      </c>
      <c r="N5593" s="117">
        <v>41058.65</v>
      </c>
      <c r="O5593" s="117">
        <f t="shared" si="207"/>
        <v>7111.25</v>
      </c>
      <c r="P5593" s="461">
        <f>O5593/M5593</f>
        <v>0.14762849829457814</v>
      </c>
      <c r="Q5593" s="117" t="s">
        <v>13215</v>
      </c>
      <c r="R5593" s="45" t="s">
        <v>13542</v>
      </c>
      <c r="S5593" s="117" t="s">
        <v>21802</v>
      </c>
      <c r="T5593" s="45" t="s">
        <v>21811</v>
      </c>
      <c r="U5593" s="117"/>
      <c r="V5593" s="45" t="s">
        <v>21812</v>
      </c>
      <c r="W5593" s="45" t="s">
        <v>21812</v>
      </c>
      <c r="X5593" s="45" t="s">
        <v>21813</v>
      </c>
      <c r="Y5593" s="117">
        <v>41058.65</v>
      </c>
      <c r="Z5593" s="117" t="s">
        <v>13215</v>
      </c>
      <c r="AA5593" s="45" t="s">
        <v>13542</v>
      </c>
    </row>
    <row r="5594" spans="1:27" ht="90">
      <c r="A5594" s="475" t="s">
        <v>31316</v>
      </c>
      <c r="B5594" s="311" t="s">
        <v>21788</v>
      </c>
      <c r="C5594" s="45" t="s">
        <v>21789</v>
      </c>
      <c r="D5594" s="45" t="s">
        <v>261</v>
      </c>
      <c r="E5594" s="118" t="s">
        <v>21814</v>
      </c>
      <c r="F5594" s="45" t="s">
        <v>21815</v>
      </c>
      <c r="G5594" s="45" t="s">
        <v>21816</v>
      </c>
      <c r="H5594" s="45" t="s">
        <v>21817</v>
      </c>
      <c r="I5594" s="45" t="s">
        <v>21818</v>
      </c>
      <c r="J5594" s="118">
        <v>6</v>
      </c>
      <c r="K5594" s="118">
        <v>3</v>
      </c>
      <c r="L5594" s="118">
        <v>3</v>
      </c>
      <c r="M5594" s="117">
        <v>153026.82</v>
      </c>
      <c r="N5594" s="117">
        <v>81869.45</v>
      </c>
      <c r="O5594" s="117">
        <f t="shared" si="207"/>
        <v>71157.37000000001</v>
      </c>
      <c r="P5594" s="275">
        <f>O5594*100/M5594</f>
        <v>46.499933802453718</v>
      </c>
      <c r="Q5594" s="117" t="s">
        <v>1315</v>
      </c>
      <c r="R5594" s="45" t="s">
        <v>1316</v>
      </c>
      <c r="S5594" s="117" t="s">
        <v>19725</v>
      </c>
      <c r="T5594" s="45" t="s">
        <v>21819</v>
      </c>
      <c r="U5594" s="117"/>
      <c r="V5594" s="45" t="s">
        <v>21820</v>
      </c>
      <c r="W5594" s="45" t="s">
        <v>21820</v>
      </c>
      <c r="X5594" s="45" t="s">
        <v>21821</v>
      </c>
      <c r="Y5594" s="117">
        <v>81869.45</v>
      </c>
      <c r="Z5594" s="117" t="s">
        <v>1315</v>
      </c>
      <c r="AA5594" s="45" t="s">
        <v>1316</v>
      </c>
    </row>
    <row r="5595" spans="1:27" ht="56.25">
      <c r="A5595" s="475" t="s">
        <v>31317</v>
      </c>
      <c r="B5595" s="311" t="s">
        <v>21788</v>
      </c>
      <c r="C5595" s="45" t="s">
        <v>21789</v>
      </c>
      <c r="D5595" s="45" t="s">
        <v>261</v>
      </c>
      <c r="E5595" s="118" t="s">
        <v>21822</v>
      </c>
      <c r="F5595" s="45" t="s">
        <v>21807</v>
      </c>
      <c r="G5595" s="45" t="s">
        <v>21823</v>
      </c>
      <c r="H5595" s="45" t="s">
        <v>21824</v>
      </c>
      <c r="I5595" s="45" t="s">
        <v>21825</v>
      </c>
      <c r="J5595" s="118">
        <v>2</v>
      </c>
      <c r="K5595" s="118">
        <v>2</v>
      </c>
      <c r="L5595" s="118">
        <v>0</v>
      </c>
      <c r="M5595" s="117">
        <v>51000</v>
      </c>
      <c r="N5595" s="117">
        <v>37245</v>
      </c>
      <c r="O5595" s="117">
        <f t="shared" si="207"/>
        <v>13755</v>
      </c>
      <c r="P5595" s="275">
        <f>O5595*100/M5595</f>
        <v>26.970588235294116</v>
      </c>
      <c r="Q5595" s="117" t="s">
        <v>20730</v>
      </c>
      <c r="R5595" s="45" t="s">
        <v>15416</v>
      </c>
      <c r="S5595" s="117" t="s">
        <v>21826</v>
      </c>
      <c r="T5595" s="45" t="s">
        <v>21819</v>
      </c>
      <c r="U5595" s="117"/>
      <c r="V5595" s="45" t="s">
        <v>21820</v>
      </c>
      <c r="W5595" s="45" t="s">
        <v>21792</v>
      </c>
      <c r="X5595" s="45" t="s">
        <v>21827</v>
      </c>
      <c r="Y5595" s="117">
        <v>37245</v>
      </c>
      <c r="Z5595" s="117" t="s">
        <v>15901</v>
      </c>
      <c r="AA5595" s="45" t="s">
        <v>15416</v>
      </c>
    </row>
    <row r="5596" spans="1:27" ht="56.25">
      <c r="A5596" s="475" t="s">
        <v>31318</v>
      </c>
      <c r="B5596" s="311" t="s">
        <v>21788</v>
      </c>
      <c r="C5596" s="45" t="s">
        <v>21789</v>
      </c>
      <c r="D5596" s="45" t="s">
        <v>261</v>
      </c>
      <c r="E5596" s="118" t="s">
        <v>21828</v>
      </c>
      <c r="F5596" s="45" t="s">
        <v>21807</v>
      </c>
      <c r="G5596" s="45" t="s">
        <v>21823</v>
      </c>
      <c r="H5596" s="45" t="s">
        <v>21829</v>
      </c>
      <c r="I5596" s="45" t="s">
        <v>13214</v>
      </c>
      <c r="J5596" s="118">
        <v>2</v>
      </c>
      <c r="K5596" s="118">
        <v>2</v>
      </c>
      <c r="L5596" s="118">
        <v>0</v>
      </c>
      <c r="M5596" s="117">
        <v>58318.8</v>
      </c>
      <c r="N5596" s="117">
        <v>51320.41</v>
      </c>
      <c r="O5596" s="117">
        <f t="shared" si="207"/>
        <v>6998.3899999999994</v>
      </c>
      <c r="P5596" s="275">
        <f>O5596*100/M5596</f>
        <v>12.00022977153165</v>
      </c>
      <c r="Q5596" s="117" t="s">
        <v>20730</v>
      </c>
      <c r="R5596" s="45" t="s">
        <v>15416</v>
      </c>
      <c r="S5596" s="117" t="s">
        <v>21826</v>
      </c>
      <c r="T5596" s="45" t="s">
        <v>21819</v>
      </c>
      <c r="U5596" s="117"/>
      <c r="V5596" s="45" t="s">
        <v>21820</v>
      </c>
      <c r="W5596" s="45" t="s">
        <v>21792</v>
      </c>
      <c r="X5596" s="45" t="s">
        <v>21830</v>
      </c>
      <c r="Y5596" s="117">
        <v>51320.41</v>
      </c>
      <c r="Z5596" s="117" t="s">
        <v>15901</v>
      </c>
      <c r="AA5596" s="45" t="s">
        <v>15416</v>
      </c>
    </row>
    <row r="5597" spans="1:27" ht="90">
      <c r="A5597" s="475" t="s">
        <v>31319</v>
      </c>
      <c r="B5597" s="311" t="s">
        <v>21788</v>
      </c>
      <c r="C5597" s="45" t="s">
        <v>21789</v>
      </c>
      <c r="D5597" s="45" t="s">
        <v>261</v>
      </c>
      <c r="E5597" s="118" t="s">
        <v>21831</v>
      </c>
      <c r="F5597" s="45" t="s">
        <v>21832</v>
      </c>
      <c r="G5597" s="45" t="s">
        <v>21833</v>
      </c>
      <c r="H5597" s="45" t="s">
        <v>21834</v>
      </c>
      <c r="I5597" s="45" t="s">
        <v>21835</v>
      </c>
      <c r="J5597" s="118">
        <v>4</v>
      </c>
      <c r="K5597" s="118">
        <v>3</v>
      </c>
      <c r="L5597" s="118">
        <v>1</v>
      </c>
      <c r="M5597" s="117">
        <v>94723.199999999997</v>
      </c>
      <c r="N5597" s="117">
        <v>67526.38</v>
      </c>
      <c r="O5597" s="117">
        <f t="shared" si="207"/>
        <v>27196.819999999992</v>
      </c>
      <c r="P5597" s="275">
        <f>O5597*100/M5597</f>
        <v>28.711888956454164</v>
      </c>
      <c r="Q5597" s="117" t="s">
        <v>21836</v>
      </c>
      <c r="R5597" s="45" t="s">
        <v>21837</v>
      </c>
      <c r="S5597" s="117" t="s">
        <v>21838</v>
      </c>
      <c r="T5597" s="45" t="s">
        <v>21839</v>
      </c>
      <c r="U5597" s="117"/>
      <c r="V5597" s="45" t="s">
        <v>21820</v>
      </c>
      <c r="W5597" s="45" t="s">
        <v>21803</v>
      </c>
      <c r="X5597" s="45" t="s">
        <v>21840</v>
      </c>
      <c r="Y5597" s="117">
        <v>67526.38</v>
      </c>
      <c r="Z5597" s="117" t="s">
        <v>21836</v>
      </c>
      <c r="AA5597" s="45" t="s">
        <v>21837</v>
      </c>
    </row>
    <row r="5598" spans="1:27" ht="45">
      <c r="A5598" s="475" t="s">
        <v>31320</v>
      </c>
      <c r="B5598" s="311" t="s">
        <v>21788</v>
      </c>
      <c r="C5598" s="45" t="s">
        <v>21789</v>
      </c>
      <c r="D5598" s="45" t="s">
        <v>261</v>
      </c>
      <c r="E5598" s="45" t="s">
        <v>21841</v>
      </c>
      <c r="F5598" s="45" t="s">
        <v>21791</v>
      </c>
      <c r="G5598" s="45" t="s">
        <v>21792</v>
      </c>
      <c r="H5598" s="45" t="s">
        <v>21842</v>
      </c>
      <c r="I5598" s="45" t="s">
        <v>14587</v>
      </c>
      <c r="J5598" s="280">
        <v>3</v>
      </c>
      <c r="K5598" s="280">
        <v>3</v>
      </c>
      <c r="L5598" s="280">
        <f t="shared" ref="L5598:L5661" si="208">J5598-K5598</f>
        <v>0</v>
      </c>
      <c r="M5598" s="117">
        <v>61507.8</v>
      </c>
      <c r="N5598" s="117">
        <v>57817.33</v>
      </c>
      <c r="O5598" s="117">
        <f t="shared" si="207"/>
        <v>3690.4700000000012</v>
      </c>
      <c r="P5598" s="461">
        <f t="shared" ref="P5598:P5661" si="209">O5598/M5598</f>
        <v>6.0000032516201215E-2</v>
      </c>
      <c r="Q5598" s="117" t="s">
        <v>21843</v>
      </c>
      <c r="R5598" s="45" t="s">
        <v>21844</v>
      </c>
      <c r="S5598" s="117" t="s">
        <v>21845</v>
      </c>
      <c r="T5598" s="45" t="s">
        <v>21804</v>
      </c>
      <c r="U5598" s="117"/>
      <c r="V5598" s="45" t="s">
        <v>21796</v>
      </c>
      <c r="W5598" s="45" t="s">
        <v>21796</v>
      </c>
      <c r="X5598" s="45" t="s">
        <v>21846</v>
      </c>
      <c r="Y5598" s="117">
        <v>57817.33</v>
      </c>
      <c r="Z5598" s="117" t="s">
        <v>21843</v>
      </c>
      <c r="AA5598" s="45" t="s">
        <v>21844</v>
      </c>
    </row>
    <row r="5599" spans="1:27" ht="45">
      <c r="A5599" s="475" t="s">
        <v>31321</v>
      </c>
      <c r="B5599" s="311" t="s">
        <v>21788</v>
      </c>
      <c r="C5599" s="45" t="s">
        <v>21789</v>
      </c>
      <c r="D5599" s="45" t="s">
        <v>261</v>
      </c>
      <c r="E5599" s="45" t="s">
        <v>21847</v>
      </c>
      <c r="F5599" s="45" t="s">
        <v>21791</v>
      </c>
      <c r="G5599" s="45" t="s">
        <v>21848</v>
      </c>
      <c r="H5599" s="45" t="s">
        <v>21849</v>
      </c>
      <c r="I5599" s="45" t="s">
        <v>13445</v>
      </c>
      <c r="J5599" s="280">
        <v>6</v>
      </c>
      <c r="K5599" s="280">
        <v>6</v>
      </c>
      <c r="L5599" s="280">
        <f t="shared" si="208"/>
        <v>0</v>
      </c>
      <c r="M5599" s="117">
        <v>999432</v>
      </c>
      <c r="N5599" s="117">
        <v>450000</v>
      </c>
      <c r="O5599" s="117">
        <f t="shared" si="207"/>
        <v>549432</v>
      </c>
      <c r="P5599" s="461">
        <f t="shared" si="209"/>
        <v>0.54974425473669042</v>
      </c>
      <c r="Q5599" s="117" t="s">
        <v>3021</v>
      </c>
      <c r="R5599" s="45" t="s">
        <v>2987</v>
      </c>
      <c r="S5599" s="117" t="s">
        <v>21850</v>
      </c>
      <c r="T5599" s="45" t="s">
        <v>21812</v>
      </c>
      <c r="U5599" s="117"/>
      <c r="V5599" s="45" t="s">
        <v>21851</v>
      </c>
      <c r="W5599" s="45" t="s">
        <v>21851</v>
      </c>
      <c r="X5599" s="45" t="s">
        <v>21852</v>
      </c>
      <c r="Y5599" s="117">
        <v>450000</v>
      </c>
      <c r="Z5599" s="117" t="s">
        <v>3021</v>
      </c>
      <c r="AA5599" s="45" t="s">
        <v>2987</v>
      </c>
    </row>
    <row r="5600" spans="1:27" ht="56.25">
      <c r="A5600" s="475" t="s">
        <v>31322</v>
      </c>
      <c r="B5600" s="311" t="s">
        <v>21788</v>
      </c>
      <c r="C5600" s="45" t="s">
        <v>21789</v>
      </c>
      <c r="D5600" s="45" t="s">
        <v>261</v>
      </c>
      <c r="E5600" s="45" t="s">
        <v>21853</v>
      </c>
      <c r="F5600" s="45" t="s">
        <v>21791</v>
      </c>
      <c r="G5600" s="45" t="s">
        <v>21848</v>
      </c>
      <c r="H5600" s="45" t="s">
        <v>21854</v>
      </c>
      <c r="I5600" s="45" t="s">
        <v>14280</v>
      </c>
      <c r="J5600" s="280">
        <v>5</v>
      </c>
      <c r="K5600" s="280">
        <v>4</v>
      </c>
      <c r="L5600" s="280">
        <f t="shared" si="208"/>
        <v>1</v>
      </c>
      <c r="M5600" s="117">
        <v>275825</v>
      </c>
      <c r="N5600" s="117">
        <v>122472.54</v>
      </c>
      <c r="O5600" s="117">
        <f t="shared" si="207"/>
        <v>153352.46000000002</v>
      </c>
      <c r="P5600" s="461">
        <f t="shared" si="209"/>
        <v>0.55597737696002913</v>
      </c>
      <c r="Q5600" s="117" t="s">
        <v>21855</v>
      </c>
      <c r="R5600" s="45" t="s">
        <v>21856</v>
      </c>
      <c r="S5600" s="117" t="s">
        <v>21857</v>
      </c>
      <c r="T5600" s="45" t="s">
        <v>21858</v>
      </c>
      <c r="U5600" s="117"/>
      <c r="V5600" s="45" t="s">
        <v>21859</v>
      </c>
      <c r="W5600" s="45" t="s">
        <v>21859</v>
      </c>
      <c r="X5600" s="45" t="s">
        <v>21860</v>
      </c>
      <c r="Y5600" s="117">
        <v>122472.54</v>
      </c>
      <c r="Z5600" s="117" t="s">
        <v>21855</v>
      </c>
      <c r="AA5600" s="45" t="s">
        <v>21856</v>
      </c>
    </row>
    <row r="5601" spans="1:27" ht="78.75">
      <c r="A5601" s="475" t="s">
        <v>31323</v>
      </c>
      <c r="B5601" s="311" t="s">
        <v>21788</v>
      </c>
      <c r="C5601" s="45" t="s">
        <v>21789</v>
      </c>
      <c r="D5601" s="45" t="s">
        <v>261</v>
      </c>
      <c r="E5601" s="45" t="s">
        <v>21861</v>
      </c>
      <c r="F5601" s="45" t="s">
        <v>21791</v>
      </c>
      <c r="G5601" s="45" t="s">
        <v>21862</v>
      </c>
      <c r="H5601" s="45" t="s">
        <v>21863</v>
      </c>
      <c r="I5601" s="45" t="s">
        <v>21864</v>
      </c>
      <c r="J5601" s="280">
        <v>4</v>
      </c>
      <c r="K5601" s="280">
        <v>4</v>
      </c>
      <c r="L5601" s="280">
        <f t="shared" si="208"/>
        <v>0</v>
      </c>
      <c r="M5601" s="117">
        <v>45146.67</v>
      </c>
      <c r="N5601" s="117">
        <v>40406.339999999997</v>
      </c>
      <c r="O5601" s="117">
        <f t="shared" si="207"/>
        <v>4740.3300000000017</v>
      </c>
      <c r="P5601" s="461">
        <f t="shared" si="209"/>
        <v>0.10499844174553742</v>
      </c>
      <c r="Q5601" s="117" t="s">
        <v>21865</v>
      </c>
      <c r="R5601" s="45" t="s">
        <v>21866</v>
      </c>
      <c r="S5601" s="117" t="s">
        <v>21867</v>
      </c>
      <c r="T5601" s="45" t="s">
        <v>21868</v>
      </c>
      <c r="U5601" s="117"/>
      <c r="V5601" s="45" t="s">
        <v>21869</v>
      </c>
      <c r="W5601" s="45" t="s">
        <v>21869</v>
      </c>
      <c r="X5601" s="45" t="s">
        <v>21870</v>
      </c>
      <c r="Y5601" s="117">
        <v>40406.339999999997</v>
      </c>
      <c r="Z5601" s="117" t="s">
        <v>21865</v>
      </c>
      <c r="AA5601" s="45" t="s">
        <v>21866</v>
      </c>
    </row>
    <row r="5602" spans="1:27" ht="45">
      <c r="A5602" s="475" t="s">
        <v>31324</v>
      </c>
      <c r="B5602" s="311" t="s">
        <v>21788</v>
      </c>
      <c r="C5602" s="45" t="s">
        <v>21789</v>
      </c>
      <c r="D5602" s="45" t="s">
        <v>261</v>
      </c>
      <c r="E5602" s="45" t="s">
        <v>21871</v>
      </c>
      <c r="F5602" s="45" t="s">
        <v>21791</v>
      </c>
      <c r="G5602" s="45" t="s">
        <v>21872</v>
      </c>
      <c r="H5602" s="45" t="s">
        <v>21873</v>
      </c>
      <c r="I5602" s="45" t="s">
        <v>14526</v>
      </c>
      <c r="J5602" s="280">
        <v>3</v>
      </c>
      <c r="K5602" s="280">
        <v>2</v>
      </c>
      <c r="L5602" s="280">
        <f t="shared" si="208"/>
        <v>1</v>
      </c>
      <c r="M5602" s="117">
        <v>264919.2</v>
      </c>
      <c r="N5602" s="117">
        <v>169000</v>
      </c>
      <c r="O5602" s="117">
        <f t="shared" si="207"/>
        <v>95919.200000000012</v>
      </c>
      <c r="P5602" s="461">
        <f t="shared" si="209"/>
        <v>0.36206964236642725</v>
      </c>
      <c r="Q5602" s="117" t="s">
        <v>3021</v>
      </c>
      <c r="R5602" s="45" t="s">
        <v>2987</v>
      </c>
      <c r="S5602" s="117" t="s">
        <v>21850</v>
      </c>
      <c r="T5602" s="45" t="s">
        <v>21796</v>
      </c>
      <c r="U5602" s="117"/>
      <c r="V5602" s="45" t="s">
        <v>21874</v>
      </c>
      <c r="W5602" s="45" t="s">
        <v>21874</v>
      </c>
      <c r="X5602" s="45" t="s">
        <v>21875</v>
      </c>
      <c r="Y5602" s="117">
        <v>169000</v>
      </c>
      <c r="Z5602" s="117" t="s">
        <v>3021</v>
      </c>
      <c r="AA5602" s="45" t="s">
        <v>2987</v>
      </c>
    </row>
    <row r="5603" spans="1:27" ht="56.25">
      <c r="A5603" s="475" t="s">
        <v>31325</v>
      </c>
      <c r="B5603" s="311" t="s">
        <v>21788</v>
      </c>
      <c r="C5603" s="45" t="s">
        <v>21789</v>
      </c>
      <c r="D5603" s="45" t="s">
        <v>261</v>
      </c>
      <c r="E5603" s="45" t="s">
        <v>21876</v>
      </c>
      <c r="F5603" s="45" t="s">
        <v>21791</v>
      </c>
      <c r="G5603" s="45" t="s">
        <v>21872</v>
      </c>
      <c r="H5603" s="45" t="s">
        <v>21877</v>
      </c>
      <c r="I5603" s="45" t="s">
        <v>18095</v>
      </c>
      <c r="J5603" s="280">
        <v>3</v>
      </c>
      <c r="K5603" s="280">
        <v>3</v>
      </c>
      <c r="L5603" s="280">
        <f t="shared" si="208"/>
        <v>0</v>
      </c>
      <c r="M5603" s="117">
        <v>228690</v>
      </c>
      <c r="N5603" s="117">
        <v>218398.95</v>
      </c>
      <c r="O5603" s="117">
        <f t="shared" si="207"/>
        <v>10291.049999999988</v>
      </c>
      <c r="P5603" s="461">
        <f t="shared" si="209"/>
        <v>4.499999999999995E-2</v>
      </c>
      <c r="Q5603" s="117" t="s">
        <v>3021</v>
      </c>
      <c r="R5603" s="45" t="s">
        <v>2987</v>
      </c>
      <c r="S5603" s="117" t="s">
        <v>21850</v>
      </c>
      <c r="T5603" s="45" t="s">
        <v>21796</v>
      </c>
      <c r="U5603" s="117"/>
      <c r="V5603" s="45" t="s">
        <v>21874</v>
      </c>
      <c r="W5603" s="45" t="s">
        <v>21874</v>
      </c>
      <c r="X5603" s="45" t="s">
        <v>21878</v>
      </c>
      <c r="Y5603" s="117">
        <v>218398.95</v>
      </c>
      <c r="Z5603" s="117" t="s">
        <v>3021</v>
      </c>
      <c r="AA5603" s="45" t="s">
        <v>2987</v>
      </c>
    </row>
    <row r="5604" spans="1:27" ht="45">
      <c r="A5604" s="475" t="s">
        <v>31326</v>
      </c>
      <c r="B5604" s="311" t="s">
        <v>21788</v>
      </c>
      <c r="C5604" s="45" t="s">
        <v>21789</v>
      </c>
      <c r="D5604" s="45" t="s">
        <v>261</v>
      </c>
      <c r="E5604" s="45" t="s">
        <v>21879</v>
      </c>
      <c r="F5604" s="45" t="s">
        <v>21791</v>
      </c>
      <c r="G5604" s="45" t="s">
        <v>21804</v>
      </c>
      <c r="H5604" s="45" t="s">
        <v>21880</v>
      </c>
      <c r="I5604" s="45" t="s">
        <v>21881</v>
      </c>
      <c r="J5604" s="280">
        <v>2</v>
      </c>
      <c r="K5604" s="280">
        <v>2</v>
      </c>
      <c r="L5604" s="280">
        <f t="shared" si="208"/>
        <v>0</v>
      </c>
      <c r="M5604" s="117">
        <v>384651.2</v>
      </c>
      <c r="N5604" s="117">
        <v>364606</v>
      </c>
      <c r="O5604" s="117">
        <f t="shared" si="207"/>
        <v>20045.200000000012</v>
      </c>
      <c r="P5604" s="461">
        <f t="shared" si="209"/>
        <v>5.2112667268423993E-2</v>
      </c>
      <c r="Q5604" s="117" t="s">
        <v>3021</v>
      </c>
      <c r="R5604" s="45" t="s">
        <v>2987</v>
      </c>
      <c r="S5604" s="117" t="s">
        <v>21850</v>
      </c>
      <c r="T5604" s="45" t="s">
        <v>21882</v>
      </c>
      <c r="U5604" s="117"/>
      <c r="V5604" s="45" t="s">
        <v>21883</v>
      </c>
      <c r="W5604" s="45" t="s">
        <v>21883</v>
      </c>
      <c r="X5604" s="45" t="s">
        <v>21884</v>
      </c>
      <c r="Y5604" s="117">
        <v>364606</v>
      </c>
      <c r="Z5604" s="117" t="s">
        <v>3021</v>
      </c>
      <c r="AA5604" s="45" t="s">
        <v>2987</v>
      </c>
    </row>
    <row r="5605" spans="1:27" ht="67.5">
      <c r="A5605" s="475" t="s">
        <v>31327</v>
      </c>
      <c r="B5605" s="311" t="s">
        <v>21788</v>
      </c>
      <c r="C5605" s="45" t="s">
        <v>21789</v>
      </c>
      <c r="D5605" s="45" t="s">
        <v>261</v>
      </c>
      <c r="E5605" s="45" t="s">
        <v>21885</v>
      </c>
      <c r="F5605" s="45" t="s">
        <v>21791</v>
      </c>
      <c r="G5605" s="45" t="s">
        <v>21804</v>
      </c>
      <c r="H5605" s="45" t="s">
        <v>21886</v>
      </c>
      <c r="I5605" s="45" t="s">
        <v>21887</v>
      </c>
      <c r="J5605" s="280">
        <v>2</v>
      </c>
      <c r="K5605" s="280">
        <v>2</v>
      </c>
      <c r="L5605" s="280">
        <f t="shared" si="208"/>
        <v>0</v>
      </c>
      <c r="M5605" s="117">
        <v>638724</v>
      </c>
      <c r="N5605" s="117">
        <v>565600</v>
      </c>
      <c r="O5605" s="117">
        <f t="shared" si="207"/>
        <v>73124</v>
      </c>
      <c r="P5605" s="461">
        <f t="shared" si="209"/>
        <v>0.11448450347881088</v>
      </c>
      <c r="Q5605" s="117" t="s">
        <v>970</v>
      </c>
      <c r="R5605" s="45" t="s">
        <v>21888</v>
      </c>
      <c r="S5605" s="117" t="s">
        <v>21889</v>
      </c>
      <c r="T5605" s="45" t="s">
        <v>21851</v>
      </c>
      <c r="U5605" s="117"/>
      <c r="V5605" s="45" t="s">
        <v>21890</v>
      </c>
      <c r="W5605" s="45" t="s">
        <v>21891</v>
      </c>
      <c r="X5605" s="45" t="s">
        <v>21892</v>
      </c>
      <c r="Y5605" s="117">
        <v>565600</v>
      </c>
      <c r="Z5605" s="117" t="s">
        <v>970</v>
      </c>
      <c r="AA5605" s="45" t="s">
        <v>21888</v>
      </c>
    </row>
    <row r="5606" spans="1:27" ht="101.25">
      <c r="A5606" s="475" t="s">
        <v>31328</v>
      </c>
      <c r="B5606" s="311" t="s">
        <v>21788</v>
      </c>
      <c r="C5606" s="45" t="s">
        <v>21789</v>
      </c>
      <c r="D5606" s="45" t="s">
        <v>261</v>
      </c>
      <c r="E5606" s="45" t="s">
        <v>21893</v>
      </c>
      <c r="F5606" s="45" t="s">
        <v>21791</v>
      </c>
      <c r="G5606" s="45" t="s">
        <v>21795</v>
      </c>
      <c r="H5606" s="45" t="s">
        <v>21894</v>
      </c>
      <c r="I5606" s="45" t="s">
        <v>21895</v>
      </c>
      <c r="J5606" s="280">
        <v>9</v>
      </c>
      <c r="K5606" s="280">
        <v>4</v>
      </c>
      <c r="L5606" s="280">
        <f t="shared" si="208"/>
        <v>5</v>
      </c>
      <c r="M5606" s="117">
        <v>211168.4</v>
      </c>
      <c r="N5606" s="117">
        <v>78132.460000000006</v>
      </c>
      <c r="O5606" s="117">
        <f t="shared" si="207"/>
        <v>133035.94</v>
      </c>
      <c r="P5606" s="461">
        <f t="shared" si="209"/>
        <v>0.62999928019533225</v>
      </c>
      <c r="Q5606" s="117" t="s">
        <v>21896</v>
      </c>
      <c r="R5606" s="45" t="s">
        <v>21897</v>
      </c>
      <c r="S5606" s="117" t="s">
        <v>21898</v>
      </c>
      <c r="T5606" s="45" t="s">
        <v>21796</v>
      </c>
      <c r="U5606" s="117"/>
      <c r="V5606" s="45" t="s">
        <v>21874</v>
      </c>
      <c r="W5606" s="45" t="s">
        <v>21874</v>
      </c>
      <c r="X5606" s="45" t="s">
        <v>21899</v>
      </c>
      <c r="Y5606" s="117">
        <v>78132.460000000006</v>
      </c>
      <c r="Z5606" s="117" t="s">
        <v>21896</v>
      </c>
      <c r="AA5606" s="45" t="s">
        <v>21897</v>
      </c>
    </row>
    <row r="5607" spans="1:27" ht="90">
      <c r="A5607" s="475" t="s">
        <v>31329</v>
      </c>
      <c r="B5607" s="311" t="s">
        <v>21788</v>
      </c>
      <c r="C5607" s="45" t="s">
        <v>21789</v>
      </c>
      <c r="D5607" s="45" t="s">
        <v>261</v>
      </c>
      <c r="E5607" s="45" t="s">
        <v>21900</v>
      </c>
      <c r="F5607" s="45" t="s">
        <v>21848</v>
      </c>
      <c r="G5607" s="45" t="s">
        <v>21795</v>
      </c>
      <c r="H5607" s="45" t="s">
        <v>21901</v>
      </c>
      <c r="I5607" s="45" t="s">
        <v>13851</v>
      </c>
      <c r="J5607" s="280">
        <v>2</v>
      </c>
      <c r="K5607" s="280">
        <v>2</v>
      </c>
      <c r="L5607" s="280">
        <f t="shared" si="208"/>
        <v>0</v>
      </c>
      <c r="M5607" s="117">
        <v>1452319.93</v>
      </c>
      <c r="N5607" s="117">
        <v>1437796.7</v>
      </c>
      <c r="O5607" s="117">
        <f t="shared" si="207"/>
        <v>14523.229999999981</v>
      </c>
      <c r="P5607" s="461">
        <f t="shared" si="209"/>
        <v>1.0000021138593052E-2</v>
      </c>
      <c r="Q5607" s="117" t="s">
        <v>13965</v>
      </c>
      <c r="R5607" s="45" t="s">
        <v>21902</v>
      </c>
      <c r="S5607" s="117" t="s">
        <v>21903</v>
      </c>
      <c r="T5607" s="45" t="s">
        <v>15181</v>
      </c>
      <c r="U5607" s="117"/>
      <c r="V5607" s="45" t="s">
        <v>21904</v>
      </c>
      <c r="W5607" s="45" t="s">
        <v>21905</v>
      </c>
      <c r="X5607" s="45" t="s">
        <v>21906</v>
      </c>
      <c r="Y5607" s="117">
        <v>1437796.7</v>
      </c>
      <c r="Z5607" s="117" t="s">
        <v>13965</v>
      </c>
      <c r="AA5607" s="45" t="s">
        <v>21902</v>
      </c>
    </row>
    <row r="5608" spans="1:27" ht="56.25">
      <c r="A5608" s="475" t="s">
        <v>31330</v>
      </c>
      <c r="B5608" s="311" t="s">
        <v>21788</v>
      </c>
      <c r="C5608" s="45" t="s">
        <v>21789</v>
      </c>
      <c r="D5608" s="45" t="s">
        <v>261</v>
      </c>
      <c r="E5608" s="45" t="s">
        <v>21907</v>
      </c>
      <c r="F5608" s="45" t="s">
        <v>21848</v>
      </c>
      <c r="G5608" s="45" t="s">
        <v>21908</v>
      </c>
      <c r="H5608" s="45" t="s">
        <v>21909</v>
      </c>
      <c r="I5608" s="45" t="s">
        <v>21910</v>
      </c>
      <c r="J5608" s="280">
        <v>3</v>
      </c>
      <c r="K5608" s="280">
        <v>3</v>
      </c>
      <c r="L5608" s="280">
        <f t="shared" si="208"/>
        <v>0</v>
      </c>
      <c r="M5608" s="117">
        <v>72600</v>
      </c>
      <c r="N5608" s="117">
        <v>49366</v>
      </c>
      <c r="O5608" s="117">
        <f t="shared" si="207"/>
        <v>23234</v>
      </c>
      <c r="P5608" s="461">
        <f t="shared" si="209"/>
        <v>0.32002754820936641</v>
      </c>
      <c r="Q5608" s="117" t="s">
        <v>13215</v>
      </c>
      <c r="R5608" s="45" t="s">
        <v>13542</v>
      </c>
      <c r="S5608" s="117" t="s">
        <v>21802</v>
      </c>
      <c r="T5608" s="45" t="s">
        <v>21851</v>
      </c>
      <c r="U5608" s="117"/>
      <c r="V5608" s="45" t="s">
        <v>21911</v>
      </c>
      <c r="W5608" s="45" t="s">
        <v>21890</v>
      </c>
      <c r="X5608" s="45" t="s">
        <v>21912</v>
      </c>
      <c r="Y5608" s="117">
        <v>49366</v>
      </c>
      <c r="Z5608" s="117" t="s">
        <v>13215</v>
      </c>
      <c r="AA5608" s="45" t="s">
        <v>13542</v>
      </c>
    </row>
    <row r="5609" spans="1:27" ht="56.25">
      <c r="A5609" s="475" t="s">
        <v>31331</v>
      </c>
      <c r="B5609" s="311" t="s">
        <v>21788</v>
      </c>
      <c r="C5609" s="45" t="s">
        <v>21789</v>
      </c>
      <c r="D5609" s="45" t="s">
        <v>261</v>
      </c>
      <c r="E5609" s="45" t="s">
        <v>21913</v>
      </c>
      <c r="F5609" s="45" t="s">
        <v>21848</v>
      </c>
      <c r="G5609" s="45" t="s">
        <v>21908</v>
      </c>
      <c r="H5609" s="45" t="s">
        <v>21914</v>
      </c>
      <c r="I5609" s="45" t="s">
        <v>13445</v>
      </c>
      <c r="J5609" s="280">
        <v>5</v>
      </c>
      <c r="K5609" s="280">
        <v>2</v>
      </c>
      <c r="L5609" s="280">
        <f t="shared" si="208"/>
        <v>3</v>
      </c>
      <c r="M5609" s="117">
        <v>608220</v>
      </c>
      <c r="N5609" s="117">
        <v>181958.9</v>
      </c>
      <c r="O5609" s="117">
        <f t="shared" si="207"/>
        <v>426261.1</v>
      </c>
      <c r="P5609" s="461">
        <f t="shared" si="209"/>
        <v>0.70083374436881385</v>
      </c>
      <c r="Q5609" s="117" t="s">
        <v>3021</v>
      </c>
      <c r="R5609" s="45" t="s">
        <v>2987</v>
      </c>
      <c r="S5609" s="117" t="s">
        <v>21850</v>
      </c>
      <c r="T5609" s="45" t="s">
        <v>21851</v>
      </c>
      <c r="U5609" s="117"/>
      <c r="V5609" s="45" t="s">
        <v>21911</v>
      </c>
      <c r="W5609" s="45" t="s">
        <v>21890</v>
      </c>
      <c r="X5609" s="45" t="s">
        <v>21915</v>
      </c>
      <c r="Y5609" s="117">
        <v>181958.9</v>
      </c>
      <c r="Z5609" s="117" t="s">
        <v>3021</v>
      </c>
      <c r="AA5609" s="45" t="s">
        <v>2987</v>
      </c>
    </row>
    <row r="5610" spans="1:27" ht="56.25">
      <c r="A5610" s="475" t="s">
        <v>31332</v>
      </c>
      <c r="B5610" s="311" t="s">
        <v>21788</v>
      </c>
      <c r="C5610" s="45" t="s">
        <v>21789</v>
      </c>
      <c r="D5610" s="45" t="s">
        <v>261</v>
      </c>
      <c r="E5610" s="45" t="s">
        <v>21916</v>
      </c>
      <c r="F5610" s="45" t="s">
        <v>21848</v>
      </c>
      <c r="G5610" s="45" t="s">
        <v>21908</v>
      </c>
      <c r="H5610" s="45" t="s">
        <v>21917</v>
      </c>
      <c r="I5610" s="45" t="s">
        <v>21918</v>
      </c>
      <c r="J5610" s="280">
        <v>2</v>
      </c>
      <c r="K5610" s="280">
        <v>2</v>
      </c>
      <c r="L5610" s="280">
        <f t="shared" si="208"/>
        <v>0</v>
      </c>
      <c r="M5610" s="117">
        <v>23088.52</v>
      </c>
      <c r="N5610" s="117">
        <v>21000</v>
      </c>
      <c r="O5610" s="117">
        <f t="shared" si="207"/>
        <v>2088.5200000000004</v>
      </c>
      <c r="P5610" s="461">
        <f t="shared" si="209"/>
        <v>9.0457075637589604E-2</v>
      </c>
      <c r="Q5610" s="117" t="s">
        <v>3021</v>
      </c>
      <c r="R5610" s="45" t="s">
        <v>2987</v>
      </c>
      <c r="S5610" s="117" t="s">
        <v>21850</v>
      </c>
      <c r="T5610" s="45" t="s">
        <v>21851</v>
      </c>
      <c r="U5610" s="117"/>
      <c r="V5610" s="45" t="s">
        <v>21911</v>
      </c>
      <c r="W5610" s="45" t="s">
        <v>21890</v>
      </c>
      <c r="X5610" s="45" t="s">
        <v>21919</v>
      </c>
      <c r="Y5610" s="117">
        <v>21000</v>
      </c>
      <c r="Z5610" s="117" t="s">
        <v>3021</v>
      </c>
      <c r="AA5610" s="45" t="s">
        <v>2987</v>
      </c>
    </row>
    <row r="5611" spans="1:27" ht="56.25">
      <c r="A5611" s="475" t="s">
        <v>31333</v>
      </c>
      <c r="B5611" s="311" t="s">
        <v>21788</v>
      </c>
      <c r="C5611" s="45" t="s">
        <v>21789</v>
      </c>
      <c r="D5611" s="45" t="s">
        <v>261</v>
      </c>
      <c r="E5611" s="45" t="s">
        <v>21920</v>
      </c>
      <c r="F5611" s="45" t="s">
        <v>21848</v>
      </c>
      <c r="G5611" s="45" t="s">
        <v>21908</v>
      </c>
      <c r="H5611" s="45" t="s">
        <v>21921</v>
      </c>
      <c r="I5611" s="45" t="s">
        <v>13954</v>
      </c>
      <c r="J5611" s="280">
        <v>2</v>
      </c>
      <c r="K5611" s="280">
        <v>2</v>
      </c>
      <c r="L5611" s="280">
        <f t="shared" si="208"/>
        <v>0</v>
      </c>
      <c r="M5611" s="117">
        <v>24150.3</v>
      </c>
      <c r="N5611" s="117">
        <v>23279.25</v>
      </c>
      <c r="O5611" s="117">
        <f t="shared" si="207"/>
        <v>871.04999999999927</v>
      </c>
      <c r="P5611" s="461">
        <f t="shared" si="209"/>
        <v>3.6067874933230611E-2</v>
      </c>
      <c r="Q5611" s="117" t="s">
        <v>15901</v>
      </c>
      <c r="R5611" s="45" t="s">
        <v>15416</v>
      </c>
      <c r="S5611" s="117" t="s">
        <v>21922</v>
      </c>
      <c r="T5611" s="45" t="s">
        <v>21851</v>
      </c>
      <c r="U5611" s="117"/>
      <c r="V5611" s="45" t="s">
        <v>21911</v>
      </c>
      <c r="W5611" s="45" t="s">
        <v>21890</v>
      </c>
      <c r="X5611" s="45" t="s">
        <v>21923</v>
      </c>
      <c r="Y5611" s="117">
        <v>23279.25</v>
      </c>
      <c r="Z5611" s="117" t="s">
        <v>15901</v>
      </c>
      <c r="AA5611" s="45" t="s">
        <v>15416</v>
      </c>
    </row>
    <row r="5612" spans="1:27" ht="56.25">
      <c r="A5612" s="475" t="s">
        <v>31334</v>
      </c>
      <c r="B5612" s="311" t="s">
        <v>21788</v>
      </c>
      <c r="C5612" s="45" t="s">
        <v>21789</v>
      </c>
      <c r="D5612" s="45" t="s">
        <v>261</v>
      </c>
      <c r="E5612" s="45" t="s">
        <v>21924</v>
      </c>
      <c r="F5612" s="45" t="s">
        <v>21848</v>
      </c>
      <c r="G5612" s="45" t="s">
        <v>21908</v>
      </c>
      <c r="H5612" s="45" t="s">
        <v>21925</v>
      </c>
      <c r="I5612" s="45" t="s">
        <v>13460</v>
      </c>
      <c r="J5612" s="280">
        <v>2</v>
      </c>
      <c r="K5612" s="280">
        <v>2</v>
      </c>
      <c r="L5612" s="280">
        <f t="shared" si="208"/>
        <v>0</v>
      </c>
      <c r="M5612" s="117">
        <v>3254895</v>
      </c>
      <c r="N5612" s="117">
        <v>3222346</v>
      </c>
      <c r="O5612" s="117">
        <f t="shared" si="207"/>
        <v>32549</v>
      </c>
      <c r="P5612" s="461">
        <f t="shared" si="209"/>
        <v>1.0000015361478634E-2</v>
      </c>
      <c r="Q5612" s="117" t="s">
        <v>21926</v>
      </c>
      <c r="R5612" s="45" t="s">
        <v>21927</v>
      </c>
      <c r="S5612" s="117" t="s">
        <v>21928</v>
      </c>
      <c r="T5612" s="45" t="s">
        <v>21883</v>
      </c>
      <c r="U5612" s="117"/>
      <c r="V5612" s="45" t="s">
        <v>21905</v>
      </c>
      <c r="W5612" s="45" t="s">
        <v>21929</v>
      </c>
      <c r="X5612" s="45" t="s">
        <v>21930</v>
      </c>
      <c r="Y5612" s="117">
        <v>3222346</v>
      </c>
      <c r="Z5612" s="117" t="s">
        <v>21926</v>
      </c>
      <c r="AA5612" s="45" t="s">
        <v>21927</v>
      </c>
    </row>
    <row r="5613" spans="1:27" ht="45">
      <c r="A5613" s="475" t="s">
        <v>31335</v>
      </c>
      <c r="B5613" s="311" t="s">
        <v>21788</v>
      </c>
      <c r="C5613" s="45" t="s">
        <v>21789</v>
      </c>
      <c r="D5613" s="45" t="s">
        <v>261</v>
      </c>
      <c r="E5613" s="45" t="s">
        <v>21931</v>
      </c>
      <c r="F5613" s="45" t="s">
        <v>21848</v>
      </c>
      <c r="G5613" s="45" t="s">
        <v>21812</v>
      </c>
      <c r="H5613" s="45" t="s">
        <v>21932</v>
      </c>
      <c r="I5613" s="45" t="s">
        <v>13880</v>
      </c>
      <c r="J5613" s="280">
        <v>2</v>
      </c>
      <c r="K5613" s="280">
        <v>2</v>
      </c>
      <c r="L5613" s="280">
        <f t="shared" si="208"/>
        <v>0</v>
      </c>
      <c r="M5613" s="117">
        <v>97200</v>
      </c>
      <c r="N5613" s="117">
        <v>67028</v>
      </c>
      <c r="O5613" s="117">
        <f t="shared" si="207"/>
        <v>30172</v>
      </c>
      <c r="P5613" s="461">
        <f t="shared" si="209"/>
        <v>0.31041152263374483</v>
      </c>
      <c r="Q5613" s="117" t="s">
        <v>3021</v>
      </c>
      <c r="R5613" s="45" t="s">
        <v>2987</v>
      </c>
      <c r="S5613" s="117" t="s">
        <v>21850</v>
      </c>
      <c r="T5613" s="45" t="s">
        <v>21933</v>
      </c>
      <c r="U5613" s="117"/>
      <c r="V5613" s="45" t="s">
        <v>21891</v>
      </c>
      <c r="W5613" s="45" t="s">
        <v>21891</v>
      </c>
      <c r="X5613" s="45" t="s">
        <v>21934</v>
      </c>
      <c r="Y5613" s="117">
        <v>67028</v>
      </c>
      <c r="Z5613" s="117" t="s">
        <v>3021</v>
      </c>
      <c r="AA5613" s="45" t="s">
        <v>2987</v>
      </c>
    </row>
    <row r="5614" spans="1:27" ht="45">
      <c r="A5614" s="475" t="s">
        <v>31336</v>
      </c>
      <c r="B5614" s="311" t="s">
        <v>21788</v>
      </c>
      <c r="C5614" s="45" t="s">
        <v>21789</v>
      </c>
      <c r="D5614" s="45" t="s">
        <v>261</v>
      </c>
      <c r="E5614" s="45" t="s">
        <v>21935</v>
      </c>
      <c r="F5614" s="45" t="s">
        <v>21848</v>
      </c>
      <c r="G5614" s="45" t="s">
        <v>21858</v>
      </c>
      <c r="H5614" s="45" t="s">
        <v>21936</v>
      </c>
      <c r="I5614" s="45" t="s">
        <v>17323</v>
      </c>
      <c r="J5614" s="280">
        <v>2</v>
      </c>
      <c r="K5614" s="280">
        <v>2</v>
      </c>
      <c r="L5614" s="280">
        <f t="shared" si="208"/>
        <v>0</v>
      </c>
      <c r="M5614" s="117">
        <v>55733.279999999999</v>
      </c>
      <c r="N5614" s="117">
        <v>53885</v>
      </c>
      <c r="O5614" s="117">
        <f t="shared" si="207"/>
        <v>1848.2799999999988</v>
      </c>
      <c r="P5614" s="461">
        <f t="shared" si="209"/>
        <v>3.3162950395167819E-2</v>
      </c>
      <c r="Q5614" s="117" t="s">
        <v>3021</v>
      </c>
      <c r="R5614" s="45" t="s">
        <v>2987</v>
      </c>
      <c r="S5614" s="117" t="s">
        <v>21850</v>
      </c>
      <c r="T5614" s="45" t="s">
        <v>21933</v>
      </c>
      <c r="U5614" s="117"/>
      <c r="V5614" s="45" t="s">
        <v>21891</v>
      </c>
      <c r="W5614" s="45" t="s">
        <v>21891</v>
      </c>
      <c r="X5614" s="45" t="s">
        <v>21937</v>
      </c>
      <c r="Y5614" s="117">
        <v>53885</v>
      </c>
      <c r="Z5614" s="117" t="s">
        <v>3021</v>
      </c>
      <c r="AA5614" s="45" t="s">
        <v>2987</v>
      </c>
    </row>
    <row r="5615" spans="1:27" ht="56.25">
      <c r="A5615" s="475" t="s">
        <v>31337</v>
      </c>
      <c r="B5615" s="311" t="s">
        <v>21788</v>
      </c>
      <c r="C5615" s="45" t="s">
        <v>21789</v>
      </c>
      <c r="D5615" s="45" t="s">
        <v>261</v>
      </c>
      <c r="E5615" s="45" t="s">
        <v>21938</v>
      </c>
      <c r="F5615" s="45" t="s">
        <v>21848</v>
      </c>
      <c r="G5615" s="45" t="s">
        <v>21858</v>
      </c>
      <c r="H5615" s="45" t="s">
        <v>21939</v>
      </c>
      <c r="I5615" s="45" t="s">
        <v>21940</v>
      </c>
      <c r="J5615" s="280">
        <v>2</v>
      </c>
      <c r="K5615" s="280">
        <v>2</v>
      </c>
      <c r="L5615" s="280">
        <f t="shared" si="208"/>
        <v>0</v>
      </c>
      <c r="M5615" s="117">
        <v>3541241.3</v>
      </c>
      <c r="N5615" s="117">
        <v>3505828.88</v>
      </c>
      <c r="O5615" s="117">
        <f t="shared" si="207"/>
        <v>35412.419999999925</v>
      </c>
      <c r="P5615" s="461">
        <f t="shared" si="209"/>
        <v>1.0000001976707978E-2</v>
      </c>
      <c r="Q5615" s="117" t="s">
        <v>21941</v>
      </c>
      <c r="R5615" s="45" t="s">
        <v>21942</v>
      </c>
      <c r="S5615" s="117" t="s">
        <v>21943</v>
      </c>
      <c r="T5615" s="45" t="s">
        <v>21890</v>
      </c>
      <c r="U5615" s="117"/>
      <c r="V5615" s="45" t="s">
        <v>21944</v>
      </c>
      <c r="W5615" s="45" t="s">
        <v>21944</v>
      </c>
      <c r="X5615" s="45" t="s">
        <v>21945</v>
      </c>
      <c r="Y5615" s="117">
        <v>3505828.88</v>
      </c>
      <c r="Z5615" s="117" t="s">
        <v>21941</v>
      </c>
      <c r="AA5615" s="45" t="s">
        <v>21942</v>
      </c>
    </row>
    <row r="5616" spans="1:27" ht="90">
      <c r="A5616" s="475" t="s">
        <v>31338</v>
      </c>
      <c r="B5616" s="311" t="s">
        <v>21788</v>
      </c>
      <c r="C5616" s="45" t="s">
        <v>21789</v>
      </c>
      <c r="D5616" s="45" t="s">
        <v>261</v>
      </c>
      <c r="E5616" s="45" t="s">
        <v>21946</v>
      </c>
      <c r="F5616" s="45" t="s">
        <v>21947</v>
      </c>
      <c r="G5616" s="45" t="s">
        <v>21796</v>
      </c>
      <c r="H5616" s="45" t="s">
        <v>21948</v>
      </c>
      <c r="I5616" s="45" t="s">
        <v>21949</v>
      </c>
      <c r="J5616" s="280">
        <v>3</v>
      </c>
      <c r="K5616" s="280">
        <v>2</v>
      </c>
      <c r="L5616" s="280">
        <f t="shared" si="208"/>
        <v>1</v>
      </c>
      <c r="M5616" s="117">
        <v>642996</v>
      </c>
      <c r="N5616" s="117">
        <v>559406.02</v>
      </c>
      <c r="O5616" s="117">
        <f t="shared" si="207"/>
        <v>83589.979999999981</v>
      </c>
      <c r="P5616" s="461">
        <f t="shared" si="209"/>
        <v>0.13000077760981402</v>
      </c>
      <c r="Q5616" s="117" t="s">
        <v>1926</v>
      </c>
      <c r="R5616" s="45" t="s">
        <v>2456</v>
      </c>
      <c r="S5616" s="117" t="s">
        <v>21950</v>
      </c>
      <c r="T5616" s="45" t="s">
        <v>21911</v>
      </c>
      <c r="U5616" s="117"/>
      <c r="V5616" s="45" t="s">
        <v>21929</v>
      </c>
      <c r="W5616" s="45" t="s">
        <v>21929</v>
      </c>
      <c r="X5616" s="45" t="s">
        <v>21951</v>
      </c>
      <c r="Y5616" s="117">
        <v>559406.02</v>
      </c>
      <c r="Z5616" s="117" t="s">
        <v>1926</v>
      </c>
      <c r="AA5616" s="45" t="s">
        <v>2456</v>
      </c>
    </row>
    <row r="5617" spans="1:27" ht="56.25">
      <c r="A5617" s="475" t="s">
        <v>31339</v>
      </c>
      <c r="B5617" s="311" t="s">
        <v>21788</v>
      </c>
      <c r="C5617" s="45" t="s">
        <v>21789</v>
      </c>
      <c r="D5617" s="45" t="s">
        <v>261</v>
      </c>
      <c r="E5617" s="45" t="s">
        <v>21952</v>
      </c>
      <c r="F5617" s="45" t="s">
        <v>21947</v>
      </c>
      <c r="G5617" s="45" t="s">
        <v>21796</v>
      </c>
      <c r="H5617" s="45" t="s">
        <v>21953</v>
      </c>
      <c r="I5617" s="45" t="s">
        <v>13333</v>
      </c>
      <c r="J5617" s="280">
        <v>2</v>
      </c>
      <c r="K5617" s="280">
        <v>2</v>
      </c>
      <c r="L5617" s="280">
        <f t="shared" si="208"/>
        <v>0</v>
      </c>
      <c r="M5617" s="117">
        <v>38012</v>
      </c>
      <c r="N5617" s="117">
        <v>33288.44</v>
      </c>
      <c r="O5617" s="117">
        <f t="shared" si="207"/>
        <v>4723.5599999999977</v>
      </c>
      <c r="P5617" s="461">
        <f t="shared" si="209"/>
        <v>0.12426496895717136</v>
      </c>
      <c r="Q5617" s="117" t="s">
        <v>15901</v>
      </c>
      <c r="R5617" s="45" t="s">
        <v>15416</v>
      </c>
      <c r="S5617" s="117" t="s">
        <v>21922</v>
      </c>
      <c r="T5617" s="45" t="s">
        <v>21890</v>
      </c>
      <c r="U5617" s="117"/>
      <c r="V5617" s="45" t="s">
        <v>21954</v>
      </c>
      <c r="W5617" s="45" t="s">
        <v>21955</v>
      </c>
      <c r="X5617" s="45" t="s">
        <v>21956</v>
      </c>
      <c r="Y5617" s="117">
        <v>33288.44</v>
      </c>
      <c r="Z5617" s="117" t="s">
        <v>15901</v>
      </c>
      <c r="AA5617" s="45" t="s">
        <v>15416</v>
      </c>
    </row>
    <row r="5618" spans="1:27" ht="90">
      <c r="A5618" s="475" t="s">
        <v>31340</v>
      </c>
      <c r="B5618" s="311" t="s">
        <v>21788</v>
      </c>
      <c r="C5618" s="45" t="s">
        <v>21789</v>
      </c>
      <c r="D5618" s="45" t="s">
        <v>261</v>
      </c>
      <c r="E5618" s="45" t="s">
        <v>21957</v>
      </c>
      <c r="F5618" s="45" t="s">
        <v>21947</v>
      </c>
      <c r="G5618" s="45" t="s">
        <v>21796</v>
      </c>
      <c r="H5618" s="45" t="s">
        <v>21958</v>
      </c>
      <c r="I5618" s="45" t="s">
        <v>21959</v>
      </c>
      <c r="J5618" s="280">
        <v>3</v>
      </c>
      <c r="K5618" s="280">
        <v>2</v>
      </c>
      <c r="L5618" s="280">
        <f t="shared" si="208"/>
        <v>1</v>
      </c>
      <c r="M5618" s="117">
        <v>426604.97</v>
      </c>
      <c r="N5618" s="117">
        <v>287000.98</v>
      </c>
      <c r="O5618" s="117">
        <f t="shared" si="207"/>
        <v>139603.99</v>
      </c>
      <c r="P5618" s="461">
        <f t="shared" si="209"/>
        <v>0.32724417158102964</v>
      </c>
      <c r="Q5618" s="117" t="s">
        <v>21960</v>
      </c>
      <c r="R5618" s="45" t="s">
        <v>21961</v>
      </c>
      <c r="S5618" s="117" t="s">
        <v>21962</v>
      </c>
      <c r="T5618" s="45" t="s">
        <v>21890</v>
      </c>
      <c r="U5618" s="117"/>
      <c r="V5618" s="45" t="s">
        <v>21954</v>
      </c>
      <c r="W5618" s="45" t="s">
        <v>21955</v>
      </c>
      <c r="X5618" s="45" t="s">
        <v>21963</v>
      </c>
      <c r="Y5618" s="117">
        <v>287000.98</v>
      </c>
      <c r="Z5618" s="117" t="s">
        <v>21960</v>
      </c>
      <c r="AA5618" s="45" t="s">
        <v>21961</v>
      </c>
    </row>
    <row r="5619" spans="1:27" ht="67.5">
      <c r="A5619" s="475" t="s">
        <v>31341</v>
      </c>
      <c r="B5619" s="311" t="s">
        <v>21788</v>
      </c>
      <c r="C5619" s="45" t="s">
        <v>21789</v>
      </c>
      <c r="D5619" s="45" t="s">
        <v>261</v>
      </c>
      <c r="E5619" s="45" t="s">
        <v>21964</v>
      </c>
      <c r="F5619" s="45" t="s">
        <v>21947</v>
      </c>
      <c r="G5619" s="45" t="s">
        <v>21796</v>
      </c>
      <c r="H5619" s="45" t="s">
        <v>21965</v>
      </c>
      <c r="I5619" s="45" t="s">
        <v>21940</v>
      </c>
      <c r="J5619" s="280">
        <v>2</v>
      </c>
      <c r="K5619" s="280">
        <v>2</v>
      </c>
      <c r="L5619" s="280">
        <f t="shared" si="208"/>
        <v>0</v>
      </c>
      <c r="M5619" s="117">
        <v>5770468.7999999998</v>
      </c>
      <c r="N5619" s="117">
        <v>5486285</v>
      </c>
      <c r="O5619" s="117">
        <f t="shared" si="207"/>
        <v>284183.79999999981</v>
      </c>
      <c r="P5619" s="461">
        <f t="shared" si="209"/>
        <v>4.9247957115719929E-2</v>
      </c>
      <c r="Q5619" s="117" t="s">
        <v>21966</v>
      </c>
      <c r="R5619" s="45" t="s">
        <v>16878</v>
      </c>
      <c r="S5619" s="117" t="s">
        <v>21967</v>
      </c>
      <c r="T5619" s="45" t="s">
        <v>21891</v>
      </c>
      <c r="U5619" s="117"/>
      <c r="V5619" s="45" t="s">
        <v>21955</v>
      </c>
      <c r="W5619" s="45" t="s">
        <v>21968</v>
      </c>
      <c r="X5619" s="45" t="s">
        <v>21969</v>
      </c>
      <c r="Y5619" s="117">
        <v>5486285</v>
      </c>
      <c r="Z5619" s="117" t="s">
        <v>21966</v>
      </c>
      <c r="AA5619" s="45" t="s">
        <v>16878</v>
      </c>
    </row>
    <row r="5620" spans="1:27" ht="56.25">
      <c r="A5620" s="475" t="s">
        <v>31342</v>
      </c>
      <c r="B5620" s="311" t="s">
        <v>21788</v>
      </c>
      <c r="C5620" s="45" t="s">
        <v>21789</v>
      </c>
      <c r="D5620" s="45" t="s">
        <v>261</v>
      </c>
      <c r="E5620" s="45" t="s">
        <v>21970</v>
      </c>
      <c r="F5620" s="45" t="s">
        <v>21947</v>
      </c>
      <c r="G5620" s="45" t="s">
        <v>21882</v>
      </c>
      <c r="H5620" s="45" t="s">
        <v>21971</v>
      </c>
      <c r="I5620" s="45" t="s">
        <v>14526</v>
      </c>
      <c r="J5620" s="280">
        <v>4</v>
      </c>
      <c r="K5620" s="280">
        <v>2</v>
      </c>
      <c r="L5620" s="280">
        <f t="shared" si="208"/>
        <v>2</v>
      </c>
      <c r="M5620" s="117">
        <v>382152</v>
      </c>
      <c r="N5620" s="117">
        <v>185000</v>
      </c>
      <c r="O5620" s="117">
        <f t="shared" si="207"/>
        <v>197152</v>
      </c>
      <c r="P5620" s="461">
        <f t="shared" si="209"/>
        <v>0.51589943268647032</v>
      </c>
      <c r="Q5620" s="117" t="s">
        <v>3021</v>
      </c>
      <c r="R5620" s="45" t="s">
        <v>2987</v>
      </c>
      <c r="S5620" s="117" t="s">
        <v>21850</v>
      </c>
      <c r="T5620" s="45" t="s">
        <v>21911</v>
      </c>
      <c r="U5620" s="117"/>
      <c r="V5620" s="45" t="s">
        <v>21944</v>
      </c>
      <c r="W5620" s="45" t="s">
        <v>21944</v>
      </c>
      <c r="X5620" s="45" t="s">
        <v>21972</v>
      </c>
      <c r="Y5620" s="117">
        <v>185000</v>
      </c>
      <c r="Z5620" s="117" t="s">
        <v>3021</v>
      </c>
      <c r="AA5620" s="45" t="s">
        <v>2987</v>
      </c>
    </row>
    <row r="5621" spans="1:27" ht="78.75">
      <c r="A5621" s="475" t="s">
        <v>31343</v>
      </c>
      <c r="B5621" s="311" t="s">
        <v>21788</v>
      </c>
      <c r="C5621" s="45" t="s">
        <v>21789</v>
      </c>
      <c r="D5621" s="45" t="s">
        <v>261</v>
      </c>
      <c r="E5621" s="45" t="s">
        <v>21973</v>
      </c>
      <c r="F5621" s="45" t="s">
        <v>21947</v>
      </c>
      <c r="G5621" s="45" t="s">
        <v>21974</v>
      </c>
      <c r="H5621" s="45" t="s">
        <v>21975</v>
      </c>
      <c r="I5621" s="45" t="s">
        <v>13372</v>
      </c>
      <c r="J5621" s="280">
        <v>2</v>
      </c>
      <c r="K5621" s="280">
        <v>2</v>
      </c>
      <c r="L5621" s="280">
        <f t="shared" si="208"/>
        <v>0</v>
      </c>
      <c r="M5621" s="117">
        <v>9724688</v>
      </c>
      <c r="N5621" s="117">
        <v>9627441</v>
      </c>
      <c r="O5621" s="117">
        <f t="shared" si="207"/>
        <v>97247</v>
      </c>
      <c r="P5621" s="461">
        <f t="shared" si="209"/>
        <v>1.0000012339727506E-2</v>
      </c>
      <c r="Q5621" s="117" t="s">
        <v>13400</v>
      </c>
      <c r="R5621" s="45" t="s">
        <v>17377</v>
      </c>
      <c r="S5621" s="117" t="s">
        <v>21976</v>
      </c>
      <c r="T5621" s="45" t="s">
        <v>21977</v>
      </c>
      <c r="U5621" s="117"/>
      <c r="V5621" s="45" t="s">
        <v>21968</v>
      </c>
      <c r="W5621" s="45" t="s">
        <v>21978</v>
      </c>
      <c r="X5621" s="45" t="s">
        <v>21979</v>
      </c>
      <c r="Y5621" s="117">
        <v>9627441</v>
      </c>
      <c r="Z5621" s="117" t="s">
        <v>13400</v>
      </c>
      <c r="AA5621" s="45" t="s">
        <v>17377</v>
      </c>
    </row>
    <row r="5622" spans="1:27" ht="56.25">
      <c r="A5622" s="475" t="s">
        <v>31344</v>
      </c>
      <c r="B5622" s="311" t="s">
        <v>21788</v>
      </c>
      <c r="C5622" s="45" t="s">
        <v>21789</v>
      </c>
      <c r="D5622" s="45" t="s">
        <v>261</v>
      </c>
      <c r="E5622" s="45" t="s">
        <v>21980</v>
      </c>
      <c r="F5622" s="45" t="s">
        <v>21947</v>
      </c>
      <c r="G5622" s="45" t="s">
        <v>21851</v>
      </c>
      <c r="H5622" s="45" t="s">
        <v>21981</v>
      </c>
      <c r="I5622" s="45" t="s">
        <v>13460</v>
      </c>
      <c r="J5622" s="280">
        <v>2</v>
      </c>
      <c r="K5622" s="280">
        <v>2</v>
      </c>
      <c r="L5622" s="280">
        <f t="shared" si="208"/>
        <v>0</v>
      </c>
      <c r="M5622" s="117">
        <v>3348521.79</v>
      </c>
      <c r="N5622" s="117">
        <v>3315036.5</v>
      </c>
      <c r="O5622" s="117">
        <f t="shared" si="207"/>
        <v>33485.290000000037</v>
      </c>
      <c r="P5622" s="461">
        <f t="shared" si="209"/>
        <v>1.0000021531889161E-2</v>
      </c>
      <c r="Q5622" s="117" t="s">
        <v>21926</v>
      </c>
      <c r="R5622" s="45" t="s">
        <v>21927</v>
      </c>
      <c r="S5622" s="117" t="s">
        <v>21928</v>
      </c>
      <c r="T5622" s="45" t="s">
        <v>21929</v>
      </c>
      <c r="U5622" s="117"/>
      <c r="V5622" s="45" t="s">
        <v>21982</v>
      </c>
      <c r="W5622" s="45" t="s">
        <v>21983</v>
      </c>
      <c r="X5622" s="45" t="s">
        <v>21984</v>
      </c>
      <c r="Y5622" s="117">
        <v>3315036.5</v>
      </c>
      <c r="Z5622" s="117" t="s">
        <v>21926</v>
      </c>
      <c r="AA5622" s="45" t="s">
        <v>21927</v>
      </c>
    </row>
    <row r="5623" spans="1:27" ht="67.5">
      <c r="A5623" s="475" t="s">
        <v>31345</v>
      </c>
      <c r="B5623" s="311" t="s">
        <v>21788</v>
      </c>
      <c r="C5623" s="45" t="s">
        <v>21789</v>
      </c>
      <c r="D5623" s="45" t="s">
        <v>261</v>
      </c>
      <c r="E5623" s="45" t="s">
        <v>21985</v>
      </c>
      <c r="F5623" s="45" t="s">
        <v>21908</v>
      </c>
      <c r="G5623" s="45" t="s">
        <v>15181</v>
      </c>
      <c r="H5623" s="45" t="s">
        <v>21986</v>
      </c>
      <c r="I5623" s="45" t="s">
        <v>2646</v>
      </c>
      <c r="J5623" s="280">
        <v>11</v>
      </c>
      <c r="K5623" s="280">
        <v>4</v>
      </c>
      <c r="L5623" s="280">
        <f t="shared" si="208"/>
        <v>7</v>
      </c>
      <c r="M5623" s="117">
        <v>1557320</v>
      </c>
      <c r="N5623" s="117">
        <v>1167990</v>
      </c>
      <c r="O5623" s="117">
        <f t="shared" si="207"/>
        <v>389330</v>
      </c>
      <c r="P5623" s="461">
        <f t="shared" si="209"/>
        <v>0.25</v>
      </c>
      <c r="Q5623" s="117" t="s">
        <v>1219</v>
      </c>
      <c r="R5623" s="45" t="s">
        <v>1220</v>
      </c>
      <c r="S5623" s="117" t="s">
        <v>21987</v>
      </c>
      <c r="T5623" s="45" t="s">
        <v>21929</v>
      </c>
      <c r="U5623" s="117"/>
      <c r="V5623" s="45" t="s">
        <v>21988</v>
      </c>
      <c r="W5623" s="45" t="s">
        <v>21988</v>
      </c>
      <c r="X5623" s="45" t="s">
        <v>21989</v>
      </c>
      <c r="Y5623" s="117">
        <v>1167990</v>
      </c>
      <c r="Z5623" s="117" t="s">
        <v>1219</v>
      </c>
      <c r="AA5623" s="45" t="s">
        <v>1220</v>
      </c>
    </row>
    <row r="5624" spans="1:27" ht="78.75">
      <c r="A5624" s="475" t="s">
        <v>31346</v>
      </c>
      <c r="B5624" s="311" t="s">
        <v>21788</v>
      </c>
      <c r="C5624" s="45" t="s">
        <v>21789</v>
      </c>
      <c r="D5624" s="45" t="s">
        <v>261</v>
      </c>
      <c r="E5624" s="45" t="s">
        <v>21990</v>
      </c>
      <c r="F5624" s="45" t="s">
        <v>21796</v>
      </c>
      <c r="G5624" s="45" t="s">
        <v>21874</v>
      </c>
      <c r="H5624" s="45" t="s">
        <v>21991</v>
      </c>
      <c r="I5624" s="45" t="s">
        <v>21992</v>
      </c>
      <c r="J5624" s="280">
        <v>9</v>
      </c>
      <c r="K5624" s="280">
        <v>4</v>
      </c>
      <c r="L5624" s="280">
        <f t="shared" si="208"/>
        <v>5</v>
      </c>
      <c r="M5624" s="117">
        <v>1294505</v>
      </c>
      <c r="N5624" s="117">
        <v>637447.77</v>
      </c>
      <c r="O5624" s="117">
        <f t="shared" si="207"/>
        <v>657057.23</v>
      </c>
      <c r="P5624" s="461">
        <f t="shared" si="209"/>
        <v>0.50757411520233597</v>
      </c>
      <c r="Q5624" s="117" t="s">
        <v>1262</v>
      </c>
      <c r="R5624" s="45" t="s">
        <v>1263</v>
      </c>
      <c r="S5624" s="117" t="s">
        <v>21993</v>
      </c>
      <c r="T5624" s="45" t="s">
        <v>21929</v>
      </c>
      <c r="U5624" s="117"/>
      <c r="V5624" s="45" t="s">
        <v>21988</v>
      </c>
      <c r="W5624" s="45" t="s">
        <v>21988</v>
      </c>
      <c r="X5624" s="45" t="s">
        <v>21994</v>
      </c>
      <c r="Y5624" s="117">
        <v>637447.77</v>
      </c>
      <c r="Z5624" s="117" t="s">
        <v>1262</v>
      </c>
      <c r="AA5624" s="45" t="s">
        <v>1263</v>
      </c>
    </row>
    <row r="5625" spans="1:27" ht="56.25">
      <c r="A5625" s="475" t="s">
        <v>31347</v>
      </c>
      <c r="B5625" s="311" t="s">
        <v>21788</v>
      </c>
      <c r="C5625" s="45" t="s">
        <v>21789</v>
      </c>
      <c r="D5625" s="45" t="s">
        <v>261</v>
      </c>
      <c r="E5625" s="45" t="s">
        <v>21995</v>
      </c>
      <c r="F5625" s="45" t="s">
        <v>21796</v>
      </c>
      <c r="G5625" s="45" t="s">
        <v>21874</v>
      </c>
      <c r="H5625" s="45" t="s">
        <v>21996</v>
      </c>
      <c r="I5625" s="45" t="s">
        <v>13515</v>
      </c>
      <c r="J5625" s="280">
        <v>3</v>
      </c>
      <c r="K5625" s="280">
        <v>3</v>
      </c>
      <c r="L5625" s="280">
        <f t="shared" si="208"/>
        <v>0</v>
      </c>
      <c r="M5625" s="117">
        <v>36680.04</v>
      </c>
      <c r="N5625" s="117">
        <v>24020.7</v>
      </c>
      <c r="O5625" s="117">
        <f t="shared" si="207"/>
        <v>12659.34</v>
      </c>
      <c r="P5625" s="461">
        <f t="shared" si="209"/>
        <v>0.34512884936875748</v>
      </c>
      <c r="Q5625" s="117" t="s">
        <v>3021</v>
      </c>
      <c r="R5625" s="45" t="s">
        <v>2987</v>
      </c>
      <c r="S5625" s="117" t="s">
        <v>21850</v>
      </c>
      <c r="T5625" s="45" t="s">
        <v>21944</v>
      </c>
      <c r="U5625" s="117"/>
      <c r="V5625" s="45" t="s">
        <v>21988</v>
      </c>
      <c r="W5625" s="45" t="s">
        <v>21997</v>
      </c>
      <c r="X5625" s="45" t="s">
        <v>21998</v>
      </c>
      <c r="Y5625" s="117">
        <v>24020.7</v>
      </c>
      <c r="Z5625" s="117" t="s">
        <v>3021</v>
      </c>
      <c r="AA5625" s="45" t="s">
        <v>2987</v>
      </c>
    </row>
    <row r="5626" spans="1:27" ht="101.25">
      <c r="A5626" s="475" t="s">
        <v>31348</v>
      </c>
      <c r="B5626" s="311" t="s">
        <v>21788</v>
      </c>
      <c r="C5626" s="45" t="s">
        <v>21789</v>
      </c>
      <c r="D5626" s="45" t="s">
        <v>261</v>
      </c>
      <c r="E5626" s="45" t="s">
        <v>21999</v>
      </c>
      <c r="F5626" s="45" t="s">
        <v>21851</v>
      </c>
      <c r="G5626" s="45" t="s">
        <v>21911</v>
      </c>
      <c r="H5626" s="45" t="s">
        <v>22000</v>
      </c>
      <c r="I5626" s="45" t="s">
        <v>22001</v>
      </c>
      <c r="J5626" s="280">
        <v>9</v>
      </c>
      <c r="K5626" s="280">
        <v>6</v>
      </c>
      <c r="L5626" s="280">
        <f t="shared" si="208"/>
        <v>3</v>
      </c>
      <c r="M5626" s="117">
        <v>72441</v>
      </c>
      <c r="N5626" s="117">
        <v>71221.5</v>
      </c>
      <c r="O5626" s="117">
        <f t="shared" si="207"/>
        <v>1219.5</v>
      </c>
      <c r="P5626" s="461">
        <f t="shared" si="209"/>
        <v>1.6834389365138525E-2</v>
      </c>
      <c r="Q5626" s="117" t="s">
        <v>22002</v>
      </c>
      <c r="R5626" s="45" t="s">
        <v>22003</v>
      </c>
      <c r="S5626" s="117" t="s">
        <v>22004</v>
      </c>
      <c r="T5626" s="45" t="s">
        <v>22005</v>
      </c>
      <c r="U5626" s="117"/>
      <c r="V5626" s="45" t="s">
        <v>21983</v>
      </c>
      <c r="W5626" s="45" t="s">
        <v>22006</v>
      </c>
      <c r="X5626" s="45" t="s">
        <v>22007</v>
      </c>
      <c r="Y5626" s="117">
        <v>71221.5</v>
      </c>
      <c r="Z5626" s="117" t="s">
        <v>22002</v>
      </c>
      <c r="AA5626" s="45" t="s">
        <v>22003</v>
      </c>
    </row>
    <row r="5627" spans="1:27" ht="157.5">
      <c r="A5627" s="475" t="s">
        <v>31349</v>
      </c>
      <c r="B5627" s="311" t="s">
        <v>21788</v>
      </c>
      <c r="C5627" s="45" t="s">
        <v>21789</v>
      </c>
      <c r="D5627" s="45" t="s">
        <v>261</v>
      </c>
      <c r="E5627" s="45" t="s">
        <v>22008</v>
      </c>
      <c r="F5627" s="45" t="s">
        <v>21851</v>
      </c>
      <c r="G5627" s="45" t="s">
        <v>21911</v>
      </c>
      <c r="H5627" s="45" t="s">
        <v>22009</v>
      </c>
      <c r="I5627" s="45" t="s">
        <v>22010</v>
      </c>
      <c r="J5627" s="280">
        <v>14</v>
      </c>
      <c r="K5627" s="280">
        <v>10</v>
      </c>
      <c r="L5627" s="280">
        <f t="shared" si="208"/>
        <v>4</v>
      </c>
      <c r="M5627" s="117">
        <v>1219865.79</v>
      </c>
      <c r="N5627" s="117">
        <v>587928.04</v>
      </c>
      <c r="O5627" s="117">
        <f t="shared" si="207"/>
        <v>631937.75</v>
      </c>
      <c r="P5627" s="461">
        <f t="shared" si="209"/>
        <v>0.51803875080388961</v>
      </c>
      <c r="Q5627" s="117" t="s">
        <v>14580</v>
      </c>
      <c r="R5627" s="45" t="s">
        <v>18551</v>
      </c>
      <c r="S5627" s="117" t="s">
        <v>22011</v>
      </c>
      <c r="T5627" s="45" t="s">
        <v>22005</v>
      </c>
      <c r="U5627" s="117"/>
      <c r="V5627" s="45" t="s">
        <v>21983</v>
      </c>
      <c r="W5627" s="45" t="s">
        <v>22006</v>
      </c>
      <c r="X5627" s="45" t="s">
        <v>22012</v>
      </c>
      <c r="Y5627" s="117">
        <v>587928.04</v>
      </c>
      <c r="Z5627" s="117" t="s">
        <v>14580</v>
      </c>
      <c r="AA5627" s="45" t="s">
        <v>18551</v>
      </c>
    </row>
    <row r="5628" spans="1:27" ht="90">
      <c r="A5628" s="475" t="s">
        <v>31350</v>
      </c>
      <c r="B5628" s="311" t="s">
        <v>21788</v>
      </c>
      <c r="C5628" s="45" t="s">
        <v>21789</v>
      </c>
      <c r="D5628" s="45" t="s">
        <v>261</v>
      </c>
      <c r="E5628" s="45" t="s">
        <v>22013</v>
      </c>
      <c r="F5628" s="45" t="s">
        <v>21851</v>
      </c>
      <c r="G5628" s="45" t="s">
        <v>21911</v>
      </c>
      <c r="H5628" s="45" t="s">
        <v>22014</v>
      </c>
      <c r="I5628" s="45" t="s">
        <v>15305</v>
      </c>
      <c r="J5628" s="280">
        <v>6</v>
      </c>
      <c r="K5628" s="280">
        <v>3</v>
      </c>
      <c r="L5628" s="280">
        <f t="shared" si="208"/>
        <v>3</v>
      </c>
      <c r="M5628" s="117">
        <v>265260</v>
      </c>
      <c r="N5628" s="117">
        <v>235673.7</v>
      </c>
      <c r="O5628" s="117">
        <f t="shared" si="207"/>
        <v>29586.299999999988</v>
      </c>
      <c r="P5628" s="461">
        <f t="shared" si="209"/>
        <v>0.11153698258312594</v>
      </c>
      <c r="Q5628" s="117" t="s">
        <v>21836</v>
      </c>
      <c r="R5628" s="45" t="s">
        <v>18086</v>
      </c>
      <c r="S5628" s="117" t="s">
        <v>22015</v>
      </c>
      <c r="T5628" s="45" t="s">
        <v>21944</v>
      </c>
      <c r="U5628" s="117"/>
      <c r="V5628" s="45" t="s">
        <v>21988</v>
      </c>
      <c r="W5628" s="45" t="s">
        <v>21988</v>
      </c>
      <c r="X5628" s="45" t="s">
        <v>22016</v>
      </c>
      <c r="Y5628" s="117">
        <v>235673.7</v>
      </c>
      <c r="Z5628" s="117" t="s">
        <v>21836</v>
      </c>
      <c r="AA5628" s="45" t="s">
        <v>18086</v>
      </c>
    </row>
    <row r="5629" spans="1:27" ht="101.25">
      <c r="A5629" s="475" t="s">
        <v>31351</v>
      </c>
      <c r="B5629" s="311" t="s">
        <v>21788</v>
      </c>
      <c r="C5629" s="45" t="s">
        <v>21789</v>
      </c>
      <c r="D5629" s="45" t="s">
        <v>261</v>
      </c>
      <c r="E5629" s="45" t="s">
        <v>22017</v>
      </c>
      <c r="F5629" s="45" t="s">
        <v>21851</v>
      </c>
      <c r="G5629" s="45" t="s">
        <v>21911</v>
      </c>
      <c r="H5629" s="45" t="s">
        <v>22018</v>
      </c>
      <c r="I5629" s="45" t="s">
        <v>18185</v>
      </c>
      <c r="J5629" s="280">
        <v>5</v>
      </c>
      <c r="K5629" s="280">
        <v>4</v>
      </c>
      <c r="L5629" s="280">
        <f t="shared" si="208"/>
        <v>1</v>
      </c>
      <c r="M5629" s="117">
        <v>143902.79999999999</v>
      </c>
      <c r="N5629" s="117">
        <v>124707.35</v>
      </c>
      <c r="O5629" s="117">
        <f t="shared" si="207"/>
        <v>19195.449999999983</v>
      </c>
      <c r="P5629" s="461">
        <f t="shared" si="209"/>
        <v>0.13339177555961373</v>
      </c>
      <c r="Q5629" s="117" t="s">
        <v>2250</v>
      </c>
      <c r="R5629" s="45" t="s">
        <v>2251</v>
      </c>
      <c r="S5629" s="117" t="s">
        <v>22019</v>
      </c>
      <c r="T5629" s="45" t="s">
        <v>21929</v>
      </c>
      <c r="U5629" s="117"/>
      <c r="V5629" s="45" t="s">
        <v>21982</v>
      </c>
      <c r="W5629" s="45" t="s">
        <v>21982</v>
      </c>
      <c r="X5629" s="45" t="s">
        <v>22020</v>
      </c>
      <c r="Y5629" s="117">
        <v>124707.35</v>
      </c>
      <c r="Z5629" s="117" t="s">
        <v>2250</v>
      </c>
      <c r="AA5629" s="45" t="s">
        <v>2251</v>
      </c>
    </row>
    <row r="5630" spans="1:27" ht="90">
      <c r="A5630" s="475" t="s">
        <v>31352</v>
      </c>
      <c r="B5630" s="311" t="s">
        <v>21788</v>
      </c>
      <c r="C5630" s="45" t="s">
        <v>21789</v>
      </c>
      <c r="D5630" s="45" t="s">
        <v>261</v>
      </c>
      <c r="E5630" s="45" t="s">
        <v>22021</v>
      </c>
      <c r="F5630" s="45" t="s">
        <v>21851</v>
      </c>
      <c r="G5630" s="45" t="s">
        <v>21911</v>
      </c>
      <c r="H5630" s="45" t="s">
        <v>22022</v>
      </c>
      <c r="I5630" s="45" t="s">
        <v>1334</v>
      </c>
      <c r="J5630" s="280">
        <v>5</v>
      </c>
      <c r="K5630" s="280">
        <v>2</v>
      </c>
      <c r="L5630" s="280">
        <f t="shared" si="208"/>
        <v>3</v>
      </c>
      <c r="M5630" s="117">
        <v>504195</v>
      </c>
      <c r="N5630" s="117">
        <v>441170.5</v>
      </c>
      <c r="O5630" s="117">
        <f t="shared" si="207"/>
        <v>63024.5</v>
      </c>
      <c r="P5630" s="461">
        <f t="shared" si="209"/>
        <v>0.1250002479199516</v>
      </c>
      <c r="Q5630" s="117" t="s">
        <v>21836</v>
      </c>
      <c r="R5630" s="45" t="s">
        <v>18086</v>
      </c>
      <c r="S5630" s="117" t="s">
        <v>22015</v>
      </c>
      <c r="T5630" s="45" t="s">
        <v>21929</v>
      </c>
      <c r="U5630" s="117"/>
      <c r="V5630" s="45" t="s">
        <v>21988</v>
      </c>
      <c r="W5630" s="45" t="s">
        <v>21988</v>
      </c>
      <c r="X5630" s="45" t="s">
        <v>22023</v>
      </c>
      <c r="Y5630" s="117">
        <v>441170.5</v>
      </c>
      <c r="Z5630" s="117" t="s">
        <v>21836</v>
      </c>
      <c r="AA5630" s="45" t="s">
        <v>18086</v>
      </c>
    </row>
    <row r="5631" spans="1:27" ht="101.25">
      <c r="A5631" s="475" t="s">
        <v>31353</v>
      </c>
      <c r="B5631" s="311" t="s">
        <v>21788</v>
      </c>
      <c r="C5631" s="45" t="s">
        <v>21789</v>
      </c>
      <c r="D5631" s="45" t="s">
        <v>261</v>
      </c>
      <c r="E5631" s="45" t="s">
        <v>22024</v>
      </c>
      <c r="F5631" s="45" t="s">
        <v>21851</v>
      </c>
      <c r="G5631" s="45" t="s">
        <v>21911</v>
      </c>
      <c r="H5631" s="45" t="s">
        <v>22025</v>
      </c>
      <c r="I5631" s="45" t="s">
        <v>22026</v>
      </c>
      <c r="J5631" s="280">
        <v>6</v>
      </c>
      <c r="K5631" s="280">
        <v>3</v>
      </c>
      <c r="L5631" s="280">
        <f t="shared" si="208"/>
        <v>3</v>
      </c>
      <c r="M5631" s="117">
        <v>126188</v>
      </c>
      <c r="N5631" s="117">
        <v>93339.06</v>
      </c>
      <c r="O5631" s="117">
        <f t="shared" si="207"/>
        <v>32848.94</v>
      </c>
      <c r="P5631" s="461">
        <f t="shared" si="209"/>
        <v>0.26031746283323298</v>
      </c>
      <c r="Q5631" s="117" t="s">
        <v>2250</v>
      </c>
      <c r="R5631" s="45" t="s">
        <v>2251</v>
      </c>
      <c r="S5631" s="117" t="s">
        <v>22019</v>
      </c>
      <c r="T5631" s="45" t="s">
        <v>21944</v>
      </c>
      <c r="U5631" s="117"/>
      <c r="V5631" s="45" t="s">
        <v>21982</v>
      </c>
      <c r="W5631" s="45" t="s">
        <v>21982</v>
      </c>
      <c r="X5631" s="45" t="s">
        <v>22027</v>
      </c>
      <c r="Y5631" s="117">
        <v>93339.06</v>
      </c>
      <c r="Z5631" s="117" t="s">
        <v>2250</v>
      </c>
      <c r="AA5631" s="45" t="s">
        <v>2251</v>
      </c>
    </row>
    <row r="5632" spans="1:27" ht="67.5">
      <c r="A5632" s="475" t="s">
        <v>31354</v>
      </c>
      <c r="B5632" s="311" t="s">
        <v>21788</v>
      </c>
      <c r="C5632" s="45" t="s">
        <v>21789</v>
      </c>
      <c r="D5632" s="45" t="s">
        <v>261</v>
      </c>
      <c r="E5632" s="45" t="s">
        <v>22028</v>
      </c>
      <c r="F5632" s="45" t="s">
        <v>21908</v>
      </c>
      <c r="G5632" s="45" t="s">
        <v>21911</v>
      </c>
      <c r="H5632" s="45" t="s">
        <v>22029</v>
      </c>
      <c r="I5632" s="45" t="s">
        <v>22030</v>
      </c>
      <c r="J5632" s="280">
        <v>3</v>
      </c>
      <c r="K5632" s="280">
        <v>2</v>
      </c>
      <c r="L5632" s="280">
        <f t="shared" si="208"/>
        <v>1</v>
      </c>
      <c r="M5632" s="117">
        <v>1661372</v>
      </c>
      <c r="N5632" s="117">
        <v>1575305.17</v>
      </c>
      <c r="O5632" s="117">
        <f t="shared" si="207"/>
        <v>86066.830000000075</v>
      </c>
      <c r="P5632" s="461">
        <f t="shared" si="209"/>
        <v>5.1804671079084076E-2</v>
      </c>
      <c r="Q5632" s="117" t="s">
        <v>22031</v>
      </c>
      <c r="R5632" s="45" t="s">
        <v>22032</v>
      </c>
      <c r="S5632" s="117" t="s">
        <v>22033</v>
      </c>
      <c r="T5632" s="45" t="s">
        <v>21929</v>
      </c>
      <c r="U5632" s="117"/>
      <c r="V5632" s="45" t="s">
        <v>21988</v>
      </c>
      <c r="W5632" s="45" t="s">
        <v>22034</v>
      </c>
      <c r="X5632" s="45" t="s">
        <v>22035</v>
      </c>
      <c r="Y5632" s="117">
        <v>1391400</v>
      </c>
      <c r="Z5632" s="117" t="s">
        <v>22031</v>
      </c>
      <c r="AA5632" s="45" t="s">
        <v>22032</v>
      </c>
    </row>
    <row r="5633" spans="1:27" ht="67.5">
      <c r="A5633" s="475" t="s">
        <v>31355</v>
      </c>
      <c r="B5633" s="311" t="s">
        <v>21788</v>
      </c>
      <c r="C5633" s="45" t="s">
        <v>21789</v>
      </c>
      <c r="D5633" s="45" t="s">
        <v>261</v>
      </c>
      <c r="E5633" s="45" t="s">
        <v>22036</v>
      </c>
      <c r="F5633" s="45" t="s">
        <v>21851</v>
      </c>
      <c r="G5633" s="45" t="s">
        <v>21911</v>
      </c>
      <c r="H5633" s="45" t="s">
        <v>22037</v>
      </c>
      <c r="I5633" s="45" t="s">
        <v>13734</v>
      </c>
      <c r="J5633" s="280">
        <v>3</v>
      </c>
      <c r="K5633" s="280">
        <v>3</v>
      </c>
      <c r="L5633" s="280">
        <f t="shared" si="208"/>
        <v>0</v>
      </c>
      <c r="M5633" s="117">
        <v>77928</v>
      </c>
      <c r="N5633" s="117">
        <v>68612.800000000003</v>
      </c>
      <c r="O5633" s="117">
        <f t="shared" si="207"/>
        <v>9315.1999999999971</v>
      </c>
      <c r="P5633" s="461">
        <f t="shared" si="209"/>
        <v>0.11953598193203979</v>
      </c>
      <c r="Q5633" s="117" t="s">
        <v>3021</v>
      </c>
      <c r="R5633" s="45" t="s">
        <v>2987</v>
      </c>
      <c r="S5633" s="117" t="s">
        <v>21850</v>
      </c>
      <c r="T5633" s="45" t="s">
        <v>21929</v>
      </c>
      <c r="U5633" s="117"/>
      <c r="V5633" s="45" t="s">
        <v>21988</v>
      </c>
      <c r="W5633" s="45" t="s">
        <v>21988</v>
      </c>
      <c r="X5633" s="45" t="s">
        <v>22038</v>
      </c>
      <c r="Y5633" s="117">
        <v>68612.800000000003</v>
      </c>
      <c r="Z5633" s="117" t="s">
        <v>3021</v>
      </c>
      <c r="AA5633" s="45" t="s">
        <v>2987</v>
      </c>
    </row>
    <row r="5634" spans="1:27" ht="67.5">
      <c r="A5634" s="475" t="s">
        <v>31356</v>
      </c>
      <c r="B5634" s="311" t="s">
        <v>21788</v>
      </c>
      <c r="C5634" s="45" t="s">
        <v>21789</v>
      </c>
      <c r="D5634" s="45" t="s">
        <v>261</v>
      </c>
      <c r="E5634" s="45" t="s">
        <v>22039</v>
      </c>
      <c r="F5634" s="45" t="s">
        <v>21874</v>
      </c>
      <c r="G5634" s="45" t="s">
        <v>22040</v>
      </c>
      <c r="H5634" s="45" t="s">
        <v>22041</v>
      </c>
      <c r="I5634" s="45" t="s">
        <v>14794</v>
      </c>
      <c r="J5634" s="280">
        <v>2</v>
      </c>
      <c r="K5634" s="280">
        <v>2</v>
      </c>
      <c r="L5634" s="280">
        <f t="shared" si="208"/>
        <v>0</v>
      </c>
      <c r="M5634" s="117">
        <v>472195.5</v>
      </c>
      <c r="N5634" s="117">
        <v>358195.02</v>
      </c>
      <c r="O5634" s="117">
        <f t="shared" si="207"/>
        <v>114000.47999999998</v>
      </c>
      <c r="P5634" s="461">
        <f t="shared" si="209"/>
        <v>0.24142644307283737</v>
      </c>
      <c r="Q5634" s="117" t="s">
        <v>22042</v>
      </c>
      <c r="R5634" s="45" t="s">
        <v>22043</v>
      </c>
      <c r="S5634" s="117" t="s">
        <v>22044</v>
      </c>
      <c r="T5634" s="45" t="s">
        <v>21968</v>
      </c>
      <c r="U5634" s="117"/>
      <c r="V5634" s="45" t="s">
        <v>21983</v>
      </c>
      <c r="W5634" s="45" t="s">
        <v>22006</v>
      </c>
      <c r="X5634" s="45" t="s">
        <v>22045</v>
      </c>
      <c r="Y5634" s="117">
        <v>358195.02</v>
      </c>
      <c r="Z5634" s="117" t="s">
        <v>22042</v>
      </c>
      <c r="AA5634" s="45" t="s">
        <v>22043</v>
      </c>
    </row>
    <row r="5635" spans="1:27" ht="78.75">
      <c r="A5635" s="475" t="s">
        <v>31357</v>
      </c>
      <c r="B5635" s="311" t="s">
        <v>21788</v>
      </c>
      <c r="C5635" s="45" t="s">
        <v>21789</v>
      </c>
      <c r="D5635" s="45" t="s">
        <v>261</v>
      </c>
      <c r="E5635" s="45" t="s">
        <v>22046</v>
      </c>
      <c r="F5635" s="45" t="s">
        <v>1014</v>
      </c>
      <c r="G5635" s="45" t="s">
        <v>22040</v>
      </c>
      <c r="H5635" s="45" t="s">
        <v>22047</v>
      </c>
      <c r="I5635" s="45" t="s">
        <v>1261</v>
      </c>
      <c r="J5635" s="280">
        <v>8</v>
      </c>
      <c r="K5635" s="280">
        <v>5</v>
      </c>
      <c r="L5635" s="280">
        <f t="shared" si="208"/>
        <v>3</v>
      </c>
      <c r="M5635" s="117">
        <v>174000</v>
      </c>
      <c r="N5635" s="117">
        <v>116373.88</v>
      </c>
      <c r="O5635" s="117">
        <f t="shared" si="207"/>
        <v>57626.119999999995</v>
      </c>
      <c r="P5635" s="461">
        <f t="shared" si="209"/>
        <v>0.33118459770114939</v>
      </c>
      <c r="Q5635" s="117" t="s">
        <v>1262</v>
      </c>
      <c r="R5635" s="45" t="s">
        <v>1263</v>
      </c>
      <c r="S5635" s="117" t="s">
        <v>21993</v>
      </c>
      <c r="T5635" s="45" t="s">
        <v>22005</v>
      </c>
      <c r="U5635" s="117"/>
      <c r="V5635" s="45" t="s">
        <v>21983</v>
      </c>
      <c r="W5635" s="45" t="s">
        <v>22006</v>
      </c>
      <c r="X5635" s="45" t="s">
        <v>22048</v>
      </c>
      <c r="Y5635" s="117">
        <v>116373.88</v>
      </c>
      <c r="Z5635" s="117" t="s">
        <v>1262</v>
      </c>
      <c r="AA5635" s="45" t="s">
        <v>1263</v>
      </c>
    </row>
    <row r="5636" spans="1:27" ht="78.75">
      <c r="A5636" s="475" t="s">
        <v>31358</v>
      </c>
      <c r="B5636" s="311" t="s">
        <v>21788</v>
      </c>
      <c r="C5636" s="45" t="s">
        <v>21789</v>
      </c>
      <c r="D5636" s="45" t="s">
        <v>261</v>
      </c>
      <c r="E5636" s="45" t="s">
        <v>22049</v>
      </c>
      <c r="F5636" s="45" t="s">
        <v>21874</v>
      </c>
      <c r="G5636" s="45" t="s">
        <v>22040</v>
      </c>
      <c r="H5636" s="45" t="s">
        <v>22050</v>
      </c>
      <c r="I5636" s="45" t="s">
        <v>22051</v>
      </c>
      <c r="J5636" s="280">
        <v>7</v>
      </c>
      <c r="K5636" s="280">
        <v>5</v>
      </c>
      <c r="L5636" s="280">
        <f t="shared" si="208"/>
        <v>2</v>
      </c>
      <c r="M5636" s="117">
        <v>175995</v>
      </c>
      <c r="N5636" s="117">
        <v>105464.24</v>
      </c>
      <c r="O5636" s="117">
        <f t="shared" si="207"/>
        <v>70530.759999999995</v>
      </c>
      <c r="P5636" s="461">
        <f t="shared" si="209"/>
        <v>0.40075433961192075</v>
      </c>
      <c r="Q5636" s="117" t="s">
        <v>1262</v>
      </c>
      <c r="R5636" s="45" t="s">
        <v>1263</v>
      </c>
      <c r="S5636" s="117" t="s">
        <v>21993</v>
      </c>
      <c r="T5636" s="45" t="s">
        <v>22005</v>
      </c>
      <c r="U5636" s="117"/>
      <c r="V5636" s="45" t="s">
        <v>21983</v>
      </c>
      <c r="W5636" s="45" t="s">
        <v>22006</v>
      </c>
      <c r="X5636" s="45" t="s">
        <v>22052</v>
      </c>
      <c r="Y5636" s="117">
        <v>105464.24</v>
      </c>
      <c r="Z5636" s="117" t="s">
        <v>1262</v>
      </c>
      <c r="AA5636" s="45" t="s">
        <v>1263</v>
      </c>
    </row>
    <row r="5637" spans="1:27" ht="90">
      <c r="A5637" s="475" t="s">
        <v>31359</v>
      </c>
      <c r="B5637" s="311" t="s">
        <v>21788</v>
      </c>
      <c r="C5637" s="45" t="s">
        <v>21789</v>
      </c>
      <c r="D5637" s="45" t="s">
        <v>261</v>
      </c>
      <c r="E5637" s="45" t="s">
        <v>22053</v>
      </c>
      <c r="F5637" s="45" t="s">
        <v>21874</v>
      </c>
      <c r="G5637" s="45" t="s">
        <v>22040</v>
      </c>
      <c r="H5637" s="45" t="s">
        <v>22054</v>
      </c>
      <c r="I5637" s="45" t="s">
        <v>22055</v>
      </c>
      <c r="J5637" s="280">
        <v>4</v>
      </c>
      <c r="K5637" s="280">
        <v>4</v>
      </c>
      <c r="L5637" s="280">
        <f t="shared" si="208"/>
        <v>0</v>
      </c>
      <c r="M5637" s="117">
        <v>179443</v>
      </c>
      <c r="N5637" s="117">
        <v>135736.24</v>
      </c>
      <c r="O5637" s="117">
        <f t="shared" si="207"/>
        <v>43706.760000000009</v>
      </c>
      <c r="P5637" s="461">
        <f t="shared" si="209"/>
        <v>0.24356904420902464</v>
      </c>
      <c r="Q5637" s="117" t="s">
        <v>1926</v>
      </c>
      <c r="R5637" s="45" t="s">
        <v>2456</v>
      </c>
      <c r="S5637" s="117" t="s">
        <v>21950</v>
      </c>
      <c r="T5637" s="45" t="s">
        <v>21968</v>
      </c>
      <c r="U5637" s="117"/>
      <c r="V5637" s="45" t="s">
        <v>21983</v>
      </c>
      <c r="W5637" s="45" t="s">
        <v>22006</v>
      </c>
      <c r="X5637" s="45" t="s">
        <v>22056</v>
      </c>
      <c r="Y5637" s="117">
        <v>135736.24</v>
      </c>
      <c r="Z5637" s="117" t="s">
        <v>1926</v>
      </c>
      <c r="AA5637" s="45" t="s">
        <v>2456</v>
      </c>
    </row>
    <row r="5638" spans="1:27" ht="78.75">
      <c r="A5638" s="475" t="s">
        <v>31360</v>
      </c>
      <c r="B5638" s="311" t="s">
        <v>21788</v>
      </c>
      <c r="C5638" s="45" t="s">
        <v>21789</v>
      </c>
      <c r="D5638" s="45" t="s">
        <v>261</v>
      </c>
      <c r="E5638" s="45" t="s">
        <v>22057</v>
      </c>
      <c r="F5638" s="45" t="s">
        <v>21977</v>
      </c>
      <c r="G5638" s="45" t="s">
        <v>22005</v>
      </c>
      <c r="H5638" s="45" t="s">
        <v>22058</v>
      </c>
      <c r="I5638" s="45" t="s">
        <v>13944</v>
      </c>
      <c r="J5638" s="280">
        <v>3</v>
      </c>
      <c r="K5638" s="280">
        <v>2</v>
      </c>
      <c r="L5638" s="280">
        <f t="shared" si="208"/>
        <v>1</v>
      </c>
      <c r="M5638" s="117">
        <v>44200</v>
      </c>
      <c r="N5638" s="117">
        <v>32000</v>
      </c>
      <c r="O5638" s="117">
        <f t="shared" si="207"/>
        <v>12200</v>
      </c>
      <c r="P5638" s="461">
        <f t="shared" si="209"/>
        <v>0.27601809954751133</v>
      </c>
      <c r="Q5638" s="117" t="s">
        <v>3021</v>
      </c>
      <c r="R5638" s="45" t="s">
        <v>2987</v>
      </c>
      <c r="S5638" s="117" t="s">
        <v>21850</v>
      </c>
      <c r="T5638" s="45" t="s">
        <v>22006</v>
      </c>
      <c r="U5638" s="117"/>
      <c r="V5638" s="45" t="s">
        <v>22059</v>
      </c>
      <c r="W5638" s="45" t="s">
        <v>22060</v>
      </c>
      <c r="X5638" s="45" t="s">
        <v>22061</v>
      </c>
      <c r="Y5638" s="117">
        <v>32000</v>
      </c>
      <c r="Z5638" s="117" t="s">
        <v>3021</v>
      </c>
      <c r="AA5638" s="45" t="s">
        <v>2987</v>
      </c>
    </row>
    <row r="5639" spans="1:27" ht="78.75">
      <c r="A5639" s="475" t="s">
        <v>31361</v>
      </c>
      <c r="B5639" s="311" t="s">
        <v>21788</v>
      </c>
      <c r="C5639" s="45" t="s">
        <v>21789</v>
      </c>
      <c r="D5639" s="45" t="s">
        <v>261</v>
      </c>
      <c r="E5639" s="45" t="s">
        <v>22062</v>
      </c>
      <c r="F5639" s="45" t="s">
        <v>21977</v>
      </c>
      <c r="G5639" s="45" t="s">
        <v>22005</v>
      </c>
      <c r="H5639" s="45" t="s">
        <v>22063</v>
      </c>
      <c r="I5639" s="45" t="s">
        <v>13944</v>
      </c>
      <c r="J5639" s="280">
        <v>2</v>
      </c>
      <c r="K5639" s="280">
        <v>2</v>
      </c>
      <c r="L5639" s="280">
        <f t="shared" si="208"/>
        <v>0</v>
      </c>
      <c r="M5639" s="117">
        <v>31824</v>
      </c>
      <c r="N5639" s="117">
        <v>21162</v>
      </c>
      <c r="O5639" s="117">
        <f t="shared" si="207"/>
        <v>10662</v>
      </c>
      <c r="P5639" s="461">
        <f t="shared" si="209"/>
        <v>0.33503016591251883</v>
      </c>
      <c r="Q5639" s="117" t="s">
        <v>3021</v>
      </c>
      <c r="R5639" s="45" t="s">
        <v>2987</v>
      </c>
      <c r="S5639" s="117" t="s">
        <v>21850</v>
      </c>
      <c r="T5639" s="45" t="s">
        <v>22006</v>
      </c>
      <c r="U5639" s="117"/>
      <c r="V5639" s="45" t="s">
        <v>22059</v>
      </c>
      <c r="W5639" s="45" t="s">
        <v>22060</v>
      </c>
      <c r="X5639" s="45" t="s">
        <v>22064</v>
      </c>
      <c r="Y5639" s="117">
        <v>21162</v>
      </c>
      <c r="Z5639" s="117" t="s">
        <v>3021</v>
      </c>
      <c r="AA5639" s="45" t="s">
        <v>2987</v>
      </c>
    </row>
    <row r="5640" spans="1:27" ht="78.75">
      <c r="A5640" s="475" t="s">
        <v>31362</v>
      </c>
      <c r="B5640" s="311" t="s">
        <v>21788</v>
      </c>
      <c r="C5640" s="45" t="s">
        <v>21789</v>
      </c>
      <c r="D5640" s="45" t="s">
        <v>261</v>
      </c>
      <c r="E5640" s="45" t="s">
        <v>22065</v>
      </c>
      <c r="F5640" s="45" t="s">
        <v>21977</v>
      </c>
      <c r="G5640" s="45" t="s">
        <v>22005</v>
      </c>
      <c r="H5640" s="45" t="s">
        <v>22066</v>
      </c>
      <c r="I5640" s="45" t="s">
        <v>14526</v>
      </c>
      <c r="J5640" s="280">
        <v>3</v>
      </c>
      <c r="K5640" s="280">
        <v>3</v>
      </c>
      <c r="L5640" s="280">
        <f t="shared" si="208"/>
        <v>0</v>
      </c>
      <c r="M5640" s="117">
        <v>42432</v>
      </c>
      <c r="N5640" s="117">
        <v>9865.1</v>
      </c>
      <c r="O5640" s="117">
        <f t="shared" si="207"/>
        <v>32566.9</v>
      </c>
      <c r="P5640" s="461">
        <f t="shared" si="209"/>
        <v>0.76750801282051284</v>
      </c>
      <c r="Q5640" s="117" t="s">
        <v>2509</v>
      </c>
      <c r="R5640" s="45">
        <v>7724922443</v>
      </c>
      <c r="S5640" s="117" t="s">
        <v>16782</v>
      </c>
      <c r="T5640" s="45" t="s">
        <v>22006</v>
      </c>
      <c r="U5640" s="117"/>
      <c r="V5640" s="45" t="s">
        <v>22060</v>
      </c>
      <c r="W5640" s="45" t="s">
        <v>22067</v>
      </c>
      <c r="X5640" s="45" t="s">
        <v>22068</v>
      </c>
      <c r="Y5640" s="117">
        <v>9865.1</v>
      </c>
      <c r="Z5640" s="117" t="s">
        <v>2509</v>
      </c>
      <c r="AA5640" s="45">
        <v>7724922443</v>
      </c>
    </row>
    <row r="5641" spans="1:27" ht="78.75">
      <c r="A5641" s="475" t="s">
        <v>31363</v>
      </c>
      <c r="B5641" s="311" t="s">
        <v>21788</v>
      </c>
      <c r="C5641" s="45" t="s">
        <v>21789</v>
      </c>
      <c r="D5641" s="45" t="s">
        <v>261</v>
      </c>
      <c r="E5641" s="45" t="s">
        <v>22069</v>
      </c>
      <c r="F5641" s="45" t="s">
        <v>21977</v>
      </c>
      <c r="G5641" s="45" t="s">
        <v>22005</v>
      </c>
      <c r="H5641" s="45" t="s">
        <v>22070</v>
      </c>
      <c r="I5641" s="45" t="s">
        <v>13515</v>
      </c>
      <c r="J5641" s="280">
        <v>2</v>
      </c>
      <c r="K5641" s="280">
        <v>2</v>
      </c>
      <c r="L5641" s="280">
        <f t="shared" si="208"/>
        <v>0</v>
      </c>
      <c r="M5641" s="117">
        <v>19711.599999999999</v>
      </c>
      <c r="N5641" s="117">
        <v>16703.439999999999</v>
      </c>
      <c r="O5641" s="117">
        <f t="shared" si="207"/>
        <v>3008.16</v>
      </c>
      <c r="P5641" s="461">
        <f t="shared" si="209"/>
        <v>0.15260861624627123</v>
      </c>
      <c r="Q5641" s="117" t="s">
        <v>15901</v>
      </c>
      <c r="R5641" s="45" t="s">
        <v>15416</v>
      </c>
      <c r="S5641" s="117" t="s">
        <v>21922</v>
      </c>
      <c r="T5641" s="45" t="s">
        <v>22006</v>
      </c>
      <c r="U5641" s="117"/>
      <c r="V5641" s="45" t="s">
        <v>22059</v>
      </c>
      <c r="W5641" s="45" t="s">
        <v>22071</v>
      </c>
      <c r="X5641" s="45" t="s">
        <v>22072</v>
      </c>
      <c r="Y5641" s="117">
        <v>16703.439999999999</v>
      </c>
      <c r="Z5641" s="117" t="s">
        <v>15901</v>
      </c>
      <c r="AA5641" s="45" t="s">
        <v>15416</v>
      </c>
    </row>
    <row r="5642" spans="1:27" ht="56.25">
      <c r="A5642" s="475" t="s">
        <v>31364</v>
      </c>
      <c r="B5642" s="311" t="s">
        <v>21788</v>
      </c>
      <c r="C5642" s="45" t="s">
        <v>21789</v>
      </c>
      <c r="D5642" s="45" t="s">
        <v>261</v>
      </c>
      <c r="E5642" s="45" t="s">
        <v>22073</v>
      </c>
      <c r="F5642" s="45" t="s">
        <v>21947</v>
      </c>
      <c r="G5642" s="45" t="s">
        <v>22005</v>
      </c>
      <c r="H5642" s="45" t="s">
        <v>22074</v>
      </c>
      <c r="I5642" s="45" t="s">
        <v>13445</v>
      </c>
      <c r="J5642" s="280">
        <v>6</v>
      </c>
      <c r="K5642" s="280">
        <v>5</v>
      </c>
      <c r="L5642" s="280">
        <f t="shared" si="208"/>
        <v>1</v>
      </c>
      <c r="M5642" s="117">
        <v>1003629.2</v>
      </c>
      <c r="N5642" s="117">
        <v>446250</v>
      </c>
      <c r="O5642" s="117">
        <f t="shared" si="207"/>
        <v>557379.19999999995</v>
      </c>
      <c r="P5642" s="461">
        <f t="shared" si="209"/>
        <v>0.5553636741537612</v>
      </c>
      <c r="Q5642" s="117" t="s">
        <v>21843</v>
      </c>
      <c r="R5642" s="45" t="s">
        <v>21844</v>
      </c>
      <c r="S5642" s="117" t="s">
        <v>21845</v>
      </c>
      <c r="T5642" s="45" t="s">
        <v>22006</v>
      </c>
      <c r="U5642" s="117"/>
      <c r="V5642" s="45" t="s">
        <v>22059</v>
      </c>
      <c r="W5642" s="45" t="s">
        <v>22071</v>
      </c>
      <c r="X5642" s="45" t="s">
        <v>22075</v>
      </c>
      <c r="Y5642" s="117">
        <v>446250</v>
      </c>
      <c r="Z5642" s="117" t="s">
        <v>21843</v>
      </c>
      <c r="AA5642" s="45" t="s">
        <v>21844</v>
      </c>
    </row>
    <row r="5643" spans="1:27" ht="56.25">
      <c r="A5643" s="475" t="s">
        <v>31365</v>
      </c>
      <c r="B5643" s="311" t="s">
        <v>21788</v>
      </c>
      <c r="C5643" s="45" t="s">
        <v>21789</v>
      </c>
      <c r="D5643" s="45" t="s">
        <v>261</v>
      </c>
      <c r="E5643" s="45" t="s">
        <v>22076</v>
      </c>
      <c r="F5643" s="45" t="s">
        <v>21891</v>
      </c>
      <c r="G5643" s="45" t="s">
        <v>21968</v>
      </c>
      <c r="H5643" s="45" t="s">
        <v>22077</v>
      </c>
      <c r="I5643" s="45" t="s">
        <v>22078</v>
      </c>
      <c r="J5643" s="280">
        <v>2</v>
      </c>
      <c r="K5643" s="280">
        <v>2</v>
      </c>
      <c r="L5643" s="280">
        <f t="shared" si="208"/>
        <v>0</v>
      </c>
      <c r="M5643" s="117">
        <v>41262</v>
      </c>
      <c r="N5643" s="117">
        <v>34177</v>
      </c>
      <c r="O5643" s="117">
        <f t="shared" si="207"/>
        <v>7085</v>
      </c>
      <c r="P5643" s="461">
        <f t="shared" si="209"/>
        <v>0.17170762444864524</v>
      </c>
      <c r="Q5643" s="117" t="s">
        <v>15901</v>
      </c>
      <c r="R5643" s="45" t="s">
        <v>15416</v>
      </c>
      <c r="S5643" s="117" t="s">
        <v>21922</v>
      </c>
      <c r="T5643" s="45" t="s">
        <v>21983</v>
      </c>
      <c r="U5643" s="117"/>
      <c r="V5643" s="45" t="s">
        <v>22079</v>
      </c>
      <c r="W5643" s="45" t="s">
        <v>22071</v>
      </c>
      <c r="X5643" s="45" t="s">
        <v>22080</v>
      </c>
      <c r="Y5643" s="117">
        <v>34177</v>
      </c>
      <c r="Z5643" s="117" t="s">
        <v>15901</v>
      </c>
      <c r="AA5643" s="45" t="s">
        <v>15416</v>
      </c>
    </row>
    <row r="5644" spans="1:27" ht="56.25">
      <c r="A5644" s="475" t="s">
        <v>31366</v>
      </c>
      <c r="B5644" s="311" t="s">
        <v>21788</v>
      </c>
      <c r="C5644" s="45" t="s">
        <v>21789</v>
      </c>
      <c r="D5644" s="45" t="s">
        <v>261</v>
      </c>
      <c r="E5644" s="45" t="s">
        <v>22081</v>
      </c>
      <c r="F5644" s="45" t="s">
        <v>21944</v>
      </c>
      <c r="G5644" s="45" t="s">
        <v>21988</v>
      </c>
      <c r="H5644" s="45" t="s">
        <v>22082</v>
      </c>
      <c r="I5644" s="45" t="s">
        <v>13445</v>
      </c>
      <c r="J5644" s="280">
        <v>6</v>
      </c>
      <c r="K5644" s="280">
        <v>5</v>
      </c>
      <c r="L5644" s="280">
        <f t="shared" si="208"/>
        <v>1</v>
      </c>
      <c r="M5644" s="117">
        <v>380484.9</v>
      </c>
      <c r="N5644" s="117">
        <v>169073.38</v>
      </c>
      <c r="O5644" s="117">
        <f t="shared" si="207"/>
        <v>211411.52000000002</v>
      </c>
      <c r="P5644" s="461">
        <f t="shared" si="209"/>
        <v>0.55563708310106397</v>
      </c>
      <c r="Q5644" s="117" t="s">
        <v>15901</v>
      </c>
      <c r="R5644" s="45" t="s">
        <v>15416</v>
      </c>
      <c r="S5644" s="117" t="s">
        <v>21922</v>
      </c>
      <c r="T5644" s="45" t="s">
        <v>22059</v>
      </c>
      <c r="U5644" s="117"/>
      <c r="V5644" s="45" t="s">
        <v>15535</v>
      </c>
      <c r="W5644" s="45" t="s">
        <v>15541</v>
      </c>
      <c r="X5644" s="45" t="s">
        <v>22083</v>
      </c>
      <c r="Y5644" s="117">
        <v>169073.38</v>
      </c>
      <c r="Z5644" s="117" t="s">
        <v>15901</v>
      </c>
      <c r="AA5644" s="45" t="s">
        <v>15416</v>
      </c>
    </row>
    <row r="5645" spans="1:27" ht="90">
      <c r="A5645" s="475" t="s">
        <v>31367</v>
      </c>
      <c r="B5645" s="311" t="s">
        <v>21788</v>
      </c>
      <c r="C5645" s="45" t="s">
        <v>21789</v>
      </c>
      <c r="D5645" s="45" t="s">
        <v>261</v>
      </c>
      <c r="E5645" s="45" t="s">
        <v>22084</v>
      </c>
      <c r="F5645" s="45" t="s">
        <v>22085</v>
      </c>
      <c r="G5645" s="45" t="s">
        <v>21982</v>
      </c>
      <c r="H5645" s="45" t="s">
        <v>22086</v>
      </c>
      <c r="I5645" s="45" t="s">
        <v>22087</v>
      </c>
      <c r="J5645" s="280">
        <v>2</v>
      </c>
      <c r="K5645" s="280">
        <v>2</v>
      </c>
      <c r="L5645" s="280">
        <f t="shared" si="208"/>
        <v>0</v>
      </c>
      <c r="M5645" s="117">
        <v>890298.7</v>
      </c>
      <c r="N5645" s="117">
        <v>845098.94</v>
      </c>
      <c r="O5645" s="117">
        <f t="shared" si="207"/>
        <v>45199.760000000009</v>
      </c>
      <c r="P5645" s="461">
        <f t="shared" si="209"/>
        <v>5.0769208132057264E-2</v>
      </c>
      <c r="Q5645" s="117" t="s">
        <v>22088</v>
      </c>
      <c r="R5645" s="45" t="s">
        <v>22089</v>
      </c>
      <c r="S5645" s="117" t="s">
        <v>22090</v>
      </c>
      <c r="T5645" s="45" t="s">
        <v>22059</v>
      </c>
      <c r="U5645" s="117"/>
      <c r="V5645" s="45" t="s">
        <v>15535</v>
      </c>
      <c r="W5645" s="45" t="s">
        <v>15496</v>
      </c>
      <c r="X5645" s="45" t="s">
        <v>22091</v>
      </c>
      <c r="Y5645" s="117">
        <v>845098.94</v>
      </c>
      <c r="Z5645" s="117" t="s">
        <v>22088</v>
      </c>
      <c r="AA5645" s="45" t="s">
        <v>22089</v>
      </c>
    </row>
    <row r="5646" spans="1:27" ht="90">
      <c r="A5646" s="475" t="s">
        <v>31368</v>
      </c>
      <c r="B5646" s="311" t="s">
        <v>21788</v>
      </c>
      <c r="C5646" s="45" t="s">
        <v>21789</v>
      </c>
      <c r="D5646" s="45" t="s">
        <v>261</v>
      </c>
      <c r="E5646" s="45" t="s">
        <v>22021</v>
      </c>
      <c r="F5646" s="45" t="s">
        <v>21955</v>
      </c>
      <c r="G5646" s="45" t="s">
        <v>15341</v>
      </c>
      <c r="H5646" s="45" t="s">
        <v>22092</v>
      </c>
      <c r="I5646" s="45" t="s">
        <v>1334</v>
      </c>
      <c r="J5646" s="280">
        <v>5</v>
      </c>
      <c r="K5646" s="280">
        <v>3</v>
      </c>
      <c r="L5646" s="280">
        <f t="shared" si="208"/>
        <v>2</v>
      </c>
      <c r="M5646" s="117">
        <v>180000</v>
      </c>
      <c r="N5646" s="117">
        <v>179100</v>
      </c>
      <c r="O5646" s="117">
        <f t="shared" si="207"/>
        <v>900</v>
      </c>
      <c r="P5646" s="461">
        <f t="shared" si="209"/>
        <v>5.0000000000000001E-3</v>
      </c>
      <c r="Q5646" s="117" t="s">
        <v>1387</v>
      </c>
      <c r="R5646" s="45" t="s">
        <v>1237</v>
      </c>
      <c r="S5646" s="117" t="s">
        <v>22093</v>
      </c>
      <c r="T5646" s="45" t="s">
        <v>22079</v>
      </c>
      <c r="U5646" s="117"/>
      <c r="V5646" s="45" t="s">
        <v>22094</v>
      </c>
      <c r="W5646" s="45" t="s">
        <v>15485</v>
      </c>
      <c r="X5646" s="45" t="s">
        <v>22095</v>
      </c>
      <c r="Y5646" s="117">
        <v>179100</v>
      </c>
      <c r="Z5646" s="117" t="s">
        <v>1387</v>
      </c>
      <c r="AA5646" s="45" t="s">
        <v>1237</v>
      </c>
    </row>
    <row r="5647" spans="1:27" ht="78.75">
      <c r="A5647" s="475" t="s">
        <v>31369</v>
      </c>
      <c r="B5647" s="311" t="s">
        <v>21788</v>
      </c>
      <c r="C5647" s="45" t="s">
        <v>21789</v>
      </c>
      <c r="D5647" s="45" t="s">
        <v>261</v>
      </c>
      <c r="E5647" s="45" t="s">
        <v>22096</v>
      </c>
      <c r="F5647" s="45" t="s">
        <v>22097</v>
      </c>
      <c r="G5647" s="45" t="s">
        <v>22006</v>
      </c>
      <c r="H5647" s="45" t="s">
        <v>22098</v>
      </c>
      <c r="I5647" s="45" t="s">
        <v>22099</v>
      </c>
      <c r="J5647" s="280">
        <v>2</v>
      </c>
      <c r="K5647" s="280">
        <v>2</v>
      </c>
      <c r="L5647" s="280">
        <f t="shared" si="208"/>
        <v>0</v>
      </c>
      <c r="M5647" s="117">
        <v>59159.7</v>
      </c>
      <c r="N5647" s="117">
        <v>58863.62</v>
      </c>
      <c r="O5647" s="117">
        <f t="shared" si="207"/>
        <v>296.07999999999447</v>
      </c>
      <c r="P5647" s="461">
        <f t="shared" si="209"/>
        <v>5.0047583067526456E-3</v>
      </c>
      <c r="Q5647" s="117" t="s">
        <v>2509</v>
      </c>
      <c r="R5647" s="45">
        <v>7724922443</v>
      </c>
      <c r="S5647" s="117" t="s">
        <v>16782</v>
      </c>
      <c r="T5647" s="45" t="s">
        <v>22059</v>
      </c>
      <c r="U5647" s="117"/>
      <c r="V5647" s="45" t="s">
        <v>15535</v>
      </c>
      <c r="W5647" s="45" t="s">
        <v>15541</v>
      </c>
      <c r="X5647" s="45" t="s">
        <v>22100</v>
      </c>
      <c r="Y5647" s="117">
        <v>58863.62</v>
      </c>
      <c r="Z5647" s="117" t="s">
        <v>2509</v>
      </c>
      <c r="AA5647" s="45">
        <v>7724922443</v>
      </c>
    </row>
    <row r="5648" spans="1:27" ht="78.75">
      <c r="A5648" s="475" t="s">
        <v>31370</v>
      </c>
      <c r="B5648" s="311" t="s">
        <v>21788</v>
      </c>
      <c r="C5648" s="45" t="s">
        <v>21789</v>
      </c>
      <c r="D5648" s="45" t="s">
        <v>261</v>
      </c>
      <c r="E5648" s="45" t="s">
        <v>22101</v>
      </c>
      <c r="F5648" s="45" t="s">
        <v>22097</v>
      </c>
      <c r="G5648" s="45" t="s">
        <v>22006</v>
      </c>
      <c r="H5648" s="45" t="s">
        <v>22102</v>
      </c>
      <c r="I5648" s="45" t="s">
        <v>14526</v>
      </c>
      <c r="J5648" s="280">
        <v>2</v>
      </c>
      <c r="K5648" s="280">
        <v>2</v>
      </c>
      <c r="L5648" s="280">
        <f t="shared" si="208"/>
        <v>0</v>
      </c>
      <c r="M5648" s="117">
        <v>126749.7</v>
      </c>
      <c r="N5648" s="117">
        <v>80415</v>
      </c>
      <c r="O5648" s="117">
        <f t="shared" si="207"/>
        <v>46334.7</v>
      </c>
      <c r="P5648" s="461">
        <f t="shared" si="209"/>
        <v>0.36556062854586635</v>
      </c>
      <c r="Q5648" s="117" t="s">
        <v>2509</v>
      </c>
      <c r="R5648" s="45">
        <v>7724922443</v>
      </c>
      <c r="S5648" s="117" t="s">
        <v>16782</v>
      </c>
      <c r="T5648" s="45" t="s">
        <v>22071</v>
      </c>
      <c r="U5648" s="117"/>
      <c r="V5648" s="45" t="s">
        <v>15496</v>
      </c>
      <c r="W5648" s="45" t="s">
        <v>15503</v>
      </c>
      <c r="X5648" s="45" t="s">
        <v>22103</v>
      </c>
      <c r="Y5648" s="117">
        <v>80415</v>
      </c>
      <c r="Z5648" s="117" t="s">
        <v>2509</v>
      </c>
      <c r="AA5648" s="45">
        <v>7724922443</v>
      </c>
    </row>
    <row r="5649" spans="1:27" ht="56.25">
      <c r="A5649" s="475" t="s">
        <v>31371</v>
      </c>
      <c r="B5649" s="311" t="s">
        <v>21788</v>
      </c>
      <c r="C5649" s="45" t="s">
        <v>21789</v>
      </c>
      <c r="D5649" s="45" t="s">
        <v>261</v>
      </c>
      <c r="E5649" s="45" t="s">
        <v>22104</v>
      </c>
      <c r="F5649" s="45" t="s">
        <v>22097</v>
      </c>
      <c r="G5649" s="45" t="s">
        <v>22006</v>
      </c>
      <c r="H5649" s="45" t="s">
        <v>22105</v>
      </c>
      <c r="I5649" s="45" t="s">
        <v>13572</v>
      </c>
      <c r="J5649" s="280">
        <v>2</v>
      </c>
      <c r="K5649" s="280">
        <v>2</v>
      </c>
      <c r="L5649" s="280">
        <f t="shared" si="208"/>
        <v>0</v>
      </c>
      <c r="M5649" s="117">
        <v>30750.3</v>
      </c>
      <c r="N5649" s="117">
        <v>24200</v>
      </c>
      <c r="O5649" s="117">
        <f t="shared" si="207"/>
        <v>6550.2999999999993</v>
      </c>
      <c r="P5649" s="461">
        <f t="shared" si="209"/>
        <v>0.21301580797585712</v>
      </c>
      <c r="Q5649" s="117" t="s">
        <v>3021</v>
      </c>
      <c r="R5649" s="45" t="s">
        <v>2987</v>
      </c>
      <c r="S5649" s="117" t="s">
        <v>21850</v>
      </c>
      <c r="T5649" s="45" t="s">
        <v>22060</v>
      </c>
      <c r="U5649" s="117"/>
      <c r="V5649" s="45" t="s">
        <v>15541</v>
      </c>
      <c r="W5649" s="45" t="s">
        <v>15496</v>
      </c>
      <c r="X5649" s="45" t="s">
        <v>22106</v>
      </c>
      <c r="Y5649" s="117">
        <v>24200</v>
      </c>
      <c r="Z5649" s="117" t="s">
        <v>3021</v>
      </c>
      <c r="AA5649" s="45" t="s">
        <v>2987</v>
      </c>
    </row>
    <row r="5650" spans="1:27" ht="78.75">
      <c r="A5650" s="475" t="s">
        <v>31372</v>
      </c>
      <c r="B5650" s="311" t="s">
        <v>21788</v>
      </c>
      <c r="C5650" s="45" t="s">
        <v>21789</v>
      </c>
      <c r="D5650" s="45" t="s">
        <v>261</v>
      </c>
      <c r="E5650" s="45" t="s">
        <v>22107</v>
      </c>
      <c r="F5650" s="45" t="s">
        <v>22097</v>
      </c>
      <c r="G5650" s="45" t="s">
        <v>22006</v>
      </c>
      <c r="H5650" s="45" t="s">
        <v>22108</v>
      </c>
      <c r="I5650" s="45" t="s">
        <v>20729</v>
      </c>
      <c r="J5650" s="280">
        <v>2</v>
      </c>
      <c r="K5650" s="280">
        <v>2</v>
      </c>
      <c r="L5650" s="280">
        <f t="shared" si="208"/>
        <v>0</v>
      </c>
      <c r="M5650" s="117">
        <v>317339</v>
      </c>
      <c r="N5650" s="117">
        <v>217478</v>
      </c>
      <c r="O5650" s="117">
        <f t="shared" si="207"/>
        <v>99861</v>
      </c>
      <c r="P5650" s="461">
        <f t="shared" si="209"/>
        <v>0.31468240588140756</v>
      </c>
      <c r="Q5650" s="117" t="s">
        <v>3021</v>
      </c>
      <c r="R5650" s="45" t="s">
        <v>2987</v>
      </c>
      <c r="S5650" s="117" t="s">
        <v>21850</v>
      </c>
      <c r="T5650" s="45" t="s">
        <v>22060</v>
      </c>
      <c r="U5650" s="117"/>
      <c r="V5650" s="45" t="s">
        <v>15541</v>
      </c>
      <c r="W5650" s="45" t="s">
        <v>15496</v>
      </c>
      <c r="X5650" s="45" t="s">
        <v>22109</v>
      </c>
      <c r="Y5650" s="117">
        <v>217478</v>
      </c>
      <c r="Z5650" s="117" t="s">
        <v>3021</v>
      </c>
      <c r="AA5650" s="45" t="s">
        <v>2987</v>
      </c>
    </row>
    <row r="5651" spans="1:27" ht="101.25">
      <c r="A5651" s="475" t="s">
        <v>31373</v>
      </c>
      <c r="B5651" s="311" t="s">
        <v>21788</v>
      </c>
      <c r="C5651" s="45" t="s">
        <v>21789</v>
      </c>
      <c r="D5651" s="45" t="s">
        <v>261</v>
      </c>
      <c r="E5651" s="45" t="s">
        <v>22110</v>
      </c>
      <c r="F5651" s="45" t="s">
        <v>22097</v>
      </c>
      <c r="G5651" s="45" t="s">
        <v>22006</v>
      </c>
      <c r="H5651" s="45" t="s">
        <v>22111</v>
      </c>
      <c r="I5651" s="45" t="s">
        <v>13944</v>
      </c>
      <c r="J5651" s="280">
        <v>2</v>
      </c>
      <c r="K5651" s="280">
        <v>2</v>
      </c>
      <c r="L5651" s="280">
        <f t="shared" si="208"/>
        <v>0</v>
      </c>
      <c r="M5651" s="117">
        <v>43292.2</v>
      </c>
      <c r="N5651" s="117">
        <v>28776.9</v>
      </c>
      <c r="O5651" s="117">
        <f t="shared" si="207"/>
        <v>14515.299999999996</v>
      </c>
      <c r="P5651" s="461">
        <f t="shared" si="209"/>
        <v>0.33528672601530984</v>
      </c>
      <c r="Q5651" s="117" t="s">
        <v>3021</v>
      </c>
      <c r="R5651" s="45" t="s">
        <v>2987</v>
      </c>
      <c r="S5651" s="117" t="s">
        <v>21850</v>
      </c>
      <c r="T5651" s="45" t="s">
        <v>22060</v>
      </c>
      <c r="U5651" s="117"/>
      <c r="V5651" s="45" t="s">
        <v>15541</v>
      </c>
      <c r="W5651" s="45" t="s">
        <v>15496</v>
      </c>
      <c r="X5651" s="45" t="s">
        <v>22112</v>
      </c>
      <c r="Y5651" s="117">
        <v>28776.9</v>
      </c>
      <c r="Z5651" s="117" t="s">
        <v>3021</v>
      </c>
      <c r="AA5651" s="45" t="s">
        <v>2987</v>
      </c>
    </row>
    <row r="5652" spans="1:27" ht="78.75">
      <c r="A5652" s="475" t="s">
        <v>31374</v>
      </c>
      <c r="B5652" s="311" t="s">
        <v>21788</v>
      </c>
      <c r="C5652" s="45" t="s">
        <v>21789</v>
      </c>
      <c r="D5652" s="45" t="s">
        <v>261</v>
      </c>
      <c r="E5652" s="45" t="s">
        <v>22113</v>
      </c>
      <c r="F5652" s="45" t="s">
        <v>15341</v>
      </c>
      <c r="G5652" s="45" t="s">
        <v>22114</v>
      </c>
      <c r="H5652" s="45" t="s">
        <v>22115</v>
      </c>
      <c r="I5652" s="45" t="s">
        <v>15619</v>
      </c>
      <c r="J5652" s="280">
        <v>3</v>
      </c>
      <c r="K5652" s="280">
        <v>3</v>
      </c>
      <c r="L5652" s="280">
        <f t="shared" si="208"/>
        <v>0</v>
      </c>
      <c r="M5652" s="117">
        <v>110400</v>
      </c>
      <c r="N5652" s="117">
        <v>78936</v>
      </c>
      <c r="O5652" s="117">
        <f t="shared" si="207"/>
        <v>31464</v>
      </c>
      <c r="P5652" s="461">
        <f t="shared" si="209"/>
        <v>0.28499999999999998</v>
      </c>
      <c r="Q5652" s="117" t="s">
        <v>22116</v>
      </c>
      <c r="R5652" s="45" t="s">
        <v>16056</v>
      </c>
      <c r="S5652" s="117" t="s">
        <v>22117</v>
      </c>
      <c r="T5652" s="45" t="s">
        <v>15541</v>
      </c>
      <c r="U5652" s="117"/>
      <c r="V5652" s="45" t="s">
        <v>22118</v>
      </c>
      <c r="W5652" s="45" t="s">
        <v>22119</v>
      </c>
      <c r="X5652" s="45" t="s">
        <v>22120</v>
      </c>
      <c r="Y5652" s="117">
        <v>78936</v>
      </c>
      <c r="Z5652" s="117" t="s">
        <v>22116</v>
      </c>
      <c r="AA5652" s="45" t="s">
        <v>16056</v>
      </c>
    </row>
    <row r="5653" spans="1:27" ht="45">
      <c r="A5653" s="475" t="s">
        <v>31375</v>
      </c>
      <c r="B5653" s="311" t="s">
        <v>21788</v>
      </c>
      <c r="C5653" s="45" t="s">
        <v>21789</v>
      </c>
      <c r="D5653" s="45" t="s">
        <v>261</v>
      </c>
      <c r="E5653" s="45" t="s">
        <v>22121</v>
      </c>
      <c r="F5653" s="45" t="s">
        <v>15341</v>
      </c>
      <c r="G5653" s="45" t="s">
        <v>22114</v>
      </c>
      <c r="H5653" s="45" t="s">
        <v>22122</v>
      </c>
      <c r="I5653" s="45" t="s">
        <v>22123</v>
      </c>
      <c r="J5653" s="280">
        <v>6</v>
      </c>
      <c r="K5653" s="280">
        <v>3</v>
      </c>
      <c r="L5653" s="280">
        <f t="shared" si="208"/>
        <v>3</v>
      </c>
      <c r="M5653" s="117">
        <v>474840</v>
      </c>
      <c r="N5653" s="117">
        <v>298000</v>
      </c>
      <c r="O5653" s="117">
        <f t="shared" si="207"/>
        <v>176840</v>
      </c>
      <c r="P5653" s="461">
        <f t="shared" si="209"/>
        <v>0.37242018364080531</v>
      </c>
      <c r="Q5653" s="117" t="s">
        <v>22124</v>
      </c>
      <c r="R5653" s="45" t="s">
        <v>22125</v>
      </c>
      <c r="S5653" s="117" t="s">
        <v>22126</v>
      </c>
      <c r="T5653" s="45" t="s">
        <v>15571</v>
      </c>
      <c r="U5653" s="117"/>
      <c r="V5653" s="45" t="s">
        <v>22127</v>
      </c>
      <c r="W5653" s="45" t="s">
        <v>22128</v>
      </c>
      <c r="X5653" s="45" t="s">
        <v>22129</v>
      </c>
      <c r="Y5653" s="117">
        <v>298000</v>
      </c>
      <c r="Z5653" s="117" t="s">
        <v>22124</v>
      </c>
      <c r="AA5653" s="45" t="s">
        <v>22125</v>
      </c>
    </row>
    <row r="5654" spans="1:27" ht="393.75">
      <c r="A5654" s="475" t="s">
        <v>16318</v>
      </c>
      <c r="B5654" s="311" t="s">
        <v>21788</v>
      </c>
      <c r="C5654" s="45" t="s">
        <v>21789</v>
      </c>
      <c r="D5654" s="45" t="s">
        <v>261</v>
      </c>
      <c r="E5654" s="45" t="s">
        <v>22130</v>
      </c>
      <c r="F5654" s="45" t="s">
        <v>15341</v>
      </c>
      <c r="G5654" s="45" t="s">
        <v>22114</v>
      </c>
      <c r="H5654" s="45" t="s">
        <v>22131</v>
      </c>
      <c r="I5654" s="276" t="s">
        <v>22132</v>
      </c>
      <c r="J5654" s="280">
        <v>6</v>
      </c>
      <c r="K5654" s="280">
        <v>5</v>
      </c>
      <c r="L5654" s="280">
        <f t="shared" si="208"/>
        <v>1</v>
      </c>
      <c r="M5654" s="117">
        <v>1414367.24</v>
      </c>
      <c r="N5654" s="117">
        <v>1011928.16</v>
      </c>
      <c r="O5654" s="117">
        <f t="shared" si="207"/>
        <v>402439.07999999996</v>
      </c>
      <c r="P5654" s="461">
        <f t="shared" si="209"/>
        <v>0.28453648290100381</v>
      </c>
      <c r="Q5654" s="117" t="s">
        <v>22133</v>
      </c>
      <c r="R5654" s="45" t="s">
        <v>22134</v>
      </c>
      <c r="S5654" s="117" t="s">
        <v>22135</v>
      </c>
      <c r="T5654" s="45" t="s">
        <v>15491</v>
      </c>
      <c r="U5654" s="117"/>
      <c r="V5654" s="45" t="s">
        <v>22136</v>
      </c>
      <c r="W5654" s="45" t="s">
        <v>22136</v>
      </c>
      <c r="X5654" s="45" t="s">
        <v>22137</v>
      </c>
      <c r="Y5654" s="117">
        <v>1011928.16</v>
      </c>
      <c r="Z5654" s="117" t="s">
        <v>22133</v>
      </c>
      <c r="AA5654" s="45" t="s">
        <v>22134</v>
      </c>
    </row>
    <row r="5655" spans="1:27" ht="45">
      <c r="A5655" s="475" t="s">
        <v>31376</v>
      </c>
      <c r="B5655" s="311" t="s">
        <v>21788</v>
      </c>
      <c r="C5655" s="45" t="s">
        <v>21789</v>
      </c>
      <c r="D5655" s="45" t="s">
        <v>261</v>
      </c>
      <c r="E5655" s="45" t="s">
        <v>22138</v>
      </c>
      <c r="F5655" s="45" t="s">
        <v>22034</v>
      </c>
      <c r="G5655" s="45" t="s">
        <v>22071</v>
      </c>
      <c r="H5655" s="45" t="s">
        <v>22139</v>
      </c>
      <c r="I5655" s="276" t="s">
        <v>13445</v>
      </c>
      <c r="J5655" s="280">
        <v>14</v>
      </c>
      <c r="K5655" s="280">
        <v>9</v>
      </c>
      <c r="L5655" s="280">
        <f t="shared" si="208"/>
        <v>5</v>
      </c>
      <c r="M5655" s="117">
        <v>1361220</v>
      </c>
      <c r="N5655" s="117">
        <v>678408.5</v>
      </c>
      <c r="O5655" s="117">
        <f t="shared" si="207"/>
        <v>682811.5</v>
      </c>
      <c r="P5655" s="461">
        <f t="shared" si="209"/>
        <v>0.50161729918749354</v>
      </c>
      <c r="Q5655" s="117" t="s">
        <v>22140</v>
      </c>
      <c r="R5655" s="45" t="s">
        <v>22141</v>
      </c>
      <c r="S5655" s="117" t="s">
        <v>22142</v>
      </c>
      <c r="T5655" s="45" t="s">
        <v>15571</v>
      </c>
      <c r="U5655" s="117"/>
      <c r="V5655" s="45" t="s">
        <v>22143</v>
      </c>
      <c r="W5655" s="45" t="s">
        <v>22144</v>
      </c>
      <c r="X5655" s="45" t="s">
        <v>22145</v>
      </c>
      <c r="Y5655" s="117">
        <v>678408.5</v>
      </c>
      <c r="Z5655" s="117" t="s">
        <v>22140</v>
      </c>
      <c r="AA5655" s="45" t="s">
        <v>22141</v>
      </c>
    </row>
    <row r="5656" spans="1:27" ht="101.25">
      <c r="A5656" s="475" t="s">
        <v>31377</v>
      </c>
      <c r="B5656" s="311" t="s">
        <v>21788</v>
      </c>
      <c r="C5656" s="45" t="s">
        <v>21789</v>
      </c>
      <c r="D5656" s="45" t="s">
        <v>261</v>
      </c>
      <c r="E5656" s="45" t="s">
        <v>22146</v>
      </c>
      <c r="F5656" s="45" t="s">
        <v>22034</v>
      </c>
      <c r="G5656" s="45" t="s">
        <v>22067</v>
      </c>
      <c r="H5656" s="45" t="s">
        <v>22147</v>
      </c>
      <c r="I5656" s="276" t="s">
        <v>13851</v>
      </c>
      <c r="J5656" s="280">
        <v>2</v>
      </c>
      <c r="K5656" s="280">
        <v>2</v>
      </c>
      <c r="L5656" s="280">
        <f t="shared" si="208"/>
        <v>0</v>
      </c>
      <c r="M5656" s="117">
        <v>5014330</v>
      </c>
      <c r="N5656" s="117">
        <v>4964186</v>
      </c>
      <c r="O5656" s="117">
        <f t="shared" ref="O5656:O5683" si="210">M5656-N5656</f>
        <v>50144</v>
      </c>
      <c r="P5656" s="461">
        <f t="shared" si="209"/>
        <v>1.0000139599906668E-2</v>
      </c>
      <c r="Q5656" s="117" t="s">
        <v>13847</v>
      </c>
      <c r="R5656" s="45" t="s">
        <v>17451</v>
      </c>
      <c r="S5656" s="117" t="s">
        <v>22148</v>
      </c>
      <c r="T5656" s="45" t="s">
        <v>22136</v>
      </c>
      <c r="U5656" s="117"/>
      <c r="V5656" s="45" t="s">
        <v>22128</v>
      </c>
      <c r="W5656" s="45" t="s">
        <v>22149</v>
      </c>
      <c r="X5656" s="45" t="s">
        <v>22150</v>
      </c>
      <c r="Y5656" s="117">
        <v>4964186</v>
      </c>
      <c r="Z5656" s="117" t="s">
        <v>13847</v>
      </c>
      <c r="AA5656" s="45" t="s">
        <v>17451</v>
      </c>
    </row>
    <row r="5657" spans="1:27" ht="78.75">
      <c r="A5657" s="475" t="s">
        <v>31378</v>
      </c>
      <c r="B5657" s="311" t="s">
        <v>21788</v>
      </c>
      <c r="C5657" s="45" t="s">
        <v>21789</v>
      </c>
      <c r="D5657" s="45" t="s">
        <v>261</v>
      </c>
      <c r="E5657" s="45" t="s">
        <v>22151</v>
      </c>
      <c r="F5657" s="45" t="s">
        <v>22034</v>
      </c>
      <c r="G5657" s="45" t="s">
        <v>22067</v>
      </c>
      <c r="H5657" s="45" t="s">
        <v>22152</v>
      </c>
      <c r="I5657" s="276" t="s">
        <v>13445</v>
      </c>
      <c r="J5657" s="280">
        <v>5</v>
      </c>
      <c r="K5657" s="280">
        <v>3</v>
      </c>
      <c r="L5657" s="280">
        <f t="shared" si="208"/>
        <v>2</v>
      </c>
      <c r="M5657" s="117">
        <v>139872</v>
      </c>
      <c r="N5657" s="117">
        <v>111829.41</v>
      </c>
      <c r="O5657" s="117">
        <f t="shared" si="210"/>
        <v>28042.589999999997</v>
      </c>
      <c r="P5657" s="461">
        <f t="shared" si="209"/>
        <v>0.20048751715854493</v>
      </c>
      <c r="Q5657" s="117" t="s">
        <v>2509</v>
      </c>
      <c r="R5657" s="45">
        <v>7724922443</v>
      </c>
      <c r="S5657" s="117" t="s">
        <v>16782</v>
      </c>
      <c r="T5657" s="45" t="s">
        <v>15571</v>
      </c>
      <c r="U5657" s="117"/>
      <c r="V5657" s="45" t="s">
        <v>22143</v>
      </c>
      <c r="W5657" s="45" t="s">
        <v>22144</v>
      </c>
      <c r="X5657" s="45" t="s">
        <v>22153</v>
      </c>
      <c r="Y5657" s="117">
        <v>111829.41</v>
      </c>
      <c r="Z5657" s="117" t="s">
        <v>2509</v>
      </c>
      <c r="AA5657" s="45">
        <v>7724922443</v>
      </c>
    </row>
    <row r="5658" spans="1:27" ht="67.5">
      <c r="A5658" s="475" t="s">
        <v>31379</v>
      </c>
      <c r="B5658" s="311" t="s">
        <v>21788</v>
      </c>
      <c r="C5658" s="45" t="s">
        <v>21789</v>
      </c>
      <c r="D5658" s="45" t="s">
        <v>261</v>
      </c>
      <c r="E5658" s="45" t="s">
        <v>22154</v>
      </c>
      <c r="F5658" s="45" t="s">
        <v>22034</v>
      </c>
      <c r="G5658" s="45" t="s">
        <v>22067</v>
      </c>
      <c r="H5658" s="45" t="s">
        <v>22155</v>
      </c>
      <c r="I5658" s="45" t="s">
        <v>13900</v>
      </c>
      <c r="J5658" s="280">
        <v>4</v>
      </c>
      <c r="K5658" s="280">
        <v>4</v>
      </c>
      <c r="L5658" s="280">
        <f t="shared" si="208"/>
        <v>0</v>
      </c>
      <c r="M5658" s="117">
        <v>75858.899999999994</v>
      </c>
      <c r="N5658" s="117">
        <v>63333.56</v>
      </c>
      <c r="O5658" s="117">
        <f t="shared" si="210"/>
        <v>12525.339999999997</v>
      </c>
      <c r="P5658" s="461">
        <f t="shared" si="209"/>
        <v>0.16511365179299986</v>
      </c>
      <c r="Q5658" s="117" t="s">
        <v>19481</v>
      </c>
      <c r="R5658" s="45" t="s">
        <v>15831</v>
      </c>
      <c r="S5658" s="117" t="s">
        <v>22156</v>
      </c>
      <c r="T5658" s="45" t="s">
        <v>15571</v>
      </c>
      <c r="U5658" s="117"/>
      <c r="V5658" s="45" t="s">
        <v>22157</v>
      </c>
      <c r="W5658" s="45" t="s">
        <v>22157</v>
      </c>
      <c r="X5658" s="45" t="s">
        <v>22158</v>
      </c>
      <c r="Y5658" s="117">
        <v>63333.56</v>
      </c>
      <c r="Z5658" s="117" t="s">
        <v>19481</v>
      </c>
      <c r="AA5658" s="45" t="s">
        <v>15831</v>
      </c>
    </row>
    <row r="5659" spans="1:27" ht="56.25">
      <c r="A5659" s="475" t="s">
        <v>31380</v>
      </c>
      <c r="B5659" s="311" t="s">
        <v>21788</v>
      </c>
      <c r="C5659" s="45" t="s">
        <v>21789</v>
      </c>
      <c r="D5659" s="45" t="s">
        <v>261</v>
      </c>
      <c r="E5659" s="45" t="s">
        <v>22159</v>
      </c>
      <c r="F5659" s="45" t="s">
        <v>21947</v>
      </c>
      <c r="G5659" s="45" t="s">
        <v>22094</v>
      </c>
      <c r="H5659" s="45" t="s">
        <v>22160</v>
      </c>
      <c r="I5659" s="45" t="s">
        <v>13339</v>
      </c>
      <c r="J5659" s="280">
        <v>2</v>
      </c>
      <c r="K5659" s="280">
        <v>2</v>
      </c>
      <c r="L5659" s="280">
        <f t="shared" si="208"/>
        <v>0</v>
      </c>
      <c r="M5659" s="117">
        <v>390087</v>
      </c>
      <c r="N5659" s="117">
        <v>310109.7</v>
      </c>
      <c r="O5659" s="117">
        <f t="shared" si="210"/>
        <v>79977.299999999988</v>
      </c>
      <c r="P5659" s="461">
        <f t="shared" si="209"/>
        <v>0.20502426381807132</v>
      </c>
      <c r="Q5659" s="117" t="s">
        <v>13215</v>
      </c>
      <c r="R5659" s="45" t="s">
        <v>13542</v>
      </c>
      <c r="S5659" s="117" t="s">
        <v>21802</v>
      </c>
      <c r="T5659" s="45" t="s">
        <v>15549</v>
      </c>
      <c r="U5659" s="117"/>
      <c r="V5659" s="45" t="s">
        <v>22157</v>
      </c>
      <c r="W5659" s="45" t="s">
        <v>22157</v>
      </c>
      <c r="X5659" s="45" t="s">
        <v>22161</v>
      </c>
      <c r="Y5659" s="117">
        <v>310109.7</v>
      </c>
      <c r="Z5659" s="117" t="s">
        <v>13215</v>
      </c>
      <c r="AA5659" s="45" t="s">
        <v>13542</v>
      </c>
    </row>
    <row r="5660" spans="1:27" ht="45">
      <c r="A5660" s="475" t="s">
        <v>31381</v>
      </c>
      <c r="B5660" s="311" t="s">
        <v>21788</v>
      </c>
      <c r="C5660" s="45" t="s">
        <v>21789</v>
      </c>
      <c r="D5660" s="45" t="s">
        <v>261</v>
      </c>
      <c r="E5660" s="45" t="s">
        <v>22162</v>
      </c>
      <c r="F5660" s="45" t="s">
        <v>21947</v>
      </c>
      <c r="G5660" s="45" t="s">
        <v>22094</v>
      </c>
      <c r="H5660" s="45" t="s">
        <v>22163</v>
      </c>
      <c r="I5660" s="45" t="s">
        <v>13445</v>
      </c>
      <c r="J5660" s="280">
        <v>10</v>
      </c>
      <c r="K5660" s="280">
        <v>3</v>
      </c>
      <c r="L5660" s="280">
        <f t="shared" si="208"/>
        <v>7</v>
      </c>
      <c r="M5660" s="117">
        <v>1969544</v>
      </c>
      <c r="N5660" s="117">
        <v>492384.47</v>
      </c>
      <c r="O5660" s="117">
        <f t="shared" si="210"/>
        <v>1477159.53</v>
      </c>
      <c r="P5660" s="461">
        <f t="shared" si="209"/>
        <v>0.75000077682956057</v>
      </c>
      <c r="Q5660" s="117" t="s">
        <v>22140</v>
      </c>
      <c r="R5660" s="45" t="s">
        <v>22141</v>
      </c>
      <c r="S5660" s="117" t="s">
        <v>22142</v>
      </c>
      <c r="T5660" s="45" t="s">
        <v>15549</v>
      </c>
      <c r="U5660" s="117"/>
      <c r="V5660" s="45" t="s">
        <v>22143</v>
      </c>
      <c r="W5660" s="45" t="s">
        <v>22144</v>
      </c>
      <c r="X5660" s="45" t="s">
        <v>22164</v>
      </c>
      <c r="Y5660" s="117">
        <v>492384.47</v>
      </c>
      <c r="Z5660" s="117" t="s">
        <v>22140</v>
      </c>
      <c r="AA5660" s="45" t="s">
        <v>22141</v>
      </c>
    </row>
    <row r="5661" spans="1:27" ht="67.5">
      <c r="A5661" s="475" t="s">
        <v>31382</v>
      </c>
      <c r="B5661" s="311" t="s">
        <v>21788</v>
      </c>
      <c r="C5661" s="45" t="s">
        <v>21789</v>
      </c>
      <c r="D5661" s="45" t="s">
        <v>261</v>
      </c>
      <c r="E5661" s="45" t="s">
        <v>22165</v>
      </c>
      <c r="F5661" s="45" t="s">
        <v>22114</v>
      </c>
      <c r="G5661" s="45" t="s">
        <v>22094</v>
      </c>
      <c r="H5661" s="45" t="s">
        <v>22166</v>
      </c>
      <c r="I5661" s="45" t="s">
        <v>22167</v>
      </c>
      <c r="J5661" s="280">
        <v>8</v>
      </c>
      <c r="K5661" s="280">
        <v>6</v>
      </c>
      <c r="L5661" s="280">
        <f t="shared" si="208"/>
        <v>2</v>
      </c>
      <c r="M5661" s="117">
        <v>489285</v>
      </c>
      <c r="N5661" s="117">
        <v>360114.57</v>
      </c>
      <c r="O5661" s="117">
        <f t="shared" si="210"/>
        <v>129170.43</v>
      </c>
      <c r="P5661" s="461">
        <f t="shared" si="209"/>
        <v>0.2639983445231307</v>
      </c>
      <c r="Q5661" s="117" t="s">
        <v>22168</v>
      </c>
      <c r="R5661" s="45" t="s">
        <v>22169</v>
      </c>
      <c r="S5661" s="117" t="s">
        <v>22170</v>
      </c>
      <c r="T5661" s="45" t="s">
        <v>15549</v>
      </c>
      <c r="U5661" s="117"/>
      <c r="V5661" s="45" t="s">
        <v>22171</v>
      </c>
      <c r="W5661" s="45" t="s">
        <v>22149</v>
      </c>
      <c r="X5661" s="45" t="s">
        <v>22172</v>
      </c>
      <c r="Y5661" s="117">
        <v>360114.57</v>
      </c>
      <c r="Z5661" s="117" t="s">
        <v>22168</v>
      </c>
      <c r="AA5661" s="45" t="s">
        <v>22169</v>
      </c>
    </row>
    <row r="5662" spans="1:27" ht="45">
      <c r="A5662" s="475" t="s">
        <v>31383</v>
      </c>
      <c r="B5662" s="311" t="s">
        <v>21788</v>
      </c>
      <c r="C5662" s="45" t="s">
        <v>21789</v>
      </c>
      <c r="D5662" s="45" t="s">
        <v>261</v>
      </c>
      <c r="E5662" s="45" t="s">
        <v>22173</v>
      </c>
      <c r="F5662" s="45" t="s">
        <v>22034</v>
      </c>
      <c r="G5662" s="45" t="s">
        <v>15491</v>
      </c>
      <c r="H5662" s="45" t="s">
        <v>22174</v>
      </c>
      <c r="I5662" s="45" t="s">
        <v>14858</v>
      </c>
      <c r="J5662" s="280">
        <v>3</v>
      </c>
      <c r="K5662" s="280">
        <v>3</v>
      </c>
      <c r="L5662" s="280">
        <f t="shared" ref="L5662:L5683" si="211">J5662-K5662</f>
        <v>0</v>
      </c>
      <c r="M5662" s="117">
        <v>4597283.8</v>
      </c>
      <c r="N5662" s="117">
        <v>4022087.8</v>
      </c>
      <c r="O5662" s="117">
        <f t="shared" si="210"/>
        <v>575196</v>
      </c>
      <c r="P5662" s="461">
        <f t="shared" ref="P5662:P5683" si="212">O5662/M5662</f>
        <v>0.12511648726145644</v>
      </c>
      <c r="Q5662" s="117" t="s">
        <v>22175</v>
      </c>
      <c r="R5662" s="45" t="s">
        <v>22176</v>
      </c>
      <c r="S5662" s="117" t="s">
        <v>22177</v>
      </c>
      <c r="T5662" s="45" t="s">
        <v>22171</v>
      </c>
      <c r="U5662" s="117"/>
      <c r="V5662" s="45" t="s">
        <v>22178</v>
      </c>
      <c r="W5662" s="45" t="s">
        <v>22179</v>
      </c>
      <c r="X5662" s="45" t="s">
        <v>22180</v>
      </c>
      <c r="Y5662" s="117">
        <v>4022087.8</v>
      </c>
      <c r="Z5662" s="117" t="s">
        <v>22175</v>
      </c>
      <c r="AA5662" s="45" t="s">
        <v>22176</v>
      </c>
    </row>
    <row r="5663" spans="1:27" ht="45">
      <c r="A5663" s="475" t="s">
        <v>31384</v>
      </c>
      <c r="B5663" s="311" t="s">
        <v>21788</v>
      </c>
      <c r="C5663" s="45" t="s">
        <v>21789</v>
      </c>
      <c r="D5663" s="45" t="s">
        <v>261</v>
      </c>
      <c r="E5663" s="45" t="s">
        <v>22181</v>
      </c>
      <c r="F5663" s="45" t="s">
        <v>22182</v>
      </c>
      <c r="G5663" s="45" t="s">
        <v>22119</v>
      </c>
      <c r="H5663" s="45" t="s">
        <v>22183</v>
      </c>
      <c r="I5663" s="45" t="s">
        <v>22184</v>
      </c>
      <c r="J5663" s="280">
        <v>3</v>
      </c>
      <c r="K5663" s="280">
        <v>3</v>
      </c>
      <c r="L5663" s="280">
        <f t="shared" si="211"/>
        <v>0</v>
      </c>
      <c r="M5663" s="117">
        <v>153551</v>
      </c>
      <c r="N5663" s="117">
        <v>143090.16</v>
      </c>
      <c r="O5663" s="117">
        <f t="shared" si="210"/>
        <v>10460.839999999997</v>
      </c>
      <c r="P5663" s="461">
        <f t="shared" si="212"/>
        <v>6.8126160038032943E-2</v>
      </c>
      <c r="Q5663" s="117" t="s">
        <v>13796</v>
      </c>
      <c r="R5663" s="45" t="s">
        <v>22185</v>
      </c>
      <c r="S5663" s="117" t="s">
        <v>22186</v>
      </c>
      <c r="T5663" s="45" t="s">
        <v>22171</v>
      </c>
      <c r="U5663" s="117"/>
      <c r="V5663" s="45" t="s">
        <v>15642</v>
      </c>
      <c r="W5663" s="45" t="s">
        <v>22187</v>
      </c>
      <c r="X5663" s="45" t="s">
        <v>22188</v>
      </c>
      <c r="Y5663" s="117">
        <v>141538</v>
      </c>
      <c r="Z5663" s="117" t="s">
        <v>13796</v>
      </c>
      <c r="AA5663" s="45" t="s">
        <v>22185</v>
      </c>
    </row>
    <row r="5664" spans="1:27" ht="67.5">
      <c r="A5664" s="475" t="s">
        <v>31385</v>
      </c>
      <c r="B5664" s="311" t="s">
        <v>21788</v>
      </c>
      <c r="C5664" s="45" t="s">
        <v>21789</v>
      </c>
      <c r="D5664" s="45" t="s">
        <v>261</v>
      </c>
      <c r="E5664" s="45" t="s">
        <v>22189</v>
      </c>
      <c r="F5664" s="45" t="s">
        <v>22182</v>
      </c>
      <c r="G5664" s="45" t="s">
        <v>22119</v>
      </c>
      <c r="H5664" s="45" t="s">
        <v>22190</v>
      </c>
      <c r="I5664" s="45" t="s">
        <v>13445</v>
      </c>
      <c r="J5664" s="280">
        <v>10</v>
      </c>
      <c r="K5664" s="280">
        <v>3</v>
      </c>
      <c r="L5664" s="280">
        <f t="shared" si="211"/>
        <v>7</v>
      </c>
      <c r="M5664" s="117">
        <v>559596</v>
      </c>
      <c r="N5664" s="117">
        <v>333352.71999999997</v>
      </c>
      <c r="O5664" s="117">
        <f t="shared" si="210"/>
        <v>226243.28000000003</v>
      </c>
      <c r="P5664" s="461">
        <f t="shared" si="212"/>
        <v>0.40429752893158644</v>
      </c>
      <c r="Q5664" s="117" t="s">
        <v>16102</v>
      </c>
      <c r="R5664" s="45" t="s">
        <v>15335</v>
      </c>
      <c r="S5664" s="117" t="s">
        <v>22191</v>
      </c>
      <c r="T5664" s="45" t="s">
        <v>22171</v>
      </c>
      <c r="U5664" s="117"/>
      <c r="V5664" s="45" t="s">
        <v>15642</v>
      </c>
      <c r="W5664" s="45" t="s">
        <v>22192</v>
      </c>
      <c r="X5664" s="45" t="s">
        <v>22193</v>
      </c>
      <c r="Y5664" s="117">
        <v>333352.71999999997</v>
      </c>
      <c r="Z5664" s="117" t="s">
        <v>16102</v>
      </c>
      <c r="AA5664" s="45" t="s">
        <v>15335</v>
      </c>
    </row>
    <row r="5665" spans="1:27" ht="56.25">
      <c r="A5665" s="475" t="s">
        <v>31386</v>
      </c>
      <c r="B5665" s="311" t="s">
        <v>21788</v>
      </c>
      <c r="C5665" s="45" t="s">
        <v>21789</v>
      </c>
      <c r="D5665" s="45" t="s">
        <v>261</v>
      </c>
      <c r="E5665" s="45" t="s">
        <v>22194</v>
      </c>
      <c r="F5665" s="45" t="s">
        <v>22182</v>
      </c>
      <c r="G5665" s="45" t="s">
        <v>22136</v>
      </c>
      <c r="H5665" s="45" t="s">
        <v>22195</v>
      </c>
      <c r="I5665" s="45" t="s">
        <v>13734</v>
      </c>
      <c r="J5665" s="280">
        <v>4</v>
      </c>
      <c r="K5665" s="280">
        <v>3</v>
      </c>
      <c r="L5665" s="280">
        <f t="shared" si="211"/>
        <v>1</v>
      </c>
      <c r="M5665" s="117">
        <v>132369</v>
      </c>
      <c r="N5665" s="117">
        <v>70584</v>
      </c>
      <c r="O5665" s="117">
        <f t="shared" si="210"/>
        <v>61785</v>
      </c>
      <c r="P5665" s="461">
        <f t="shared" si="212"/>
        <v>0.46676336604491986</v>
      </c>
      <c r="Q5665" s="117" t="s">
        <v>22196</v>
      </c>
      <c r="R5665" s="45" t="s">
        <v>22197</v>
      </c>
      <c r="S5665" s="117" t="s">
        <v>22198</v>
      </c>
      <c r="T5665" s="45" t="s">
        <v>22199</v>
      </c>
      <c r="U5665" s="117"/>
      <c r="V5665" s="45" t="s">
        <v>15642</v>
      </c>
      <c r="W5665" s="45" t="s">
        <v>22192</v>
      </c>
      <c r="X5665" s="45" t="s">
        <v>22200</v>
      </c>
      <c r="Y5665" s="117">
        <v>70584</v>
      </c>
      <c r="Z5665" s="117" t="s">
        <v>22196</v>
      </c>
      <c r="AA5665" s="45" t="s">
        <v>22197</v>
      </c>
    </row>
    <row r="5666" spans="1:27" ht="56.25">
      <c r="A5666" s="475" t="s">
        <v>31387</v>
      </c>
      <c r="B5666" s="311" t="s">
        <v>21788</v>
      </c>
      <c r="C5666" s="45" t="s">
        <v>21789</v>
      </c>
      <c r="D5666" s="45" t="s">
        <v>261</v>
      </c>
      <c r="E5666" s="45" t="s">
        <v>22201</v>
      </c>
      <c r="F5666" s="45" t="s">
        <v>22182</v>
      </c>
      <c r="G5666" s="45" t="s">
        <v>22202</v>
      </c>
      <c r="H5666" s="45" t="s">
        <v>22203</v>
      </c>
      <c r="I5666" s="45" t="s">
        <v>22204</v>
      </c>
      <c r="J5666" s="280">
        <v>7</v>
      </c>
      <c r="K5666" s="280">
        <v>6</v>
      </c>
      <c r="L5666" s="280">
        <f t="shared" si="211"/>
        <v>1</v>
      </c>
      <c r="M5666" s="117">
        <v>676806.45</v>
      </c>
      <c r="N5666" s="117">
        <v>351939.49</v>
      </c>
      <c r="O5666" s="117">
        <f t="shared" si="210"/>
        <v>324866.95999999996</v>
      </c>
      <c r="P5666" s="461">
        <f t="shared" si="212"/>
        <v>0.47999979905628853</v>
      </c>
      <c r="Q5666" s="117" t="s">
        <v>22205</v>
      </c>
      <c r="R5666" s="45" t="s">
        <v>22206</v>
      </c>
      <c r="S5666" s="117" t="s">
        <v>22207</v>
      </c>
      <c r="T5666" s="45" t="s">
        <v>15642</v>
      </c>
      <c r="U5666" s="117"/>
      <c r="V5666" s="45" t="s">
        <v>22208</v>
      </c>
      <c r="W5666" s="45" t="s">
        <v>22209</v>
      </c>
      <c r="X5666" s="45" t="s">
        <v>22210</v>
      </c>
      <c r="Y5666" s="117">
        <v>351939.49</v>
      </c>
      <c r="Z5666" s="117" t="s">
        <v>22205</v>
      </c>
      <c r="AA5666" s="45" t="s">
        <v>22206</v>
      </c>
    </row>
    <row r="5667" spans="1:27" ht="101.25">
      <c r="A5667" s="475" t="s">
        <v>31388</v>
      </c>
      <c r="B5667" s="311" t="s">
        <v>21788</v>
      </c>
      <c r="C5667" s="45" t="s">
        <v>21789</v>
      </c>
      <c r="D5667" s="45" t="s">
        <v>261</v>
      </c>
      <c r="E5667" s="45" t="s">
        <v>22211</v>
      </c>
      <c r="F5667" s="45" t="s">
        <v>15491</v>
      </c>
      <c r="G5667" s="45" t="s">
        <v>22143</v>
      </c>
      <c r="H5667" s="45" t="s">
        <v>22212</v>
      </c>
      <c r="I5667" s="45" t="s">
        <v>22213</v>
      </c>
      <c r="J5667" s="280">
        <v>2</v>
      </c>
      <c r="K5667" s="280">
        <v>2</v>
      </c>
      <c r="L5667" s="280">
        <f t="shared" si="211"/>
        <v>0</v>
      </c>
      <c r="M5667" s="117">
        <v>724548.4</v>
      </c>
      <c r="N5667" s="117">
        <v>561416.9</v>
      </c>
      <c r="O5667" s="117">
        <f t="shared" si="210"/>
        <v>163131.5</v>
      </c>
      <c r="P5667" s="461">
        <f t="shared" si="212"/>
        <v>0.22514921018388834</v>
      </c>
      <c r="Q5667" s="117" t="s">
        <v>3021</v>
      </c>
      <c r="R5667" s="45" t="s">
        <v>2987</v>
      </c>
      <c r="S5667" s="117" t="s">
        <v>21850</v>
      </c>
      <c r="T5667" s="45" t="s">
        <v>22192</v>
      </c>
      <c r="U5667" s="117"/>
      <c r="V5667" s="45" t="s">
        <v>22209</v>
      </c>
      <c r="W5667" s="45" t="s">
        <v>22209</v>
      </c>
      <c r="X5667" s="45" t="s">
        <v>22214</v>
      </c>
      <c r="Y5667" s="117">
        <v>561416.9</v>
      </c>
      <c r="Z5667" s="117" t="s">
        <v>3021</v>
      </c>
      <c r="AA5667" s="45" t="s">
        <v>2987</v>
      </c>
    </row>
    <row r="5668" spans="1:27" ht="56.25">
      <c r="A5668" s="475" t="s">
        <v>31389</v>
      </c>
      <c r="B5668" s="311" t="s">
        <v>21788</v>
      </c>
      <c r="C5668" s="45" t="s">
        <v>21789</v>
      </c>
      <c r="D5668" s="45" t="s">
        <v>261</v>
      </c>
      <c r="E5668" s="45" t="s">
        <v>22215</v>
      </c>
      <c r="F5668" s="45" t="s">
        <v>22182</v>
      </c>
      <c r="G5668" s="45" t="s">
        <v>22143</v>
      </c>
      <c r="H5668" s="45" t="s">
        <v>22216</v>
      </c>
      <c r="I5668" s="45" t="s">
        <v>22217</v>
      </c>
      <c r="J5668" s="280">
        <v>4</v>
      </c>
      <c r="K5668" s="280">
        <v>2</v>
      </c>
      <c r="L5668" s="280">
        <f t="shared" si="211"/>
        <v>2</v>
      </c>
      <c r="M5668" s="117">
        <v>956266.4</v>
      </c>
      <c r="N5668" s="117">
        <v>589183.55000000005</v>
      </c>
      <c r="O5668" s="117">
        <f t="shared" si="210"/>
        <v>367082.85</v>
      </c>
      <c r="P5668" s="461">
        <f t="shared" si="212"/>
        <v>0.38387090668458074</v>
      </c>
      <c r="Q5668" s="117" t="s">
        <v>3021</v>
      </c>
      <c r="R5668" s="45" t="s">
        <v>2987</v>
      </c>
      <c r="S5668" s="117" t="s">
        <v>21850</v>
      </c>
      <c r="T5668" s="45" t="s">
        <v>22192</v>
      </c>
      <c r="U5668" s="117"/>
      <c r="V5668" s="45" t="s">
        <v>22209</v>
      </c>
      <c r="W5668" s="45" t="s">
        <v>22209</v>
      </c>
      <c r="X5668" s="45" t="s">
        <v>22218</v>
      </c>
      <c r="Y5668" s="117">
        <v>589183.55000000005</v>
      </c>
      <c r="Z5668" s="117" t="s">
        <v>3021</v>
      </c>
      <c r="AA5668" s="45" t="s">
        <v>2987</v>
      </c>
    </row>
    <row r="5669" spans="1:27" ht="67.5">
      <c r="A5669" s="475" t="s">
        <v>31390</v>
      </c>
      <c r="B5669" s="311" t="s">
        <v>21788</v>
      </c>
      <c r="C5669" s="45" t="s">
        <v>21789</v>
      </c>
      <c r="D5669" s="45" t="s">
        <v>261</v>
      </c>
      <c r="E5669" s="45" t="s">
        <v>22219</v>
      </c>
      <c r="F5669" s="45" t="s">
        <v>22220</v>
      </c>
      <c r="G5669" s="45" t="s">
        <v>22128</v>
      </c>
      <c r="H5669" s="45" t="s">
        <v>22221</v>
      </c>
      <c r="I5669" s="45" t="s">
        <v>13445</v>
      </c>
      <c r="J5669" s="280">
        <v>3</v>
      </c>
      <c r="K5669" s="280">
        <v>3</v>
      </c>
      <c r="L5669" s="280">
        <f t="shared" si="211"/>
        <v>0</v>
      </c>
      <c r="M5669" s="117">
        <v>162012.12</v>
      </c>
      <c r="N5669" s="117">
        <v>145000.85999999999</v>
      </c>
      <c r="O5669" s="117">
        <f t="shared" si="210"/>
        <v>17011.260000000009</v>
      </c>
      <c r="P5669" s="461">
        <f t="shared" si="212"/>
        <v>0.10499992222804078</v>
      </c>
      <c r="Q5669" s="117" t="s">
        <v>14168</v>
      </c>
      <c r="R5669" s="45" t="s">
        <v>15579</v>
      </c>
      <c r="S5669" s="117" t="s">
        <v>22222</v>
      </c>
      <c r="T5669" s="45" t="s">
        <v>22178</v>
      </c>
      <c r="U5669" s="117"/>
      <c r="V5669" s="45" t="s">
        <v>22223</v>
      </c>
      <c r="W5669" s="45" t="s">
        <v>22223</v>
      </c>
      <c r="X5669" s="45" t="s">
        <v>22224</v>
      </c>
      <c r="Y5669" s="117">
        <v>145000.85999999999</v>
      </c>
      <c r="Z5669" s="117" t="s">
        <v>14168</v>
      </c>
      <c r="AA5669" s="45" t="s">
        <v>15579</v>
      </c>
    </row>
    <row r="5670" spans="1:27" ht="90">
      <c r="A5670" s="475" t="s">
        <v>31391</v>
      </c>
      <c r="B5670" s="311" t="s">
        <v>21788</v>
      </c>
      <c r="C5670" s="45" t="s">
        <v>21789</v>
      </c>
      <c r="D5670" s="45" t="s">
        <v>261</v>
      </c>
      <c r="E5670" s="45" t="s">
        <v>22225</v>
      </c>
      <c r="F5670" s="45" t="s">
        <v>22202</v>
      </c>
      <c r="G5670" s="45" t="s">
        <v>22226</v>
      </c>
      <c r="H5670" s="45" t="s">
        <v>22227</v>
      </c>
      <c r="I5670" s="45" t="s">
        <v>1268</v>
      </c>
      <c r="J5670" s="280">
        <v>9</v>
      </c>
      <c r="K5670" s="280">
        <v>5</v>
      </c>
      <c r="L5670" s="280">
        <f t="shared" si="211"/>
        <v>4</v>
      </c>
      <c r="M5670" s="117">
        <v>566238</v>
      </c>
      <c r="N5670" s="117">
        <v>190921.21</v>
      </c>
      <c r="O5670" s="117">
        <f t="shared" si="210"/>
        <v>375316.79000000004</v>
      </c>
      <c r="P5670" s="461">
        <f t="shared" si="212"/>
        <v>0.66282515479356741</v>
      </c>
      <c r="Q5670" s="117" t="s">
        <v>1387</v>
      </c>
      <c r="R5670" s="45" t="s">
        <v>1237</v>
      </c>
      <c r="S5670" s="117" t="s">
        <v>22093</v>
      </c>
      <c r="T5670" s="45" t="s">
        <v>22228</v>
      </c>
      <c r="U5670" s="117"/>
      <c r="V5670" s="45" t="s">
        <v>22187</v>
      </c>
      <c r="W5670" s="45" t="s">
        <v>22187</v>
      </c>
      <c r="X5670" s="45" t="s">
        <v>22229</v>
      </c>
      <c r="Y5670" s="117">
        <v>190921.21</v>
      </c>
      <c r="Z5670" s="117" t="s">
        <v>1387</v>
      </c>
      <c r="AA5670" s="45" t="s">
        <v>1237</v>
      </c>
    </row>
    <row r="5671" spans="1:27" ht="45">
      <c r="A5671" s="475" t="s">
        <v>31392</v>
      </c>
      <c r="B5671" s="311" t="s">
        <v>21788</v>
      </c>
      <c r="C5671" s="45" t="s">
        <v>21789</v>
      </c>
      <c r="D5671" s="45" t="s">
        <v>261</v>
      </c>
      <c r="E5671" s="45" t="s">
        <v>22230</v>
      </c>
      <c r="F5671" s="45" t="s">
        <v>22202</v>
      </c>
      <c r="G5671" s="45" t="s">
        <v>22226</v>
      </c>
      <c r="H5671" s="45" t="s">
        <v>22231</v>
      </c>
      <c r="I5671" s="45" t="s">
        <v>15305</v>
      </c>
      <c r="J5671" s="280">
        <v>5</v>
      </c>
      <c r="K5671" s="280">
        <v>2</v>
      </c>
      <c r="L5671" s="280">
        <f t="shared" si="211"/>
        <v>3</v>
      </c>
      <c r="M5671" s="117">
        <v>593320</v>
      </c>
      <c r="N5671" s="117">
        <v>456000</v>
      </c>
      <c r="O5671" s="117">
        <f t="shared" si="210"/>
        <v>137320</v>
      </c>
      <c r="P5671" s="461">
        <f t="shared" si="212"/>
        <v>0.23144340322254434</v>
      </c>
      <c r="Q5671" s="117" t="s">
        <v>1379</v>
      </c>
      <c r="R5671" s="45" t="s">
        <v>1380</v>
      </c>
      <c r="S5671" s="117" t="s">
        <v>22232</v>
      </c>
      <c r="T5671" s="45" t="s">
        <v>22233</v>
      </c>
      <c r="U5671" s="117"/>
      <c r="V5671" s="45" t="s">
        <v>22187</v>
      </c>
      <c r="W5671" s="45" t="s">
        <v>22234</v>
      </c>
      <c r="X5671" s="45" t="s">
        <v>22235</v>
      </c>
      <c r="Y5671" s="117">
        <v>456000</v>
      </c>
      <c r="Z5671" s="117" t="s">
        <v>1379</v>
      </c>
      <c r="AA5671" s="45" t="s">
        <v>1380</v>
      </c>
    </row>
    <row r="5672" spans="1:27" ht="67.5">
      <c r="A5672" s="475" t="s">
        <v>31393</v>
      </c>
      <c r="B5672" s="311" t="s">
        <v>21788</v>
      </c>
      <c r="C5672" s="45" t="s">
        <v>21789</v>
      </c>
      <c r="D5672" s="45" t="s">
        <v>261</v>
      </c>
      <c r="E5672" s="45" t="s">
        <v>22236</v>
      </c>
      <c r="F5672" s="45" t="s">
        <v>22202</v>
      </c>
      <c r="G5672" s="45" t="s">
        <v>22226</v>
      </c>
      <c r="H5672" s="45" t="s">
        <v>22237</v>
      </c>
      <c r="I5672" s="45" t="s">
        <v>1334</v>
      </c>
      <c r="J5672" s="280">
        <v>6</v>
      </c>
      <c r="K5672" s="280">
        <v>3</v>
      </c>
      <c r="L5672" s="280">
        <f t="shared" si="211"/>
        <v>3</v>
      </c>
      <c r="M5672" s="117">
        <v>1443330</v>
      </c>
      <c r="N5672" s="117">
        <v>1091379.53</v>
      </c>
      <c r="O5672" s="117">
        <f t="shared" si="210"/>
        <v>351950.47</v>
      </c>
      <c r="P5672" s="461">
        <f t="shared" si="212"/>
        <v>0.24384615437910939</v>
      </c>
      <c r="Q5672" s="117" t="s">
        <v>1700</v>
      </c>
      <c r="R5672" s="45" t="s">
        <v>1303</v>
      </c>
      <c r="S5672" s="117" t="s">
        <v>22238</v>
      </c>
      <c r="T5672" s="45" t="s">
        <v>22228</v>
      </c>
      <c r="U5672" s="117"/>
      <c r="V5672" s="45" t="s">
        <v>22187</v>
      </c>
      <c r="W5672" s="45" t="s">
        <v>22187</v>
      </c>
      <c r="X5672" s="45" t="s">
        <v>22239</v>
      </c>
      <c r="Y5672" s="117">
        <v>1091379.53</v>
      </c>
      <c r="Z5672" s="117" t="s">
        <v>1700</v>
      </c>
      <c r="AA5672" s="45" t="s">
        <v>1303</v>
      </c>
    </row>
    <row r="5673" spans="1:27" ht="45">
      <c r="A5673" s="475" t="s">
        <v>31394</v>
      </c>
      <c r="B5673" s="311" t="s">
        <v>21788</v>
      </c>
      <c r="C5673" s="45" t="s">
        <v>21789</v>
      </c>
      <c r="D5673" s="45" t="s">
        <v>261</v>
      </c>
      <c r="E5673" s="45" t="s">
        <v>22240</v>
      </c>
      <c r="F5673" s="45" t="s">
        <v>22202</v>
      </c>
      <c r="G5673" s="45" t="s">
        <v>22226</v>
      </c>
      <c r="H5673" s="45" t="s">
        <v>22241</v>
      </c>
      <c r="I5673" s="45" t="s">
        <v>17147</v>
      </c>
      <c r="J5673" s="280">
        <v>6</v>
      </c>
      <c r="K5673" s="280">
        <v>4</v>
      </c>
      <c r="L5673" s="280">
        <f t="shared" si="211"/>
        <v>2</v>
      </c>
      <c r="M5673" s="117">
        <v>221340</v>
      </c>
      <c r="N5673" s="117">
        <v>137046.20000000001</v>
      </c>
      <c r="O5673" s="117">
        <f t="shared" si="210"/>
        <v>84293.799999999988</v>
      </c>
      <c r="P5673" s="461">
        <f t="shared" si="212"/>
        <v>0.3808340110237643</v>
      </c>
      <c r="Q5673" s="117" t="s">
        <v>19409</v>
      </c>
      <c r="R5673" s="45" t="s">
        <v>18787</v>
      </c>
      <c r="S5673" s="117" t="s">
        <v>22242</v>
      </c>
      <c r="T5673" s="45" t="s">
        <v>22228</v>
      </c>
      <c r="U5673" s="117"/>
      <c r="V5673" s="45" t="s">
        <v>22187</v>
      </c>
      <c r="W5673" s="45" t="s">
        <v>22187</v>
      </c>
      <c r="X5673" s="45" t="s">
        <v>22243</v>
      </c>
      <c r="Y5673" s="117">
        <v>137046.20000000001</v>
      </c>
      <c r="Z5673" s="117" t="s">
        <v>19409</v>
      </c>
      <c r="AA5673" s="45" t="s">
        <v>18787</v>
      </c>
    </row>
    <row r="5674" spans="1:27" ht="101.25">
      <c r="A5674" s="475" t="s">
        <v>31395</v>
      </c>
      <c r="B5674" s="311" t="s">
        <v>21788</v>
      </c>
      <c r="C5674" s="45" t="s">
        <v>21789</v>
      </c>
      <c r="D5674" s="45" t="s">
        <v>261</v>
      </c>
      <c r="E5674" s="45" t="s">
        <v>22244</v>
      </c>
      <c r="F5674" s="45" t="s">
        <v>22202</v>
      </c>
      <c r="G5674" s="45" t="s">
        <v>22226</v>
      </c>
      <c r="H5674" s="45" t="s">
        <v>22245</v>
      </c>
      <c r="I5674" s="45" t="s">
        <v>2352</v>
      </c>
      <c r="J5674" s="280">
        <v>4</v>
      </c>
      <c r="K5674" s="280">
        <v>2</v>
      </c>
      <c r="L5674" s="280">
        <f t="shared" si="211"/>
        <v>2</v>
      </c>
      <c r="M5674" s="117">
        <v>577592.6</v>
      </c>
      <c r="N5674" s="117">
        <v>355216.04</v>
      </c>
      <c r="O5674" s="117">
        <f t="shared" si="210"/>
        <v>222376.56</v>
      </c>
      <c r="P5674" s="461">
        <f t="shared" si="212"/>
        <v>0.3850059020839256</v>
      </c>
      <c r="Q5674" s="117" t="s">
        <v>2250</v>
      </c>
      <c r="R5674" s="45" t="s">
        <v>2251</v>
      </c>
      <c r="S5674" s="117" t="s">
        <v>22019</v>
      </c>
      <c r="T5674" s="45" t="s">
        <v>22228</v>
      </c>
      <c r="U5674" s="117"/>
      <c r="V5674" s="45" t="s">
        <v>22234</v>
      </c>
      <c r="W5674" s="45" t="s">
        <v>22246</v>
      </c>
      <c r="X5674" s="45" t="s">
        <v>22247</v>
      </c>
      <c r="Y5674" s="117">
        <v>355216.04</v>
      </c>
      <c r="Z5674" s="117" t="s">
        <v>2250</v>
      </c>
      <c r="AA5674" s="45" t="s">
        <v>2251</v>
      </c>
    </row>
    <row r="5675" spans="1:27" ht="56.25">
      <c r="A5675" s="475" t="s">
        <v>31396</v>
      </c>
      <c r="B5675" s="311" t="s">
        <v>21788</v>
      </c>
      <c r="C5675" s="45" t="s">
        <v>21789</v>
      </c>
      <c r="D5675" s="45" t="s">
        <v>261</v>
      </c>
      <c r="E5675" s="45" t="s">
        <v>22248</v>
      </c>
      <c r="F5675" s="45" t="s">
        <v>22202</v>
      </c>
      <c r="G5675" s="45" t="s">
        <v>22226</v>
      </c>
      <c r="H5675" s="45" t="s">
        <v>22249</v>
      </c>
      <c r="I5675" s="45" t="s">
        <v>1261</v>
      </c>
      <c r="J5675" s="280">
        <v>8</v>
      </c>
      <c r="K5675" s="280">
        <v>7</v>
      </c>
      <c r="L5675" s="280">
        <f t="shared" si="211"/>
        <v>1</v>
      </c>
      <c r="M5675" s="117">
        <v>259672</v>
      </c>
      <c r="N5675" s="117">
        <v>133485.22</v>
      </c>
      <c r="O5675" s="117">
        <f t="shared" si="210"/>
        <v>126186.78</v>
      </c>
      <c r="P5675" s="461">
        <f t="shared" si="212"/>
        <v>0.48594680982162114</v>
      </c>
      <c r="Q5675" s="117" t="s">
        <v>19409</v>
      </c>
      <c r="R5675" s="45" t="s">
        <v>18787</v>
      </c>
      <c r="S5675" s="117" t="s">
        <v>22242</v>
      </c>
      <c r="T5675" s="45" t="s">
        <v>22228</v>
      </c>
      <c r="U5675" s="117"/>
      <c r="V5675" s="45" t="s">
        <v>22187</v>
      </c>
      <c r="W5675" s="45" t="s">
        <v>22187</v>
      </c>
      <c r="X5675" s="45" t="s">
        <v>22250</v>
      </c>
      <c r="Y5675" s="117">
        <v>133485.22</v>
      </c>
      <c r="Z5675" s="117" t="s">
        <v>19409</v>
      </c>
      <c r="AA5675" s="45" t="s">
        <v>18787</v>
      </c>
    </row>
    <row r="5676" spans="1:27" ht="101.25">
      <c r="A5676" s="475" t="s">
        <v>31397</v>
      </c>
      <c r="B5676" s="311" t="s">
        <v>21788</v>
      </c>
      <c r="C5676" s="45" t="s">
        <v>21789</v>
      </c>
      <c r="D5676" s="45" t="s">
        <v>261</v>
      </c>
      <c r="E5676" s="45" t="s">
        <v>22251</v>
      </c>
      <c r="F5676" s="45" t="s">
        <v>22202</v>
      </c>
      <c r="G5676" s="45" t="s">
        <v>22226</v>
      </c>
      <c r="H5676" s="45" t="s">
        <v>22252</v>
      </c>
      <c r="I5676" s="45" t="s">
        <v>22253</v>
      </c>
      <c r="J5676" s="280">
        <v>4</v>
      </c>
      <c r="K5676" s="280">
        <v>2</v>
      </c>
      <c r="L5676" s="280">
        <f t="shared" si="211"/>
        <v>2</v>
      </c>
      <c r="M5676" s="117">
        <v>837883</v>
      </c>
      <c r="N5676" s="117">
        <v>561376.57999999996</v>
      </c>
      <c r="O5676" s="117">
        <f t="shared" si="210"/>
        <v>276506.42000000004</v>
      </c>
      <c r="P5676" s="461">
        <f t="shared" si="212"/>
        <v>0.33000600322479395</v>
      </c>
      <c r="Q5676" s="117" t="s">
        <v>2250</v>
      </c>
      <c r="R5676" s="45" t="s">
        <v>2251</v>
      </c>
      <c r="S5676" s="117" t="s">
        <v>22019</v>
      </c>
      <c r="T5676" s="45" t="s">
        <v>22233</v>
      </c>
      <c r="U5676" s="117"/>
      <c r="V5676" s="45" t="s">
        <v>22187</v>
      </c>
      <c r="W5676" s="45" t="s">
        <v>22187</v>
      </c>
      <c r="X5676" s="45" t="s">
        <v>22254</v>
      </c>
      <c r="Y5676" s="117">
        <v>561376.57999999996</v>
      </c>
      <c r="Z5676" s="117" t="s">
        <v>2250</v>
      </c>
      <c r="AA5676" s="45" t="s">
        <v>2251</v>
      </c>
    </row>
    <row r="5677" spans="1:27" ht="90">
      <c r="A5677" s="475" t="s">
        <v>31398</v>
      </c>
      <c r="B5677" s="311" t="s">
        <v>21788</v>
      </c>
      <c r="C5677" s="45" t="s">
        <v>21789</v>
      </c>
      <c r="D5677" s="45" t="s">
        <v>261</v>
      </c>
      <c r="E5677" s="45" t="s">
        <v>22255</v>
      </c>
      <c r="F5677" s="45" t="s">
        <v>22202</v>
      </c>
      <c r="G5677" s="45" t="s">
        <v>22226</v>
      </c>
      <c r="H5677" s="45" t="s">
        <v>22256</v>
      </c>
      <c r="I5677" s="45" t="s">
        <v>22257</v>
      </c>
      <c r="J5677" s="280">
        <v>4</v>
      </c>
      <c r="K5677" s="280">
        <v>2</v>
      </c>
      <c r="L5677" s="280">
        <f t="shared" si="211"/>
        <v>2</v>
      </c>
      <c r="M5677" s="117">
        <v>567660.69999999995</v>
      </c>
      <c r="N5677" s="117">
        <v>564822.4</v>
      </c>
      <c r="O5677" s="117">
        <f t="shared" si="210"/>
        <v>2838.2999999999302</v>
      </c>
      <c r="P5677" s="461">
        <f t="shared" si="212"/>
        <v>4.9999938343449363E-3</v>
      </c>
      <c r="Q5677" s="117" t="s">
        <v>2156</v>
      </c>
      <c r="R5677" s="45" t="s">
        <v>1250</v>
      </c>
      <c r="S5677" s="117" t="s">
        <v>22258</v>
      </c>
      <c r="T5677" s="45" t="s">
        <v>22233</v>
      </c>
      <c r="U5677" s="117"/>
      <c r="V5677" s="45" t="s">
        <v>22187</v>
      </c>
      <c r="W5677" s="45" t="s">
        <v>22234</v>
      </c>
      <c r="X5677" s="45" t="s">
        <v>22259</v>
      </c>
      <c r="Y5677" s="117">
        <v>564822.4</v>
      </c>
      <c r="Z5677" s="117" t="s">
        <v>2156</v>
      </c>
      <c r="AA5677" s="45" t="s">
        <v>1250</v>
      </c>
    </row>
    <row r="5678" spans="1:27" ht="67.5">
      <c r="A5678" s="475" t="s">
        <v>31399</v>
      </c>
      <c r="B5678" s="311" t="s">
        <v>21788</v>
      </c>
      <c r="C5678" s="45" t="s">
        <v>21789</v>
      </c>
      <c r="D5678" s="45" t="s">
        <v>261</v>
      </c>
      <c r="E5678" s="45" t="s">
        <v>22260</v>
      </c>
      <c r="F5678" s="45" t="s">
        <v>22202</v>
      </c>
      <c r="G5678" s="45" t="s">
        <v>22226</v>
      </c>
      <c r="H5678" s="45" t="s">
        <v>22261</v>
      </c>
      <c r="I5678" s="45" t="s">
        <v>2646</v>
      </c>
      <c r="J5678" s="280">
        <v>10</v>
      </c>
      <c r="K5678" s="280">
        <v>6</v>
      </c>
      <c r="L5678" s="280">
        <f t="shared" si="211"/>
        <v>4</v>
      </c>
      <c r="M5678" s="117">
        <v>3011976</v>
      </c>
      <c r="N5678" s="117">
        <v>2048143.68</v>
      </c>
      <c r="O5678" s="117">
        <f t="shared" si="210"/>
        <v>963832.32000000007</v>
      </c>
      <c r="P5678" s="461">
        <f t="shared" si="212"/>
        <v>0.32</v>
      </c>
      <c r="Q5678" s="117" t="s">
        <v>1219</v>
      </c>
      <c r="R5678" s="45" t="s">
        <v>1220</v>
      </c>
      <c r="S5678" s="117" t="s">
        <v>21987</v>
      </c>
      <c r="T5678" s="45" t="s">
        <v>22262</v>
      </c>
      <c r="U5678" s="117"/>
      <c r="V5678" s="45" t="s">
        <v>22263</v>
      </c>
      <c r="W5678" s="45" t="s">
        <v>2490</v>
      </c>
      <c r="X5678" s="45" t="s">
        <v>22264</v>
      </c>
      <c r="Y5678" s="117">
        <v>2048143.68</v>
      </c>
      <c r="Z5678" s="117" t="s">
        <v>1219</v>
      </c>
      <c r="AA5678" s="45" t="s">
        <v>1220</v>
      </c>
    </row>
    <row r="5679" spans="1:27" ht="101.25">
      <c r="A5679" s="475" t="s">
        <v>31400</v>
      </c>
      <c r="B5679" s="311" t="s">
        <v>21788</v>
      </c>
      <c r="C5679" s="45" t="s">
        <v>21789</v>
      </c>
      <c r="D5679" s="45" t="s">
        <v>261</v>
      </c>
      <c r="E5679" s="45" t="s">
        <v>22265</v>
      </c>
      <c r="F5679" s="45" t="s">
        <v>22202</v>
      </c>
      <c r="G5679" s="45" t="s">
        <v>22266</v>
      </c>
      <c r="H5679" s="45" t="s">
        <v>22267</v>
      </c>
      <c r="I5679" s="45" t="s">
        <v>1340</v>
      </c>
      <c r="J5679" s="280">
        <v>5</v>
      </c>
      <c r="K5679" s="280">
        <v>3</v>
      </c>
      <c r="L5679" s="280">
        <f t="shared" si="211"/>
        <v>2</v>
      </c>
      <c r="M5679" s="117">
        <v>99316.800000000003</v>
      </c>
      <c r="N5679" s="117">
        <v>76073.94</v>
      </c>
      <c r="O5679" s="117">
        <f t="shared" si="210"/>
        <v>23242.86</v>
      </c>
      <c r="P5679" s="461">
        <f t="shared" si="212"/>
        <v>0.23402747571407859</v>
      </c>
      <c r="Q5679" s="117" t="s">
        <v>2250</v>
      </c>
      <c r="R5679" s="45" t="s">
        <v>2251</v>
      </c>
      <c r="S5679" s="117" t="s">
        <v>22019</v>
      </c>
      <c r="T5679" s="45" t="s">
        <v>22233</v>
      </c>
      <c r="U5679" s="117"/>
      <c r="V5679" s="45" t="s">
        <v>22187</v>
      </c>
      <c r="W5679" s="45" t="s">
        <v>22234</v>
      </c>
      <c r="X5679" s="45" t="s">
        <v>22268</v>
      </c>
      <c r="Y5679" s="117">
        <v>76073.94</v>
      </c>
      <c r="Z5679" s="117" t="s">
        <v>2250</v>
      </c>
      <c r="AA5679" s="45" t="s">
        <v>2251</v>
      </c>
    </row>
    <row r="5680" spans="1:27" ht="78.75">
      <c r="A5680" s="475" t="s">
        <v>31401</v>
      </c>
      <c r="B5680" s="311" t="s">
        <v>21788</v>
      </c>
      <c r="C5680" s="45" t="s">
        <v>21789</v>
      </c>
      <c r="D5680" s="45" t="s">
        <v>261</v>
      </c>
      <c r="E5680" s="45" t="s">
        <v>22269</v>
      </c>
      <c r="F5680" s="45" t="s">
        <v>22182</v>
      </c>
      <c r="G5680" s="45" t="s">
        <v>22266</v>
      </c>
      <c r="H5680" s="45" t="s">
        <v>22270</v>
      </c>
      <c r="I5680" s="45" t="s">
        <v>14703</v>
      </c>
      <c r="J5680" s="280">
        <v>2</v>
      </c>
      <c r="K5680" s="280">
        <v>2</v>
      </c>
      <c r="L5680" s="280">
        <f t="shared" si="211"/>
        <v>0</v>
      </c>
      <c r="M5680" s="117">
        <v>668721.15</v>
      </c>
      <c r="N5680" s="117">
        <v>563219.93999999994</v>
      </c>
      <c r="O5680" s="117">
        <f t="shared" si="210"/>
        <v>105501.21000000008</v>
      </c>
      <c r="P5680" s="461">
        <f t="shared" si="212"/>
        <v>0.15776562473012865</v>
      </c>
      <c r="Q5680" s="45" t="s">
        <v>22271</v>
      </c>
      <c r="R5680" s="45" t="s">
        <v>22272</v>
      </c>
      <c r="S5680" s="117" t="s">
        <v>22273</v>
      </c>
      <c r="T5680" s="45" t="s">
        <v>22228</v>
      </c>
      <c r="U5680" s="117"/>
      <c r="V5680" s="45" t="s">
        <v>22274</v>
      </c>
      <c r="W5680" s="45" t="s">
        <v>22263</v>
      </c>
      <c r="X5680" s="45" t="s">
        <v>22275</v>
      </c>
      <c r="Y5680" s="117">
        <v>563219.93999999994</v>
      </c>
      <c r="Z5680" s="45" t="s">
        <v>22271</v>
      </c>
      <c r="AA5680" s="45" t="s">
        <v>22272</v>
      </c>
    </row>
    <row r="5681" spans="1:27" ht="101.25">
      <c r="A5681" s="475" t="s">
        <v>31402</v>
      </c>
      <c r="B5681" s="311" t="s">
        <v>21788</v>
      </c>
      <c r="C5681" s="45" t="s">
        <v>21789</v>
      </c>
      <c r="D5681" s="45" t="s">
        <v>261</v>
      </c>
      <c r="E5681" s="45" t="s">
        <v>22276</v>
      </c>
      <c r="F5681" s="45" t="s">
        <v>22226</v>
      </c>
      <c r="G5681" s="45" t="s">
        <v>22223</v>
      </c>
      <c r="H5681" s="45" t="s">
        <v>22277</v>
      </c>
      <c r="I5681" s="45" t="s">
        <v>21404</v>
      </c>
      <c r="J5681" s="280">
        <v>2</v>
      </c>
      <c r="K5681" s="280">
        <v>2</v>
      </c>
      <c r="L5681" s="280">
        <f t="shared" si="211"/>
        <v>0</v>
      </c>
      <c r="M5681" s="117">
        <v>494960</v>
      </c>
      <c r="N5681" s="117">
        <v>477525.2</v>
      </c>
      <c r="O5681" s="117">
        <f t="shared" si="210"/>
        <v>17434.799999999988</v>
      </c>
      <c r="P5681" s="461">
        <f t="shared" si="212"/>
        <v>3.5224664619363161E-2</v>
      </c>
      <c r="Q5681" s="45" t="s">
        <v>21367</v>
      </c>
      <c r="R5681" s="45" t="s">
        <v>22278</v>
      </c>
      <c r="S5681" s="117" t="s">
        <v>22279</v>
      </c>
      <c r="T5681" s="45" t="s">
        <v>22280</v>
      </c>
      <c r="U5681" s="117"/>
      <c r="V5681" s="45" t="s">
        <v>22281</v>
      </c>
      <c r="W5681" s="45" t="s">
        <v>22282</v>
      </c>
      <c r="X5681" s="45" t="s">
        <v>22283</v>
      </c>
      <c r="Y5681" s="117">
        <v>477525.2</v>
      </c>
      <c r="Z5681" s="45" t="s">
        <v>21367</v>
      </c>
      <c r="AA5681" s="45" t="s">
        <v>22278</v>
      </c>
    </row>
    <row r="5682" spans="1:27" ht="90">
      <c r="A5682" s="475" t="s">
        <v>31403</v>
      </c>
      <c r="B5682" s="311" t="s">
        <v>21788</v>
      </c>
      <c r="C5682" s="45" t="s">
        <v>21789</v>
      </c>
      <c r="D5682" s="45" t="s">
        <v>261</v>
      </c>
      <c r="E5682" s="45" t="s">
        <v>22284</v>
      </c>
      <c r="F5682" s="45" t="s">
        <v>22280</v>
      </c>
      <c r="G5682" s="45" t="s">
        <v>22285</v>
      </c>
      <c r="H5682" s="45" t="s">
        <v>22286</v>
      </c>
      <c r="I5682" s="45" t="s">
        <v>15380</v>
      </c>
      <c r="J5682" s="280">
        <v>2</v>
      </c>
      <c r="K5682" s="280">
        <v>2</v>
      </c>
      <c r="L5682" s="280">
        <f t="shared" si="211"/>
        <v>0</v>
      </c>
      <c r="M5682" s="117">
        <v>799201.79</v>
      </c>
      <c r="N5682" s="117">
        <v>791209.77</v>
      </c>
      <c r="O5682" s="117">
        <f t="shared" si="210"/>
        <v>7992.0200000000186</v>
      </c>
      <c r="P5682" s="461">
        <f t="shared" si="212"/>
        <v>1.0000002627621764E-2</v>
      </c>
      <c r="Q5682" s="117" t="s">
        <v>13461</v>
      </c>
      <c r="R5682" s="45" t="s">
        <v>15372</v>
      </c>
      <c r="S5682" s="117" t="s">
        <v>22287</v>
      </c>
      <c r="T5682" s="45" t="s">
        <v>22288</v>
      </c>
      <c r="U5682" s="117"/>
      <c r="V5682" s="45" t="s">
        <v>22289</v>
      </c>
      <c r="W5682" s="45" t="s">
        <v>22289</v>
      </c>
      <c r="X5682" s="45" t="s">
        <v>22290</v>
      </c>
      <c r="Y5682" s="117">
        <v>791209.77</v>
      </c>
      <c r="Z5682" s="117" t="s">
        <v>13461</v>
      </c>
      <c r="AA5682" s="45" t="s">
        <v>15372</v>
      </c>
    </row>
    <row r="5683" spans="1:27" ht="78.75">
      <c r="A5683" s="475" t="s">
        <v>31404</v>
      </c>
      <c r="B5683" s="311" t="s">
        <v>21788</v>
      </c>
      <c r="C5683" s="45" t="s">
        <v>21789</v>
      </c>
      <c r="D5683" s="45" t="s">
        <v>261</v>
      </c>
      <c r="E5683" s="45" t="s">
        <v>22291</v>
      </c>
      <c r="F5683" s="45" t="s">
        <v>22292</v>
      </c>
      <c r="G5683" s="45" t="s">
        <v>22293</v>
      </c>
      <c r="H5683" s="45" t="s">
        <v>22294</v>
      </c>
      <c r="I5683" s="45" t="s">
        <v>6225</v>
      </c>
      <c r="J5683" s="280">
        <v>2</v>
      </c>
      <c r="K5683" s="280">
        <v>2</v>
      </c>
      <c r="L5683" s="280">
        <f t="shared" si="211"/>
        <v>0</v>
      </c>
      <c r="M5683" s="117">
        <v>561974.54</v>
      </c>
      <c r="N5683" s="117">
        <v>435530.31</v>
      </c>
      <c r="O5683" s="117">
        <f t="shared" si="210"/>
        <v>126444.23000000004</v>
      </c>
      <c r="P5683" s="461">
        <f t="shared" si="212"/>
        <v>0.22499992615323824</v>
      </c>
      <c r="Q5683" s="45" t="s">
        <v>22295</v>
      </c>
      <c r="R5683" s="45" t="s">
        <v>22296</v>
      </c>
      <c r="S5683" s="117" t="s">
        <v>22297</v>
      </c>
      <c r="T5683" s="45" t="s">
        <v>22298</v>
      </c>
      <c r="U5683" s="117"/>
      <c r="V5683" s="45" t="s">
        <v>6126</v>
      </c>
      <c r="W5683" s="45" t="s">
        <v>6126</v>
      </c>
      <c r="X5683" s="45" t="s">
        <v>22299</v>
      </c>
      <c r="Y5683" s="117">
        <v>435530.31</v>
      </c>
      <c r="Z5683" s="45" t="s">
        <v>22295</v>
      </c>
      <c r="AA5683" s="45" t="s">
        <v>22296</v>
      </c>
    </row>
    <row r="5684" spans="1:27" ht="112.5">
      <c r="A5684" s="475" t="s">
        <v>31405</v>
      </c>
      <c r="B5684" s="311" t="s">
        <v>21788</v>
      </c>
      <c r="C5684" s="45" t="s">
        <v>21789</v>
      </c>
      <c r="D5684" s="45" t="s">
        <v>261</v>
      </c>
      <c r="E5684" s="291" t="s">
        <v>22300</v>
      </c>
      <c r="F5684" s="291" t="s">
        <v>22301</v>
      </c>
      <c r="G5684" s="323">
        <v>42597.486805555556</v>
      </c>
      <c r="H5684" s="324" t="s">
        <v>22302</v>
      </c>
      <c r="I5684" s="291" t="s">
        <v>22303</v>
      </c>
      <c r="J5684" s="1005">
        <v>2</v>
      </c>
      <c r="K5684" s="1005">
        <v>2</v>
      </c>
      <c r="L5684" s="1005">
        <v>0</v>
      </c>
      <c r="M5684" s="1006">
        <v>551092.5</v>
      </c>
      <c r="N5684" s="368">
        <v>538987.5</v>
      </c>
      <c r="O5684" s="1006">
        <v>12105</v>
      </c>
      <c r="P5684" s="1007">
        <v>2.1965459519046257E-2</v>
      </c>
      <c r="Q5684" s="291" t="s">
        <v>22304</v>
      </c>
      <c r="R5684" s="291" t="s">
        <v>21888</v>
      </c>
      <c r="S5684" s="291" t="s">
        <v>22305</v>
      </c>
      <c r="T5684" s="323">
        <v>42613.708333333328</v>
      </c>
      <c r="U5684" s="291"/>
      <c r="V5684" s="323">
        <v>42625</v>
      </c>
      <c r="W5684" s="323">
        <v>42625.075694444444</v>
      </c>
      <c r="X5684" s="324" t="s">
        <v>22306</v>
      </c>
      <c r="Y5684" s="331">
        <v>538987.5</v>
      </c>
      <c r="Z5684" s="291" t="s">
        <v>22307</v>
      </c>
      <c r="AA5684" s="348" t="s">
        <v>21888</v>
      </c>
    </row>
    <row r="5685" spans="1:27" ht="135">
      <c r="A5685" s="475" t="s">
        <v>31406</v>
      </c>
      <c r="B5685" s="311" t="s">
        <v>21788</v>
      </c>
      <c r="C5685" s="45" t="s">
        <v>21789</v>
      </c>
      <c r="D5685" s="45" t="s">
        <v>261</v>
      </c>
      <c r="E5685" s="291" t="s">
        <v>22308</v>
      </c>
      <c r="F5685" s="291" t="s">
        <v>17625</v>
      </c>
      <c r="G5685" s="323">
        <v>42599.581249999996</v>
      </c>
      <c r="H5685" s="324" t="s">
        <v>22309</v>
      </c>
      <c r="I5685" s="291" t="s">
        <v>22310</v>
      </c>
      <c r="J5685" s="1005">
        <v>5</v>
      </c>
      <c r="K5685" s="1005">
        <v>5</v>
      </c>
      <c r="L5685" s="1005">
        <v>0</v>
      </c>
      <c r="M5685" s="1006">
        <v>290709.40000000002</v>
      </c>
      <c r="N5685" s="368">
        <v>200589.42</v>
      </c>
      <c r="O5685" s="1006">
        <v>90119.98</v>
      </c>
      <c r="P5685" s="1007">
        <v>0.31000022703084251</v>
      </c>
      <c r="Q5685" s="291" t="s">
        <v>18534</v>
      </c>
      <c r="R5685" s="291" t="s">
        <v>18535</v>
      </c>
      <c r="S5685" s="291" t="s">
        <v>18536</v>
      </c>
      <c r="T5685" s="323">
        <v>42614.708333333328</v>
      </c>
      <c r="U5685" s="291"/>
      <c r="V5685" s="323">
        <v>42629</v>
      </c>
      <c r="W5685" s="323">
        <v>42629.112499999996</v>
      </c>
      <c r="X5685" s="324" t="s">
        <v>22311</v>
      </c>
      <c r="Y5685" s="331">
        <v>200589.42</v>
      </c>
      <c r="Z5685" s="291" t="s">
        <v>22312</v>
      </c>
      <c r="AA5685" s="348" t="s">
        <v>18535</v>
      </c>
    </row>
    <row r="5686" spans="1:27" ht="112.5">
      <c r="A5686" s="475" t="s">
        <v>31407</v>
      </c>
      <c r="B5686" s="311" t="s">
        <v>21788</v>
      </c>
      <c r="C5686" s="45" t="s">
        <v>21789</v>
      </c>
      <c r="D5686" s="45" t="s">
        <v>261</v>
      </c>
      <c r="E5686" s="291" t="s">
        <v>22313</v>
      </c>
      <c r="F5686" s="291" t="s">
        <v>2002</v>
      </c>
      <c r="G5686" s="323">
        <v>42604.657638888886</v>
      </c>
      <c r="H5686" s="324" t="s">
        <v>22314</v>
      </c>
      <c r="I5686" s="291" t="s">
        <v>22315</v>
      </c>
      <c r="J5686" s="1005">
        <v>6</v>
      </c>
      <c r="K5686" s="1005">
        <v>6</v>
      </c>
      <c r="L5686" s="1005">
        <v>0</v>
      </c>
      <c r="M5686" s="1006">
        <v>733200.5</v>
      </c>
      <c r="N5686" s="368">
        <v>264516.40000000002</v>
      </c>
      <c r="O5686" s="1006">
        <v>468684.1</v>
      </c>
      <c r="P5686" s="1007">
        <v>0.63923046970098896</v>
      </c>
      <c r="Q5686" s="291" t="s">
        <v>22316</v>
      </c>
      <c r="R5686" s="291" t="s">
        <v>1263</v>
      </c>
      <c r="S5686" s="291" t="s">
        <v>22317</v>
      </c>
      <c r="T5686" s="323">
        <v>42618.708333333328</v>
      </c>
      <c r="U5686" s="291"/>
      <c r="V5686" s="323">
        <v>42632</v>
      </c>
      <c r="W5686" s="323">
        <v>42632.140972222223</v>
      </c>
      <c r="X5686" s="324" t="s">
        <v>22318</v>
      </c>
      <c r="Y5686" s="331">
        <v>264516.40000000002</v>
      </c>
      <c r="Z5686" s="291" t="s">
        <v>22316</v>
      </c>
      <c r="AA5686" s="348" t="s">
        <v>1263</v>
      </c>
    </row>
    <row r="5687" spans="1:27" ht="78.75">
      <c r="A5687" s="475" t="s">
        <v>31408</v>
      </c>
      <c r="B5687" s="311" t="s">
        <v>21788</v>
      </c>
      <c r="C5687" s="45" t="s">
        <v>21789</v>
      </c>
      <c r="D5687" s="45" t="s">
        <v>261</v>
      </c>
      <c r="E5687" s="291" t="s">
        <v>22319</v>
      </c>
      <c r="F5687" s="291" t="s">
        <v>1988</v>
      </c>
      <c r="G5687" s="323">
        <v>42606.652777777774</v>
      </c>
      <c r="H5687" s="324" t="s">
        <v>22320</v>
      </c>
      <c r="I5687" s="291" t="s">
        <v>22321</v>
      </c>
      <c r="J5687" s="1005">
        <v>2</v>
      </c>
      <c r="K5687" s="1005">
        <v>2</v>
      </c>
      <c r="L5687" s="1005">
        <v>0</v>
      </c>
      <c r="M5687" s="1006">
        <v>6117110.3399999999</v>
      </c>
      <c r="N5687" s="368">
        <v>6055939.2400000002</v>
      </c>
      <c r="O5687" s="1006">
        <v>61171.1</v>
      </c>
      <c r="P5687" s="1007">
        <v>9.9999994441820061E-3</v>
      </c>
      <c r="Q5687" s="291" t="s">
        <v>22322</v>
      </c>
      <c r="R5687" s="291" t="s">
        <v>22323</v>
      </c>
      <c r="S5687" s="291" t="s">
        <v>22324</v>
      </c>
      <c r="T5687" s="323">
        <v>42627.708333333328</v>
      </c>
      <c r="U5687" s="291"/>
      <c r="V5687" s="323">
        <v>42639</v>
      </c>
      <c r="W5687" s="323">
        <v>42639.191666666666</v>
      </c>
      <c r="X5687" s="324" t="s">
        <v>22325</v>
      </c>
      <c r="Y5687" s="331">
        <v>6055939.2400000002</v>
      </c>
      <c r="Z5687" s="291" t="s">
        <v>22322</v>
      </c>
      <c r="AA5687" s="348" t="s">
        <v>22323</v>
      </c>
    </row>
    <row r="5688" spans="1:27" ht="45">
      <c r="A5688" s="475" t="s">
        <v>31409</v>
      </c>
      <c r="B5688" s="311" t="s">
        <v>21788</v>
      </c>
      <c r="C5688" s="45" t="s">
        <v>21789</v>
      </c>
      <c r="D5688" s="45" t="s">
        <v>261</v>
      </c>
      <c r="E5688" s="291" t="s">
        <v>22326</v>
      </c>
      <c r="F5688" s="291" t="s">
        <v>1998</v>
      </c>
      <c r="G5688" s="323">
        <v>42608.551388888889</v>
      </c>
      <c r="H5688" s="324" t="s">
        <v>22327</v>
      </c>
      <c r="I5688" s="291" t="s">
        <v>22051</v>
      </c>
      <c r="J5688" s="1005">
        <v>3</v>
      </c>
      <c r="K5688" s="1005">
        <v>3</v>
      </c>
      <c r="L5688" s="1005">
        <v>0</v>
      </c>
      <c r="M5688" s="1006">
        <v>169020</v>
      </c>
      <c r="N5688" s="368">
        <v>107572.74</v>
      </c>
      <c r="O5688" s="1006">
        <v>61447.26</v>
      </c>
      <c r="P5688" s="1007">
        <v>0.363550230741924</v>
      </c>
      <c r="Q5688" s="291" t="s">
        <v>18914</v>
      </c>
      <c r="R5688" s="291" t="s">
        <v>18787</v>
      </c>
      <c r="S5688" s="291" t="s">
        <v>18996</v>
      </c>
      <c r="T5688" s="323">
        <v>42624.708333333328</v>
      </c>
      <c r="U5688" s="291"/>
      <c r="V5688" s="323">
        <v>42636</v>
      </c>
      <c r="W5688" s="323">
        <v>42636.150694444441</v>
      </c>
      <c r="X5688" s="324" t="s">
        <v>22328</v>
      </c>
      <c r="Y5688" s="331">
        <v>107572.74</v>
      </c>
      <c r="Z5688" s="291" t="s">
        <v>18914</v>
      </c>
      <c r="AA5688" s="348" t="s">
        <v>18787</v>
      </c>
    </row>
    <row r="5689" spans="1:27" ht="67.5">
      <c r="A5689" s="475" t="s">
        <v>31410</v>
      </c>
      <c r="B5689" s="311" t="s">
        <v>21788</v>
      </c>
      <c r="C5689" s="45" t="s">
        <v>21789</v>
      </c>
      <c r="D5689" s="45" t="s">
        <v>261</v>
      </c>
      <c r="E5689" s="291" t="s">
        <v>22329</v>
      </c>
      <c r="F5689" s="291" t="s">
        <v>17625</v>
      </c>
      <c r="G5689" s="323">
        <v>42612.643055555556</v>
      </c>
      <c r="H5689" s="324" t="s">
        <v>22330</v>
      </c>
      <c r="I5689" s="291" t="s">
        <v>22331</v>
      </c>
      <c r="J5689" s="1005">
        <v>5</v>
      </c>
      <c r="K5689" s="1005">
        <v>5</v>
      </c>
      <c r="L5689" s="1005">
        <v>0</v>
      </c>
      <c r="M5689" s="1006">
        <v>1892788.5</v>
      </c>
      <c r="N5689" s="368">
        <v>833680</v>
      </c>
      <c r="O5689" s="1006">
        <v>1059108.5</v>
      </c>
      <c r="P5689" s="1007">
        <v>0.55954931044857892</v>
      </c>
      <c r="Q5689" s="291" t="s">
        <v>18974</v>
      </c>
      <c r="R5689" s="291" t="s">
        <v>18975</v>
      </c>
      <c r="S5689" s="291" t="s">
        <v>18976</v>
      </c>
      <c r="T5689" s="323">
        <v>42625.708333333328</v>
      </c>
      <c r="U5689" s="291"/>
      <c r="V5689" s="323">
        <v>42639</v>
      </c>
      <c r="W5689" s="323">
        <v>42639.179861111108</v>
      </c>
      <c r="X5689" s="324" t="s">
        <v>22332</v>
      </c>
      <c r="Y5689" s="331">
        <v>833680</v>
      </c>
      <c r="Z5689" s="291" t="s">
        <v>18974</v>
      </c>
      <c r="AA5689" s="348" t="s">
        <v>18975</v>
      </c>
    </row>
    <row r="5690" spans="1:27" ht="90">
      <c r="A5690" s="475" t="s">
        <v>31411</v>
      </c>
      <c r="B5690" s="311" t="s">
        <v>21788</v>
      </c>
      <c r="C5690" s="45" t="s">
        <v>22333</v>
      </c>
      <c r="D5690" s="45" t="s">
        <v>261</v>
      </c>
      <c r="E5690" s="291" t="s">
        <v>22334</v>
      </c>
      <c r="F5690" s="404">
        <v>42628</v>
      </c>
      <c r="G5690" s="323">
        <v>42640.676388888889</v>
      </c>
      <c r="H5690" s="324" t="s">
        <v>22335</v>
      </c>
      <c r="I5690" s="291" t="s">
        <v>22336</v>
      </c>
      <c r="J5690" s="1005">
        <v>2</v>
      </c>
      <c r="K5690" s="1005">
        <v>2</v>
      </c>
      <c r="L5690" s="1005">
        <v>0</v>
      </c>
      <c r="M5690" s="1006">
        <v>40126.800000000003</v>
      </c>
      <c r="N5690" s="368">
        <v>38297</v>
      </c>
      <c r="O5690" s="1006">
        <v>1829.8</v>
      </c>
      <c r="P5690" s="1007">
        <v>4.5600446584327686E-2</v>
      </c>
      <c r="Q5690" s="291" t="s">
        <v>16495</v>
      </c>
      <c r="R5690" s="291" t="s">
        <v>2987</v>
      </c>
      <c r="S5690" s="291" t="s">
        <v>17641</v>
      </c>
      <c r="T5690" s="323">
        <v>42653.708333333328</v>
      </c>
      <c r="U5690" s="291"/>
      <c r="V5690" s="323">
        <v>42667</v>
      </c>
      <c r="W5690" s="323">
        <v>42668.140972222223</v>
      </c>
      <c r="X5690" s="324" t="s">
        <v>22337</v>
      </c>
      <c r="Y5690" s="326">
        <v>38297</v>
      </c>
      <c r="Z5690" s="291" t="s">
        <v>18091</v>
      </c>
      <c r="AA5690" s="348" t="s">
        <v>2987</v>
      </c>
    </row>
    <row r="5691" spans="1:27" ht="90">
      <c r="A5691" s="475" t="s">
        <v>31412</v>
      </c>
      <c r="B5691" s="311" t="s">
        <v>21788</v>
      </c>
      <c r="C5691" s="45" t="s">
        <v>22338</v>
      </c>
      <c r="D5691" s="45" t="s">
        <v>261</v>
      </c>
      <c r="E5691" s="291" t="s">
        <v>22339</v>
      </c>
      <c r="F5691" s="291" t="s">
        <v>22340</v>
      </c>
      <c r="G5691" s="323">
        <v>42646.603472222218</v>
      </c>
      <c r="H5691" s="324" t="s">
        <v>22341</v>
      </c>
      <c r="I5691" s="291" t="s">
        <v>22342</v>
      </c>
      <c r="J5691" s="1005">
        <v>2</v>
      </c>
      <c r="K5691" s="1005">
        <v>2</v>
      </c>
      <c r="L5691" s="1005">
        <v>0</v>
      </c>
      <c r="M5691" s="1006">
        <v>19354.5</v>
      </c>
      <c r="N5691" s="368">
        <v>17999.46</v>
      </c>
      <c r="O5691" s="1006">
        <v>1355.04</v>
      </c>
      <c r="P5691" s="1007">
        <v>7.0011625203441064E-2</v>
      </c>
      <c r="Q5691" s="291" t="s">
        <v>16495</v>
      </c>
      <c r="R5691" s="291" t="s">
        <v>2987</v>
      </c>
      <c r="S5691" s="291" t="s">
        <v>17641</v>
      </c>
      <c r="T5691" s="323">
        <v>42659.708333333328</v>
      </c>
      <c r="U5691" s="291"/>
      <c r="V5691" s="323">
        <v>42671</v>
      </c>
      <c r="W5691" s="323">
        <v>42671.158333333333</v>
      </c>
      <c r="X5691" s="324" t="s">
        <v>22343</v>
      </c>
      <c r="Y5691" s="326">
        <v>17999.46</v>
      </c>
      <c r="Z5691" s="291" t="s">
        <v>18091</v>
      </c>
      <c r="AA5691" s="348" t="s">
        <v>2987</v>
      </c>
    </row>
    <row r="5692" spans="1:27" ht="90">
      <c r="A5692" s="475" t="s">
        <v>31413</v>
      </c>
      <c r="B5692" s="311" t="s">
        <v>21788</v>
      </c>
      <c r="C5692" s="45" t="s">
        <v>22344</v>
      </c>
      <c r="D5692" s="45" t="s">
        <v>261</v>
      </c>
      <c r="E5692" s="291" t="s">
        <v>22334</v>
      </c>
      <c r="F5692" s="404">
        <v>42633</v>
      </c>
      <c r="G5692" s="323">
        <v>42646.613888888889</v>
      </c>
      <c r="H5692" s="324" t="s">
        <v>22345</v>
      </c>
      <c r="I5692" s="291" t="s">
        <v>22346</v>
      </c>
      <c r="J5692" s="1005">
        <v>2</v>
      </c>
      <c r="K5692" s="1005">
        <v>2</v>
      </c>
      <c r="L5692" s="1005">
        <v>0</v>
      </c>
      <c r="M5692" s="1006">
        <v>31967.1</v>
      </c>
      <c r="N5692" s="368">
        <v>29409.66</v>
      </c>
      <c r="O5692" s="1006">
        <v>2557.44</v>
      </c>
      <c r="P5692" s="1007">
        <v>8.0002252315662034E-2</v>
      </c>
      <c r="Q5692" s="291" t="s">
        <v>16495</v>
      </c>
      <c r="R5692" s="291" t="s">
        <v>2987</v>
      </c>
      <c r="S5692" s="291" t="s">
        <v>17641</v>
      </c>
      <c r="T5692" s="323">
        <v>42660.708333333328</v>
      </c>
      <c r="U5692" s="291"/>
      <c r="V5692" s="323">
        <v>42674</v>
      </c>
      <c r="W5692" s="323">
        <v>42674.152083333334</v>
      </c>
      <c r="X5692" s="324" t="s">
        <v>22347</v>
      </c>
      <c r="Y5692" s="326">
        <v>29409.66</v>
      </c>
      <c r="Z5692" s="291" t="s">
        <v>18091</v>
      </c>
      <c r="AA5692" s="348" t="s">
        <v>2987</v>
      </c>
    </row>
    <row r="5693" spans="1:27" ht="101.25">
      <c r="A5693" s="475" t="s">
        <v>31414</v>
      </c>
      <c r="B5693" s="308" t="s">
        <v>21788</v>
      </c>
      <c r="C5693" s="281" t="s">
        <v>22348</v>
      </c>
      <c r="D5693" s="281" t="s">
        <v>261</v>
      </c>
      <c r="E5693" s="333" t="s">
        <v>16950</v>
      </c>
      <c r="F5693" s="333" t="s">
        <v>16951</v>
      </c>
      <c r="G5693" s="335">
        <v>42688</v>
      </c>
      <c r="H5693" s="336" t="s">
        <v>16952</v>
      </c>
      <c r="I5693" s="333" t="s">
        <v>16953</v>
      </c>
      <c r="J5693" s="1008">
        <v>3</v>
      </c>
      <c r="K5693" s="1008">
        <v>3</v>
      </c>
      <c r="L5693" s="1008">
        <v>0</v>
      </c>
      <c r="M5693" s="1009">
        <v>2367552</v>
      </c>
      <c r="N5693" s="375">
        <v>2237336.64</v>
      </c>
      <c r="O5693" s="375">
        <f>M5693-N5693</f>
        <v>130215.35999999987</v>
      </c>
      <c r="P5693" s="1010">
        <f>1-(N5693/M5693)</f>
        <v>5.4999999999999938E-2</v>
      </c>
      <c r="Q5693" s="333" t="s">
        <v>16954</v>
      </c>
      <c r="R5693" s="333" t="s">
        <v>1348</v>
      </c>
      <c r="S5693" s="333" t="s">
        <v>16955</v>
      </c>
      <c r="T5693" s="335">
        <v>42711.688928275464</v>
      </c>
      <c r="U5693" s="333"/>
      <c r="V5693" s="335">
        <v>42726</v>
      </c>
      <c r="W5693" s="335">
        <v>42726.611805555556</v>
      </c>
      <c r="X5693" s="336" t="s">
        <v>16956</v>
      </c>
      <c r="Y5693" s="338">
        <v>58877.279999999999</v>
      </c>
      <c r="Z5693" s="333" t="s">
        <v>16957</v>
      </c>
      <c r="AA5693" s="351" t="s">
        <v>1348</v>
      </c>
    </row>
    <row r="5694" spans="1:27" ht="78.75">
      <c r="A5694" s="475" t="s">
        <v>31415</v>
      </c>
      <c r="B5694" s="311" t="s">
        <v>21788</v>
      </c>
      <c r="C5694" s="45" t="s">
        <v>22349</v>
      </c>
      <c r="D5694" s="45" t="s">
        <v>261</v>
      </c>
      <c r="E5694" s="1011" t="s">
        <v>22350</v>
      </c>
      <c r="F5694" s="277">
        <v>42656</v>
      </c>
      <c r="G5694" s="1012">
        <v>42667.259722222203</v>
      </c>
      <c r="H5694" s="1013" t="s">
        <v>22351</v>
      </c>
      <c r="I5694" s="468" t="s">
        <v>22352</v>
      </c>
      <c r="J5694" s="1014">
        <v>8</v>
      </c>
      <c r="K5694" s="1014">
        <v>8</v>
      </c>
      <c r="L5694" s="342">
        <v>0</v>
      </c>
      <c r="M5694" s="1015">
        <v>891730</v>
      </c>
      <c r="N5694" s="1016">
        <v>597459.1</v>
      </c>
      <c r="O5694" s="117">
        <f t="shared" ref="O5694:O5726" si="213">M5694-N5694</f>
        <v>294270.90000000002</v>
      </c>
      <c r="P5694" s="764">
        <f t="shared" ref="P5694:P5715" si="214">1-(N5694/M5694)</f>
        <v>0.33000000000000007</v>
      </c>
      <c r="Q5694" s="1011" t="s">
        <v>22353</v>
      </c>
      <c r="R5694" s="1011">
        <v>4205310770</v>
      </c>
      <c r="S5694" s="468" t="s">
        <v>22354</v>
      </c>
      <c r="T5694" s="356">
        <v>42684</v>
      </c>
      <c r="U5694" s="468"/>
      <c r="V5694" s="356">
        <v>42695</v>
      </c>
      <c r="W5694" s="356">
        <v>42696</v>
      </c>
      <c r="X5694" s="278" t="s">
        <v>22355</v>
      </c>
      <c r="Y5694" s="1017">
        <v>597459.1</v>
      </c>
      <c r="Z5694" s="1011" t="s">
        <v>22353</v>
      </c>
      <c r="AA5694" s="1011" t="s">
        <v>22356</v>
      </c>
    </row>
    <row r="5695" spans="1:27" ht="90">
      <c r="A5695" s="475" t="s">
        <v>31416</v>
      </c>
      <c r="B5695" s="311" t="s">
        <v>21788</v>
      </c>
      <c r="C5695" s="45" t="s">
        <v>22357</v>
      </c>
      <c r="D5695" s="45" t="s">
        <v>261</v>
      </c>
      <c r="E5695" s="1011" t="s">
        <v>22358</v>
      </c>
      <c r="F5695" s="277">
        <v>42656</v>
      </c>
      <c r="G5695" s="1012">
        <v>42667.260416666701</v>
      </c>
      <c r="H5695" s="1013" t="s">
        <v>22359</v>
      </c>
      <c r="I5695" s="468" t="s">
        <v>15443</v>
      </c>
      <c r="J5695" s="1014">
        <v>4</v>
      </c>
      <c r="K5695" s="1014">
        <v>4</v>
      </c>
      <c r="L5695" s="342">
        <v>0</v>
      </c>
      <c r="M5695" s="1015">
        <v>495612</v>
      </c>
      <c r="N5695" s="1016">
        <v>297521.94</v>
      </c>
      <c r="O5695" s="117">
        <f t="shared" si="213"/>
        <v>198090.06</v>
      </c>
      <c r="P5695" s="764">
        <f t="shared" si="214"/>
        <v>0.39968777995690175</v>
      </c>
      <c r="Q5695" s="1011" t="s">
        <v>22360</v>
      </c>
      <c r="R5695" s="1011" t="s">
        <v>15687</v>
      </c>
      <c r="S5695" s="468" t="s">
        <v>22361</v>
      </c>
      <c r="T5695" s="356">
        <v>42682</v>
      </c>
      <c r="U5695" s="468"/>
      <c r="V5695" s="356">
        <v>42703</v>
      </c>
      <c r="W5695" s="356">
        <v>42703</v>
      </c>
      <c r="X5695" s="278" t="s">
        <v>22362</v>
      </c>
      <c r="Y5695" s="1017">
        <v>297521.94</v>
      </c>
      <c r="Z5695" s="1011" t="s">
        <v>22360</v>
      </c>
      <c r="AA5695" s="1011" t="s">
        <v>15687</v>
      </c>
    </row>
    <row r="5696" spans="1:27" ht="78.75">
      <c r="A5696" s="475" t="s">
        <v>31417</v>
      </c>
      <c r="B5696" s="311" t="s">
        <v>21788</v>
      </c>
      <c r="C5696" s="45" t="s">
        <v>22363</v>
      </c>
      <c r="D5696" s="45" t="s">
        <v>261</v>
      </c>
      <c r="E5696" s="1011" t="s">
        <v>22364</v>
      </c>
      <c r="F5696" s="277">
        <v>42656</v>
      </c>
      <c r="G5696" s="1012">
        <v>42667.2944444444</v>
      </c>
      <c r="H5696" s="1013" t="s">
        <v>22365</v>
      </c>
      <c r="I5696" s="468" t="s">
        <v>17147</v>
      </c>
      <c r="J5696" s="1014">
        <v>5</v>
      </c>
      <c r="K5696" s="1014">
        <v>5</v>
      </c>
      <c r="L5696" s="342">
        <v>0</v>
      </c>
      <c r="M5696" s="1015">
        <v>417702</v>
      </c>
      <c r="N5696" s="1016">
        <v>302833.95</v>
      </c>
      <c r="O5696" s="117">
        <f t="shared" si="213"/>
        <v>114868.04999999999</v>
      </c>
      <c r="P5696" s="764">
        <f t="shared" si="214"/>
        <v>0.27500000000000002</v>
      </c>
      <c r="Q5696" s="1011" t="s">
        <v>22353</v>
      </c>
      <c r="R5696" s="1011" t="s">
        <v>22356</v>
      </c>
      <c r="S5696" s="468" t="s">
        <v>22354</v>
      </c>
      <c r="T5696" s="356">
        <v>42684</v>
      </c>
      <c r="U5696" s="468"/>
      <c r="V5696" s="356">
        <v>42695</v>
      </c>
      <c r="W5696" s="356">
        <v>42696</v>
      </c>
      <c r="X5696" s="278" t="s">
        <v>22366</v>
      </c>
      <c r="Y5696" s="1017">
        <v>302833.95</v>
      </c>
      <c r="Z5696" s="1011" t="s">
        <v>22353</v>
      </c>
      <c r="AA5696" s="1011" t="s">
        <v>22356</v>
      </c>
    </row>
    <row r="5697" spans="1:27" ht="90">
      <c r="A5697" s="475" t="s">
        <v>31418</v>
      </c>
      <c r="B5697" s="311" t="s">
        <v>21788</v>
      </c>
      <c r="C5697" s="45" t="s">
        <v>22367</v>
      </c>
      <c r="D5697" s="45" t="s">
        <v>261</v>
      </c>
      <c r="E5697" s="1011" t="s">
        <v>22368</v>
      </c>
      <c r="F5697" s="277">
        <v>42656</v>
      </c>
      <c r="G5697" s="1012">
        <v>42670.515277777798</v>
      </c>
      <c r="H5697" s="1013" t="s">
        <v>22369</v>
      </c>
      <c r="I5697" s="468" t="s">
        <v>14975</v>
      </c>
      <c r="J5697" s="1014">
        <v>4</v>
      </c>
      <c r="K5697" s="1014">
        <v>4</v>
      </c>
      <c r="L5697" s="342">
        <v>0</v>
      </c>
      <c r="M5697" s="1015">
        <v>4550192.1399999997</v>
      </c>
      <c r="N5697" s="1016">
        <v>4504690.22</v>
      </c>
      <c r="O5697" s="117">
        <f t="shared" si="213"/>
        <v>45501.919999999925</v>
      </c>
      <c r="P5697" s="764">
        <f t="shared" si="214"/>
        <v>9.9999996923206824E-3</v>
      </c>
      <c r="Q5697" s="1011" t="s">
        <v>22370</v>
      </c>
      <c r="R5697" s="1011" t="s">
        <v>22371</v>
      </c>
      <c r="S5697" s="468" t="s">
        <v>22372</v>
      </c>
      <c r="T5697" s="356">
        <v>42695</v>
      </c>
      <c r="U5697" s="468"/>
      <c r="V5697" s="356">
        <v>42709</v>
      </c>
      <c r="W5697" s="356">
        <v>42709</v>
      </c>
      <c r="X5697" s="278" t="s">
        <v>22373</v>
      </c>
      <c r="Y5697" s="1017">
        <v>4504690.22</v>
      </c>
      <c r="Z5697" s="1011" t="s">
        <v>22370</v>
      </c>
      <c r="AA5697" s="1011" t="s">
        <v>22371</v>
      </c>
    </row>
    <row r="5698" spans="1:27" ht="67.5">
      <c r="A5698" s="475" t="s">
        <v>31419</v>
      </c>
      <c r="B5698" s="311" t="s">
        <v>21788</v>
      </c>
      <c r="C5698" s="45" t="s">
        <v>22374</v>
      </c>
      <c r="D5698" s="45" t="s">
        <v>261</v>
      </c>
      <c r="E5698" s="1011" t="s">
        <v>22375</v>
      </c>
      <c r="F5698" s="277">
        <v>42670</v>
      </c>
      <c r="G5698" s="1012">
        <v>42682.3215277778</v>
      </c>
      <c r="H5698" s="1013" t="s">
        <v>22376</v>
      </c>
      <c r="I5698" s="468" t="s">
        <v>13949</v>
      </c>
      <c r="J5698" s="1014">
        <v>3</v>
      </c>
      <c r="K5698" s="1014">
        <v>3</v>
      </c>
      <c r="L5698" s="342">
        <v>0</v>
      </c>
      <c r="M5698" s="1015">
        <v>14445.9</v>
      </c>
      <c r="N5698" s="1016">
        <v>12057.3</v>
      </c>
      <c r="O5698" s="117">
        <f t="shared" si="213"/>
        <v>2388.6000000000004</v>
      </c>
      <c r="P5698" s="764">
        <f t="shared" si="214"/>
        <v>0.16534795339854214</v>
      </c>
      <c r="Q5698" s="1011" t="s">
        <v>18663</v>
      </c>
      <c r="R5698" s="1011" t="s">
        <v>2510</v>
      </c>
      <c r="S5698" s="468" t="s">
        <v>22377</v>
      </c>
      <c r="T5698" s="356">
        <v>42695</v>
      </c>
      <c r="U5698" s="468"/>
      <c r="V5698" s="356">
        <v>42706</v>
      </c>
      <c r="W5698" s="356">
        <v>42706</v>
      </c>
      <c r="X5698" s="278" t="s">
        <v>22378</v>
      </c>
      <c r="Y5698" s="1017">
        <v>12057.3</v>
      </c>
      <c r="Z5698" s="1011" t="s">
        <v>18663</v>
      </c>
      <c r="AA5698" s="1011" t="s">
        <v>2510</v>
      </c>
    </row>
    <row r="5699" spans="1:27" ht="90">
      <c r="A5699" s="475" t="s">
        <v>31420</v>
      </c>
      <c r="B5699" s="311" t="s">
        <v>21788</v>
      </c>
      <c r="C5699" s="45" t="s">
        <v>22379</v>
      </c>
      <c r="D5699" s="45" t="s">
        <v>261</v>
      </c>
      <c r="E5699" s="1011" t="s">
        <v>22380</v>
      </c>
      <c r="F5699" s="277">
        <v>42670</v>
      </c>
      <c r="G5699" s="1012">
        <v>42683.194444444402</v>
      </c>
      <c r="H5699" s="1013" t="s">
        <v>22381</v>
      </c>
      <c r="I5699" s="468" t="s">
        <v>14280</v>
      </c>
      <c r="J5699" s="1014">
        <v>4</v>
      </c>
      <c r="K5699" s="1014">
        <v>4</v>
      </c>
      <c r="L5699" s="342">
        <v>0</v>
      </c>
      <c r="M5699" s="1015">
        <v>572976.4</v>
      </c>
      <c r="N5699" s="1016">
        <v>243505.12</v>
      </c>
      <c r="O5699" s="117">
        <f t="shared" si="213"/>
        <v>329471.28000000003</v>
      </c>
      <c r="P5699" s="764">
        <f t="shared" si="214"/>
        <v>0.57501719093491466</v>
      </c>
      <c r="Q5699" s="1011" t="s">
        <v>22382</v>
      </c>
      <c r="R5699" s="1011" t="s">
        <v>21856</v>
      </c>
      <c r="S5699" s="468" t="s">
        <v>22383</v>
      </c>
      <c r="T5699" s="356">
        <v>42695</v>
      </c>
      <c r="U5699" s="468"/>
      <c r="V5699" s="356">
        <v>42706</v>
      </c>
      <c r="W5699" s="356">
        <v>42706</v>
      </c>
      <c r="X5699" s="278" t="s">
        <v>22384</v>
      </c>
      <c r="Y5699" s="1017">
        <v>243505.12</v>
      </c>
      <c r="Z5699" s="1011" t="s">
        <v>22382</v>
      </c>
      <c r="AA5699" s="1011" t="s">
        <v>21856</v>
      </c>
    </row>
    <row r="5700" spans="1:27" ht="90">
      <c r="A5700" s="475" t="s">
        <v>31421</v>
      </c>
      <c r="B5700" s="311" t="s">
        <v>21788</v>
      </c>
      <c r="C5700" s="45" t="s">
        <v>22385</v>
      </c>
      <c r="D5700" s="45" t="s">
        <v>261</v>
      </c>
      <c r="E5700" s="1011" t="s">
        <v>22386</v>
      </c>
      <c r="F5700" s="277">
        <v>42670</v>
      </c>
      <c r="G5700" s="1012">
        <v>42684.234027777798</v>
      </c>
      <c r="H5700" s="1013" t="s">
        <v>22387</v>
      </c>
      <c r="I5700" s="468" t="s">
        <v>1063</v>
      </c>
      <c r="J5700" s="1014">
        <v>5</v>
      </c>
      <c r="K5700" s="1014">
        <v>5</v>
      </c>
      <c r="L5700" s="342">
        <v>0</v>
      </c>
      <c r="M5700" s="1015">
        <v>242158.3</v>
      </c>
      <c r="N5700" s="1016">
        <v>97207.35</v>
      </c>
      <c r="O5700" s="117">
        <f t="shared" si="213"/>
        <v>144950.94999999998</v>
      </c>
      <c r="P5700" s="764">
        <f t="shared" si="214"/>
        <v>0.59857931774380635</v>
      </c>
      <c r="Q5700" s="1011" t="s">
        <v>22388</v>
      </c>
      <c r="R5700" s="1011" t="s">
        <v>3385</v>
      </c>
      <c r="S5700" s="468" t="s">
        <v>22389</v>
      </c>
      <c r="T5700" s="356">
        <v>42698</v>
      </c>
      <c r="U5700" s="468"/>
      <c r="V5700" s="356">
        <v>42709</v>
      </c>
      <c r="W5700" s="356">
        <v>42709</v>
      </c>
      <c r="X5700" s="278" t="s">
        <v>22390</v>
      </c>
      <c r="Y5700" s="1017">
        <v>97207.35</v>
      </c>
      <c r="Z5700" s="1011" t="s">
        <v>22388</v>
      </c>
      <c r="AA5700" s="1011" t="s">
        <v>3385</v>
      </c>
    </row>
    <row r="5701" spans="1:27" ht="78.75">
      <c r="A5701" s="475" t="s">
        <v>31422</v>
      </c>
      <c r="B5701" s="311" t="s">
        <v>21788</v>
      </c>
      <c r="C5701" s="45" t="s">
        <v>22391</v>
      </c>
      <c r="D5701" s="45" t="s">
        <v>261</v>
      </c>
      <c r="E5701" s="1011" t="s">
        <v>22334</v>
      </c>
      <c r="F5701" s="277">
        <v>42670</v>
      </c>
      <c r="G5701" s="1012">
        <v>42684.281944444403</v>
      </c>
      <c r="H5701" s="1013" t="s">
        <v>22392</v>
      </c>
      <c r="I5701" s="468" t="s">
        <v>20729</v>
      </c>
      <c r="J5701" s="1014">
        <v>2</v>
      </c>
      <c r="K5701" s="1014">
        <v>2</v>
      </c>
      <c r="L5701" s="342">
        <v>0</v>
      </c>
      <c r="M5701" s="1015">
        <v>271814</v>
      </c>
      <c r="N5701" s="1016">
        <v>254146.09</v>
      </c>
      <c r="O5701" s="117">
        <f t="shared" si="213"/>
        <v>17667.910000000003</v>
      </c>
      <c r="P5701" s="764">
        <f t="shared" si="214"/>
        <v>6.5000000000000058E-2</v>
      </c>
      <c r="Q5701" s="1011" t="s">
        <v>16192</v>
      </c>
      <c r="R5701" s="1011" t="s">
        <v>2987</v>
      </c>
      <c r="S5701" s="468" t="s">
        <v>22393</v>
      </c>
      <c r="T5701" s="356">
        <v>42702</v>
      </c>
      <c r="U5701" s="468"/>
      <c r="V5701" s="356">
        <v>42716</v>
      </c>
      <c r="W5701" s="356">
        <v>42716</v>
      </c>
      <c r="X5701" s="278" t="s">
        <v>22394</v>
      </c>
      <c r="Y5701" s="1017">
        <v>254146.09</v>
      </c>
      <c r="Z5701" s="1011" t="s">
        <v>16192</v>
      </c>
      <c r="AA5701" s="1011" t="s">
        <v>2987</v>
      </c>
    </row>
    <row r="5702" spans="1:27" ht="90">
      <c r="A5702" s="475" t="s">
        <v>31423</v>
      </c>
      <c r="B5702" s="311" t="s">
        <v>21788</v>
      </c>
      <c r="C5702" s="45" t="s">
        <v>22395</v>
      </c>
      <c r="D5702" s="45" t="s">
        <v>261</v>
      </c>
      <c r="E5702" s="1011" t="s">
        <v>22396</v>
      </c>
      <c r="F5702" s="277">
        <v>42677</v>
      </c>
      <c r="G5702" s="1012">
        <v>42688.252777777801</v>
      </c>
      <c r="H5702" s="1013" t="s">
        <v>22397</v>
      </c>
      <c r="I5702" s="468" t="s">
        <v>22398</v>
      </c>
      <c r="J5702" s="1014">
        <v>2</v>
      </c>
      <c r="K5702" s="1014">
        <v>2</v>
      </c>
      <c r="L5702" s="342">
        <v>0</v>
      </c>
      <c r="M5702" s="1015">
        <v>3160198</v>
      </c>
      <c r="N5702" s="1016">
        <v>3128596</v>
      </c>
      <c r="O5702" s="117">
        <f t="shared" si="213"/>
        <v>31602</v>
      </c>
      <c r="P5702" s="764">
        <f t="shared" si="214"/>
        <v>1.0000006328717337E-2</v>
      </c>
      <c r="Q5702" s="1011" t="s">
        <v>16809</v>
      </c>
      <c r="R5702" s="1011" t="s">
        <v>16673</v>
      </c>
      <c r="S5702" s="468" t="s">
        <v>22399</v>
      </c>
      <c r="T5702" s="356">
        <v>42710</v>
      </c>
      <c r="U5702" s="468"/>
      <c r="V5702" s="356">
        <v>42723</v>
      </c>
      <c r="W5702" s="356">
        <v>42723</v>
      </c>
      <c r="X5702" s="278" t="s">
        <v>22400</v>
      </c>
      <c r="Y5702" s="1017">
        <v>3128596</v>
      </c>
      <c r="Z5702" s="1011" t="s">
        <v>16809</v>
      </c>
      <c r="AA5702" s="1011" t="s">
        <v>16673</v>
      </c>
    </row>
    <row r="5703" spans="1:27" ht="90">
      <c r="A5703" s="475" t="s">
        <v>31424</v>
      </c>
      <c r="B5703" s="311" t="s">
        <v>21788</v>
      </c>
      <c r="C5703" s="45" t="s">
        <v>22401</v>
      </c>
      <c r="D5703" s="45" t="s">
        <v>261</v>
      </c>
      <c r="E5703" s="1011" t="s">
        <v>22402</v>
      </c>
      <c r="F5703" s="277">
        <v>42677</v>
      </c>
      <c r="G5703" s="1012">
        <v>42692.410416666702</v>
      </c>
      <c r="H5703" s="1013" t="s">
        <v>22403</v>
      </c>
      <c r="I5703" s="468" t="s">
        <v>21895</v>
      </c>
      <c r="J5703" s="1014">
        <v>3</v>
      </c>
      <c r="K5703" s="1014">
        <v>3</v>
      </c>
      <c r="L5703" s="342">
        <v>0</v>
      </c>
      <c r="M5703" s="1015">
        <v>49975.6</v>
      </c>
      <c r="N5703" s="1016">
        <v>19947.259999999998</v>
      </c>
      <c r="O5703" s="117">
        <f t="shared" si="213"/>
        <v>30028.34</v>
      </c>
      <c r="P5703" s="764">
        <f t="shared" si="214"/>
        <v>0.60086001968960856</v>
      </c>
      <c r="Q5703" s="1011" t="s">
        <v>22382</v>
      </c>
      <c r="R5703" s="1011" t="s">
        <v>21856</v>
      </c>
      <c r="S5703" s="468" t="s">
        <v>22383</v>
      </c>
      <c r="T5703" s="356">
        <v>42709</v>
      </c>
      <c r="U5703" s="468"/>
      <c r="V5703" s="356">
        <v>42720</v>
      </c>
      <c r="W5703" s="356">
        <v>42720</v>
      </c>
      <c r="X5703" s="278" t="s">
        <v>22404</v>
      </c>
      <c r="Y5703" s="1017">
        <v>19947.259999999998</v>
      </c>
      <c r="Z5703" s="1011" t="s">
        <v>22382</v>
      </c>
      <c r="AA5703" s="1011" t="s">
        <v>21856</v>
      </c>
    </row>
    <row r="5704" spans="1:27" ht="78.75">
      <c r="A5704" s="475" t="s">
        <v>31425</v>
      </c>
      <c r="B5704" s="311" t="s">
        <v>21788</v>
      </c>
      <c r="C5704" s="45" t="s">
        <v>22405</v>
      </c>
      <c r="D5704" s="45" t="s">
        <v>261</v>
      </c>
      <c r="E5704" s="1011" t="s">
        <v>22406</v>
      </c>
      <c r="F5704" s="277">
        <v>42677</v>
      </c>
      <c r="G5704" s="1012">
        <v>42692.412499999999</v>
      </c>
      <c r="H5704" s="1013" t="s">
        <v>22407</v>
      </c>
      <c r="I5704" s="468" t="s">
        <v>22408</v>
      </c>
      <c r="J5704" s="1014">
        <v>3</v>
      </c>
      <c r="K5704" s="1014">
        <v>3</v>
      </c>
      <c r="L5704" s="342">
        <v>0</v>
      </c>
      <c r="M5704" s="1015">
        <v>1572458.9</v>
      </c>
      <c r="N5704" s="1016">
        <v>943461</v>
      </c>
      <c r="O5704" s="117">
        <f t="shared" si="213"/>
        <v>628997.89999999991</v>
      </c>
      <c r="P5704" s="764">
        <f t="shared" si="214"/>
        <v>0.4000091194752371</v>
      </c>
      <c r="Q5704" s="1011" t="s">
        <v>20840</v>
      </c>
      <c r="R5704" s="1011" t="s">
        <v>20841</v>
      </c>
      <c r="S5704" s="468" t="s">
        <v>22409</v>
      </c>
      <c r="T5704" s="356">
        <v>42709</v>
      </c>
      <c r="U5704" s="468"/>
      <c r="V5704" s="356">
        <v>42723</v>
      </c>
      <c r="W5704" s="356">
        <v>42724</v>
      </c>
      <c r="X5704" s="278" t="s">
        <v>22410</v>
      </c>
      <c r="Y5704" s="1017">
        <v>943461</v>
      </c>
      <c r="Z5704" s="1011" t="s">
        <v>20840</v>
      </c>
      <c r="AA5704" s="1011" t="s">
        <v>20841</v>
      </c>
    </row>
    <row r="5705" spans="1:27" ht="78.75">
      <c r="A5705" s="475" t="s">
        <v>31426</v>
      </c>
      <c r="B5705" s="311" t="s">
        <v>21788</v>
      </c>
      <c r="C5705" s="45" t="s">
        <v>22411</v>
      </c>
      <c r="D5705" s="45" t="s">
        <v>261</v>
      </c>
      <c r="E5705" s="1011" t="s">
        <v>22358</v>
      </c>
      <c r="F5705" s="277">
        <v>42677</v>
      </c>
      <c r="G5705" s="1012">
        <v>42692.414583333302</v>
      </c>
      <c r="H5705" s="1013" t="s">
        <v>22412</v>
      </c>
      <c r="I5705" s="468" t="s">
        <v>22413</v>
      </c>
      <c r="J5705" s="1014">
        <v>4</v>
      </c>
      <c r="K5705" s="1014">
        <v>4</v>
      </c>
      <c r="L5705" s="342">
        <v>0</v>
      </c>
      <c r="M5705" s="1015">
        <v>1193585.08</v>
      </c>
      <c r="N5705" s="1016">
        <v>502506</v>
      </c>
      <c r="O5705" s="117">
        <f t="shared" si="213"/>
        <v>691079.08000000007</v>
      </c>
      <c r="P5705" s="764">
        <f t="shared" si="214"/>
        <v>0.57899440230938548</v>
      </c>
      <c r="Q5705" s="1011" t="s">
        <v>16906</v>
      </c>
      <c r="R5705" s="1011" t="s">
        <v>15372</v>
      </c>
      <c r="S5705" s="468" t="s">
        <v>22414</v>
      </c>
      <c r="T5705" s="356">
        <v>42716</v>
      </c>
      <c r="U5705" s="468"/>
      <c r="V5705" s="356">
        <v>42727</v>
      </c>
      <c r="W5705" s="356">
        <v>42727</v>
      </c>
      <c r="X5705" s="278" t="s">
        <v>22415</v>
      </c>
      <c r="Y5705" s="1017">
        <v>502506</v>
      </c>
      <c r="Z5705" s="1011" t="s">
        <v>16906</v>
      </c>
      <c r="AA5705" s="1011" t="s">
        <v>15372</v>
      </c>
    </row>
    <row r="5706" spans="1:27" ht="90">
      <c r="A5706" s="475" t="s">
        <v>31427</v>
      </c>
      <c r="B5706" s="311" t="s">
        <v>21788</v>
      </c>
      <c r="C5706" s="45" t="s">
        <v>22416</v>
      </c>
      <c r="D5706" s="45" t="s">
        <v>261</v>
      </c>
      <c r="E5706" s="1011" t="s">
        <v>22417</v>
      </c>
      <c r="F5706" s="277">
        <v>42684</v>
      </c>
      <c r="G5706" s="1012">
        <v>42695.390972222202</v>
      </c>
      <c r="H5706" s="1013" t="s">
        <v>22418</v>
      </c>
      <c r="I5706" s="468" t="s">
        <v>22419</v>
      </c>
      <c r="J5706" s="1014">
        <v>2</v>
      </c>
      <c r="K5706" s="1014">
        <v>2</v>
      </c>
      <c r="L5706" s="342">
        <v>0</v>
      </c>
      <c r="M5706" s="1015">
        <v>389800</v>
      </c>
      <c r="N5706" s="1016">
        <v>372251</v>
      </c>
      <c r="O5706" s="117">
        <f t="shared" si="213"/>
        <v>17549</v>
      </c>
      <c r="P5706" s="764">
        <f t="shared" si="214"/>
        <v>4.5020523345305263E-2</v>
      </c>
      <c r="Q5706" s="1011" t="s">
        <v>22420</v>
      </c>
      <c r="R5706" s="1011" t="s">
        <v>9050</v>
      </c>
      <c r="S5706" s="468" t="s">
        <v>22421</v>
      </c>
      <c r="T5706" s="356">
        <v>42710</v>
      </c>
      <c r="U5706" s="468"/>
      <c r="V5706" s="356">
        <v>42723</v>
      </c>
      <c r="W5706" s="356">
        <v>42723</v>
      </c>
      <c r="X5706" s="278" t="s">
        <v>22422</v>
      </c>
      <c r="Y5706" s="1017">
        <v>372251</v>
      </c>
      <c r="Z5706" s="1011" t="s">
        <v>22420</v>
      </c>
      <c r="AA5706" s="1011" t="s">
        <v>9050</v>
      </c>
    </row>
    <row r="5707" spans="1:27" ht="101.25">
      <c r="A5707" s="475" t="s">
        <v>31428</v>
      </c>
      <c r="B5707" s="311" t="s">
        <v>21788</v>
      </c>
      <c r="C5707" s="45" t="s">
        <v>22423</v>
      </c>
      <c r="D5707" s="45" t="s">
        <v>261</v>
      </c>
      <c r="E5707" s="1011" t="s">
        <v>22424</v>
      </c>
      <c r="F5707" s="277">
        <v>42684</v>
      </c>
      <c r="G5707" s="1012">
        <v>42695.3930555556</v>
      </c>
      <c r="H5707" s="1013" t="s">
        <v>22425</v>
      </c>
      <c r="I5707" s="468" t="s">
        <v>22426</v>
      </c>
      <c r="J5707" s="1014">
        <v>3</v>
      </c>
      <c r="K5707" s="1014">
        <v>3</v>
      </c>
      <c r="L5707" s="342">
        <v>0</v>
      </c>
      <c r="M5707" s="1015">
        <v>92190</v>
      </c>
      <c r="N5707" s="1016">
        <v>91720</v>
      </c>
      <c r="O5707" s="117">
        <f t="shared" si="213"/>
        <v>470</v>
      </c>
      <c r="P5707" s="764">
        <f t="shared" si="214"/>
        <v>5.09816682937414E-3</v>
      </c>
      <c r="Q5707" s="1011" t="s">
        <v>1228</v>
      </c>
      <c r="R5707" s="1011" t="s">
        <v>1229</v>
      </c>
      <c r="S5707" s="468" t="s">
        <v>22427</v>
      </c>
      <c r="T5707" s="356">
        <v>42710</v>
      </c>
      <c r="U5707" s="468"/>
      <c r="V5707" s="356">
        <v>42723</v>
      </c>
      <c r="W5707" s="356">
        <v>42723</v>
      </c>
      <c r="X5707" s="278" t="s">
        <v>22428</v>
      </c>
      <c r="Y5707" s="1017">
        <v>91720</v>
      </c>
      <c r="Z5707" s="1011" t="s">
        <v>1228</v>
      </c>
      <c r="AA5707" s="1011" t="s">
        <v>1229</v>
      </c>
    </row>
    <row r="5708" spans="1:27" ht="78.75">
      <c r="A5708" s="475" t="s">
        <v>31429</v>
      </c>
      <c r="B5708" s="311" t="s">
        <v>21788</v>
      </c>
      <c r="C5708" s="45" t="s">
        <v>22429</v>
      </c>
      <c r="D5708" s="45" t="s">
        <v>261</v>
      </c>
      <c r="E5708" s="1011" t="s">
        <v>22430</v>
      </c>
      <c r="F5708" s="277">
        <v>42684</v>
      </c>
      <c r="G5708" s="1012">
        <v>42696.213888888902</v>
      </c>
      <c r="H5708" s="1013" t="s">
        <v>22431</v>
      </c>
      <c r="I5708" s="468" t="s">
        <v>22432</v>
      </c>
      <c r="J5708" s="1014">
        <v>2</v>
      </c>
      <c r="K5708" s="1014">
        <v>2</v>
      </c>
      <c r="L5708" s="342">
        <v>0</v>
      </c>
      <c r="M5708" s="1015">
        <v>19997897.260000002</v>
      </c>
      <c r="N5708" s="1016">
        <v>19797918.280000001</v>
      </c>
      <c r="O5708" s="117">
        <f t="shared" si="213"/>
        <v>199978.98000000045</v>
      </c>
      <c r="P5708" s="764">
        <f t="shared" si="214"/>
        <v>1.0000000370038897E-2</v>
      </c>
      <c r="Q5708" s="1011" t="s">
        <v>17890</v>
      </c>
      <c r="R5708" s="1011" t="s">
        <v>17891</v>
      </c>
      <c r="S5708" s="468" t="s">
        <v>22433</v>
      </c>
      <c r="T5708" s="356">
        <v>42717</v>
      </c>
      <c r="U5708" s="468"/>
      <c r="V5708" s="356">
        <v>42730</v>
      </c>
      <c r="W5708" s="356" t="s">
        <v>22434</v>
      </c>
      <c r="X5708" s="278" t="s">
        <v>22435</v>
      </c>
      <c r="Y5708" s="1017">
        <v>19797918.280000001</v>
      </c>
      <c r="Z5708" s="1011" t="s">
        <v>17890</v>
      </c>
      <c r="AA5708" s="1011" t="s">
        <v>17891</v>
      </c>
    </row>
    <row r="5709" spans="1:27" ht="90">
      <c r="A5709" s="475" t="s">
        <v>31430</v>
      </c>
      <c r="B5709" s="311" t="s">
        <v>21788</v>
      </c>
      <c r="C5709" s="45" t="s">
        <v>22436</v>
      </c>
      <c r="D5709" s="45" t="s">
        <v>261</v>
      </c>
      <c r="E5709" s="1011" t="s">
        <v>22437</v>
      </c>
      <c r="F5709" s="277">
        <v>42684</v>
      </c>
      <c r="G5709" s="1012">
        <v>42699.258333333302</v>
      </c>
      <c r="H5709" s="1013" t="s">
        <v>22438</v>
      </c>
      <c r="I5709" s="468" t="s">
        <v>15443</v>
      </c>
      <c r="J5709" s="1014">
        <v>2</v>
      </c>
      <c r="K5709" s="1014">
        <v>2</v>
      </c>
      <c r="L5709" s="342">
        <v>0</v>
      </c>
      <c r="M5709" s="1015">
        <v>1067647.5</v>
      </c>
      <c r="N5709" s="1016">
        <v>1056971</v>
      </c>
      <c r="O5709" s="117">
        <f t="shared" si="213"/>
        <v>10676.5</v>
      </c>
      <c r="P5709" s="764">
        <f t="shared" si="214"/>
        <v>1.0000023415968284E-2</v>
      </c>
      <c r="Q5709" s="1011" t="s">
        <v>16809</v>
      </c>
      <c r="R5709" s="1011" t="s">
        <v>16673</v>
      </c>
      <c r="S5709" s="468" t="s">
        <v>22399</v>
      </c>
      <c r="T5709" s="356">
        <v>42716</v>
      </c>
      <c r="U5709" s="468"/>
      <c r="V5709" s="356">
        <v>42727</v>
      </c>
      <c r="W5709" s="356">
        <v>42727</v>
      </c>
      <c r="X5709" s="278" t="s">
        <v>22439</v>
      </c>
      <c r="Y5709" s="1017">
        <v>1056971</v>
      </c>
      <c r="Z5709" s="1011" t="s">
        <v>16809</v>
      </c>
      <c r="AA5709" s="1011" t="s">
        <v>16673</v>
      </c>
    </row>
    <row r="5710" spans="1:27" ht="90">
      <c r="A5710" s="475" t="s">
        <v>31431</v>
      </c>
      <c r="B5710" s="311" t="s">
        <v>21788</v>
      </c>
      <c r="C5710" s="45" t="s">
        <v>22440</v>
      </c>
      <c r="D5710" s="45" t="s">
        <v>261</v>
      </c>
      <c r="E5710" s="1011" t="s">
        <v>22441</v>
      </c>
      <c r="F5710" s="277">
        <v>42691</v>
      </c>
      <c r="G5710" s="356">
        <v>42702</v>
      </c>
      <c r="H5710" s="1013" t="s">
        <v>22442</v>
      </c>
      <c r="I5710" s="468" t="s">
        <v>22443</v>
      </c>
      <c r="J5710" s="1014">
        <v>2</v>
      </c>
      <c r="K5710" s="1014">
        <v>2</v>
      </c>
      <c r="L5710" s="342">
        <v>0</v>
      </c>
      <c r="M5710" s="1015">
        <v>283494</v>
      </c>
      <c r="N5710" s="1016">
        <v>236717.49</v>
      </c>
      <c r="O5710" s="117">
        <f t="shared" si="213"/>
        <v>46776.510000000009</v>
      </c>
      <c r="P5710" s="764">
        <f t="shared" si="214"/>
        <v>0.16500000000000004</v>
      </c>
      <c r="Q5710" s="1011" t="s">
        <v>17802</v>
      </c>
      <c r="R5710" s="1011" t="s">
        <v>17803</v>
      </c>
      <c r="S5710" s="468" t="s">
        <v>22444</v>
      </c>
      <c r="T5710" s="356">
        <v>42716</v>
      </c>
      <c r="U5710" s="468"/>
      <c r="V5710" s="356">
        <v>42727</v>
      </c>
      <c r="W5710" s="356">
        <v>42727</v>
      </c>
      <c r="X5710" s="278" t="s">
        <v>22445</v>
      </c>
      <c r="Y5710" s="1017">
        <v>236717.49</v>
      </c>
      <c r="Z5710" s="1011" t="s">
        <v>17802</v>
      </c>
      <c r="AA5710" s="1011" t="s">
        <v>17803</v>
      </c>
    </row>
    <row r="5711" spans="1:27" ht="112.5">
      <c r="A5711" s="475" t="s">
        <v>31432</v>
      </c>
      <c r="B5711" s="311" t="s">
        <v>21788</v>
      </c>
      <c r="C5711" s="45" t="s">
        <v>22446</v>
      </c>
      <c r="D5711" s="45" t="s">
        <v>261</v>
      </c>
      <c r="E5711" s="1011" t="s">
        <v>22447</v>
      </c>
      <c r="F5711" s="277">
        <v>42691</v>
      </c>
      <c r="G5711" s="356">
        <v>42702</v>
      </c>
      <c r="H5711" s="1013" t="s">
        <v>22448</v>
      </c>
      <c r="I5711" s="468" t="s">
        <v>717</v>
      </c>
      <c r="J5711" s="1014">
        <v>2</v>
      </c>
      <c r="K5711" s="1014">
        <v>2</v>
      </c>
      <c r="L5711" s="342">
        <v>0</v>
      </c>
      <c r="M5711" s="1015">
        <v>2699380.35</v>
      </c>
      <c r="N5711" s="1016">
        <v>2051529.15</v>
      </c>
      <c r="O5711" s="117">
        <f t="shared" si="213"/>
        <v>647851.20000000019</v>
      </c>
      <c r="P5711" s="764">
        <f t="shared" si="214"/>
        <v>0.23999996888174735</v>
      </c>
      <c r="Q5711" s="1011" t="s">
        <v>18317</v>
      </c>
      <c r="R5711" s="1011" t="s">
        <v>17204</v>
      </c>
      <c r="S5711" s="468" t="s">
        <v>22449</v>
      </c>
      <c r="T5711" s="356">
        <v>42719</v>
      </c>
      <c r="U5711" s="468"/>
      <c r="V5711" s="356">
        <v>42732</v>
      </c>
      <c r="W5711" s="356">
        <v>42733</v>
      </c>
      <c r="X5711" s="278" t="s">
        <v>22450</v>
      </c>
      <c r="Y5711" s="1017">
        <v>2051529.15</v>
      </c>
      <c r="Z5711" s="1011" t="s">
        <v>18317</v>
      </c>
      <c r="AA5711" s="1011" t="s">
        <v>17204</v>
      </c>
    </row>
    <row r="5712" spans="1:27" ht="112.5">
      <c r="A5712" s="475" t="s">
        <v>31433</v>
      </c>
      <c r="B5712" s="311" t="s">
        <v>21788</v>
      </c>
      <c r="C5712" s="45" t="s">
        <v>22451</v>
      </c>
      <c r="D5712" s="45" t="s">
        <v>261</v>
      </c>
      <c r="E5712" s="1011" t="s">
        <v>22452</v>
      </c>
      <c r="F5712" s="277">
        <v>42691</v>
      </c>
      <c r="G5712" s="356">
        <v>42703</v>
      </c>
      <c r="H5712" s="1013" t="s">
        <v>22453</v>
      </c>
      <c r="I5712" s="468" t="s">
        <v>22454</v>
      </c>
      <c r="J5712" s="1014">
        <v>2</v>
      </c>
      <c r="K5712" s="1014">
        <v>2</v>
      </c>
      <c r="L5712" s="342">
        <v>0</v>
      </c>
      <c r="M5712" s="1015">
        <v>886955</v>
      </c>
      <c r="N5712" s="1016">
        <v>740607.26</v>
      </c>
      <c r="O5712" s="117">
        <f t="shared" si="213"/>
        <v>146347.74</v>
      </c>
      <c r="P5712" s="764">
        <f t="shared" si="214"/>
        <v>0.16500018602973088</v>
      </c>
      <c r="Q5712" s="1011" t="s">
        <v>21167</v>
      </c>
      <c r="R5712" s="1011" t="s">
        <v>2994</v>
      </c>
      <c r="S5712" s="468" t="s">
        <v>22455</v>
      </c>
      <c r="T5712" s="356">
        <v>42717</v>
      </c>
      <c r="U5712" s="468"/>
      <c r="V5712" s="356">
        <v>42730</v>
      </c>
      <c r="W5712" s="356">
        <v>42730</v>
      </c>
      <c r="X5712" s="278" t="s">
        <v>22456</v>
      </c>
      <c r="Y5712" s="1017">
        <v>740607.26</v>
      </c>
      <c r="Z5712" s="1011" t="s">
        <v>21167</v>
      </c>
      <c r="AA5712" s="1011" t="s">
        <v>2994</v>
      </c>
    </row>
    <row r="5713" spans="1:27" ht="112.5">
      <c r="A5713" s="475" t="s">
        <v>31434</v>
      </c>
      <c r="B5713" s="311" t="s">
        <v>21788</v>
      </c>
      <c r="C5713" s="45" t="s">
        <v>22457</v>
      </c>
      <c r="D5713" s="45" t="s">
        <v>261</v>
      </c>
      <c r="E5713" s="1011" t="s">
        <v>22458</v>
      </c>
      <c r="F5713" s="277">
        <v>42691</v>
      </c>
      <c r="G5713" s="356">
        <v>42703</v>
      </c>
      <c r="H5713" s="1013" t="s">
        <v>22459</v>
      </c>
      <c r="I5713" s="468" t="s">
        <v>1268</v>
      </c>
      <c r="J5713" s="1014">
        <v>5</v>
      </c>
      <c r="K5713" s="1014">
        <v>5</v>
      </c>
      <c r="L5713" s="342">
        <v>0</v>
      </c>
      <c r="M5713" s="1015">
        <v>825335</v>
      </c>
      <c r="N5713" s="1016">
        <v>512756.91</v>
      </c>
      <c r="O5713" s="117">
        <f t="shared" si="213"/>
        <v>312578.09000000003</v>
      </c>
      <c r="P5713" s="764">
        <f t="shared" si="214"/>
        <v>0.37872874650899335</v>
      </c>
      <c r="Q5713" s="1011" t="s">
        <v>21167</v>
      </c>
      <c r="R5713" s="1011" t="s">
        <v>2994</v>
      </c>
      <c r="S5713" s="468" t="s">
        <v>22455</v>
      </c>
      <c r="T5713" s="356">
        <v>42717</v>
      </c>
      <c r="U5713" s="468"/>
      <c r="V5713" s="356">
        <v>42730</v>
      </c>
      <c r="W5713" s="356">
        <v>42730</v>
      </c>
      <c r="X5713" s="278" t="s">
        <v>22460</v>
      </c>
      <c r="Y5713" s="1017">
        <v>512756.91</v>
      </c>
      <c r="Z5713" s="1011" t="s">
        <v>21167</v>
      </c>
      <c r="AA5713" s="1011" t="s">
        <v>2994</v>
      </c>
    </row>
    <row r="5714" spans="1:27" ht="112.5">
      <c r="A5714" s="475" t="s">
        <v>31435</v>
      </c>
      <c r="B5714" s="311" t="s">
        <v>21788</v>
      </c>
      <c r="C5714" s="45" t="s">
        <v>22461</v>
      </c>
      <c r="D5714" s="45" t="s">
        <v>261</v>
      </c>
      <c r="E5714" s="1011" t="s">
        <v>22462</v>
      </c>
      <c r="F5714" s="277">
        <v>42691</v>
      </c>
      <c r="G5714" s="356">
        <v>42703</v>
      </c>
      <c r="H5714" s="1013" t="s">
        <v>22463</v>
      </c>
      <c r="I5714" s="468" t="s">
        <v>1817</v>
      </c>
      <c r="J5714" s="1014">
        <v>5</v>
      </c>
      <c r="K5714" s="1014">
        <v>5</v>
      </c>
      <c r="L5714" s="342">
        <v>0</v>
      </c>
      <c r="M5714" s="1015">
        <v>181680</v>
      </c>
      <c r="N5714" s="1016">
        <v>154428</v>
      </c>
      <c r="O5714" s="117">
        <f t="shared" si="213"/>
        <v>27252</v>
      </c>
      <c r="P5714" s="764">
        <f t="shared" si="214"/>
        <v>0.15000000000000002</v>
      </c>
      <c r="Q5714" s="1011" t="s">
        <v>22420</v>
      </c>
      <c r="R5714" s="1011" t="s">
        <v>9050</v>
      </c>
      <c r="S5714" s="468" t="s">
        <v>22421</v>
      </c>
      <c r="T5714" s="356">
        <v>42717</v>
      </c>
      <c r="U5714" s="468"/>
      <c r="V5714" s="356">
        <v>42730</v>
      </c>
      <c r="W5714" s="356">
        <v>42730</v>
      </c>
      <c r="X5714" s="278" t="s">
        <v>22464</v>
      </c>
      <c r="Y5714" s="1017">
        <v>154428</v>
      </c>
      <c r="Z5714" s="1011" t="s">
        <v>22420</v>
      </c>
      <c r="AA5714" s="1011" t="s">
        <v>9050</v>
      </c>
    </row>
    <row r="5715" spans="1:27" ht="78.75">
      <c r="A5715" s="475" t="s">
        <v>31436</v>
      </c>
      <c r="B5715" s="311" t="s">
        <v>21788</v>
      </c>
      <c r="C5715" s="45" t="s">
        <v>22465</v>
      </c>
      <c r="D5715" s="45" t="s">
        <v>261</v>
      </c>
      <c r="E5715" s="1011" t="s">
        <v>22466</v>
      </c>
      <c r="F5715" s="277">
        <v>42691</v>
      </c>
      <c r="G5715" s="356">
        <v>42703</v>
      </c>
      <c r="H5715" s="1013" t="s">
        <v>22467</v>
      </c>
      <c r="I5715" s="468" t="s">
        <v>1198</v>
      </c>
      <c r="J5715" s="1014">
        <v>2</v>
      </c>
      <c r="K5715" s="1014">
        <v>2</v>
      </c>
      <c r="L5715" s="342">
        <v>0</v>
      </c>
      <c r="M5715" s="1015">
        <v>1767835</v>
      </c>
      <c r="N5715" s="1016">
        <v>1216720</v>
      </c>
      <c r="O5715" s="117">
        <f t="shared" si="213"/>
        <v>551115</v>
      </c>
      <c r="P5715" s="764">
        <f t="shared" si="214"/>
        <v>0.31174572287572089</v>
      </c>
      <c r="Q5715" s="1011" t="s">
        <v>18619</v>
      </c>
      <c r="R5715" s="1011" t="s">
        <v>8412</v>
      </c>
      <c r="S5715" s="468" t="s">
        <v>22468</v>
      </c>
      <c r="T5715" s="356">
        <v>42717</v>
      </c>
      <c r="U5715" s="468"/>
      <c r="V5715" s="356">
        <v>42730.194444444445</v>
      </c>
      <c r="W5715" s="356">
        <v>42730.194444444445</v>
      </c>
      <c r="X5715" s="45" t="s">
        <v>22469</v>
      </c>
      <c r="Y5715" s="1017">
        <v>1216720</v>
      </c>
      <c r="Z5715" s="1011" t="s">
        <v>18619</v>
      </c>
      <c r="AA5715" s="1011" t="s">
        <v>8412</v>
      </c>
    </row>
    <row r="5716" spans="1:27" ht="67.5">
      <c r="A5716" s="475" t="s">
        <v>31437</v>
      </c>
      <c r="B5716" s="311" t="s">
        <v>21788</v>
      </c>
      <c r="C5716" s="45" t="s">
        <v>21789</v>
      </c>
      <c r="D5716" s="45" t="s">
        <v>555</v>
      </c>
      <c r="E5716" s="45" t="s">
        <v>22470</v>
      </c>
      <c r="F5716" s="45" t="s">
        <v>829</v>
      </c>
      <c r="G5716" s="45" t="s">
        <v>21858</v>
      </c>
      <c r="H5716" s="45" t="s">
        <v>22471</v>
      </c>
      <c r="I5716" s="45" t="s">
        <v>19923</v>
      </c>
      <c r="J5716" s="280">
        <v>3</v>
      </c>
      <c r="K5716" s="118">
        <v>3</v>
      </c>
      <c r="L5716" s="45">
        <f t="shared" ref="L5716:L5725" si="215">J5716-K5716</f>
        <v>0</v>
      </c>
      <c r="M5716" s="117">
        <v>52399.199999999997</v>
      </c>
      <c r="N5716" s="117">
        <v>28800</v>
      </c>
      <c r="O5716" s="117">
        <f t="shared" si="213"/>
        <v>23599.199999999997</v>
      </c>
      <c r="P5716" s="461">
        <f t="shared" ref="P5716:P5726" si="216">O5716/M5716</f>
        <v>0.45037328814180366</v>
      </c>
      <c r="Q5716" s="117" t="s">
        <v>22472</v>
      </c>
      <c r="R5716" s="45" t="s">
        <v>22473</v>
      </c>
      <c r="S5716" s="117" t="s">
        <v>22474</v>
      </c>
      <c r="T5716" s="45" t="s">
        <v>21851</v>
      </c>
      <c r="U5716" s="117"/>
      <c r="V5716" s="45" t="s">
        <v>21891</v>
      </c>
      <c r="W5716" s="45" t="s">
        <v>21891</v>
      </c>
      <c r="X5716" s="45" t="s">
        <v>22475</v>
      </c>
      <c r="Y5716" s="117">
        <v>28800</v>
      </c>
      <c r="Z5716" s="117" t="s">
        <v>22472</v>
      </c>
      <c r="AA5716" s="45" t="s">
        <v>17971</v>
      </c>
    </row>
    <row r="5717" spans="1:27" ht="101.25">
      <c r="A5717" s="475" t="s">
        <v>31438</v>
      </c>
      <c r="B5717" s="311" t="s">
        <v>21788</v>
      </c>
      <c r="C5717" s="45" t="s">
        <v>21789</v>
      </c>
      <c r="D5717" s="45" t="s">
        <v>555</v>
      </c>
      <c r="E5717" s="45" t="s">
        <v>22476</v>
      </c>
      <c r="F5717" s="45" t="s">
        <v>21947</v>
      </c>
      <c r="G5717" s="45" t="s">
        <v>21796</v>
      </c>
      <c r="H5717" s="45" t="s">
        <v>22477</v>
      </c>
      <c r="I5717" s="45" t="s">
        <v>22478</v>
      </c>
      <c r="J5717" s="280">
        <v>9</v>
      </c>
      <c r="K5717" s="118">
        <v>8</v>
      </c>
      <c r="L5717" s="45">
        <f t="shared" si="215"/>
        <v>1</v>
      </c>
      <c r="M5717" s="117">
        <v>183645.53</v>
      </c>
      <c r="N5717" s="117">
        <v>119974</v>
      </c>
      <c r="O5717" s="117">
        <f t="shared" si="213"/>
        <v>63671.53</v>
      </c>
      <c r="P5717" s="461">
        <f t="shared" si="216"/>
        <v>0.34670884720145378</v>
      </c>
      <c r="Q5717" s="117" t="s">
        <v>22479</v>
      </c>
      <c r="R5717" s="45" t="s">
        <v>16985</v>
      </c>
      <c r="S5717" s="117" t="s">
        <v>22480</v>
      </c>
      <c r="T5717" s="45" t="s">
        <v>21859</v>
      </c>
      <c r="U5717" s="117"/>
      <c r="V5717" s="45" t="s">
        <v>21891</v>
      </c>
      <c r="W5717" s="45" t="s">
        <v>21904</v>
      </c>
      <c r="X5717" s="45" t="s">
        <v>22481</v>
      </c>
      <c r="Y5717" s="117">
        <v>119974</v>
      </c>
      <c r="Z5717" s="117" t="s">
        <v>22479</v>
      </c>
      <c r="AA5717" s="45" t="s">
        <v>17971</v>
      </c>
    </row>
    <row r="5718" spans="1:27" ht="78.75">
      <c r="A5718" s="475" t="s">
        <v>31439</v>
      </c>
      <c r="B5718" s="311" t="s">
        <v>21788</v>
      </c>
      <c r="C5718" s="45" t="s">
        <v>21789</v>
      </c>
      <c r="D5718" s="45" t="s">
        <v>555</v>
      </c>
      <c r="E5718" s="45" t="s">
        <v>22482</v>
      </c>
      <c r="F5718" s="45" t="s">
        <v>22483</v>
      </c>
      <c r="G5718" s="45" t="s">
        <v>21933</v>
      </c>
      <c r="H5718" s="45" t="s">
        <v>22484</v>
      </c>
      <c r="I5718" s="45" t="s">
        <v>22485</v>
      </c>
      <c r="J5718" s="280">
        <v>2</v>
      </c>
      <c r="K5718" s="118">
        <v>2</v>
      </c>
      <c r="L5718" s="45">
        <f t="shared" si="215"/>
        <v>0</v>
      </c>
      <c r="M5718" s="117">
        <v>74596.2</v>
      </c>
      <c r="N5718" s="117">
        <v>69500</v>
      </c>
      <c r="O5718" s="117">
        <f t="shared" si="213"/>
        <v>5096.1999999999971</v>
      </c>
      <c r="P5718" s="461">
        <f t="shared" si="216"/>
        <v>6.8317152884463245E-2</v>
      </c>
      <c r="Q5718" s="117" t="s">
        <v>22486</v>
      </c>
      <c r="R5718" s="45" t="s">
        <v>22487</v>
      </c>
      <c r="S5718" s="117" t="s">
        <v>22488</v>
      </c>
      <c r="T5718" s="45" t="s">
        <v>21891</v>
      </c>
      <c r="U5718" s="117"/>
      <c r="V5718" s="45" t="s">
        <v>21955</v>
      </c>
      <c r="W5718" s="45" t="s">
        <v>21955</v>
      </c>
      <c r="X5718" s="45" t="s">
        <v>22489</v>
      </c>
      <c r="Y5718" s="117">
        <v>69500</v>
      </c>
      <c r="Z5718" s="117" t="s">
        <v>22486</v>
      </c>
      <c r="AA5718" s="45"/>
    </row>
    <row r="5719" spans="1:27" ht="101.25">
      <c r="A5719" s="475" t="s">
        <v>31440</v>
      </c>
      <c r="B5719" s="311" t="s">
        <v>21788</v>
      </c>
      <c r="C5719" s="45" t="s">
        <v>21789</v>
      </c>
      <c r="D5719" s="45" t="s">
        <v>555</v>
      </c>
      <c r="E5719" s="45" t="s">
        <v>22490</v>
      </c>
      <c r="F5719" s="45" t="s">
        <v>21947</v>
      </c>
      <c r="G5719" s="45" t="s">
        <v>22085</v>
      </c>
      <c r="H5719" s="45" t="s">
        <v>22491</v>
      </c>
      <c r="I5719" s="45" t="s">
        <v>22492</v>
      </c>
      <c r="J5719" s="280">
        <v>3</v>
      </c>
      <c r="K5719" s="118">
        <v>3</v>
      </c>
      <c r="L5719" s="45">
        <f t="shared" si="215"/>
        <v>0</v>
      </c>
      <c r="M5719" s="117">
        <v>242010.65</v>
      </c>
      <c r="N5719" s="117">
        <v>169511.6</v>
      </c>
      <c r="O5719" s="117">
        <f t="shared" si="213"/>
        <v>72499.049999999988</v>
      </c>
      <c r="P5719" s="461">
        <f t="shared" si="216"/>
        <v>0.29956966769850829</v>
      </c>
      <c r="Q5719" s="117" t="s">
        <v>22493</v>
      </c>
      <c r="R5719" s="45" t="s">
        <v>22494</v>
      </c>
      <c r="S5719" s="117" t="s">
        <v>22495</v>
      </c>
      <c r="T5719" s="45" t="s">
        <v>21944</v>
      </c>
      <c r="U5719" s="117"/>
      <c r="V5719" s="45" t="s">
        <v>22097</v>
      </c>
      <c r="W5719" s="45" t="s">
        <v>21988</v>
      </c>
      <c r="X5719" s="45" t="s">
        <v>22496</v>
      </c>
      <c r="Y5719" s="117">
        <v>169511.6</v>
      </c>
      <c r="Z5719" s="117" t="s">
        <v>22493</v>
      </c>
      <c r="AA5719" s="45" t="s">
        <v>846</v>
      </c>
    </row>
    <row r="5720" spans="1:27" ht="90">
      <c r="A5720" s="475" t="s">
        <v>31441</v>
      </c>
      <c r="B5720" s="311" t="s">
        <v>21788</v>
      </c>
      <c r="C5720" s="45" t="s">
        <v>21789</v>
      </c>
      <c r="D5720" s="45" t="s">
        <v>555</v>
      </c>
      <c r="E5720" s="45" t="s">
        <v>22497</v>
      </c>
      <c r="F5720" s="45" t="s">
        <v>15341</v>
      </c>
      <c r="G5720" s="45" t="s">
        <v>22060</v>
      </c>
      <c r="H5720" s="45" t="s">
        <v>22498</v>
      </c>
      <c r="I5720" s="45" t="s">
        <v>22499</v>
      </c>
      <c r="J5720" s="280">
        <v>3</v>
      </c>
      <c r="K5720" s="118">
        <v>3</v>
      </c>
      <c r="L5720" s="45">
        <f t="shared" si="215"/>
        <v>0</v>
      </c>
      <c r="M5720" s="117">
        <v>8060</v>
      </c>
      <c r="N5720" s="117">
        <v>5400</v>
      </c>
      <c r="O5720" s="117">
        <f t="shared" si="213"/>
        <v>2660</v>
      </c>
      <c r="P5720" s="461">
        <f t="shared" si="216"/>
        <v>0.33002481389578164</v>
      </c>
      <c r="Q5720" s="117" t="s">
        <v>22500</v>
      </c>
      <c r="R5720" s="45" t="s">
        <v>22501</v>
      </c>
      <c r="S5720" s="117" t="s">
        <v>22502</v>
      </c>
      <c r="T5720" s="45" t="s">
        <v>14460</v>
      </c>
      <c r="U5720" s="117"/>
      <c r="V5720" s="45" t="s">
        <v>22220</v>
      </c>
      <c r="W5720" s="45" t="s">
        <v>22136</v>
      </c>
      <c r="X5720" s="45" t="s">
        <v>22503</v>
      </c>
      <c r="Y5720" s="117">
        <v>5400</v>
      </c>
      <c r="Z5720" s="117" t="s">
        <v>22500</v>
      </c>
      <c r="AA5720" s="45"/>
    </row>
    <row r="5721" spans="1:27" ht="78.75">
      <c r="A5721" s="475" t="s">
        <v>31442</v>
      </c>
      <c r="B5721" s="311" t="s">
        <v>21788</v>
      </c>
      <c r="C5721" s="45" t="s">
        <v>21789</v>
      </c>
      <c r="D5721" s="45" t="s">
        <v>555</v>
      </c>
      <c r="E5721" s="45" t="s">
        <v>22504</v>
      </c>
      <c r="F5721" s="45" t="s">
        <v>22034</v>
      </c>
      <c r="G5721" s="45" t="s">
        <v>22094</v>
      </c>
      <c r="H5721" s="45" t="s">
        <v>22505</v>
      </c>
      <c r="I5721" s="45" t="s">
        <v>22506</v>
      </c>
      <c r="J5721" s="280">
        <v>2</v>
      </c>
      <c r="K5721" s="118">
        <v>2</v>
      </c>
      <c r="L5721" s="45">
        <f t="shared" si="215"/>
        <v>0</v>
      </c>
      <c r="M5721" s="117">
        <v>217308.6</v>
      </c>
      <c r="N5721" s="117">
        <v>207900</v>
      </c>
      <c r="O5721" s="117">
        <f t="shared" si="213"/>
        <v>9408.6000000000058</v>
      </c>
      <c r="P5721" s="461">
        <f t="shared" si="216"/>
        <v>4.3296031542239953E-2</v>
      </c>
      <c r="Q5721" s="117" t="s">
        <v>14390</v>
      </c>
      <c r="R5721" s="45" t="s">
        <v>22507</v>
      </c>
      <c r="S5721" s="117" t="s">
        <v>22508</v>
      </c>
      <c r="T5721" s="45" t="s">
        <v>15496</v>
      </c>
      <c r="U5721" s="117"/>
      <c r="V5721" s="45" t="s">
        <v>22119</v>
      </c>
      <c r="W5721" s="45" t="s">
        <v>22136</v>
      </c>
      <c r="X5721" s="45" t="s">
        <v>22509</v>
      </c>
      <c r="Y5721" s="117">
        <v>207900</v>
      </c>
      <c r="Z5721" s="117" t="s">
        <v>14390</v>
      </c>
      <c r="AA5721" s="45" t="s">
        <v>22510</v>
      </c>
    </row>
    <row r="5722" spans="1:27" ht="101.25">
      <c r="A5722" s="475" t="s">
        <v>31443</v>
      </c>
      <c r="B5722" s="311" t="s">
        <v>21788</v>
      </c>
      <c r="C5722" s="45" t="s">
        <v>21789</v>
      </c>
      <c r="D5722" s="45" t="s">
        <v>555</v>
      </c>
      <c r="E5722" s="45" t="s">
        <v>22511</v>
      </c>
      <c r="F5722" s="45" t="s">
        <v>22114</v>
      </c>
      <c r="G5722" s="45" t="s">
        <v>15535</v>
      </c>
      <c r="H5722" s="45" t="s">
        <v>22512</v>
      </c>
      <c r="I5722" s="45" t="s">
        <v>1642</v>
      </c>
      <c r="J5722" s="280">
        <v>3</v>
      </c>
      <c r="K5722" s="118">
        <v>3</v>
      </c>
      <c r="L5722" s="45">
        <f t="shared" si="215"/>
        <v>0</v>
      </c>
      <c r="M5722" s="117">
        <v>201600</v>
      </c>
      <c r="N5722" s="117">
        <v>64960</v>
      </c>
      <c r="O5722" s="117">
        <f t="shared" si="213"/>
        <v>136640</v>
      </c>
      <c r="P5722" s="461">
        <f t="shared" si="216"/>
        <v>0.67777777777777781</v>
      </c>
      <c r="Q5722" s="117" t="s">
        <v>22513</v>
      </c>
      <c r="R5722" s="45" t="s">
        <v>22514</v>
      </c>
      <c r="S5722" s="117" t="s">
        <v>22515</v>
      </c>
      <c r="T5722" s="45" t="s">
        <v>22182</v>
      </c>
      <c r="U5722" s="117"/>
      <c r="V5722" s="45" t="s">
        <v>22157</v>
      </c>
      <c r="W5722" s="45" t="s">
        <v>22157</v>
      </c>
      <c r="X5722" s="45" t="s">
        <v>22516</v>
      </c>
      <c r="Y5722" s="117">
        <v>64960</v>
      </c>
      <c r="Z5722" s="117" t="s">
        <v>22513</v>
      </c>
      <c r="AA5722" s="45" t="s">
        <v>22517</v>
      </c>
    </row>
    <row r="5723" spans="1:27" ht="45">
      <c r="A5723" s="475" t="s">
        <v>31444</v>
      </c>
      <c r="B5723" s="311" t="s">
        <v>21788</v>
      </c>
      <c r="C5723" s="45" t="s">
        <v>21789</v>
      </c>
      <c r="D5723" s="45" t="s">
        <v>555</v>
      </c>
      <c r="E5723" s="45" t="s">
        <v>21814</v>
      </c>
      <c r="F5723" s="45" t="s">
        <v>22067</v>
      </c>
      <c r="G5723" s="45" t="s">
        <v>15541</v>
      </c>
      <c r="H5723" s="45" t="s">
        <v>22518</v>
      </c>
      <c r="I5723" s="45" t="s">
        <v>2249</v>
      </c>
      <c r="J5723" s="280">
        <v>5</v>
      </c>
      <c r="K5723" s="118">
        <v>4</v>
      </c>
      <c r="L5723" s="45">
        <f t="shared" si="215"/>
        <v>1</v>
      </c>
      <c r="M5723" s="117">
        <v>248451.3</v>
      </c>
      <c r="N5723" s="117">
        <v>119880</v>
      </c>
      <c r="O5723" s="117">
        <f t="shared" si="213"/>
        <v>128571.29999999999</v>
      </c>
      <c r="P5723" s="461">
        <f t="shared" si="216"/>
        <v>0.51749095295536784</v>
      </c>
      <c r="Q5723" s="117" t="s">
        <v>2156</v>
      </c>
      <c r="R5723" s="45" t="s">
        <v>1250</v>
      </c>
      <c r="S5723" s="117" t="s">
        <v>22258</v>
      </c>
      <c r="T5723" s="45" t="s">
        <v>15571</v>
      </c>
      <c r="U5723" s="117"/>
      <c r="V5723" s="45" t="s">
        <v>22519</v>
      </c>
      <c r="W5723" s="45" t="s">
        <v>22520</v>
      </c>
      <c r="X5723" s="45" t="s">
        <v>22521</v>
      </c>
      <c r="Y5723" s="117">
        <v>119880</v>
      </c>
      <c r="Z5723" s="117" t="s">
        <v>2156</v>
      </c>
      <c r="AA5723" s="45" t="s">
        <v>22522</v>
      </c>
    </row>
    <row r="5724" spans="1:27" ht="56.25">
      <c r="A5724" s="475" t="s">
        <v>31445</v>
      </c>
      <c r="B5724" s="311" t="s">
        <v>21788</v>
      </c>
      <c r="C5724" s="45" t="s">
        <v>21789</v>
      </c>
      <c r="D5724" s="45" t="s">
        <v>555</v>
      </c>
      <c r="E5724" s="45" t="s">
        <v>22523</v>
      </c>
      <c r="F5724" s="45" t="s">
        <v>22067</v>
      </c>
      <c r="G5724" s="45" t="s">
        <v>15496</v>
      </c>
      <c r="H5724" s="45" t="s">
        <v>22524</v>
      </c>
      <c r="I5724" s="45" t="s">
        <v>22525</v>
      </c>
      <c r="J5724" s="280">
        <v>3</v>
      </c>
      <c r="K5724" s="118">
        <v>2</v>
      </c>
      <c r="L5724" s="45">
        <f t="shared" si="215"/>
        <v>1</v>
      </c>
      <c r="M5724" s="117">
        <v>60029.7</v>
      </c>
      <c r="N5724" s="117">
        <v>40300</v>
      </c>
      <c r="O5724" s="117">
        <f t="shared" si="213"/>
        <v>19729.699999999997</v>
      </c>
      <c r="P5724" s="461">
        <f t="shared" si="216"/>
        <v>0.3286656438396327</v>
      </c>
      <c r="Q5724" s="117" t="s">
        <v>22526</v>
      </c>
      <c r="R5724" s="45" t="s">
        <v>22527</v>
      </c>
      <c r="S5724" s="117" t="s">
        <v>22528</v>
      </c>
      <c r="T5724" s="45" t="s">
        <v>22220</v>
      </c>
      <c r="U5724" s="117"/>
      <c r="V5724" s="45" t="s">
        <v>22143</v>
      </c>
      <c r="W5724" s="45" t="s">
        <v>22143</v>
      </c>
      <c r="X5724" s="45" t="s">
        <v>22529</v>
      </c>
      <c r="Y5724" s="117">
        <v>40300</v>
      </c>
      <c r="Z5724" s="117" t="s">
        <v>22526</v>
      </c>
      <c r="AA5724" s="45" t="s">
        <v>22530</v>
      </c>
    </row>
    <row r="5725" spans="1:27" ht="56.25">
      <c r="A5725" s="475" t="s">
        <v>31446</v>
      </c>
      <c r="B5725" s="311" t="s">
        <v>21788</v>
      </c>
      <c r="C5725" s="45" t="s">
        <v>21789</v>
      </c>
      <c r="D5725" s="45" t="s">
        <v>555</v>
      </c>
      <c r="E5725" s="45" t="s">
        <v>22531</v>
      </c>
      <c r="F5725" s="45" t="s">
        <v>22114</v>
      </c>
      <c r="G5725" s="45" t="s">
        <v>22182</v>
      </c>
      <c r="H5725" s="45" t="s">
        <v>22532</v>
      </c>
      <c r="I5725" s="45" t="s">
        <v>22533</v>
      </c>
      <c r="J5725" s="280">
        <v>3</v>
      </c>
      <c r="K5725" s="118">
        <v>3</v>
      </c>
      <c r="L5725" s="45">
        <f t="shared" si="215"/>
        <v>0</v>
      </c>
      <c r="M5725" s="117">
        <v>8137.5</v>
      </c>
      <c r="N5725" s="117">
        <v>7680</v>
      </c>
      <c r="O5725" s="117">
        <f t="shared" si="213"/>
        <v>457.5</v>
      </c>
      <c r="P5725" s="461">
        <f t="shared" si="216"/>
        <v>5.6221198156682028E-2</v>
      </c>
      <c r="Q5725" s="117" t="s">
        <v>22526</v>
      </c>
      <c r="R5725" s="45" t="s">
        <v>22527</v>
      </c>
      <c r="S5725" s="117" t="s">
        <v>22528</v>
      </c>
      <c r="T5725" s="45" t="s">
        <v>22136</v>
      </c>
      <c r="U5725" s="117"/>
      <c r="V5725" s="45" t="s">
        <v>22144</v>
      </c>
      <c r="W5725" s="45" t="s">
        <v>22144</v>
      </c>
      <c r="X5725" s="45" t="s">
        <v>22534</v>
      </c>
      <c r="Y5725" s="117">
        <v>7680</v>
      </c>
      <c r="Z5725" s="117" t="s">
        <v>22526</v>
      </c>
      <c r="AA5725" s="45" t="s">
        <v>11003</v>
      </c>
    </row>
    <row r="5726" spans="1:27" ht="78.75">
      <c r="A5726" s="475" t="s">
        <v>31447</v>
      </c>
      <c r="B5726" s="311" t="s">
        <v>21788</v>
      </c>
      <c r="C5726" s="45" t="s">
        <v>21789</v>
      </c>
      <c r="D5726" s="45" t="s">
        <v>555</v>
      </c>
      <c r="E5726" s="291" t="s">
        <v>22535</v>
      </c>
      <c r="F5726" s="1018">
        <v>42397</v>
      </c>
      <c r="G5726" s="323">
        <v>42444.669444444444</v>
      </c>
      <c r="H5726" s="324" t="s">
        <v>22536</v>
      </c>
      <c r="I5726" s="291" t="s">
        <v>22537</v>
      </c>
      <c r="J5726" s="1005">
        <v>2</v>
      </c>
      <c r="K5726" s="1005">
        <v>2</v>
      </c>
      <c r="L5726" s="1005">
        <v>0</v>
      </c>
      <c r="M5726" s="1006">
        <v>196359.04000000001</v>
      </c>
      <c r="N5726" s="368">
        <v>137690.20000000001</v>
      </c>
      <c r="O5726" s="117">
        <f t="shared" si="213"/>
        <v>58668.84</v>
      </c>
      <c r="P5726" s="461">
        <f t="shared" si="216"/>
        <v>0.29878349374696472</v>
      </c>
      <c r="Q5726" s="291" t="s">
        <v>22538</v>
      </c>
      <c r="R5726" s="348" t="s">
        <v>22539</v>
      </c>
      <c r="S5726" s="291" t="s">
        <v>22540</v>
      </c>
      <c r="T5726" s="323">
        <v>42459.24995690972</v>
      </c>
      <c r="U5726" s="291"/>
      <c r="V5726" s="323">
        <v>42473</v>
      </c>
      <c r="W5726" s="323">
        <v>42475.183333333334</v>
      </c>
      <c r="X5726" s="324" t="s">
        <v>22541</v>
      </c>
      <c r="Y5726" s="331">
        <v>137690.20000000001</v>
      </c>
      <c r="Z5726" s="291" t="s">
        <v>22538</v>
      </c>
      <c r="AA5726" s="45" t="s">
        <v>22542</v>
      </c>
    </row>
    <row r="5727" spans="1:27" ht="56.25">
      <c r="A5727" s="475" t="s">
        <v>31448</v>
      </c>
      <c r="B5727" s="311" t="s">
        <v>21788</v>
      </c>
      <c r="C5727" s="45" t="s">
        <v>21789</v>
      </c>
      <c r="D5727" s="45" t="s">
        <v>272</v>
      </c>
      <c r="E5727" s="291" t="s">
        <v>22543</v>
      </c>
      <c r="F5727" s="291" t="s">
        <v>1528</v>
      </c>
      <c r="G5727" s="323">
        <v>42460.979166666664</v>
      </c>
      <c r="H5727" s="324" t="s">
        <v>22544</v>
      </c>
      <c r="I5727" s="291" t="s">
        <v>22545</v>
      </c>
      <c r="J5727" s="1005">
        <v>2</v>
      </c>
      <c r="K5727" s="1005">
        <v>1</v>
      </c>
      <c r="L5727" s="1005">
        <v>1</v>
      </c>
      <c r="M5727" s="1006">
        <v>44919.95</v>
      </c>
      <c r="N5727" s="368">
        <v>42649</v>
      </c>
      <c r="O5727" s="1006">
        <v>2270.9499999999998</v>
      </c>
      <c r="P5727" s="1007">
        <v>5.0555488151700967E-2</v>
      </c>
      <c r="Q5727" s="291" t="s">
        <v>22546</v>
      </c>
      <c r="R5727" s="291" t="s">
        <v>22547</v>
      </c>
      <c r="S5727" s="291" t="s">
        <v>22548</v>
      </c>
      <c r="T5727" s="323">
        <v>42468.288020219909</v>
      </c>
      <c r="U5727" s="291"/>
      <c r="V5727" s="323">
        <v>42479</v>
      </c>
      <c r="W5727" s="323">
        <v>42482.25277777778</v>
      </c>
      <c r="X5727" s="324" t="s">
        <v>22549</v>
      </c>
      <c r="Y5727" s="331">
        <v>42649</v>
      </c>
      <c r="Z5727" s="291" t="s">
        <v>22546</v>
      </c>
      <c r="AA5727" s="45" t="s">
        <v>22517</v>
      </c>
    </row>
    <row r="5728" spans="1:27" ht="78.75">
      <c r="A5728" s="475" t="s">
        <v>31449</v>
      </c>
      <c r="B5728" s="311" t="s">
        <v>21788</v>
      </c>
      <c r="C5728" s="45" t="s">
        <v>22550</v>
      </c>
      <c r="D5728" s="45" t="s">
        <v>555</v>
      </c>
      <c r="E5728" s="291" t="s">
        <v>22551</v>
      </c>
      <c r="F5728" s="291" t="s">
        <v>17695</v>
      </c>
      <c r="G5728" s="323">
        <v>42653.611805555556</v>
      </c>
      <c r="H5728" s="291" t="s">
        <v>22552</v>
      </c>
      <c r="I5728" s="291" t="s">
        <v>22553</v>
      </c>
      <c r="J5728" s="1005">
        <v>3</v>
      </c>
      <c r="K5728" s="1005">
        <v>3</v>
      </c>
      <c r="L5728" s="1005">
        <v>0</v>
      </c>
      <c r="M5728" s="1006">
        <v>67331.039999999994</v>
      </c>
      <c r="N5728" s="368">
        <v>46586.400000000001</v>
      </c>
      <c r="O5728" s="1006">
        <v>20744.64</v>
      </c>
      <c r="P5728" s="1007">
        <v>0.30809920654723288</v>
      </c>
      <c r="Q5728" s="291" t="s">
        <v>22554</v>
      </c>
      <c r="R5728" s="291" t="s">
        <v>22555</v>
      </c>
      <c r="S5728" s="291" t="s">
        <v>22556</v>
      </c>
      <c r="T5728" s="323">
        <v>42661.301903587962</v>
      </c>
      <c r="U5728" s="291"/>
      <c r="V5728" s="323">
        <v>42674</v>
      </c>
      <c r="W5728" s="323">
        <v>42674.194444444445</v>
      </c>
      <c r="X5728" s="324" t="s">
        <v>22557</v>
      </c>
      <c r="Y5728" s="331">
        <v>46586.400000000001</v>
      </c>
      <c r="Z5728" s="291" t="s">
        <v>22554</v>
      </c>
      <c r="AA5728" s="45" t="s">
        <v>22542</v>
      </c>
    </row>
    <row r="5729" spans="1:27" ht="90">
      <c r="A5729" s="475" t="s">
        <v>31450</v>
      </c>
      <c r="B5729" s="311" t="s">
        <v>21788</v>
      </c>
      <c r="C5729" s="45" t="s">
        <v>22558</v>
      </c>
      <c r="D5729" s="45" t="s">
        <v>555</v>
      </c>
      <c r="E5729" s="291" t="s">
        <v>22559</v>
      </c>
      <c r="F5729" s="291" t="s">
        <v>22560</v>
      </c>
      <c r="G5729" s="323">
        <v>42681.597222222219</v>
      </c>
      <c r="H5729" s="291" t="s">
        <v>22561</v>
      </c>
      <c r="I5729" s="291" t="s">
        <v>22562</v>
      </c>
      <c r="J5729" s="1005">
        <v>6</v>
      </c>
      <c r="K5729" s="1005">
        <v>6</v>
      </c>
      <c r="L5729" s="1005">
        <v>0</v>
      </c>
      <c r="M5729" s="1006">
        <v>160008.5</v>
      </c>
      <c r="N5729" s="368">
        <v>94070</v>
      </c>
      <c r="O5729" s="1006">
        <v>65938.5</v>
      </c>
      <c r="P5729" s="1007">
        <v>0.41209373252045989</v>
      </c>
      <c r="Q5729" s="291" t="s">
        <v>22563</v>
      </c>
      <c r="R5729" s="291" t="s">
        <v>22564</v>
      </c>
      <c r="S5729" s="291" t="s">
        <v>22565</v>
      </c>
      <c r="T5729" s="323">
        <v>42691.437938229166</v>
      </c>
      <c r="U5729" s="291"/>
      <c r="V5729" s="323">
        <v>42705</v>
      </c>
      <c r="W5729" s="323">
        <v>42705.320833333331</v>
      </c>
      <c r="X5729" s="324" t="s">
        <v>22566</v>
      </c>
      <c r="Y5729" s="331">
        <v>94070</v>
      </c>
      <c r="Z5729" s="291" t="s">
        <v>22563</v>
      </c>
      <c r="AA5729" s="291" t="s">
        <v>22564</v>
      </c>
    </row>
    <row r="5730" spans="1:27" ht="78.75">
      <c r="A5730" s="475" t="s">
        <v>31451</v>
      </c>
      <c r="B5730" s="311" t="s">
        <v>21788</v>
      </c>
      <c r="C5730" s="45" t="s">
        <v>22567</v>
      </c>
      <c r="D5730" s="45" t="s">
        <v>555</v>
      </c>
      <c r="E5730" s="291" t="s">
        <v>22568</v>
      </c>
      <c r="F5730" s="291" t="s">
        <v>22560</v>
      </c>
      <c r="G5730" s="323">
        <v>42681.62222222222</v>
      </c>
      <c r="H5730" s="291" t="s">
        <v>22569</v>
      </c>
      <c r="I5730" s="291" t="s">
        <v>22570</v>
      </c>
      <c r="J5730" s="1005">
        <v>3</v>
      </c>
      <c r="K5730" s="1005">
        <v>2</v>
      </c>
      <c r="L5730" s="1005">
        <v>1</v>
      </c>
      <c r="M5730" s="1006">
        <v>49880</v>
      </c>
      <c r="N5730" s="368">
        <v>34967.599999999999</v>
      </c>
      <c r="O5730" s="1006">
        <v>14912.4</v>
      </c>
      <c r="P5730" s="1007">
        <v>0.29896551724137932</v>
      </c>
      <c r="Q5730" s="291" t="s">
        <v>22571</v>
      </c>
      <c r="R5730" s="291" t="s">
        <v>22572</v>
      </c>
      <c r="S5730" s="291" t="s">
        <v>22573</v>
      </c>
      <c r="T5730" s="323">
        <v>42691.252322604167</v>
      </c>
      <c r="U5730" s="291"/>
      <c r="V5730" s="323">
        <v>42705</v>
      </c>
      <c r="W5730" s="323">
        <v>42705.331249999996</v>
      </c>
      <c r="X5730" s="324" t="s">
        <v>22574</v>
      </c>
      <c r="Y5730" s="331">
        <v>34967.599999999999</v>
      </c>
      <c r="Z5730" s="291" t="s">
        <v>22575</v>
      </c>
      <c r="AA5730" s="45" t="s">
        <v>22576</v>
      </c>
    </row>
    <row r="5731" spans="1:27" ht="123.75">
      <c r="A5731" s="475" t="s">
        <v>31452</v>
      </c>
      <c r="B5731" s="311" t="s">
        <v>21788</v>
      </c>
      <c r="C5731" s="45" t="s">
        <v>22577</v>
      </c>
      <c r="D5731" s="45" t="s">
        <v>555</v>
      </c>
      <c r="E5731" s="291" t="s">
        <v>22578</v>
      </c>
      <c r="F5731" s="277">
        <v>42691</v>
      </c>
      <c r="G5731" s="323">
        <v>42703.477083333331</v>
      </c>
      <c r="H5731" s="291" t="s">
        <v>22579</v>
      </c>
      <c r="I5731" s="291" t="s">
        <v>22580</v>
      </c>
      <c r="J5731" s="1005">
        <v>2</v>
      </c>
      <c r="K5731" s="1005">
        <v>2</v>
      </c>
      <c r="L5731" s="1005">
        <v>0</v>
      </c>
      <c r="M5731" s="1006">
        <v>319680</v>
      </c>
      <c r="N5731" s="368">
        <v>271700</v>
      </c>
      <c r="O5731" s="1006">
        <v>47980</v>
      </c>
      <c r="P5731" s="1007">
        <v>0.15008758758758761</v>
      </c>
      <c r="Q5731" s="291" t="s">
        <v>22581</v>
      </c>
      <c r="R5731" s="291" t="s">
        <v>22582</v>
      </c>
      <c r="S5731" s="291" t="s">
        <v>22583</v>
      </c>
      <c r="T5731" s="323">
        <v>42713.179548993052</v>
      </c>
      <c r="U5731" s="291"/>
      <c r="V5731" s="323">
        <v>42727</v>
      </c>
      <c r="W5731" s="323">
        <v>42730.393055555556</v>
      </c>
      <c r="X5731" s="324" t="s">
        <v>22584</v>
      </c>
      <c r="Y5731" s="331">
        <v>271700</v>
      </c>
      <c r="Z5731" s="291" t="s">
        <v>22585</v>
      </c>
      <c r="AA5731" s="45" t="s">
        <v>22576</v>
      </c>
    </row>
    <row r="5732" spans="1:27" ht="90">
      <c r="A5732" s="475" t="s">
        <v>31453</v>
      </c>
      <c r="B5732" s="311" t="s">
        <v>21788</v>
      </c>
      <c r="C5732" s="45" t="s">
        <v>22586</v>
      </c>
      <c r="D5732" s="45" t="s">
        <v>555</v>
      </c>
      <c r="E5732" s="291" t="s">
        <v>22587</v>
      </c>
      <c r="F5732" s="277">
        <v>42691</v>
      </c>
      <c r="G5732" s="323">
        <v>42704.740972222222</v>
      </c>
      <c r="H5732" s="291" t="s">
        <v>22588</v>
      </c>
      <c r="I5732" s="291" t="s">
        <v>22589</v>
      </c>
      <c r="J5732" s="1005">
        <v>2</v>
      </c>
      <c r="K5732" s="1005">
        <v>2</v>
      </c>
      <c r="L5732" s="1005">
        <v>0</v>
      </c>
      <c r="M5732" s="1006">
        <v>4503.1000000000004</v>
      </c>
      <c r="N5732" s="368">
        <v>2100</v>
      </c>
      <c r="O5732" s="1006">
        <v>2403.1</v>
      </c>
      <c r="P5732" s="1007">
        <v>0.53365459350225397</v>
      </c>
      <c r="Q5732" s="291" t="s">
        <v>22590</v>
      </c>
      <c r="R5732" s="291" t="s">
        <v>22591</v>
      </c>
      <c r="S5732" s="291" t="s">
        <v>22592</v>
      </c>
      <c r="T5732" s="323">
        <v>42712.205517476847</v>
      </c>
      <c r="U5732" s="291"/>
      <c r="V5732" s="323">
        <v>42730</v>
      </c>
      <c r="W5732" s="323">
        <v>42732.534722222219</v>
      </c>
      <c r="X5732" s="324" t="s">
        <v>22593</v>
      </c>
      <c r="Y5732" s="331">
        <v>2100</v>
      </c>
      <c r="Z5732" s="291" t="s">
        <v>22594</v>
      </c>
      <c r="AA5732" s="45" t="s">
        <v>17803</v>
      </c>
    </row>
    <row r="5733" spans="1:27" ht="78.75">
      <c r="A5733" s="475" t="s">
        <v>31454</v>
      </c>
      <c r="B5733" s="311" t="s">
        <v>21788</v>
      </c>
      <c r="C5733" s="45" t="s">
        <v>22595</v>
      </c>
      <c r="D5733" s="45" t="s">
        <v>555</v>
      </c>
      <c r="E5733" s="291" t="s">
        <v>22596</v>
      </c>
      <c r="F5733" s="277">
        <v>42691</v>
      </c>
      <c r="G5733" s="323">
        <v>42704.742361111108</v>
      </c>
      <c r="H5733" s="291" t="s">
        <v>22597</v>
      </c>
      <c r="I5733" s="291" t="s">
        <v>22598</v>
      </c>
      <c r="J5733" s="1005">
        <v>2</v>
      </c>
      <c r="K5733" s="1005">
        <v>2</v>
      </c>
      <c r="L5733" s="1005">
        <v>0</v>
      </c>
      <c r="M5733" s="1006">
        <v>19936</v>
      </c>
      <c r="N5733" s="368">
        <v>15680</v>
      </c>
      <c r="O5733" s="1006">
        <v>4256</v>
      </c>
      <c r="P5733" s="1007">
        <v>0.21348314606741575</v>
      </c>
      <c r="Q5733" s="291" t="s">
        <v>22599</v>
      </c>
      <c r="R5733" s="291" t="s">
        <v>22527</v>
      </c>
      <c r="S5733" s="291" t="s">
        <v>22600</v>
      </c>
      <c r="T5733" s="323">
        <v>42712.3299434375</v>
      </c>
      <c r="U5733" s="291"/>
      <c r="V5733" s="323">
        <v>42724</v>
      </c>
      <c r="W5733" s="323">
        <v>42725.394444444442</v>
      </c>
      <c r="X5733" s="324" t="s">
        <v>22601</v>
      </c>
      <c r="Y5733" s="331">
        <v>15680</v>
      </c>
      <c r="Z5733" s="291" t="s">
        <v>22599</v>
      </c>
      <c r="AA5733" s="45" t="s">
        <v>17803</v>
      </c>
    </row>
    <row r="5734" spans="1:27" ht="123.75">
      <c r="A5734" s="475" t="s">
        <v>31455</v>
      </c>
      <c r="B5734" s="311" t="s">
        <v>21788</v>
      </c>
      <c r="C5734" s="45" t="s">
        <v>22602</v>
      </c>
      <c r="D5734" s="45" t="s">
        <v>555</v>
      </c>
      <c r="E5734" s="291" t="s">
        <v>22603</v>
      </c>
      <c r="F5734" s="277">
        <v>42691</v>
      </c>
      <c r="G5734" s="323">
        <v>42704.75</v>
      </c>
      <c r="H5734" s="291" t="s">
        <v>22604</v>
      </c>
      <c r="I5734" s="291" t="s">
        <v>22605</v>
      </c>
      <c r="J5734" s="1005">
        <v>3</v>
      </c>
      <c r="K5734" s="1005">
        <v>3</v>
      </c>
      <c r="L5734" s="1005">
        <v>0</v>
      </c>
      <c r="M5734" s="1006">
        <v>27360.45</v>
      </c>
      <c r="N5734" s="368">
        <v>17490</v>
      </c>
      <c r="O5734" s="1006">
        <v>9870.4500000000007</v>
      </c>
      <c r="P5734" s="1007">
        <v>0.3607561279145628</v>
      </c>
      <c r="Q5734" s="291" t="s">
        <v>16906</v>
      </c>
      <c r="R5734" s="291" t="s">
        <v>15372</v>
      </c>
      <c r="S5734" s="291" t="s">
        <v>16907</v>
      </c>
      <c r="T5734" s="323">
        <v>42713.207743252315</v>
      </c>
      <c r="U5734" s="291"/>
      <c r="V5734" s="323">
        <v>42724</v>
      </c>
      <c r="W5734" s="323">
        <v>42725.382638888885</v>
      </c>
      <c r="X5734" s="324" t="s">
        <v>22606</v>
      </c>
      <c r="Y5734" s="331">
        <v>17490</v>
      </c>
      <c r="Z5734" s="291" t="s">
        <v>16906</v>
      </c>
      <c r="AA5734" s="45" t="s">
        <v>20768</v>
      </c>
    </row>
    <row r="5735" spans="1:27" ht="146.25">
      <c r="A5735" s="475" t="s">
        <v>31456</v>
      </c>
      <c r="B5735" s="311" t="s">
        <v>21788</v>
      </c>
      <c r="C5735" s="45" t="s">
        <v>22607</v>
      </c>
      <c r="D5735" s="45" t="s">
        <v>555</v>
      </c>
      <c r="E5735" s="291" t="s">
        <v>22608</v>
      </c>
      <c r="F5735" s="404">
        <v>42698</v>
      </c>
      <c r="G5735" s="323">
        <v>42709.69027777778</v>
      </c>
      <c r="H5735" s="291" t="s">
        <v>22609</v>
      </c>
      <c r="I5735" s="291" t="s">
        <v>21136</v>
      </c>
      <c r="J5735" s="1005">
        <v>7</v>
      </c>
      <c r="K5735" s="1005">
        <v>7</v>
      </c>
      <c r="L5735" s="1005">
        <v>0</v>
      </c>
      <c r="M5735" s="1006">
        <v>497450.53</v>
      </c>
      <c r="N5735" s="368">
        <v>143880</v>
      </c>
      <c r="O5735" s="1006">
        <v>353570.53</v>
      </c>
      <c r="P5735" s="1007">
        <v>0.71076520915557184</v>
      </c>
      <c r="Q5735" s="291" t="s">
        <v>22610</v>
      </c>
      <c r="R5735" s="291" t="s">
        <v>22611</v>
      </c>
      <c r="S5735" s="291" t="s">
        <v>22612</v>
      </c>
      <c r="T5735" s="323">
        <v>42719.337408645828</v>
      </c>
      <c r="U5735" s="291"/>
      <c r="V5735" s="323">
        <v>42731</v>
      </c>
      <c r="W5735" s="323">
        <v>42732.54583333333</v>
      </c>
      <c r="X5735" s="324" t="s">
        <v>22613</v>
      </c>
      <c r="Y5735" s="331">
        <v>143880</v>
      </c>
      <c r="Z5735" s="291" t="s">
        <v>22610</v>
      </c>
      <c r="AA5735" s="45" t="s">
        <v>22614</v>
      </c>
    </row>
    <row r="5736" spans="1:27" ht="67.5">
      <c r="A5736" s="475" t="s">
        <v>31457</v>
      </c>
      <c r="B5736" s="311" t="s">
        <v>21788</v>
      </c>
      <c r="C5736" s="45" t="s">
        <v>21789</v>
      </c>
      <c r="D5736" s="45" t="s">
        <v>265</v>
      </c>
      <c r="E5736" s="45" t="s">
        <v>22615</v>
      </c>
      <c r="F5736" s="45" t="s">
        <v>22616</v>
      </c>
      <c r="G5736" s="45" t="s">
        <v>22617</v>
      </c>
      <c r="H5736" s="45" t="s">
        <v>22618</v>
      </c>
      <c r="I5736" s="45" t="s">
        <v>6091</v>
      </c>
      <c r="J5736" s="45" t="s">
        <v>10</v>
      </c>
      <c r="K5736" s="118">
        <v>1</v>
      </c>
      <c r="L5736" s="45">
        <f>J5736-K5736</f>
        <v>0</v>
      </c>
      <c r="M5736" s="117">
        <v>1100000</v>
      </c>
      <c r="N5736" s="117">
        <v>1100000</v>
      </c>
      <c r="O5736" s="117">
        <f>M5736-N5736</f>
        <v>0</v>
      </c>
      <c r="P5736" s="461">
        <f>O5736/M5736</f>
        <v>0</v>
      </c>
      <c r="Q5736" s="117" t="s">
        <v>22619</v>
      </c>
      <c r="R5736" s="45" t="s">
        <v>1363</v>
      </c>
      <c r="S5736" s="117" t="s">
        <v>17274</v>
      </c>
      <c r="T5736" s="45"/>
      <c r="U5736" s="117"/>
      <c r="V5736" s="45" t="s">
        <v>22620</v>
      </c>
      <c r="W5736" s="45" t="s">
        <v>21803</v>
      </c>
      <c r="X5736" s="45" t="s">
        <v>22621</v>
      </c>
      <c r="Y5736" s="117">
        <v>1100000</v>
      </c>
      <c r="Z5736" s="117" t="s">
        <v>22619</v>
      </c>
      <c r="AA5736" s="45" t="s">
        <v>22622</v>
      </c>
    </row>
    <row r="5737" spans="1:27" ht="90">
      <c r="A5737" s="475" t="s">
        <v>31458</v>
      </c>
      <c r="B5737" s="311" t="s">
        <v>21788</v>
      </c>
      <c r="C5737" s="45" t="s">
        <v>21789</v>
      </c>
      <c r="D5737" s="45" t="s">
        <v>557</v>
      </c>
      <c r="E5737" s="45" t="s">
        <v>22623</v>
      </c>
      <c r="F5737" s="45" t="s">
        <v>21791</v>
      </c>
      <c r="G5737" s="45" t="s">
        <v>21820</v>
      </c>
      <c r="H5737" s="45" t="s">
        <v>22624</v>
      </c>
      <c r="I5737" s="45" t="s">
        <v>22625</v>
      </c>
      <c r="J5737" s="280">
        <v>1</v>
      </c>
      <c r="K5737" s="280">
        <v>1</v>
      </c>
      <c r="L5737" s="280">
        <f>J5737-K5737</f>
        <v>0</v>
      </c>
      <c r="M5737" s="117">
        <v>127890</v>
      </c>
      <c r="N5737" s="117">
        <v>127890</v>
      </c>
      <c r="O5737" s="117">
        <f>M5737-N5737</f>
        <v>0</v>
      </c>
      <c r="P5737" s="461">
        <f>O5737/M5737</f>
        <v>0</v>
      </c>
      <c r="Q5737" s="117" t="s">
        <v>22626</v>
      </c>
      <c r="R5737" s="45" t="s">
        <v>17971</v>
      </c>
      <c r="S5737" s="117" t="s">
        <v>22627</v>
      </c>
      <c r="T5737" s="45"/>
      <c r="U5737" s="117"/>
      <c r="V5737" s="45" t="s">
        <v>21803</v>
      </c>
      <c r="W5737" s="45" t="s">
        <v>21803</v>
      </c>
      <c r="X5737" s="45" t="s">
        <v>22628</v>
      </c>
      <c r="Y5737" s="117">
        <v>127890</v>
      </c>
      <c r="Z5737" s="117" t="s">
        <v>22626</v>
      </c>
      <c r="AA5737" s="45" t="s">
        <v>22622</v>
      </c>
    </row>
    <row r="5738" spans="1:27" ht="67.5">
      <c r="A5738" s="475" t="s">
        <v>31459</v>
      </c>
      <c r="B5738" s="311" t="s">
        <v>21788</v>
      </c>
      <c r="C5738" s="45" t="s">
        <v>21789</v>
      </c>
      <c r="D5738" s="45" t="s">
        <v>557</v>
      </c>
      <c r="E5738" s="45" t="s">
        <v>22629</v>
      </c>
      <c r="F5738" s="45" t="s">
        <v>21791</v>
      </c>
      <c r="G5738" s="45" t="s">
        <v>21820</v>
      </c>
      <c r="H5738" s="45" t="s">
        <v>22630</v>
      </c>
      <c r="I5738" s="45" t="s">
        <v>22625</v>
      </c>
      <c r="J5738" s="280">
        <v>1</v>
      </c>
      <c r="K5738" s="280">
        <v>1</v>
      </c>
      <c r="L5738" s="280">
        <f>J5738-K5738</f>
        <v>0</v>
      </c>
      <c r="M5738" s="117">
        <v>737728.2</v>
      </c>
      <c r="N5738" s="117">
        <v>737728.2</v>
      </c>
      <c r="O5738" s="117">
        <f>M5738-N5738</f>
        <v>0</v>
      </c>
      <c r="P5738" s="461">
        <f>O5738/M5738</f>
        <v>0</v>
      </c>
      <c r="Q5738" s="117" t="s">
        <v>22626</v>
      </c>
      <c r="R5738" s="45" t="s">
        <v>17971</v>
      </c>
      <c r="S5738" s="117" t="s">
        <v>22627</v>
      </c>
      <c r="T5738" s="45"/>
      <c r="U5738" s="117"/>
      <c r="V5738" s="45" t="s">
        <v>21803</v>
      </c>
      <c r="W5738" s="45" t="s">
        <v>21803</v>
      </c>
      <c r="X5738" s="45" t="s">
        <v>22631</v>
      </c>
      <c r="Y5738" s="117">
        <v>737728.2</v>
      </c>
      <c r="Z5738" s="117" t="s">
        <v>22626</v>
      </c>
      <c r="AA5738" s="45" t="s">
        <v>15416</v>
      </c>
    </row>
    <row r="5739" spans="1:27" ht="78.75">
      <c r="A5739" s="475" t="s">
        <v>31460</v>
      </c>
      <c r="B5739" s="311" t="s">
        <v>21788</v>
      </c>
      <c r="C5739" s="45" t="s">
        <v>21789</v>
      </c>
      <c r="D5739" s="45" t="s">
        <v>269</v>
      </c>
      <c r="E5739" s="45" t="s">
        <v>22632</v>
      </c>
      <c r="F5739" s="45" t="s">
        <v>21791</v>
      </c>
      <c r="G5739" s="45" t="s">
        <v>21820</v>
      </c>
      <c r="H5739" s="45" t="s">
        <v>22633</v>
      </c>
      <c r="I5739" s="45" t="s">
        <v>16253</v>
      </c>
      <c r="J5739" s="280">
        <v>1</v>
      </c>
      <c r="K5739" s="280">
        <v>1</v>
      </c>
      <c r="L5739" s="45">
        <f>J5739-K5739</f>
        <v>0</v>
      </c>
      <c r="M5739" s="117">
        <v>16006628.84</v>
      </c>
      <c r="N5739" s="117">
        <v>16006628.84</v>
      </c>
      <c r="O5739" s="117">
        <f>M5739-N5739</f>
        <v>0</v>
      </c>
      <c r="P5739" s="461">
        <f>O5739/M5739</f>
        <v>0</v>
      </c>
      <c r="Q5739" s="117" t="s">
        <v>12967</v>
      </c>
      <c r="R5739" s="45" t="s">
        <v>846</v>
      </c>
      <c r="S5739" s="117" t="s">
        <v>3022</v>
      </c>
      <c r="T5739" s="45"/>
      <c r="U5739" s="117"/>
      <c r="V5739" s="45" t="s">
        <v>21803</v>
      </c>
      <c r="W5739" s="45" t="s">
        <v>21803</v>
      </c>
      <c r="X5739" s="45" t="s">
        <v>22634</v>
      </c>
      <c r="Y5739" s="117">
        <v>16006628.84</v>
      </c>
      <c r="Z5739" s="117" t="s">
        <v>12967</v>
      </c>
      <c r="AA5739" s="45" t="s">
        <v>22635</v>
      </c>
    </row>
    <row r="5740" spans="1:27" ht="78.75">
      <c r="A5740" s="475" t="s">
        <v>31461</v>
      </c>
      <c r="B5740" s="311" t="s">
        <v>21788</v>
      </c>
      <c r="C5740" s="45" t="s">
        <v>21789</v>
      </c>
      <c r="D5740" s="45" t="s">
        <v>269</v>
      </c>
      <c r="E5740" s="291" t="s">
        <v>22636</v>
      </c>
      <c r="F5740" s="291" t="s">
        <v>17356</v>
      </c>
      <c r="G5740" s="323">
        <v>42734.610416666663</v>
      </c>
      <c r="H5740" s="324" t="s">
        <v>22637</v>
      </c>
      <c r="I5740" s="291" t="s">
        <v>22638</v>
      </c>
      <c r="J5740" s="1005">
        <v>1</v>
      </c>
      <c r="K5740" s="1005">
        <v>1</v>
      </c>
      <c r="L5740" s="1005">
        <v>0</v>
      </c>
      <c r="M5740" s="1006">
        <v>4208396.9000000004</v>
      </c>
      <c r="N5740" s="1006">
        <v>4208396.9000000004</v>
      </c>
      <c r="O5740" s="117">
        <f>M5740-N5740</f>
        <v>0</v>
      </c>
      <c r="P5740" s="461">
        <f>O5740/M5740</f>
        <v>0</v>
      </c>
      <c r="Q5740" s="291" t="s">
        <v>276</v>
      </c>
      <c r="R5740" s="291">
        <v>4217166136</v>
      </c>
      <c r="S5740" s="291" t="s">
        <v>17977</v>
      </c>
      <c r="T5740" s="323"/>
      <c r="U5740" s="291"/>
      <c r="V5740" s="323">
        <v>42734</v>
      </c>
      <c r="W5740" s="323">
        <v>42734</v>
      </c>
      <c r="X5740" s="324" t="s">
        <v>22639</v>
      </c>
      <c r="Y5740" s="326">
        <v>4208396.9000000004</v>
      </c>
      <c r="Z5740" s="291" t="s">
        <v>276</v>
      </c>
      <c r="AA5740" s="348">
        <v>4217166136</v>
      </c>
    </row>
    <row r="5741" spans="1:27" ht="258.75">
      <c r="A5741" s="475" t="s">
        <v>31462</v>
      </c>
      <c r="B5741" s="311" t="s">
        <v>21788</v>
      </c>
      <c r="C5741" s="45" t="s">
        <v>21789</v>
      </c>
      <c r="D5741" s="45" t="s">
        <v>830</v>
      </c>
      <c r="E5741" s="276" t="s">
        <v>22640</v>
      </c>
      <c r="F5741" s="45" t="s">
        <v>22617</v>
      </c>
      <c r="G5741" s="45" t="s">
        <v>21803</v>
      </c>
      <c r="H5741" s="45"/>
      <c r="I5741" s="45" t="s">
        <v>6321</v>
      </c>
      <c r="J5741" s="280">
        <v>1</v>
      </c>
      <c r="K5741" s="280">
        <v>1</v>
      </c>
      <c r="L5741" s="529">
        <f t="shared" ref="L5741:L5748" si="217">J5741-K5741</f>
        <v>0</v>
      </c>
      <c r="M5741" s="117">
        <v>114612.96</v>
      </c>
      <c r="N5741" s="117">
        <v>114612.96</v>
      </c>
      <c r="O5741" s="117">
        <f t="shared" ref="O5741:O5804" si="218">M5741-N5741</f>
        <v>0</v>
      </c>
      <c r="P5741" s="461">
        <f t="shared" ref="P5741:P5804" si="219">O5741/M5741</f>
        <v>0</v>
      </c>
      <c r="Q5741" s="117" t="s">
        <v>22641</v>
      </c>
      <c r="R5741" s="45" t="s">
        <v>22510</v>
      </c>
      <c r="S5741" s="117" t="s">
        <v>22642</v>
      </c>
      <c r="T5741" s="117"/>
      <c r="U5741" s="117"/>
      <c r="V5741" s="45" t="s">
        <v>21820</v>
      </c>
      <c r="W5741" s="45" t="s">
        <v>21803</v>
      </c>
      <c r="X5741" s="45" t="s">
        <v>22643</v>
      </c>
      <c r="Y5741" s="117">
        <v>114612.96</v>
      </c>
      <c r="Z5741" s="117" t="s">
        <v>22641</v>
      </c>
      <c r="AA5741" s="45" t="s">
        <v>13542</v>
      </c>
    </row>
    <row r="5742" spans="1:27" ht="258.75">
      <c r="A5742" s="475" t="s">
        <v>31463</v>
      </c>
      <c r="B5742" s="311" t="s">
        <v>21788</v>
      </c>
      <c r="C5742" s="45" t="s">
        <v>21789</v>
      </c>
      <c r="D5742" s="45" t="s">
        <v>830</v>
      </c>
      <c r="E5742" s="276" t="s">
        <v>22640</v>
      </c>
      <c r="F5742" s="45" t="s">
        <v>22617</v>
      </c>
      <c r="G5742" s="45" t="s">
        <v>21795</v>
      </c>
      <c r="H5742" s="45"/>
      <c r="I5742" s="45" t="s">
        <v>6321</v>
      </c>
      <c r="J5742" s="280">
        <v>1</v>
      </c>
      <c r="K5742" s="280">
        <v>1</v>
      </c>
      <c r="L5742" s="529">
        <f t="shared" si="217"/>
        <v>0</v>
      </c>
      <c r="M5742" s="117">
        <v>99106.26</v>
      </c>
      <c r="N5742" s="117">
        <v>99106.26</v>
      </c>
      <c r="O5742" s="117">
        <f t="shared" si="218"/>
        <v>0</v>
      </c>
      <c r="P5742" s="461">
        <f t="shared" si="219"/>
        <v>0</v>
      </c>
      <c r="Q5742" s="117" t="s">
        <v>22644</v>
      </c>
      <c r="R5742" s="45" t="s">
        <v>22517</v>
      </c>
      <c r="S5742" s="117" t="s">
        <v>22645</v>
      </c>
      <c r="T5742" s="117"/>
      <c r="U5742" s="117"/>
      <c r="V5742" s="45" t="s">
        <v>21804</v>
      </c>
      <c r="W5742" s="45" t="s">
        <v>21795</v>
      </c>
      <c r="X5742" s="45" t="s">
        <v>22646</v>
      </c>
      <c r="Y5742" s="117">
        <v>99106.26</v>
      </c>
      <c r="Z5742" s="117" t="s">
        <v>22644</v>
      </c>
      <c r="AA5742" s="45" t="s">
        <v>13542</v>
      </c>
    </row>
    <row r="5743" spans="1:27" ht="258.75">
      <c r="A5743" s="475" t="s">
        <v>31464</v>
      </c>
      <c r="B5743" s="311" t="s">
        <v>21788</v>
      </c>
      <c r="C5743" s="45" t="s">
        <v>21789</v>
      </c>
      <c r="D5743" s="45" t="s">
        <v>830</v>
      </c>
      <c r="E5743" s="276" t="s">
        <v>22640</v>
      </c>
      <c r="F5743" s="45" t="s">
        <v>22617</v>
      </c>
      <c r="G5743" s="45" t="s">
        <v>21795</v>
      </c>
      <c r="H5743" s="45"/>
      <c r="I5743" s="45" t="s">
        <v>6321</v>
      </c>
      <c r="J5743" s="280">
        <v>1</v>
      </c>
      <c r="K5743" s="280">
        <v>1</v>
      </c>
      <c r="L5743" s="529">
        <f t="shared" si="217"/>
        <v>0</v>
      </c>
      <c r="M5743" s="117">
        <v>88133.64</v>
      </c>
      <c r="N5743" s="117">
        <v>88133.64</v>
      </c>
      <c r="O5743" s="117">
        <f t="shared" si="218"/>
        <v>0</v>
      </c>
      <c r="P5743" s="461">
        <f t="shared" si="219"/>
        <v>0</v>
      </c>
      <c r="Q5743" s="117" t="s">
        <v>22647</v>
      </c>
      <c r="R5743" s="45" t="s">
        <v>22522</v>
      </c>
      <c r="S5743" s="117" t="s">
        <v>22648</v>
      </c>
      <c r="T5743" s="117"/>
      <c r="U5743" s="117"/>
      <c r="V5743" s="45" t="s">
        <v>21804</v>
      </c>
      <c r="W5743" s="45" t="s">
        <v>21795</v>
      </c>
      <c r="X5743" s="45" t="s">
        <v>22649</v>
      </c>
      <c r="Y5743" s="117">
        <v>88133.64</v>
      </c>
      <c r="Z5743" s="117" t="s">
        <v>22647</v>
      </c>
      <c r="AA5743" s="45" t="s">
        <v>15222</v>
      </c>
    </row>
    <row r="5744" spans="1:27" ht="258.75">
      <c r="A5744" s="475" t="s">
        <v>31465</v>
      </c>
      <c r="B5744" s="311" t="s">
        <v>21788</v>
      </c>
      <c r="C5744" s="45" t="s">
        <v>21789</v>
      </c>
      <c r="D5744" s="45" t="s">
        <v>830</v>
      </c>
      <c r="E5744" s="276" t="s">
        <v>22640</v>
      </c>
      <c r="F5744" s="45" t="s">
        <v>22617</v>
      </c>
      <c r="G5744" s="45" t="s">
        <v>21795</v>
      </c>
      <c r="H5744" s="45"/>
      <c r="I5744" s="45" t="s">
        <v>6321</v>
      </c>
      <c r="J5744" s="280">
        <v>1</v>
      </c>
      <c r="K5744" s="280">
        <v>1</v>
      </c>
      <c r="L5744" s="529">
        <f t="shared" si="217"/>
        <v>0</v>
      </c>
      <c r="M5744" s="117">
        <v>202896.72</v>
      </c>
      <c r="N5744" s="117">
        <v>202896.72</v>
      </c>
      <c r="O5744" s="117">
        <f t="shared" si="218"/>
        <v>0</v>
      </c>
      <c r="P5744" s="461">
        <f t="shared" si="219"/>
        <v>0</v>
      </c>
      <c r="Q5744" s="117" t="s">
        <v>22650</v>
      </c>
      <c r="R5744" s="45" t="s">
        <v>22530</v>
      </c>
      <c r="S5744" s="117" t="s">
        <v>22651</v>
      </c>
      <c r="T5744" s="117"/>
      <c r="U5744" s="117"/>
      <c r="V5744" s="45" t="s">
        <v>21862</v>
      </c>
      <c r="W5744" s="45" t="s">
        <v>21795</v>
      </c>
      <c r="X5744" s="45" t="s">
        <v>22652</v>
      </c>
      <c r="Y5744" s="117">
        <v>202896.72</v>
      </c>
      <c r="Z5744" s="117" t="s">
        <v>22650</v>
      </c>
      <c r="AA5744" s="45" t="s">
        <v>15222</v>
      </c>
    </row>
    <row r="5745" spans="1:27" ht="258.75">
      <c r="A5745" s="475" t="s">
        <v>31466</v>
      </c>
      <c r="B5745" s="311" t="s">
        <v>21788</v>
      </c>
      <c r="C5745" s="45" t="s">
        <v>21789</v>
      </c>
      <c r="D5745" s="45" t="s">
        <v>830</v>
      </c>
      <c r="E5745" s="276" t="s">
        <v>22640</v>
      </c>
      <c r="F5745" s="45" t="s">
        <v>22653</v>
      </c>
      <c r="G5745" s="45" t="s">
        <v>21868</v>
      </c>
      <c r="H5745" s="45"/>
      <c r="I5745" s="45" t="s">
        <v>6321</v>
      </c>
      <c r="J5745" s="280">
        <v>1</v>
      </c>
      <c r="K5745" s="280">
        <v>1</v>
      </c>
      <c r="L5745" s="529">
        <f t="shared" si="217"/>
        <v>0</v>
      </c>
      <c r="M5745" s="117">
        <v>17598</v>
      </c>
      <c r="N5745" s="117">
        <v>17598</v>
      </c>
      <c r="O5745" s="117">
        <f t="shared" si="218"/>
        <v>0</v>
      </c>
      <c r="P5745" s="461">
        <f t="shared" si="219"/>
        <v>0</v>
      </c>
      <c r="Q5745" s="117" t="s">
        <v>22654</v>
      </c>
      <c r="R5745" s="45" t="s">
        <v>11003</v>
      </c>
      <c r="S5745" s="117" t="s">
        <v>22655</v>
      </c>
      <c r="T5745" s="117"/>
      <c r="U5745" s="117"/>
      <c r="V5745" s="45" t="s">
        <v>21868</v>
      </c>
      <c r="W5745" s="45" t="s">
        <v>21868</v>
      </c>
      <c r="X5745" s="45" t="s">
        <v>22656</v>
      </c>
      <c r="Y5745" s="117">
        <v>17598</v>
      </c>
      <c r="Z5745" s="117" t="s">
        <v>22654</v>
      </c>
      <c r="AA5745" s="45" t="s">
        <v>22657</v>
      </c>
    </row>
    <row r="5746" spans="1:27" ht="258.75">
      <c r="A5746" s="475" t="s">
        <v>31467</v>
      </c>
      <c r="B5746" s="311" t="s">
        <v>21788</v>
      </c>
      <c r="C5746" s="45" t="s">
        <v>21789</v>
      </c>
      <c r="D5746" s="45" t="s">
        <v>830</v>
      </c>
      <c r="E5746" s="276" t="s">
        <v>22640</v>
      </c>
      <c r="F5746" s="45" t="s">
        <v>22653</v>
      </c>
      <c r="G5746" s="45" t="s">
        <v>21869</v>
      </c>
      <c r="H5746" s="45"/>
      <c r="I5746" s="45" t="s">
        <v>6321</v>
      </c>
      <c r="J5746" s="280">
        <v>1</v>
      </c>
      <c r="K5746" s="280">
        <v>1</v>
      </c>
      <c r="L5746" s="529">
        <f t="shared" si="217"/>
        <v>0</v>
      </c>
      <c r="M5746" s="117">
        <v>12358.08</v>
      </c>
      <c r="N5746" s="117">
        <v>12358.08</v>
      </c>
      <c r="O5746" s="117">
        <f t="shared" si="218"/>
        <v>0</v>
      </c>
      <c r="P5746" s="461">
        <f t="shared" si="219"/>
        <v>0</v>
      </c>
      <c r="Q5746" s="117" t="s">
        <v>22658</v>
      </c>
      <c r="R5746" s="45" t="s">
        <v>22542</v>
      </c>
      <c r="S5746" s="117" t="s">
        <v>22659</v>
      </c>
      <c r="T5746" s="117"/>
      <c r="U5746" s="117"/>
      <c r="V5746" s="45" t="s">
        <v>15181</v>
      </c>
      <c r="W5746" s="45" t="s">
        <v>21869</v>
      </c>
      <c r="X5746" s="45" t="s">
        <v>22660</v>
      </c>
      <c r="Y5746" s="117">
        <v>12358.08</v>
      </c>
      <c r="Z5746" s="117" t="s">
        <v>22658</v>
      </c>
      <c r="AA5746" s="45" t="s">
        <v>17290</v>
      </c>
    </row>
    <row r="5747" spans="1:27" ht="258.75">
      <c r="A5747" s="475" t="s">
        <v>31468</v>
      </c>
      <c r="B5747" s="311" t="s">
        <v>21788</v>
      </c>
      <c r="C5747" s="45" t="s">
        <v>21789</v>
      </c>
      <c r="D5747" s="45" t="s">
        <v>830</v>
      </c>
      <c r="E5747" s="276" t="s">
        <v>22640</v>
      </c>
      <c r="F5747" s="45" t="s">
        <v>22661</v>
      </c>
      <c r="G5747" s="45" t="s">
        <v>22662</v>
      </c>
      <c r="H5747" s="45"/>
      <c r="I5747" s="45" t="s">
        <v>6321</v>
      </c>
      <c r="J5747" s="280">
        <v>1</v>
      </c>
      <c r="K5747" s="280">
        <v>1</v>
      </c>
      <c r="L5747" s="529">
        <f t="shared" si="217"/>
        <v>0</v>
      </c>
      <c r="M5747" s="117">
        <v>99720.78</v>
      </c>
      <c r="N5747" s="117">
        <v>99720.78</v>
      </c>
      <c r="O5747" s="117">
        <f t="shared" si="218"/>
        <v>0</v>
      </c>
      <c r="P5747" s="461">
        <f t="shared" si="219"/>
        <v>0</v>
      </c>
      <c r="Q5747" s="117" t="s">
        <v>22644</v>
      </c>
      <c r="R5747" s="45" t="s">
        <v>22517</v>
      </c>
      <c r="S5747" s="117" t="s">
        <v>22645</v>
      </c>
      <c r="T5747" s="117"/>
      <c r="U5747" s="117"/>
      <c r="V5747" s="45" t="s">
        <v>22662</v>
      </c>
      <c r="W5747" s="45" t="s">
        <v>22662</v>
      </c>
      <c r="X5747" s="45" t="s">
        <v>22663</v>
      </c>
      <c r="Y5747" s="117">
        <v>99720.78</v>
      </c>
      <c r="Z5747" s="117" t="s">
        <v>22644</v>
      </c>
      <c r="AA5747" s="45" t="s">
        <v>17510</v>
      </c>
    </row>
    <row r="5748" spans="1:27" ht="258.75">
      <c r="A5748" s="475" t="s">
        <v>31469</v>
      </c>
      <c r="B5748" s="311" t="s">
        <v>21788</v>
      </c>
      <c r="C5748" s="45" t="s">
        <v>21789</v>
      </c>
      <c r="D5748" s="45" t="s">
        <v>830</v>
      </c>
      <c r="E5748" s="276" t="s">
        <v>22640</v>
      </c>
      <c r="F5748" s="45" t="s">
        <v>22661</v>
      </c>
      <c r="G5748" s="45" t="s">
        <v>22664</v>
      </c>
      <c r="H5748" s="45"/>
      <c r="I5748" s="45" t="s">
        <v>6321</v>
      </c>
      <c r="J5748" s="280">
        <v>1</v>
      </c>
      <c r="K5748" s="280">
        <v>1</v>
      </c>
      <c r="L5748" s="529">
        <f t="shared" si="217"/>
        <v>0</v>
      </c>
      <c r="M5748" s="117">
        <v>13520.33</v>
      </c>
      <c r="N5748" s="117">
        <v>13520.33</v>
      </c>
      <c r="O5748" s="117">
        <f t="shared" si="218"/>
        <v>0</v>
      </c>
      <c r="P5748" s="461">
        <f t="shared" si="219"/>
        <v>0</v>
      </c>
      <c r="Q5748" s="117" t="s">
        <v>22658</v>
      </c>
      <c r="R5748" s="45" t="s">
        <v>22542</v>
      </c>
      <c r="S5748" s="117" t="s">
        <v>22659</v>
      </c>
      <c r="T5748" s="117"/>
      <c r="U5748" s="117"/>
      <c r="V5748" s="45" t="s">
        <v>22662</v>
      </c>
      <c r="W5748" s="45" t="s">
        <v>22664</v>
      </c>
      <c r="X5748" s="45" t="s">
        <v>22665</v>
      </c>
      <c r="Y5748" s="117">
        <v>13520.33</v>
      </c>
      <c r="Z5748" s="117" t="s">
        <v>22658</v>
      </c>
      <c r="AA5748" s="45" t="s">
        <v>3023</v>
      </c>
    </row>
    <row r="5749" spans="1:27" ht="258.75">
      <c r="A5749" s="475" t="s">
        <v>31470</v>
      </c>
      <c r="B5749" s="311" t="s">
        <v>21788</v>
      </c>
      <c r="C5749" s="45" t="s">
        <v>21789</v>
      </c>
      <c r="D5749" s="45" t="s">
        <v>830</v>
      </c>
      <c r="E5749" s="276" t="s">
        <v>22640</v>
      </c>
      <c r="F5749" s="433" t="s">
        <v>641</v>
      </c>
      <c r="G5749" s="45" t="s">
        <v>3708</v>
      </c>
      <c r="H5749" s="433"/>
      <c r="I5749" s="45" t="s">
        <v>6321</v>
      </c>
      <c r="J5749" s="280">
        <v>1</v>
      </c>
      <c r="K5749" s="280">
        <v>1</v>
      </c>
      <c r="L5749" s="529">
        <v>0</v>
      </c>
      <c r="M5749" s="117">
        <v>202896</v>
      </c>
      <c r="N5749" s="117">
        <v>202896</v>
      </c>
      <c r="O5749" s="117">
        <f t="shared" si="218"/>
        <v>0</v>
      </c>
      <c r="P5749" s="461">
        <f t="shared" si="219"/>
        <v>0</v>
      </c>
      <c r="Q5749" s="117" t="s">
        <v>22650</v>
      </c>
      <c r="R5749" s="45" t="s">
        <v>22530</v>
      </c>
      <c r="S5749" s="117" t="s">
        <v>22651</v>
      </c>
      <c r="T5749" s="117"/>
      <c r="U5749" s="117"/>
      <c r="V5749" s="45" t="s">
        <v>3708</v>
      </c>
      <c r="W5749" s="45" t="s">
        <v>3708</v>
      </c>
      <c r="X5749" s="45" t="s">
        <v>22666</v>
      </c>
      <c r="Y5749" s="117">
        <v>202896</v>
      </c>
      <c r="Z5749" s="117" t="s">
        <v>22650</v>
      </c>
      <c r="AA5749" s="45" t="s">
        <v>22530</v>
      </c>
    </row>
    <row r="5750" spans="1:27" ht="258.75">
      <c r="A5750" s="475" t="s">
        <v>31471</v>
      </c>
      <c r="B5750" s="311" t="s">
        <v>21788</v>
      </c>
      <c r="C5750" s="45" t="s">
        <v>21789</v>
      </c>
      <c r="D5750" s="45" t="s">
        <v>830</v>
      </c>
      <c r="E5750" s="276" t="s">
        <v>22640</v>
      </c>
      <c r="F5750" s="433" t="s">
        <v>641</v>
      </c>
      <c r="G5750" s="45" t="s">
        <v>3444</v>
      </c>
      <c r="H5750" s="433"/>
      <c r="I5750" s="45" t="s">
        <v>6321</v>
      </c>
      <c r="J5750" s="280">
        <v>1</v>
      </c>
      <c r="K5750" s="280">
        <v>1</v>
      </c>
      <c r="L5750" s="529">
        <v>0</v>
      </c>
      <c r="M5750" s="117">
        <v>114612.96</v>
      </c>
      <c r="N5750" s="117">
        <v>114612.96</v>
      </c>
      <c r="O5750" s="117">
        <f t="shared" si="218"/>
        <v>0</v>
      </c>
      <c r="P5750" s="461">
        <f t="shared" si="219"/>
        <v>0</v>
      </c>
      <c r="Q5750" s="117" t="s">
        <v>22641</v>
      </c>
      <c r="R5750" s="45" t="s">
        <v>22510</v>
      </c>
      <c r="S5750" s="117" t="s">
        <v>22642</v>
      </c>
      <c r="T5750" s="117"/>
      <c r="U5750" s="117"/>
      <c r="V5750" s="45" t="s">
        <v>3444</v>
      </c>
      <c r="W5750" s="45" t="s">
        <v>3444</v>
      </c>
      <c r="X5750" s="45" t="s">
        <v>22667</v>
      </c>
      <c r="Y5750" s="117">
        <v>114612.96</v>
      </c>
      <c r="Z5750" s="117" t="s">
        <v>22641</v>
      </c>
      <c r="AA5750" s="45" t="s">
        <v>22510</v>
      </c>
    </row>
    <row r="5751" spans="1:27" ht="258.75">
      <c r="A5751" s="475" t="s">
        <v>31472</v>
      </c>
      <c r="B5751" s="311" t="s">
        <v>21788</v>
      </c>
      <c r="C5751" s="45" t="s">
        <v>21789</v>
      </c>
      <c r="D5751" s="45" t="s">
        <v>830</v>
      </c>
      <c r="E5751" s="276" t="s">
        <v>22640</v>
      </c>
      <c r="F5751" s="433" t="s">
        <v>3456</v>
      </c>
      <c r="G5751" s="45" t="s">
        <v>3444</v>
      </c>
      <c r="H5751" s="433"/>
      <c r="I5751" s="45" t="s">
        <v>6321</v>
      </c>
      <c r="J5751" s="280">
        <v>1</v>
      </c>
      <c r="K5751" s="280">
        <v>1</v>
      </c>
      <c r="L5751" s="529">
        <v>0</v>
      </c>
      <c r="M5751" s="117">
        <v>19105.8</v>
      </c>
      <c r="N5751" s="117">
        <v>19105.8</v>
      </c>
      <c r="O5751" s="117">
        <f t="shared" si="218"/>
        <v>0</v>
      </c>
      <c r="P5751" s="461">
        <f t="shared" si="219"/>
        <v>0</v>
      </c>
      <c r="Q5751" s="117" t="s">
        <v>22654</v>
      </c>
      <c r="R5751" s="45" t="s">
        <v>11003</v>
      </c>
      <c r="S5751" s="117" t="s">
        <v>22655</v>
      </c>
      <c r="T5751" s="117"/>
      <c r="U5751" s="117"/>
      <c r="V5751" s="45" t="s">
        <v>3444</v>
      </c>
      <c r="W5751" s="45" t="s">
        <v>3444</v>
      </c>
      <c r="X5751" s="45" t="s">
        <v>22668</v>
      </c>
      <c r="Y5751" s="117">
        <v>19105.8</v>
      </c>
      <c r="Z5751" s="117" t="s">
        <v>22654</v>
      </c>
      <c r="AA5751" s="45" t="s">
        <v>11003</v>
      </c>
    </row>
    <row r="5752" spans="1:27" ht="258.75">
      <c r="A5752" s="475" t="s">
        <v>31473</v>
      </c>
      <c r="B5752" s="311" t="s">
        <v>21788</v>
      </c>
      <c r="C5752" s="45" t="s">
        <v>21789</v>
      </c>
      <c r="D5752" s="45" t="s">
        <v>830</v>
      </c>
      <c r="E5752" s="276" t="s">
        <v>22640</v>
      </c>
      <c r="F5752" s="433" t="s">
        <v>641</v>
      </c>
      <c r="G5752" s="45" t="s">
        <v>3444</v>
      </c>
      <c r="H5752" s="433"/>
      <c r="I5752" s="45" t="s">
        <v>6321</v>
      </c>
      <c r="J5752" s="280">
        <v>1</v>
      </c>
      <c r="K5752" s="280">
        <v>1</v>
      </c>
      <c r="L5752" s="529">
        <v>0</v>
      </c>
      <c r="M5752" s="117">
        <v>88871.16</v>
      </c>
      <c r="N5752" s="117">
        <v>88871.16</v>
      </c>
      <c r="O5752" s="117">
        <f t="shared" si="218"/>
        <v>0</v>
      </c>
      <c r="P5752" s="461">
        <f t="shared" si="219"/>
        <v>0</v>
      </c>
      <c r="Q5752" s="117" t="s">
        <v>22647</v>
      </c>
      <c r="R5752" s="45" t="s">
        <v>22522</v>
      </c>
      <c r="S5752" s="117" t="s">
        <v>22648</v>
      </c>
      <c r="T5752" s="117"/>
      <c r="U5752" s="117"/>
      <c r="V5752" s="45" t="s">
        <v>3358</v>
      </c>
      <c r="W5752" s="45" t="s">
        <v>3444</v>
      </c>
      <c r="X5752" s="45" t="s">
        <v>22669</v>
      </c>
      <c r="Y5752" s="117">
        <v>88871.16</v>
      </c>
      <c r="Z5752" s="117" t="s">
        <v>22647</v>
      </c>
      <c r="AA5752" s="45" t="s">
        <v>22522</v>
      </c>
    </row>
    <row r="5753" spans="1:27" ht="258.75">
      <c r="A5753" s="475" t="s">
        <v>31474</v>
      </c>
      <c r="B5753" s="311" t="s">
        <v>21788</v>
      </c>
      <c r="C5753" s="45" t="s">
        <v>21789</v>
      </c>
      <c r="D5753" s="45" t="s">
        <v>830</v>
      </c>
      <c r="E5753" s="276" t="s">
        <v>22640</v>
      </c>
      <c r="F5753" s="433" t="s">
        <v>641</v>
      </c>
      <c r="G5753" s="45" t="s">
        <v>3444</v>
      </c>
      <c r="H5753" s="433"/>
      <c r="I5753" s="45" t="s">
        <v>6321</v>
      </c>
      <c r="J5753" s="280">
        <v>1</v>
      </c>
      <c r="K5753" s="280">
        <v>1</v>
      </c>
      <c r="L5753" s="529">
        <v>0</v>
      </c>
      <c r="M5753" s="117">
        <v>13520.33</v>
      </c>
      <c r="N5753" s="117">
        <v>13520.33</v>
      </c>
      <c r="O5753" s="117">
        <f t="shared" si="218"/>
        <v>0</v>
      </c>
      <c r="P5753" s="461">
        <f t="shared" si="219"/>
        <v>0</v>
      </c>
      <c r="Q5753" s="117" t="s">
        <v>22658</v>
      </c>
      <c r="R5753" s="45" t="s">
        <v>22542</v>
      </c>
      <c r="S5753" s="117" t="s">
        <v>22659</v>
      </c>
      <c r="T5753" s="117"/>
      <c r="U5753" s="117"/>
      <c r="V5753" s="45" t="s">
        <v>3358</v>
      </c>
      <c r="W5753" s="45" t="s">
        <v>3444</v>
      </c>
      <c r="X5753" s="45"/>
      <c r="Y5753" s="117">
        <v>13520.33</v>
      </c>
      <c r="Z5753" s="117" t="s">
        <v>22658</v>
      </c>
      <c r="AA5753" s="45" t="s">
        <v>22542</v>
      </c>
    </row>
    <row r="5754" spans="1:27" ht="258.75">
      <c r="A5754" s="475" t="s">
        <v>31475</v>
      </c>
      <c r="B5754" s="311" t="s">
        <v>21788</v>
      </c>
      <c r="C5754" s="45" t="s">
        <v>21789</v>
      </c>
      <c r="D5754" s="45" t="s">
        <v>830</v>
      </c>
      <c r="E5754" s="276" t="s">
        <v>22640</v>
      </c>
      <c r="F5754" s="433" t="s">
        <v>3459</v>
      </c>
      <c r="G5754" s="45" t="s">
        <v>22670</v>
      </c>
      <c r="H5754" s="433"/>
      <c r="I5754" s="45" t="s">
        <v>6321</v>
      </c>
      <c r="J5754" s="280">
        <v>1</v>
      </c>
      <c r="K5754" s="280">
        <v>1</v>
      </c>
      <c r="L5754" s="529">
        <v>0</v>
      </c>
      <c r="M5754" s="117">
        <v>99720.78</v>
      </c>
      <c r="N5754" s="117">
        <v>99720.78</v>
      </c>
      <c r="O5754" s="117">
        <f t="shared" si="218"/>
        <v>0</v>
      </c>
      <c r="P5754" s="461">
        <f t="shared" si="219"/>
        <v>0</v>
      </c>
      <c r="Q5754" s="117" t="s">
        <v>22644</v>
      </c>
      <c r="R5754" s="45" t="s">
        <v>22517</v>
      </c>
      <c r="S5754" s="117" t="s">
        <v>22645</v>
      </c>
      <c r="T5754" s="117"/>
      <c r="U5754" s="117"/>
      <c r="V5754" s="45" t="s">
        <v>22670</v>
      </c>
      <c r="W5754" s="45" t="s">
        <v>22670</v>
      </c>
      <c r="X5754" s="45"/>
      <c r="Y5754" s="117">
        <v>99720.78</v>
      </c>
      <c r="Z5754" s="117" t="s">
        <v>22644</v>
      </c>
      <c r="AA5754" s="45" t="s">
        <v>22517</v>
      </c>
    </row>
    <row r="5755" spans="1:27" ht="78.75">
      <c r="A5755" s="475" t="s">
        <v>31476</v>
      </c>
      <c r="B5755" s="311" t="s">
        <v>21788</v>
      </c>
      <c r="C5755" s="45" t="s">
        <v>22671</v>
      </c>
      <c r="D5755" s="45" t="s">
        <v>272</v>
      </c>
      <c r="E5755" s="45" t="s">
        <v>22672</v>
      </c>
      <c r="F5755" s="45" t="s">
        <v>22673</v>
      </c>
      <c r="G5755" s="45" t="s">
        <v>22674</v>
      </c>
      <c r="H5755" s="45" t="s">
        <v>22675</v>
      </c>
      <c r="I5755" s="45" t="s">
        <v>22676</v>
      </c>
      <c r="J5755" s="280">
        <v>1</v>
      </c>
      <c r="K5755" s="280">
        <v>1</v>
      </c>
      <c r="L5755" s="280">
        <f>J5755-K5755</f>
        <v>0</v>
      </c>
      <c r="M5755" s="117">
        <v>3570000</v>
      </c>
      <c r="N5755" s="117">
        <v>3360000</v>
      </c>
      <c r="O5755" s="117">
        <f t="shared" si="218"/>
        <v>210000</v>
      </c>
      <c r="P5755" s="461">
        <f t="shared" si="219"/>
        <v>5.8823529411764705E-2</v>
      </c>
      <c r="Q5755" s="117" t="s">
        <v>22677</v>
      </c>
      <c r="R5755" s="45" t="s">
        <v>22576</v>
      </c>
      <c r="S5755" s="117" t="s">
        <v>22678</v>
      </c>
      <c r="T5755" s="45" t="s">
        <v>22679</v>
      </c>
      <c r="U5755" s="117"/>
      <c r="V5755" s="45" t="s">
        <v>21795</v>
      </c>
      <c r="W5755" s="45" t="s">
        <v>21908</v>
      </c>
      <c r="X5755" s="45" t="s">
        <v>22680</v>
      </c>
      <c r="Y5755" s="117">
        <v>3360000</v>
      </c>
      <c r="Z5755" s="117" t="s">
        <v>22677</v>
      </c>
      <c r="AA5755" s="45" t="s">
        <v>15135</v>
      </c>
    </row>
    <row r="5756" spans="1:27" ht="78.75">
      <c r="A5756" s="475" t="s">
        <v>31477</v>
      </c>
      <c r="B5756" s="311" t="s">
        <v>21788</v>
      </c>
      <c r="C5756" s="45" t="s">
        <v>22681</v>
      </c>
      <c r="D5756" s="45" t="s">
        <v>272</v>
      </c>
      <c r="E5756" s="45" t="s">
        <v>22672</v>
      </c>
      <c r="F5756" s="45" t="s">
        <v>22673</v>
      </c>
      <c r="G5756" s="45" t="s">
        <v>22674</v>
      </c>
      <c r="H5756" s="45" t="s">
        <v>22675</v>
      </c>
      <c r="I5756" s="45" t="s">
        <v>22676</v>
      </c>
      <c r="J5756" s="280">
        <v>1</v>
      </c>
      <c r="K5756" s="280">
        <v>1</v>
      </c>
      <c r="L5756" s="280">
        <f t="shared" ref="L5756:L5811" si="220">J5756-K5756</f>
        <v>0</v>
      </c>
      <c r="M5756" s="117">
        <v>2534000</v>
      </c>
      <c r="N5756" s="117">
        <v>2534000</v>
      </c>
      <c r="O5756" s="117">
        <f t="shared" si="218"/>
        <v>0</v>
      </c>
      <c r="P5756" s="461">
        <f t="shared" si="219"/>
        <v>0</v>
      </c>
      <c r="Q5756" s="117" t="s">
        <v>22682</v>
      </c>
      <c r="R5756" s="45" t="s">
        <v>22576</v>
      </c>
      <c r="S5756" s="117" t="s">
        <v>22683</v>
      </c>
      <c r="T5756" s="45" t="s">
        <v>22679</v>
      </c>
      <c r="U5756" s="117"/>
      <c r="V5756" s="45" t="s">
        <v>21795</v>
      </c>
      <c r="W5756" s="45" t="s">
        <v>21908</v>
      </c>
      <c r="X5756" s="45" t="s">
        <v>22684</v>
      </c>
      <c r="Y5756" s="117">
        <v>2534000</v>
      </c>
      <c r="Z5756" s="117" t="s">
        <v>22682</v>
      </c>
      <c r="AA5756" s="45" t="s">
        <v>17377</v>
      </c>
    </row>
    <row r="5757" spans="1:27" ht="67.5">
      <c r="A5757" s="475" t="s">
        <v>31478</v>
      </c>
      <c r="B5757" s="311" t="s">
        <v>21788</v>
      </c>
      <c r="C5757" s="45" t="s">
        <v>21789</v>
      </c>
      <c r="D5757" s="45" t="s">
        <v>272</v>
      </c>
      <c r="E5757" s="118" t="s">
        <v>22685</v>
      </c>
      <c r="F5757" s="45" t="s">
        <v>21807</v>
      </c>
      <c r="G5757" s="45" t="s">
        <v>22686</v>
      </c>
      <c r="H5757" s="45" t="s">
        <v>22687</v>
      </c>
      <c r="I5757" s="45" t="s">
        <v>22688</v>
      </c>
      <c r="J5757" s="280">
        <v>1</v>
      </c>
      <c r="K5757" s="280">
        <v>1</v>
      </c>
      <c r="L5757" s="280">
        <f t="shared" si="220"/>
        <v>0</v>
      </c>
      <c r="M5757" s="117">
        <v>3665319.91</v>
      </c>
      <c r="N5757" s="117">
        <v>3665319.91</v>
      </c>
      <c r="O5757" s="117">
        <f t="shared" si="218"/>
        <v>0</v>
      </c>
      <c r="P5757" s="118">
        <f>O5757*100/M5757</f>
        <v>0</v>
      </c>
      <c r="Q5757" s="118" t="s">
        <v>20810</v>
      </c>
      <c r="R5757" s="45" t="s">
        <v>17803</v>
      </c>
      <c r="S5757" s="118" t="s">
        <v>22689</v>
      </c>
      <c r="T5757" s="45" t="s">
        <v>21808</v>
      </c>
      <c r="U5757" s="45"/>
      <c r="V5757" s="45" t="s">
        <v>21803</v>
      </c>
      <c r="W5757" s="45" t="s">
        <v>22690</v>
      </c>
      <c r="X5757" s="45" t="s">
        <v>22691</v>
      </c>
      <c r="Y5757" s="117">
        <v>3665319.91</v>
      </c>
      <c r="Z5757" s="118" t="s">
        <v>20810</v>
      </c>
      <c r="AA5757" s="45" t="s">
        <v>17545</v>
      </c>
    </row>
    <row r="5758" spans="1:27" ht="67.5">
      <c r="A5758" s="475" t="s">
        <v>31479</v>
      </c>
      <c r="B5758" s="311" t="s">
        <v>21788</v>
      </c>
      <c r="C5758" s="45" t="s">
        <v>21789</v>
      </c>
      <c r="D5758" s="45" t="s">
        <v>272</v>
      </c>
      <c r="E5758" s="118" t="s">
        <v>22692</v>
      </c>
      <c r="F5758" s="45" t="s">
        <v>21807</v>
      </c>
      <c r="G5758" s="45" t="s">
        <v>22693</v>
      </c>
      <c r="H5758" s="45" t="s">
        <v>22694</v>
      </c>
      <c r="I5758" s="45" t="s">
        <v>22695</v>
      </c>
      <c r="J5758" s="280">
        <v>1</v>
      </c>
      <c r="K5758" s="280">
        <v>1</v>
      </c>
      <c r="L5758" s="280">
        <f t="shared" si="220"/>
        <v>0</v>
      </c>
      <c r="M5758" s="117">
        <v>4617952.8</v>
      </c>
      <c r="N5758" s="117">
        <v>4617952.8</v>
      </c>
      <c r="O5758" s="117">
        <f t="shared" si="218"/>
        <v>0</v>
      </c>
      <c r="P5758" s="118">
        <f>O5758*100/M5758</f>
        <v>0</v>
      </c>
      <c r="Q5758" s="118" t="s">
        <v>20810</v>
      </c>
      <c r="R5758" s="45" t="s">
        <v>17803</v>
      </c>
      <c r="S5758" s="118" t="s">
        <v>22689</v>
      </c>
      <c r="T5758" s="45" t="s">
        <v>22617</v>
      </c>
      <c r="U5758" s="45"/>
      <c r="V5758" s="45" t="s">
        <v>21803</v>
      </c>
      <c r="W5758" s="45" t="s">
        <v>22690</v>
      </c>
      <c r="X5758" s="45" t="s">
        <v>22696</v>
      </c>
      <c r="Y5758" s="117">
        <v>4617952.8</v>
      </c>
      <c r="Z5758" s="118" t="s">
        <v>20810</v>
      </c>
      <c r="AA5758" s="45" t="s">
        <v>446</v>
      </c>
    </row>
    <row r="5759" spans="1:27" ht="90">
      <c r="A5759" s="475" t="s">
        <v>31480</v>
      </c>
      <c r="B5759" s="311" t="s">
        <v>21788</v>
      </c>
      <c r="C5759" s="45" t="s">
        <v>21789</v>
      </c>
      <c r="D5759" s="45" t="s">
        <v>272</v>
      </c>
      <c r="E5759" s="45" t="s">
        <v>22697</v>
      </c>
      <c r="F5759" s="45" t="s">
        <v>22698</v>
      </c>
      <c r="G5759" s="45" t="s">
        <v>21799</v>
      </c>
      <c r="H5759" s="45" t="s">
        <v>22699</v>
      </c>
      <c r="I5759" s="45" t="s">
        <v>22700</v>
      </c>
      <c r="J5759" s="280">
        <v>1</v>
      </c>
      <c r="K5759" s="280">
        <v>1</v>
      </c>
      <c r="L5759" s="280">
        <f t="shared" si="220"/>
        <v>0</v>
      </c>
      <c r="M5759" s="117">
        <v>458560.32</v>
      </c>
      <c r="N5759" s="117">
        <v>427200</v>
      </c>
      <c r="O5759" s="117">
        <f t="shared" si="218"/>
        <v>31360.320000000007</v>
      </c>
      <c r="P5759" s="461">
        <f>O5759/M5759</f>
        <v>6.8388647321251009E-2</v>
      </c>
      <c r="Q5759" s="117" t="s">
        <v>19509</v>
      </c>
      <c r="R5759" s="45" t="s">
        <v>20768</v>
      </c>
      <c r="S5759" s="117" t="s">
        <v>22701</v>
      </c>
      <c r="T5759" s="45" t="s">
        <v>22679</v>
      </c>
      <c r="U5759" s="117"/>
      <c r="V5759" s="45" t="s">
        <v>21820</v>
      </c>
      <c r="W5759" s="45" t="s">
        <v>21820</v>
      </c>
      <c r="X5759" s="45" t="s">
        <v>22702</v>
      </c>
      <c r="Y5759" s="117">
        <v>427200</v>
      </c>
      <c r="Z5759" s="117" t="s">
        <v>19509</v>
      </c>
      <c r="AA5759" s="45" t="s">
        <v>15831</v>
      </c>
    </row>
    <row r="5760" spans="1:27" ht="56.25">
      <c r="A5760" s="475" t="s">
        <v>31481</v>
      </c>
      <c r="B5760" s="311" t="s">
        <v>21788</v>
      </c>
      <c r="C5760" s="45" t="s">
        <v>21789</v>
      </c>
      <c r="D5760" s="45" t="s">
        <v>272</v>
      </c>
      <c r="E5760" s="45" t="s">
        <v>22703</v>
      </c>
      <c r="F5760" s="45" t="s">
        <v>21807</v>
      </c>
      <c r="G5760" s="45" t="s">
        <v>22704</v>
      </c>
      <c r="H5760" s="45" t="s">
        <v>22705</v>
      </c>
      <c r="I5760" s="45" t="s">
        <v>22706</v>
      </c>
      <c r="J5760" s="280">
        <v>1</v>
      </c>
      <c r="K5760" s="280">
        <v>1</v>
      </c>
      <c r="L5760" s="280">
        <f>J5760-K5760</f>
        <v>0</v>
      </c>
      <c r="M5760" s="117">
        <v>8116666.6699999999</v>
      </c>
      <c r="N5760" s="117">
        <v>8116666.6699999999</v>
      </c>
      <c r="O5760" s="117">
        <f t="shared" si="218"/>
        <v>0</v>
      </c>
      <c r="P5760" s="461">
        <f>O5760/M5760</f>
        <v>0</v>
      </c>
      <c r="Q5760" s="117" t="s">
        <v>20251</v>
      </c>
      <c r="R5760" s="45" t="s">
        <v>22614</v>
      </c>
      <c r="S5760" s="117" t="s">
        <v>22707</v>
      </c>
      <c r="T5760" s="45" t="s">
        <v>21820</v>
      </c>
      <c r="U5760" s="117"/>
      <c r="V5760" s="45" t="s">
        <v>21872</v>
      </c>
      <c r="W5760" s="45" t="s">
        <v>21804</v>
      </c>
      <c r="X5760" s="45" t="s">
        <v>22708</v>
      </c>
      <c r="Y5760" s="117">
        <v>8116666.6699999999</v>
      </c>
      <c r="Z5760" s="117" t="s">
        <v>20251</v>
      </c>
      <c r="AA5760" s="45" t="s">
        <v>2987</v>
      </c>
    </row>
    <row r="5761" spans="1:27" ht="78.75">
      <c r="A5761" s="475" t="s">
        <v>31482</v>
      </c>
      <c r="B5761" s="311" t="s">
        <v>21788</v>
      </c>
      <c r="C5761" s="45" t="s">
        <v>21789</v>
      </c>
      <c r="D5761" s="45" t="s">
        <v>272</v>
      </c>
      <c r="E5761" s="45" t="s">
        <v>22709</v>
      </c>
      <c r="F5761" s="45" t="s">
        <v>22616</v>
      </c>
      <c r="G5761" s="45" t="s">
        <v>22679</v>
      </c>
      <c r="H5761" s="45" t="s">
        <v>22710</v>
      </c>
      <c r="I5761" s="45" t="s">
        <v>22711</v>
      </c>
      <c r="J5761" s="280">
        <v>1</v>
      </c>
      <c r="K5761" s="280">
        <v>1</v>
      </c>
      <c r="L5761" s="280">
        <f>J5761-K5761</f>
        <v>0</v>
      </c>
      <c r="M5761" s="117">
        <v>6376224.2000000002</v>
      </c>
      <c r="N5761" s="117">
        <v>6376224.2000000002</v>
      </c>
      <c r="O5761" s="117">
        <f t="shared" si="218"/>
        <v>0</v>
      </c>
      <c r="P5761" s="461">
        <f>O5761/M5761</f>
        <v>0</v>
      </c>
      <c r="Q5761" s="117" t="s">
        <v>20251</v>
      </c>
      <c r="R5761" s="45" t="s">
        <v>22614</v>
      </c>
      <c r="S5761" s="117" t="s">
        <v>22707</v>
      </c>
      <c r="T5761" s="45" t="s">
        <v>22690</v>
      </c>
      <c r="U5761" s="117"/>
      <c r="V5761" s="45" t="s">
        <v>21795</v>
      </c>
      <c r="W5761" s="45" t="s">
        <v>22653</v>
      </c>
      <c r="X5761" s="45" t="s">
        <v>22712</v>
      </c>
      <c r="Y5761" s="117">
        <v>6376224.2000000002</v>
      </c>
      <c r="Z5761" s="117" t="s">
        <v>20251</v>
      </c>
      <c r="AA5761" s="45" t="s">
        <v>2987</v>
      </c>
    </row>
    <row r="5762" spans="1:27" ht="146.25">
      <c r="A5762" s="475" t="s">
        <v>31483</v>
      </c>
      <c r="B5762" s="311" t="s">
        <v>21788</v>
      </c>
      <c r="C5762" s="45" t="s">
        <v>21789</v>
      </c>
      <c r="D5762" s="45" t="s">
        <v>272</v>
      </c>
      <c r="E5762" s="118" t="s">
        <v>22713</v>
      </c>
      <c r="F5762" s="45" t="s">
        <v>22714</v>
      </c>
      <c r="G5762" s="45" t="s">
        <v>21819</v>
      </c>
      <c r="H5762" s="45" t="s">
        <v>22715</v>
      </c>
      <c r="I5762" s="45" t="s">
        <v>22716</v>
      </c>
      <c r="J5762" s="280">
        <v>2</v>
      </c>
      <c r="K5762" s="280">
        <v>1</v>
      </c>
      <c r="L5762" s="280">
        <f>J5762-K5762</f>
        <v>1</v>
      </c>
      <c r="M5762" s="117">
        <v>231213.8</v>
      </c>
      <c r="N5762" s="117">
        <v>212640.8</v>
      </c>
      <c r="O5762" s="117">
        <f t="shared" si="218"/>
        <v>18573</v>
      </c>
      <c r="P5762" s="275">
        <f>O5762*100/M5762</f>
        <v>8.0328250303398843</v>
      </c>
      <c r="Q5762" s="118" t="s">
        <v>20291</v>
      </c>
      <c r="R5762" s="45" t="s">
        <v>22622</v>
      </c>
      <c r="S5762" s="118" t="s">
        <v>22717</v>
      </c>
      <c r="T5762" s="45" t="s">
        <v>21820</v>
      </c>
      <c r="U5762" s="45"/>
      <c r="V5762" s="45" t="s">
        <v>21804</v>
      </c>
      <c r="W5762" s="45" t="s">
        <v>21804</v>
      </c>
      <c r="X5762" s="45" t="s">
        <v>22718</v>
      </c>
      <c r="Y5762" s="117">
        <v>212640.8</v>
      </c>
      <c r="Z5762" s="118" t="s">
        <v>20291</v>
      </c>
      <c r="AA5762" s="45" t="s">
        <v>2987</v>
      </c>
    </row>
    <row r="5763" spans="1:27" ht="146.25">
      <c r="A5763" s="475" t="s">
        <v>31484</v>
      </c>
      <c r="B5763" s="311" t="s">
        <v>21788</v>
      </c>
      <c r="C5763" s="45" t="s">
        <v>21789</v>
      </c>
      <c r="D5763" s="45" t="s">
        <v>272</v>
      </c>
      <c r="E5763" s="118" t="s">
        <v>22719</v>
      </c>
      <c r="F5763" s="45" t="s">
        <v>22714</v>
      </c>
      <c r="G5763" s="45" t="s">
        <v>21819</v>
      </c>
      <c r="H5763" s="45" t="s">
        <v>22720</v>
      </c>
      <c r="I5763" s="45" t="s">
        <v>22721</v>
      </c>
      <c r="J5763" s="280">
        <v>2</v>
      </c>
      <c r="K5763" s="280">
        <v>1</v>
      </c>
      <c r="L5763" s="280">
        <f>J5763-K5763</f>
        <v>1</v>
      </c>
      <c r="M5763" s="117">
        <v>395989.2</v>
      </c>
      <c r="N5763" s="117">
        <v>374775</v>
      </c>
      <c r="O5763" s="117">
        <f t="shared" si="218"/>
        <v>21214.200000000012</v>
      </c>
      <c r="P5763" s="275">
        <f>O5763*100/M5763</f>
        <v>5.3572673194117435</v>
      </c>
      <c r="Q5763" s="118" t="s">
        <v>20291</v>
      </c>
      <c r="R5763" s="45" t="s">
        <v>22622</v>
      </c>
      <c r="S5763" s="118" t="s">
        <v>22717</v>
      </c>
      <c r="T5763" s="45" t="s">
        <v>21820</v>
      </c>
      <c r="U5763" s="45"/>
      <c r="V5763" s="45" t="s">
        <v>21804</v>
      </c>
      <c r="W5763" s="45" t="s">
        <v>21804</v>
      </c>
      <c r="X5763" s="45" t="s">
        <v>22722</v>
      </c>
      <c r="Y5763" s="117">
        <v>374775</v>
      </c>
      <c r="Z5763" s="118" t="s">
        <v>20291</v>
      </c>
      <c r="AA5763" s="45" t="s">
        <v>15372</v>
      </c>
    </row>
    <row r="5764" spans="1:27" ht="146.25">
      <c r="A5764" s="475" t="s">
        <v>31485</v>
      </c>
      <c r="B5764" s="311" t="s">
        <v>21788</v>
      </c>
      <c r="C5764" s="45" t="s">
        <v>21789</v>
      </c>
      <c r="D5764" s="45" t="s">
        <v>272</v>
      </c>
      <c r="E5764" s="118" t="s">
        <v>22723</v>
      </c>
      <c r="F5764" s="45" t="s">
        <v>22714</v>
      </c>
      <c r="G5764" s="45" t="s">
        <v>21819</v>
      </c>
      <c r="H5764" s="45" t="s">
        <v>22724</v>
      </c>
      <c r="I5764" s="45" t="s">
        <v>22725</v>
      </c>
      <c r="J5764" s="280">
        <v>2</v>
      </c>
      <c r="K5764" s="280">
        <v>1</v>
      </c>
      <c r="L5764" s="280">
        <f>J5764-K5764</f>
        <v>1</v>
      </c>
      <c r="M5764" s="117">
        <v>748312</v>
      </c>
      <c r="N5764" s="117">
        <v>728815.5</v>
      </c>
      <c r="O5764" s="117">
        <f t="shared" si="218"/>
        <v>19496.5</v>
      </c>
      <c r="P5764" s="275">
        <f>O5764*100/M5764</f>
        <v>2.6053972139963011</v>
      </c>
      <c r="Q5764" s="118" t="s">
        <v>20291</v>
      </c>
      <c r="R5764" s="45" t="s">
        <v>22622</v>
      </c>
      <c r="S5764" s="118" t="s">
        <v>22717</v>
      </c>
      <c r="T5764" s="45" t="s">
        <v>21820</v>
      </c>
      <c r="U5764" s="45"/>
      <c r="V5764" s="45" t="s">
        <v>21804</v>
      </c>
      <c r="W5764" s="45" t="s">
        <v>21795</v>
      </c>
      <c r="X5764" s="45" t="s">
        <v>22726</v>
      </c>
      <c r="Y5764" s="117">
        <v>728815.5</v>
      </c>
      <c r="Z5764" s="118" t="s">
        <v>20291</v>
      </c>
      <c r="AA5764" s="45" t="s">
        <v>22727</v>
      </c>
    </row>
    <row r="5765" spans="1:27" ht="56.25">
      <c r="A5765" s="475" t="s">
        <v>31486</v>
      </c>
      <c r="B5765" s="311" t="s">
        <v>21788</v>
      </c>
      <c r="C5765" s="45" t="s">
        <v>21789</v>
      </c>
      <c r="D5765" s="45" t="s">
        <v>272</v>
      </c>
      <c r="E5765" s="118" t="s">
        <v>22728</v>
      </c>
      <c r="F5765" s="45" t="s">
        <v>22673</v>
      </c>
      <c r="G5765" s="45" t="s">
        <v>22616</v>
      </c>
      <c r="H5765" s="45" t="s">
        <v>22729</v>
      </c>
      <c r="I5765" s="45" t="s">
        <v>14061</v>
      </c>
      <c r="J5765" s="118">
        <v>1</v>
      </c>
      <c r="K5765" s="118">
        <v>1</v>
      </c>
      <c r="L5765" s="118">
        <v>0</v>
      </c>
      <c r="M5765" s="117">
        <v>14823.04</v>
      </c>
      <c r="N5765" s="117">
        <v>14823.04</v>
      </c>
      <c r="O5765" s="117">
        <f t="shared" si="218"/>
        <v>0</v>
      </c>
      <c r="P5765" s="118">
        <f>O5765*100/M5765</f>
        <v>0</v>
      </c>
      <c r="Q5765" s="117" t="s">
        <v>20730</v>
      </c>
      <c r="R5765" s="45" t="s">
        <v>15416</v>
      </c>
      <c r="S5765" s="117" t="s">
        <v>21826</v>
      </c>
      <c r="T5765" s="45" t="s">
        <v>22679</v>
      </c>
      <c r="U5765" s="45"/>
      <c r="V5765" s="45" t="s">
        <v>21820</v>
      </c>
      <c r="W5765" s="45" t="s">
        <v>21803</v>
      </c>
      <c r="X5765" s="45" t="s">
        <v>22730</v>
      </c>
      <c r="Y5765" s="117">
        <v>10259.040000000001</v>
      </c>
      <c r="Z5765" s="117" t="s">
        <v>20730</v>
      </c>
      <c r="AA5765" s="45" t="s">
        <v>17803</v>
      </c>
    </row>
    <row r="5766" spans="1:27" ht="123.75">
      <c r="A5766" s="475" t="s">
        <v>31487</v>
      </c>
      <c r="B5766" s="311" t="s">
        <v>21788</v>
      </c>
      <c r="C5766" s="45" t="s">
        <v>21789</v>
      </c>
      <c r="D5766" s="45" t="s">
        <v>272</v>
      </c>
      <c r="E5766" s="45" t="s">
        <v>22731</v>
      </c>
      <c r="F5766" s="45" t="s">
        <v>22714</v>
      </c>
      <c r="G5766" s="45" t="s">
        <v>21819</v>
      </c>
      <c r="H5766" s="45" t="s">
        <v>22732</v>
      </c>
      <c r="I5766" s="45" t="s">
        <v>22733</v>
      </c>
      <c r="J5766" s="529">
        <v>1</v>
      </c>
      <c r="K5766" s="529">
        <v>1</v>
      </c>
      <c r="L5766" s="45">
        <f t="shared" si="220"/>
        <v>0</v>
      </c>
      <c r="M5766" s="117">
        <v>319680</v>
      </c>
      <c r="N5766" s="117">
        <v>318000</v>
      </c>
      <c r="O5766" s="117">
        <f>M5766-N5766</f>
        <v>1680</v>
      </c>
      <c r="P5766" s="461">
        <f t="shared" si="219"/>
        <v>5.2552552552552556E-3</v>
      </c>
      <c r="Q5766" s="117" t="s">
        <v>22734</v>
      </c>
      <c r="R5766" s="45" t="s">
        <v>22735</v>
      </c>
      <c r="S5766" s="117" t="s">
        <v>22736</v>
      </c>
      <c r="T5766" s="45" t="s">
        <v>21791</v>
      </c>
      <c r="U5766" s="117"/>
      <c r="V5766" s="45" t="s">
        <v>21803</v>
      </c>
      <c r="W5766" s="45" t="s">
        <v>21792</v>
      </c>
      <c r="X5766" s="45" t="s">
        <v>22737</v>
      </c>
      <c r="Y5766" s="117">
        <v>318000</v>
      </c>
      <c r="Z5766" s="117" t="s">
        <v>22734</v>
      </c>
      <c r="AA5766" s="45" t="s">
        <v>15416</v>
      </c>
    </row>
    <row r="5767" spans="1:27" ht="90">
      <c r="A5767" s="475" t="s">
        <v>31488</v>
      </c>
      <c r="B5767" s="311" t="s">
        <v>21788</v>
      </c>
      <c r="C5767" s="45" t="s">
        <v>21789</v>
      </c>
      <c r="D5767" s="45" t="s">
        <v>272</v>
      </c>
      <c r="E5767" s="45" t="s">
        <v>22738</v>
      </c>
      <c r="F5767" s="45" t="s">
        <v>22714</v>
      </c>
      <c r="G5767" s="45" t="s">
        <v>21839</v>
      </c>
      <c r="H5767" s="45" t="s">
        <v>22739</v>
      </c>
      <c r="I5767" s="45" t="s">
        <v>22740</v>
      </c>
      <c r="J5767" s="529">
        <v>1</v>
      </c>
      <c r="K5767" s="529">
        <v>1</v>
      </c>
      <c r="L5767" s="45">
        <f t="shared" si="220"/>
        <v>0</v>
      </c>
      <c r="M5767" s="117">
        <v>239997.5</v>
      </c>
      <c r="N5767" s="117">
        <v>239000</v>
      </c>
      <c r="O5767" s="117">
        <f>M5767-N5767</f>
        <v>997.5</v>
      </c>
      <c r="P5767" s="461">
        <f t="shared" si="219"/>
        <v>4.15629329472182E-3</v>
      </c>
      <c r="Q5767" s="117" t="s">
        <v>22741</v>
      </c>
      <c r="R5767" s="45" t="s">
        <v>22635</v>
      </c>
      <c r="S5767" s="117" t="s">
        <v>22742</v>
      </c>
      <c r="T5767" s="45" t="s">
        <v>21808</v>
      </c>
      <c r="U5767" s="117"/>
      <c r="V5767" s="45" t="s">
        <v>21792</v>
      </c>
      <c r="W5767" s="45" t="s">
        <v>22690</v>
      </c>
      <c r="X5767" s="45" t="s">
        <v>22743</v>
      </c>
      <c r="Y5767" s="117">
        <v>239000</v>
      </c>
      <c r="Z5767" s="117" t="s">
        <v>22741</v>
      </c>
      <c r="AA5767" s="45" t="s">
        <v>17347</v>
      </c>
    </row>
    <row r="5768" spans="1:27" ht="45">
      <c r="A5768" s="475" t="s">
        <v>31489</v>
      </c>
      <c r="B5768" s="311" t="s">
        <v>21788</v>
      </c>
      <c r="C5768" s="45" t="s">
        <v>22744</v>
      </c>
      <c r="D5768" s="45" t="s">
        <v>272</v>
      </c>
      <c r="E5768" s="45" t="s">
        <v>22745</v>
      </c>
      <c r="F5768" s="45" t="s">
        <v>22746</v>
      </c>
      <c r="G5768" s="45" t="s">
        <v>22747</v>
      </c>
      <c r="H5768" s="45" t="s">
        <v>22748</v>
      </c>
      <c r="I5768" s="45" t="s">
        <v>22749</v>
      </c>
      <c r="J5768" s="280">
        <v>1</v>
      </c>
      <c r="K5768" s="280">
        <v>1</v>
      </c>
      <c r="L5768" s="280">
        <f t="shared" si="220"/>
        <v>0</v>
      </c>
      <c r="M5768" s="117">
        <v>135624</v>
      </c>
      <c r="N5768" s="117">
        <v>135432</v>
      </c>
      <c r="O5768" s="117">
        <f t="shared" si="218"/>
        <v>192</v>
      </c>
      <c r="P5768" s="461">
        <f t="shared" si="219"/>
        <v>1.4156786409485046E-3</v>
      </c>
      <c r="Q5768" s="117" t="s">
        <v>3021</v>
      </c>
      <c r="R5768" s="45" t="s">
        <v>2987</v>
      </c>
      <c r="S5768" s="117" t="s">
        <v>21850</v>
      </c>
      <c r="T5768" s="45" t="s">
        <v>21820</v>
      </c>
      <c r="U5768" s="117"/>
      <c r="V5768" s="45" t="s">
        <v>21872</v>
      </c>
      <c r="W5768" s="45" t="s">
        <v>21804</v>
      </c>
      <c r="X5768" s="45" t="s">
        <v>22750</v>
      </c>
      <c r="Y5768" s="117">
        <v>135432</v>
      </c>
      <c r="Z5768" s="117" t="s">
        <v>3021</v>
      </c>
      <c r="AA5768" s="45" t="s">
        <v>2987</v>
      </c>
    </row>
    <row r="5769" spans="1:27" ht="56.25">
      <c r="A5769" s="475" t="s">
        <v>31490</v>
      </c>
      <c r="B5769" s="311" t="s">
        <v>21788</v>
      </c>
      <c r="C5769" s="45" t="s">
        <v>22751</v>
      </c>
      <c r="D5769" s="45" t="s">
        <v>272</v>
      </c>
      <c r="E5769" s="45" t="s">
        <v>22752</v>
      </c>
      <c r="F5769" s="45" t="s">
        <v>21833</v>
      </c>
      <c r="G5769" s="45" t="s">
        <v>22753</v>
      </c>
      <c r="H5769" s="45" t="s">
        <v>22754</v>
      </c>
      <c r="I5769" s="45" t="s">
        <v>13320</v>
      </c>
      <c r="J5769" s="280">
        <v>1</v>
      </c>
      <c r="K5769" s="280">
        <v>1</v>
      </c>
      <c r="L5769" s="280">
        <f t="shared" si="220"/>
        <v>0</v>
      </c>
      <c r="M5769" s="117">
        <v>325152.12</v>
      </c>
      <c r="N5769" s="117">
        <v>295592.88</v>
      </c>
      <c r="O5769" s="117">
        <f t="shared" si="218"/>
        <v>29559.239999999991</v>
      </c>
      <c r="P5769" s="461">
        <f t="shared" si="219"/>
        <v>9.0908956706171842E-2</v>
      </c>
      <c r="Q5769" s="117" t="s">
        <v>13215</v>
      </c>
      <c r="R5769" s="45" t="s">
        <v>13542</v>
      </c>
      <c r="S5769" s="117" t="s">
        <v>21802</v>
      </c>
      <c r="T5769" s="45" t="s">
        <v>22747</v>
      </c>
      <c r="U5769" s="117"/>
      <c r="V5769" s="45" t="s">
        <v>21820</v>
      </c>
      <c r="W5769" s="45" t="s">
        <v>21820</v>
      </c>
      <c r="X5769" s="45" t="s">
        <v>22755</v>
      </c>
      <c r="Y5769" s="117">
        <v>295592.88</v>
      </c>
      <c r="Z5769" s="117" t="s">
        <v>13215</v>
      </c>
      <c r="AA5769" s="45" t="s">
        <v>15416</v>
      </c>
    </row>
    <row r="5770" spans="1:27" ht="56.25">
      <c r="A5770" s="475" t="s">
        <v>31491</v>
      </c>
      <c r="B5770" s="311" t="s">
        <v>21788</v>
      </c>
      <c r="C5770" s="45" t="s">
        <v>22756</v>
      </c>
      <c r="D5770" s="45" t="s">
        <v>272</v>
      </c>
      <c r="E5770" s="45" t="s">
        <v>22757</v>
      </c>
      <c r="F5770" s="45" t="s">
        <v>22698</v>
      </c>
      <c r="G5770" s="45" t="s">
        <v>22747</v>
      </c>
      <c r="H5770" s="45" t="s">
        <v>22758</v>
      </c>
      <c r="I5770" s="45" t="s">
        <v>22759</v>
      </c>
      <c r="J5770" s="280">
        <v>1</v>
      </c>
      <c r="K5770" s="280">
        <v>1</v>
      </c>
      <c r="L5770" s="280">
        <f t="shared" si="220"/>
        <v>0</v>
      </c>
      <c r="M5770" s="117">
        <v>607516.30000000005</v>
      </c>
      <c r="N5770" s="117">
        <v>607502.5</v>
      </c>
      <c r="O5770" s="117">
        <f t="shared" si="218"/>
        <v>13.800000000046566</v>
      </c>
      <c r="P5770" s="461">
        <f t="shared" si="219"/>
        <v>2.2715439898561678E-5</v>
      </c>
      <c r="Q5770" s="117" t="s">
        <v>13215</v>
      </c>
      <c r="R5770" s="45" t="s">
        <v>13542</v>
      </c>
      <c r="S5770" s="117" t="s">
        <v>21802</v>
      </c>
      <c r="T5770" s="45" t="s">
        <v>21820</v>
      </c>
      <c r="U5770" s="117"/>
      <c r="V5770" s="45" t="s">
        <v>21872</v>
      </c>
      <c r="W5770" s="45" t="s">
        <v>21804</v>
      </c>
      <c r="X5770" s="45" t="s">
        <v>22760</v>
      </c>
      <c r="Y5770" s="117">
        <v>607502.5</v>
      </c>
      <c r="Z5770" s="117" t="s">
        <v>13215</v>
      </c>
      <c r="AA5770" s="45" t="s">
        <v>2987</v>
      </c>
    </row>
    <row r="5771" spans="1:27" ht="56.25">
      <c r="A5771" s="475" t="s">
        <v>31492</v>
      </c>
      <c r="B5771" s="311" t="s">
        <v>21788</v>
      </c>
      <c r="C5771" s="45" t="s">
        <v>22761</v>
      </c>
      <c r="D5771" s="45" t="s">
        <v>272</v>
      </c>
      <c r="E5771" s="45" t="s">
        <v>22762</v>
      </c>
      <c r="F5771" s="45" t="s">
        <v>21833</v>
      </c>
      <c r="G5771" s="45" t="s">
        <v>21799</v>
      </c>
      <c r="H5771" s="45" t="s">
        <v>22763</v>
      </c>
      <c r="I5771" s="45" t="s">
        <v>22764</v>
      </c>
      <c r="J5771" s="280">
        <v>1</v>
      </c>
      <c r="K5771" s="280">
        <v>1</v>
      </c>
      <c r="L5771" s="280">
        <f t="shared" si="220"/>
        <v>0</v>
      </c>
      <c r="M5771" s="117">
        <v>997640</v>
      </c>
      <c r="N5771" s="117">
        <v>997640</v>
      </c>
      <c r="O5771" s="117">
        <f t="shared" si="218"/>
        <v>0</v>
      </c>
      <c r="P5771" s="461">
        <f t="shared" si="219"/>
        <v>0</v>
      </c>
      <c r="Q5771" s="117" t="s">
        <v>21631</v>
      </c>
      <c r="R5771" s="45" t="s">
        <v>15222</v>
      </c>
      <c r="S5771" s="117" t="s">
        <v>22765</v>
      </c>
      <c r="T5771" s="45" t="s">
        <v>22679</v>
      </c>
      <c r="U5771" s="117"/>
      <c r="V5771" s="45" t="s">
        <v>21792</v>
      </c>
      <c r="W5771" s="45" t="s">
        <v>22766</v>
      </c>
      <c r="X5771" s="45" t="s">
        <v>22767</v>
      </c>
      <c r="Y5771" s="117">
        <v>997640</v>
      </c>
      <c r="Z5771" s="117" t="s">
        <v>21631</v>
      </c>
      <c r="AA5771" s="45" t="s">
        <v>2987</v>
      </c>
    </row>
    <row r="5772" spans="1:27" ht="56.25">
      <c r="A5772" s="475" t="s">
        <v>31493</v>
      </c>
      <c r="B5772" s="311" t="s">
        <v>21788</v>
      </c>
      <c r="C5772" s="45" t="s">
        <v>22768</v>
      </c>
      <c r="D5772" s="45" t="s">
        <v>272</v>
      </c>
      <c r="E5772" s="45" t="s">
        <v>22211</v>
      </c>
      <c r="F5772" s="45" t="s">
        <v>21833</v>
      </c>
      <c r="G5772" s="45" t="s">
        <v>22616</v>
      </c>
      <c r="H5772" s="45" t="s">
        <v>22769</v>
      </c>
      <c r="I5772" s="45" t="s">
        <v>22770</v>
      </c>
      <c r="J5772" s="280">
        <v>1</v>
      </c>
      <c r="K5772" s="280">
        <v>1</v>
      </c>
      <c r="L5772" s="280">
        <f t="shared" si="220"/>
        <v>0</v>
      </c>
      <c r="M5772" s="117">
        <v>998269.9</v>
      </c>
      <c r="N5772" s="117">
        <v>965167.5</v>
      </c>
      <c r="O5772" s="117">
        <f t="shared" si="218"/>
        <v>33102.400000000023</v>
      </c>
      <c r="P5772" s="461">
        <f t="shared" si="219"/>
        <v>3.3159769717588425E-2</v>
      </c>
      <c r="Q5772" s="117" t="s">
        <v>21631</v>
      </c>
      <c r="R5772" s="45" t="s">
        <v>15222</v>
      </c>
      <c r="S5772" s="117" t="s">
        <v>22765</v>
      </c>
      <c r="T5772" s="45" t="s">
        <v>22679</v>
      </c>
      <c r="U5772" s="117"/>
      <c r="V5772" s="45" t="s">
        <v>21792</v>
      </c>
      <c r="W5772" s="45" t="s">
        <v>21848</v>
      </c>
      <c r="X5772" s="45" t="s">
        <v>22771</v>
      </c>
      <c r="Y5772" s="117">
        <v>965167.5</v>
      </c>
      <c r="Z5772" s="117" t="s">
        <v>21631</v>
      </c>
      <c r="AA5772" s="45" t="s">
        <v>22527</v>
      </c>
    </row>
    <row r="5773" spans="1:27" ht="56.25">
      <c r="A5773" s="475" t="s">
        <v>31494</v>
      </c>
      <c r="B5773" s="311" t="s">
        <v>21788</v>
      </c>
      <c r="C5773" s="45" t="s">
        <v>22772</v>
      </c>
      <c r="D5773" s="45" t="s">
        <v>272</v>
      </c>
      <c r="E5773" s="45" t="s">
        <v>22773</v>
      </c>
      <c r="F5773" s="45" t="s">
        <v>22704</v>
      </c>
      <c r="G5773" s="45" t="s">
        <v>22679</v>
      </c>
      <c r="H5773" s="45" t="s">
        <v>22774</v>
      </c>
      <c r="I5773" s="45" t="s">
        <v>22775</v>
      </c>
      <c r="J5773" s="280">
        <v>1</v>
      </c>
      <c r="K5773" s="280">
        <v>1</v>
      </c>
      <c r="L5773" s="280">
        <f t="shared" si="220"/>
        <v>0</v>
      </c>
      <c r="M5773" s="117">
        <v>499369.38</v>
      </c>
      <c r="N5773" s="117">
        <v>438195</v>
      </c>
      <c r="O5773" s="117">
        <f t="shared" si="218"/>
        <v>61174.380000000005</v>
      </c>
      <c r="P5773" s="461">
        <f t="shared" si="219"/>
        <v>0.12250326601923411</v>
      </c>
      <c r="Q5773" s="117" t="s">
        <v>22776</v>
      </c>
      <c r="R5773" s="45" t="s">
        <v>22657</v>
      </c>
      <c r="S5773" s="117" t="s">
        <v>22777</v>
      </c>
      <c r="T5773" s="45" t="s">
        <v>22690</v>
      </c>
      <c r="U5773" s="117"/>
      <c r="V5773" s="45" t="s">
        <v>21795</v>
      </c>
      <c r="W5773" s="45" t="s">
        <v>21947</v>
      </c>
      <c r="X5773" s="45" t="s">
        <v>22778</v>
      </c>
      <c r="Y5773" s="117">
        <v>438195</v>
      </c>
      <c r="Z5773" s="117" t="s">
        <v>22776</v>
      </c>
      <c r="AA5773" s="45" t="s">
        <v>15416</v>
      </c>
    </row>
    <row r="5774" spans="1:27" ht="90">
      <c r="A5774" s="475" t="s">
        <v>31495</v>
      </c>
      <c r="B5774" s="311" t="s">
        <v>21788</v>
      </c>
      <c r="C5774" s="45" t="s">
        <v>22779</v>
      </c>
      <c r="D5774" s="45" t="s">
        <v>272</v>
      </c>
      <c r="E5774" s="45" t="s">
        <v>22780</v>
      </c>
      <c r="F5774" s="45" t="s">
        <v>21833</v>
      </c>
      <c r="G5774" s="45" t="s">
        <v>21808</v>
      </c>
      <c r="H5774" s="45" t="s">
        <v>22781</v>
      </c>
      <c r="I5774" s="45" t="s">
        <v>22782</v>
      </c>
      <c r="J5774" s="280">
        <v>1</v>
      </c>
      <c r="K5774" s="280">
        <v>1</v>
      </c>
      <c r="L5774" s="280">
        <f t="shared" si="220"/>
        <v>0</v>
      </c>
      <c r="M5774" s="117">
        <v>7924415</v>
      </c>
      <c r="N5774" s="117">
        <v>7924415</v>
      </c>
      <c r="O5774" s="117">
        <f t="shared" si="218"/>
        <v>0</v>
      </c>
      <c r="P5774" s="461">
        <f t="shared" si="219"/>
        <v>0</v>
      </c>
      <c r="Q5774" s="117" t="s">
        <v>22783</v>
      </c>
      <c r="R5774" s="45" t="s">
        <v>17290</v>
      </c>
      <c r="S5774" s="117" t="s">
        <v>22784</v>
      </c>
      <c r="T5774" s="45" t="s">
        <v>22766</v>
      </c>
      <c r="U5774" s="117"/>
      <c r="V5774" s="45" t="s">
        <v>21812</v>
      </c>
      <c r="W5774" s="45" t="s">
        <v>21812</v>
      </c>
      <c r="X5774" s="45" t="s">
        <v>22785</v>
      </c>
      <c r="Y5774" s="117">
        <v>7924415</v>
      </c>
      <c r="Z5774" s="117" t="s">
        <v>22783</v>
      </c>
      <c r="AA5774" s="45" t="s">
        <v>22786</v>
      </c>
    </row>
    <row r="5775" spans="1:27" ht="78.75">
      <c r="A5775" s="475" t="s">
        <v>31496</v>
      </c>
      <c r="B5775" s="311" t="s">
        <v>21788</v>
      </c>
      <c r="C5775" s="45" t="s">
        <v>22787</v>
      </c>
      <c r="D5775" s="45" t="s">
        <v>272</v>
      </c>
      <c r="E5775" s="45" t="s">
        <v>22788</v>
      </c>
      <c r="F5775" s="45" t="s">
        <v>21833</v>
      </c>
      <c r="G5775" s="45" t="s">
        <v>22616</v>
      </c>
      <c r="H5775" s="45" t="s">
        <v>22789</v>
      </c>
      <c r="I5775" s="45" t="s">
        <v>22790</v>
      </c>
      <c r="J5775" s="280">
        <v>1</v>
      </c>
      <c r="K5775" s="280">
        <v>1</v>
      </c>
      <c r="L5775" s="280">
        <f t="shared" si="220"/>
        <v>0</v>
      </c>
      <c r="M5775" s="117">
        <v>151927.9</v>
      </c>
      <c r="N5775" s="117">
        <v>136800.29999999999</v>
      </c>
      <c r="O5775" s="117">
        <f t="shared" si="218"/>
        <v>15127.600000000006</v>
      </c>
      <c r="P5775" s="461">
        <f t="shared" si="219"/>
        <v>9.9570914887917278E-2</v>
      </c>
      <c r="Q5775" s="117" t="s">
        <v>22791</v>
      </c>
      <c r="R5775" s="45" t="s">
        <v>17510</v>
      </c>
      <c r="S5775" s="117" t="s">
        <v>22792</v>
      </c>
      <c r="T5775" s="45" t="s">
        <v>22679</v>
      </c>
      <c r="U5775" s="117"/>
      <c r="V5775" s="45" t="s">
        <v>21848</v>
      </c>
      <c r="W5775" s="45" t="s">
        <v>21982</v>
      </c>
      <c r="X5775" s="45" t="s">
        <v>22793</v>
      </c>
      <c r="Y5775" s="117">
        <v>136800.29999999999</v>
      </c>
      <c r="Z5775" s="117" t="s">
        <v>22791</v>
      </c>
      <c r="AA5775" s="45" t="s">
        <v>16034</v>
      </c>
    </row>
    <row r="5776" spans="1:27" ht="67.5">
      <c r="A5776" s="475" t="s">
        <v>31497</v>
      </c>
      <c r="B5776" s="311" t="s">
        <v>21788</v>
      </c>
      <c r="C5776" s="45" t="s">
        <v>22794</v>
      </c>
      <c r="D5776" s="45" t="s">
        <v>272</v>
      </c>
      <c r="E5776" s="45" t="s">
        <v>22795</v>
      </c>
      <c r="F5776" s="45" t="s">
        <v>21815</v>
      </c>
      <c r="G5776" s="45" t="s">
        <v>21816</v>
      </c>
      <c r="H5776" s="45" t="s">
        <v>22796</v>
      </c>
      <c r="I5776" s="45" t="s">
        <v>22797</v>
      </c>
      <c r="J5776" s="280">
        <v>1</v>
      </c>
      <c r="K5776" s="280">
        <v>1</v>
      </c>
      <c r="L5776" s="280">
        <f t="shared" si="220"/>
        <v>0</v>
      </c>
      <c r="M5776" s="117">
        <v>123250.76</v>
      </c>
      <c r="N5776" s="117">
        <v>122634.51</v>
      </c>
      <c r="O5776" s="117">
        <f t="shared" si="218"/>
        <v>616.25</v>
      </c>
      <c r="P5776" s="461">
        <f t="shared" si="219"/>
        <v>4.9999691685471154E-3</v>
      </c>
      <c r="Q5776" s="117" t="s">
        <v>2115</v>
      </c>
      <c r="R5776" s="45" t="s">
        <v>3023</v>
      </c>
      <c r="S5776" s="117" t="s">
        <v>22798</v>
      </c>
      <c r="T5776" s="45" t="s">
        <v>21819</v>
      </c>
      <c r="U5776" s="117"/>
      <c r="V5776" s="45" t="s">
        <v>21820</v>
      </c>
      <c r="W5776" s="45" t="s">
        <v>21820</v>
      </c>
      <c r="X5776" s="45" t="s">
        <v>22799</v>
      </c>
      <c r="Y5776" s="117">
        <v>122634.51</v>
      </c>
      <c r="Z5776" s="117" t="s">
        <v>2115</v>
      </c>
      <c r="AA5776" s="45" t="s">
        <v>15079</v>
      </c>
    </row>
    <row r="5777" spans="1:27" ht="90">
      <c r="A5777" s="475" t="s">
        <v>31498</v>
      </c>
      <c r="B5777" s="311" t="s">
        <v>21788</v>
      </c>
      <c r="C5777" s="45" t="s">
        <v>21789</v>
      </c>
      <c r="D5777" s="45" t="s">
        <v>272</v>
      </c>
      <c r="E5777" s="45" t="s">
        <v>22800</v>
      </c>
      <c r="F5777" s="45" t="s">
        <v>21791</v>
      </c>
      <c r="G5777" s="45" t="s">
        <v>21848</v>
      </c>
      <c r="H5777" s="45" t="s">
        <v>22801</v>
      </c>
      <c r="I5777" s="45" t="s">
        <v>13445</v>
      </c>
      <c r="J5777" s="280">
        <v>1</v>
      </c>
      <c r="K5777" s="280">
        <v>1</v>
      </c>
      <c r="L5777" s="280">
        <f t="shared" si="220"/>
        <v>0</v>
      </c>
      <c r="M5777" s="117">
        <v>242531.1</v>
      </c>
      <c r="N5777" s="117">
        <v>242531.1</v>
      </c>
      <c r="O5777" s="117">
        <f t="shared" si="218"/>
        <v>0</v>
      </c>
      <c r="P5777" s="461">
        <f t="shared" si="219"/>
        <v>0</v>
      </c>
      <c r="Q5777" s="117" t="s">
        <v>22802</v>
      </c>
      <c r="R5777" s="45" t="s">
        <v>15698</v>
      </c>
      <c r="S5777" s="117" t="s">
        <v>22803</v>
      </c>
      <c r="T5777" s="45" t="s">
        <v>21804</v>
      </c>
      <c r="U5777" s="117"/>
      <c r="V5777" s="45" t="s">
        <v>21796</v>
      </c>
      <c r="W5777" s="45" t="s">
        <v>21796</v>
      </c>
      <c r="X5777" s="45" t="s">
        <v>22804</v>
      </c>
      <c r="Y5777" s="117">
        <v>242531.1</v>
      </c>
      <c r="Z5777" s="117" t="s">
        <v>22802</v>
      </c>
      <c r="AA5777" s="45" t="s">
        <v>22805</v>
      </c>
    </row>
    <row r="5778" spans="1:27" ht="56.25">
      <c r="A5778" s="475" t="s">
        <v>31499</v>
      </c>
      <c r="B5778" s="311" t="s">
        <v>21788</v>
      </c>
      <c r="C5778" s="45" t="s">
        <v>21789</v>
      </c>
      <c r="D5778" s="45" t="s">
        <v>272</v>
      </c>
      <c r="E5778" s="45" t="s">
        <v>22806</v>
      </c>
      <c r="F5778" s="45" t="s">
        <v>21791</v>
      </c>
      <c r="G5778" s="45" t="s">
        <v>22690</v>
      </c>
      <c r="H5778" s="45" t="s">
        <v>22807</v>
      </c>
      <c r="I5778" s="45" t="s">
        <v>22808</v>
      </c>
      <c r="J5778" s="280">
        <v>1</v>
      </c>
      <c r="K5778" s="280">
        <v>1</v>
      </c>
      <c r="L5778" s="45">
        <f t="shared" si="220"/>
        <v>0</v>
      </c>
      <c r="M5778" s="117">
        <v>25382</v>
      </c>
      <c r="N5778" s="117">
        <v>22650</v>
      </c>
      <c r="O5778" s="117">
        <f t="shared" si="218"/>
        <v>2732</v>
      </c>
      <c r="P5778" s="461">
        <f t="shared" si="219"/>
        <v>0.10763533212512805</v>
      </c>
      <c r="Q5778" s="117" t="s">
        <v>22809</v>
      </c>
      <c r="R5778" s="45" t="s">
        <v>15135</v>
      </c>
      <c r="S5778" s="117" t="s">
        <v>22810</v>
      </c>
      <c r="T5778" s="45" t="s">
        <v>21872</v>
      </c>
      <c r="U5778" s="117"/>
      <c r="V5778" s="45" t="s">
        <v>21868</v>
      </c>
      <c r="W5778" s="45" t="s">
        <v>21796</v>
      </c>
      <c r="X5778" s="45" t="s">
        <v>22811</v>
      </c>
      <c r="Y5778" s="117">
        <v>22650</v>
      </c>
      <c r="Z5778" s="117" t="s">
        <v>22809</v>
      </c>
      <c r="AA5778" s="45" t="s">
        <v>15372</v>
      </c>
    </row>
    <row r="5779" spans="1:27" ht="78.75">
      <c r="A5779" s="475" t="s">
        <v>31500</v>
      </c>
      <c r="B5779" s="311" t="s">
        <v>21788</v>
      </c>
      <c r="C5779" s="45" t="s">
        <v>21789</v>
      </c>
      <c r="D5779" s="45" t="s">
        <v>272</v>
      </c>
      <c r="E5779" s="45" t="s">
        <v>22812</v>
      </c>
      <c r="F5779" s="45" t="s">
        <v>21791</v>
      </c>
      <c r="G5779" s="45" t="s">
        <v>22766</v>
      </c>
      <c r="H5779" s="45" t="s">
        <v>22813</v>
      </c>
      <c r="I5779" s="45" t="s">
        <v>22814</v>
      </c>
      <c r="J5779" s="280">
        <v>1</v>
      </c>
      <c r="K5779" s="280">
        <v>1</v>
      </c>
      <c r="L5779" s="45">
        <f t="shared" si="220"/>
        <v>0</v>
      </c>
      <c r="M5779" s="117">
        <v>13976983.99</v>
      </c>
      <c r="N5779" s="117">
        <v>13907100</v>
      </c>
      <c r="O5779" s="117">
        <f t="shared" si="218"/>
        <v>69883.990000000224</v>
      </c>
      <c r="P5779" s="461">
        <f t="shared" si="219"/>
        <v>4.9999334656174437E-3</v>
      </c>
      <c r="Q5779" s="117" t="s">
        <v>13400</v>
      </c>
      <c r="R5779" s="45" t="s">
        <v>17377</v>
      </c>
      <c r="S5779" s="117" t="s">
        <v>21976</v>
      </c>
      <c r="T5779" s="45" t="s">
        <v>21882</v>
      </c>
      <c r="U5779" s="117"/>
      <c r="V5779" s="45" t="s">
        <v>21883</v>
      </c>
      <c r="W5779" s="45" t="s">
        <v>21911</v>
      </c>
      <c r="X5779" s="45" t="s">
        <v>22815</v>
      </c>
      <c r="Y5779" s="117">
        <v>13907100</v>
      </c>
      <c r="Z5779" s="117" t="s">
        <v>13400</v>
      </c>
      <c r="AA5779" s="45" t="s">
        <v>17377</v>
      </c>
    </row>
    <row r="5780" spans="1:27" ht="101.25">
      <c r="A5780" s="475" t="s">
        <v>31501</v>
      </c>
      <c r="B5780" s="311" t="s">
        <v>21788</v>
      </c>
      <c r="C5780" s="45" t="s">
        <v>21789</v>
      </c>
      <c r="D5780" s="45" t="s">
        <v>272</v>
      </c>
      <c r="E5780" s="45" t="s">
        <v>22816</v>
      </c>
      <c r="F5780" s="45" t="s">
        <v>21791</v>
      </c>
      <c r="G5780" s="45" t="s">
        <v>21811</v>
      </c>
      <c r="H5780" s="45" t="s">
        <v>22817</v>
      </c>
      <c r="I5780" s="45" t="s">
        <v>22818</v>
      </c>
      <c r="J5780" s="280">
        <v>1</v>
      </c>
      <c r="K5780" s="280">
        <v>1</v>
      </c>
      <c r="L5780" s="45">
        <f t="shared" si="220"/>
        <v>0</v>
      </c>
      <c r="M5780" s="117">
        <v>18488950.329999998</v>
      </c>
      <c r="N5780" s="117">
        <v>18488950.329999998</v>
      </c>
      <c r="O5780" s="117">
        <f t="shared" si="218"/>
        <v>0</v>
      </c>
      <c r="P5780" s="461">
        <f t="shared" si="219"/>
        <v>0</v>
      </c>
      <c r="Q5780" s="117" t="s">
        <v>22819</v>
      </c>
      <c r="R5780" s="45" t="s">
        <v>17545</v>
      </c>
      <c r="S5780" s="117" t="s">
        <v>22820</v>
      </c>
      <c r="T5780" s="45" t="s">
        <v>22483</v>
      </c>
      <c r="U5780" s="117"/>
      <c r="V5780" s="45" t="s">
        <v>21869</v>
      </c>
      <c r="W5780" s="45" t="s">
        <v>21869</v>
      </c>
      <c r="X5780" s="45" t="s">
        <v>22821</v>
      </c>
      <c r="Y5780" s="117">
        <v>18488950.329999998</v>
      </c>
      <c r="Z5780" s="117" t="s">
        <v>22819</v>
      </c>
      <c r="AA5780" s="45" t="s">
        <v>15372</v>
      </c>
    </row>
    <row r="5781" spans="1:27" ht="78.75">
      <c r="A5781" s="475" t="s">
        <v>31502</v>
      </c>
      <c r="B5781" s="311" t="s">
        <v>21788</v>
      </c>
      <c r="C5781" s="45" t="s">
        <v>21789</v>
      </c>
      <c r="D5781" s="45" t="s">
        <v>272</v>
      </c>
      <c r="E5781" s="45" t="s">
        <v>22822</v>
      </c>
      <c r="F5781" s="45" t="s">
        <v>21791</v>
      </c>
      <c r="G5781" s="45" t="s">
        <v>21862</v>
      </c>
      <c r="H5781" s="45" t="s">
        <v>22823</v>
      </c>
      <c r="I5781" s="45" t="s">
        <v>22824</v>
      </c>
      <c r="J5781" s="280">
        <v>1</v>
      </c>
      <c r="K5781" s="280">
        <v>1</v>
      </c>
      <c r="L5781" s="45">
        <f t="shared" si="220"/>
        <v>0</v>
      </c>
      <c r="M5781" s="117">
        <v>93686.59</v>
      </c>
      <c r="N5781" s="117">
        <v>83490</v>
      </c>
      <c r="O5781" s="117">
        <f t="shared" si="218"/>
        <v>10196.589999999997</v>
      </c>
      <c r="P5781" s="461">
        <f t="shared" si="219"/>
        <v>0.10883724127433816</v>
      </c>
      <c r="Q5781" s="117" t="s">
        <v>22825</v>
      </c>
      <c r="R5781" s="45" t="s">
        <v>446</v>
      </c>
      <c r="S5781" s="117" t="s">
        <v>22826</v>
      </c>
      <c r="T5781" s="45" t="s">
        <v>21947</v>
      </c>
      <c r="U5781" s="117"/>
      <c r="V5781" s="45" t="s">
        <v>21796</v>
      </c>
      <c r="W5781" s="45" t="s">
        <v>21882</v>
      </c>
      <c r="X5781" s="45" t="s">
        <v>22827</v>
      </c>
      <c r="Y5781" s="117">
        <v>83490</v>
      </c>
      <c r="Z5781" s="117" t="s">
        <v>22825</v>
      </c>
      <c r="AA5781" s="45" t="s">
        <v>22828</v>
      </c>
    </row>
    <row r="5782" spans="1:27" ht="67.5">
      <c r="A5782" s="475" t="s">
        <v>31503</v>
      </c>
      <c r="B5782" s="311" t="s">
        <v>21788</v>
      </c>
      <c r="C5782" s="45" t="s">
        <v>21789</v>
      </c>
      <c r="D5782" s="45" t="s">
        <v>272</v>
      </c>
      <c r="E5782" s="45" t="s">
        <v>22215</v>
      </c>
      <c r="F5782" s="45" t="s">
        <v>21791</v>
      </c>
      <c r="G5782" s="45" t="s">
        <v>21872</v>
      </c>
      <c r="H5782" s="45" t="s">
        <v>22829</v>
      </c>
      <c r="I5782" s="45" t="s">
        <v>22830</v>
      </c>
      <c r="J5782" s="280">
        <v>2</v>
      </c>
      <c r="K5782" s="280">
        <v>1</v>
      </c>
      <c r="L5782" s="280">
        <f t="shared" si="220"/>
        <v>1</v>
      </c>
      <c r="M5782" s="117">
        <v>978946.8</v>
      </c>
      <c r="N5782" s="117">
        <v>974052.07</v>
      </c>
      <c r="O5782" s="117">
        <f t="shared" si="218"/>
        <v>4894.7300000000978</v>
      </c>
      <c r="P5782" s="461">
        <f t="shared" si="219"/>
        <v>4.9999959139762221E-3</v>
      </c>
      <c r="Q5782" s="117" t="s">
        <v>19481</v>
      </c>
      <c r="R5782" s="45" t="s">
        <v>15831</v>
      </c>
      <c r="S5782" s="117" t="s">
        <v>22156</v>
      </c>
      <c r="T5782" s="45" t="s">
        <v>21882</v>
      </c>
      <c r="U5782" s="117"/>
      <c r="V5782" s="45" t="s">
        <v>21883</v>
      </c>
      <c r="W5782" s="45" t="s">
        <v>21911</v>
      </c>
      <c r="X5782" s="45" t="s">
        <v>22831</v>
      </c>
      <c r="Y5782" s="117">
        <v>974052.07</v>
      </c>
      <c r="Z5782" s="117" t="s">
        <v>19481</v>
      </c>
      <c r="AA5782" s="45" t="s">
        <v>17377</v>
      </c>
    </row>
    <row r="5783" spans="1:27" ht="45">
      <c r="A5783" s="475" t="s">
        <v>31504</v>
      </c>
      <c r="B5783" s="311" t="s">
        <v>21788</v>
      </c>
      <c r="C5783" s="45" t="s">
        <v>21789</v>
      </c>
      <c r="D5783" s="45" t="s">
        <v>272</v>
      </c>
      <c r="E5783" s="45" t="s">
        <v>22832</v>
      </c>
      <c r="F5783" s="45" t="s">
        <v>21791</v>
      </c>
      <c r="G5783" s="45" t="s">
        <v>21872</v>
      </c>
      <c r="H5783" s="45" t="s">
        <v>22833</v>
      </c>
      <c r="I5783" s="45" t="s">
        <v>13445</v>
      </c>
      <c r="J5783" s="280">
        <v>1</v>
      </c>
      <c r="K5783" s="280">
        <v>1</v>
      </c>
      <c r="L5783" s="45">
        <f t="shared" si="220"/>
        <v>0</v>
      </c>
      <c r="M5783" s="117">
        <v>1046606.31</v>
      </c>
      <c r="N5783" s="117">
        <v>1042871.61</v>
      </c>
      <c r="O5783" s="117">
        <f t="shared" si="218"/>
        <v>3734.7000000000698</v>
      </c>
      <c r="P5783" s="461">
        <f t="shared" si="219"/>
        <v>3.5683904867724998E-3</v>
      </c>
      <c r="Q5783" s="117" t="s">
        <v>3021</v>
      </c>
      <c r="R5783" s="45" t="s">
        <v>2987</v>
      </c>
      <c r="S5783" s="117" t="s">
        <v>21850</v>
      </c>
      <c r="T5783" s="45" t="s">
        <v>21858</v>
      </c>
      <c r="U5783" s="117"/>
      <c r="V5783" s="45" t="s">
        <v>21859</v>
      </c>
      <c r="W5783" s="45" t="s">
        <v>22097</v>
      </c>
      <c r="X5783" s="45" t="s">
        <v>22834</v>
      </c>
      <c r="Y5783" s="117">
        <v>1042871.61</v>
      </c>
      <c r="Z5783" s="117" t="s">
        <v>3021</v>
      </c>
      <c r="AA5783" s="45" t="s">
        <v>17214</v>
      </c>
    </row>
    <row r="5784" spans="1:27" ht="56.25">
      <c r="A5784" s="475" t="s">
        <v>31505</v>
      </c>
      <c r="B5784" s="311" t="s">
        <v>21788</v>
      </c>
      <c r="C5784" s="45" t="s">
        <v>21789</v>
      </c>
      <c r="D5784" s="45" t="s">
        <v>272</v>
      </c>
      <c r="E5784" s="45" t="s">
        <v>22835</v>
      </c>
      <c r="F5784" s="45" t="s">
        <v>21791</v>
      </c>
      <c r="G5784" s="45" t="s">
        <v>21804</v>
      </c>
      <c r="H5784" s="45" t="s">
        <v>22836</v>
      </c>
      <c r="I5784" s="45" t="s">
        <v>13957</v>
      </c>
      <c r="J5784" s="280">
        <v>1</v>
      </c>
      <c r="K5784" s="280">
        <v>1</v>
      </c>
      <c r="L5784" s="45">
        <f t="shared" si="220"/>
        <v>0</v>
      </c>
      <c r="M5784" s="117">
        <v>39756</v>
      </c>
      <c r="N5784" s="117">
        <v>39600</v>
      </c>
      <c r="O5784" s="117">
        <f t="shared" si="218"/>
        <v>156</v>
      </c>
      <c r="P5784" s="461">
        <f t="shared" si="219"/>
        <v>3.9239360096589198E-3</v>
      </c>
      <c r="Q5784" s="117" t="s">
        <v>3021</v>
      </c>
      <c r="R5784" s="45" t="s">
        <v>2987</v>
      </c>
      <c r="S5784" s="117" t="s">
        <v>21850</v>
      </c>
      <c r="T5784" s="45" t="s">
        <v>22837</v>
      </c>
      <c r="U5784" s="117"/>
      <c r="V5784" s="45" t="s">
        <v>15181</v>
      </c>
      <c r="W5784" s="45" t="s">
        <v>15181</v>
      </c>
      <c r="X5784" s="45" t="s">
        <v>22838</v>
      </c>
      <c r="Y5784" s="117">
        <v>39600</v>
      </c>
      <c r="Z5784" s="117" t="s">
        <v>3021</v>
      </c>
      <c r="AA5784" s="45" t="s">
        <v>17377</v>
      </c>
    </row>
    <row r="5785" spans="1:27" ht="45">
      <c r="A5785" s="475" t="s">
        <v>31506</v>
      </c>
      <c r="B5785" s="311" t="s">
        <v>21788</v>
      </c>
      <c r="C5785" s="45" t="s">
        <v>21789</v>
      </c>
      <c r="D5785" s="45" t="s">
        <v>272</v>
      </c>
      <c r="E5785" s="45" t="s">
        <v>22839</v>
      </c>
      <c r="F5785" s="45" t="s">
        <v>21848</v>
      </c>
      <c r="G5785" s="45" t="s">
        <v>21804</v>
      </c>
      <c r="H5785" s="45" t="s">
        <v>22840</v>
      </c>
      <c r="I5785" s="45" t="s">
        <v>13336</v>
      </c>
      <c r="J5785" s="280">
        <v>1</v>
      </c>
      <c r="K5785" s="280">
        <v>1</v>
      </c>
      <c r="L5785" s="45">
        <f t="shared" si="220"/>
        <v>0</v>
      </c>
      <c r="M5785" s="117">
        <v>91878.2</v>
      </c>
      <c r="N5785" s="117">
        <v>91792.8</v>
      </c>
      <c r="O5785" s="117">
        <f t="shared" si="218"/>
        <v>85.399999999994179</v>
      </c>
      <c r="P5785" s="461">
        <f t="shared" si="219"/>
        <v>9.2949143540028186E-4</v>
      </c>
      <c r="Q5785" s="117" t="s">
        <v>3021</v>
      </c>
      <c r="R5785" s="45" t="s">
        <v>2987</v>
      </c>
      <c r="S5785" s="117" t="s">
        <v>21850</v>
      </c>
      <c r="T5785" s="45" t="s">
        <v>21858</v>
      </c>
      <c r="U5785" s="117"/>
      <c r="V5785" s="45" t="s">
        <v>15181</v>
      </c>
      <c r="W5785" s="45" t="s">
        <v>15181</v>
      </c>
      <c r="X5785" s="45" t="s">
        <v>22841</v>
      </c>
      <c r="Y5785" s="117">
        <v>91792.8</v>
      </c>
      <c r="Z5785" s="117" t="s">
        <v>3021</v>
      </c>
      <c r="AA5785" s="45" t="s">
        <v>20684</v>
      </c>
    </row>
    <row r="5786" spans="1:27" ht="90">
      <c r="A5786" s="475" t="s">
        <v>31507</v>
      </c>
      <c r="B5786" s="311" t="s">
        <v>21788</v>
      </c>
      <c r="C5786" s="45" t="s">
        <v>21789</v>
      </c>
      <c r="D5786" s="45" t="s">
        <v>272</v>
      </c>
      <c r="E5786" s="45" t="s">
        <v>21964</v>
      </c>
      <c r="F5786" s="45" t="s">
        <v>21791</v>
      </c>
      <c r="G5786" s="45" t="s">
        <v>21804</v>
      </c>
      <c r="H5786" s="45" t="s">
        <v>22842</v>
      </c>
      <c r="I5786" s="45" t="s">
        <v>13360</v>
      </c>
      <c r="J5786" s="280">
        <v>1</v>
      </c>
      <c r="K5786" s="280">
        <v>1</v>
      </c>
      <c r="L5786" s="45">
        <f t="shared" si="220"/>
        <v>0</v>
      </c>
      <c r="M5786" s="117">
        <v>3381074.7</v>
      </c>
      <c r="N5786" s="117">
        <v>3380000</v>
      </c>
      <c r="O5786" s="117">
        <f t="shared" si="218"/>
        <v>1074.7000000001863</v>
      </c>
      <c r="P5786" s="461">
        <f t="shared" si="219"/>
        <v>3.1785751435784197E-4</v>
      </c>
      <c r="Q5786" s="117" t="s">
        <v>13461</v>
      </c>
      <c r="R5786" s="45" t="s">
        <v>15372</v>
      </c>
      <c r="S5786" s="117" t="s">
        <v>22287</v>
      </c>
      <c r="T5786" s="45" t="s">
        <v>22085</v>
      </c>
      <c r="U5786" s="117"/>
      <c r="V5786" s="45" t="s">
        <v>21944</v>
      </c>
      <c r="W5786" s="45" t="s">
        <v>21944</v>
      </c>
      <c r="X5786" s="45" t="s">
        <v>22843</v>
      </c>
      <c r="Y5786" s="117">
        <v>3380000</v>
      </c>
      <c r="Z5786" s="117" t="s">
        <v>13461</v>
      </c>
      <c r="AA5786" s="45" t="s">
        <v>22527</v>
      </c>
    </row>
    <row r="5787" spans="1:27" ht="78.75">
      <c r="A5787" s="475" t="s">
        <v>31508</v>
      </c>
      <c r="B5787" s="311" t="s">
        <v>21788</v>
      </c>
      <c r="C5787" s="45" t="s">
        <v>21789</v>
      </c>
      <c r="D5787" s="45" t="s">
        <v>272</v>
      </c>
      <c r="E5787" s="45" t="s">
        <v>21964</v>
      </c>
      <c r="F5787" s="45" t="s">
        <v>21791</v>
      </c>
      <c r="G5787" s="45" t="s">
        <v>21804</v>
      </c>
      <c r="H5787" s="45" t="s">
        <v>22844</v>
      </c>
      <c r="I5787" s="45" t="s">
        <v>21940</v>
      </c>
      <c r="J5787" s="280">
        <v>1</v>
      </c>
      <c r="K5787" s="280">
        <v>1</v>
      </c>
      <c r="L5787" s="45">
        <f t="shared" si="220"/>
        <v>0</v>
      </c>
      <c r="M5787" s="117">
        <v>1456174</v>
      </c>
      <c r="N5787" s="117">
        <v>1455916</v>
      </c>
      <c r="O5787" s="117">
        <f t="shared" si="218"/>
        <v>258</v>
      </c>
      <c r="P5787" s="461">
        <f t="shared" si="219"/>
        <v>1.7717662861718448E-4</v>
      </c>
      <c r="Q5787" s="117" t="s">
        <v>22845</v>
      </c>
      <c r="R5787" s="45" t="s">
        <v>22727</v>
      </c>
      <c r="S5787" s="117" t="s">
        <v>22846</v>
      </c>
      <c r="T5787" s="45" t="s">
        <v>21882</v>
      </c>
      <c r="U5787" s="117"/>
      <c r="V5787" s="45" t="s">
        <v>21911</v>
      </c>
      <c r="W5787" s="45" t="s">
        <v>21911</v>
      </c>
      <c r="X5787" s="45" t="s">
        <v>22847</v>
      </c>
      <c r="Y5787" s="117">
        <v>1455916</v>
      </c>
      <c r="Z5787" s="117" t="s">
        <v>22845</v>
      </c>
      <c r="AA5787" s="45" t="s">
        <v>22501</v>
      </c>
    </row>
    <row r="5788" spans="1:27" ht="67.5">
      <c r="A5788" s="475" t="s">
        <v>31509</v>
      </c>
      <c r="B5788" s="311" t="s">
        <v>21788</v>
      </c>
      <c r="C5788" s="45" t="s">
        <v>21789</v>
      </c>
      <c r="D5788" s="45" t="s">
        <v>272</v>
      </c>
      <c r="E5788" s="45" t="s">
        <v>22848</v>
      </c>
      <c r="F5788" s="45" t="s">
        <v>21791</v>
      </c>
      <c r="G5788" s="45" t="s">
        <v>21795</v>
      </c>
      <c r="H5788" s="45" t="s">
        <v>22849</v>
      </c>
      <c r="I5788" s="45" t="s">
        <v>22850</v>
      </c>
      <c r="J5788" s="280">
        <v>1</v>
      </c>
      <c r="K5788" s="280">
        <v>1</v>
      </c>
      <c r="L5788" s="45">
        <f t="shared" si="220"/>
        <v>0</v>
      </c>
      <c r="M5788" s="117">
        <v>297399.99</v>
      </c>
      <c r="N5788" s="117">
        <v>297300</v>
      </c>
      <c r="O5788" s="117">
        <f t="shared" si="218"/>
        <v>99.989999999990687</v>
      </c>
      <c r="P5788" s="461">
        <f t="shared" si="219"/>
        <v>3.3621386470117462E-4</v>
      </c>
      <c r="Q5788" s="117" t="s">
        <v>20810</v>
      </c>
      <c r="R5788" s="45" t="s">
        <v>17803</v>
      </c>
      <c r="S5788" s="117" t="s">
        <v>22689</v>
      </c>
      <c r="T5788" s="45" t="s">
        <v>21796</v>
      </c>
      <c r="U5788" s="117"/>
      <c r="V5788" s="45" t="s">
        <v>21874</v>
      </c>
      <c r="W5788" s="45" t="s">
        <v>21874</v>
      </c>
      <c r="X5788" s="45" t="s">
        <v>22851</v>
      </c>
      <c r="Y5788" s="117">
        <v>297300</v>
      </c>
      <c r="Z5788" s="117" t="s">
        <v>20810</v>
      </c>
      <c r="AA5788" s="45" t="s">
        <v>17377</v>
      </c>
    </row>
    <row r="5789" spans="1:27" ht="67.5">
      <c r="A5789" s="475" t="s">
        <v>31510</v>
      </c>
      <c r="B5789" s="311" t="s">
        <v>21788</v>
      </c>
      <c r="C5789" s="45" t="s">
        <v>21789</v>
      </c>
      <c r="D5789" s="45" t="s">
        <v>272</v>
      </c>
      <c r="E5789" s="45" t="s">
        <v>22852</v>
      </c>
      <c r="F5789" s="45" t="s">
        <v>21791</v>
      </c>
      <c r="G5789" s="45" t="s">
        <v>21908</v>
      </c>
      <c r="H5789" s="45" t="s">
        <v>22853</v>
      </c>
      <c r="I5789" s="45" t="s">
        <v>14756</v>
      </c>
      <c r="J5789" s="280">
        <v>1</v>
      </c>
      <c r="K5789" s="280">
        <v>1</v>
      </c>
      <c r="L5789" s="45">
        <f t="shared" si="220"/>
        <v>0</v>
      </c>
      <c r="M5789" s="117">
        <v>11163</v>
      </c>
      <c r="N5789" s="117">
        <v>11162.8</v>
      </c>
      <c r="O5789" s="117">
        <f t="shared" si="218"/>
        <v>0.2000000000007276</v>
      </c>
      <c r="P5789" s="461">
        <f t="shared" si="219"/>
        <v>1.7916330735530555E-5</v>
      </c>
      <c r="Q5789" s="117" t="s">
        <v>15901</v>
      </c>
      <c r="R5789" s="45" t="s">
        <v>15416</v>
      </c>
      <c r="S5789" s="117" t="s">
        <v>21922</v>
      </c>
      <c r="T5789" s="45" t="s">
        <v>21882</v>
      </c>
      <c r="U5789" s="117"/>
      <c r="V5789" s="45" t="s">
        <v>21883</v>
      </c>
      <c r="W5789" s="45" t="s">
        <v>21883</v>
      </c>
      <c r="X5789" s="45" t="s">
        <v>22854</v>
      </c>
      <c r="Y5789" s="117">
        <v>11162.8</v>
      </c>
      <c r="Z5789" s="117" t="s">
        <v>15901</v>
      </c>
      <c r="AA5789" s="45" t="s">
        <v>2987</v>
      </c>
    </row>
    <row r="5790" spans="1:27" ht="56.25">
      <c r="A5790" s="475" t="s">
        <v>31511</v>
      </c>
      <c r="B5790" s="311" t="s">
        <v>21788</v>
      </c>
      <c r="C5790" s="45" t="s">
        <v>21789</v>
      </c>
      <c r="D5790" s="45" t="s">
        <v>272</v>
      </c>
      <c r="E5790" s="45" t="s">
        <v>22855</v>
      </c>
      <c r="F5790" s="45" t="s">
        <v>21791</v>
      </c>
      <c r="G5790" s="45" t="s">
        <v>21908</v>
      </c>
      <c r="H5790" s="45" t="s">
        <v>22856</v>
      </c>
      <c r="I5790" s="45" t="s">
        <v>13445</v>
      </c>
      <c r="J5790" s="280">
        <v>1</v>
      </c>
      <c r="K5790" s="280">
        <v>1</v>
      </c>
      <c r="L5790" s="45">
        <f t="shared" si="220"/>
        <v>0</v>
      </c>
      <c r="M5790" s="117">
        <v>401089</v>
      </c>
      <c r="N5790" s="117">
        <v>401089</v>
      </c>
      <c r="O5790" s="117">
        <f t="shared" si="218"/>
        <v>0</v>
      </c>
      <c r="P5790" s="461">
        <f t="shared" si="219"/>
        <v>0</v>
      </c>
      <c r="Q5790" s="117" t="s">
        <v>14575</v>
      </c>
      <c r="R5790" s="45" t="s">
        <v>17347</v>
      </c>
      <c r="S5790" s="117" t="s">
        <v>22857</v>
      </c>
      <c r="T5790" s="45" t="s">
        <v>21882</v>
      </c>
      <c r="U5790" s="117"/>
      <c r="V5790" s="45" t="s">
        <v>21883</v>
      </c>
      <c r="W5790" s="45" t="s">
        <v>21883</v>
      </c>
      <c r="X5790" s="45" t="s">
        <v>22858</v>
      </c>
      <c r="Y5790" s="117">
        <v>401089</v>
      </c>
      <c r="Z5790" s="117" t="s">
        <v>14575</v>
      </c>
      <c r="AA5790" s="45" t="s">
        <v>22501</v>
      </c>
    </row>
    <row r="5791" spans="1:27" ht="56.25">
      <c r="A5791" s="475" t="s">
        <v>31512</v>
      </c>
      <c r="B5791" s="311" t="s">
        <v>21788</v>
      </c>
      <c r="C5791" s="45" t="s">
        <v>21789</v>
      </c>
      <c r="D5791" s="45" t="s">
        <v>272</v>
      </c>
      <c r="E5791" s="45" t="s">
        <v>22859</v>
      </c>
      <c r="F5791" s="45" t="s">
        <v>21791</v>
      </c>
      <c r="G5791" s="45" t="s">
        <v>21908</v>
      </c>
      <c r="H5791" s="45" t="s">
        <v>22860</v>
      </c>
      <c r="I5791" s="45" t="s">
        <v>22861</v>
      </c>
      <c r="J5791" s="280">
        <v>1</v>
      </c>
      <c r="K5791" s="280">
        <v>1</v>
      </c>
      <c r="L5791" s="45">
        <f t="shared" si="220"/>
        <v>0</v>
      </c>
      <c r="M5791" s="117">
        <v>57863</v>
      </c>
      <c r="N5791" s="117">
        <v>57863</v>
      </c>
      <c r="O5791" s="117">
        <f t="shared" si="218"/>
        <v>0</v>
      </c>
      <c r="P5791" s="461">
        <f t="shared" si="219"/>
        <v>0</v>
      </c>
      <c r="Q5791" s="117" t="s">
        <v>3021</v>
      </c>
      <c r="R5791" s="45" t="s">
        <v>2987</v>
      </c>
      <c r="S5791" s="117" t="s">
        <v>21850</v>
      </c>
      <c r="T5791" s="45" t="s">
        <v>21796</v>
      </c>
      <c r="U5791" s="117"/>
      <c r="V5791" s="45" t="s">
        <v>21874</v>
      </c>
      <c r="W5791" s="45" t="s">
        <v>21954</v>
      </c>
      <c r="X5791" s="45" t="s">
        <v>22862</v>
      </c>
      <c r="Y5791" s="117">
        <v>57863</v>
      </c>
      <c r="Z5791" s="117" t="s">
        <v>3021</v>
      </c>
      <c r="AA5791" s="45" t="s">
        <v>17377</v>
      </c>
    </row>
    <row r="5792" spans="1:27" ht="56.25">
      <c r="A5792" s="475" t="s">
        <v>31513</v>
      </c>
      <c r="B5792" s="311" t="s">
        <v>21788</v>
      </c>
      <c r="C5792" s="45" t="s">
        <v>21789</v>
      </c>
      <c r="D5792" s="45" t="s">
        <v>272</v>
      </c>
      <c r="E5792" s="45" t="s">
        <v>22863</v>
      </c>
      <c r="F5792" s="45" t="s">
        <v>21791</v>
      </c>
      <c r="G5792" s="45" t="s">
        <v>21908</v>
      </c>
      <c r="H5792" s="45" t="s">
        <v>22864</v>
      </c>
      <c r="I5792" s="45" t="s">
        <v>13450</v>
      </c>
      <c r="J5792" s="280">
        <v>1</v>
      </c>
      <c r="K5792" s="280">
        <v>1</v>
      </c>
      <c r="L5792" s="45">
        <f t="shared" si="220"/>
        <v>0</v>
      </c>
      <c r="M5792" s="117">
        <v>17687.5</v>
      </c>
      <c r="N5792" s="117">
        <v>17603.3</v>
      </c>
      <c r="O5792" s="117">
        <f t="shared" si="218"/>
        <v>84.200000000000728</v>
      </c>
      <c r="P5792" s="461">
        <f t="shared" si="219"/>
        <v>4.7604240282685924E-3</v>
      </c>
      <c r="Q5792" s="117" t="s">
        <v>15901</v>
      </c>
      <c r="R5792" s="45" t="s">
        <v>15416</v>
      </c>
      <c r="S5792" s="117" t="s">
        <v>21922</v>
      </c>
      <c r="T5792" s="45" t="s">
        <v>21796</v>
      </c>
      <c r="U5792" s="117"/>
      <c r="V5792" s="45" t="s">
        <v>21874</v>
      </c>
      <c r="W5792" s="45" t="s">
        <v>21874</v>
      </c>
      <c r="X5792" s="45" t="s">
        <v>22865</v>
      </c>
      <c r="Y5792" s="117">
        <v>17603.3</v>
      </c>
      <c r="Z5792" s="117" t="s">
        <v>15901</v>
      </c>
      <c r="AA5792" s="45" t="s">
        <v>17803</v>
      </c>
    </row>
    <row r="5793" spans="1:27" ht="45">
      <c r="A5793" s="475" t="s">
        <v>31514</v>
      </c>
      <c r="B5793" s="311" t="s">
        <v>21788</v>
      </c>
      <c r="C5793" s="45" t="s">
        <v>21789</v>
      </c>
      <c r="D5793" s="45" t="s">
        <v>272</v>
      </c>
      <c r="E5793" s="45" t="s">
        <v>22866</v>
      </c>
      <c r="F5793" s="45" t="s">
        <v>21791</v>
      </c>
      <c r="G5793" s="45" t="s">
        <v>21812</v>
      </c>
      <c r="H5793" s="45" t="s">
        <v>22867</v>
      </c>
      <c r="I5793" s="45" t="s">
        <v>13880</v>
      </c>
      <c r="J5793" s="280">
        <v>1</v>
      </c>
      <c r="K5793" s="280">
        <v>1</v>
      </c>
      <c r="L5793" s="45">
        <f t="shared" si="220"/>
        <v>0</v>
      </c>
      <c r="M5793" s="117">
        <v>43800</v>
      </c>
      <c r="N5793" s="117">
        <v>43797.599999999999</v>
      </c>
      <c r="O5793" s="117">
        <f t="shared" si="218"/>
        <v>2.4000000000014552</v>
      </c>
      <c r="P5793" s="461">
        <f t="shared" si="219"/>
        <v>5.4794520547978431E-5</v>
      </c>
      <c r="Q5793" s="117" t="s">
        <v>3021</v>
      </c>
      <c r="R5793" s="45" t="s">
        <v>2987</v>
      </c>
      <c r="S5793" s="117" t="s">
        <v>21850</v>
      </c>
      <c r="T5793" s="45" t="s">
        <v>21851</v>
      </c>
      <c r="U5793" s="117"/>
      <c r="V5793" s="45" t="s">
        <v>21911</v>
      </c>
      <c r="W5793" s="45" t="s">
        <v>21890</v>
      </c>
      <c r="X5793" s="45" t="s">
        <v>22868</v>
      </c>
      <c r="Y5793" s="117">
        <v>43797.599999999999</v>
      </c>
      <c r="Z5793" s="117" t="s">
        <v>3021</v>
      </c>
      <c r="AA5793" s="45" t="s">
        <v>2987</v>
      </c>
    </row>
    <row r="5794" spans="1:27" ht="45">
      <c r="A5794" s="475" t="s">
        <v>31515</v>
      </c>
      <c r="B5794" s="311" t="s">
        <v>21788</v>
      </c>
      <c r="C5794" s="45" t="s">
        <v>21789</v>
      </c>
      <c r="D5794" s="45" t="s">
        <v>272</v>
      </c>
      <c r="E5794" s="45" t="s">
        <v>22869</v>
      </c>
      <c r="F5794" s="45" t="s">
        <v>21791</v>
      </c>
      <c r="G5794" s="45" t="s">
        <v>21858</v>
      </c>
      <c r="H5794" s="45" t="s">
        <v>22870</v>
      </c>
      <c r="I5794" s="45" t="s">
        <v>13880</v>
      </c>
      <c r="J5794" s="280">
        <v>1</v>
      </c>
      <c r="K5794" s="280">
        <v>1</v>
      </c>
      <c r="L5794" s="45">
        <f t="shared" si="220"/>
        <v>0</v>
      </c>
      <c r="M5794" s="117">
        <v>37867</v>
      </c>
      <c r="N5794" s="117">
        <v>37862</v>
      </c>
      <c r="O5794" s="117">
        <f t="shared" si="218"/>
        <v>5</v>
      </c>
      <c r="P5794" s="461">
        <f t="shared" si="219"/>
        <v>1.3204109118757757E-4</v>
      </c>
      <c r="Q5794" s="117" t="s">
        <v>3021</v>
      </c>
      <c r="R5794" s="45" t="s">
        <v>2987</v>
      </c>
      <c r="S5794" s="117" t="s">
        <v>21850</v>
      </c>
      <c r="T5794" s="45" t="s">
        <v>21851</v>
      </c>
      <c r="U5794" s="117"/>
      <c r="V5794" s="45" t="s">
        <v>21911</v>
      </c>
      <c r="W5794" s="45" t="s">
        <v>21890</v>
      </c>
      <c r="X5794" s="45" t="s">
        <v>22871</v>
      </c>
      <c r="Y5794" s="117">
        <v>37862</v>
      </c>
      <c r="Z5794" s="117" t="s">
        <v>3021</v>
      </c>
      <c r="AA5794" s="45" t="s">
        <v>2987</v>
      </c>
    </row>
    <row r="5795" spans="1:27" ht="56.25">
      <c r="A5795" s="475" t="s">
        <v>31516</v>
      </c>
      <c r="B5795" s="311" t="s">
        <v>21788</v>
      </c>
      <c r="C5795" s="45" t="s">
        <v>21789</v>
      </c>
      <c r="D5795" s="45" t="s">
        <v>272</v>
      </c>
      <c r="E5795" s="45" t="s">
        <v>22872</v>
      </c>
      <c r="F5795" s="45" t="s">
        <v>21791</v>
      </c>
      <c r="G5795" s="45" t="s">
        <v>21858</v>
      </c>
      <c r="H5795" s="45" t="s">
        <v>22873</v>
      </c>
      <c r="I5795" s="45" t="s">
        <v>22874</v>
      </c>
      <c r="J5795" s="280">
        <v>1</v>
      </c>
      <c r="K5795" s="280">
        <v>1</v>
      </c>
      <c r="L5795" s="45">
        <f t="shared" si="220"/>
        <v>0</v>
      </c>
      <c r="M5795" s="117">
        <v>15220.05</v>
      </c>
      <c r="N5795" s="117">
        <v>13500</v>
      </c>
      <c r="O5795" s="117">
        <f t="shared" si="218"/>
        <v>1720.0499999999993</v>
      </c>
      <c r="P5795" s="461">
        <f t="shared" si="219"/>
        <v>0.11301211231237739</v>
      </c>
      <c r="Q5795" s="117" t="s">
        <v>22526</v>
      </c>
      <c r="R5795" s="45" t="s">
        <v>22527</v>
      </c>
      <c r="S5795" s="117" t="s">
        <v>22528</v>
      </c>
      <c r="T5795" s="45" t="s">
        <v>21882</v>
      </c>
      <c r="U5795" s="117"/>
      <c r="V5795" s="45" t="s">
        <v>21933</v>
      </c>
      <c r="W5795" s="45" t="s">
        <v>21933</v>
      </c>
      <c r="X5795" s="45" t="s">
        <v>22875</v>
      </c>
      <c r="Y5795" s="117">
        <v>13500</v>
      </c>
      <c r="Z5795" s="117" t="s">
        <v>22526</v>
      </c>
      <c r="AA5795" s="45" t="s">
        <v>17510</v>
      </c>
    </row>
    <row r="5796" spans="1:27" ht="67.5">
      <c r="A5796" s="475" t="s">
        <v>31517</v>
      </c>
      <c r="B5796" s="311" t="s">
        <v>21788</v>
      </c>
      <c r="C5796" s="45" t="s">
        <v>21789</v>
      </c>
      <c r="D5796" s="45" t="s">
        <v>272</v>
      </c>
      <c r="E5796" s="45" t="s">
        <v>22876</v>
      </c>
      <c r="F5796" s="45" t="s">
        <v>21791</v>
      </c>
      <c r="G5796" s="45" t="s">
        <v>21858</v>
      </c>
      <c r="H5796" s="45" t="s">
        <v>22877</v>
      </c>
      <c r="I5796" s="45" t="s">
        <v>22878</v>
      </c>
      <c r="J5796" s="280">
        <v>1</v>
      </c>
      <c r="K5796" s="280">
        <v>1</v>
      </c>
      <c r="L5796" s="45">
        <f t="shared" si="220"/>
        <v>0</v>
      </c>
      <c r="M5796" s="117">
        <v>255992</v>
      </c>
      <c r="N5796" s="117">
        <v>240433.6</v>
      </c>
      <c r="O5796" s="117">
        <f t="shared" si="218"/>
        <v>15558.399999999994</v>
      </c>
      <c r="P5796" s="461">
        <f t="shared" si="219"/>
        <v>6.0776899278102418E-2</v>
      </c>
      <c r="Q5796" s="117" t="s">
        <v>15901</v>
      </c>
      <c r="R5796" s="45" t="s">
        <v>15416</v>
      </c>
      <c r="S5796" s="117" t="s">
        <v>21922</v>
      </c>
      <c r="T5796" s="45" t="s">
        <v>21851</v>
      </c>
      <c r="U5796" s="117"/>
      <c r="V5796" s="45" t="s">
        <v>21911</v>
      </c>
      <c r="W5796" s="45" t="s">
        <v>21890</v>
      </c>
      <c r="X5796" s="45" t="s">
        <v>22879</v>
      </c>
      <c r="Y5796" s="117">
        <v>240433.6</v>
      </c>
      <c r="Z5796" s="117" t="s">
        <v>15901</v>
      </c>
      <c r="AA5796" s="45" t="s">
        <v>2987</v>
      </c>
    </row>
    <row r="5797" spans="1:27" ht="90">
      <c r="A5797" s="475" t="s">
        <v>31518</v>
      </c>
      <c r="B5797" s="311" t="s">
        <v>21788</v>
      </c>
      <c r="C5797" s="45" t="s">
        <v>21789</v>
      </c>
      <c r="D5797" s="45" t="s">
        <v>272</v>
      </c>
      <c r="E5797" s="45" t="s">
        <v>22880</v>
      </c>
      <c r="F5797" s="45" t="s">
        <v>21947</v>
      </c>
      <c r="G5797" s="45" t="s">
        <v>21796</v>
      </c>
      <c r="H5797" s="45" t="s">
        <v>22881</v>
      </c>
      <c r="I5797" s="45" t="s">
        <v>13873</v>
      </c>
      <c r="J5797" s="280">
        <v>1</v>
      </c>
      <c r="K5797" s="280">
        <v>1</v>
      </c>
      <c r="L5797" s="45">
        <f t="shared" si="220"/>
        <v>0</v>
      </c>
      <c r="M5797" s="117">
        <v>57916.7</v>
      </c>
      <c r="N5797" s="117">
        <v>57916.7</v>
      </c>
      <c r="O5797" s="117">
        <f t="shared" si="218"/>
        <v>0</v>
      </c>
      <c r="P5797" s="461">
        <f t="shared" si="219"/>
        <v>0</v>
      </c>
      <c r="Q5797" s="117" t="s">
        <v>22882</v>
      </c>
      <c r="R5797" s="45" t="s">
        <v>22786</v>
      </c>
      <c r="S5797" s="117" t="s">
        <v>22883</v>
      </c>
      <c r="T5797" s="45" t="s">
        <v>21933</v>
      </c>
      <c r="U5797" s="117"/>
      <c r="V5797" s="45" t="s">
        <v>21891</v>
      </c>
      <c r="W5797" s="45" t="s">
        <v>21904</v>
      </c>
      <c r="X5797" s="45" t="s">
        <v>22884</v>
      </c>
      <c r="Y5797" s="117">
        <v>57916.7</v>
      </c>
      <c r="Z5797" s="117" t="s">
        <v>22882</v>
      </c>
      <c r="AA5797" s="45" t="s">
        <v>2987</v>
      </c>
    </row>
    <row r="5798" spans="1:27" ht="56.25">
      <c r="A5798" s="475" t="s">
        <v>31519</v>
      </c>
      <c r="B5798" s="311" t="s">
        <v>21788</v>
      </c>
      <c r="C5798" s="45" t="s">
        <v>21789</v>
      </c>
      <c r="D5798" s="45" t="s">
        <v>272</v>
      </c>
      <c r="E5798" s="45" t="s">
        <v>22885</v>
      </c>
      <c r="F5798" s="45" t="s">
        <v>21947</v>
      </c>
      <c r="G5798" s="45" t="s">
        <v>21796</v>
      </c>
      <c r="H5798" s="45" t="s">
        <v>22886</v>
      </c>
      <c r="I5798" s="45" t="s">
        <v>13360</v>
      </c>
      <c r="J5798" s="280">
        <v>1</v>
      </c>
      <c r="K5798" s="280">
        <v>1</v>
      </c>
      <c r="L5798" s="45">
        <f t="shared" si="220"/>
        <v>0</v>
      </c>
      <c r="M5798" s="117">
        <v>1547421</v>
      </c>
      <c r="N5798" s="117">
        <v>1547421</v>
      </c>
      <c r="O5798" s="117">
        <f t="shared" si="218"/>
        <v>0</v>
      </c>
      <c r="P5798" s="461">
        <f t="shared" si="219"/>
        <v>0</v>
      </c>
      <c r="Q5798" s="117" t="s">
        <v>19310</v>
      </c>
      <c r="R5798" s="45" t="s">
        <v>16034</v>
      </c>
      <c r="S5798" s="117" t="s">
        <v>22887</v>
      </c>
      <c r="T5798" s="45" t="s">
        <v>21874</v>
      </c>
      <c r="U5798" s="117"/>
      <c r="V5798" s="45" t="s">
        <v>22040</v>
      </c>
      <c r="W5798" s="45" t="s">
        <v>21904</v>
      </c>
      <c r="X5798" s="45" t="s">
        <v>22888</v>
      </c>
      <c r="Y5798" s="117">
        <v>1547421</v>
      </c>
      <c r="Z5798" s="117" t="s">
        <v>19310</v>
      </c>
      <c r="AA5798" s="45" t="s">
        <v>15416</v>
      </c>
    </row>
    <row r="5799" spans="1:27" ht="67.5">
      <c r="A5799" s="475" t="s">
        <v>31520</v>
      </c>
      <c r="B5799" s="311" t="s">
        <v>21788</v>
      </c>
      <c r="C5799" s="45" t="s">
        <v>21789</v>
      </c>
      <c r="D5799" s="45" t="s">
        <v>272</v>
      </c>
      <c r="E5799" s="45" t="s">
        <v>22889</v>
      </c>
      <c r="F5799" s="45" t="s">
        <v>21947</v>
      </c>
      <c r="G5799" s="45" t="s">
        <v>21796</v>
      </c>
      <c r="H5799" s="45" t="s">
        <v>22890</v>
      </c>
      <c r="I5799" s="45" t="s">
        <v>14657</v>
      </c>
      <c r="J5799" s="280">
        <v>1</v>
      </c>
      <c r="K5799" s="280">
        <v>1</v>
      </c>
      <c r="L5799" s="45">
        <f t="shared" si="220"/>
        <v>0</v>
      </c>
      <c r="M5799" s="117">
        <v>211764.6</v>
      </c>
      <c r="N5799" s="117">
        <v>211764.6</v>
      </c>
      <c r="O5799" s="117">
        <f t="shared" si="218"/>
        <v>0</v>
      </c>
      <c r="P5799" s="461">
        <f t="shared" si="219"/>
        <v>0</v>
      </c>
      <c r="Q5799" s="117" t="s">
        <v>22891</v>
      </c>
      <c r="R5799" s="45" t="s">
        <v>15079</v>
      </c>
      <c r="S5799" s="117" t="s">
        <v>22892</v>
      </c>
      <c r="T5799" s="45" t="s">
        <v>21874</v>
      </c>
      <c r="U5799" s="117"/>
      <c r="V5799" s="45" t="s">
        <v>22040</v>
      </c>
      <c r="W5799" s="45" t="s">
        <v>21904</v>
      </c>
      <c r="X5799" s="45" t="s">
        <v>22893</v>
      </c>
      <c r="Y5799" s="117">
        <v>211764.6</v>
      </c>
      <c r="Z5799" s="117" t="s">
        <v>22891</v>
      </c>
      <c r="AA5799" s="45" t="s">
        <v>2987</v>
      </c>
    </row>
    <row r="5800" spans="1:27" ht="78.75">
      <c r="A5800" s="475" t="s">
        <v>31521</v>
      </c>
      <c r="B5800" s="311" t="s">
        <v>21788</v>
      </c>
      <c r="C5800" s="45" t="s">
        <v>21789</v>
      </c>
      <c r="D5800" s="45" t="s">
        <v>272</v>
      </c>
      <c r="E5800" s="45" t="s">
        <v>22894</v>
      </c>
      <c r="F5800" s="45" t="s">
        <v>21947</v>
      </c>
      <c r="G5800" s="45" t="s">
        <v>21796</v>
      </c>
      <c r="H5800" s="45" t="s">
        <v>22895</v>
      </c>
      <c r="I5800" s="45" t="s">
        <v>22896</v>
      </c>
      <c r="J5800" s="280">
        <v>1</v>
      </c>
      <c r="K5800" s="280">
        <v>1</v>
      </c>
      <c r="L5800" s="45">
        <f t="shared" si="220"/>
        <v>0</v>
      </c>
      <c r="M5800" s="117">
        <v>24368</v>
      </c>
      <c r="N5800" s="117">
        <v>23720</v>
      </c>
      <c r="O5800" s="117">
        <f t="shared" si="218"/>
        <v>648</v>
      </c>
      <c r="P5800" s="461">
        <f t="shared" si="219"/>
        <v>2.659225213394616E-2</v>
      </c>
      <c r="Q5800" s="117" t="s">
        <v>22897</v>
      </c>
      <c r="R5800" s="45" t="s">
        <v>22805</v>
      </c>
      <c r="S5800" s="117" t="s">
        <v>22898</v>
      </c>
      <c r="T5800" s="45" t="s">
        <v>21933</v>
      </c>
      <c r="U5800" s="117"/>
      <c r="V5800" s="45" t="s">
        <v>21904</v>
      </c>
      <c r="W5800" s="45" t="s">
        <v>21929</v>
      </c>
      <c r="X5800" s="45" t="s">
        <v>22899</v>
      </c>
      <c r="Y5800" s="117">
        <v>23720</v>
      </c>
      <c r="Z5800" s="117" t="s">
        <v>22897</v>
      </c>
      <c r="AA5800" s="45" t="s">
        <v>16698</v>
      </c>
    </row>
    <row r="5801" spans="1:27" ht="90">
      <c r="A5801" s="475" t="s">
        <v>31522</v>
      </c>
      <c r="B5801" s="311" t="s">
        <v>21788</v>
      </c>
      <c r="C5801" s="45" t="s">
        <v>21789</v>
      </c>
      <c r="D5801" s="45" t="s">
        <v>272</v>
      </c>
      <c r="E5801" s="45" t="s">
        <v>22900</v>
      </c>
      <c r="F5801" s="45" t="s">
        <v>21947</v>
      </c>
      <c r="G5801" s="45" t="s">
        <v>22901</v>
      </c>
      <c r="H5801" s="45" t="s">
        <v>22902</v>
      </c>
      <c r="I5801" s="45" t="s">
        <v>13372</v>
      </c>
      <c r="J5801" s="280">
        <v>1</v>
      </c>
      <c r="K5801" s="280">
        <v>1</v>
      </c>
      <c r="L5801" s="45">
        <f t="shared" si="220"/>
        <v>0</v>
      </c>
      <c r="M5801" s="117">
        <v>5994197.9500000002</v>
      </c>
      <c r="N5801" s="117">
        <v>5994000</v>
      </c>
      <c r="O5801" s="117">
        <f t="shared" si="218"/>
        <v>197.95000000018626</v>
      </c>
      <c r="P5801" s="461">
        <f t="shared" si="219"/>
        <v>3.3023600763833007E-5</v>
      </c>
      <c r="Q5801" s="117" t="s">
        <v>13461</v>
      </c>
      <c r="R5801" s="45" t="s">
        <v>15372</v>
      </c>
      <c r="S5801" s="117" t="s">
        <v>22287</v>
      </c>
      <c r="T5801" s="45" t="s">
        <v>21891</v>
      </c>
      <c r="U5801" s="117"/>
      <c r="V5801" s="45" t="s">
        <v>21954</v>
      </c>
      <c r="W5801" s="45" t="s">
        <v>21955</v>
      </c>
      <c r="X5801" s="45" t="s">
        <v>22903</v>
      </c>
      <c r="Y5801" s="117">
        <v>5994000</v>
      </c>
      <c r="Z5801" s="117" t="s">
        <v>13461</v>
      </c>
      <c r="AA5801" s="45" t="s">
        <v>17545</v>
      </c>
    </row>
    <row r="5802" spans="1:27" ht="78.75">
      <c r="A5802" s="475" t="s">
        <v>31523</v>
      </c>
      <c r="B5802" s="311" t="s">
        <v>21788</v>
      </c>
      <c r="C5802" s="45" t="s">
        <v>21789</v>
      </c>
      <c r="D5802" s="45" t="s">
        <v>272</v>
      </c>
      <c r="E5802" s="45" t="s">
        <v>22904</v>
      </c>
      <c r="F5802" s="45" t="s">
        <v>21947</v>
      </c>
      <c r="G5802" s="45" t="s">
        <v>22901</v>
      </c>
      <c r="H5802" s="45" t="s">
        <v>22905</v>
      </c>
      <c r="I5802" s="45" t="s">
        <v>22906</v>
      </c>
      <c r="J5802" s="280">
        <v>1</v>
      </c>
      <c r="K5802" s="280">
        <v>1</v>
      </c>
      <c r="L5802" s="45">
        <f t="shared" si="220"/>
        <v>0</v>
      </c>
      <c r="M5802" s="117">
        <v>4068986</v>
      </c>
      <c r="N5802" s="117">
        <v>4068986</v>
      </c>
      <c r="O5802" s="117">
        <f t="shared" si="218"/>
        <v>0</v>
      </c>
      <c r="P5802" s="461">
        <f t="shared" si="219"/>
        <v>0</v>
      </c>
      <c r="Q5802" s="117" t="s">
        <v>13400</v>
      </c>
      <c r="R5802" s="45" t="s">
        <v>17377</v>
      </c>
      <c r="S5802" s="117" t="s">
        <v>21976</v>
      </c>
      <c r="T5802" s="45" t="s">
        <v>21891</v>
      </c>
      <c r="U5802" s="117"/>
      <c r="V5802" s="45" t="s">
        <v>21954</v>
      </c>
      <c r="W5802" s="45" t="s">
        <v>21955</v>
      </c>
      <c r="X5802" s="45" t="s">
        <v>22907</v>
      </c>
      <c r="Y5802" s="117">
        <v>4068986</v>
      </c>
      <c r="Z5802" s="117" t="s">
        <v>13400</v>
      </c>
      <c r="AA5802" s="45" t="s">
        <v>2987</v>
      </c>
    </row>
    <row r="5803" spans="1:27" ht="90">
      <c r="A5803" s="475" t="s">
        <v>31524</v>
      </c>
      <c r="B5803" s="311" t="s">
        <v>21788</v>
      </c>
      <c r="C5803" s="45" t="s">
        <v>21789</v>
      </c>
      <c r="D5803" s="45" t="s">
        <v>272</v>
      </c>
      <c r="E5803" s="45" t="s">
        <v>22908</v>
      </c>
      <c r="F5803" s="45" t="s">
        <v>21947</v>
      </c>
      <c r="G5803" s="45" t="s">
        <v>15181</v>
      </c>
      <c r="H5803" s="45" t="s">
        <v>22909</v>
      </c>
      <c r="I5803" s="45" t="s">
        <v>15386</v>
      </c>
      <c r="J5803" s="280">
        <v>1</v>
      </c>
      <c r="K5803" s="280">
        <v>1</v>
      </c>
      <c r="L5803" s="45">
        <f t="shared" si="220"/>
        <v>0</v>
      </c>
      <c r="M5803" s="117">
        <v>1452048.11</v>
      </c>
      <c r="N5803" s="117">
        <v>1452000</v>
      </c>
      <c r="O5803" s="117">
        <f t="shared" si="218"/>
        <v>48.110000000102445</v>
      </c>
      <c r="P5803" s="461">
        <f t="shared" si="219"/>
        <v>3.3132511015838478E-5</v>
      </c>
      <c r="Q5803" s="117" t="s">
        <v>13461</v>
      </c>
      <c r="R5803" s="45" t="s">
        <v>15372</v>
      </c>
      <c r="S5803" s="117" t="s">
        <v>22287</v>
      </c>
      <c r="T5803" s="45" t="s">
        <v>22085</v>
      </c>
      <c r="U5803" s="117"/>
      <c r="V5803" s="45" t="s">
        <v>22910</v>
      </c>
      <c r="W5803" s="45" t="s">
        <v>21944</v>
      </c>
      <c r="X5803" s="45" t="s">
        <v>22911</v>
      </c>
      <c r="Y5803" s="117">
        <v>1452000</v>
      </c>
      <c r="Z5803" s="117" t="s">
        <v>13461</v>
      </c>
      <c r="AA5803" s="45" t="s">
        <v>13542</v>
      </c>
    </row>
    <row r="5804" spans="1:27" ht="90">
      <c r="A5804" s="475" t="s">
        <v>31525</v>
      </c>
      <c r="B5804" s="311" t="s">
        <v>21788</v>
      </c>
      <c r="C5804" s="45" t="s">
        <v>21789</v>
      </c>
      <c r="D5804" s="45" t="s">
        <v>272</v>
      </c>
      <c r="E5804" s="45" t="s">
        <v>22912</v>
      </c>
      <c r="F5804" s="45" t="s">
        <v>21947</v>
      </c>
      <c r="G5804" s="45" t="s">
        <v>21869</v>
      </c>
      <c r="H5804" s="45" t="s">
        <v>22913</v>
      </c>
      <c r="I5804" s="45" t="s">
        <v>22914</v>
      </c>
      <c r="J5804" s="280">
        <v>1</v>
      </c>
      <c r="K5804" s="280">
        <v>1</v>
      </c>
      <c r="L5804" s="45">
        <f t="shared" si="220"/>
        <v>0</v>
      </c>
      <c r="M5804" s="117">
        <v>91469.66</v>
      </c>
      <c r="N5804" s="117">
        <v>91419.66</v>
      </c>
      <c r="O5804" s="117">
        <f t="shared" si="218"/>
        <v>50</v>
      </c>
      <c r="P5804" s="461">
        <f t="shared" si="219"/>
        <v>5.4662934135756046E-4</v>
      </c>
      <c r="Q5804" s="117" t="s">
        <v>22915</v>
      </c>
      <c r="R5804" s="45" t="s">
        <v>22828</v>
      </c>
      <c r="S5804" s="117" t="s">
        <v>22916</v>
      </c>
      <c r="T5804" s="45" t="s">
        <v>22085</v>
      </c>
      <c r="U5804" s="117"/>
      <c r="V5804" s="45" t="s">
        <v>22910</v>
      </c>
      <c r="W5804" s="45" t="s">
        <v>21955</v>
      </c>
      <c r="X5804" s="45" t="s">
        <v>22917</v>
      </c>
      <c r="Y5804" s="117">
        <v>91419.66</v>
      </c>
      <c r="Z5804" s="117" t="s">
        <v>22915</v>
      </c>
      <c r="AA5804" s="45" t="s">
        <v>17377</v>
      </c>
    </row>
    <row r="5805" spans="1:27" ht="78.75">
      <c r="A5805" s="475" t="s">
        <v>31526</v>
      </c>
      <c r="B5805" s="311" t="s">
        <v>21788</v>
      </c>
      <c r="C5805" s="45" t="s">
        <v>21789</v>
      </c>
      <c r="D5805" s="45" t="s">
        <v>272</v>
      </c>
      <c r="E5805" s="45" t="s">
        <v>22437</v>
      </c>
      <c r="F5805" s="45" t="s">
        <v>21947</v>
      </c>
      <c r="G5805" s="45" t="s">
        <v>21869</v>
      </c>
      <c r="H5805" s="45" t="s">
        <v>22918</v>
      </c>
      <c r="I5805" s="45" t="s">
        <v>15443</v>
      </c>
      <c r="J5805" s="280">
        <v>3</v>
      </c>
      <c r="K5805" s="280">
        <v>1</v>
      </c>
      <c r="L5805" s="280">
        <f t="shared" si="220"/>
        <v>2</v>
      </c>
      <c r="M5805" s="117">
        <v>1305650.1000000001</v>
      </c>
      <c r="N5805" s="117">
        <v>1299121</v>
      </c>
      <c r="O5805" s="117">
        <f t="shared" ref="O5805:O5859" si="221">M5805-N5805</f>
        <v>6529.1000000000931</v>
      </c>
      <c r="P5805" s="461">
        <f t="shared" ref="P5805:P5859" si="222">O5805/M5805</f>
        <v>5.0006506337341777E-3</v>
      </c>
      <c r="Q5805" s="117" t="s">
        <v>13400</v>
      </c>
      <c r="R5805" s="45" t="s">
        <v>17377</v>
      </c>
      <c r="S5805" s="117" t="s">
        <v>21976</v>
      </c>
      <c r="T5805" s="45" t="s">
        <v>21929</v>
      </c>
      <c r="U5805" s="117"/>
      <c r="V5805" s="45" t="s">
        <v>21988</v>
      </c>
      <c r="W5805" s="45" t="s">
        <v>21988</v>
      </c>
      <c r="X5805" s="45" t="s">
        <v>22919</v>
      </c>
      <c r="Y5805" s="117">
        <v>1299121</v>
      </c>
      <c r="Z5805" s="117" t="s">
        <v>13400</v>
      </c>
      <c r="AA5805" s="45" t="s">
        <v>15844</v>
      </c>
    </row>
    <row r="5806" spans="1:27" ht="78.75">
      <c r="A5806" s="475" t="s">
        <v>31527</v>
      </c>
      <c r="B5806" s="311" t="s">
        <v>21788</v>
      </c>
      <c r="C5806" s="45" t="s">
        <v>21789</v>
      </c>
      <c r="D5806" s="45" t="s">
        <v>272</v>
      </c>
      <c r="E5806" s="45" t="s">
        <v>22920</v>
      </c>
      <c r="F5806" s="45" t="s">
        <v>21796</v>
      </c>
      <c r="G5806" s="45" t="s">
        <v>21874</v>
      </c>
      <c r="H5806" s="45" t="s">
        <v>22921</v>
      </c>
      <c r="I5806" s="45" t="s">
        <v>22922</v>
      </c>
      <c r="J5806" s="280">
        <v>1</v>
      </c>
      <c r="K5806" s="280">
        <v>1</v>
      </c>
      <c r="L5806" s="45">
        <f t="shared" si="220"/>
        <v>0</v>
      </c>
      <c r="M5806" s="117">
        <v>17875.5</v>
      </c>
      <c r="N5806" s="117">
        <v>17875.5</v>
      </c>
      <c r="O5806" s="117">
        <f t="shared" si="221"/>
        <v>0</v>
      </c>
      <c r="P5806" s="461">
        <f t="shared" si="222"/>
        <v>0</v>
      </c>
      <c r="Q5806" s="117" t="s">
        <v>20291</v>
      </c>
      <c r="R5806" s="45" t="s">
        <v>17214</v>
      </c>
      <c r="S5806" s="117" t="s">
        <v>22923</v>
      </c>
      <c r="T5806" s="45" t="s">
        <v>21904</v>
      </c>
      <c r="U5806" s="117"/>
      <c r="V5806" s="45" t="s">
        <v>21955</v>
      </c>
      <c r="W5806" s="45" t="s">
        <v>21955</v>
      </c>
      <c r="X5806" s="45" t="s">
        <v>22924</v>
      </c>
      <c r="Y5806" s="117">
        <v>17875.5</v>
      </c>
      <c r="Z5806" s="117" t="s">
        <v>20291</v>
      </c>
      <c r="AA5806" s="45" t="s">
        <v>17451</v>
      </c>
    </row>
    <row r="5807" spans="1:27" ht="78.75">
      <c r="A5807" s="475" t="s">
        <v>31528</v>
      </c>
      <c r="B5807" s="311" t="s">
        <v>21788</v>
      </c>
      <c r="C5807" s="45" t="s">
        <v>21789</v>
      </c>
      <c r="D5807" s="45" t="s">
        <v>272</v>
      </c>
      <c r="E5807" s="45" t="s">
        <v>22925</v>
      </c>
      <c r="F5807" s="45" t="s">
        <v>21947</v>
      </c>
      <c r="G5807" s="45" t="s">
        <v>21874</v>
      </c>
      <c r="H5807" s="45" t="s">
        <v>22926</v>
      </c>
      <c r="I5807" s="45" t="s">
        <v>13851</v>
      </c>
      <c r="J5807" s="280">
        <v>1</v>
      </c>
      <c r="K5807" s="280">
        <v>1</v>
      </c>
      <c r="L5807" s="45">
        <f t="shared" si="220"/>
        <v>0</v>
      </c>
      <c r="M5807" s="117">
        <v>1461383.06</v>
      </c>
      <c r="N5807" s="117">
        <v>1461383.06</v>
      </c>
      <c r="O5807" s="117">
        <f t="shared" si="221"/>
        <v>0</v>
      </c>
      <c r="P5807" s="461">
        <f t="shared" si="222"/>
        <v>0</v>
      </c>
      <c r="Q5807" s="117" t="s">
        <v>13400</v>
      </c>
      <c r="R5807" s="45" t="s">
        <v>17377</v>
      </c>
      <c r="S5807" s="117" t="s">
        <v>21976</v>
      </c>
      <c r="T5807" s="45" t="s">
        <v>21905</v>
      </c>
      <c r="U5807" s="117"/>
      <c r="V5807" s="45" t="s">
        <v>21968</v>
      </c>
      <c r="W5807" s="45" t="s">
        <v>21968</v>
      </c>
      <c r="X5807" s="45" t="s">
        <v>22927</v>
      </c>
      <c r="Y5807" s="117">
        <v>1461383.06</v>
      </c>
      <c r="Z5807" s="117" t="s">
        <v>13400</v>
      </c>
      <c r="AA5807" s="45" t="s">
        <v>2987</v>
      </c>
    </row>
    <row r="5808" spans="1:27" ht="56.25">
      <c r="A5808" s="475" t="s">
        <v>31529</v>
      </c>
      <c r="B5808" s="311" t="s">
        <v>21788</v>
      </c>
      <c r="C5808" s="45" t="s">
        <v>21789</v>
      </c>
      <c r="D5808" s="45" t="s">
        <v>272</v>
      </c>
      <c r="E5808" s="45" t="s">
        <v>22928</v>
      </c>
      <c r="F5808" s="45" t="s">
        <v>21851</v>
      </c>
      <c r="G5808" s="45" t="s">
        <v>21911</v>
      </c>
      <c r="H5808" s="45" t="s">
        <v>22929</v>
      </c>
      <c r="I5808" s="45" t="s">
        <v>18511</v>
      </c>
      <c r="J5808" s="280">
        <v>1</v>
      </c>
      <c r="K5808" s="280">
        <v>1</v>
      </c>
      <c r="L5808" s="45">
        <f t="shared" si="220"/>
        <v>0</v>
      </c>
      <c r="M5808" s="117">
        <v>2420380</v>
      </c>
      <c r="N5808" s="117">
        <v>2255616</v>
      </c>
      <c r="O5808" s="117">
        <f t="shared" si="221"/>
        <v>164764</v>
      </c>
      <c r="P5808" s="461">
        <f t="shared" si="222"/>
        <v>6.8073608276386352E-2</v>
      </c>
      <c r="Q5808" s="117" t="s">
        <v>20683</v>
      </c>
      <c r="R5808" s="45" t="s">
        <v>20684</v>
      </c>
      <c r="S5808" s="117" t="s">
        <v>22930</v>
      </c>
      <c r="T5808" s="45" t="s">
        <v>21977</v>
      </c>
      <c r="U5808" s="117"/>
      <c r="V5808" s="45" t="s">
        <v>21978</v>
      </c>
      <c r="W5808" s="45" t="s">
        <v>22097</v>
      </c>
      <c r="X5808" s="45" t="s">
        <v>22931</v>
      </c>
      <c r="Y5808" s="117">
        <v>2255616</v>
      </c>
      <c r="Z5808" s="117" t="s">
        <v>20683</v>
      </c>
      <c r="AA5808" s="45" t="s">
        <v>17347</v>
      </c>
    </row>
    <row r="5809" spans="1:27" ht="56.25">
      <c r="A5809" s="475" t="s">
        <v>31530</v>
      </c>
      <c r="B5809" s="311" t="s">
        <v>21788</v>
      </c>
      <c r="C5809" s="45" t="s">
        <v>21789</v>
      </c>
      <c r="D5809" s="45" t="s">
        <v>272</v>
      </c>
      <c r="E5809" s="45" t="s">
        <v>22932</v>
      </c>
      <c r="F5809" s="45" t="s">
        <v>21851</v>
      </c>
      <c r="G5809" s="45" t="s">
        <v>22040</v>
      </c>
      <c r="H5809" s="45" t="s">
        <v>22933</v>
      </c>
      <c r="I5809" s="45" t="s">
        <v>22934</v>
      </c>
      <c r="J5809" s="280">
        <v>1</v>
      </c>
      <c r="K5809" s="280">
        <v>1</v>
      </c>
      <c r="L5809" s="45">
        <f t="shared" si="220"/>
        <v>0</v>
      </c>
      <c r="M5809" s="117">
        <v>8406</v>
      </c>
      <c r="N5809" s="117">
        <v>7560</v>
      </c>
      <c r="O5809" s="117">
        <f t="shared" si="221"/>
        <v>846</v>
      </c>
      <c r="P5809" s="461">
        <f t="shared" si="222"/>
        <v>0.1006423982869379</v>
      </c>
      <c r="Q5809" s="117" t="s">
        <v>22526</v>
      </c>
      <c r="R5809" s="45" t="s">
        <v>22527</v>
      </c>
      <c r="S5809" s="117" t="s">
        <v>22528</v>
      </c>
      <c r="T5809" s="45" t="s">
        <v>21944</v>
      </c>
      <c r="U5809" s="117"/>
      <c r="V5809" s="45" t="s">
        <v>22097</v>
      </c>
      <c r="W5809" s="45" t="s">
        <v>21988</v>
      </c>
      <c r="X5809" s="45" t="s">
        <v>22935</v>
      </c>
      <c r="Y5809" s="117">
        <v>7560</v>
      </c>
      <c r="Z5809" s="117" t="s">
        <v>22526</v>
      </c>
      <c r="AA5809" s="45">
        <v>7724922443</v>
      </c>
    </row>
    <row r="5810" spans="1:27" ht="90">
      <c r="A5810" s="475" t="s">
        <v>31531</v>
      </c>
      <c r="B5810" s="311" t="s">
        <v>21788</v>
      </c>
      <c r="C5810" s="45" t="s">
        <v>21789</v>
      </c>
      <c r="D5810" s="45" t="s">
        <v>272</v>
      </c>
      <c r="E5810" s="45" t="s">
        <v>22936</v>
      </c>
      <c r="F5810" s="45" t="s">
        <v>21874</v>
      </c>
      <c r="G5810" s="45" t="s">
        <v>21977</v>
      </c>
      <c r="H5810" s="45" t="s">
        <v>22937</v>
      </c>
      <c r="I5810" s="45" t="s">
        <v>22938</v>
      </c>
      <c r="J5810" s="280">
        <v>1</v>
      </c>
      <c r="K5810" s="280">
        <v>1</v>
      </c>
      <c r="L5810" s="45">
        <f t="shared" si="220"/>
        <v>0</v>
      </c>
      <c r="M5810" s="117">
        <v>61500.89</v>
      </c>
      <c r="N5810" s="117">
        <v>60424.17</v>
      </c>
      <c r="O5810" s="117">
        <f t="shared" si="221"/>
        <v>1076.7200000000012</v>
      </c>
      <c r="P5810" s="461">
        <f t="shared" si="222"/>
        <v>1.7507388917461213E-2</v>
      </c>
      <c r="Q5810" s="117" t="s">
        <v>22500</v>
      </c>
      <c r="R5810" s="45" t="s">
        <v>22501</v>
      </c>
      <c r="S5810" s="117" t="s">
        <v>22502</v>
      </c>
      <c r="T5810" s="45" t="s">
        <v>21955</v>
      </c>
      <c r="U5810" s="117"/>
      <c r="V5810" s="45" t="s">
        <v>15341</v>
      </c>
      <c r="W5810" s="45" t="s">
        <v>21983</v>
      </c>
      <c r="X5810" s="45" t="s">
        <v>22939</v>
      </c>
      <c r="Y5810" s="117">
        <v>60424.17</v>
      </c>
      <c r="Z5810" s="117" t="s">
        <v>22500</v>
      </c>
      <c r="AA5810" s="45" t="s">
        <v>2987</v>
      </c>
    </row>
    <row r="5811" spans="1:27" ht="78.75">
      <c r="A5811" s="475" t="s">
        <v>31532</v>
      </c>
      <c r="B5811" s="311" t="s">
        <v>21788</v>
      </c>
      <c r="C5811" s="45" t="s">
        <v>21789</v>
      </c>
      <c r="D5811" s="45" t="s">
        <v>272</v>
      </c>
      <c r="E5811" s="45" t="s">
        <v>22940</v>
      </c>
      <c r="F5811" s="45" t="s">
        <v>21874</v>
      </c>
      <c r="G5811" s="45" t="s">
        <v>21977</v>
      </c>
      <c r="H5811" s="45" t="s">
        <v>22941</v>
      </c>
      <c r="I5811" s="45" t="s">
        <v>22942</v>
      </c>
      <c r="J5811" s="280">
        <v>1</v>
      </c>
      <c r="K5811" s="280">
        <v>1</v>
      </c>
      <c r="L5811" s="45">
        <f t="shared" si="220"/>
        <v>0</v>
      </c>
      <c r="M5811" s="117">
        <v>1943333.33</v>
      </c>
      <c r="N5811" s="117">
        <v>1923899</v>
      </c>
      <c r="O5811" s="117">
        <f t="shared" si="221"/>
        <v>19434.330000000075</v>
      </c>
      <c r="P5811" s="461">
        <f t="shared" si="222"/>
        <v>1.0000512881647572E-2</v>
      </c>
      <c r="Q5811" s="117" t="s">
        <v>13400</v>
      </c>
      <c r="R5811" s="45" t="s">
        <v>17377</v>
      </c>
      <c r="S5811" s="117" t="s">
        <v>21976</v>
      </c>
      <c r="T5811" s="45" t="s">
        <v>22005</v>
      </c>
      <c r="U5811" s="117"/>
      <c r="V5811" s="45" t="s">
        <v>21983</v>
      </c>
      <c r="W5811" s="45" t="s">
        <v>22006</v>
      </c>
      <c r="X5811" s="45" t="s">
        <v>22943</v>
      </c>
      <c r="Y5811" s="117">
        <v>1923899</v>
      </c>
      <c r="Z5811" s="117" t="s">
        <v>13400</v>
      </c>
      <c r="AA5811" s="45" t="s">
        <v>21888</v>
      </c>
    </row>
    <row r="5812" spans="1:27" ht="56.25">
      <c r="A5812" s="475" t="s">
        <v>31533</v>
      </c>
      <c r="B5812" s="311" t="s">
        <v>21788</v>
      </c>
      <c r="C5812" s="45" t="s">
        <v>21789</v>
      </c>
      <c r="D5812" s="45" t="s">
        <v>272</v>
      </c>
      <c r="E5812" s="45" t="s">
        <v>22944</v>
      </c>
      <c r="F5812" s="45" t="s">
        <v>21947</v>
      </c>
      <c r="G5812" s="45" t="s">
        <v>21954</v>
      </c>
      <c r="H5812" s="45" t="s">
        <v>22945</v>
      </c>
      <c r="I5812" s="45" t="s">
        <v>14436</v>
      </c>
      <c r="J5812" s="280">
        <v>1</v>
      </c>
      <c r="K5812" s="280">
        <v>1</v>
      </c>
      <c r="L5812" s="45">
        <f>J5812-K5812</f>
        <v>0</v>
      </c>
      <c r="M5812" s="117">
        <v>100470</v>
      </c>
      <c r="N5812" s="117">
        <v>100465.2</v>
      </c>
      <c r="O5812" s="117">
        <f t="shared" si="221"/>
        <v>4.8000000000029104</v>
      </c>
      <c r="P5812" s="461">
        <f t="shared" si="222"/>
        <v>4.7775455359837865E-5</v>
      </c>
      <c r="Q5812" s="117" t="s">
        <v>3021</v>
      </c>
      <c r="R5812" s="45" t="s">
        <v>2987</v>
      </c>
      <c r="S5812" s="117" t="s">
        <v>21850</v>
      </c>
      <c r="T5812" s="45" t="s">
        <v>22946</v>
      </c>
      <c r="U5812" s="117"/>
      <c r="V5812" s="45" t="s">
        <v>15495</v>
      </c>
      <c r="W5812" s="45" t="s">
        <v>22071</v>
      </c>
      <c r="X5812" s="45" t="s">
        <v>22947</v>
      </c>
      <c r="Y5812" s="117">
        <v>100465.2</v>
      </c>
      <c r="Z5812" s="117" t="s">
        <v>3021</v>
      </c>
      <c r="AA5812" s="45" t="s">
        <v>17347</v>
      </c>
    </row>
    <row r="5813" spans="1:27" ht="101.25">
      <c r="A5813" s="475" t="s">
        <v>31534</v>
      </c>
      <c r="B5813" s="311" t="s">
        <v>21788</v>
      </c>
      <c r="C5813" s="45" t="s">
        <v>21789</v>
      </c>
      <c r="D5813" s="45" t="s">
        <v>272</v>
      </c>
      <c r="E5813" s="45" t="s">
        <v>22948</v>
      </c>
      <c r="F5813" s="45" t="s">
        <v>21874</v>
      </c>
      <c r="G5813" s="45" t="s">
        <v>21954</v>
      </c>
      <c r="H5813" s="45" t="s">
        <v>22949</v>
      </c>
      <c r="I5813" s="45" t="s">
        <v>22950</v>
      </c>
      <c r="J5813" s="280">
        <v>3</v>
      </c>
      <c r="K5813" s="280">
        <v>1</v>
      </c>
      <c r="L5813" s="45">
        <f>J5813-K5813</f>
        <v>2</v>
      </c>
      <c r="M5813" s="117">
        <v>524224.03</v>
      </c>
      <c r="N5813" s="117">
        <v>521602.91</v>
      </c>
      <c r="O5813" s="117">
        <f t="shared" si="221"/>
        <v>2621.1200000000536</v>
      </c>
      <c r="P5813" s="461">
        <f t="shared" si="222"/>
        <v>4.9999997138628948E-3</v>
      </c>
      <c r="Q5813" s="117" t="s">
        <v>22500</v>
      </c>
      <c r="R5813" s="45" t="s">
        <v>22501</v>
      </c>
      <c r="S5813" s="117" t="s">
        <v>22502</v>
      </c>
      <c r="T5813" s="45" t="s">
        <v>22006</v>
      </c>
      <c r="U5813" s="117"/>
      <c r="V5813" s="45" t="s">
        <v>22059</v>
      </c>
      <c r="W5813" s="45" t="s">
        <v>22071</v>
      </c>
      <c r="X5813" s="45" t="s">
        <v>22951</v>
      </c>
      <c r="Y5813" s="117">
        <v>521602.91</v>
      </c>
      <c r="Z5813" s="117" t="s">
        <v>22500</v>
      </c>
      <c r="AA5813" s="45" t="s">
        <v>15222</v>
      </c>
    </row>
    <row r="5814" spans="1:27" ht="78.75">
      <c r="A5814" s="475" t="s">
        <v>31535</v>
      </c>
      <c r="B5814" s="311" t="s">
        <v>21788</v>
      </c>
      <c r="C5814" s="45" t="s">
        <v>21789</v>
      </c>
      <c r="D5814" s="45" t="s">
        <v>272</v>
      </c>
      <c r="E5814" s="45" t="s">
        <v>22952</v>
      </c>
      <c r="F5814" s="45" t="s">
        <v>21874</v>
      </c>
      <c r="G5814" s="45" t="s">
        <v>21954</v>
      </c>
      <c r="H5814" s="45" t="s">
        <v>22953</v>
      </c>
      <c r="I5814" s="45" t="s">
        <v>22954</v>
      </c>
      <c r="J5814" s="280">
        <v>1</v>
      </c>
      <c r="K5814" s="280">
        <v>1</v>
      </c>
      <c r="L5814" s="45">
        <f t="shared" ref="L5814:L5859" si="223">J5814-K5814</f>
        <v>0</v>
      </c>
      <c r="M5814" s="117">
        <v>7957110.4400000004</v>
      </c>
      <c r="N5814" s="117">
        <v>7951134</v>
      </c>
      <c r="O5814" s="117">
        <f t="shared" si="221"/>
        <v>5976.4400000004098</v>
      </c>
      <c r="P5814" s="461">
        <f t="shared" si="222"/>
        <v>7.5108169543018296E-4</v>
      </c>
      <c r="Q5814" s="117" t="s">
        <v>13400</v>
      </c>
      <c r="R5814" s="45" t="s">
        <v>17377</v>
      </c>
      <c r="S5814" s="117" t="s">
        <v>21976</v>
      </c>
      <c r="T5814" s="45" t="s">
        <v>22955</v>
      </c>
      <c r="U5814" s="117"/>
      <c r="V5814" s="45" t="s">
        <v>22956</v>
      </c>
      <c r="W5814" s="45" t="s">
        <v>14460</v>
      </c>
      <c r="X5814" s="45" t="s">
        <v>22957</v>
      </c>
      <c r="Y5814" s="117">
        <v>7951134</v>
      </c>
      <c r="Z5814" s="117" t="s">
        <v>13400</v>
      </c>
      <c r="AA5814" s="45" t="s">
        <v>15222</v>
      </c>
    </row>
    <row r="5815" spans="1:27" ht="67.5">
      <c r="A5815" s="475" t="s">
        <v>31536</v>
      </c>
      <c r="B5815" s="311" t="s">
        <v>21788</v>
      </c>
      <c r="C5815" s="45" t="s">
        <v>21789</v>
      </c>
      <c r="D5815" s="45" t="s">
        <v>272</v>
      </c>
      <c r="E5815" s="45" t="s">
        <v>22958</v>
      </c>
      <c r="F5815" s="45" t="s">
        <v>21977</v>
      </c>
      <c r="G5815" s="45" t="s">
        <v>21955</v>
      </c>
      <c r="H5815" s="45" t="s">
        <v>22959</v>
      </c>
      <c r="I5815" s="45" t="s">
        <v>22960</v>
      </c>
      <c r="J5815" s="280">
        <v>1</v>
      </c>
      <c r="K5815" s="280">
        <v>1</v>
      </c>
      <c r="L5815" s="45">
        <f t="shared" si="223"/>
        <v>0</v>
      </c>
      <c r="M5815" s="117">
        <v>9750860.6300000008</v>
      </c>
      <c r="N5815" s="117">
        <v>9600240</v>
      </c>
      <c r="O5815" s="117">
        <f t="shared" si="221"/>
        <v>150620.63000000082</v>
      </c>
      <c r="P5815" s="461">
        <f t="shared" si="222"/>
        <v>1.544690624913596E-2</v>
      </c>
      <c r="Q5815" s="117" t="s">
        <v>20810</v>
      </c>
      <c r="R5815" s="45" t="s">
        <v>17803</v>
      </c>
      <c r="S5815" s="117" t="s">
        <v>22689</v>
      </c>
      <c r="T5815" s="45" t="s">
        <v>22079</v>
      </c>
      <c r="U5815" s="117"/>
      <c r="V5815" s="45" t="s">
        <v>22094</v>
      </c>
      <c r="W5815" s="45" t="s">
        <v>15535</v>
      </c>
      <c r="X5815" s="45" t="s">
        <v>22961</v>
      </c>
      <c r="Y5815" s="117">
        <v>9600240</v>
      </c>
      <c r="Z5815" s="117" t="s">
        <v>20810</v>
      </c>
      <c r="AA5815" s="45" t="s">
        <v>15222</v>
      </c>
    </row>
    <row r="5816" spans="1:27" ht="90">
      <c r="A5816" s="475" t="s">
        <v>31537</v>
      </c>
      <c r="B5816" s="311" t="s">
        <v>21788</v>
      </c>
      <c r="C5816" s="45" t="s">
        <v>21789</v>
      </c>
      <c r="D5816" s="45" t="s">
        <v>272</v>
      </c>
      <c r="E5816" s="45" t="s">
        <v>22962</v>
      </c>
      <c r="F5816" s="45" t="s">
        <v>21977</v>
      </c>
      <c r="G5816" s="45" t="s">
        <v>22005</v>
      </c>
      <c r="H5816" s="45" t="s">
        <v>22963</v>
      </c>
      <c r="I5816" s="45" t="s">
        <v>13944</v>
      </c>
      <c r="J5816" s="280">
        <v>1</v>
      </c>
      <c r="K5816" s="280">
        <v>1</v>
      </c>
      <c r="L5816" s="45">
        <f t="shared" si="223"/>
        <v>0</v>
      </c>
      <c r="M5816" s="117">
        <v>37440</v>
      </c>
      <c r="N5816" s="117">
        <v>37422</v>
      </c>
      <c r="O5816" s="117">
        <f t="shared" si="221"/>
        <v>18</v>
      </c>
      <c r="P5816" s="461">
        <f t="shared" si="222"/>
        <v>4.807692307692308E-4</v>
      </c>
      <c r="Q5816" s="117" t="s">
        <v>3021</v>
      </c>
      <c r="R5816" s="45" t="s">
        <v>2987</v>
      </c>
      <c r="S5816" s="117" t="s">
        <v>21850</v>
      </c>
      <c r="T5816" s="45" t="s">
        <v>15341</v>
      </c>
      <c r="U5816" s="117"/>
      <c r="V5816" s="45" t="s">
        <v>22964</v>
      </c>
      <c r="W5816" s="45" t="s">
        <v>22114</v>
      </c>
      <c r="X5816" s="45" t="s">
        <v>22965</v>
      </c>
      <c r="Y5816" s="117">
        <v>37422</v>
      </c>
      <c r="Z5816" s="117" t="s">
        <v>3021</v>
      </c>
      <c r="AA5816" s="45" t="s">
        <v>2987</v>
      </c>
    </row>
    <row r="5817" spans="1:27" ht="135">
      <c r="A5817" s="475" t="s">
        <v>31538</v>
      </c>
      <c r="B5817" s="311" t="s">
        <v>21788</v>
      </c>
      <c r="C5817" s="45" t="s">
        <v>21789</v>
      </c>
      <c r="D5817" s="45" t="s">
        <v>272</v>
      </c>
      <c r="E5817" s="45" t="s">
        <v>22966</v>
      </c>
      <c r="F5817" s="45" t="s">
        <v>21977</v>
      </c>
      <c r="G5817" s="45" t="s">
        <v>22005</v>
      </c>
      <c r="H5817" s="45" t="s">
        <v>22967</v>
      </c>
      <c r="I5817" s="45" t="s">
        <v>22968</v>
      </c>
      <c r="J5817" s="280">
        <v>1</v>
      </c>
      <c r="K5817" s="280">
        <v>1</v>
      </c>
      <c r="L5817" s="45">
        <f t="shared" si="223"/>
        <v>0</v>
      </c>
      <c r="M5817" s="117">
        <v>270399.5</v>
      </c>
      <c r="N5817" s="117">
        <v>266700.5</v>
      </c>
      <c r="O5817" s="117">
        <f t="shared" si="221"/>
        <v>3699</v>
      </c>
      <c r="P5817" s="461">
        <f t="shared" si="222"/>
        <v>1.3679759023223046E-2</v>
      </c>
      <c r="Q5817" s="117" t="s">
        <v>3021</v>
      </c>
      <c r="R5817" s="45" t="s">
        <v>2987</v>
      </c>
      <c r="S5817" s="117" t="s">
        <v>21850</v>
      </c>
      <c r="T5817" s="45" t="s">
        <v>15341</v>
      </c>
      <c r="U5817" s="117"/>
      <c r="V5817" s="45" t="s">
        <v>22964</v>
      </c>
      <c r="W5817" s="45" t="s">
        <v>15490</v>
      </c>
      <c r="X5817" s="45" t="s">
        <v>22969</v>
      </c>
      <c r="Y5817" s="117">
        <v>266700.5</v>
      </c>
      <c r="Z5817" s="117" t="s">
        <v>3021</v>
      </c>
      <c r="AA5817" s="45" t="s">
        <v>2987</v>
      </c>
    </row>
    <row r="5818" spans="1:27" ht="67.5">
      <c r="A5818" s="475" t="s">
        <v>31539</v>
      </c>
      <c r="B5818" s="311" t="s">
        <v>21788</v>
      </c>
      <c r="C5818" s="45" t="s">
        <v>21789</v>
      </c>
      <c r="D5818" s="45" t="s">
        <v>272</v>
      </c>
      <c r="E5818" s="45" t="s">
        <v>22970</v>
      </c>
      <c r="F5818" s="45" t="s">
        <v>21977</v>
      </c>
      <c r="G5818" s="45" t="s">
        <v>21968</v>
      </c>
      <c r="H5818" s="45" t="s">
        <v>22971</v>
      </c>
      <c r="I5818" s="45" t="s">
        <v>13900</v>
      </c>
      <c r="J5818" s="280">
        <v>1</v>
      </c>
      <c r="K5818" s="280">
        <v>1</v>
      </c>
      <c r="L5818" s="45">
        <f t="shared" si="223"/>
        <v>0</v>
      </c>
      <c r="M5818" s="117">
        <v>521868.76</v>
      </c>
      <c r="N5818" s="117">
        <v>521868.76</v>
      </c>
      <c r="O5818" s="117">
        <f t="shared" si="221"/>
        <v>0</v>
      </c>
      <c r="P5818" s="461">
        <f t="shared" si="222"/>
        <v>0</v>
      </c>
      <c r="Q5818" s="117" t="s">
        <v>22972</v>
      </c>
      <c r="R5818" s="45" t="s">
        <v>17510</v>
      </c>
      <c r="S5818" s="117" t="s">
        <v>22792</v>
      </c>
      <c r="T5818" s="45" t="s">
        <v>15341</v>
      </c>
      <c r="U5818" s="117"/>
      <c r="V5818" s="45" t="s">
        <v>22059</v>
      </c>
      <c r="W5818" s="45" t="s">
        <v>22071</v>
      </c>
      <c r="X5818" s="45" t="s">
        <v>22973</v>
      </c>
      <c r="Y5818" s="117">
        <v>521868.76</v>
      </c>
      <c r="Z5818" s="117" t="s">
        <v>22972</v>
      </c>
      <c r="AA5818" s="45" t="s">
        <v>22974</v>
      </c>
    </row>
    <row r="5819" spans="1:27" ht="67.5">
      <c r="A5819" s="475" t="s">
        <v>31540</v>
      </c>
      <c r="B5819" s="311" t="s">
        <v>21788</v>
      </c>
      <c r="C5819" s="45" t="s">
        <v>21789</v>
      </c>
      <c r="D5819" s="45" t="s">
        <v>272</v>
      </c>
      <c r="E5819" s="45" t="s">
        <v>22975</v>
      </c>
      <c r="F5819" s="45" t="s">
        <v>21977</v>
      </c>
      <c r="G5819" s="45" t="s">
        <v>21968</v>
      </c>
      <c r="H5819" s="45" t="s">
        <v>22976</v>
      </c>
      <c r="I5819" s="45" t="s">
        <v>14526</v>
      </c>
      <c r="J5819" s="280">
        <v>1</v>
      </c>
      <c r="K5819" s="280">
        <v>1</v>
      </c>
      <c r="L5819" s="45">
        <f t="shared" si="223"/>
        <v>0</v>
      </c>
      <c r="M5819" s="117">
        <v>30348.400000000001</v>
      </c>
      <c r="N5819" s="117">
        <v>28998.75</v>
      </c>
      <c r="O5819" s="117">
        <f t="shared" si="221"/>
        <v>1349.6500000000015</v>
      </c>
      <c r="P5819" s="461">
        <f t="shared" si="222"/>
        <v>4.4471866721145149E-2</v>
      </c>
      <c r="Q5819" s="117" t="s">
        <v>3021</v>
      </c>
      <c r="R5819" s="45" t="s">
        <v>2987</v>
      </c>
      <c r="S5819" s="117" t="s">
        <v>21850</v>
      </c>
      <c r="T5819" s="45" t="s">
        <v>21983</v>
      </c>
      <c r="U5819" s="117"/>
      <c r="V5819" s="45" t="s">
        <v>22059</v>
      </c>
      <c r="W5819" s="45" t="s">
        <v>22060</v>
      </c>
      <c r="X5819" s="45" t="s">
        <v>22977</v>
      </c>
      <c r="Y5819" s="117">
        <v>28998.75</v>
      </c>
      <c r="Z5819" s="117" t="s">
        <v>3021</v>
      </c>
      <c r="AA5819" s="45" t="s">
        <v>17451</v>
      </c>
    </row>
    <row r="5820" spans="1:27" ht="67.5">
      <c r="A5820" s="475" t="s">
        <v>31541</v>
      </c>
      <c r="B5820" s="311" t="s">
        <v>21788</v>
      </c>
      <c r="C5820" s="45" t="s">
        <v>21789</v>
      </c>
      <c r="D5820" s="45" t="s">
        <v>272</v>
      </c>
      <c r="E5820" s="45" t="s">
        <v>22978</v>
      </c>
      <c r="F5820" s="45" t="s">
        <v>21977</v>
      </c>
      <c r="G5820" s="45" t="s">
        <v>21968</v>
      </c>
      <c r="H5820" s="45" t="s">
        <v>22979</v>
      </c>
      <c r="I5820" s="45" t="s">
        <v>19234</v>
      </c>
      <c r="J5820" s="280">
        <v>1</v>
      </c>
      <c r="K5820" s="280">
        <v>1</v>
      </c>
      <c r="L5820" s="45">
        <f t="shared" si="223"/>
        <v>0</v>
      </c>
      <c r="M5820" s="117">
        <v>45478.400000000001</v>
      </c>
      <c r="N5820" s="117">
        <v>45459.7</v>
      </c>
      <c r="O5820" s="117">
        <f t="shared" si="221"/>
        <v>18.700000000004366</v>
      </c>
      <c r="P5820" s="461">
        <f t="shared" si="222"/>
        <v>4.1118421052641177E-4</v>
      </c>
      <c r="Q5820" s="117" t="s">
        <v>3021</v>
      </c>
      <c r="R5820" s="45" t="s">
        <v>2987</v>
      </c>
      <c r="S5820" s="117" t="s">
        <v>21850</v>
      </c>
      <c r="T5820" s="45" t="s">
        <v>21983</v>
      </c>
      <c r="U5820" s="117"/>
      <c r="V5820" s="45" t="s">
        <v>22059</v>
      </c>
      <c r="W5820" s="45" t="s">
        <v>22060</v>
      </c>
      <c r="X5820" s="45" t="s">
        <v>22980</v>
      </c>
      <c r="Y5820" s="117">
        <v>45459.7</v>
      </c>
      <c r="Z5820" s="117" t="s">
        <v>3021</v>
      </c>
      <c r="AA5820" s="45" t="s">
        <v>2987</v>
      </c>
    </row>
    <row r="5821" spans="1:27" ht="90">
      <c r="A5821" s="475" t="s">
        <v>31542</v>
      </c>
      <c r="B5821" s="311" t="s">
        <v>21788</v>
      </c>
      <c r="C5821" s="45" t="s">
        <v>21789</v>
      </c>
      <c r="D5821" s="45" t="s">
        <v>272</v>
      </c>
      <c r="E5821" s="45" t="s">
        <v>22981</v>
      </c>
      <c r="F5821" s="45" t="s">
        <v>21977</v>
      </c>
      <c r="G5821" s="45" t="s">
        <v>21978</v>
      </c>
      <c r="H5821" s="45" t="s">
        <v>22982</v>
      </c>
      <c r="I5821" s="45" t="s">
        <v>13944</v>
      </c>
      <c r="J5821" s="280">
        <v>1</v>
      </c>
      <c r="K5821" s="280">
        <v>1</v>
      </c>
      <c r="L5821" s="45">
        <f t="shared" si="223"/>
        <v>0</v>
      </c>
      <c r="M5821" s="117">
        <v>20230</v>
      </c>
      <c r="N5821" s="117">
        <v>20214.7</v>
      </c>
      <c r="O5821" s="117">
        <f t="shared" si="221"/>
        <v>15.299999999999272</v>
      </c>
      <c r="P5821" s="461">
        <f t="shared" si="222"/>
        <v>7.5630252100836735E-4</v>
      </c>
      <c r="Q5821" s="117" t="s">
        <v>20730</v>
      </c>
      <c r="R5821" s="45" t="s">
        <v>15416</v>
      </c>
      <c r="S5821" s="117" t="s">
        <v>21826</v>
      </c>
      <c r="T5821" s="45" t="s">
        <v>21983</v>
      </c>
      <c r="U5821" s="117"/>
      <c r="V5821" s="45" t="s">
        <v>22059</v>
      </c>
      <c r="W5821" s="45" t="s">
        <v>22060</v>
      </c>
      <c r="X5821" s="45" t="s">
        <v>22983</v>
      </c>
      <c r="Y5821" s="117">
        <v>20214.7</v>
      </c>
      <c r="Z5821" s="117" t="s">
        <v>20730</v>
      </c>
      <c r="AA5821" s="45" t="s">
        <v>22547</v>
      </c>
    </row>
    <row r="5822" spans="1:27" ht="45">
      <c r="A5822" s="475" t="s">
        <v>31543</v>
      </c>
      <c r="B5822" s="311" t="s">
        <v>21788</v>
      </c>
      <c r="C5822" s="45" t="s">
        <v>21789</v>
      </c>
      <c r="D5822" s="45" t="s">
        <v>272</v>
      </c>
      <c r="E5822" s="45" t="s">
        <v>22984</v>
      </c>
      <c r="F5822" s="45" t="s">
        <v>21944</v>
      </c>
      <c r="G5822" s="45" t="s">
        <v>21988</v>
      </c>
      <c r="H5822" s="45" t="s">
        <v>22985</v>
      </c>
      <c r="I5822" s="45" t="s">
        <v>13339</v>
      </c>
      <c r="J5822" s="280">
        <v>2</v>
      </c>
      <c r="K5822" s="280">
        <v>1</v>
      </c>
      <c r="L5822" s="280">
        <f t="shared" si="223"/>
        <v>1</v>
      </c>
      <c r="M5822" s="117">
        <v>271642</v>
      </c>
      <c r="N5822" s="117">
        <v>270270</v>
      </c>
      <c r="O5822" s="117">
        <f t="shared" si="221"/>
        <v>1372</v>
      </c>
      <c r="P5822" s="461">
        <f t="shared" si="222"/>
        <v>5.0507653455651186E-3</v>
      </c>
      <c r="Q5822" s="117" t="s">
        <v>3021</v>
      </c>
      <c r="R5822" s="45" t="s">
        <v>2987</v>
      </c>
      <c r="S5822" s="117" t="s">
        <v>21850</v>
      </c>
      <c r="T5822" s="45" t="s">
        <v>22955</v>
      </c>
      <c r="U5822" s="117"/>
      <c r="V5822" s="45" t="s">
        <v>22956</v>
      </c>
      <c r="W5822" s="45" t="s">
        <v>14460</v>
      </c>
      <c r="X5822" s="45" t="s">
        <v>22986</v>
      </c>
      <c r="Y5822" s="117">
        <v>270270</v>
      </c>
      <c r="Z5822" s="117" t="s">
        <v>3021</v>
      </c>
      <c r="AA5822" s="45" t="s">
        <v>22527</v>
      </c>
    </row>
    <row r="5823" spans="1:27" ht="67.5">
      <c r="A5823" s="475" t="s">
        <v>31544</v>
      </c>
      <c r="B5823" s="311" t="s">
        <v>21788</v>
      </c>
      <c r="C5823" s="45" t="s">
        <v>21789</v>
      </c>
      <c r="D5823" s="45" t="s">
        <v>272</v>
      </c>
      <c r="E5823" s="45" t="s">
        <v>22987</v>
      </c>
      <c r="F5823" s="45" t="s">
        <v>21944</v>
      </c>
      <c r="G5823" s="45" t="s">
        <v>22946</v>
      </c>
      <c r="H5823" s="45" t="s">
        <v>22988</v>
      </c>
      <c r="I5823" s="45" t="s">
        <v>22989</v>
      </c>
      <c r="J5823" s="280">
        <v>1</v>
      </c>
      <c r="K5823" s="280">
        <v>1</v>
      </c>
      <c r="L5823" s="45">
        <f t="shared" si="223"/>
        <v>0</v>
      </c>
      <c r="M5823" s="117">
        <v>142734.63</v>
      </c>
      <c r="N5823" s="117">
        <v>142733.47</v>
      </c>
      <c r="O5823" s="117">
        <f t="shared" si="221"/>
        <v>1.1600000000034925</v>
      </c>
      <c r="P5823" s="461">
        <f t="shared" si="222"/>
        <v>8.1269696078904779E-6</v>
      </c>
      <c r="Q5823" s="117" t="s">
        <v>22990</v>
      </c>
      <c r="R5823" s="45" t="s">
        <v>16698</v>
      </c>
      <c r="S5823" s="117" t="s">
        <v>22991</v>
      </c>
      <c r="T5823" s="45" t="s">
        <v>15349</v>
      </c>
      <c r="U5823" s="117"/>
      <c r="V5823" s="45" t="s">
        <v>22059</v>
      </c>
      <c r="W5823" s="45" t="s">
        <v>22067</v>
      </c>
      <c r="X5823" s="45" t="s">
        <v>22992</v>
      </c>
      <c r="Y5823" s="117">
        <v>142733.47</v>
      </c>
      <c r="Z5823" s="117" t="s">
        <v>22990</v>
      </c>
      <c r="AA5823" s="45" t="s">
        <v>22993</v>
      </c>
    </row>
    <row r="5824" spans="1:27" ht="90">
      <c r="A5824" s="475" t="s">
        <v>31545</v>
      </c>
      <c r="B5824" s="311" t="s">
        <v>21788</v>
      </c>
      <c r="C5824" s="45" t="s">
        <v>21789</v>
      </c>
      <c r="D5824" s="45" t="s">
        <v>272</v>
      </c>
      <c r="E5824" s="45" t="s">
        <v>22994</v>
      </c>
      <c r="F5824" s="45" t="s">
        <v>21874</v>
      </c>
      <c r="G5824" s="45" t="s">
        <v>22946</v>
      </c>
      <c r="H5824" s="45" t="s">
        <v>22995</v>
      </c>
      <c r="I5824" s="45" t="s">
        <v>22996</v>
      </c>
      <c r="J5824" s="280">
        <v>1</v>
      </c>
      <c r="K5824" s="280">
        <v>1</v>
      </c>
      <c r="L5824" s="45">
        <f t="shared" si="223"/>
        <v>0</v>
      </c>
      <c r="M5824" s="117">
        <v>6711958</v>
      </c>
      <c r="N5824" s="117">
        <v>6675800</v>
      </c>
      <c r="O5824" s="117">
        <f t="shared" si="221"/>
        <v>36158</v>
      </c>
      <c r="P5824" s="461">
        <f t="shared" si="222"/>
        <v>5.3871016475371273E-3</v>
      </c>
      <c r="Q5824" s="117" t="s">
        <v>22819</v>
      </c>
      <c r="R5824" s="45" t="s">
        <v>17545</v>
      </c>
      <c r="S5824" s="117" t="s">
        <v>22820</v>
      </c>
      <c r="T5824" s="45" t="s">
        <v>22079</v>
      </c>
      <c r="U5824" s="117"/>
      <c r="V5824" s="45" t="s">
        <v>22094</v>
      </c>
      <c r="W5824" s="45" t="s">
        <v>15485</v>
      </c>
      <c r="X5824" s="45" t="s">
        <v>22997</v>
      </c>
      <c r="Y5824" s="117">
        <v>6675800</v>
      </c>
      <c r="Z5824" s="117" t="s">
        <v>22819</v>
      </c>
      <c r="AA5824" s="45" t="s">
        <v>18551</v>
      </c>
    </row>
    <row r="5825" spans="1:27" ht="90">
      <c r="A5825" s="475" t="s">
        <v>31546</v>
      </c>
      <c r="B5825" s="311" t="s">
        <v>21788</v>
      </c>
      <c r="C5825" s="45" t="s">
        <v>21789</v>
      </c>
      <c r="D5825" s="45" t="s">
        <v>272</v>
      </c>
      <c r="E5825" s="45" t="s">
        <v>22998</v>
      </c>
      <c r="F5825" s="45" t="s">
        <v>22097</v>
      </c>
      <c r="G5825" s="45" t="s">
        <v>22006</v>
      </c>
      <c r="H5825" s="45" t="s">
        <v>22999</v>
      </c>
      <c r="I5825" s="45" t="s">
        <v>13944</v>
      </c>
      <c r="J5825" s="280">
        <v>1</v>
      </c>
      <c r="K5825" s="280">
        <v>1</v>
      </c>
      <c r="L5825" s="45">
        <f t="shared" si="223"/>
        <v>0</v>
      </c>
      <c r="M5825" s="117">
        <v>39629.699999999997</v>
      </c>
      <c r="N5825" s="117">
        <v>39629.699999999997</v>
      </c>
      <c r="O5825" s="117">
        <f t="shared" si="221"/>
        <v>0</v>
      </c>
      <c r="P5825" s="461">
        <f t="shared" si="222"/>
        <v>0</v>
      </c>
      <c r="Q5825" s="117" t="s">
        <v>3021</v>
      </c>
      <c r="R5825" s="45" t="s">
        <v>2987</v>
      </c>
      <c r="S5825" s="117" t="s">
        <v>21850</v>
      </c>
      <c r="T5825" s="45" t="s">
        <v>22114</v>
      </c>
      <c r="U5825" s="117"/>
      <c r="V5825" s="45" t="s">
        <v>22956</v>
      </c>
      <c r="W5825" s="45" t="s">
        <v>14460</v>
      </c>
      <c r="X5825" s="45" t="s">
        <v>23000</v>
      </c>
      <c r="Y5825" s="117">
        <v>39629.699999999997</v>
      </c>
      <c r="Z5825" s="117" t="s">
        <v>3021</v>
      </c>
      <c r="AA5825" s="45" t="s">
        <v>15716</v>
      </c>
    </row>
    <row r="5826" spans="1:27" ht="56.25">
      <c r="A5826" s="475" t="s">
        <v>31547</v>
      </c>
      <c r="B5826" s="311" t="s">
        <v>21788</v>
      </c>
      <c r="C5826" s="45" t="s">
        <v>21789</v>
      </c>
      <c r="D5826" s="45" t="s">
        <v>272</v>
      </c>
      <c r="E5826" s="45" t="s">
        <v>23001</v>
      </c>
      <c r="F5826" s="45" t="s">
        <v>22097</v>
      </c>
      <c r="G5826" s="45" t="s">
        <v>22006</v>
      </c>
      <c r="H5826" s="45" t="s">
        <v>23002</v>
      </c>
      <c r="I5826" s="45" t="s">
        <v>13431</v>
      </c>
      <c r="J5826" s="280">
        <v>1</v>
      </c>
      <c r="K5826" s="280">
        <v>1</v>
      </c>
      <c r="L5826" s="45">
        <f t="shared" si="223"/>
        <v>0</v>
      </c>
      <c r="M5826" s="117">
        <v>1108795.98</v>
      </c>
      <c r="N5826" s="117">
        <v>1108795.98</v>
      </c>
      <c r="O5826" s="117">
        <f t="shared" si="221"/>
        <v>0</v>
      </c>
      <c r="P5826" s="461">
        <f t="shared" si="222"/>
        <v>0</v>
      </c>
      <c r="Q5826" s="117" t="s">
        <v>13215</v>
      </c>
      <c r="R5826" s="45" t="s">
        <v>13542</v>
      </c>
      <c r="S5826" s="117" t="s">
        <v>21802</v>
      </c>
      <c r="T5826" s="45" t="s">
        <v>22114</v>
      </c>
      <c r="U5826" s="117"/>
      <c r="V5826" s="45" t="s">
        <v>22956</v>
      </c>
      <c r="W5826" s="45" t="s">
        <v>14460</v>
      </c>
      <c r="X5826" s="45" t="s">
        <v>23003</v>
      </c>
      <c r="Y5826" s="117">
        <v>1108795.98</v>
      </c>
      <c r="Z5826" s="117" t="s">
        <v>13215</v>
      </c>
      <c r="AA5826" s="45" t="s">
        <v>16985</v>
      </c>
    </row>
    <row r="5827" spans="1:27" ht="78.75">
      <c r="A5827" s="475" t="s">
        <v>31548</v>
      </c>
      <c r="B5827" s="311" t="s">
        <v>21788</v>
      </c>
      <c r="C5827" s="45" t="s">
        <v>21789</v>
      </c>
      <c r="D5827" s="45" t="s">
        <v>272</v>
      </c>
      <c r="E5827" s="45" t="s">
        <v>23004</v>
      </c>
      <c r="F5827" s="45" t="s">
        <v>22097</v>
      </c>
      <c r="G5827" s="45" t="s">
        <v>22006</v>
      </c>
      <c r="H5827" s="45" t="s">
        <v>23005</v>
      </c>
      <c r="I5827" s="45" t="s">
        <v>23006</v>
      </c>
      <c r="J5827" s="280">
        <v>1</v>
      </c>
      <c r="K5827" s="280">
        <v>1</v>
      </c>
      <c r="L5827" s="45">
        <f t="shared" si="223"/>
        <v>0</v>
      </c>
      <c r="M5827" s="117">
        <v>728333.33</v>
      </c>
      <c r="N5827" s="117">
        <v>728333.33</v>
      </c>
      <c r="O5827" s="117">
        <f t="shared" si="221"/>
        <v>0</v>
      </c>
      <c r="P5827" s="461">
        <f t="shared" si="222"/>
        <v>0</v>
      </c>
      <c r="Q5827" s="117" t="s">
        <v>13400</v>
      </c>
      <c r="R5827" s="45" t="s">
        <v>17377</v>
      </c>
      <c r="S5827" s="117" t="s">
        <v>21976</v>
      </c>
      <c r="T5827" s="45" t="s">
        <v>22114</v>
      </c>
      <c r="U5827" s="117"/>
      <c r="V5827" s="45" t="s">
        <v>22956</v>
      </c>
      <c r="W5827" s="45" t="s">
        <v>14460</v>
      </c>
      <c r="X5827" s="45" t="s">
        <v>23007</v>
      </c>
      <c r="Y5827" s="117">
        <v>728333.33</v>
      </c>
      <c r="Z5827" s="117" t="s">
        <v>13400</v>
      </c>
      <c r="AA5827" s="45" t="s">
        <v>22527</v>
      </c>
    </row>
    <row r="5828" spans="1:27" ht="101.25">
      <c r="A5828" s="475" t="s">
        <v>31549</v>
      </c>
      <c r="B5828" s="311" t="s">
        <v>21788</v>
      </c>
      <c r="C5828" s="45" t="s">
        <v>21789</v>
      </c>
      <c r="D5828" s="45" t="s">
        <v>272</v>
      </c>
      <c r="E5828" s="45" t="s">
        <v>23008</v>
      </c>
      <c r="F5828" s="45" t="s">
        <v>15341</v>
      </c>
      <c r="G5828" s="45" t="s">
        <v>22955</v>
      </c>
      <c r="H5828" s="45" t="s">
        <v>23009</v>
      </c>
      <c r="I5828" s="45" t="s">
        <v>23010</v>
      </c>
      <c r="J5828" s="280">
        <v>1</v>
      </c>
      <c r="K5828" s="280">
        <v>1</v>
      </c>
      <c r="L5828" s="45">
        <f t="shared" si="223"/>
        <v>0</v>
      </c>
      <c r="M5828" s="117">
        <v>334012.25</v>
      </c>
      <c r="N5828" s="117">
        <v>320000</v>
      </c>
      <c r="O5828" s="117">
        <f t="shared" si="221"/>
        <v>14012.25</v>
      </c>
      <c r="P5828" s="461">
        <f t="shared" si="222"/>
        <v>4.1951305678160009E-2</v>
      </c>
      <c r="Q5828" s="117" t="s">
        <v>14999</v>
      </c>
      <c r="R5828" s="45" t="s">
        <v>15844</v>
      </c>
      <c r="S5828" s="117" t="s">
        <v>23011</v>
      </c>
      <c r="T5828" s="45" t="s">
        <v>22094</v>
      </c>
      <c r="U5828" s="117"/>
      <c r="V5828" s="45" t="s">
        <v>22119</v>
      </c>
      <c r="W5828" s="45" t="s">
        <v>22519</v>
      </c>
      <c r="X5828" s="45" t="s">
        <v>23012</v>
      </c>
      <c r="Y5828" s="117">
        <v>320000</v>
      </c>
      <c r="Z5828" s="117" t="s">
        <v>14999</v>
      </c>
      <c r="AA5828" s="45" t="s">
        <v>22527</v>
      </c>
    </row>
    <row r="5829" spans="1:27" ht="67.5">
      <c r="A5829" s="475" t="s">
        <v>31550</v>
      </c>
      <c r="B5829" s="311" t="s">
        <v>21788</v>
      </c>
      <c r="C5829" s="45" t="s">
        <v>21789</v>
      </c>
      <c r="D5829" s="45" t="s">
        <v>272</v>
      </c>
      <c r="E5829" s="45" t="s">
        <v>23013</v>
      </c>
      <c r="F5829" s="45" t="s">
        <v>15341</v>
      </c>
      <c r="G5829" s="45" t="s">
        <v>22079</v>
      </c>
      <c r="H5829" s="45" t="s">
        <v>23014</v>
      </c>
      <c r="I5829" s="45" t="s">
        <v>13851</v>
      </c>
      <c r="J5829" s="280">
        <v>1</v>
      </c>
      <c r="K5829" s="280">
        <v>1</v>
      </c>
      <c r="L5829" s="45">
        <f t="shared" si="223"/>
        <v>0</v>
      </c>
      <c r="M5829" s="117">
        <v>2889776.29</v>
      </c>
      <c r="N5829" s="117">
        <v>2888687</v>
      </c>
      <c r="O5829" s="117">
        <f t="shared" si="221"/>
        <v>1089.2900000000373</v>
      </c>
      <c r="P5829" s="461">
        <f t="shared" si="222"/>
        <v>3.7694613377841691E-4</v>
      </c>
      <c r="Q5829" s="117" t="s">
        <v>13847</v>
      </c>
      <c r="R5829" s="45" t="s">
        <v>17451</v>
      </c>
      <c r="S5829" s="117" t="s">
        <v>22148</v>
      </c>
      <c r="T5829" s="45" t="s">
        <v>14460</v>
      </c>
      <c r="U5829" s="117"/>
      <c r="V5829" s="45" t="s">
        <v>15571</v>
      </c>
      <c r="W5829" s="45" t="s">
        <v>15571</v>
      </c>
      <c r="X5829" s="45" t="s">
        <v>23015</v>
      </c>
      <c r="Y5829" s="117">
        <v>2888687</v>
      </c>
      <c r="Z5829" s="117" t="s">
        <v>13847</v>
      </c>
      <c r="AA5829" s="45" t="s">
        <v>23016</v>
      </c>
    </row>
    <row r="5830" spans="1:27" ht="67.5">
      <c r="A5830" s="475" t="s">
        <v>31551</v>
      </c>
      <c r="B5830" s="311" t="s">
        <v>21788</v>
      </c>
      <c r="C5830" s="45" t="s">
        <v>21789</v>
      </c>
      <c r="D5830" s="45" t="s">
        <v>272</v>
      </c>
      <c r="E5830" s="45" t="s">
        <v>23017</v>
      </c>
      <c r="F5830" s="45" t="s">
        <v>22034</v>
      </c>
      <c r="G5830" s="45" t="s">
        <v>22071</v>
      </c>
      <c r="H5830" s="45" t="s">
        <v>23018</v>
      </c>
      <c r="I5830" s="45" t="s">
        <v>23019</v>
      </c>
      <c r="J5830" s="280">
        <v>1</v>
      </c>
      <c r="K5830" s="280">
        <v>1</v>
      </c>
      <c r="L5830" s="45">
        <f t="shared" si="223"/>
        <v>0</v>
      </c>
      <c r="M5830" s="117">
        <v>376437.7</v>
      </c>
      <c r="N5830" s="117">
        <v>376416.7</v>
      </c>
      <c r="O5830" s="117">
        <f t="shared" si="221"/>
        <v>21</v>
      </c>
      <c r="P5830" s="461">
        <f t="shared" si="222"/>
        <v>5.5786123440877465E-5</v>
      </c>
      <c r="Q5830" s="117" t="s">
        <v>3021</v>
      </c>
      <c r="R5830" s="45" t="s">
        <v>2987</v>
      </c>
      <c r="S5830" s="117" t="s">
        <v>21850</v>
      </c>
      <c r="T5830" s="45" t="s">
        <v>15485</v>
      </c>
      <c r="U5830" s="117"/>
      <c r="V5830" s="45" t="s">
        <v>15571</v>
      </c>
      <c r="W5830" s="45" t="s">
        <v>15549</v>
      </c>
      <c r="X5830" s="45" t="s">
        <v>23020</v>
      </c>
      <c r="Y5830" s="117">
        <v>376416.7</v>
      </c>
      <c r="Z5830" s="117" t="s">
        <v>3021</v>
      </c>
      <c r="AA5830" s="45" t="s">
        <v>15360</v>
      </c>
    </row>
    <row r="5831" spans="1:27" ht="101.25">
      <c r="A5831" s="475" t="s">
        <v>31552</v>
      </c>
      <c r="B5831" s="311" t="s">
        <v>21788</v>
      </c>
      <c r="C5831" s="45" t="s">
        <v>21789</v>
      </c>
      <c r="D5831" s="45" t="s">
        <v>272</v>
      </c>
      <c r="E5831" s="45" t="s">
        <v>23021</v>
      </c>
      <c r="F5831" s="45" t="s">
        <v>22034</v>
      </c>
      <c r="G5831" s="45" t="s">
        <v>15490</v>
      </c>
      <c r="H5831" s="45" t="s">
        <v>23022</v>
      </c>
      <c r="I5831" s="45" t="s">
        <v>23023</v>
      </c>
      <c r="J5831" s="280">
        <v>1</v>
      </c>
      <c r="K5831" s="280">
        <v>1</v>
      </c>
      <c r="L5831" s="45">
        <f t="shared" si="223"/>
        <v>0</v>
      </c>
      <c r="M5831" s="117">
        <v>726538.98</v>
      </c>
      <c r="N5831" s="117">
        <v>715026.36</v>
      </c>
      <c r="O5831" s="117">
        <f t="shared" si="221"/>
        <v>11512.619999999995</v>
      </c>
      <c r="P5831" s="461">
        <f t="shared" si="222"/>
        <v>1.5845839406992308E-2</v>
      </c>
      <c r="Q5831" s="117" t="s">
        <v>14575</v>
      </c>
      <c r="R5831" s="45" t="s">
        <v>17347</v>
      </c>
      <c r="S5831" s="117" t="s">
        <v>22857</v>
      </c>
      <c r="T5831" s="45" t="s">
        <v>15491</v>
      </c>
      <c r="U5831" s="117"/>
      <c r="V5831" s="45" t="s">
        <v>22119</v>
      </c>
      <c r="W5831" s="45" t="s">
        <v>22119</v>
      </c>
      <c r="X5831" s="45" t="s">
        <v>23024</v>
      </c>
      <c r="Y5831" s="117">
        <v>715026.36</v>
      </c>
      <c r="Z5831" s="117" t="s">
        <v>14575</v>
      </c>
      <c r="AA5831" s="45" t="s">
        <v>15416</v>
      </c>
    </row>
    <row r="5832" spans="1:27" ht="78.75">
      <c r="A5832" s="475" t="s">
        <v>31553</v>
      </c>
      <c r="B5832" s="311" t="s">
        <v>21788</v>
      </c>
      <c r="C5832" s="45" t="s">
        <v>21789</v>
      </c>
      <c r="D5832" s="45" t="s">
        <v>272</v>
      </c>
      <c r="E5832" s="45" t="s">
        <v>23025</v>
      </c>
      <c r="F5832" s="45" t="s">
        <v>22114</v>
      </c>
      <c r="G5832" s="45" t="s">
        <v>22956</v>
      </c>
      <c r="H5832" s="45" t="s">
        <v>23026</v>
      </c>
      <c r="I5832" s="45" t="s">
        <v>23027</v>
      </c>
      <c r="J5832" s="280">
        <v>1</v>
      </c>
      <c r="K5832" s="280">
        <v>1</v>
      </c>
      <c r="L5832" s="45">
        <f t="shared" si="223"/>
        <v>0</v>
      </c>
      <c r="M5832" s="117">
        <v>16800.3</v>
      </c>
      <c r="N5832" s="117">
        <v>16740</v>
      </c>
      <c r="O5832" s="117">
        <f t="shared" si="221"/>
        <v>60.299999999999272</v>
      </c>
      <c r="P5832" s="461">
        <f t="shared" si="222"/>
        <v>3.589221621042438E-3</v>
      </c>
      <c r="Q5832" s="117" t="s">
        <v>2509</v>
      </c>
      <c r="R5832" s="45">
        <v>7724922443</v>
      </c>
      <c r="S5832" s="117" t="s">
        <v>16782</v>
      </c>
      <c r="T5832" s="45" t="s">
        <v>15491</v>
      </c>
      <c r="U5832" s="117"/>
      <c r="V5832" s="45" t="s">
        <v>22519</v>
      </c>
      <c r="W5832" s="45" t="s">
        <v>22519</v>
      </c>
      <c r="X5832" s="45" t="s">
        <v>23028</v>
      </c>
      <c r="Y5832" s="117">
        <v>16740</v>
      </c>
      <c r="Z5832" s="117" t="s">
        <v>2509</v>
      </c>
      <c r="AA5832" s="45" t="s">
        <v>22614</v>
      </c>
    </row>
    <row r="5833" spans="1:27" ht="56.25">
      <c r="A5833" s="475" t="s">
        <v>31554</v>
      </c>
      <c r="B5833" s="311" t="s">
        <v>21788</v>
      </c>
      <c r="C5833" s="45" t="s">
        <v>21789</v>
      </c>
      <c r="D5833" s="45" t="s">
        <v>272</v>
      </c>
      <c r="E5833" s="45" t="s">
        <v>23029</v>
      </c>
      <c r="F5833" s="45" t="s">
        <v>15490</v>
      </c>
      <c r="G5833" s="45" t="s">
        <v>15541</v>
      </c>
      <c r="H5833" s="45" t="s">
        <v>23030</v>
      </c>
      <c r="I5833" s="45" t="s">
        <v>13445</v>
      </c>
      <c r="J5833" s="280">
        <v>1</v>
      </c>
      <c r="K5833" s="280">
        <v>1</v>
      </c>
      <c r="L5833" s="45">
        <f t="shared" si="223"/>
        <v>0</v>
      </c>
      <c r="M5833" s="117">
        <v>260000</v>
      </c>
      <c r="N5833" s="117">
        <v>259930</v>
      </c>
      <c r="O5833" s="117">
        <f t="shared" si="221"/>
        <v>70</v>
      </c>
      <c r="P5833" s="461">
        <f t="shared" si="222"/>
        <v>2.6923076923076922E-4</v>
      </c>
      <c r="Q5833" s="117" t="s">
        <v>3021</v>
      </c>
      <c r="R5833" s="45" t="s">
        <v>2987</v>
      </c>
      <c r="S5833" s="117" t="s">
        <v>21850</v>
      </c>
      <c r="T5833" s="45" t="s">
        <v>15571</v>
      </c>
      <c r="U5833" s="117"/>
      <c r="V5833" s="45" t="s">
        <v>22157</v>
      </c>
      <c r="W5833" s="45" t="s">
        <v>22144</v>
      </c>
      <c r="X5833" s="45" t="s">
        <v>23031</v>
      </c>
      <c r="Y5833" s="117">
        <v>259930</v>
      </c>
      <c r="Z5833" s="117" t="s">
        <v>3021</v>
      </c>
      <c r="AA5833" s="45" t="s">
        <v>22539</v>
      </c>
    </row>
    <row r="5834" spans="1:27" ht="67.5">
      <c r="A5834" s="475" t="s">
        <v>31555</v>
      </c>
      <c r="B5834" s="311" t="s">
        <v>21788</v>
      </c>
      <c r="C5834" s="45" t="s">
        <v>21789</v>
      </c>
      <c r="D5834" s="45" t="s">
        <v>272</v>
      </c>
      <c r="E5834" s="45" t="s">
        <v>23032</v>
      </c>
      <c r="F5834" s="45" t="s">
        <v>22059</v>
      </c>
      <c r="G5834" s="45" t="s">
        <v>15541</v>
      </c>
      <c r="H5834" s="45" t="s">
        <v>23033</v>
      </c>
      <c r="I5834" s="45" t="s">
        <v>23034</v>
      </c>
      <c r="J5834" s="280">
        <v>1</v>
      </c>
      <c r="K5834" s="280">
        <v>1</v>
      </c>
      <c r="L5834" s="45">
        <f t="shared" si="223"/>
        <v>0</v>
      </c>
      <c r="M5834" s="117">
        <v>493402.5</v>
      </c>
      <c r="N5834" s="117">
        <v>462997.5</v>
      </c>
      <c r="O5834" s="117">
        <f t="shared" si="221"/>
        <v>30405</v>
      </c>
      <c r="P5834" s="461">
        <f t="shared" si="222"/>
        <v>6.16231170292003E-2</v>
      </c>
      <c r="Q5834" s="117" t="s">
        <v>970</v>
      </c>
      <c r="R5834" s="45" t="s">
        <v>21888</v>
      </c>
      <c r="S5834" s="117" t="s">
        <v>21889</v>
      </c>
      <c r="T5834" s="45" t="s">
        <v>22119</v>
      </c>
      <c r="U5834" s="117"/>
      <c r="V5834" s="45" t="s">
        <v>22171</v>
      </c>
      <c r="W5834" s="45" t="s">
        <v>22171</v>
      </c>
      <c r="X5834" s="45" t="s">
        <v>23035</v>
      </c>
      <c r="Y5834" s="117">
        <v>462997.5</v>
      </c>
      <c r="Z5834" s="117" t="s">
        <v>970</v>
      </c>
      <c r="AA5834" s="45" t="s">
        <v>22032</v>
      </c>
    </row>
    <row r="5835" spans="1:27" ht="56.25">
      <c r="A5835" s="475" t="s">
        <v>31556</v>
      </c>
      <c r="B5835" s="311" t="s">
        <v>21788</v>
      </c>
      <c r="C5835" s="45" t="s">
        <v>21789</v>
      </c>
      <c r="D5835" s="45" t="s">
        <v>272</v>
      </c>
      <c r="E5835" s="45" t="s">
        <v>23036</v>
      </c>
      <c r="F5835" s="45" t="s">
        <v>22059</v>
      </c>
      <c r="G5835" s="45" t="s">
        <v>15491</v>
      </c>
      <c r="H5835" s="45" t="s">
        <v>23037</v>
      </c>
      <c r="I5835" s="45" t="s">
        <v>13450</v>
      </c>
      <c r="J5835" s="280">
        <v>1</v>
      </c>
      <c r="K5835" s="280">
        <v>1</v>
      </c>
      <c r="L5835" s="45">
        <f t="shared" si="223"/>
        <v>0</v>
      </c>
      <c r="M5835" s="117">
        <v>132132</v>
      </c>
      <c r="N5835" s="117">
        <v>132132</v>
      </c>
      <c r="O5835" s="117">
        <f t="shared" si="221"/>
        <v>0</v>
      </c>
      <c r="P5835" s="461">
        <f t="shared" si="222"/>
        <v>0</v>
      </c>
      <c r="Q5835" s="117" t="s">
        <v>14575</v>
      </c>
      <c r="R5835" s="45" t="s">
        <v>17347</v>
      </c>
      <c r="S5835" s="117" t="s">
        <v>22857</v>
      </c>
      <c r="T5835" s="45" t="s">
        <v>15549</v>
      </c>
      <c r="U5835" s="117"/>
      <c r="V5835" s="45" t="s">
        <v>22157</v>
      </c>
      <c r="W5835" s="45" t="s">
        <v>22157</v>
      </c>
      <c r="X5835" s="45" t="s">
        <v>23038</v>
      </c>
      <c r="Y5835" s="117">
        <v>132132</v>
      </c>
      <c r="Z5835" s="117" t="s">
        <v>14575</v>
      </c>
      <c r="AA5835" s="45" t="s">
        <v>23039</v>
      </c>
    </row>
    <row r="5836" spans="1:27" ht="56.25">
      <c r="A5836" s="475" t="s">
        <v>31557</v>
      </c>
      <c r="B5836" s="311" t="s">
        <v>21788</v>
      </c>
      <c r="C5836" s="45" t="s">
        <v>21789</v>
      </c>
      <c r="D5836" s="45" t="s">
        <v>272</v>
      </c>
      <c r="E5836" s="45" t="s">
        <v>22762</v>
      </c>
      <c r="F5836" s="45" t="s">
        <v>22956</v>
      </c>
      <c r="G5836" s="45" t="s">
        <v>22182</v>
      </c>
      <c r="H5836" s="45" t="s">
        <v>23040</v>
      </c>
      <c r="I5836" s="45" t="s">
        <v>23041</v>
      </c>
      <c r="J5836" s="280">
        <v>1</v>
      </c>
      <c r="K5836" s="280">
        <v>1</v>
      </c>
      <c r="L5836" s="45">
        <f t="shared" si="223"/>
        <v>0</v>
      </c>
      <c r="M5836" s="117">
        <v>701742.09</v>
      </c>
      <c r="N5836" s="117">
        <v>701742.09</v>
      </c>
      <c r="O5836" s="117">
        <f t="shared" si="221"/>
        <v>0</v>
      </c>
      <c r="P5836" s="461">
        <f t="shared" si="222"/>
        <v>0</v>
      </c>
      <c r="Q5836" s="117" t="s">
        <v>21631</v>
      </c>
      <c r="R5836" s="45" t="s">
        <v>15222</v>
      </c>
      <c r="S5836" s="117" t="s">
        <v>22765</v>
      </c>
      <c r="T5836" s="45" t="s">
        <v>22157</v>
      </c>
      <c r="U5836" s="117"/>
      <c r="V5836" s="45" t="s">
        <v>23042</v>
      </c>
      <c r="W5836" s="45" t="s">
        <v>22266</v>
      </c>
      <c r="X5836" s="45" t="s">
        <v>23043</v>
      </c>
      <c r="Y5836" s="117">
        <v>701742.09</v>
      </c>
      <c r="Z5836" s="117" t="s">
        <v>21631</v>
      </c>
      <c r="AA5836" s="45" t="s">
        <v>17803</v>
      </c>
    </row>
    <row r="5837" spans="1:27" ht="56.25">
      <c r="A5837" s="475" t="s">
        <v>31558</v>
      </c>
      <c r="B5837" s="311" t="s">
        <v>21788</v>
      </c>
      <c r="C5837" s="45" t="s">
        <v>21789</v>
      </c>
      <c r="D5837" s="45" t="s">
        <v>272</v>
      </c>
      <c r="E5837" s="45" t="s">
        <v>22762</v>
      </c>
      <c r="F5837" s="45" t="s">
        <v>22956</v>
      </c>
      <c r="G5837" s="45" t="s">
        <v>22182</v>
      </c>
      <c r="H5837" s="45" t="s">
        <v>23044</v>
      </c>
      <c r="I5837" s="45" t="s">
        <v>23045</v>
      </c>
      <c r="J5837" s="280">
        <v>1</v>
      </c>
      <c r="K5837" s="280">
        <v>1</v>
      </c>
      <c r="L5837" s="45">
        <f t="shared" si="223"/>
        <v>0</v>
      </c>
      <c r="M5837" s="117">
        <v>922612.5</v>
      </c>
      <c r="N5837" s="117">
        <v>922612.5</v>
      </c>
      <c r="O5837" s="117">
        <f t="shared" si="221"/>
        <v>0</v>
      </c>
      <c r="P5837" s="461">
        <f t="shared" si="222"/>
        <v>0</v>
      </c>
      <c r="Q5837" s="117" t="s">
        <v>21631</v>
      </c>
      <c r="R5837" s="45" t="s">
        <v>15222</v>
      </c>
      <c r="S5837" s="117" t="s">
        <v>22765</v>
      </c>
      <c r="T5837" s="45" t="s">
        <v>22136</v>
      </c>
      <c r="U5837" s="117"/>
      <c r="V5837" s="45" t="s">
        <v>23046</v>
      </c>
      <c r="W5837" s="45" t="s">
        <v>22149</v>
      </c>
      <c r="X5837" s="45" t="s">
        <v>23047</v>
      </c>
      <c r="Y5837" s="117">
        <v>922612.5</v>
      </c>
      <c r="Z5837" s="117" t="s">
        <v>21631</v>
      </c>
      <c r="AA5837" s="45" t="s">
        <v>15222</v>
      </c>
    </row>
    <row r="5838" spans="1:27" ht="67.5">
      <c r="A5838" s="475" t="s">
        <v>31559</v>
      </c>
      <c r="B5838" s="311" t="s">
        <v>21788</v>
      </c>
      <c r="C5838" s="45" t="s">
        <v>21789</v>
      </c>
      <c r="D5838" s="45" t="s">
        <v>272</v>
      </c>
      <c r="E5838" s="45" t="s">
        <v>22762</v>
      </c>
      <c r="F5838" s="45" t="s">
        <v>22956</v>
      </c>
      <c r="G5838" s="45" t="s">
        <v>22182</v>
      </c>
      <c r="H5838" s="45" t="s">
        <v>23048</v>
      </c>
      <c r="I5838" s="45" t="s">
        <v>23049</v>
      </c>
      <c r="J5838" s="280">
        <v>2</v>
      </c>
      <c r="K5838" s="280">
        <v>1</v>
      </c>
      <c r="L5838" s="45">
        <f t="shared" si="223"/>
        <v>1</v>
      </c>
      <c r="M5838" s="117">
        <v>881270.53</v>
      </c>
      <c r="N5838" s="117">
        <v>815175.28</v>
      </c>
      <c r="O5838" s="117">
        <f t="shared" si="221"/>
        <v>66095.25</v>
      </c>
      <c r="P5838" s="461">
        <f t="shared" si="222"/>
        <v>7.499995489466782E-2</v>
      </c>
      <c r="Q5838" s="117" t="s">
        <v>21631</v>
      </c>
      <c r="R5838" s="45" t="s">
        <v>15222</v>
      </c>
      <c r="S5838" s="117" t="s">
        <v>22765</v>
      </c>
      <c r="T5838" s="45" t="s">
        <v>22128</v>
      </c>
      <c r="U5838" s="117"/>
      <c r="V5838" s="45" t="s">
        <v>23050</v>
      </c>
      <c r="W5838" s="45" t="s">
        <v>23050</v>
      </c>
      <c r="X5838" s="45" t="s">
        <v>23051</v>
      </c>
      <c r="Y5838" s="117">
        <v>815175.28</v>
      </c>
      <c r="Z5838" s="117" t="s">
        <v>21631</v>
      </c>
      <c r="AA5838" s="45" t="s">
        <v>834</v>
      </c>
    </row>
    <row r="5839" spans="1:27" ht="45">
      <c r="A5839" s="475" t="s">
        <v>31560</v>
      </c>
      <c r="B5839" s="311" t="s">
        <v>21788</v>
      </c>
      <c r="C5839" s="45" t="s">
        <v>21789</v>
      </c>
      <c r="D5839" s="45" t="s">
        <v>272</v>
      </c>
      <c r="E5839" s="45" t="s">
        <v>23052</v>
      </c>
      <c r="F5839" s="45" t="s">
        <v>22182</v>
      </c>
      <c r="G5839" s="45" t="s">
        <v>22136</v>
      </c>
      <c r="H5839" s="45" t="s">
        <v>23053</v>
      </c>
      <c r="I5839" s="45" t="s">
        <v>13734</v>
      </c>
      <c r="J5839" s="280">
        <v>1</v>
      </c>
      <c r="K5839" s="280">
        <v>1</v>
      </c>
      <c r="L5839" s="45">
        <f t="shared" si="223"/>
        <v>0</v>
      </c>
      <c r="M5839" s="117">
        <v>31705.7</v>
      </c>
      <c r="N5839" s="117">
        <v>31531.5</v>
      </c>
      <c r="O5839" s="117">
        <f t="shared" si="221"/>
        <v>174.20000000000073</v>
      </c>
      <c r="P5839" s="461">
        <f t="shared" si="222"/>
        <v>5.4942802082906458E-3</v>
      </c>
      <c r="Q5839" s="117" t="s">
        <v>3021</v>
      </c>
      <c r="R5839" s="45" t="s">
        <v>2987</v>
      </c>
      <c r="S5839" s="117" t="s">
        <v>21850</v>
      </c>
      <c r="T5839" s="45" t="s">
        <v>22128</v>
      </c>
      <c r="U5839" s="117"/>
      <c r="V5839" s="45" t="s">
        <v>23050</v>
      </c>
      <c r="W5839" s="45" t="s">
        <v>15642</v>
      </c>
      <c r="X5839" s="45" t="s">
        <v>23054</v>
      </c>
      <c r="Y5839" s="117">
        <v>31531.5</v>
      </c>
      <c r="Z5839" s="117" t="s">
        <v>3021</v>
      </c>
      <c r="AA5839" s="45" t="s">
        <v>11177</v>
      </c>
    </row>
    <row r="5840" spans="1:27" ht="45">
      <c r="A5840" s="475" t="s">
        <v>31561</v>
      </c>
      <c r="B5840" s="311" t="s">
        <v>21788</v>
      </c>
      <c r="C5840" s="45" t="s">
        <v>21789</v>
      </c>
      <c r="D5840" s="45" t="s">
        <v>272</v>
      </c>
      <c r="E5840" s="45" t="s">
        <v>22928</v>
      </c>
      <c r="F5840" s="45" t="s">
        <v>22182</v>
      </c>
      <c r="G5840" s="45" t="s">
        <v>22202</v>
      </c>
      <c r="H5840" s="45" t="s">
        <v>23055</v>
      </c>
      <c r="I5840" s="45" t="s">
        <v>13986</v>
      </c>
      <c r="J5840" s="280">
        <v>1</v>
      </c>
      <c r="K5840" s="280">
        <v>1</v>
      </c>
      <c r="L5840" s="45">
        <f t="shared" si="223"/>
        <v>0</v>
      </c>
      <c r="M5840" s="117">
        <v>205724</v>
      </c>
      <c r="N5840" s="117">
        <v>205700</v>
      </c>
      <c r="O5840" s="117">
        <f t="shared" si="221"/>
        <v>24</v>
      </c>
      <c r="P5840" s="461">
        <f t="shared" si="222"/>
        <v>1.1666115766755459E-4</v>
      </c>
      <c r="Q5840" s="117" t="s">
        <v>3021</v>
      </c>
      <c r="R5840" s="45" t="s">
        <v>2987</v>
      </c>
      <c r="S5840" s="117" t="s">
        <v>21850</v>
      </c>
      <c r="T5840" s="45" t="s">
        <v>22149</v>
      </c>
      <c r="U5840" s="117"/>
      <c r="V5840" s="45" t="s">
        <v>15642</v>
      </c>
      <c r="W5840" s="45" t="s">
        <v>15642</v>
      </c>
      <c r="X5840" s="45" t="s">
        <v>23056</v>
      </c>
      <c r="Y5840" s="117">
        <v>205700</v>
      </c>
      <c r="Z5840" s="117" t="s">
        <v>3021</v>
      </c>
      <c r="AA5840" s="45" t="s">
        <v>2987</v>
      </c>
    </row>
    <row r="5841" spans="1:27" ht="78.75">
      <c r="A5841" s="475" t="s">
        <v>31562</v>
      </c>
      <c r="B5841" s="311" t="s">
        <v>21788</v>
      </c>
      <c r="C5841" s="45" t="s">
        <v>21789</v>
      </c>
      <c r="D5841" s="45" t="s">
        <v>272</v>
      </c>
      <c r="E5841" s="45" t="s">
        <v>23057</v>
      </c>
      <c r="F5841" s="45" t="s">
        <v>15491</v>
      </c>
      <c r="G5841" s="45" t="s">
        <v>22143</v>
      </c>
      <c r="H5841" s="45" t="s">
        <v>23058</v>
      </c>
      <c r="I5841" s="45" t="s">
        <v>23059</v>
      </c>
      <c r="J5841" s="280">
        <v>2</v>
      </c>
      <c r="K5841" s="280">
        <v>1</v>
      </c>
      <c r="L5841" s="280">
        <f t="shared" si="223"/>
        <v>1</v>
      </c>
      <c r="M5841" s="117">
        <v>342813</v>
      </c>
      <c r="N5841" s="117">
        <v>341098</v>
      </c>
      <c r="O5841" s="117">
        <f t="shared" si="221"/>
        <v>1715</v>
      </c>
      <c r="P5841" s="461">
        <f t="shared" si="222"/>
        <v>5.0027274344905236E-3</v>
      </c>
      <c r="Q5841" s="117" t="s">
        <v>23060</v>
      </c>
      <c r="R5841" s="45" t="s">
        <v>22974</v>
      </c>
      <c r="S5841" s="117" t="s">
        <v>23061</v>
      </c>
      <c r="T5841" s="45" t="s">
        <v>23062</v>
      </c>
      <c r="U5841" s="117"/>
      <c r="V5841" s="45" t="s">
        <v>22233</v>
      </c>
      <c r="W5841" s="45" t="s">
        <v>23063</v>
      </c>
      <c r="X5841" s="45" t="s">
        <v>23064</v>
      </c>
      <c r="Y5841" s="117">
        <v>341098</v>
      </c>
      <c r="Z5841" s="117" t="s">
        <v>23060</v>
      </c>
      <c r="AA5841" s="45" t="s">
        <v>22974</v>
      </c>
    </row>
    <row r="5842" spans="1:27" ht="67.5">
      <c r="A5842" s="475" t="s">
        <v>31563</v>
      </c>
      <c r="B5842" s="311" t="s">
        <v>21788</v>
      </c>
      <c r="C5842" s="45" t="s">
        <v>21789</v>
      </c>
      <c r="D5842" s="45" t="s">
        <v>272</v>
      </c>
      <c r="E5842" s="45" t="s">
        <v>23065</v>
      </c>
      <c r="F5842" s="45" t="s">
        <v>22220</v>
      </c>
      <c r="G5842" s="45" t="s">
        <v>22143</v>
      </c>
      <c r="H5842" s="45" t="s">
        <v>23066</v>
      </c>
      <c r="I5842" s="45" t="s">
        <v>13372</v>
      </c>
      <c r="J5842" s="280">
        <v>1</v>
      </c>
      <c r="K5842" s="280">
        <v>1</v>
      </c>
      <c r="L5842" s="45">
        <f t="shared" si="223"/>
        <v>0</v>
      </c>
      <c r="M5842" s="117">
        <v>199758.07999999999</v>
      </c>
      <c r="N5842" s="117">
        <v>199622</v>
      </c>
      <c r="O5842" s="117">
        <f t="shared" si="221"/>
        <v>136.07999999998719</v>
      </c>
      <c r="P5842" s="461">
        <f t="shared" si="222"/>
        <v>6.8122400856069102E-4</v>
      </c>
      <c r="Q5842" s="117" t="s">
        <v>13847</v>
      </c>
      <c r="R5842" s="45" t="s">
        <v>17451</v>
      </c>
      <c r="S5842" s="117" t="s">
        <v>22148</v>
      </c>
      <c r="T5842" s="45" t="s">
        <v>22266</v>
      </c>
      <c r="U5842" s="117"/>
      <c r="V5842" s="45" t="s">
        <v>22233</v>
      </c>
      <c r="W5842" s="45" t="s">
        <v>23063</v>
      </c>
      <c r="X5842" s="45" t="s">
        <v>23067</v>
      </c>
      <c r="Y5842" s="117">
        <v>199622</v>
      </c>
      <c r="Z5842" s="117" t="s">
        <v>13847</v>
      </c>
      <c r="AA5842" s="45" t="s">
        <v>17451</v>
      </c>
    </row>
    <row r="5843" spans="1:27" ht="45">
      <c r="A5843" s="475" t="s">
        <v>31564</v>
      </c>
      <c r="B5843" s="311" t="s">
        <v>21788</v>
      </c>
      <c r="C5843" s="45" t="s">
        <v>21789</v>
      </c>
      <c r="D5843" s="45" t="s">
        <v>272</v>
      </c>
      <c r="E5843" s="45" t="s">
        <v>23068</v>
      </c>
      <c r="F5843" s="45" t="s">
        <v>22220</v>
      </c>
      <c r="G5843" s="45" t="s">
        <v>22128</v>
      </c>
      <c r="H5843" s="45" t="s">
        <v>23069</v>
      </c>
      <c r="I5843" s="45" t="s">
        <v>23070</v>
      </c>
      <c r="J5843" s="280">
        <v>1</v>
      </c>
      <c r="K5843" s="280">
        <v>1</v>
      </c>
      <c r="L5843" s="45">
        <f t="shared" si="223"/>
        <v>0</v>
      </c>
      <c r="M5843" s="117">
        <v>93739.7</v>
      </c>
      <c r="N5843" s="117">
        <v>86927.5</v>
      </c>
      <c r="O5843" s="117">
        <f t="shared" si="221"/>
        <v>6812.1999999999971</v>
      </c>
      <c r="P5843" s="461">
        <f t="shared" si="222"/>
        <v>7.2671450836731905E-2</v>
      </c>
      <c r="Q5843" s="117" t="s">
        <v>3021</v>
      </c>
      <c r="R5843" s="45" t="s">
        <v>2987</v>
      </c>
      <c r="S5843" s="117" t="s">
        <v>21850</v>
      </c>
      <c r="T5843" s="45" t="s">
        <v>23062</v>
      </c>
      <c r="U5843" s="117"/>
      <c r="V5843" s="45" t="s">
        <v>22233</v>
      </c>
      <c r="W5843" s="45" t="s">
        <v>22187</v>
      </c>
      <c r="X5843" s="45" t="s">
        <v>23071</v>
      </c>
      <c r="Y5843" s="117">
        <v>84461.3</v>
      </c>
      <c r="Z5843" s="117" t="s">
        <v>3021</v>
      </c>
      <c r="AA5843" s="45" t="s">
        <v>2987</v>
      </c>
    </row>
    <row r="5844" spans="1:27" ht="45">
      <c r="A5844" s="475" t="s">
        <v>31565</v>
      </c>
      <c r="B5844" s="311" t="s">
        <v>21788</v>
      </c>
      <c r="C5844" s="45" t="s">
        <v>21789</v>
      </c>
      <c r="D5844" s="45" t="s">
        <v>272</v>
      </c>
      <c r="E5844" s="45" t="s">
        <v>23072</v>
      </c>
      <c r="F5844" s="45" t="s">
        <v>22097</v>
      </c>
      <c r="G5844" s="45" t="s">
        <v>15349</v>
      </c>
      <c r="H5844" s="45" t="s">
        <v>23073</v>
      </c>
      <c r="I5844" s="45" t="s">
        <v>23074</v>
      </c>
      <c r="J5844" s="280">
        <v>2</v>
      </c>
      <c r="K5844" s="280">
        <v>1</v>
      </c>
      <c r="L5844" s="45">
        <f t="shared" si="223"/>
        <v>1</v>
      </c>
      <c r="M5844" s="117">
        <v>44919.95</v>
      </c>
      <c r="N5844" s="117">
        <v>42649</v>
      </c>
      <c r="O5844" s="117">
        <f t="shared" si="221"/>
        <v>2270.9499999999971</v>
      </c>
      <c r="P5844" s="461">
        <f t="shared" si="222"/>
        <v>5.0555488151700911E-2</v>
      </c>
      <c r="Q5844" s="117" t="s">
        <v>23075</v>
      </c>
      <c r="R5844" s="45" t="s">
        <v>22547</v>
      </c>
      <c r="S5844" s="117" t="s">
        <v>23076</v>
      </c>
      <c r="T5844" s="45" t="s">
        <v>22079</v>
      </c>
      <c r="U5844" s="117"/>
      <c r="V5844" s="45" t="s">
        <v>22094</v>
      </c>
      <c r="W5844" s="45" t="s">
        <v>15535</v>
      </c>
      <c r="X5844" s="45" t="s">
        <v>22549</v>
      </c>
      <c r="Y5844" s="117">
        <v>42649</v>
      </c>
      <c r="Z5844" s="117" t="s">
        <v>23075</v>
      </c>
      <c r="AA5844" s="45" t="s">
        <v>22547</v>
      </c>
    </row>
    <row r="5845" spans="1:27" ht="56.25">
      <c r="A5845" s="475" t="s">
        <v>31566</v>
      </c>
      <c r="B5845" s="311" t="s">
        <v>21788</v>
      </c>
      <c r="C5845" s="45" t="s">
        <v>21789</v>
      </c>
      <c r="D5845" s="45" t="s">
        <v>272</v>
      </c>
      <c r="E5845" s="45" t="s">
        <v>23077</v>
      </c>
      <c r="F5845" s="45" t="s">
        <v>15341</v>
      </c>
      <c r="G5845" s="45" t="s">
        <v>22059</v>
      </c>
      <c r="H5845" s="45" t="s">
        <v>23078</v>
      </c>
      <c r="I5845" s="45" t="s">
        <v>23079</v>
      </c>
      <c r="J5845" s="280">
        <v>1</v>
      </c>
      <c r="K5845" s="280">
        <v>1</v>
      </c>
      <c r="L5845" s="45">
        <f t="shared" si="223"/>
        <v>0</v>
      </c>
      <c r="M5845" s="117">
        <v>4525.3599999999997</v>
      </c>
      <c r="N5845" s="117">
        <v>4160</v>
      </c>
      <c r="O5845" s="117">
        <f t="shared" si="221"/>
        <v>365.35999999999967</v>
      </c>
      <c r="P5845" s="461">
        <f t="shared" si="222"/>
        <v>8.0736118231477652E-2</v>
      </c>
      <c r="Q5845" s="117" t="s">
        <v>22526</v>
      </c>
      <c r="R5845" s="45" t="s">
        <v>22527</v>
      </c>
      <c r="S5845" s="117" t="s">
        <v>22528</v>
      </c>
      <c r="T5845" s="45" t="s">
        <v>22094</v>
      </c>
      <c r="U5845" s="117"/>
      <c r="V5845" s="45" t="s">
        <v>15549</v>
      </c>
      <c r="W5845" s="45" t="s">
        <v>22220</v>
      </c>
      <c r="X5845" s="45" t="s">
        <v>23080</v>
      </c>
      <c r="Y5845" s="117">
        <v>4160</v>
      </c>
      <c r="Z5845" s="117" t="s">
        <v>22526</v>
      </c>
      <c r="AA5845" s="45" t="s">
        <v>22527</v>
      </c>
    </row>
    <row r="5846" spans="1:27" ht="78.75">
      <c r="A5846" s="475" t="s">
        <v>31567</v>
      </c>
      <c r="B5846" s="311" t="s">
        <v>21788</v>
      </c>
      <c r="C5846" s="45" t="s">
        <v>21789</v>
      </c>
      <c r="D5846" s="45" t="s">
        <v>272</v>
      </c>
      <c r="E5846" s="45" t="s">
        <v>23081</v>
      </c>
      <c r="F5846" s="45" t="s">
        <v>15341</v>
      </c>
      <c r="G5846" s="45" t="s">
        <v>22059</v>
      </c>
      <c r="H5846" s="45" t="s">
        <v>23082</v>
      </c>
      <c r="I5846" s="45" t="s">
        <v>23083</v>
      </c>
      <c r="J5846" s="280">
        <v>1</v>
      </c>
      <c r="K5846" s="280">
        <v>1</v>
      </c>
      <c r="L5846" s="45">
        <f t="shared" si="223"/>
        <v>0</v>
      </c>
      <c r="M5846" s="117">
        <v>63192</v>
      </c>
      <c r="N5846" s="117">
        <v>60400</v>
      </c>
      <c r="O5846" s="117">
        <f t="shared" si="221"/>
        <v>2792</v>
      </c>
      <c r="P5846" s="461">
        <f t="shared" si="222"/>
        <v>4.4182807950373465E-2</v>
      </c>
      <c r="Q5846" s="117" t="s">
        <v>23084</v>
      </c>
      <c r="R5846" s="45" t="s">
        <v>22993</v>
      </c>
      <c r="S5846" s="117" t="s">
        <v>23085</v>
      </c>
      <c r="T5846" s="45" t="s">
        <v>22094</v>
      </c>
      <c r="U5846" s="117"/>
      <c r="V5846" s="45" t="s">
        <v>22220</v>
      </c>
      <c r="W5846" s="45" t="s">
        <v>22136</v>
      </c>
      <c r="X5846" s="45" t="s">
        <v>23086</v>
      </c>
      <c r="Y5846" s="117">
        <v>60400</v>
      </c>
      <c r="Z5846" s="117" t="s">
        <v>23084</v>
      </c>
      <c r="AA5846" s="45" t="s">
        <v>22993</v>
      </c>
    </row>
    <row r="5847" spans="1:27" ht="78.75">
      <c r="A5847" s="475" t="s">
        <v>31568</v>
      </c>
      <c r="B5847" s="311" t="s">
        <v>21788</v>
      </c>
      <c r="C5847" s="45" t="s">
        <v>21789</v>
      </c>
      <c r="D5847" s="45" t="s">
        <v>272</v>
      </c>
      <c r="E5847" s="45" t="s">
        <v>23087</v>
      </c>
      <c r="F5847" s="45" t="s">
        <v>22114</v>
      </c>
      <c r="G5847" s="45" t="s">
        <v>14460</v>
      </c>
      <c r="H5847" s="45" t="s">
        <v>23088</v>
      </c>
      <c r="I5847" s="45" t="s">
        <v>23089</v>
      </c>
      <c r="J5847" s="280">
        <v>1</v>
      </c>
      <c r="K5847" s="280">
        <v>1</v>
      </c>
      <c r="L5847" s="45">
        <f t="shared" si="223"/>
        <v>0</v>
      </c>
      <c r="M5847" s="117">
        <v>32420.66</v>
      </c>
      <c r="N5847" s="117">
        <v>32300</v>
      </c>
      <c r="O5847" s="117">
        <f t="shared" si="221"/>
        <v>120.65999999999985</v>
      </c>
      <c r="P5847" s="461">
        <f t="shared" si="222"/>
        <v>3.7217009154039385E-3</v>
      </c>
      <c r="Q5847" s="117" t="s">
        <v>23090</v>
      </c>
      <c r="R5847" s="45" t="s">
        <v>18551</v>
      </c>
      <c r="S5847" s="117" t="s">
        <v>23091</v>
      </c>
      <c r="T5847" s="45" t="s">
        <v>15503</v>
      </c>
      <c r="U5847" s="117"/>
      <c r="V5847" s="45" t="s">
        <v>22136</v>
      </c>
      <c r="W5847" s="45" t="s">
        <v>22157</v>
      </c>
      <c r="X5847" s="45" t="s">
        <v>23092</v>
      </c>
      <c r="Y5847" s="117">
        <v>32300</v>
      </c>
      <c r="Z5847" s="117" t="s">
        <v>23090</v>
      </c>
      <c r="AA5847" s="45" t="s">
        <v>18551</v>
      </c>
    </row>
    <row r="5848" spans="1:27" ht="135">
      <c r="A5848" s="475" t="s">
        <v>31569</v>
      </c>
      <c r="B5848" s="311" t="s">
        <v>21788</v>
      </c>
      <c r="C5848" s="45" t="s">
        <v>21789</v>
      </c>
      <c r="D5848" s="45" t="s">
        <v>272</v>
      </c>
      <c r="E5848" s="45" t="s">
        <v>23093</v>
      </c>
      <c r="F5848" s="45" t="s">
        <v>15490</v>
      </c>
      <c r="G5848" s="45" t="s">
        <v>15491</v>
      </c>
      <c r="H5848" s="45" t="s">
        <v>23094</v>
      </c>
      <c r="I5848" s="45" t="s">
        <v>13567</v>
      </c>
      <c r="J5848" s="280">
        <v>1</v>
      </c>
      <c r="K5848" s="280">
        <v>1</v>
      </c>
      <c r="L5848" s="45">
        <f t="shared" si="223"/>
        <v>0</v>
      </c>
      <c r="M5848" s="117">
        <v>443796.41</v>
      </c>
      <c r="N5848" s="117">
        <v>443794.81</v>
      </c>
      <c r="O5848" s="117">
        <f t="shared" si="221"/>
        <v>1.5999999999767169</v>
      </c>
      <c r="P5848" s="461">
        <f t="shared" si="222"/>
        <v>3.605256743687307E-6</v>
      </c>
      <c r="Q5848" s="117" t="s">
        <v>23095</v>
      </c>
      <c r="R5848" s="45" t="s">
        <v>15716</v>
      </c>
      <c r="S5848" s="117" t="s">
        <v>23096</v>
      </c>
      <c r="T5848" s="45" t="s">
        <v>22136</v>
      </c>
      <c r="U5848" s="117"/>
      <c r="V5848" s="45" t="s">
        <v>22144</v>
      </c>
      <c r="W5848" s="45" t="s">
        <v>22128</v>
      </c>
      <c r="X5848" s="45" t="s">
        <v>23097</v>
      </c>
      <c r="Y5848" s="117">
        <v>443794.81</v>
      </c>
      <c r="Z5848" s="117" t="s">
        <v>23095</v>
      </c>
      <c r="AA5848" s="45" t="s">
        <v>15716</v>
      </c>
    </row>
    <row r="5849" spans="1:27" ht="78.75">
      <c r="A5849" s="475" t="s">
        <v>31570</v>
      </c>
      <c r="B5849" s="311" t="s">
        <v>21788</v>
      </c>
      <c r="C5849" s="45" t="s">
        <v>21789</v>
      </c>
      <c r="D5849" s="45" t="s">
        <v>272</v>
      </c>
      <c r="E5849" s="45" t="s">
        <v>23098</v>
      </c>
      <c r="F5849" s="45" t="s">
        <v>22114</v>
      </c>
      <c r="G5849" s="45" t="s">
        <v>15503</v>
      </c>
      <c r="H5849" s="45" t="s">
        <v>23099</v>
      </c>
      <c r="I5849" s="45" t="s">
        <v>23100</v>
      </c>
      <c r="J5849" s="280">
        <v>1</v>
      </c>
      <c r="K5849" s="280">
        <v>1</v>
      </c>
      <c r="L5849" s="45">
        <f t="shared" si="223"/>
        <v>0</v>
      </c>
      <c r="M5849" s="117">
        <v>44365.08</v>
      </c>
      <c r="N5849" s="117">
        <v>39093</v>
      </c>
      <c r="O5849" s="117">
        <f t="shared" si="221"/>
        <v>5272.0800000000017</v>
      </c>
      <c r="P5849" s="461">
        <f t="shared" si="222"/>
        <v>0.11883400187715207</v>
      </c>
      <c r="Q5849" s="117" t="s">
        <v>22479</v>
      </c>
      <c r="R5849" s="45" t="s">
        <v>16985</v>
      </c>
      <c r="S5849" s="117" t="s">
        <v>22480</v>
      </c>
      <c r="T5849" s="45" t="s">
        <v>22136</v>
      </c>
      <c r="U5849" s="117"/>
      <c r="V5849" s="45" t="s">
        <v>22127</v>
      </c>
      <c r="W5849" s="45" t="s">
        <v>22127</v>
      </c>
      <c r="X5849" s="45" t="s">
        <v>23101</v>
      </c>
      <c r="Y5849" s="117">
        <v>39093</v>
      </c>
      <c r="Z5849" s="117" t="s">
        <v>22479</v>
      </c>
      <c r="AA5849" s="45" t="s">
        <v>16985</v>
      </c>
    </row>
    <row r="5850" spans="1:27" ht="56.25">
      <c r="A5850" s="475" t="s">
        <v>31571</v>
      </c>
      <c r="B5850" s="311" t="s">
        <v>21788</v>
      </c>
      <c r="C5850" s="45" t="s">
        <v>21789</v>
      </c>
      <c r="D5850" s="45" t="s">
        <v>272</v>
      </c>
      <c r="E5850" s="45" t="s">
        <v>23102</v>
      </c>
      <c r="F5850" s="45" t="s">
        <v>15490</v>
      </c>
      <c r="G5850" s="45" t="s">
        <v>22182</v>
      </c>
      <c r="H5850" s="45" t="s">
        <v>23103</v>
      </c>
      <c r="I5850" s="45" t="s">
        <v>23104</v>
      </c>
      <c r="J5850" s="280">
        <v>1</v>
      </c>
      <c r="K5850" s="280">
        <v>1</v>
      </c>
      <c r="L5850" s="45">
        <f t="shared" si="223"/>
        <v>0</v>
      </c>
      <c r="M5850" s="117">
        <v>3319.16</v>
      </c>
      <c r="N5850" s="117">
        <v>3263</v>
      </c>
      <c r="O5850" s="117">
        <f t="shared" si="221"/>
        <v>56.159999999999854</v>
      </c>
      <c r="P5850" s="461">
        <f t="shared" si="222"/>
        <v>1.6919943600187955E-2</v>
      </c>
      <c r="Q5850" s="117" t="s">
        <v>22526</v>
      </c>
      <c r="R5850" s="45" t="s">
        <v>22527</v>
      </c>
      <c r="S5850" s="117" t="s">
        <v>22528</v>
      </c>
      <c r="T5850" s="45" t="s">
        <v>22136</v>
      </c>
      <c r="U5850" s="117"/>
      <c r="V5850" s="45" t="s">
        <v>22127</v>
      </c>
      <c r="W5850" s="45" t="s">
        <v>22127</v>
      </c>
      <c r="X5850" s="45" t="s">
        <v>23105</v>
      </c>
      <c r="Y5850" s="117">
        <v>3263</v>
      </c>
      <c r="Z5850" s="117" t="s">
        <v>22526</v>
      </c>
      <c r="AA5850" s="45" t="s">
        <v>22527</v>
      </c>
    </row>
    <row r="5851" spans="1:27" ht="56.25">
      <c r="A5851" s="475" t="s">
        <v>31572</v>
      </c>
      <c r="B5851" s="311" t="s">
        <v>21788</v>
      </c>
      <c r="C5851" s="45" t="s">
        <v>21789</v>
      </c>
      <c r="D5851" s="45" t="s">
        <v>272</v>
      </c>
      <c r="E5851" s="45" t="s">
        <v>23106</v>
      </c>
      <c r="F5851" s="45" t="s">
        <v>22182</v>
      </c>
      <c r="G5851" s="45" t="s">
        <v>22136</v>
      </c>
      <c r="H5851" s="45" t="s">
        <v>23107</v>
      </c>
      <c r="I5851" s="45" t="s">
        <v>1057</v>
      </c>
      <c r="J5851" s="280">
        <v>1</v>
      </c>
      <c r="K5851" s="280">
        <v>1</v>
      </c>
      <c r="L5851" s="45">
        <f t="shared" si="223"/>
        <v>0</v>
      </c>
      <c r="M5851" s="117">
        <v>7680</v>
      </c>
      <c r="N5851" s="117">
        <v>7200</v>
      </c>
      <c r="O5851" s="117">
        <f t="shared" si="221"/>
        <v>480</v>
      </c>
      <c r="P5851" s="461">
        <f t="shared" si="222"/>
        <v>6.25E-2</v>
      </c>
      <c r="Q5851" s="117" t="s">
        <v>22526</v>
      </c>
      <c r="R5851" s="45" t="s">
        <v>22527</v>
      </c>
      <c r="S5851" s="117" t="s">
        <v>22528</v>
      </c>
      <c r="T5851" s="45" t="s">
        <v>22127</v>
      </c>
      <c r="U5851" s="117"/>
      <c r="V5851" s="45" t="s">
        <v>23108</v>
      </c>
      <c r="W5851" s="45" t="s">
        <v>23108</v>
      </c>
      <c r="X5851" s="45" t="s">
        <v>23109</v>
      </c>
      <c r="Y5851" s="117">
        <v>7200</v>
      </c>
      <c r="Z5851" s="117" t="s">
        <v>22526</v>
      </c>
      <c r="AA5851" s="45" t="s">
        <v>22527</v>
      </c>
    </row>
    <row r="5852" spans="1:27" ht="78.75">
      <c r="A5852" s="475" t="s">
        <v>31573</v>
      </c>
      <c r="B5852" s="311" t="s">
        <v>21788</v>
      </c>
      <c r="C5852" s="45" t="s">
        <v>21789</v>
      </c>
      <c r="D5852" s="45" t="s">
        <v>272</v>
      </c>
      <c r="E5852" s="45" t="s">
        <v>23110</v>
      </c>
      <c r="F5852" s="45" t="s">
        <v>22182</v>
      </c>
      <c r="G5852" s="45" t="s">
        <v>22136</v>
      </c>
      <c r="H5852" s="45" t="s">
        <v>23111</v>
      </c>
      <c r="I5852" s="45" t="s">
        <v>23112</v>
      </c>
      <c r="J5852" s="280">
        <v>1</v>
      </c>
      <c r="K5852" s="280">
        <v>1</v>
      </c>
      <c r="L5852" s="45">
        <f t="shared" si="223"/>
        <v>0</v>
      </c>
      <c r="M5852" s="117">
        <v>48429</v>
      </c>
      <c r="N5852" s="117">
        <v>47900</v>
      </c>
      <c r="O5852" s="117">
        <f t="shared" si="221"/>
        <v>529</v>
      </c>
      <c r="P5852" s="461">
        <f t="shared" si="222"/>
        <v>1.0923207169258089E-2</v>
      </c>
      <c r="Q5852" s="117" t="s">
        <v>23113</v>
      </c>
      <c r="R5852" s="45" t="s">
        <v>23016</v>
      </c>
      <c r="S5852" s="117" t="s">
        <v>23114</v>
      </c>
      <c r="T5852" s="45" t="s">
        <v>22127</v>
      </c>
      <c r="U5852" s="117"/>
      <c r="V5852" s="45" t="s">
        <v>23108</v>
      </c>
      <c r="W5852" s="45" t="s">
        <v>23062</v>
      </c>
      <c r="X5852" s="45" t="s">
        <v>23115</v>
      </c>
      <c r="Y5852" s="117">
        <v>47900</v>
      </c>
      <c r="Z5852" s="117" t="s">
        <v>23113</v>
      </c>
      <c r="AA5852" s="45" t="s">
        <v>23016</v>
      </c>
    </row>
    <row r="5853" spans="1:27" ht="90">
      <c r="A5853" s="475" t="s">
        <v>31574</v>
      </c>
      <c r="B5853" s="311" t="s">
        <v>21788</v>
      </c>
      <c r="C5853" s="45" t="s">
        <v>21789</v>
      </c>
      <c r="D5853" s="45" t="s">
        <v>272</v>
      </c>
      <c r="E5853" s="45" t="s">
        <v>23116</v>
      </c>
      <c r="F5853" s="45" t="s">
        <v>22182</v>
      </c>
      <c r="G5853" s="45" t="s">
        <v>22127</v>
      </c>
      <c r="H5853" s="45" t="s">
        <v>23117</v>
      </c>
      <c r="I5853" s="45" t="s">
        <v>23118</v>
      </c>
      <c r="J5853" s="280">
        <v>1</v>
      </c>
      <c r="K5853" s="280">
        <v>1</v>
      </c>
      <c r="L5853" s="45">
        <f t="shared" si="223"/>
        <v>0</v>
      </c>
      <c r="M5853" s="117">
        <v>45195.57</v>
      </c>
      <c r="N5853" s="117">
        <v>45000</v>
      </c>
      <c r="O5853" s="117">
        <f t="shared" si="221"/>
        <v>195.56999999999971</v>
      </c>
      <c r="P5853" s="461">
        <f t="shared" si="222"/>
        <v>4.3271940148116219E-3</v>
      </c>
      <c r="Q5853" s="117" t="s">
        <v>23119</v>
      </c>
      <c r="R5853" s="45" t="s">
        <v>15360</v>
      </c>
      <c r="S5853" s="117" t="s">
        <v>23120</v>
      </c>
      <c r="T5853" s="45" t="s">
        <v>23042</v>
      </c>
      <c r="U5853" s="117"/>
      <c r="V5853" s="45" t="s">
        <v>22178</v>
      </c>
      <c r="W5853" s="45" t="s">
        <v>23121</v>
      </c>
      <c r="X5853" s="45" t="s">
        <v>23122</v>
      </c>
      <c r="Y5853" s="117">
        <v>45000</v>
      </c>
      <c r="Z5853" s="117" t="s">
        <v>23119</v>
      </c>
      <c r="AA5853" s="45" t="s">
        <v>15360</v>
      </c>
    </row>
    <row r="5854" spans="1:27" ht="67.5">
      <c r="A5854" s="475" t="s">
        <v>31575</v>
      </c>
      <c r="B5854" s="311" t="s">
        <v>21788</v>
      </c>
      <c r="C5854" s="45" t="s">
        <v>21789</v>
      </c>
      <c r="D5854" s="45" t="s">
        <v>272</v>
      </c>
      <c r="E5854" s="45" t="s">
        <v>23123</v>
      </c>
      <c r="F5854" s="45" t="s">
        <v>21833</v>
      </c>
      <c r="G5854" s="45" t="s">
        <v>22704</v>
      </c>
      <c r="H5854" s="45" t="s">
        <v>23124</v>
      </c>
      <c r="I5854" s="117" t="s">
        <v>14105</v>
      </c>
      <c r="J5854" s="280">
        <v>1</v>
      </c>
      <c r="K5854" s="280">
        <v>1</v>
      </c>
      <c r="L5854" s="45">
        <f t="shared" si="223"/>
        <v>0</v>
      </c>
      <c r="M5854" s="117">
        <v>60846.239999999998</v>
      </c>
      <c r="N5854" s="117">
        <v>60841.440000000002</v>
      </c>
      <c r="O5854" s="117">
        <f t="shared" si="221"/>
        <v>4.7999999999956344</v>
      </c>
      <c r="P5854" s="461">
        <f t="shared" si="222"/>
        <v>7.8887372498212457E-5</v>
      </c>
      <c r="Q5854" s="117" t="s">
        <v>20730</v>
      </c>
      <c r="R5854" s="45" t="s">
        <v>15416</v>
      </c>
      <c r="S5854" s="117" t="s">
        <v>21826</v>
      </c>
      <c r="T5854" s="45" t="s">
        <v>23125</v>
      </c>
      <c r="U5854" s="117"/>
      <c r="V5854" s="45" t="s">
        <v>21803</v>
      </c>
      <c r="W5854" s="45" t="s">
        <v>21848</v>
      </c>
      <c r="X5854" s="45" t="s">
        <v>23126</v>
      </c>
      <c r="Y5854" s="117">
        <v>60841.440000000002</v>
      </c>
      <c r="Z5854" s="117" t="s">
        <v>20730</v>
      </c>
      <c r="AA5854" s="45" t="s">
        <v>15416</v>
      </c>
    </row>
    <row r="5855" spans="1:27" ht="56.25">
      <c r="A5855" s="475" t="s">
        <v>31576</v>
      </c>
      <c r="B5855" s="311" t="s">
        <v>21788</v>
      </c>
      <c r="C5855" s="45" t="s">
        <v>21789</v>
      </c>
      <c r="D5855" s="45" t="s">
        <v>272</v>
      </c>
      <c r="E5855" s="45" t="s">
        <v>23127</v>
      </c>
      <c r="F5855" s="45" t="s">
        <v>21807</v>
      </c>
      <c r="G5855" s="45" t="s">
        <v>22753</v>
      </c>
      <c r="H5855" s="45" t="s">
        <v>23128</v>
      </c>
      <c r="I5855" s="45" t="s">
        <v>23129</v>
      </c>
      <c r="J5855" s="280">
        <v>1</v>
      </c>
      <c r="K5855" s="280">
        <v>1</v>
      </c>
      <c r="L5855" s="45">
        <f t="shared" si="223"/>
        <v>0</v>
      </c>
      <c r="M5855" s="117">
        <v>25002073.91</v>
      </c>
      <c r="N5855" s="117">
        <v>25000000</v>
      </c>
      <c r="O5855" s="117">
        <f t="shared" si="221"/>
        <v>2073.910000000149</v>
      </c>
      <c r="P5855" s="461">
        <f t="shared" si="222"/>
        <v>8.2949518806544039E-5</v>
      </c>
      <c r="Q5855" s="117" t="s">
        <v>20251</v>
      </c>
      <c r="R5855" s="45" t="s">
        <v>22614</v>
      </c>
      <c r="S5855" s="117" t="s">
        <v>22707</v>
      </c>
      <c r="T5855" s="45" t="s">
        <v>21820</v>
      </c>
      <c r="U5855" s="117"/>
      <c r="V5855" s="45" t="s">
        <v>21872</v>
      </c>
      <c r="W5855" s="45" t="s">
        <v>21804</v>
      </c>
      <c r="X5855" s="45" t="s">
        <v>23130</v>
      </c>
      <c r="Y5855" s="117">
        <v>25000000</v>
      </c>
      <c r="Z5855" s="117" t="s">
        <v>20251</v>
      </c>
      <c r="AA5855" s="45" t="s">
        <v>22614</v>
      </c>
    </row>
    <row r="5856" spans="1:27" ht="56.25">
      <c r="A5856" s="475" t="s">
        <v>31577</v>
      </c>
      <c r="B5856" s="311" t="s">
        <v>21788</v>
      </c>
      <c r="C5856" s="45" t="s">
        <v>21789</v>
      </c>
      <c r="D5856" s="45" t="s">
        <v>272</v>
      </c>
      <c r="E5856" s="45" t="s">
        <v>23131</v>
      </c>
      <c r="F5856" s="45" t="s">
        <v>21947</v>
      </c>
      <c r="G5856" s="45" t="s">
        <v>21929</v>
      </c>
      <c r="H5856" s="45" t="s">
        <v>23132</v>
      </c>
      <c r="I5856" s="45" t="s">
        <v>23133</v>
      </c>
      <c r="J5856" s="280">
        <v>1</v>
      </c>
      <c r="K5856" s="280">
        <v>1</v>
      </c>
      <c r="L5856" s="45">
        <f t="shared" si="223"/>
        <v>0</v>
      </c>
      <c r="M5856" s="117">
        <v>196359.04000000001</v>
      </c>
      <c r="N5856" s="117">
        <v>137690.20000000001</v>
      </c>
      <c r="O5856" s="117">
        <f t="shared" si="221"/>
        <v>58668.84</v>
      </c>
      <c r="P5856" s="461">
        <f t="shared" si="222"/>
        <v>0.29878349374696472</v>
      </c>
      <c r="Q5856" s="117" t="s">
        <v>23134</v>
      </c>
      <c r="R5856" s="45" t="s">
        <v>22539</v>
      </c>
      <c r="S5856" s="117" t="s">
        <v>23135</v>
      </c>
      <c r="T5856" s="45" t="s">
        <v>23136</v>
      </c>
      <c r="U5856" s="117"/>
      <c r="V5856" s="45" t="s">
        <v>22071</v>
      </c>
      <c r="W5856" s="45" t="s">
        <v>15490</v>
      </c>
      <c r="X5856" s="45" t="s">
        <v>23137</v>
      </c>
      <c r="Y5856" s="117">
        <v>137690.20000000001</v>
      </c>
      <c r="Z5856" s="117" t="s">
        <v>23134</v>
      </c>
      <c r="AA5856" s="45" t="s">
        <v>22539</v>
      </c>
    </row>
    <row r="5857" spans="1:27" ht="67.5">
      <c r="A5857" s="475" t="s">
        <v>31578</v>
      </c>
      <c r="B5857" s="311" t="s">
        <v>21788</v>
      </c>
      <c r="C5857" s="45" t="s">
        <v>21789</v>
      </c>
      <c r="D5857" s="45" t="s">
        <v>272</v>
      </c>
      <c r="E5857" s="45" t="s">
        <v>23138</v>
      </c>
      <c r="F5857" s="45" t="s">
        <v>23139</v>
      </c>
      <c r="G5857" s="45" t="s">
        <v>22662</v>
      </c>
      <c r="H5857" s="45" t="s">
        <v>23140</v>
      </c>
      <c r="I5857" s="45" t="s">
        <v>21404</v>
      </c>
      <c r="J5857" s="280">
        <v>2</v>
      </c>
      <c r="K5857" s="280">
        <v>1</v>
      </c>
      <c r="L5857" s="45">
        <f t="shared" si="223"/>
        <v>1</v>
      </c>
      <c r="M5857" s="117">
        <v>209453.58</v>
      </c>
      <c r="N5857" s="117">
        <v>207359.04</v>
      </c>
      <c r="O5857" s="117">
        <f t="shared" si="221"/>
        <v>2094.539999999979</v>
      </c>
      <c r="P5857" s="461">
        <f t="shared" si="222"/>
        <v>1.0000020052175661E-2</v>
      </c>
      <c r="Q5857" s="117" t="s">
        <v>22031</v>
      </c>
      <c r="R5857" s="45" t="s">
        <v>22032</v>
      </c>
      <c r="S5857" s="117" t="s">
        <v>22033</v>
      </c>
      <c r="T5857" s="45" t="s">
        <v>23141</v>
      </c>
      <c r="U5857" s="117"/>
      <c r="V5857" s="45" t="s">
        <v>23142</v>
      </c>
      <c r="W5857" s="45" t="s">
        <v>23142</v>
      </c>
      <c r="X5857" s="45" t="s">
        <v>23143</v>
      </c>
      <c r="Y5857" s="117">
        <v>207359.04</v>
      </c>
      <c r="Z5857" s="117" t="s">
        <v>22031</v>
      </c>
      <c r="AA5857" s="45" t="s">
        <v>22032</v>
      </c>
    </row>
    <row r="5858" spans="1:27" ht="90">
      <c r="A5858" s="475" t="s">
        <v>31579</v>
      </c>
      <c r="B5858" s="311" t="s">
        <v>21788</v>
      </c>
      <c r="C5858" s="45" t="s">
        <v>21789</v>
      </c>
      <c r="D5858" s="45" t="s">
        <v>272</v>
      </c>
      <c r="E5858" s="45" t="s">
        <v>23144</v>
      </c>
      <c r="F5858" s="45" t="s">
        <v>23145</v>
      </c>
      <c r="G5858" s="45" t="s">
        <v>23141</v>
      </c>
      <c r="H5858" s="45" t="s">
        <v>23146</v>
      </c>
      <c r="I5858" s="45" t="s">
        <v>15619</v>
      </c>
      <c r="J5858" s="280">
        <v>2</v>
      </c>
      <c r="K5858" s="280">
        <v>1</v>
      </c>
      <c r="L5858" s="45">
        <f t="shared" si="223"/>
        <v>1</v>
      </c>
      <c r="M5858" s="117">
        <v>1203813.56</v>
      </c>
      <c r="N5858" s="117">
        <v>1203813.56</v>
      </c>
      <c r="O5858" s="117">
        <f t="shared" si="221"/>
        <v>0</v>
      </c>
      <c r="P5858" s="461">
        <f t="shared" si="222"/>
        <v>0</v>
      </c>
      <c r="Q5858" s="117" t="s">
        <v>19558</v>
      </c>
      <c r="R5858" s="45" t="s">
        <v>23039</v>
      </c>
      <c r="S5858" s="117" t="s">
        <v>23147</v>
      </c>
      <c r="T5858" s="45" t="s">
        <v>23148</v>
      </c>
      <c r="U5858" s="117"/>
      <c r="V5858" s="45" t="s">
        <v>23149</v>
      </c>
      <c r="W5858" s="45" t="s">
        <v>23149</v>
      </c>
      <c r="X5858" s="45" t="s">
        <v>23150</v>
      </c>
      <c r="Y5858" s="117">
        <v>1197794</v>
      </c>
      <c r="Z5858" s="117" t="s">
        <v>19558</v>
      </c>
      <c r="AA5858" s="45" t="s">
        <v>23039</v>
      </c>
    </row>
    <row r="5859" spans="1:27" ht="67.5">
      <c r="A5859" s="475" t="s">
        <v>31580</v>
      </c>
      <c r="B5859" s="311" t="s">
        <v>21788</v>
      </c>
      <c r="C5859" s="45" t="s">
        <v>21789</v>
      </c>
      <c r="D5859" s="45" t="s">
        <v>272</v>
      </c>
      <c r="E5859" s="45" t="s">
        <v>23151</v>
      </c>
      <c r="F5859" s="45" t="s">
        <v>22293</v>
      </c>
      <c r="G5859" s="45" t="s">
        <v>22289</v>
      </c>
      <c r="H5859" s="45" t="s">
        <v>23152</v>
      </c>
      <c r="I5859" s="45" t="s">
        <v>23153</v>
      </c>
      <c r="J5859" s="280">
        <v>1</v>
      </c>
      <c r="K5859" s="280">
        <v>1</v>
      </c>
      <c r="L5859" s="45">
        <f t="shared" si="223"/>
        <v>0</v>
      </c>
      <c r="M5859" s="117">
        <v>684000</v>
      </c>
      <c r="N5859" s="117">
        <v>684000</v>
      </c>
      <c r="O5859" s="117">
        <f t="shared" si="221"/>
        <v>0</v>
      </c>
      <c r="P5859" s="461">
        <f t="shared" si="222"/>
        <v>0</v>
      </c>
      <c r="Q5859" s="117" t="s">
        <v>20810</v>
      </c>
      <c r="R5859" s="45" t="s">
        <v>17803</v>
      </c>
      <c r="S5859" s="117" t="s">
        <v>22689</v>
      </c>
      <c r="T5859" s="45" t="s">
        <v>23148</v>
      </c>
      <c r="U5859" s="117"/>
      <c r="V5859" s="45" t="s">
        <v>23149</v>
      </c>
      <c r="W5859" s="45" t="s">
        <v>23149</v>
      </c>
      <c r="X5859" s="45" t="s">
        <v>23154</v>
      </c>
      <c r="Y5859" s="117">
        <v>684000</v>
      </c>
      <c r="Z5859" s="117" t="s">
        <v>20810</v>
      </c>
      <c r="AA5859" s="45" t="s">
        <v>17803</v>
      </c>
    </row>
    <row r="5860" spans="1:27" ht="123.75">
      <c r="A5860" s="475" t="s">
        <v>31581</v>
      </c>
      <c r="B5860" s="311" t="s">
        <v>21788</v>
      </c>
      <c r="C5860" s="45" t="s">
        <v>21789</v>
      </c>
      <c r="D5860" s="45" t="s">
        <v>272</v>
      </c>
      <c r="E5860" s="291" t="s">
        <v>23155</v>
      </c>
      <c r="F5860" s="291" t="s">
        <v>23156</v>
      </c>
      <c r="G5860" s="323">
        <v>42664.647916666661</v>
      </c>
      <c r="H5860" s="324" t="s">
        <v>23157</v>
      </c>
      <c r="I5860" s="291" t="s">
        <v>23158</v>
      </c>
      <c r="J5860" s="1005">
        <v>1</v>
      </c>
      <c r="K5860" s="1005">
        <v>1</v>
      </c>
      <c r="L5860" s="1005">
        <v>0</v>
      </c>
      <c r="M5860" s="1006">
        <v>104827.32</v>
      </c>
      <c r="N5860" s="1019">
        <v>99000</v>
      </c>
      <c r="O5860" s="1006">
        <v>5827.32</v>
      </c>
      <c r="P5860" s="1007">
        <v>5.5589706958071618E-2</v>
      </c>
      <c r="Q5860" s="291" t="s">
        <v>23159</v>
      </c>
      <c r="R5860" s="291" t="s">
        <v>22735</v>
      </c>
      <c r="S5860" s="291" t="s">
        <v>23160</v>
      </c>
      <c r="T5860" s="323">
        <v>42674.343032291668</v>
      </c>
      <c r="U5860" s="291"/>
      <c r="V5860" s="323">
        <v>42690</v>
      </c>
      <c r="W5860" s="323">
        <v>42692.075694444444</v>
      </c>
      <c r="X5860" s="324" t="s">
        <v>23161</v>
      </c>
      <c r="Y5860" s="326">
        <v>99000</v>
      </c>
      <c r="Z5860" s="291" t="s">
        <v>23162</v>
      </c>
      <c r="AA5860" s="348" t="s">
        <v>22735</v>
      </c>
    </row>
    <row r="5861" spans="1:27" ht="135">
      <c r="A5861" s="475" t="s">
        <v>31582</v>
      </c>
      <c r="B5861" s="311" t="s">
        <v>21788</v>
      </c>
      <c r="C5861" s="45" t="s">
        <v>21789</v>
      </c>
      <c r="D5861" s="45" t="s">
        <v>272</v>
      </c>
      <c r="E5861" s="291" t="s">
        <v>23163</v>
      </c>
      <c r="F5861" s="404">
        <v>42670</v>
      </c>
      <c r="G5861" s="323">
        <v>42681.642361111109</v>
      </c>
      <c r="H5861" s="324" t="s">
        <v>23164</v>
      </c>
      <c r="I5861" s="291" t="s">
        <v>4187</v>
      </c>
      <c r="J5861" s="1005">
        <v>1</v>
      </c>
      <c r="K5861" s="1005">
        <v>1</v>
      </c>
      <c r="L5861" s="1005">
        <v>0</v>
      </c>
      <c r="M5861" s="1006">
        <v>74840</v>
      </c>
      <c r="N5861" s="1019">
        <v>73680</v>
      </c>
      <c r="O5861" s="1006">
        <v>1160</v>
      </c>
      <c r="P5861" s="1007">
        <v>1.5499732763228221E-2</v>
      </c>
      <c r="Q5861" s="291" t="s">
        <v>23165</v>
      </c>
      <c r="R5861" s="291" t="s">
        <v>15917</v>
      </c>
      <c r="S5861" s="291" t="s">
        <v>23166</v>
      </c>
      <c r="T5861" s="323">
        <v>42692.173786423613</v>
      </c>
      <c r="U5861" s="291"/>
      <c r="V5861" s="323">
        <v>42705</v>
      </c>
      <c r="W5861" s="323">
        <v>42706.188888888886</v>
      </c>
      <c r="X5861" s="324" t="s">
        <v>23167</v>
      </c>
      <c r="Y5861" s="326">
        <v>73680</v>
      </c>
      <c r="Z5861" s="291" t="s">
        <v>23168</v>
      </c>
      <c r="AA5861" s="348" t="s">
        <v>15917</v>
      </c>
    </row>
    <row r="5862" spans="1:27" ht="146.25">
      <c r="A5862" s="475" t="s">
        <v>31583</v>
      </c>
      <c r="B5862" s="311" t="s">
        <v>21788</v>
      </c>
      <c r="C5862" s="45" t="s">
        <v>21789</v>
      </c>
      <c r="D5862" s="45" t="s">
        <v>272</v>
      </c>
      <c r="E5862" s="291" t="s">
        <v>23169</v>
      </c>
      <c r="F5862" s="404">
        <v>42670</v>
      </c>
      <c r="G5862" s="323">
        <v>42681.646527777775</v>
      </c>
      <c r="H5862" s="324" t="s">
        <v>23170</v>
      </c>
      <c r="I5862" s="291" t="s">
        <v>23171</v>
      </c>
      <c r="J5862" s="1005">
        <v>1</v>
      </c>
      <c r="K5862" s="1005">
        <v>1</v>
      </c>
      <c r="L5862" s="1005">
        <v>0</v>
      </c>
      <c r="M5862" s="1006">
        <v>221125</v>
      </c>
      <c r="N5862" s="1019">
        <v>217500</v>
      </c>
      <c r="O5862" s="1006">
        <v>3625</v>
      </c>
      <c r="P5862" s="1007">
        <v>1.6393442622950821E-2</v>
      </c>
      <c r="Q5862" s="291" t="s">
        <v>23165</v>
      </c>
      <c r="R5862" s="291" t="s">
        <v>15917</v>
      </c>
      <c r="S5862" s="291" t="s">
        <v>23166</v>
      </c>
      <c r="T5862" s="323">
        <v>42692.154712847223</v>
      </c>
      <c r="U5862" s="291"/>
      <c r="V5862" s="323">
        <v>42705</v>
      </c>
      <c r="W5862" s="323">
        <v>42706.18472222222</v>
      </c>
      <c r="X5862" s="324" t="s">
        <v>23172</v>
      </c>
      <c r="Y5862" s="326">
        <v>217500</v>
      </c>
      <c r="Z5862" s="291" t="s">
        <v>23168</v>
      </c>
      <c r="AA5862" s="348" t="s">
        <v>15917</v>
      </c>
    </row>
    <row r="5863" spans="1:27" ht="90">
      <c r="A5863" s="475" t="s">
        <v>31584</v>
      </c>
      <c r="B5863" s="311" t="s">
        <v>21788</v>
      </c>
      <c r="C5863" s="45" t="s">
        <v>21789</v>
      </c>
      <c r="D5863" s="45" t="s">
        <v>272</v>
      </c>
      <c r="E5863" s="291" t="s">
        <v>23173</v>
      </c>
      <c r="F5863" s="404">
        <v>42677</v>
      </c>
      <c r="G5863" s="323">
        <v>42689.693055555552</v>
      </c>
      <c r="H5863" s="324" t="s">
        <v>23174</v>
      </c>
      <c r="I5863" s="291" t="s">
        <v>17383</v>
      </c>
      <c r="J5863" s="1005">
        <v>1</v>
      </c>
      <c r="K5863" s="1005">
        <v>1</v>
      </c>
      <c r="L5863" s="1005">
        <v>0</v>
      </c>
      <c r="M5863" s="1006">
        <v>336300</v>
      </c>
      <c r="N5863" s="1019">
        <v>336000</v>
      </c>
      <c r="O5863" s="1006">
        <v>300</v>
      </c>
      <c r="P5863" s="1007">
        <v>8.9206066012488853E-4</v>
      </c>
      <c r="Q5863" s="291" t="s">
        <v>17664</v>
      </c>
      <c r="R5863" s="291" t="s">
        <v>15837</v>
      </c>
      <c r="S5863" s="291" t="s">
        <v>17665</v>
      </c>
      <c r="T5863" s="323">
        <v>42699.141434606478</v>
      </c>
      <c r="U5863" s="291"/>
      <c r="V5863" s="323">
        <v>42711</v>
      </c>
      <c r="W5863" s="323">
        <v>42711.131249999999</v>
      </c>
      <c r="X5863" s="324" t="s">
        <v>23175</v>
      </c>
      <c r="Y5863" s="326">
        <v>336000</v>
      </c>
      <c r="Z5863" s="291" t="s">
        <v>17664</v>
      </c>
      <c r="AA5863" s="348" t="s">
        <v>15837</v>
      </c>
    </row>
    <row r="5864" spans="1:27" ht="112.5">
      <c r="A5864" s="475" t="s">
        <v>31585</v>
      </c>
      <c r="B5864" s="311" t="s">
        <v>21788</v>
      </c>
      <c r="C5864" s="45" t="s">
        <v>21789</v>
      </c>
      <c r="D5864" s="45" t="s">
        <v>272</v>
      </c>
      <c r="E5864" s="291" t="s">
        <v>23176</v>
      </c>
      <c r="F5864" s="291" t="s">
        <v>16946</v>
      </c>
      <c r="G5864" s="323">
        <v>42695.5625</v>
      </c>
      <c r="H5864" s="324" t="s">
        <v>23177</v>
      </c>
      <c r="I5864" s="291" t="s">
        <v>23178</v>
      </c>
      <c r="J5864" s="1005">
        <v>1</v>
      </c>
      <c r="K5864" s="1005">
        <v>1</v>
      </c>
      <c r="L5864" s="1005">
        <v>0</v>
      </c>
      <c r="M5864" s="1006">
        <v>32120.04</v>
      </c>
      <c r="N5864" s="1019">
        <v>26400</v>
      </c>
      <c r="O5864" s="1006">
        <v>5720.04</v>
      </c>
      <c r="P5864" s="1007">
        <v>0.17808321533846161</v>
      </c>
      <c r="Q5864" s="291" t="s">
        <v>23179</v>
      </c>
      <c r="R5864" s="291" t="s">
        <v>23180</v>
      </c>
      <c r="S5864" s="291" t="s">
        <v>23181</v>
      </c>
      <c r="T5864" s="323">
        <v>42703.312265856483</v>
      </c>
      <c r="U5864" s="291"/>
      <c r="V5864" s="323">
        <v>42717</v>
      </c>
      <c r="W5864" s="323">
        <v>42717.290277777778</v>
      </c>
      <c r="X5864" s="324" t="s">
        <v>23182</v>
      </c>
      <c r="Y5864" s="326">
        <v>26400</v>
      </c>
      <c r="Z5864" s="291" t="s">
        <v>23183</v>
      </c>
      <c r="AA5864" s="348" t="s">
        <v>23180</v>
      </c>
    </row>
    <row r="5865" spans="1:27" ht="90">
      <c r="A5865" s="475" t="s">
        <v>31586</v>
      </c>
      <c r="B5865" s="311" t="s">
        <v>21788</v>
      </c>
      <c r="C5865" s="45" t="s">
        <v>21789</v>
      </c>
      <c r="D5865" s="45" t="s">
        <v>272</v>
      </c>
      <c r="E5865" s="291" t="s">
        <v>23184</v>
      </c>
      <c r="F5865" s="291" t="s">
        <v>16946</v>
      </c>
      <c r="G5865" s="323">
        <v>42695.565972222219</v>
      </c>
      <c r="H5865" s="324" t="s">
        <v>23185</v>
      </c>
      <c r="I5865" s="291" t="s">
        <v>23186</v>
      </c>
      <c r="J5865" s="1005">
        <v>1</v>
      </c>
      <c r="K5865" s="1005">
        <v>1</v>
      </c>
      <c r="L5865" s="1005">
        <v>0</v>
      </c>
      <c r="M5865" s="1006">
        <v>14070</v>
      </c>
      <c r="N5865" s="1019">
        <v>14000</v>
      </c>
      <c r="O5865" s="1006">
        <v>70</v>
      </c>
      <c r="P5865" s="1007">
        <v>4.9751243781094526E-3</v>
      </c>
      <c r="Q5865" s="291" t="s">
        <v>23187</v>
      </c>
      <c r="R5865" s="291" t="s">
        <v>23188</v>
      </c>
      <c r="S5865" s="291" t="s">
        <v>23189</v>
      </c>
      <c r="T5865" s="323">
        <v>42703.360609872681</v>
      </c>
      <c r="U5865" s="291"/>
      <c r="V5865" s="323">
        <v>42716</v>
      </c>
      <c r="W5865" s="323">
        <v>42716.06527777778</v>
      </c>
      <c r="X5865" s="324" t="s">
        <v>23190</v>
      </c>
      <c r="Y5865" s="326">
        <v>14000</v>
      </c>
      <c r="Z5865" s="291" t="s">
        <v>23187</v>
      </c>
      <c r="AA5865" s="348" t="s">
        <v>23188</v>
      </c>
    </row>
    <row r="5866" spans="1:27" ht="101.25">
      <c r="A5866" s="475" t="s">
        <v>31587</v>
      </c>
      <c r="B5866" s="311" t="s">
        <v>21788</v>
      </c>
      <c r="C5866" s="45" t="s">
        <v>21789</v>
      </c>
      <c r="D5866" s="45" t="s">
        <v>272</v>
      </c>
      <c r="E5866" s="291" t="s">
        <v>23191</v>
      </c>
      <c r="F5866" s="291" t="s">
        <v>4161</v>
      </c>
      <c r="G5866" s="323">
        <v>42702.416666666664</v>
      </c>
      <c r="H5866" s="324" t="s">
        <v>23192</v>
      </c>
      <c r="I5866" s="291" t="s">
        <v>23193</v>
      </c>
      <c r="J5866" s="1005">
        <v>2</v>
      </c>
      <c r="K5866" s="1005">
        <v>1</v>
      </c>
      <c r="L5866" s="1005">
        <v>1</v>
      </c>
      <c r="M5866" s="1006">
        <v>46483.3</v>
      </c>
      <c r="N5866" s="1019">
        <v>43490</v>
      </c>
      <c r="O5866" s="1006">
        <v>2993.3</v>
      </c>
      <c r="P5866" s="1007">
        <v>6.4395169878214323E-2</v>
      </c>
      <c r="Q5866" s="291" t="s">
        <v>23194</v>
      </c>
      <c r="R5866" s="291" t="s">
        <v>23016</v>
      </c>
      <c r="S5866" s="291" t="s">
        <v>23195</v>
      </c>
      <c r="T5866" s="323">
        <v>42712.191635034724</v>
      </c>
      <c r="U5866" s="291"/>
      <c r="V5866" s="323">
        <v>42723</v>
      </c>
      <c r="W5866" s="323">
        <v>42724.501388888886</v>
      </c>
      <c r="X5866" s="324" t="s">
        <v>23196</v>
      </c>
      <c r="Y5866" s="326">
        <v>43490</v>
      </c>
      <c r="Z5866" s="291" t="s">
        <v>23197</v>
      </c>
      <c r="AA5866" s="348" t="s">
        <v>23016</v>
      </c>
    </row>
    <row r="5867" spans="1:27" ht="78.75">
      <c r="A5867" s="475" t="s">
        <v>31588</v>
      </c>
      <c r="B5867" s="311" t="s">
        <v>21788</v>
      </c>
      <c r="C5867" s="45" t="s">
        <v>21789</v>
      </c>
      <c r="D5867" s="45" t="s">
        <v>272</v>
      </c>
      <c r="E5867" s="291" t="s">
        <v>23198</v>
      </c>
      <c r="F5867" s="277">
        <v>42691</v>
      </c>
      <c r="G5867" s="323">
        <v>42702.681944444441</v>
      </c>
      <c r="H5867" s="324" t="s">
        <v>23199</v>
      </c>
      <c r="I5867" s="291" t="s">
        <v>23200</v>
      </c>
      <c r="J5867" s="1005">
        <v>1</v>
      </c>
      <c r="K5867" s="1005">
        <v>1</v>
      </c>
      <c r="L5867" s="1005">
        <v>0</v>
      </c>
      <c r="M5867" s="1006">
        <v>34795</v>
      </c>
      <c r="N5867" s="1019">
        <v>27760</v>
      </c>
      <c r="O5867" s="1006">
        <v>7035</v>
      </c>
      <c r="P5867" s="1007">
        <v>0.20218422187095847</v>
      </c>
      <c r="Q5867" s="291" t="s">
        <v>22599</v>
      </c>
      <c r="R5867" s="291" t="s">
        <v>22527</v>
      </c>
      <c r="S5867" s="291" t="s">
        <v>22600</v>
      </c>
      <c r="T5867" s="323">
        <v>42710.22451670139</v>
      </c>
      <c r="U5867" s="291"/>
      <c r="V5867" s="323">
        <v>42723</v>
      </c>
      <c r="W5867" s="323">
        <v>42724.383333333331</v>
      </c>
      <c r="X5867" s="324" t="s">
        <v>23201</v>
      </c>
      <c r="Y5867" s="326">
        <v>27760</v>
      </c>
      <c r="Z5867" s="291" t="s">
        <v>22599</v>
      </c>
      <c r="AA5867" s="348" t="s">
        <v>22527</v>
      </c>
    </row>
    <row r="5868" spans="1:27" ht="78.75">
      <c r="A5868" s="475" t="s">
        <v>31589</v>
      </c>
      <c r="B5868" s="311" t="s">
        <v>21788</v>
      </c>
      <c r="C5868" s="45" t="s">
        <v>21789</v>
      </c>
      <c r="D5868" s="45" t="s">
        <v>272</v>
      </c>
      <c r="E5868" s="291" t="s">
        <v>23202</v>
      </c>
      <c r="F5868" s="277">
        <v>42691</v>
      </c>
      <c r="G5868" s="323">
        <v>42702.685416666667</v>
      </c>
      <c r="H5868" s="324" t="s">
        <v>23203</v>
      </c>
      <c r="I5868" s="291" t="s">
        <v>23204</v>
      </c>
      <c r="J5868" s="1005">
        <v>1</v>
      </c>
      <c r="K5868" s="1005">
        <v>1</v>
      </c>
      <c r="L5868" s="1005">
        <v>0</v>
      </c>
      <c r="M5868" s="1006">
        <v>20770</v>
      </c>
      <c r="N5868" s="1019">
        <v>18290</v>
      </c>
      <c r="O5868" s="1006">
        <v>2480</v>
      </c>
      <c r="P5868" s="1007">
        <v>0.11940298507462686</v>
      </c>
      <c r="Q5868" s="291" t="s">
        <v>22599</v>
      </c>
      <c r="R5868" s="291" t="s">
        <v>22527</v>
      </c>
      <c r="S5868" s="291" t="s">
        <v>22600</v>
      </c>
      <c r="T5868" s="323">
        <v>42710.348773958329</v>
      </c>
      <c r="U5868" s="291"/>
      <c r="V5868" s="323">
        <v>42723</v>
      </c>
      <c r="W5868" s="323">
        <v>42724.363194444442</v>
      </c>
      <c r="X5868" s="324" t="s">
        <v>23205</v>
      </c>
      <c r="Y5868" s="326">
        <v>18290</v>
      </c>
      <c r="Z5868" s="291" t="s">
        <v>22599</v>
      </c>
      <c r="AA5868" s="348" t="s">
        <v>22527</v>
      </c>
    </row>
    <row r="5869" spans="1:27" ht="78.75">
      <c r="A5869" s="475" t="s">
        <v>31590</v>
      </c>
      <c r="B5869" s="311" t="s">
        <v>21788</v>
      </c>
      <c r="C5869" s="45" t="s">
        <v>21789</v>
      </c>
      <c r="D5869" s="45" t="s">
        <v>272</v>
      </c>
      <c r="E5869" s="291" t="s">
        <v>23206</v>
      </c>
      <c r="F5869" s="277">
        <v>42691</v>
      </c>
      <c r="G5869" s="323">
        <v>42702.688888888886</v>
      </c>
      <c r="H5869" s="324" t="s">
        <v>23207</v>
      </c>
      <c r="I5869" s="291" t="s">
        <v>23208</v>
      </c>
      <c r="J5869" s="1005">
        <v>1</v>
      </c>
      <c r="K5869" s="1005">
        <v>1</v>
      </c>
      <c r="L5869" s="1005">
        <v>0</v>
      </c>
      <c r="M5869" s="1006">
        <v>22432.97</v>
      </c>
      <c r="N5869" s="1019">
        <v>19200</v>
      </c>
      <c r="O5869" s="1006">
        <v>3232.97</v>
      </c>
      <c r="P5869" s="1007">
        <v>0.14411689580113554</v>
      </c>
      <c r="Q5869" s="291" t="s">
        <v>22599</v>
      </c>
      <c r="R5869" s="291" t="s">
        <v>22527</v>
      </c>
      <c r="S5869" s="291" t="s">
        <v>22600</v>
      </c>
      <c r="T5869" s="323">
        <v>42710.196706099538</v>
      </c>
      <c r="U5869" s="291"/>
      <c r="V5869" s="323">
        <v>42723</v>
      </c>
      <c r="W5869" s="323">
        <v>42723.38680555555</v>
      </c>
      <c r="X5869" s="324" t="s">
        <v>23209</v>
      </c>
      <c r="Y5869" s="326">
        <v>19200</v>
      </c>
      <c r="Z5869" s="291" t="s">
        <v>22599</v>
      </c>
      <c r="AA5869" s="348" t="s">
        <v>22527</v>
      </c>
    </row>
    <row r="5870" spans="1:27" ht="78.75">
      <c r="A5870" s="475" t="s">
        <v>31591</v>
      </c>
      <c r="B5870" s="311" t="s">
        <v>21788</v>
      </c>
      <c r="C5870" s="45" t="s">
        <v>21789</v>
      </c>
      <c r="D5870" s="45" t="s">
        <v>272</v>
      </c>
      <c r="E5870" s="291" t="s">
        <v>23210</v>
      </c>
      <c r="F5870" s="277">
        <v>42691</v>
      </c>
      <c r="G5870" s="323">
        <v>42703.747916666667</v>
      </c>
      <c r="H5870" s="324" t="s">
        <v>23211</v>
      </c>
      <c r="I5870" s="291" t="s">
        <v>23212</v>
      </c>
      <c r="J5870" s="1005">
        <v>1</v>
      </c>
      <c r="K5870" s="1005">
        <v>1</v>
      </c>
      <c r="L5870" s="1005">
        <v>0</v>
      </c>
      <c r="M5870" s="1006">
        <v>9803.2199999999993</v>
      </c>
      <c r="N5870" s="1019">
        <v>9180</v>
      </c>
      <c r="O5870" s="1006">
        <v>623.22</v>
      </c>
      <c r="P5870" s="1007">
        <v>6.3572989283113099E-2</v>
      </c>
      <c r="Q5870" s="291" t="s">
        <v>22599</v>
      </c>
      <c r="R5870" s="291" t="s">
        <v>22527</v>
      </c>
      <c r="S5870" s="291" t="s">
        <v>22600</v>
      </c>
      <c r="T5870" s="323">
        <v>42711.180184953701</v>
      </c>
      <c r="U5870" s="291"/>
      <c r="V5870" s="323">
        <v>42723</v>
      </c>
      <c r="W5870" s="323">
        <v>42724.372916666667</v>
      </c>
      <c r="X5870" s="324" t="s">
        <v>23213</v>
      </c>
      <c r="Y5870" s="326">
        <v>9180</v>
      </c>
      <c r="Z5870" s="291" t="s">
        <v>22599</v>
      </c>
      <c r="AA5870" s="348" t="s">
        <v>22527</v>
      </c>
    </row>
    <row r="5871" spans="1:27" ht="78.75">
      <c r="A5871" s="475" t="s">
        <v>31592</v>
      </c>
      <c r="B5871" s="311" t="s">
        <v>21788</v>
      </c>
      <c r="C5871" s="45" t="s">
        <v>21789</v>
      </c>
      <c r="D5871" s="45" t="s">
        <v>272</v>
      </c>
      <c r="E5871" s="291" t="s">
        <v>23214</v>
      </c>
      <c r="F5871" s="277">
        <v>42691</v>
      </c>
      <c r="G5871" s="323">
        <v>42704.738194444442</v>
      </c>
      <c r="H5871" s="324" t="s">
        <v>23215</v>
      </c>
      <c r="I5871" s="291" t="s">
        <v>23216</v>
      </c>
      <c r="J5871" s="1005">
        <v>1</v>
      </c>
      <c r="K5871" s="1005">
        <v>1</v>
      </c>
      <c r="L5871" s="1005">
        <v>0</v>
      </c>
      <c r="M5871" s="1006">
        <v>8821.2999999999993</v>
      </c>
      <c r="N5871" s="1019">
        <v>8670</v>
      </c>
      <c r="O5871" s="1006">
        <v>151.30000000000001</v>
      </c>
      <c r="P5871" s="1007">
        <v>1.7151666987858933E-2</v>
      </c>
      <c r="Q5871" s="291" t="s">
        <v>22599</v>
      </c>
      <c r="R5871" s="291" t="s">
        <v>22527</v>
      </c>
      <c r="S5871" s="291" t="s">
        <v>22600</v>
      </c>
      <c r="T5871" s="323">
        <v>42712.111092789353</v>
      </c>
      <c r="U5871" s="291"/>
      <c r="V5871" s="323">
        <v>42723</v>
      </c>
      <c r="W5871" s="323">
        <v>42723.371527777774</v>
      </c>
      <c r="X5871" s="324" t="s">
        <v>23217</v>
      </c>
      <c r="Y5871" s="326">
        <v>8670</v>
      </c>
      <c r="Z5871" s="291" t="s">
        <v>22599</v>
      </c>
      <c r="AA5871" s="348" t="s">
        <v>22527</v>
      </c>
    </row>
    <row r="5872" spans="1:27" ht="90">
      <c r="A5872" s="475" t="s">
        <v>31593</v>
      </c>
      <c r="B5872" s="311" t="s">
        <v>21788</v>
      </c>
      <c r="C5872" s="45" t="s">
        <v>21789</v>
      </c>
      <c r="D5872" s="45" t="s">
        <v>272</v>
      </c>
      <c r="E5872" s="291" t="s">
        <v>23218</v>
      </c>
      <c r="F5872" s="404">
        <v>42633</v>
      </c>
      <c r="G5872" s="323">
        <v>42646.603472222218</v>
      </c>
      <c r="H5872" s="324" t="s">
        <v>23219</v>
      </c>
      <c r="I5872" s="291" t="s">
        <v>22346</v>
      </c>
      <c r="J5872" s="1005">
        <v>1</v>
      </c>
      <c r="K5872" s="1005">
        <v>1</v>
      </c>
      <c r="L5872" s="1005">
        <v>0</v>
      </c>
      <c r="M5872" s="1006">
        <v>15310.8</v>
      </c>
      <c r="N5872" s="1019">
        <v>15310.8</v>
      </c>
      <c r="O5872" s="1006">
        <v>0</v>
      </c>
      <c r="P5872" s="1007">
        <v>0</v>
      </c>
      <c r="Q5872" s="291" t="s">
        <v>16495</v>
      </c>
      <c r="R5872" s="291" t="s">
        <v>2987</v>
      </c>
      <c r="S5872" s="291" t="s">
        <v>17641</v>
      </c>
      <c r="T5872" s="323">
        <v>42655.708333333328</v>
      </c>
      <c r="U5872" s="291"/>
      <c r="V5872" s="323">
        <v>42667</v>
      </c>
      <c r="W5872" s="323">
        <v>42668.292361111111</v>
      </c>
      <c r="X5872" s="324" t="s">
        <v>23220</v>
      </c>
      <c r="Y5872" s="326">
        <v>15308.7</v>
      </c>
      <c r="Z5872" s="291" t="s">
        <v>18091</v>
      </c>
      <c r="AA5872" s="348" t="s">
        <v>2987</v>
      </c>
    </row>
    <row r="5873" spans="1:27" ht="90">
      <c r="A5873" s="475" t="s">
        <v>31594</v>
      </c>
      <c r="B5873" s="311" t="s">
        <v>21788</v>
      </c>
      <c r="C5873" s="45" t="s">
        <v>21789</v>
      </c>
      <c r="D5873" s="45" t="s">
        <v>272</v>
      </c>
      <c r="E5873" s="291" t="s">
        <v>23221</v>
      </c>
      <c r="F5873" s="404">
        <v>42633</v>
      </c>
      <c r="G5873" s="335">
        <v>42646.609027777777</v>
      </c>
      <c r="H5873" s="324" t="s">
        <v>23222</v>
      </c>
      <c r="I5873" s="291" t="s">
        <v>23223</v>
      </c>
      <c r="J5873" s="1005">
        <v>1</v>
      </c>
      <c r="K5873" s="1005">
        <v>1</v>
      </c>
      <c r="L5873" s="1005">
        <v>0</v>
      </c>
      <c r="M5873" s="1006">
        <v>107655.36</v>
      </c>
      <c r="N5873" s="1019">
        <v>107655.36</v>
      </c>
      <c r="O5873" s="1006">
        <v>0</v>
      </c>
      <c r="P5873" s="1007">
        <v>0</v>
      </c>
      <c r="Q5873" s="291" t="s">
        <v>16495</v>
      </c>
      <c r="R5873" s="291" t="s">
        <v>2987</v>
      </c>
      <c r="S5873" s="291" t="s">
        <v>17641</v>
      </c>
      <c r="T5873" s="323">
        <v>42655.708333333328</v>
      </c>
      <c r="U5873" s="291"/>
      <c r="V5873" s="323">
        <v>42667</v>
      </c>
      <c r="W5873" s="323">
        <v>42668.177083333328</v>
      </c>
      <c r="X5873" s="324" t="s">
        <v>23224</v>
      </c>
      <c r="Y5873" s="326">
        <v>106803.73</v>
      </c>
      <c r="Z5873" s="291" t="s">
        <v>18091</v>
      </c>
      <c r="AA5873" s="348" t="s">
        <v>2987</v>
      </c>
    </row>
    <row r="5874" spans="1:27" ht="90">
      <c r="A5874" s="475" t="s">
        <v>31595</v>
      </c>
      <c r="B5874" s="311" t="s">
        <v>21788</v>
      </c>
      <c r="C5874" s="45" t="s">
        <v>21789</v>
      </c>
      <c r="D5874" s="45" t="s">
        <v>272</v>
      </c>
      <c r="E5874" s="333" t="s">
        <v>23225</v>
      </c>
      <c r="F5874" s="1020">
        <v>42633</v>
      </c>
      <c r="G5874" s="341">
        <v>42649.470833333333</v>
      </c>
      <c r="H5874" s="1021" t="s">
        <v>23226</v>
      </c>
      <c r="I5874" s="333" t="s">
        <v>17323</v>
      </c>
      <c r="J5874" s="1008">
        <v>1</v>
      </c>
      <c r="K5874" s="1008">
        <v>1</v>
      </c>
      <c r="L5874" s="1008">
        <v>0</v>
      </c>
      <c r="M5874" s="1009">
        <v>2502.1799999999998</v>
      </c>
      <c r="N5874" s="345">
        <v>2502.1799999999998</v>
      </c>
      <c r="O5874" s="1009">
        <v>0</v>
      </c>
      <c r="P5874" s="1022">
        <v>0</v>
      </c>
      <c r="Q5874" s="333" t="s">
        <v>16206</v>
      </c>
      <c r="R5874" s="333" t="s">
        <v>15416</v>
      </c>
      <c r="S5874" s="333" t="s">
        <v>17531</v>
      </c>
      <c r="T5874" s="335">
        <v>42659.708333333328</v>
      </c>
      <c r="U5874" s="333"/>
      <c r="V5874" s="335">
        <v>42671</v>
      </c>
      <c r="W5874" s="335">
        <v>42671.140972222223</v>
      </c>
      <c r="X5874" s="336" t="s">
        <v>23227</v>
      </c>
      <c r="Y5874" s="338">
        <v>1750.32</v>
      </c>
      <c r="Z5874" s="333" t="s">
        <v>16206</v>
      </c>
      <c r="AA5874" s="351" t="s">
        <v>15416</v>
      </c>
    </row>
    <row r="5875" spans="1:27" ht="67.5">
      <c r="A5875" s="475" t="s">
        <v>31596</v>
      </c>
      <c r="B5875" s="311" t="s">
        <v>21788</v>
      </c>
      <c r="C5875" s="45" t="s">
        <v>21789</v>
      </c>
      <c r="D5875" s="45" t="s">
        <v>272</v>
      </c>
      <c r="E5875" s="1011" t="s">
        <v>23228</v>
      </c>
      <c r="F5875" s="1023">
        <v>42628</v>
      </c>
      <c r="G5875" s="1024">
        <v>42640.233333333301</v>
      </c>
      <c r="H5875" s="1025" t="s">
        <v>23229</v>
      </c>
      <c r="I5875" s="1014" t="s">
        <v>13344</v>
      </c>
      <c r="J5875" s="1014">
        <v>1</v>
      </c>
      <c r="K5875" s="1014">
        <v>1</v>
      </c>
      <c r="L5875" s="1014">
        <v>0</v>
      </c>
      <c r="M5875" s="1016">
        <v>12879.9</v>
      </c>
      <c r="N5875" s="1016">
        <v>11474.1</v>
      </c>
      <c r="O5875" s="343">
        <v>0</v>
      </c>
      <c r="P5875" s="1026">
        <v>0</v>
      </c>
      <c r="Q5875" s="1011" t="s">
        <v>16799</v>
      </c>
      <c r="R5875" s="1011" t="s">
        <v>15416</v>
      </c>
      <c r="S5875" s="468" t="s">
        <v>16207</v>
      </c>
      <c r="T5875" s="356">
        <v>42649</v>
      </c>
      <c r="U5875" s="468"/>
      <c r="V5875" s="356">
        <v>42661</v>
      </c>
      <c r="W5875" s="356">
        <v>42661</v>
      </c>
      <c r="X5875" s="278" t="s">
        <v>23230</v>
      </c>
      <c r="Y5875" s="1017">
        <v>11474.1</v>
      </c>
      <c r="Z5875" s="1011" t="s">
        <v>16799</v>
      </c>
      <c r="AA5875" s="1011" t="s">
        <v>15416</v>
      </c>
    </row>
    <row r="5876" spans="1:27" ht="45">
      <c r="A5876" s="475" t="s">
        <v>31597</v>
      </c>
      <c r="B5876" s="311" t="s">
        <v>21788</v>
      </c>
      <c r="C5876" s="45" t="s">
        <v>21789</v>
      </c>
      <c r="D5876" s="45" t="s">
        <v>272</v>
      </c>
      <c r="E5876" s="1011" t="s">
        <v>23221</v>
      </c>
      <c r="F5876" s="1023">
        <v>42628</v>
      </c>
      <c r="G5876" s="1024">
        <v>42640.2368055556</v>
      </c>
      <c r="H5876" s="1025" t="s">
        <v>23231</v>
      </c>
      <c r="I5876" s="1014" t="s">
        <v>23232</v>
      </c>
      <c r="J5876" s="1014">
        <v>1</v>
      </c>
      <c r="K5876" s="1014">
        <v>1</v>
      </c>
      <c r="L5876" s="1014">
        <v>0</v>
      </c>
      <c r="M5876" s="1016">
        <v>29711.599999999999</v>
      </c>
      <c r="N5876" s="1016">
        <v>29650.5</v>
      </c>
      <c r="O5876" s="343">
        <v>0</v>
      </c>
      <c r="P5876" s="1026">
        <v>0</v>
      </c>
      <c r="Q5876" s="1011" t="s">
        <v>16799</v>
      </c>
      <c r="R5876" s="1011" t="s">
        <v>15416</v>
      </c>
      <c r="S5876" s="468" t="s">
        <v>16207</v>
      </c>
      <c r="T5876" s="356">
        <v>42649</v>
      </c>
      <c r="U5876" s="468"/>
      <c r="V5876" s="356">
        <v>42662</v>
      </c>
      <c r="W5876" s="356">
        <v>42663</v>
      </c>
      <c r="X5876" s="278" t="s">
        <v>23233</v>
      </c>
      <c r="Y5876" s="1017">
        <v>29650.5</v>
      </c>
      <c r="Z5876" s="1011" t="s">
        <v>16799</v>
      </c>
      <c r="AA5876" s="1011" t="s">
        <v>15416</v>
      </c>
    </row>
    <row r="5877" spans="1:27" ht="90">
      <c r="A5877" s="475" t="s">
        <v>31598</v>
      </c>
      <c r="B5877" s="311" t="s">
        <v>21788</v>
      </c>
      <c r="C5877" s="45" t="s">
        <v>21789</v>
      </c>
      <c r="D5877" s="45" t="s">
        <v>272</v>
      </c>
      <c r="E5877" s="1011" t="s">
        <v>23234</v>
      </c>
      <c r="F5877" s="1023">
        <v>42628</v>
      </c>
      <c r="G5877" s="1024">
        <v>42641.228472222203</v>
      </c>
      <c r="H5877" s="1025" t="s">
        <v>23235</v>
      </c>
      <c r="I5877" s="1014" t="s">
        <v>13515</v>
      </c>
      <c r="J5877" s="1014">
        <v>1</v>
      </c>
      <c r="K5877" s="1014">
        <v>1</v>
      </c>
      <c r="L5877" s="1014">
        <v>0</v>
      </c>
      <c r="M5877" s="1016">
        <v>22572.6</v>
      </c>
      <c r="N5877" s="1016">
        <v>22570.9</v>
      </c>
      <c r="O5877" s="343">
        <v>0</v>
      </c>
      <c r="P5877" s="1026">
        <v>0</v>
      </c>
      <c r="Q5877" s="1011" t="s">
        <v>16192</v>
      </c>
      <c r="R5877" s="1011" t="s">
        <v>2987</v>
      </c>
      <c r="S5877" s="468" t="s">
        <v>23236</v>
      </c>
      <c r="T5877" s="356">
        <v>42650</v>
      </c>
      <c r="U5877" s="468"/>
      <c r="V5877" s="356">
        <v>42661</v>
      </c>
      <c r="W5877" s="356">
        <v>42661</v>
      </c>
      <c r="X5877" s="278" t="s">
        <v>23237</v>
      </c>
      <c r="Y5877" s="1017">
        <v>22570.9</v>
      </c>
      <c r="Z5877" s="1011" t="s">
        <v>16192</v>
      </c>
      <c r="AA5877" s="1011" t="s">
        <v>2987</v>
      </c>
    </row>
    <row r="5878" spans="1:27" ht="90">
      <c r="A5878" s="475" t="s">
        <v>31599</v>
      </c>
      <c r="B5878" s="311" t="s">
        <v>21788</v>
      </c>
      <c r="C5878" s="45" t="s">
        <v>21789</v>
      </c>
      <c r="D5878" s="45" t="s">
        <v>272</v>
      </c>
      <c r="E5878" s="1011" t="s">
        <v>23238</v>
      </c>
      <c r="F5878" s="1023">
        <v>42628</v>
      </c>
      <c r="G5878" s="1024">
        <v>42641.234027777798</v>
      </c>
      <c r="H5878" s="1025" t="s">
        <v>23239</v>
      </c>
      <c r="I5878" s="1014" t="s">
        <v>13944</v>
      </c>
      <c r="J5878" s="1014">
        <v>2</v>
      </c>
      <c r="K5878" s="1014">
        <v>1</v>
      </c>
      <c r="L5878" s="1014">
        <v>1</v>
      </c>
      <c r="M5878" s="1016">
        <v>57919</v>
      </c>
      <c r="N5878" s="1016">
        <v>57913.9</v>
      </c>
      <c r="O5878" s="343">
        <v>0</v>
      </c>
      <c r="P5878" s="1026">
        <v>0</v>
      </c>
      <c r="Q5878" s="1011" t="s">
        <v>16192</v>
      </c>
      <c r="R5878" s="1011" t="s">
        <v>2987</v>
      </c>
      <c r="S5878" s="468" t="s">
        <v>23236</v>
      </c>
      <c r="T5878" s="356">
        <v>42653</v>
      </c>
      <c r="U5878" s="468"/>
      <c r="V5878" s="356">
        <v>42664</v>
      </c>
      <c r="W5878" s="356" t="s">
        <v>23240</v>
      </c>
      <c r="X5878" s="278" t="s">
        <v>23241</v>
      </c>
      <c r="Y5878" s="1017">
        <v>57913.9</v>
      </c>
      <c r="Z5878" s="1011" t="s">
        <v>16192</v>
      </c>
      <c r="AA5878" s="1011" t="s">
        <v>2987</v>
      </c>
    </row>
    <row r="5879" spans="1:27" ht="90">
      <c r="A5879" s="475" t="s">
        <v>31600</v>
      </c>
      <c r="B5879" s="311" t="s">
        <v>21788</v>
      </c>
      <c r="C5879" s="45" t="s">
        <v>21789</v>
      </c>
      <c r="D5879" s="45" t="s">
        <v>272</v>
      </c>
      <c r="E5879" s="1011" t="s">
        <v>22334</v>
      </c>
      <c r="F5879" s="1027">
        <v>42649</v>
      </c>
      <c r="G5879" s="1024">
        <v>42661.202777777798</v>
      </c>
      <c r="H5879" s="1025" t="s">
        <v>23242</v>
      </c>
      <c r="I5879" s="1014" t="s">
        <v>13944</v>
      </c>
      <c r="J5879" s="1014">
        <v>1</v>
      </c>
      <c r="K5879" s="1014">
        <v>1</v>
      </c>
      <c r="L5879" s="1014">
        <v>0</v>
      </c>
      <c r="M5879" s="1016">
        <v>30151.8</v>
      </c>
      <c r="N5879" s="1016">
        <v>30145.5</v>
      </c>
      <c r="O5879" s="343">
        <v>0</v>
      </c>
      <c r="P5879" s="1026">
        <v>0</v>
      </c>
      <c r="Q5879" s="1011" t="s">
        <v>16192</v>
      </c>
      <c r="R5879" s="1011" t="s">
        <v>2987</v>
      </c>
      <c r="S5879" s="468" t="s">
        <v>23236</v>
      </c>
      <c r="T5879" s="356">
        <v>42670</v>
      </c>
      <c r="U5879" s="468"/>
      <c r="V5879" s="356">
        <v>42681</v>
      </c>
      <c r="W5879" s="356">
        <v>42682</v>
      </c>
      <c r="X5879" s="278" t="s">
        <v>23243</v>
      </c>
      <c r="Y5879" s="1017">
        <v>30145.5</v>
      </c>
      <c r="Z5879" s="1011" t="s">
        <v>16192</v>
      </c>
      <c r="AA5879" s="1011" t="s">
        <v>2987</v>
      </c>
    </row>
    <row r="5880" spans="1:27" ht="90">
      <c r="A5880" s="475" t="s">
        <v>31601</v>
      </c>
      <c r="B5880" s="311" t="s">
        <v>21788</v>
      </c>
      <c r="C5880" s="45" t="s">
        <v>21789</v>
      </c>
      <c r="D5880" s="45" t="s">
        <v>272</v>
      </c>
      <c r="E5880" s="1011" t="s">
        <v>22334</v>
      </c>
      <c r="F5880" s="1027">
        <v>42649</v>
      </c>
      <c r="G5880" s="1024">
        <v>42661.232638888898</v>
      </c>
      <c r="H5880" s="1025" t="s">
        <v>23244</v>
      </c>
      <c r="I5880" s="1014" t="s">
        <v>22099</v>
      </c>
      <c r="J5880" s="1014">
        <v>1</v>
      </c>
      <c r="K5880" s="1014">
        <v>1</v>
      </c>
      <c r="L5880" s="1014">
        <v>0</v>
      </c>
      <c r="M5880" s="1016">
        <v>31999.1</v>
      </c>
      <c r="N5880" s="1016">
        <v>31995.7</v>
      </c>
      <c r="O5880" s="343">
        <v>0</v>
      </c>
      <c r="P5880" s="1026">
        <v>0</v>
      </c>
      <c r="Q5880" s="1011" t="s">
        <v>16192</v>
      </c>
      <c r="R5880" s="1011" t="s">
        <v>2987</v>
      </c>
      <c r="S5880" s="468" t="s">
        <v>23236</v>
      </c>
      <c r="T5880" s="356">
        <v>42670</v>
      </c>
      <c r="U5880" s="468"/>
      <c r="V5880" s="356">
        <v>42681</v>
      </c>
      <c r="W5880" s="356" t="s">
        <v>23245</v>
      </c>
      <c r="X5880" s="278" t="s">
        <v>23246</v>
      </c>
      <c r="Y5880" s="1017">
        <v>31995.7</v>
      </c>
      <c r="Z5880" s="1011" t="s">
        <v>16192</v>
      </c>
      <c r="AA5880" s="1011" t="s">
        <v>2987</v>
      </c>
    </row>
    <row r="5881" spans="1:27" ht="90">
      <c r="A5881" s="475" t="s">
        <v>31602</v>
      </c>
      <c r="B5881" s="311" t="s">
        <v>21788</v>
      </c>
      <c r="C5881" s="45" t="s">
        <v>21789</v>
      </c>
      <c r="D5881" s="45" t="s">
        <v>272</v>
      </c>
      <c r="E5881" s="1011" t="s">
        <v>23247</v>
      </c>
      <c r="F5881" s="1027">
        <v>42649</v>
      </c>
      <c r="G5881" s="1024">
        <v>42663.320833333302</v>
      </c>
      <c r="H5881" s="1025" t="s">
        <v>23248</v>
      </c>
      <c r="I5881" s="1014" t="s">
        <v>13938</v>
      </c>
      <c r="J5881" s="1014">
        <v>1</v>
      </c>
      <c r="K5881" s="1014">
        <v>1</v>
      </c>
      <c r="L5881" s="1014">
        <v>0</v>
      </c>
      <c r="M5881" s="1016">
        <v>21415.5</v>
      </c>
      <c r="N5881" s="1016">
        <v>21413.7</v>
      </c>
      <c r="O5881" s="343">
        <v>0</v>
      </c>
      <c r="P5881" s="1026">
        <v>0</v>
      </c>
      <c r="Q5881" s="1011" t="s">
        <v>16192</v>
      </c>
      <c r="R5881" s="1011" t="s">
        <v>2987</v>
      </c>
      <c r="S5881" s="468" t="s">
        <v>23236</v>
      </c>
      <c r="T5881" s="356">
        <v>42674</v>
      </c>
      <c r="U5881" s="468"/>
      <c r="V5881" s="356">
        <v>42685</v>
      </c>
      <c r="W5881" s="356">
        <v>42689</v>
      </c>
      <c r="X5881" s="278" t="s">
        <v>23249</v>
      </c>
      <c r="Y5881" s="1017">
        <v>21413.7</v>
      </c>
      <c r="Z5881" s="1011" t="s">
        <v>16192</v>
      </c>
      <c r="AA5881" s="1011" t="s">
        <v>2987</v>
      </c>
    </row>
    <row r="5882" spans="1:27" ht="90">
      <c r="A5882" s="475" t="s">
        <v>31603</v>
      </c>
      <c r="B5882" s="311" t="s">
        <v>21788</v>
      </c>
      <c r="C5882" s="45" t="s">
        <v>21789</v>
      </c>
      <c r="D5882" s="45" t="s">
        <v>272</v>
      </c>
      <c r="E5882" s="1011" t="s">
        <v>23250</v>
      </c>
      <c r="F5882" s="1027">
        <v>42649</v>
      </c>
      <c r="G5882" s="1024">
        <v>42664.256944444402</v>
      </c>
      <c r="H5882" s="1025" t="s">
        <v>23251</v>
      </c>
      <c r="I5882" s="1014" t="s">
        <v>13344</v>
      </c>
      <c r="J5882" s="1014">
        <v>1</v>
      </c>
      <c r="K5882" s="1014">
        <v>1</v>
      </c>
      <c r="L5882" s="1014">
        <v>0</v>
      </c>
      <c r="M5882" s="1016">
        <v>28114.5</v>
      </c>
      <c r="N5882" s="1016">
        <v>27720</v>
      </c>
      <c r="O5882" s="343">
        <v>0</v>
      </c>
      <c r="P5882" s="1026">
        <v>0</v>
      </c>
      <c r="Q5882" s="1011" t="s">
        <v>23252</v>
      </c>
      <c r="R5882" s="1011" t="s">
        <v>15222</v>
      </c>
      <c r="S5882" s="468" t="s">
        <v>23253</v>
      </c>
      <c r="T5882" s="356">
        <v>42675</v>
      </c>
      <c r="U5882" s="468"/>
      <c r="V5882" s="356">
        <v>42688</v>
      </c>
      <c r="W5882" s="356">
        <v>42689</v>
      </c>
      <c r="X5882" s="278" t="s">
        <v>23254</v>
      </c>
      <c r="Y5882" s="1017">
        <v>27720</v>
      </c>
      <c r="Z5882" s="1011" t="s">
        <v>23255</v>
      </c>
      <c r="AA5882" s="1011" t="s">
        <v>15222</v>
      </c>
    </row>
    <row r="5883" spans="1:27" ht="90">
      <c r="A5883" s="475" t="s">
        <v>31604</v>
      </c>
      <c r="B5883" s="311" t="s">
        <v>21788</v>
      </c>
      <c r="C5883" s="45" t="s">
        <v>21789</v>
      </c>
      <c r="D5883" s="45" t="s">
        <v>272</v>
      </c>
      <c r="E5883" s="1011" t="s">
        <v>22334</v>
      </c>
      <c r="F5883" s="1028">
        <v>42656</v>
      </c>
      <c r="G5883" s="1024">
        <v>42667.447916666701</v>
      </c>
      <c r="H5883" s="1025" t="s">
        <v>23256</v>
      </c>
      <c r="I5883" s="1014" t="s">
        <v>13734</v>
      </c>
      <c r="J5883" s="1014">
        <v>1</v>
      </c>
      <c r="K5883" s="1014">
        <v>1</v>
      </c>
      <c r="L5883" s="1014">
        <v>0</v>
      </c>
      <c r="M5883" s="1016">
        <v>53466.7</v>
      </c>
      <c r="N5883" s="1016">
        <v>53463.3</v>
      </c>
      <c r="O5883" s="343">
        <v>0</v>
      </c>
      <c r="P5883" s="1026">
        <v>0</v>
      </c>
      <c r="Q5883" s="1011" t="s">
        <v>16192</v>
      </c>
      <c r="R5883" s="1011" t="s">
        <v>2987</v>
      </c>
      <c r="S5883" s="468" t="s">
        <v>23236</v>
      </c>
      <c r="T5883" s="356">
        <v>42675</v>
      </c>
      <c r="U5883" s="468"/>
      <c r="V5883" s="356">
        <v>42688</v>
      </c>
      <c r="W5883" s="356" t="s">
        <v>23257</v>
      </c>
      <c r="X5883" s="278" t="s">
        <v>23258</v>
      </c>
      <c r="Y5883" s="1017">
        <v>53463.3</v>
      </c>
      <c r="Z5883" s="1011" t="s">
        <v>16192</v>
      </c>
      <c r="AA5883" s="1011" t="s">
        <v>2987</v>
      </c>
    </row>
    <row r="5884" spans="1:27" ht="90">
      <c r="A5884" s="475" t="s">
        <v>31605</v>
      </c>
      <c r="B5884" s="311" t="s">
        <v>21788</v>
      </c>
      <c r="C5884" s="45" t="s">
        <v>21789</v>
      </c>
      <c r="D5884" s="45" t="s">
        <v>272</v>
      </c>
      <c r="E5884" s="1011" t="s">
        <v>23259</v>
      </c>
      <c r="F5884" s="1028">
        <v>42656</v>
      </c>
      <c r="G5884" s="1024">
        <v>42668.2680555556</v>
      </c>
      <c r="H5884" s="1025" t="s">
        <v>23260</v>
      </c>
      <c r="I5884" s="1014" t="s">
        <v>23034</v>
      </c>
      <c r="J5884" s="1014">
        <v>1</v>
      </c>
      <c r="K5884" s="1014">
        <v>1</v>
      </c>
      <c r="L5884" s="1014">
        <v>0</v>
      </c>
      <c r="M5884" s="1016">
        <v>493488.75</v>
      </c>
      <c r="N5884" s="1016">
        <v>493488.75</v>
      </c>
      <c r="O5884" s="343">
        <v>0</v>
      </c>
      <c r="P5884" s="1026">
        <v>0</v>
      </c>
      <c r="Q5884" s="1011" t="s">
        <v>23261</v>
      </c>
      <c r="R5884" s="1011" t="s">
        <v>865</v>
      </c>
      <c r="S5884" s="468" t="s">
        <v>23262</v>
      </c>
      <c r="T5884" s="356">
        <v>42677</v>
      </c>
      <c r="U5884" s="468"/>
      <c r="V5884" s="356">
        <v>42691</v>
      </c>
      <c r="W5884" s="356" t="s">
        <v>23263</v>
      </c>
      <c r="X5884" s="278" t="s">
        <v>23264</v>
      </c>
      <c r="Y5884" s="1017">
        <v>493488.75</v>
      </c>
      <c r="Z5884" s="1011" t="s">
        <v>23261</v>
      </c>
      <c r="AA5884" s="1011" t="s">
        <v>865</v>
      </c>
    </row>
    <row r="5885" spans="1:27" ht="90">
      <c r="A5885" s="475" t="s">
        <v>31606</v>
      </c>
      <c r="B5885" s="311" t="s">
        <v>21788</v>
      </c>
      <c r="C5885" s="45" t="s">
        <v>21789</v>
      </c>
      <c r="D5885" s="45" t="s">
        <v>272</v>
      </c>
      <c r="E5885" s="1011" t="s">
        <v>23265</v>
      </c>
      <c r="F5885" s="1028">
        <v>42656</v>
      </c>
      <c r="G5885" s="1024">
        <v>42668.274305555555</v>
      </c>
      <c r="H5885" s="1025" t="s">
        <v>23266</v>
      </c>
      <c r="I5885" s="1014" t="s">
        <v>13515</v>
      </c>
      <c r="J5885" s="1014">
        <v>1</v>
      </c>
      <c r="K5885" s="1014">
        <v>1</v>
      </c>
      <c r="L5885" s="1014">
        <v>0</v>
      </c>
      <c r="M5885" s="1016">
        <v>28773.9</v>
      </c>
      <c r="N5885" s="1016">
        <v>28769.4</v>
      </c>
      <c r="O5885" s="343">
        <v>0</v>
      </c>
      <c r="P5885" s="1026">
        <v>0</v>
      </c>
      <c r="Q5885" s="1011" t="s">
        <v>16192</v>
      </c>
      <c r="R5885" s="1011" t="s">
        <v>2987</v>
      </c>
      <c r="S5885" s="468" t="s">
        <v>23236</v>
      </c>
      <c r="T5885" s="356">
        <v>42677</v>
      </c>
      <c r="U5885" s="468"/>
      <c r="V5885" s="356">
        <v>42688</v>
      </c>
      <c r="W5885" s="356">
        <v>42689</v>
      </c>
      <c r="X5885" s="278" t="s">
        <v>23267</v>
      </c>
      <c r="Y5885" s="1017">
        <v>28769.4</v>
      </c>
      <c r="Z5885" s="1011" t="s">
        <v>16192</v>
      </c>
      <c r="AA5885" s="1011" t="s">
        <v>2987</v>
      </c>
    </row>
    <row r="5886" spans="1:27" ht="90">
      <c r="A5886" s="475" t="s">
        <v>31607</v>
      </c>
      <c r="B5886" s="311" t="s">
        <v>21788</v>
      </c>
      <c r="C5886" s="45" t="s">
        <v>21789</v>
      </c>
      <c r="D5886" s="45" t="s">
        <v>272</v>
      </c>
      <c r="E5886" s="1011" t="s">
        <v>22334</v>
      </c>
      <c r="F5886" s="1028">
        <v>42656</v>
      </c>
      <c r="G5886" s="1024">
        <v>42668.279861111099</v>
      </c>
      <c r="H5886" s="1025" t="s">
        <v>23268</v>
      </c>
      <c r="I5886" s="1014" t="s">
        <v>13515</v>
      </c>
      <c r="J5886" s="1014">
        <v>1</v>
      </c>
      <c r="K5886" s="1014">
        <v>1</v>
      </c>
      <c r="L5886" s="1014">
        <v>0</v>
      </c>
      <c r="M5886" s="1016">
        <v>15322.5</v>
      </c>
      <c r="N5886" s="1016">
        <v>15315.3</v>
      </c>
      <c r="O5886" s="343">
        <v>0</v>
      </c>
      <c r="P5886" s="1026">
        <v>0</v>
      </c>
      <c r="Q5886" s="1011" t="s">
        <v>16192</v>
      </c>
      <c r="R5886" s="1011" t="s">
        <v>2987</v>
      </c>
      <c r="S5886" s="468" t="s">
        <v>23236</v>
      </c>
      <c r="T5886" s="356">
        <v>42677</v>
      </c>
      <c r="U5886" s="468"/>
      <c r="V5886" s="356">
        <v>42688</v>
      </c>
      <c r="W5886" s="356">
        <v>42689</v>
      </c>
      <c r="X5886" s="278" t="s">
        <v>23269</v>
      </c>
      <c r="Y5886" s="1017">
        <v>15315.3</v>
      </c>
      <c r="Z5886" s="1011" t="s">
        <v>16192</v>
      </c>
      <c r="AA5886" s="1011" t="s">
        <v>2987</v>
      </c>
    </row>
    <row r="5887" spans="1:27" ht="112.5">
      <c r="A5887" s="475" t="s">
        <v>31608</v>
      </c>
      <c r="B5887" s="311" t="s">
        <v>21788</v>
      </c>
      <c r="C5887" s="45" t="s">
        <v>21789</v>
      </c>
      <c r="D5887" s="45" t="s">
        <v>272</v>
      </c>
      <c r="E5887" s="1011" t="s">
        <v>23221</v>
      </c>
      <c r="F5887" s="1028">
        <v>42670</v>
      </c>
      <c r="G5887" s="1024">
        <v>42682.3256944444</v>
      </c>
      <c r="H5887" s="1025" t="s">
        <v>23270</v>
      </c>
      <c r="I5887" s="1014" t="s">
        <v>23271</v>
      </c>
      <c r="J5887" s="1014">
        <v>1</v>
      </c>
      <c r="K5887" s="1014">
        <v>1</v>
      </c>
      <c r="L5887" s="1014">
        <v>0</v>
      </c>
      <c r="M5887" s="1016">
        <v>224488.6</v>
      </c>
      <c r="N5887" s="1016">
        <v>224156.9</v>
      </c>
      <c r="O5887" s="343">
        <v>0</v>
      </c>
      <c r="P5887" s="1026">
        <v>0</v>
      </c>
      <c r="Q5887" s="1011" t="s">
        <v>16192</v>
      </c>
      <c r="R5887" s="1011" t="s">
        <v>2987</v>
      </c>
      <c r="S5887" s="468" t="s">
        <v>23236</v>
      </c>
      <c r="T5887" s="356">
        <v>42690</v>
      </c>
      <c r="U5887" s="468"/>
      <c r="V5887" s="356">
        <v>42702</v>
      </c>
      <c r="W5887" s="356">
        <v>42702</v>
      </c>
      <c r="X5887" s="278" t="s">
        <v>23272</v>
      </c>
      <c r="Y5887" s="1017">
        <v>224156.9</v>
      </c>
      <c r="Z5887" s="1011" t="s">
        <v>16192</v>
      </c>
      <c r="AA5887" s="1011" t="s">
        <v>2987</v>
      </c>
    </row>
    <row r="5888" spans="1:27" ht="78.75">
      <c r="A5888" s="475" t="s">
        <v>31609</v>
      </c>
      <c r="B5888" s="311" t="s">
        <v>21788</v>
      </c>
      <c r="C5888" s="45" t="s">
        <v>21789</v>
      </c>
      <c r="D5888" s="45" t="s">
        <v>272</v>
      </c>
      <c r="E5888" s="1011" t="s">
        <v>23273</v>
      </c>
      <c r="F5888" s="1028">
        <v>42670</v>
      </c>
      <c r="G5888" s="1024">
        <v>42684.289583333302</v>
      </c>
      <c r="H5888" s="1025" t="s">
        <v>23274</v>
      </c>
      <c r="I5888" s="1014" t="s">
        <v>1063</v>
      </c>
      <c r="J5888" s="1014">
        <v>1</v>
      </c>
      <c r="K5888" s="1014">
        <v>1</v>
      </c>
      <c r="L5888" s="1014">
        <v>0</v>
      </c>
      <c r="M5888" s="1016">
        <v>132133.29999999999</v>
      </c>
      <c r="N5888" s="1016">
        <v>132133.29999999999</v>
      </c>
      <c r="O5888" s="343">
        <v>0</v>
      </c>
      <c r="P5888" s="1026">
        <v>0</v>
      </c>
      <c r="Q5888" s="1011" t="s">
        <v>23275</v>
      </c>
      <c r="R5888" s="1011" t="s">
        <v>23276</v>
      </c>
      <c r="S5888" s="468" t="s">
        <v>23277</v>
      </c>
      <c r="T5888" s="356">
        <v>42695</v>
      </c>
      <c r="U5888" s="468"/>
      <c r="V5888" s="356">
        <v>42709</v>
      </c>
      <c r="W5888" s="356">
        <v>42710</v>
      </c>
      <c r="X5888" s="278" t="s">
        <v>23278</v>
      </c>
      <c r="Y5888" s="1017">
        <v>132133.29999999999</v>
      </c>
      <c r="Z5888" s="1011" t="s">
        <v>23275</v>
      </c>
      <c r="AA5888" s="1011" t="s">
        <v>23276</v>
      </c>
    </row>
    <row r="5889" spans="1:27" ht="90">
      <c r="A5889" s="475" t="s">
        <v>31610</v>
      </c>
      <c r="B5889" s="311" t="s">
        <v>21788</v>
      </c>
      <c r="C5889" s="45" t="s">
        <v>21789</v>
      </c>
      <c r="D5889" s="45" t="s">
        <v>272</v>
      </c>
      <c r="E5889" s="1011" t="s">
        <v>22334</v>
      </c>
      <c r="F5889" s="1028">
        <v>42670</v>
      </c>
      <c r="G5889" s="1024">
        <v>42685.410416666702</v>
      </c>
      <c r="H5889" s="1025" t="s">
        <v>23279</v>
      </c>
      <c r="I5889" s="1014" t="s">
        <v>23280</v>
      </c>
      <c r="J5889" s="1014">
        <v>1</v>
      </c>
      <c r="K5889" s="1014">
        <v>1</v>
      </c>
      <c r="L5889" s="1014">
        <v>0</v>
      </c>
      <c r="M5889" s="1016">
        <v>21060.05</v>
      </c>
      <c r="N5889" s="1016">
        <v>21060.05</v>
      </c>
      <c r="O5889" s="343">
        <v>0</v>
      </c>
      <c r="P5889" s="1026">
        <v>0</v>
      </c>
      <c r="Q5889" s="1011" t="s">
        <v>16192</v>
      </c>
      <c r="R5889" s="1011" t="s">
        <v>2987</v>
      </c>
      <c r="S5889" s="468" t="s">
        <v>23236</v>
      </c>
      <c r="T5889" s="356">
        <v>42696</v>
      </c>
      <c r="U5889" s="468"/>
      <c r="V5889" s="356">
        <v>42709</v>
      </c>
      <c r="W5889" s="356">
        <v>42711</v>
      </c>
      <c r="X5889" s="278" t="s">
        <v>23281</v>
      </c>
      <c r="Y5889" s="1017">
        <v>21060.05</v>
      </c>
      <c r="Z5889" s="1011" t="s">
        <v>16192</v>
      </c>
      <c r="AA5889" s="1011" t="s">
        <v>2987</v>
      </c>
    </row>
    <row r="5890" spans="1:27" ht="112.5">
      <c r="A5890" s="475" t="s">
        <v>31611</v>
      </c>
      <c r="B5890" s="311" t="s">
        <v>21788</v>
      </c>
      <c r="C5890" s="45" t="s">
        <v>21789</v>
      </c>
      <c r="D5890" s="45" t="s">
        <v>272</v>
      </c>
      <c r="E5890" s="1011" t="s">
        <v>23282</v>
      </c>
      <c r="F5890" s="1028">
        <v>42691</v>
      </c>
      <c r="G5890" s="1024">
        <v>42703.469444444403</v>
      </c>
      <c r="H5890" s="1025" t="s">
        <v>23283</v>
      </c>
      <c r="I5890" s="1014" t="s">
        <v>3442</v>
      </c>
      <c r="J5890" s="1014">
        <v>1</v>
      </c>
      <c r="K5890" s="1014">
        <v>1</v>
      </c>
      <c r="L5890" s="1014">
        <v>0</v>
      </c>
      <c r="M5890" s="1016">
        <v>44102.400000000001</v>
      </c>
      <c r="N5890" s="1016">
        <v>44102.400000000001</v>
      </c>
      <c r="O5890" s="343">
        <v>0</v>
      </c>
      <c r="P5890" s="1026">
        <v>0</v>
      </c>
      <c r="Q5890" s="1011" t="s">
        <v>23284</v>
      </c>
      <c r="R5890" s="1011" t="s">
        <v>2251</v>
      </c>
      <c r="S5890" s="468" t="s">
        <v>23285</v>
      </c>
      <c r="T5890" s="356">
        <v>42711</v>
      </c>
      <c r="U5890" s="468"/>
      <c r="V5890" s="356">
        <v>42723</v>
      </c>
      <c r="W5890" s="356">
        <v>42724</v>
      </c>
      <c r="X5890" s="278" t="s">
        <v>23286</v>
      </c>
      <c r="Y5890" s="1017">
        <v>44102.400000000001</v>
      </c>
      <c r="Z5890" s="1011" t="s">
        <v>23284</v>
      </c>
      <c r="AA5890" s="1011" t="s">
        <v>2251</v>
      </c>
    </row>
    <row r="5891" spans="1:27" ht="112.5">
      <c r="A5891" s="475" t="s">
        <v>31612</v>
      </c>
      <c r="B5891" s="311" t="s">
        <v>21788</v>
      </c>
      <c r="C5891" s="45" t="s">
        <v>21789</v>
      </c>
      <c r="D5891" s="45" t="s">
        <v>272</v>
      </c>
      <c r="E5891" s="1011" t="s">
        <v>23287</v>
      </c>
      <c r="F5891" s="1028">
        <v>42691</v>
      </c>
      <c r="G5891" s="1024">
        <v>42703.472222222197</v>
      </c>
      <c r="H5891" s="1025" t="s">
        <v>23288</v>
      </c>
      <c r="I5891" s="1014" t="s">
        <v>4155</v>
      </c>
      <c r="J5891" s="1014">
        <v>1</v>
      </c>
      <c r="K5891" s="1014">
        <v>1</v>
      </c>
      <c r="L5891" s="1014">
        <v>0</v>
      </c>
      <c r="M5891" s="1016">
        <v>1005622</v>
      </c>
      <c r="N5891" s="1016">
        <v>1005622</v>
      </c>
      <c r="O5891" s="343">
        <v>0</v>
      </c>
      <c r="P5891" s="1026">
        <v>0</v>
      </c>
      <c r="Q5891" s="1011" t="s">
        <v>23284</v>
      </c>
      <c r="R5891" s="1011" t="s">
        <v>2251</v>
      </c>
      <c r="S5891" s="468" t="s">
        <v>23285</v>
      </c>
      <c r="T5891" s="356">
        <v>42711</v>
      </c>
      <c r="U5891" s="468"/>
      <c r="V5891" s="356">
        <v>42723</v>
      </c>
      <c r="W5891" s="356">
        <v>42724</v>
      </c>
      <c r="X5891" s="278" t="s">
        <v>23289</v>
      </c>
      <c r="Y5891" s="1017">
        <v>1005622</v>
      </c>
      <c r="Z5891" s="1011" t="s">
        <v>23284</v>
      </c>
      <c r="AA5891" s="1011" t="s">
        <v>2251</v>
      </c>
    </row>
    <row r="5892" spans="1:27" ht="112.5">
      <c r="A5892" s="475" t="s">
        <v>31613</v>
      </c>
      <c r="B5892" s="311" t="s">
        <v>21788</v>
      </c>
      <c r="C5892" s="45" t="s">
        <v>21789</v>
      </c>
      <c r="D5892" s="45" t="s">
        <v>272</v>
      </c>
      <c r="E5892" s="1011" t="s">
        <v>23290</v>
      </c>
      <c r="F5892" s="1027">
        <v>42698</v>
      </c>
      <c r="G5892" s="1024">
        <v>42710.606249999997</v>
      </c>
      <c r="H5892" s="1025" t="s">
        <v>23291</v>
      </c>
      <c r="I5892" s="1014" t="s">
        <v>1340</v>
      </c>
      <c r="J5892" s="1014">
        <v>1</v>
      </c>
      <c r="K5892" s="1014">
        <v>1</v>
      </c>
      <c r="L5892" s="1014">
        <v>0</v>
      </c>
      <c r="M5892" s="1016">
        <v>357200</v>
      </c>
      <c r="N5892" s="1016">
        <v>357200</v>
      </c>
      <c r="O5892" s="343">
        <v>0</v>
      </c>
      <c r="P5892" s="1026">
        <v>0</v>
      </c>
      <c r="Q5892" s="1011" t="s">
        <v>23284</v>
      </c>
      <c r="R5892" s="1011" t="s">
        <v>2251</v>
      </c>
      <c r="S5892" s="468" t="s">
        <v>23285</v>
      </c>
      <c r="T5892" s="45" t="s">
        <v>3418</v>
      </c>
      <c r="U5892" s="117"/>
      <c r="V5892" s="45" t="s">
        <v>3708</v>
      </c>
      <c r="W5892" s="45" t="s">
        <v>3708</v>
      </c>
      <c r="X5892" s="45" t="s">
        <v>23292</v>
      </c>
      <c r="Y5892" s="1017">
        <v>357200</v>
      </c>
      <c r="Z5892" s="1011" t="s">
        <v>23284</v>
      </c>
      <c r="AA5892" s="1011" t="s">
        <v>2251</v>
      </c>
    </row>
    <row r="5893" spans="1:27" ht="78.75">
      <c r="A5893" s="475" t="s">
        <v>31614</v>
      </c>
      <c r="B5893" s="311" t="s">
        <v>21788</v>
      </c>
      <c r="C5893" s="45" t="s">
        <v>21789</v>
      </c>
      <c r="D5893" s="45" t="s">
        <v>268</v>
      </c>
      <c r="E5893" s="45" t="s">
        <v>23293</v>
      </c>
      <c r="F5893" s="287" t="s">
        <v>21791</v>
      </c>
      <c r="G5893" s="45" t="s">
        <v>21803</v>
      </c>
      <c r="H5893" s="311"/>
      <c r="I5893" s="45" t="s">
        <v>21256</v>
      </c>
      <c r="J5893" s="280">
        <v>1</v>
      </c>
      <c r="K5893" s="280">
        <v>1</v>
      </c>
      <c r="L5893" s="280">
        <f>J5893-K5893</f>
        <v>0</v>
      </c>
      <c r="M5893" s="117">
        <v>7563710.5899999999</v>
      </c>
      <c r="N5893" s="117">
        <v>7563710.5899999999</v>
      </c>
      <c r="O5893" s="117">
        <f>M5893-N5893</f>
        <v>0</v>
      </c>
      <c r="P5893" s="461">
        <f>O5893/M5893</f>
        <v>0</v>
      </c>
      <c r="Q5893" s="117" t="s">
        <v>23294</v>
      </c>
      <c r="R5893" s="45" t="s">
        <v>834</v>
      </c>
      <c r="S5893" s="117" t="s">
        <v>23295</v>
      </c>
      <c r="T5893" s="45"/>
      <c r="U5893" s="117"/>
      <c r="V5893" s="45" t="s">
        <v>22620</v>
      </c>
      <c r="W5893" s="45" t="s">
        <v>21803</v>
      </c>
      <c r="X5893" s="45" t="s">
        <v>23296</v>
      </c>
      <c r="Y5893" s="117">
        <v>7563710.5899999999</v>
      </c>
      <c r="Z5893" s="117" t="s">
        <v>23294</v>
      </c>
      <c r="AA5893" s="45" t="s">
        <v>834</v>
      </c>
    </row>
    <row r="5894" spans="1:27" ht="78.75">
      <c r="A5894" s="475" t="s">
        <v>31615</v>
      </c>
      <c r="B5894" s="311" t="s">
        <v>21788</v>
      </c>
      <c r="C5894" s="45" t="s">
        <v>21789</v>
      </c>
      <c r="D5894" s="45" t="s">
        <v>268</v>
      </c>
      <c r="E5894" s="45" t="s">
        <v>23293</v>
      </c>
      <c r="F5894" s="287" t="s">
        <v>21947</v>
      </c>
      <c r="G5894" s="45" t="s">
        <v>21796</v>
      </c>
      <c r="H5894" s="311"/>
      <c r="I5894" s="45" t="s">
        <v>21256</v>
      </c>
      <c r="J5894" s="280">
        <v>1</v>
      </c>
      <c r="K5894" s="280">
        <v>1</v>
      </c>
      <c r="L5894" s="280">
        <f>J5894-K5894</f>
        <v>0</v>
      </c>
      <c r="M5894" s="117">
        <v>3801174.33</v>
      </c>
      <c r="N5894" s="117">
        <v>3801174.33</v>
      </c>
      <c r="O5894" s="117">
        <f>M5894-N5894</f>
        <v>0</v>
      </c>
      <c r="P5894" s="461">
        <f>O5894/M5894</f>
        <v>0</v>
      </c>
      <c r="Q5894" s="117" t="s">
        <v>11176</v>
      </c>
      <c r="R5894" s="45" t="s">
        <v>11177</v>
      </c>
      <c r="S5894" s="117" t="s">
        <v>23297</v>
      </c>
      <c r="T5894" s="45"/>
      <c r="U5894" s="117"/>
      <c r="V5894" s="45" t="s">
        <v>21796</v>
      </c>
      <c r="W5894" s="45" t="s">
        <v>21796</v>
      </c>
      <c r="X5894" s="45" t="s">
        <v>23298</v>
      </c>
      <c r="Y5894" s="117">
        <v>3801174.33</v>
      </c>
      <c r="Z5894" s="117" t="s">
        <v>11176</v>
      </c>
      <c r="AA5894" s="45" t="s">
        <v>11177</v>
      </c>
    </row>
    <row r="5895" spans="1:27" ht="78.75">
      <c r="A5895" s="475" t="s">
        <v>31616</v>
      </c>
      <c r="B5895" s="311" t="s">
        <v>21788</v>
      </c>
      <c r="C5895" s="45" t="s">
        <v>21789</v>
      </c>
      <c r="D5895" s="45" t="s">
        <v>268</v>
      </c>
      <c r="E5895" s="45" t="s">
        <v>23293</v>
      </c>
      <c r="F5895" s="433" t="s">
        <v>3424</v>
      </c>
      <c r="G5895" s="45" t="s">
        <v>3708</v>
      </c>
      <c r="H5895" s="433"/>
      <c r="I5895" s="45" t="s">
        <v>21256</v>
      </c>
      <c r="J5895" s="280">
        <v>1</v>
      </c>
      <c r="K5895" s="280">
        <v>1</v>
      </c>
      <c r="L5895" s="280">
        <f>J5895-K5895</f>
        <v>0</v>
      </c>
      <c r="M5895" s="117">
        <v>9745471.9499999993</v>
      </c>
      <c r="N5895" s="117">
        <v>9745471.9499999993</v>
      </c>
      <c r="O5895" s="117">
        <f>M5895-N5895</f>
        <v>0</v>
      </c>
      <c r="P5895" s="461">
        <f>O5895/M5895</f>
        <v>0</v>
      </c>
      <c r="Q5895" s="117" t="s">
        <v>23294</v>
      </c>
      <c r="R5895" s="45" t="s">
        <v>834</v>
      </c>
      <c r="S5895" s="117" t="s">
        <v>23295</v>
      </c>
      <c r="T5895" s="45"/>
      <c r="U5895" s="117"/>
      <c r="V5895" s="45" t="s">
        <v>3708</v>
      </c>
      <c r="W5895" s="45" t="s">
        <v>3708</v>
      </c>
      <c r="X5895" s="45" t="s">
        <v>23299</v>
      </c>
      <c r="Y5895" s="117">
        <v>9745471.9499999993</v>
      </c>
      <c r="Z5895" s="117" t="s">
        <v>23294</v>
      </c>
      <c r="AA5895" s="45" t="s">
        <v>834</v>
      </c>
    </row>
    <row r="5896" spans="1:27" ht="101.25">
      <c r="A5896" s="475" t="s">
        <v>31617</v>
      </c>
      <c r="B5896" s="1167" t="s">
        <v>2838</v>
      </c>
      <c r="C5896" s="118">
        <v>4217015930</v>
      </c>
      <c r="D5896" s="118" t="s">
        <v>261</v>
      </c>
      <c r="E5896" s="1029" t="s">
        <v>23300</v>
      </c>
      <c r="F5896" s="1030">
        <v>42390</v>
      </c>
      <c r="G5896" s="1030">
        <v>42429</v>
      </c>
      <c r="H5896" s="755" t="s">
        <v>23301</v>
      </c>
      <c r="I5896" s="1031" t="s">
        <v>23302</v>
      </c>
      <c r="J5896" s="409">
        <v>2</v>
      </c>
      <c r="K5896" s="409">
        <v>2</v>
      </c>
      <c r="L5896" s="118">
        <v>0</v>
      </c>
      <c r="M5896" s="117">
        <v>125696.4</v>
      </c>
      <c r="N5896" s="117">
        <v>123765.36</v>
      </c>
      <c r="O5896" s="117">
        <f>M5896-N5896</f>
        <v>1931.0399999999936</v>
      </c>
      <c r="P5896" s="117">
        <f>(O5896*100)/M5896</f>
        <v>1.5362731152204787</v>
      </c>
      <c r="Q5896" s="1029" t="s">
        <v>22307</v>
      </c>
      <c r="R5896" s="730">
        <v>5259033080</v>
      </c>
      <c r="S5896" s="1032" t="s">
        <v>23303</v>
      </c>
      <c r="T5896" s="1030">
        <v>42447</v>
      </c>
      <c r="U5896" s="888"/>
      <c r="V5896" s="285" t="s">
        <v>857</v>
      </c>
      <c r="W5896" s="400">
        <v>42460</v>
      </c>
      <c r="X5896" s="1029" t="s">
        <v>23304</v>
      </c>
      <c r="Y5896" s="309">
        <v>123765.36</v>
      </c>
      <c r="Z5896" s="1029" t="s">
        <v>22307</v>
      </c>
      <c r="AA5896" s="730">
        <v>5259033080</v>
      </c>
    </row>
    <row r="5897" spans="1:27" ht="213.75">
      <c r="A5897" s="475" t="s">
        <v>31618</v>
      </c>
      <c r="B5897" s="1167" t="s">
        <v>2838</v>
      </c>
      <c r="C5897" s="118">
        <v>4217015930</v>
      </c>
      <c r="D5897" s="118" t="s">
        <v>272</v>
      </c>
      <c r="E5897" s="1033" t="s">
        <v>23305</v>
      </c>
      <c r="F5897" s="1030">
        <v>42390</v>
      </c>
      <c r="G5897" s="1030">
        <v>42429</v>
      </c>
      <c r="H5897" s="755" t="s">
        <v>23306</v>
      </c>
      <c r="I5897" s="414" t="s">
        <v>23307</v>
      </c>
      <c r="J5897" s="409">
        <v>1</v>
      </c>
      <c r="K5897" s="409">
        <v>1</v>
      </c>
      <c r="L5897" s="118">
        <v>0</v>
      </c>
      <c r="M5897" s="117">
        <v>3500000</v>
      </c>
      <c r="N5897" s="117">
        <v>3500000</v>
      </c>
      <c r="O5897" s="117">
        <f t="shared" ref="O5897:O5910" si="224">M5897-N5897</f>
        <v>0</v>
      </c>
      <c r="P5897" s="117">
        <f t="shared" ref="P5897:P5933" si="225">(O5897*100)/M5897</f>
        <v>0</v>
      </c>
      <c r="Q5897" s="1029" t="s">
        <v>13361</v>
      </c>
      <c r="R5897" s="730">
        <v>4217169850</v>
      </c>
      <c r="S5897" s="1032" t="s">
        <v>17236</v>
      </c>
      <c r="T5897" s="1030">
        <v>42446</v>
      </c>
      <c r="U5897" s="1030"/>
      <c r="V5897" s="285" t="s">
        <v>11602</v>
      </c>
      <c r="W5897" s="400">
        <v>42457</v>
      </c>
      <c r="X5897" s="1029" t="s">
        <v>23308</v>
      </c>
      <c r="Y5897" s="309">
        <v>3500000</v>
      </c>
      <c r="Z5897" s="1029" t="s">
        <v>13361</v>
      </c>
      <c r="AA5897" s="730">
        <v>4217169850</v>
      </c>
    </row>
    <row r="5898" spans="1:27" ht="247.5">
      <c r="A5898" s="475" t="s">
        <v>31619</v>
      </c>
      <c r="B5898" s="1167" t="s">
        <v>2838</v>
      </c>
      <c r="C5898" s="118">
        <v>4217015930</v>
      </c>
      <c r="D5898" s="118" t="s">
        <v>261</v>
      </c>
      <c r="E5898" s="1033" t="s">
        <v>23309</v>
      </c>
      <c r="F5898" s="1030">
        <v>42348</v>
      </c>
      <c r="G5898" s="1030">
        <v>42368</v>
      </c>
      <c r="H5898" s="755" t="s">
        <v>23310</v>
      </c>
      <c r="I5898" s="414" t="s">
        <v>23311</v>
      </c>
      <c r="J5898" s="409">
        <v>4</v>
      </c>
      <c r="K5898" s="409">
        <v>4</v>
      </c>
      <c r="L5898" s="118">
        <v>0</v>
      </c>
      <c r="M5898" s="117">
        <v>693572</v>
      </c>
      <c r="N5898" s="117">
        <v>645004.14</v>
      </c>
      <c r="O5898" s="117">
        <f t="shared" si="224"/>
        <v>48567.859999999986</v>
      </c>
      <c r="P5898" s="117">
        <f t="shared" si="225"/>
        <v>7.0025693078728644</v>
      </c>
      <c r="Q5898" s="1029" t="s">
        <v>16799</v>
      </c>
      <c r="R5898" s="730">
        <v>7726311464</v>
      </c>
      <c r="S5898" s="1032" t="s">
        <v>17531</v>
      </c>
      <c r="T5898" s="1030">
        <v>42389</v>
      </c>
      <c r="U5898" s="1030"/>
      <c r="V5898" s="285" t="s">
        <v>844</v>
      </c>
      <c r="W5898" s="400">
        <v>42403</v>
      </c>
      <c r="X5898" s="1029" t="s">
        <v>23312</v>
      </c>
      <c r="Y5898" s="309">
        <v>645004.14</v>
      </c>
      <c r="Z5898" s="1029" t="s">
        <v>16799</v>
      </c>
      <c r="AA5898" s="730">
        <v>7726311464</v>
      </c>
    </row>
    <row r="5899" spans="1:27" ht="247.5">
      <c r="A5899" s="475" t="s">
        <v>31620</v>
      </c>
      <c r="B5899" s="1167" t="s">
        <v>2838</v>
      </c>
      <c r="C5899" s="118">
        <v>4217015930</v>
      </c>
      <c r="D5899" s="118" t="s">
        <v>261</v>
      </c>
      <c r="E5899" s="1033" t="s">
        <v>23313</v>
      </c>
      <c r="F5899" s="1030">
        <v>42328</v>
      </c>
      <c r="G5899" s="1030">
        <v>42018</v>
      </c>
      <c r="H5899" s="755" t="s">
        <v>23314</v>
      </c>
      <c r="I5899" s="414" t="s">
        <v>23311</v>
      </c>
      <c r="J5899" s="409">
        <v>2</v>
      </c>
      <c r="K5899" s="409">
        <v>2</v>
      </c>
      <c r="L5899" s="118">
        <v>0</v>
      </c>
      <c r="M5899" s="117">
        <v>878385</v>
      </c>
      <c r="N5899" s="117">
        <v>869601.14</v>
      </c>
      <c r="O5899" s="117">
        <f t="shared" si="224"/>
        <v>8783.859999999986</v>
      </c>
      <c r="P5899" s="117">
        <f t="shared" si="225"/>
        <v>1.0000011384529548</v>
      </c>
      <c r="Q5899" s="1029" t="s">
        <v>23315</v>
      </c>
      <c r="R5899" s="730">
        <v>4205121934</v>
      </c>
      <c r="S5899" s="1032" t="s">
        <v>23316</v>
      </c>
      <c r="T5899" s="1030">
        <v>42368</v>
      </c>
      <c r="U5899" s="1030"/>
      <c r="V5899" s="285" t="s">
        <v>23317</v>
      </c>
      <c r="W5899" s="400">
        <v>42396</v>
      </c>
      <c r="X5899" s="1029" t="s">
        <v>23318</v>
      </c>
      <c r="Y5899" s="309">
        <v>869601.14</v>
      </c>
      <c r="Z5899" s="1029" t="s">
        <v>23315</v>
      </c>
      <c r="AA5899" s="730">
        <v>4205121934</v>
      </c>
    </row>
    <row r="5900" spans="1:27" ht="258.75">
      <c r="A5900" s="475" t="s">
        <v>31621</v>
      </c>
      <c r="B5900" s="1167" t="s">
        <v>2838</v>
      </c>
      <c r="C5900" s="118">
        <v>4217015930</v>
      </c>
      <c r="D5900" s="118" t="s">
        <v>272</v>
      </c>
      <c r="E5900" s="1033" t="s">
        <v>23319</v>
      </c>
      <c r="F5900" s="1030">
        <v>42328</v>
      </c>
      <c r="G5900" s="1030">
        <v>42018</v>
      </c>
      <c r="H5900" s="755" t="s">
        <v>23320</v>
      </c>
      <c r="I5900" s="414" t="s">
        <v>13214</v>
      </c>
      <c r="J5900" s="409">
        <v>1</v>
      </c>
      <c r="K5900" s="409">
        <v>1</v>
      </c>
      <c r="L5900" s="118">
        <v>0</v>
      </c>
      <c r="M5900" s="117">
        <v>487244</v>
      </c>
      <c r="N5900" s="117">
        <v>487168</v>
      </c>
      <c r="O5900" s="117">
        <f t="shared" si="224"/>
        <v>76</v>
      </c>
      <c r="P5900" s="117">
        <f t="shared" si="225"/>
        <v>1.5597934505093957E-2</v>
      </c>
      <c r="Q5900" s="1029" t="s">
        <v>16799</v>
      </c>
      <c r="R5900" s="730">
        <v>7726311464</v>
      </c>
      <c r="S5900" s="1032" t="s">
        <v>17531</v>
      </c>
      <c r="T5900" s="1030">
        <v>42368</v>
      </c>
      <c r="U5900" s="1030"/>
      <c r="V5900" s="285" t="s">
        <v>23321</v>
      </c>
      <c r="W5900" s="400">
        <v>42381</v>
      </c>
      <c r="X5900" s="1029" t="s">
        <v>23322</v>
      </c>
      <c r="Y5900" s="309">
        <v>487168</v>
      </c>
      <c r="Z5900" s="1029" t="s">
        <v>16799</v>
      </c>
      <c r="AA5900" s="730">
        <v>7726311464</v>
      </c>
    </row>
    <row r="5901" spans="1:27" ht="258.75">
      <c r="A5901" s="475" t="s">
        <v>31622</v>
      </c>
      <c r="B5901" s="1167" t="s">
        <v>2838</v>
      </c>
      <c r="C5901" s="118">
        <v>4217015930</v>
      </c>
      <c r="D5901" s="118" t="s">
        <v>261</v>
      </c>
      <c r="E5901" s="1033" t="s">
        <v>23323</v>
      </c>
      <c r="F5901" s="1030">
        <v>42328</v>
      </c>
      <c r="G5901" s="1030">
        <v>42018</v>
      </c>
      <c r="H5901" s="755" t="s">
        <v>23324</v>
      </c>
      <c r="I5901" s="414" t="s">
        <v>23311</v>
      </c>
      <c r="J5901" s="409">
        <v>2</v>
      </c>
      <c r="K5901" s="409">
        <v>2</v>
      </c>
      <c r="L5901" s="118">
        <v>0</v>
      </c>
      <c r="M5901" s="117">
        <v>994136</v>
      </c>
      <c r="N5901" s="117">
        <v>988625</v>
      </c>
      <c r="O5901" s="117">
        <f t="shared" si="224"/>
        <v>5511</v>
      </c>
      <c r="P5901" s="117">
        <f t="shared" si="225"/>
        <v>0.55435071257856072</v>
      </c>
      <c r="Q5901" s="1029" t="s">
        <v>16799</v>
      </c>
      <c r="R5901" s="730">
        <v>7726311464</v>
      </c>
      <c r="S5901" s="1032" t="s">
        <v>17531</v>
      </c>
      <c r="T5901" s="1030">
        <v>42368</v>
      </c>
      <c r="U5901" s="1030"/>
      <c r="V5901" s="285" t="s">
        <v>828</v>
      </c>
      <c r="W5901" s="400">
        <v>42418</v>
      </c>
      <c r="X5901" s="1029" t="s">
        <v>23325</v>
      </c>
      <c r="Y5901" s="309">
        <v>988625</v>
      </c>
      <c r="Z5901" s="1029" t="s">
        <v>16799</v>
      </c>
      <c r="AA5901" s="730">
        <v>7726311464</v>
      </c>
    </row>
    <row r="5902" spans="1:27" ht="236.25">
      <c r="A5902" s="475" t="s">
        <v>31623</v>
      </c>
      <c r="B5902" s="1167" t="s">
        <v>2838</v>
      </c>
      <c r="C5902" s="118">
        <v>4217015930</v>
      </c>
      <c r="D5902" s="118" t="s">
        <v>272</v>
      </c>
      <c r="E5902" s="1033" t="s">
        <v>23326</v>
      </c>
      <c r="F5902" s="1030">
        <v>42328</v>
      </c>
      <c r="G5902" s="1030">
        <v>42018</v>
      </c>
      <c r="H5902" s="755" t="s">
        <v>23327</v>
      </c>
      <c r="I5902" s="414" t="s">
        <v>23328</v>
      </c>
      <c r="J5902" s="409">
        <v>1</v>
      </c>
      <c r="K5902" s="409">
        <v>1</v>
      </c>
      <c r="L5902" s="118">
        <v>0</v>
      </c>
      <c r="M5902" s="117">
        <v>160317.6</v>
      </c>
      <c r="N5902" s="117">
        <v>160317.6</v>
      </c>
      <c r="O5902" s="117">
        <f t="shared" si="224"/>
        <v>0</v>
      </c>
      <c r="P5902" s="117">
        <f t="shared" si="225"/>
        <v>0</v>
      </c>
      <c r="Q5902" s="1029" t="s">
        <v>13361</v>
      </c>
      <c r="R5902" s="730">
        <v>4217169850</v>
      </c>
      <c r="S5902" s="1032" t="s">
        <v>17236</v>
      </c>
      <c r="T5902" s="1030">
        <v>42368</v>
      </c>
      <c r="U5902" s="1030"/>
      <c r="V5902" s="285" t="s">
        <v>828</v>
      </c>
      <c r="W5902" s="400">
        <v>42381</v>
      </c>
      <c r="X5902" s="1029" t="s">
        <v>23329</v>
      </c>
      <c r="Y5902" s="309">
        <v>160317.6</v>
      </c>
      <c r="Z5902" s="1029" t="s">
        <v>13361</v>
      </c>
      <c r="AA5902" s="730">
        <v>4217169850</v>
      </c>
    </row>
    <row r="5903" spans="1:27" ht="247.5">
      <c r="A5903" s="475" t="s">
        <v>31624</v>
      </c>
      <c r="B5903" s="1167" t="s">
        <v>2838</v>
      </c>
      <c r="C5903" s="118">
        <v>4217015930</v>
      </c>
      <c r="D5903" s="118" t="s">
        <v>272</v>
      </c>
      <c r="E5903" s="1033" t="s">
        <v>23330</v>
      </c>
      <c r="F5903" s="1030">
        <v>42328</v>
      </c>
      <c r="G5903" s="1030">
        <v>42018</v>
      </c>
      <c r="H5903" s="755" t="s">
        <v>23331</v>
      </c>
      <c r="I5903" s="414" t="s">
        <v>23332</v>
      </c>
      <c r="J5903" s="409">
        <v>1</v>
      </c>
      <c r="K5903" s="409">
        <v>1</v>
      </c>
      <c r="L5903" s="118">
        <v>0</v>
      </c>
      <c r="M5903" s="117">
        <v>112237.5</v>
      </c>
      <c r="N5903" s="117">
        <v>112237.5</v>
      </c>
      <c r="O5903" s="117">
        <f t="shared" si="224"/>
        <v>0</v>
      </c>
      <c r="P5903" s="117">
        <f t="shared" si="225"/>
        <v>0</v>
      </c>
      <c r="Q5903" s="1029" t="s">
        <v>13361</v>
      </c>
      <c r="R5903" s="730">
        <v>4217169850</v>
      </c>
      <c r="S5903" s="1032" t="s">
        <v>17236</v>
      </c>
      <c r="T5903" s="1030">
        <v>42368</v>
      </c>
      <c r="U5903" s="1030"/>
      <c r="V5903" s="285" t="s">
        <v>828</v>
      </c>
      <c r="W5903" s="400">
        <v>42381</v>
      </c>
      <c r="X5903" s="1029" t="s">
        <v>23333</v>
      </c>
      <c r="Y5903" s="309">
        <v>112237.5</v>
      </c>
      <c r="Z5903" s="1029" t="s">
        <v>13361</v>
      </c>
      <c r="AA5903" s="730">
        <v>4217169850</v>
      </c>
    </row>
    <row r="5904" spans="1:27" ht="258.75">
      <c r="A5904" s="475" t="s">
        <v>31625</v>
      </c>
      <c r="B5904" s="1167" t="s">
        <v>2838</v>
      </c>
      <c r="C5904" s="118">
        <v>4217015930</v>
      </c>
      <c r="D5904" s="118" t="s">
        <v>272</v>
      </c>
      <c r="E5904" s="1033" t="s">
        <v>23334</v>
      </c>
      <c r="F5904" s="1030">
        <v>42328</v>
      </c>
      <c r="G5904" s="1030">
        <v>42018</v>
      </c>
      <c r="H5904" s="755" t="s">
        <v>23335</v>
      </c>
      <c r="I5904" s="414" t="s">
        <v>14150</v>
      </c>
      <c r="J5904" s="409">
        <v>1</v>
      </c>
      <c r="K5904" s="409">
        <v>1</v>
      </c>
      <c r="L5904" s="118">
        <v>0</v>
      </c>
      <c r="M5904" s="117">
        <v>577599</v>
      </c>
      <c r="N5904" s="117">
        <v>577599</v>
      </c>
      <c r="O5904" s="117">
        <f t="shared" si="224"/>
        <v>0</v>
      </c>
      <c r="P5904" s="117">
        <f t="shared" si="225"/>
        <v>0</v>
      </c>
      <c r="Q5904" s="1029" t="s">
        <v>16799</v>
      </c>
      <c r="R5904" s="730">
        <v>7726311464</v>
      </c>
      <c r="S5904" s="1032" t="s">
        <v>17531</v>
      </c>
      <c r="T5904" s="1030">
        <v>42368</v>
      </c>
      <c r="U5904" s="1030"/>
      <c r="V5904" s="285" t="s">
        <v>23321</v>
      </c>
      <c r="W5904" s="400">
        <v>42381</v>
      </c>
      <c r="X5904" s="1029" t="s">
        <v>23336</v>
      </c>
      <c r="Y5904" s="309">
        <v>577599</v>
      </c>
      <c r="Z5904" s="1029" t="s">
        <v>16799</v>
      </c>
      <c r="AA5904" s="730">
        <v>7726311464</v>
      </c>
    </row>
    <row r="5905" spans="1:27" ht="258.75">
      <c r="A5905" s="475" t="s">
        <v>31626</v>
      </c>
      <c r="B5905" s="1167" t="s">
        <v>2838</v>
      </c>
      <c r="C5905" s="118">
        <v>4217015930</v>
      </c>
      <c r="D5905" s="118" t="s">
        <v>272</v>
      </c>
      <c r="E5905" s="1033" t="s">
        <v>23337</v>
      </c>
      <c r="F5905" s="1030">
        <v>42328</v>
      </c>
      <c r="G5905" s="1030">
        <v>42018</v>
      </c>
      <c r="H5905" s="755" t="s">
        <v>23338</v>
      </c>
      <c r="I5905" s="414" t="s">
        <v>23339</v>
      </c>
      <c r="J5905" s="409">
        <v>1</v>
      </c>
      <c r="K5905" s="409">
        <v>1</v>
      </c>
      <c r="L5905" s="118">
        <v>0</v>
      </c>
      <c r="M5905" s="117">
        <v>54000</v>
      </c>
      <c r="N5905" s="117">
        <v>54000</v>
      </c>
      <c r="O5905" s="117">
        <f t="shared" si="224"/>
        <v>0</v>
      </c>
      <c r="P5905" s="117">
        <f t="shared" si="225"/>
        <v>0</v>
      </c>
      <c r="Q5905" s="1029" t="s">
        <v>13361</v>
      </c>
      <c r="R5905" s="730">
        <v>4217169850</v>
      </c>
      <c r="S5905" s="1032" t="s">
        <v>17236</v>
      </c>
      <c r="T5905" s="1030">
        <v>42368</v>
      </c>
      <c r="U5905" s="1030"/>
      <c r="V5905" s="285" t="s">
        <v>23321</v>
      </c>
      <c r="W5905" s="400">
        <v>42381</v>
      </c>
      <c r="X5905" s="1029" t="s">
        <v>23340</v>
      </c>
      <c r="Y5905" s="309">
        <v>54000</v>
      </c>
      <c r="Z5905" s="1029" t="s">
        <v>13361</v>
      </c>
      <c r="AA5905" s="730">
        <v>4217169850</v>
      </c>
    </row>
    <row r="5906" spans="1:27" ht="258.75">
      <c r="A5906" s="475" t="s">
        <v>31627</v>
      </c>
      <c r="B5906" s="1167" t="s">
        <v>2838</v>
      </c>
      <c r="C5906" s="118">
        <v>4217015930</v>
      </c>
      <c r="D5906" s="118" t="s">
        <v>272</v>
      </c>
      <c r="E5906" s="1033" t="s">
        <v>23341</v>
      </c>
      <c r="F5906" s="1030">
        <v>42328</v>
      </c>
      <c r="G5906" s="1030">
        <v>42018</v>
      </c>
      <c r="H5906" s="755" t="s">
        <v>23342</v>
      </c>
      <c r="I5906" s="414" t="s">
        <v>23311</v>
      </c>
      <c r="J5906" s="409">
        <v>1</v>
      </c>
      <c r="K5906" s="409">
        <v>1</v>
      </c>
      <c r="L5906" s="118">
        <v>0</v>
      </c>
      <c r="M5906" s="117">
        <v>1085370</v>
      </c>
      <c r="N5906" s="117">
        <v>1085370</v>
      </c>
      <c r="O5906" s="117">
        <f t="shared" si="224"/>
        <v>0</v>
      </c>
      <c r="P5906" s="117">
        <f t="shared" si="225"/>
        <v>0</v>
      </c>
      <c r="Q5906" s="1029" t="s">
        <v>23343</v>
      </c>
      <c r="R5906" s="730">
        <v>5408152658</v>
      </c>
      <c r="S5906" s="1034" t="s">
        <v>23344</v>
      </c>
      <c r="T5906" s="1030">
        <v>42368</v>
      </c>
      <c r="U5906" s="1030"/>
      <c r="V5906" s="285" t="s">
        <v>828</v>
      </c>
      <c r="W5906" s="400">
        <v>42381</v>
      </c>
      <c r="X5906" s="1029" t="s">
        <v>23345</v>
      </c>
      <c r="Y5906" s="309">
        <v>1085370</v>
      </c>
      <c r="Z5906" s="1029" t="s">
        <v>23343</v>
      </c>
      <c r="AA5906" s="730">
        <v>5408152658</v>
      </c>
    </row>
    <row r="5907" spans="1:27" ht="236.25">
      <c r="A5907" s="475" t="s">
        <v>31628</v>
      </c>
      <c r="B5907" s="1167" t="s">
        <v>2838</v>
      </c>
      <c r="C5907" s="118">
        <v>4217015930</v>
      </c>
      <c r="D5907" s="118" t="s">
        <v>272</v>
      </c>
      <c r="E5907" s="1033" t="s">
        <v>23346</v>
      </c>
      <c r="F5907" s="1030">
        <v>42328</v>
      </c>
      <c r="G5907" s="1030">
        <v>42018</v>
      </c>
      <c r="H5907" s="755" t="s">
        <v>23347</v>
      </c>
      <c r="I5907" s="414" t="s">
        <v>14082</v>
      </c>
      <c r="J5907" s="409">
        <v>1</v>
      </c>
      <c r="K5907" s="409">
        <v>1</v>
      </c>
      <c r="L5907" s="118">
        <v>0</v>
      </c>
      <c r="M5907" s="117">
        <v>253164.7</v>
      </c>
      <c r="N5907" s="117">
        <v>253164.7</v>
      </c>
      <c r="O5907" s="117">
        <f t="shared" si="224"/>
        <v>0</v>
      </c>
      <c r="P5907" s="117">
        <f t="shared" si="225"/>
        <v>0</v>
      </c>
      <c r="Q5907" s="1029" t="s">
        <v>13361</v>
      </c>
      <c r="R5907" s="730">
        <v>4217169850</v>
      </c>
      <c r="S5907" s="1032" t="s">
        <v>17236</v>
      </c>
      <c r="T5907" s="1030">
        <v>42368</v>
      </c>
      <c r="U5907" s="1030"/>
      <c r="V5907" s="285" t="s">
        <v>828</v>
      </c>
      <c r="W5907" s="400">
        <v>42397</v>
      </c>
      <c r="X5907" s="1029" t="s">
        <v>23348</v>
      </c>
      <c r="Y5907" s="309">
        <v>253164.7</v>
      </c>
      <c r="Z5907" s="1029" t="s">
        <v>13361</v>
      </c>
      <c r="AA5907" s="730">
        <v>4217169850</v>
      </c>
    </row>
    <row r="5908" spans="1:27" ht="258.75">
      <c r="A5908" s="475" t="s">
        <v>31629</v>
      </c>
      <c r="B5908" s="1167" t="s">
        <v>2838</v>
      </c>
      <c r="C5908" s="118">
        <v>4217015930</v>
      </c>
      <c r="D5908" s="118" t="s">
        <v>261</v>
      </c>
      <c r="E5908" s="1033" t="s">
        <v>23349</v>
      </c>
      <c r="F5908" s="1030">
        <v>42328</v>
      </c>
      <c r="G5908" s="1030">
        <v>42018</v>
      </c>
      <c r="H5908" s="755" t="s">
        <v>23350</v>
      </c>
      <c r="I5908" s="414" t="s">
        <v>23311</v>
      </c>
      <c r="J5908" s="409">
        <v>2</v>
      </c>
      <c r="K5908" s="409">
        <v>2</v>
      </c>
      <c r="L5908" s="118">
        <v>0</v>
      </c>
      <c r="M5908" s="117">
        <v>476236.5</v>
      </c>
      <c r="N5908" s="117">
        <v>475373.14</v>
      </c>
      <c r="O5908" s="117">
        <f t="shared" si="224"/>
        <v>863.35999999998603</v>
      </c>
      <c r="P5908" s="117">
        <f t="shared" si="225"/>
        <v>0.18128807850720935</v>
      </c>
      <c r="Q5908" s="1029" t="s">
        <v>16799</v>
      </c>
      <c r="R5908" s="730">
        <v>7726311464</v>
      </c>
      <c r="S5908" s="1032" t="s">
        <v>17531</v>
      </c>
      <c r="T5908" s="1030">
        <v>42368</v>
      </c>
      <c r="U5908" s="1030"/>
      <c r="V5908" s="285" t="s">
        <v>23321</v>
      </c>
      <c r="W5908" s="400">
        <v>42382</v>
      </c>
      <c r="X5908" s="1029" t="s">
        <v>23351</v>
      </c>
      <c r="Y5908" s="309">
        <v>475373.14</v>
      </c>
      <c r="Z5908" s="1029" t="s">
        <v>16799</v>
      </c>
      <c r="AA5908" s="730">
        <v>7726311464</v>
      </c>
    </row>
    <row r="5909" spans="1:27" ht="45">
      <c r="A5909" s="475" t="s">
        <v>31630</v>
      </c>
      <c r="B5909" s="1167" t="s">
        <v>2838</v>
      </c>
      <c r="C5909" s="118">
        <v>4217015930</v>
      </c>
      <c r="D5909" s="118" t="s">
        <v>261</v>
      </c>
      <c r="E5909" s="1033" t="s">
        <v>23352</v>
      </c>
      <c r="F5909" s="1035">
        <v>42390</v>
      </c>
      <c r="G5909" s="1030">
        <v>42410</v>
      </c>
      <c r="H5909" s="755" t="s">
        <v>23353</v>
      </c>
      <c r="I5909" s="414" t="s">
        <v>23354</v>
      </c>
      <c r="J5909" s="409">
        <v>4</v>
      </c>
      <c r="K5909" s="409">
        <v>3</v>
      </c>
      <c r="L5909" s="118">
        <v>1</v>
      </c>
      <c r="M5909" s="401">
        <v>107835</v>
      </c>
      <c r="N5909" s="401">
        <v>90042.06</v>
      </c>
      <c r="O5909" s="117">
        <f t="shared" si="224"/>
        <v>17792.940000000002</v>
      </c>
      <c r="P5909" s="117">
        <f t="shared" si="225"/>
        <v>16.500153011545418</v>
      </c>
      <c r="Q5909" s="1029" t="s">
        <v>23355</v>
      </c>
      <c r="R5909" s="730">
        <v>4205071659</v>
      </c>
      <c r="S5909" s="1032" t="s">
        <v>23356</v>
      </c>
      <c r="T5909" s="1030">
        <v>42431</v>
      </c>
      <c r="U5909" s="1030"/>
      <c r="V5909" s="400">
        <v>42442</v>
      </c>
      <c r="W5909" s="400">
        <v>42443</v>
      </c>
      <c r="X5909" s="1029" t="s">
        <v>23357</v>
      </c>
      <c r="Y5909" s="1036">
        <v>90042.06</v>
      </c>
      <c r="Z5909" s="1029" t="s">
        <v>23355</v>
      </c>
      <c r="AA5909" s="730">
        <v>4205071659</v>
      </c>
    </row>
    <row r="5910" spans="1:27" ht="56.25">
      <c r="A5910" s="475" t="s">
        <v>31631</v>
      </c>
      <c r="B5910" s="1167" t="s">
        <v>2838</v>
      </c>
      <c r="C5910" s="118">
        <v>4217015930</v>
      </c>
      <c r="D5910" s="118" t="s">
        <v>268</v>
      </c>
      <c r="E5910" s="888" t="s">
        <v>23358</v>
      </c>
      <c r="F5910" s="1035">
        <v>42390</v>
      </c>
      <c r="G5910" s="1030">
        <v>42401</v>
      </c>
      <c r="H5910" s="880" t="s">
        <v>23359</v>
      </c>
      <c r="I5910" s="888" t="s">
        <v>6505</v>
      </c>
      <c r="J5910" s="118">
        <v>1</v>
      </c>
      <c r="K5910" s="118">
        <v>1</v>
      </c>
      <c r="L5910" s="118">
        <v>0</v>
      </c>
      <c r="M5910" s="117">
        <v>202346.52</v>
      </c>
      <c r="N5910" s="117">
        <v>202346.52</v>
      </c>
      <c r="O5910" s="117">
        <f t="shared" si="224"/>
        <v>0</v>
      </c>
      <c r="P5910" s="117">
        <f t="shared" si="225"/>
        <v>0</v>
      </c>
      <c r="Q5910" s="888" t="s">
        <v>23360</v>
      </c>
      <c r="R5910" s="888">
        <v>4205109214</v>
      </c>
      <c r="S5910" s="994" t="s">
        <v>23361</v>
      </c>
      <c r="T5910" s="1030"/>
      <c r="U5910" s="1030"/>
      <c r="V5910" s="274">
        <v>42401</v>
      </c>
      <c r="W5910" s="274">
        <v>42401</v>
      </c>
      <c r="X5910" s="880" t="s">
        <v>23359</v>
      </c>
      <c r="Y5910" s="117">
        <v>202346.52</v>
      </c>
      <c r="Z5910" s="888" t="s">
        <v>23360</v>
      </c>
      <c r="AA5910" s="888">
        <v>4205109214</v>
      </c>
    </row>
    <row r="5911" spans="1:27" ht="56.25">
      <c r="A5911" s="475" t="s">
        <v>31632</v>
      </c>
      <c r="B5911" s="1167" t="s">
        <v>2838</v>
      </c>
      <c r="C5911" s="118">
        <v>4217015930</v>
      </c>
      <c r="D5911" s="118" t="s">
        <v>269</v>
      </c>
      <c r="E5911" s="888" t="s">
        <v>23362</v>
      </c>
      <c r="F5911" s="1035">
        <v>42443</v>
      </c>
      <c r="G5911" s="1030">
        <v>42444</v>
      </c>
      <c r="H5911" s="880" t="s">
        <v>23363</v>
      </c>
      <c r="I5911" s="888" t="s">
        <v>23364</v>
      </c>
      <c r="J5911" s="118">
        <v>1</v>
      </c>
      <c r="K5911" s="118">
        <v>1</v>
      </c>
      <c r="L5911" s="118">
        <v>0</v>
      </c>
      <c r="M5911" s="117">
        <v>152000</v>
      </c>
      <c r="N5911" s="117">
        <v>152000</v>
      </c>
      <c r="O5911" s="117">
        <f>M5911-N5911</f>
        <v>0</v>
      </c>
      <c r="P5911" s="117">
        <f t="shared" si="225"/>
        <v>0</v>
      </c>
      <c r="Q5911" s="888" t="s">
        <v>6499</v>
      </c>
      <c r="R5911" s="888">
        <v>7707049388</v>
      </c>
      <c r="S5911" s="994" t="s">
        <v>23365</v>
      </c>
      <c r="T5911" s="1030"/>
      <c r="U5911" s="1030"/>
      <c r="V5911" s="274">
        <v>42444</v>
      </c>
      <c r="W5911" s="274">
        <v>42444</v>
      </c>
      <c r="X5911" s="880" t="s">
        <v>23363</v>
      </c>
      <c r="Y5911" s="117">
        <v>152000</v>
      </c>
      <c r="Z5911" s="888" t="s">
        <v>6499</v>
      </c>
      <c r="AA5911" s="888">
        <v>7707049388</v>
      </c>
    </row>
    <row r="5912" spans="1:27" ht="56.25">
      <c r="A5912" s="475" t="s">
        <v>31633</v>
      </c>
      <c r="B5912" s="1167" t="s">
        <v>2838</v>
      </c>
      <c r="C5912" s="118">
        <v>4217015930</v>
      </c>
      <c r="D5912" s="118" t="s">
        <v>269</v>
      </c>
      <c r="E5912" s="888" t="s">
        <v>23366</v>
      </c>
      <c r="F5912" s="1035">
        <v>42390</v>
      </c>
      <c r="G5912" s="1030">
        <v>42401</v>
      </c>
      <c r="H5912" s="880" t="s">
        <v>23367</v>
      </c>
      <c r="I5912" s="888" t="s">
        <v>23368</v>
      </c>
      <c r="J5912" s="118">
        <v>1</v>
      </c>
      <c r="K5912" s="118">
        <v>1</v>
      </c>
      <c r="L5912" s="118">
        <v>0</v>
      </c>
      <c r="M5912" s="117">
        <v>565011.37</v>
      </c>
      <c r="N5912" s="117">
        <v>565011.37</v>
      </c>
      <c r="O5912" s="117">
        <f>M5912-N5912</f>
        <v>0</v>
      </c>
      <c r="P5912" s="117">
        <f t="shared" si="225"/>
        <v>0</v>
      </c>
      <c r="Q5912" s="888" t="s">
        <v>12477</v>
      </c>
      <c r="R5912" s="888">
        <v>4217141332</v>
      </c>
      <c r="S5912" s="994" t="s">
        <v>23369</v>
      </c>
      <c r="T5912" s="1030"/>
      <c r="U5912" s="1030"/>
      <c r="V5912" s="274">
        <v>42401</v>
      </c>
      <c r="W5912" s="274">
        <v>42401</v>
      </c>
      <c r="X5912" s="880" t="s">
        <v>23367</v>
      </c>
      <c r="Y5912" s="117">
        <v>565011.37</v>
      </c>
      <c r="Z5912" s="888" t="s">
        <v>12477</v>
      </c>
      <c r="AA5912" s="888">
        <v>4217141332</v>
      </c>
    </row>
    <row r="5913" spans="1:27" ht="56.25">
      <c r="A5913" s="475" t="s">
        <v>31634</v>
      </c>
      <c r="B5913" s="1167" t="s">
        <v>2838</v>
      </c>
      <c r="C5913" s="118">
        <v>4217015930</v>
      </c>
      <c r="D5913" s="118" t="s">
        <v>269</v>
      </c>
      <c r="E5913" s="888" t="s">
        <v>23370</v>
      </c>
      <c r="F5913" s="1035">
        <v>42390</v>
      </c>
      <c r="G5913" s="1030">
        <v>42401</v>
      </c>
      <c r="H5913" s="880" t="s">
        <v>23371</v>
      </c>
      <c r="I5913" s="888" t="s">
        <v>23372</v>
      </c>
      <c r="J5913" s="118">
        <v>1</v>
      </c>
      <c r="K5913" s="118">
        <v>1</v>
      </c>
      <c r="L5913" s="118">
        <v>0</v>
      </c>
      <c r="M5913" s="117">
        <v>27373.279999999999</v>
      </c>
      <c r="N5913" s="117">
        <v>27373.279999999999</v>
      </c>
      <c r="O5913" s="117">
        <f>M5913-N5913</f>
        <v>0</v>
      </c>
      <c r="P5913" s="117">
        <f t="shared" si="225"/>
        <v>0</v>
      </c>
      <c r="Q5913" s="888" t="s">
        <v>563</v>
      </c>
      <c r="R5913" s="888">
        <v>4217166136</v>
      </c>
      <c r="S5913" s="994" t="s">
        <v>23373</v>
      </c>
      <c r="T5913" s="1030"/>
      <c r="U5913" s="1030"/>
      <c r="V5913" s="274">
        <v>42401</v>
      </c>
      <c r="W5913" s="274">
        <v>42401</v>
      </c>
      <c r="X5913" s="880" t="s">
        <v>23371</v>
      </c>
      <c r="Y5913" s="117">
        <v>27373.279999999999</v>
      </c>
      <c r="Z5913" s="888" t="s">
        <v>563</v>
      </c>
      <c r="AA5913" s="888">
        <v>4217166136</v>
      </c>
    </row>
    <row r="5914" spans="1:27" ht="247.5">
      <c r="A5914" s="475" t="s">
        <v>31635</v>
      </c>
      <c r="B5914" s="1167" t="s">
        <v>2838</v>
      </c>
      <c r="C5914" s="118">
        <v>4217015930</v>
      </c>
      <c r="D5914" s="118" t="s">
        <v>272</v>
      </c>
      <c r="E5914" s="1033" t="s">
        <v>23374</v>
      </c>
      <c r="F5914" s="1035">
        <v>42438</v>
      </c>
      <c r="G5914" s="1030">
        <v>42450</v>
      </c>
      <c r="H5914" s="755" t="s">
        <v>23375</v>
      </c>
      <c r="I5914" s="414" t="s">
        <v>13944</v>
      </c>
      <c r="J5914" s="118">
        <v>1</v>
      </c>
      <c r="K5914" s="118">
        <v>1</v>
      </c>
      <c r="L5914" s="118">
        <v>0</v>
      </c>
      <c r="M5914" s="117">
        <v>283379.09999999998</v>
      </c>
      <c r="N5914" s="117">
        <v>283379.09999999998</v>
      </c>
      <c r="O5914" s="117">
        <f t="shared" ref="O5914:O5933" si="226">M5914-N5914</f>
        <v>0</v>
      </c>
      <c r="P5914" s="117">
        <f t="shared" si="225"/>
        <v>0</v>
      </c>
      <c r="Q5914" s="1029" t="s">
        <v>13361</v>
      </c>
      <c r="R5914" s="730">
        <v>4217169850</v>
      </c>
      <c r="S5914" s="1032" t="s">
        <v>17236</v>
      </c>
      <c r="T5914" s="1030">
        <v>42461</v>
      </c>
      <c r="U5914" s="1030"/>
      <c r="V5914" s="274">
        <v>42472</v>
      </c>
      <c r="W5914" s="274">
        <v>42472</v>
      </c>
      <c r="X5914" s="880" t="s">
        <v>23376</v>
      </c>
      <c r="Y5914" s="117">
        <v>283379.09999999998</v>
      </c>
      <c r="Z5914" s="1029" t="s">
        <v>13361</v>
      </c>
      <c r="AA5914" s="730">
        <v>4217169850</v>
      </c>
    </row>
    <row r="5915" spans="1:27" ht="236.25">
      <c r="A5915" s="475" t="s">
        <v>31636</v>
      </c>
      <c r="B5915" s="1167" t="s">
        <v>2838</v>
      </c>
      <c r="C5915" s="118">
        <v>4217015930</v>
      </c>
      <c r="D5915" s="118" t="s">
        <v>272</v>
      </c>
      <c r="E5915" s="1033" t="s">
        <v>23377</v>
      </c>
      <c r="F5915" s="1035">
        <v>42440</v>
      </c>
      <c r="G5915" s="1030">
        <v>42451</v>
      </c>
      <c r="H5915" s="755" t="s">
        <v>23378</v>
      </c>
      <c r="I5915" s="888" t="s">
        <v>13944</v>
      </c>
      <c r="J5915" s="118">
        <v>1</v>
      </c>
      <c r="K5915" s="118">
        <v>1</v>
      </c>
      <c r="L5915" s="118">
        <v>0</v>
      </c>
      <c r="M5915" s="117">
        <v>584534.5</v>
      </c>
      <c r="N5915" s="117">
        <v>584534.5</v>
      </c>
      <c r="O5915" s="117">
        <f t="shared" si="226"/>
        <v>0</v>
      </c>
      <c r="P5915" s="117">
        <f t="shared" si="225"/>
        <v>0</v>
      </c>
      <c r="Q5915" s="1029" t="s">
        <v>13361</v>
      </c>
      <c r="R5915" s="730">
        <v>4217169850</v>
      </c>
      <c r="S5915" s="1032" t="s">
        <v>17236</v>
      </c>
      <c r="T5915" s="1030">
        <v>42460</v>
      </c>
      <c r="U5915" s="1030"/>
      <c r="V5915" s="274">
        <v>42471</v>
      </c>
      <c r="W5915" s="274">
        <v>42472</v>
      </c>
      <c r="X5915" s="880" t="s">
        <v>23379</v>
      </c>
      <c r="Y5915" s="117">
        <v>584534.5</v>
      </c>
      <c r="Z5915" s="1029" t="s">
        <v>13361</v>
      </c>
      <c r="AA5915" s="730">
        <v>4217169850</v>
      </c>
    </row>
    <row r="5916" spans="1:27" ht="247.5">
      <c r="A5916" s="475" t="s">
        <v>31637</v>
      </c>
      <c r="B5916" s="1167" t="s">
        <v>2838</v>
      </c>
      <c r="C5916" s="118">
        <v>4217015930</v>
      </c>
      <c r="D5916" s="118" t="s">
        <v>272</v>
      </c>
      <c r="E5916" s="1033" t="s">
        <v>23380</v>
      </c>
      <c r="F5916" s="1035">
        <v>42438</v>
      </c>
      <c r="G5916" s="1030">
        <v>42450</v>
      </c>
      <c r="H5916" s="755" t="s">
        <v>23381</v>
      </c>
      <c r="I5916" s="888" t="s">
        <v>13944</v>
      </c>
      <c r="J5916" s="118">
        <v>1</v>
      </c>
      <c r="K5916" s="118">
        <v>1</v>
      </c>
      <c r="L5916" s="118">
        <v>0</v>
      </c>
      <c r="M5916" s="117">
        <v>251116.5</v>
      </c>
      <c r="N5916" s="117">
        <v>251116.5</v>
      </c>
      <c r="O5916" s="117">
        <f t="shared" si="226"/>
        <v>0</v>
      </c>
      <c r="P5916" s="117">
        <f t="shared" si="225"/>
        <v>0</v>
      </c>
      <c r="Q5916" s="1029" t="s">
        <v>13361</v>
      </c>
      <c r="R5916" s="730">
        <v>4217169850</v>
      </c>
      <c r="S5916" s="1032" t="s">
        <v>17236</v>
      </c>
      <c r="T5916" s="1030">
        <v>42461</v>
      </c>
      <c r="U5916" s="1030"/>
      <c r="V5916" s="274">
        <v>42472</v>
      </c>
      <c r="W5916" s="274">
        <v>42472</v>
      </c>
      <c r="X5916" s="880" t="s">
        <v>23382</v>
      </c>
      <c r="Y5916" s="117">
        <v>251116.5</v>
      </c>
      <c r="Z5916" s="1029" t="s">
        <v>13361</v>
      </c>
      <c r="AA5916" s="730">
        <v>4217169850</v>
      </c>
    </row>
    <row r="5917" spans="1:27" ht="258.75">
      <c r="A5917" s="475" t="s">
        <v>31638</v>
      </c>
      <c r="B5917" s="1167" t="s">
        <v>2838</v>
      </c>
      <c r="C5917" s="118">
        <v>4217015930</v>
      </c>
      <c r="D5917" s="118" t="s">
        <v>272</v>
      </c>
      <c r="E5917" s="1033" t="s">
        <v>23383</v>
      </c>
      <c r="F5917" s="1035">
        <v>42438</v>
      </c>
      <c r="G5917" s="1030">
        <v>42450</v>
      </c>
      <c r="H5917" s="755" t="s">
        <v>23384</v>
      </c>
      <c r="I5917" s="888" t="s">
        <v>13944</v>
      </c>
      <c r="J5917" s="118">
        <v>1</v>
      </c>
      <c r="K5917" s="118">
        <v>1</v>
      </c>
      <c r="L5917" s="118">
        <v>0</v>
      </c>
      <c r="M5917" s="117">
        <v>180000</v>
      </c>
      <c r="N5917" s="117">
        <v>180000</v>
      </c>
      <c r="O5917" s="117">
        <f t="shared" si="226"/>
        <v>0</v>
      </c>
      <c r="P5917" s="117">
        <f t="shared" si="225"/>
        <v>0</v>
      </c>
      <c r="Q5917" s="1029" t="s">
        <v>13361</v>
      </c>
      <c r="R5917" s="730">
        <v>4217169850</v>
      </c>
      <c r="S5917" s="1032" t="s">
        <v>17236</v>
      </c>
      <c r="T5917" s="1030">
        <v>42461</v>
      </c>
      <c r="U5917" s="1030"/>
      <c r="V5917" s="274">
        <v>42472</v>
      </c>
      <c r="W5917" s="274">
        <v>42472</v>
      </c>
      <c r="X5917" s="880" t="s">
        <v>23385</v>
      </c>
      <c r="Y5917" s="117">
        <v>180000</v>
      </c>
      <c r="Z5917" s="1029" t="s">
        <v>13361</v>
      </c>
      <c r="AA5917" s="730">
        <v>4217169850</v>
      </c>
    </row>
    <row r="5918" spans="1:27" ht="236.25">
      <c r="A5918" s="475" t="s">
        <v>31639</v>
      </c>
      <c r="B5918" s="1167" t="s">
        <v>2838</v>
      </c>
      <c r="C5918" s="118">
        <v>4217015930</v>
      </c>
      <c r="D5918" s="118" t="s">
        <v>272</v>
      </c>
      <c r="E5918" s="1033" t="s">
        <v>23386</v>
      </c>
      <c r="F5918" s="1035">
        <v>42438</v>
      </c>
      <c r="G5918" s="1030">
        <v>42450</v>
      </c>
      <c r="H5918" s="755" t="s">
        <v>23387</v>
      </c>
      <c r="I5918" s="888" t="s">
        <v>13944</v>
      </c>
      <c r="J5918" s="118">
        <v>1</v>
      </c>
      <c r="K5918" s="118">
        <v>1</v>
      </c>
      <c r="L5918" s="118">
        <v>0</v>
      </c>
      <c r="M5918" s="117">
        <v>208565</v>
      </c>
      <c r="N5918" s="117">
        <v>183500</v>
      </c>
      <c r="O5918" s="117">
        <f t="shared" si="226"/>
        <v>25065</v>
      </c>
      <c r="P5918" s="117">
        <f t="shared" si="225"/>
        <v>12.017836166183205</v>
      </c>
      <c r="Q5918" s="1031" t="s">
        <v>23388</v>
      </c>
      <c r="R5918" s="414">
        <v>7724053916</v>
      </c>
      <c r="S5918" s="476" t="s">
        <v>23389</v>
      </c>
      <c r="T5918" s="1030">
        <v>42465</v>
      </c>
      <c r="U5918" s="1030"/>
      <c r="V5918" s="274">
        <v>42478</v>
      </c>
      <c r="W5918" s="274">
        <v>42479</v>
      </c>
      <c r="X5918" s="880" t="s">
        <v>23390</v>
      </c>
      <c r="Y5918" s="117">
        <v>183500</v>
      </c>
      <c r="Z5918" s="1031" t="s">
        <v>23388</v>
      </c>
      <c r="AA5918" s="414">
        <v>7724053916</v>
      </c>
    </row>
    <row r="5919" spans="1:27" ht="258.75">
      <c r="A5919" s="475" t="s">
        <v>31640</v>
      </c>
      <c r="B5919" s="1167" t="s">
        <v>2838</v>
      </c>
      <c r="C5919" s="118">
        <v>4217015930</v>
      </c>
      <c r="D5919" s="118" t="s">
        <v>272</v>
      </c>
      <c r="E5919" s="1033" t="s">
        <v>23391</v>
      </c>
      <c r="F5919" s="1035">
        <v>42486</v>
      </c>
      <c r="G5919" s="1030">
        <v>42496</v>
      </c>
      <c r="H5919" s="755" t="s">
        <v>23392</v>
      </c>
      <c r="I5919" s="888" t="s">
        <v>13381</v>
      </c>
      <c r="J5919" s="118">
        <v>1</v>
      </c>
      <c r="K5919" s="118">
        <v>1</v>
      </c>
      <c r="L5919" s="118">
        <v>0</v>
      </c>
      <c r="M5919" s="117">
        <v>286770</v>
      </c>
      <c r="N5919" s="117">
        <v>286770</v>
      </c>
      <c r="O5919" s="117">
        <f t="shared" si="226"/>
        <v>0</v>
      </c>
      <c r="P5919" s="117">
        <f t="shared" si="225"/>
        <v>0</v>
      </c>
      <c r="Q5919" s="888" t="s">
        <v>23393</v>
      </c>
      <c r="R5919" s="888">
        <v>6646015620</v>
      </c>
      <c r="S5919" s="117" t="s">
        <v>23394</v>
      </c>
      <c r="T5919" s="1030">
        <v>42508</v>
      </c>
      <c r="U5919" s="1030"/>
      <c r="V5919" s="274">
        <v>42520</v>
      </c>
      <c r="W5919" s="274">
        <v>42520</v>
      </c>
      <c r="X5919" s="880" t="s">
        <v>23395</v>
      </c>
      <c r="Y5919" s="117">
        <v>286770</v>
      </c>
      <c r="Z5919" s="888" t="s">
        <v>23393</v>
      </c>
      <c r="AA5919" s="888">
        <v>6646015620</v>
      </c>
    </row>
    <row r="5920" spans="1:27" ht="258.75">
      <c r="A5920" s="475" t="s">
        <v>31641</v>
      </c>
      <c r="B5920" s="1167" t="s">
        <v>2838</v>
      </c>
      <c r="C5920" s="118">
        <v>4217015930</v>
      </c>
      <c r="D5920" s="118" t="s">
        <v>272</v>
      </c>
      <c r="E5920" s="1033" t="s">
        <v>23391</v>
      </c>
      <c r="F5920" s="1035">
        <v>42486</v>
      </c>
      <c r="G5920" s="1030">
        <v>42496</v>
      </c>
      <c r="H5920" s="755" t="s">
        <v>23396</v>
      </c>
      <c r="I5920" s="888" t="s">
        <v>13381</v>
      </c>
      <c r="J5920" s="118">
        <v>1</v>
      </c>
      <c r="K5920" s="118">
        <v>1</v>
      </c>
      <c r="L5920" s="118">
        <v>0</v>
      </c>
      <c r="M5920" s="117">
        <v>1797220</v>
      </c>
      <c r="N5920" s="117">
        <v>1797220</v>
      </c>
      <c r="O5920" s="117">
        <f t="shared" si="226"/>
        <v>0</v>
      </c>
      <c r="P5920" s="117">
        <f t="shared" si="225"/>
        <v>0</v>
      </c>
      <c r="Q5920" s="888" t="s">
        <v>23393</v>
      </c>
      <c r="R5920" s="888">
        <v>6646015620</v>
      </c>
      <c r="S5920" s="117" t="s">
        <v>23394</v>
      </c>
      <c r="T5920" s="1030">
        <v>42509</v>
      </c>
      <c r="U5920" s="1030"/>
      <c r="V5920" s="274">
        <v>42520</v>
      </c>
      <c r="W5920" s="274">
        <v>42520</v>
      </c>
      <c r="X5920" s="880" t="s">
        <v>23397</v>
      </c>
      <c r="Y5920" s="117">
        <v>1797220</v>
      </c>
      <c r="Z5920" s="888" t="s">
        <v>23393</v>
      </c>
      <c r="AA5920" s="888">
        <v>6646015620</v>
      </c>
    </row>
    <row r="5921" spans="1:27" ht="236.25">
      <c r="A5921" s="475" t="s">
        <v>31642</v>
      </c>
      <c r="B5921" s="1167" t="s">
        <v>2838</v>
      </c>
      <c r="C5921" s="118">
        <v>4217015930</v>
      </c>
      <c r="D5921" s="118" t="s">
        <v>261</v>
      </c>
      <c r="E5921" s="1033" t="s">
        <v>23398</v>
      </c>
      <c r="F5921" s="1035">
        <v>42486</v>
      </c>
      <c r="G5921" s="1030">
        <v>42496</v>
      </c>
      <c r="H5921" s="755" t="s">
        <v>23399</v>
      </c>
      <c r="I5921" s="888" t="s">
        <v>14340</v>
      </c>
      <c r="J5921" s="118">
        <v>5</v>
      </c>
      <c r="K5921" s="118">
        <v>3</v>
      </c>
      <c r="L5921" s="118">
        <v>2</v>
      </c>
      <c r="M5921" s="117">
        <v>482900</v>
      </c>
      <c r="N5921" s="117">
        <v>311470.5</v>
      </c>
      <c r="O5921" s="117">
        <f t="shared" si="226"/>
        <v>171429.5</v>
      </c>
      <c r="P5921" s="117">
        <f t="shared" si="225"/>
        <v>35.5</v>
      </c>
      <c r="Q5921" s="1029" t="s">
        <v>16799</v>
      </c>
      <c r="R5921" s="730">
        <v>7726311464</v>
      </c>
      <c r="S5921" s="1032" t="s">
        <v>17531</v>
      </c>
      <c r="T5921" s="1030">
        <v>42516</v>
      </c>
      <c r="U5921" s="1030"/>
      <c r="V5921" s="274">
        <v>42527</v>
      </c>
      <c r="W5921" s="274">
        <v>42527</v>
      </c>
      <c r="X5921" s="880" t="s">
        <v>23400</v>
      </c>
      <c r="Y5921" s="117">
        <v>311470.5</v>
      </c>
      <c r="Z5921" s="1029" t="s">
        <v>16799</v>
      </c>
      <c r="AA5921" s="730">
        <v>7726311464</v>
      </c>
    </row>
    <row r="5922" spans="1:27" ht="258.75">
      <c r="A5922" s="475" t="s">
        <v>31643</v>
      </c>
      <c r="B5922" s="1167" t="s">
        <v>2838</v>
      </c>
      <c r="C5922" s="118">
        <v>4217015930</v>
      </c>
      <c r="D5922" s="118" t="s">
        <v>261</v>
      </c>
      <c r="E5922" s="1033" t="s">
        <v>23401</v>
      </c>
      <c r="F5922" s="1035">
        <v>42486</v>
      </c>
      <c r="G5922" s="1030">
        <v>42496</v>
      </c>
      <c r="H5922" s="755" t="s">
        <v>23402</v>
      </c>
      <c r="I5922" s="888" t="s">
        <v>14744</v>
      </c>
      <c r="J5922" s="118">
        <v>2</v>
      </c>
      <c r="K5922" s="118">
        <v>2</v>
      </c>
      <c r="L5922" s="118">
        <v>0</v>
      </c>
      <c r="M5922" s="117">
        <v>2181557</v>
      </c>
      <c r="N5922" s="117">
        <v>1897954.46</v>
      </c>
      <c r="O5922" s="117">
        <f t="shared" si="226"/>
        <v>283602.54000000004</v>
      </c>
      <c r="P5922" s="117">
        <f t="shared" si="225"/>
        <v>13.000005959046682</v>
      </c>
      <c r="Q5922" s="1029" t="s">
        <v>13361</v>
      </c>
      <c r="R5922" s="730">
        <v>4217169850</v>
      </c>
      <c r="S5922" s="1032" t="s">
        <v>17236</v>
      </c>
      <c r="T5922" s="1030">
        <v>42515</v>
      </c>
      <c r="U5922" s="1030"/>
      <c r="V5922" s="274">
        <v>42527</v>
      </c>
      <c r="W5922" s="274">
        <v>42527</v>
      </c>
      <c r="X5922" s="880" t="s">
        <v>23403</v>
      </c>
      <c r="Y5922" s="117">
        <v>1897954.46</v>
      </c>
      <c r="Z5922" s="1029" t="s">
        <v>13361</v>
      </c>
      <c r="AA5922" s="730">
        <v>4217169850</v>
      </c>
    </row>
    <row r="5923" spans="1:27" ht="236.25">
      <c r="A5923" s="475" t="s">
        <v>31644</v>
      </c>
      <c r="B5923" s="1167" t="s">
        <v>2838</v>
      </c>
      <c r="C5923" s="118">
        <v>4217015930</v>
      </c>
      <c r="D5923" s="118" t="s">
        <v>261</v>
      </c>
      <c r="E5923" s="1033" t="s">
        <v>23404</v>
      </c>
      <c r="F5923" s="1035">
        <v>42486</v>
      </c>
      <c r="G5923" s="1030">
        <v>42496</v>
      </c>
      <c r="H5923" s="755" t="s">
        <v>23405</v>
      </c>
      <c r="I5923" s="888" t="s">
        <v>13381</v>
      </c>
      <c r="J5923" s="118">
        <v>3</v>
      </c>
      <c r="K5923" s="118">
        <v>3</v>
      </c>
      <c r="L5923" s="118">
        <v>0</v>
      </c>
      <c r="M5923" s="117">
        <v>77435.399999999994</v>
      </c>
      <c r="N5923" s="117">
        <v>75499.5</v>
      </c>
      <c r="O5923" s="117">
        <f t="shared" si="226"/>
        <v>1935.8999999999942</v>
      </c>
      <c r="P5923" s="117">
        <f t="shared" si="225"/>
        <v>2.5000193709853558</v>
      </c>
      <c r="Q5923" s="414" t="s">
        <v>23406</v>
      </c>
      <c r="R5923" s="414">
        <v>4205121934</v>
      </c>
      <c r="S5923" s="414" t="s">
        <v>23316</v>
      </c>
      <c r="T5923" s="1030">
        <v>42515</v>
      </c>
      <c r="U5923" s="1030"/>
      <c r="V5923" s="274">
        <v>42527</v>
      </c>
      <c r="W5923" s="274">
        <v>42527</v>
      </c>
      <c r="X5923" s="880" t="s">
        <v>23407</v>
      </c>
      <c r="Y5923" s="117">
        <v>75499.5</v>
      </c>
      <c r="Z5923" s="414" t="s">
        <v>23406</v>
      </c>
      <c r="AA5923" s="414">
        <v>4205121934</v>
      </c>
    </row>
    <row r="5924" spans="1:27" ht="258.75">
      <c r="A5924" s="475" t="s">
        <v>31645</v>
      </c>
      <c r="B5924" s="1167" t="s">
        <v>2838</v>
      </c>
      <c r="C5924" s="118">
        <v>4217015930</v>
      </c>
      <c r="D5924" s="118" t="s">
        <v>261</v>
      </c>
      <c r="E5924" s="1033" t="s">
        <v>23408</v>
      </c>
      <c r="F5924" s="1035">
        <v>42486</v>
      </c>
      <c r="G5924" s="1030">
        <v>42496</v>
      </c>
      <c r="H5924" s="755" t="s">
        <v>23409</v>
      </c>
      <c r="I5924" s="888" t="s">
        <v>13381</v>
      </c>
      <c r="J5924" s="118">
        <v>2</v>
      </c>
      <c r="K5924" s="118">
        <v>2</v>
      </c>
      <c r="L5924" s="118">
        <v>0</v>
      </c>
      <c r="M5924" s="117">
        <v>895030</v>
      </c>
      <c r="N5924" s="117">
        <v>881604.55</v>
      </c>
      <c r="O5924" s="117">
        <f t="shared" si="226"/>
        <v>13425.449999999953</v>
      </c>
      <c r="P5924" s="117">
        <f t="shared" si="225"/>
        <v>1.4999999999999949</v>
      </c>
      <c r="Q5924" s="888" t="s">
        <v>23393</v>
      </c>
      <c r="R5924" s="888">
        <v>6646015620</v>
      </c>
      <c r="S5924" s="117" t="s">
        <v>23394</v>
      </c>
      <c r="T5924" s="1030">
        <v>42521</v>
      </c>
      <c r="U5924" s="1030"/>
      <c r="V5924" s="274">
        <v>42535</v>
      </c>
      <c r="W5924" s="274">
        <v>42535</v>
      </c>
      <c r="X5924" s="880" t="s">
        <v>23410</v>
      </c>
      <c r="Y5924" s="117">
        <v>881604.55</v>
      </c>
      <c r="Z5924" s="888" t="s">
        <v>23393</v>
      </c>
      <c r="AA5924" s="888">
        <v>6646015620</v>
      </c>
    </row>
    <row r="5925" spans="1:27" ht="247.5">
      <c r="A5925" s="475" t="s">
        <v>31646</v>
      </c>
      <c r="B5925" s="1167" t="s">
        <v>2838</v>
      </c>
      <c r="C5925" s="118">
        <v>4217015930</v>
      </c>
      <c r="D5925" s="118" t="s">
        <v>261</v>
      </c>
      <c r="E5925" s="1033" t="s">
        <v>23411</v>
      </c>
      <c r="F5925" s="1035">
        <v>42486</v>
      </c>
      <c r="G5925" s="1030">
        <v>42496</v>
      </c>
      <c r="H5925" s="755" t="s">
        <v>23412</v>
      </c>
      <c r="I5925" s="888" t="s">
        <v>13381</v>
      </c>
      <c r="J5925" s="118">
        <v>5</v>
      </c>
      <c r="K5925" s="118">
        <v>5</v>
      </c>
      <c r="L5925" s="118">
        <v>0</v>
      </c>
      <c r="M5925" s="117">
        <v>125961</v>
      </c>
      <c r="N5925" s="117">
        <v>125908.44</v>
      </c>
      <c r="O5925" s="117">
        <f t="shared" si="226"/>
        <v>52.559999999997672</v>
      </c>
      <c r="P5925" s="117">
        <f t="shared" si="225"/>
        <v>4.1727201276583761E-2</v>
      </c>
      <c r="Q5925" s="414" t="s">
        <v>23413</v>
      </c>
      <c r="R5925" s="414">
        <v>7736652008</v>
      </c>
      <c r="S5925" s="414" t="s">
        <v>23414</v>
      </c>
      <c r="T5925" s="1030">
        <v>42522</v>
      </c>
      <c r="U5925" s="1030"/>
      <c r="V5925" s="274">
        <v>42537</v>
      </c>
      <c r="W5925" s="274">
        <v>42537</v>
      </c>
      <c r="X5925" s="880" t="s">
        <v>23415</v>
      </c>
      <c r="Y5925" s="117">
        <v>125908.44</v>
      </c>
      <c r="Z5925" s="414" t="s">
        <v>23413</v>
      </c>
      <c r="AA5925" s="414">
        <v>7736652008</v>
      </c>
    </row>
    <row r="5926" spans="1:27" ht="247.5">
      <c r="A5926" s="475" t="s">
        <v>31647</v>
      </c>
      <c r="B5926" s="1167" t="s">
        <v>2838</v>
      </c>
      <c r="C5926" s="118">
        <v>4217015930</v>
      </c>
      <c r="D5926" s="118" t="s">
        <v>261</v>
      </c>
      <c r="E5926" s="1033" t="s">
        <v>23416</v>
      </c>
      <c r="F5926" s="1035">
        <v>42486</v>
      </c>
      <c r="G5926" s="1030">
        <v>42496</v>
      </c>
      <c r="H5926" s="755" t="s">
        <v>23417</v>
      </c>
      <c r="I5926" s="888" t="s">
        <v>13381</v>
      </c>
      <c r="J5926" s="118">
        <v>3</v>
      </c>
      <c r="K5926" s="118">
        <v>3</v>
      </c>
      <c r="L5926" s="118">
        <v>0</v>
      </c>
      <c r="M5926" s="117">
        <v>996499</v>
      </c>
      <c r="N5926" s="117">
        <v>961618.5</v>
      </c>
      <c r="O5926" s="117">
        <f t="shared" si="226"/>
        <v>34880.5</v>
      </c>
      <c r="P5926" s="117">
        <f t="shared" si="225"/>
        <v>3.5003045662865695</v>
      </c>
      <c r="Q5926" s="414" t="s">
        <v>23406</v>
      </c>
      <c r="R5926" s="414">
        <v>4205121934</v>
      </c>
      <c r="S5926" s="414" t="s">
        <v>23316</v>
      </c>
      <c r="T5926" s="1030">
        <v>42523</v>
      </c>
      <c r="U5926" s="1030"/>
      <c r="V5926" s="274">
        <v>42535</v>
      </c>
      <c r="W5926" s="274">
        <v>42541</v>
      </c>
      <c r="X5926" s="880" t="s">
        <v>23418</v>
      </c>
      <c r="Y5926" s="117">
        <v>961618.5</v>
      </c>
      <c r="Z5926" s="414" t="s">
        <v>23406</v>
      </c>
      <c r="AA5926" s="414">
        <v>4205121934</v>
      </c>
    </row>
    <row r="5927" spans="1:27" ht="270">
      <c r="A5927" s="475" t="s">
        <v>31648</v>
      </c>
      <c r="B5927" s="1167" t="s">
        <v>2838</v>
      </c>
      <c r="C5927" s="118">
        <v>4217015930</v>
      </c>
      <c r="D5927" s="118" t="s">
        <v>272</v>
      </c>
      <c r="E5927" s="1033" t="s">
        <v>23419</v>
      </c>
      <c r="F5927" s="1035">
        <v>42502</v>
      </c>
      <c r="G5927" s="1030">
        <v>42508</v>
      </c>
      <c r="H5927" s="755" t="s">
        <v>23420</v>
      </c>
      <c r="I5927" s="888" t="s">
        <v>23307</v>
      </c>
      <c r="J5927" s="118">
        <v>1</v>
      </c>
      <c r="K5927" s="118">
        <v>1</v>
      </c>
      <c r="L5927" s="118">
        <v>0</v>
      </c>
      <c r="M5927" s="117">
        <v>3300000</v>
      </c>
      <c r="N5927" s="117">
        <v>3300000</v>
      </c>
      <c r="O5927" s="117">
        <f t="shared" si="226"/>
        <v>0</v>
      </c>
      <c r="P5927" s="117">
        <f t="shared" si="225"/>
        <v>0</v>
      </c>
      <c r="Q5927" s="1029" t="s">
        <v>13361</v>
      </c>
      <c r="R5927" s="730">
        <v>4217169850</v>
      </c>
      <c r="S5927" s="1032" t="s">
        <v>17236</v>
      </c>
      <c r="T5927" s="1030">
        <v>42528</v>
      </c>
      <c r="U5927" s="1030"/>
      <c r="V5927" s="274">
        <v>42541</v>
      </c>
      <c r="W5927" s="274">
        <v>42541</v>
      </c>
      <c r="X5927" s="880" t="s">
        <v>23421</v>
      </c>
      <c r="Y5927" s="117">
        <v>3300000</v>
      </c>
      <c r="Z5927" s="1029" t="s">
        <v>13361</v>
      </c>
      <c r="AA5927" s="730">
        <v>4217169850</v>
      </c>
    </row>
    <row r="5928" spans="1:27" ht="247.5">
      <c r="A5928" s="475" t="s">
        <v>31649</v>
      </c>
      <c r="B5928" s="1167" t="s">
        <v>2838</v>
      </c>
      <c r="C5928" s="118">
        <v>4217015930</v>
      </c>
      <c r="D5928" s="118" t="s">
        <v>272</v>
      </c>
      <c r="E5928" s="476" t="s">
        <v>23422</v>
      </c>
      <c r="F5928" s="1035">
        <v>42381</v>
      </c>
      <c r="G5928" s="1030">
        <v>42538</v>
      </c>
      <c r="H5928" s="755" t="s">
        <v>23423</v>
      </c>
      <c r="I5928" s="888" t="s">
        <v>15663</v>
      </c>
      <c r="J5928" s="118">
        <v>1</v>
      </c>
      <c r="K5928" s="118">
        <v>1</v>
      </c>
      <c r="L5928" s="118">
        <v>0</v>
      </c>
      <c r="M5928" s="117">
        <v>47025</v>
      </c>
      <c r="N5928" s="117">
        <v>45000</v>
      </c>
      <c r="O5928" s="117">
        <f t="shared" si="226"/>
        <v>2025</v>
      </c>
      <c r="P5928" s="117">
        <f t="shared" si="225"/>
        <v>4.3062200956937797</v>
      </c>
      <c r="Q5928" s="1037" t="s">
        <v>23424</v>
      </c>
      <c r="R5928" s="415">
        <v>7724922443</v>
      </c>
      <c r="S5928" s="1038" t="s">
        <v>23425</v>
      </c>
      <c r="T5928" s="1030">
        <v>42552</v>
      </c>
      <c r="U5928" s="1030"/>
      <c r="V5928" s="274">
        <v>42563</v>
      </c>
      <c r="W5928" s="274">
        <v>42565</v>
      </c>
      <c r="X5928" s="880" t="s">
        <v>23426</v>
      </c>
      <c r="Y5928" s="117">
        <v>45000</v>
      </c>
      <c r="Z5928" s="1037" t="s">
        <v>23424</v>
      </c>
      <c r="AA5928" s="415">
        <v>7724922443</v>
      </c>
    </row>
    <row r="5929" spans="1:27" ht="270">
      <c r="A5929" s="475" t="s">
        <v>31650</v>
      </c>
      <c r="B5929" s="1167" t="s">
        <v>2838</v>
      </c>
      <c r="C5929" s="118">
        <v>4217015930</v>
      </c>
      <c r="D5929" s="118" t="s">
        <v>261</v>
      </c>
      <c r="E5929" s="476" t="s">
        <v>23427</v>
      </c>
      <c r="F5929" s="1035">
        <v>42381</v>
      </c>
      <c r="G5929" s="1030">
        <v>42536</v>
      </c>
      <c r="H5929" s="755" t="s">
        <v>23428</v>
      </c>
      <c r="I5929" s="888" t="s">
        <v>15663</v>
      </c>
      <c r="J5929" s="118">
        <v>2</v>
      </c>
      <c r="K5929" s="118">
        <v>2</v>
      </c>
      <c r="L5929" s="118">
        <v>0</v>
      </c>
      <c r="M5929" s="117">
        <v>18700</v>
      </c>
      <c r="N5929" s="117">
        <v>10845.5</v>
      </c>
      <c r="O5929" s="117">
        <f t="shared" si="226"/>
        <v>7854.5</v>
      </c>
      <c r="P5929" s="117">
        <f t="shared" si="225"/>
        <v>42.002673796791441</v>
      </c>
      <c r="Q5929" s="476" t="s">
        <v>23429</v>
      </c>
      <c r="R5929" s="414">
        <v>5452000020</v>
      </c>
      <c r="S5929" s="476" t="s">
        <v>23430</v>
      </c>
      <c r="T5929" s="1030">
        <v>42548</v>
      </c>
      <c r="U5929" s="1030"/>
      <c r="V5929" s="274">
        <v>42563</v>
      </c>
      <c r="W5929" s="274">
        <v>42565</v>
      </c>
      <c r="X5929" s="880" t="s">
        <v>23421</v>
      </c>
      <c r="Y5929" s="117">
        <v>10845.5</v>
      </c>
      <c r="Z5929" s="476" t="s">
        <v>23429</v>
      </c>
      <c r="AA5929" s="414">
        <v>5452000020</v>
      </c>
    </row>
    <row r="5930" spans="1:27" ht="236.25">
      <c r="A5930" s="475" t="s">
        <v>31651</v>
      </c>
      <c r="B5930" s="1167" t="s">
        <v>2838</v>
      </c>
      <c r="C5930" s="118">
        <v>4217015930</v>
      </c>
      <c r="D5930" s="118" t="s">
        <v>272</v>
      </c>
      <c r="E5930" s="1033" t="s">
        <v>23326</v>
      </c>
      <c r="F5930" s="1035">
        <v>42381</v>
      </c>
      <c r="G5930" s="1030">
        <v>42610</v>
      </c>
      <c r="H5930" s="755" t="s">
        <v>23431</v>
      </c>
      <c r="I5930" s="888" t="s">
        <v>13944</v>
      </c>
      <c r="J5930" s="118">
        <v>1</v>
      </c>
      <c r="K5930" s="118">
        <v>1</v>
      </c>
      <c r="L5930" s="118">
        <v>0</v>
      </c>
      <c r="M5930" s="117">
        <v>141689.54999999999</v>
      </c>
      <c r="N5930" s="117">
        <v>141689.54999999999</v>
      </c>
      <c r="O5930" s="117">
        <f t="shared" si="226"/>
        <v>0</v>
      </c>
      <c r="P5930" s="117">
        <f t="shared" si="225"/>
        <v>0</v>
      </c>
      <c r="Q5930" s="476" t="s">
        <v>23432</v>
      </c>
      <c r="R5930" s="414">
        <v>4205187212</v>
      </c>
      <c r="S5930" s="476" t="s">
        <v>23316</v>
      </c>
      <c r="T5930" s="1030">
        <v>42615</v>
      </c>
      <c r="U5930" s="1030"/>
      <c r="V5930" s="274">
        <v>42626</v>
      </c>
      <c r="W5930" s="274">
        <v>42642</v>
      </c>
      <c r="X5930" s="880" t="s">
        <v>23433</v>
      </c>
      <c r="Y5930" s="117">
        <v>141689.54999999999</v>
      </c>
      <c r="Z5930" s="476" t="s">
        <v>23432</v>
      </c>
      <c r="AA5930" s="414">
        <v>4205187212</v>
      </c>
    </row>
    <row r="5931" spans="1:27" ht="258.75">
      <c r="A5931" s="475" t="s">
        <v>31652</v>
      </c>
      <c r="B5931" s="1167" t="s">
        <v>2838</v>
      </c>
      <c r="C5931" s="118">
        <v>4217015930</v>
      </c>
      <c r="D5931" s="118" t="s">
        <v>272</v>
      </c>
      <c r="E5931" s="1033" t="s">
        <v>23383</v>
      </c>
      <c r="F5931" s="1035">
        <v>42381</v>
      </c>
      <c r="G5931" s="1030">
        <v>42598</v>
      </c>
      <c r="H5931" s="755" t="s">
        <v>23434</v>
      </c>
      <c r="I5931" s="888" t="s">
        <v>13944</v>
      </c>
      <c r="J5931" s="118">
        <v>1</v>
      </c>
      <c r="K5931" s="118">
        <v>1</v>
      </c>
      <c r="L5931" s="118">
        <v>0</v>
      </c>
      <c r="M5931" s="117">
        <v>43200</v>
      </c>
      <c r="N5931" s="117">
        <v>43200</v>
      </c>
      <c r="O5931" s="117">
        <f t="shared" si="226"/>
        <v>0</v>
      </c>
      <c r="P5931" s="117">
        <f t="shared" si="225"/>
        <v>0</v>
      </c>
      <c r="Q5931" s="476" t="s">
        <v>23432</v>
      </c>
      <c r="R5931" s="414">
        <v>4205187212</v>
      </c>
      <c r="S5931" s="476" t="s">
        <v>23316</v>
      </c>
      <c r="T5931" s="1030">
        <v>42611</v>
      </c>
      <c r="U5931" s="1030"/>
      <c r="V5931" s="274">
        <v>42622</v>
      </c>
      <c r="W5931" s="274">
        <v>42642</v>
      </c>
      <c r="X5931" s="880" t="s">
        <v>23435</v>
      </c>
      <c r="Y5931" s="117">
        <v>43200</v>
      </c>
      <c r="Z5931" s="476" t="s">
        <v>23432</v>
      </c>
      <c r="AA5931" s="414">
        <v>4205187212</v>
      </c>
    </row>
    <row r="5932" spans="1:27" ht="247.5">
      <c r="A5932" s="475" t="s">
        <v>31653</v>
      </c>
      <c r="B5932" s="1167" t="s">
        <v>2838</v>
      </c>
      <c r="C5932" s="118">
        <v>4217015930</v>
      </c>
      <c r="D5932" s="118" t="s">
        <v>272</v>
      </c>
      <c r="E5932" s="1033" t="s">
        <v>23380</v>
      </c>
      <c r="F5932" s="1035">
        <v>42381</v>
      </c>
      <c r="G5932" s="1030">
        <v>42612</v>
      </c>
      <c r="H5932" s="755" t="s">
        <v>23436</v>
      </c>
      <c r="I5932" s="888" t="s">
        <v>13944</v>
      </c>
      <c r="J5932" s="118">
        <v>1</v>
      </c>
      <c r="K5932" s="118">
        <v>1</v>
      </c>
      <c r="L5932" s="118">
        <v>0</v>
      </c>
      <c r="M5932" s="117">
        <v>194823</v>
      </c>
      <c r="N5932" s="117">
        <v>194823</v>
      </c>
      <c r="O5932" s="117">
        <f t="shared" si="226"/>
        <v>0</v>
      </c>
      <c r="P5932" s="117">
        <f t="shared" si="225"/>
        <v>0</v>
      </c>
      <c r="Q5932" s="476" t="s">
        <v>23432</v>
      </c>
      <c r="R5932" s="414">
        <v>4205187212</v>
      </c>
      <c r="S5932" s="476" t="s">
        <v>23316</v>
      </c>
      <c r="T5932" s="1030">
        <v>42625</v>
      </c>
      <c r="U5932" s="1030"/>
      <c r="V5932" s="274">
        <v>42636</v>
      </c>
      <c r="W5932" s="274">
        <v>42642</v>
      </c>
      <c r="X5932" s="880" t="s">
        <v>23437</v>
      </c>
      <c r="Y5932" s="117">
        <v>194823</v>
      </c>
      <c r="Z5932" s="476" t="s">
        <v>23432</v>
      </c>
      <c r="AA5932" s="414">
        <v>4205187212</v>
      </c>
    </row>
    <row r="5933" spans="1:27" ht="236.25">
      <c r="A5933" s="475" t="s">
        <v>31654</v>
      </c>
      <c r="B5933" s="1167" t="s">
        <v>2838</v>
      </c>
      <c r="C5933" s="118">
        <v>4217015930</v>
      </c>
      <c r="D5933" s="118" t="s">
        <v>272</v>
      </c>
      <c r="E5933" s="1033" t="s">
        <v>23377</v>
      </c>
      <c r="F5933" s="1035">
        <v>42381</v>
      </c>
      <c r="G5933" s="1030">
        <v>42605</v>
      </c>
      <c r="H5933" s="755" t="s">
        <v>23438</v>
      </c>
      <c r="I5933" s="888" t="s">
        <v>13944</v>
      </c>
      <c r="J5933" s="118">
        <v>1</v>
      </c>
      <c r="K5933" s="118">
        <v>1</v>
      </c>
      <c r="L5933" s="118">
        <v>0</v>
      </c>
      <c r="M5933" s="117">
        <v>301942.7</v>
      </c>
      <c r="N5933" s="117">
        <v>301942.7</v>
      </c>
      <c r="O5933" s="117">
        <f t="shared" si="226"/>
        <v>0</v>
      </c>
      <c r="P5933" s="117">
        <f t="shared" si="225"/>
        <v>0</v>
      </c>
      <c r="Q5933" s="476" t="s">
        <v>23432</v>
      </c>
      <c r="R5933" s="414">
        <v>4205187212</v>
      </c>
      <c r="S5933" s="476" t="s">
        <v>23316</v>
      </c>
      <c r="T5933" s="1030">
        <v>42619</v>
      </c>
      <c r="U5933" s="1030"/>
      <c r="V5933" s="274">
        <v>42632</v>
      </c>
      <c r="W5933" s="274">
        <v>42642</v>
      </c>
      <c r="X5933" s="880" t="s">
        <v>23439</v>
      </c>
      <c r="Y5933" s="117">
        <v>301942.7</v>
      </c>
      <c r="Z5933" s="476" t="s">
        <v>23432</v>
      </c>
      <c r="AA5933" s="414">
        <v>4205187212</v>
      </c>
    </row>
    <row r="5934" spans="1:27" ht="247.5">
      <c r="A5934" s="475" t="s">
        <v>31655</v>
      </c>
      <c r="B5934" s="1167" t="s">
        <v>2838</v>
      </c>
      <c r="C5934" s="509" t="s">
        <v>16943</v>
      </c>
      <c r="D5934" s="118" t="s">
        <v>272</v>
      </c>
      <c r="E5934" s="438" t="s">
        <v>23440</v>
      </c>
      <c r="F5934" s="438" t="s">
        <v>21146</v>
      </c>
      <c r="G5934" s="439">
        <v>42654</v>
      </c>
      <c r="H5934" s="438" t="s">
        <v>23441</v>
      </c>
      <c r="I5934" s="438" t="s">
        <v>21910</v>
      </c>
      <c r="J5934" s="824">
        <v>1</v>
      </c>
      <c r="K5934" s="824">
        <v>1</v>
      </c>
      <c r="L5934" s="824">
        <v>0</v>
      </c>
      <c r="M5934" s="1006">
        <v>50820</v>
      </c>
      <c r="N5934" s="1006">
        <v>50820</v>
      </c>
      <c r="O5934" s="1006">
        <v>0</v>
      </c>
      <c r="P5934" s="1007">
        <v>0</v>
      </c>
      <c r="Q5934" s="438" t="s">
        <v>23442</v>
      </c>
      <c r="R5934" s="438" t="s">
        <v>23443</v>
      </c>
      <c r="S5934" s="438" t="s">
        <v>23444</v>
      </c>
      <c r="T5934" s="439">
        <v>42663.680864664348</v>
      </c>
      <c r="U5934" s="438"/>
      <c r="V5934" s="510">
        <v>42674</v>
      </c>
      <c r="W5934" s="510">
        <v>42675.415972222218</v>
      </c>
      <c r="X5934" s="438" t="s">
        <v>23445</v>
      </c>
      <c r="Y5934" s="326">
        <v>42180.6</v>
      </c>
      <c r="Z5934" s="438" t="s">
        <v>23446</v>
      </c>
      <c r="AA5934" s="443" t="s">
        <v>23443</v>
      </c>
    </row>
    <row r="5935" spans="1:27" ht="247.5">
      <c r="A5935" s="475" t="s">
        <v>31656</v>
      </c>
      <c r="B5935" s="1167" t="s">
        <v>2838</v>
      </c>
      <c r="C5935" s="509" t="s">
        <v>16943</v>
      </c>
      <c r="D5935" s="118" t="s">
        <v>272</v>
      </c>
      <c r="E5935" s="438" t="s">
        <v>23447</v>
      </c>
      <c r="F5935" s="438" t="s">
        <v>21146</v>
      </c>
      <c r="G5935" s="439">
        <v>42654</v>
      </c>
      <c r="H5935" s="438" t="s">
        <v>23448</v>
      </c>
      <c r="I5935" s="438" t="s">
        <v>21918</v>
      </c>
      <c r="J5935" s="824">
        <v>1</v>
      </c>
      <c r="K5935" s="824">
        <v>1</v>
      </c>
      <c r="L5935" s="824">
        <v>0</v>
      </c>
      <c r="M5935" s="1006">
        <v>24975.57</v>
      </c>
      <c r="N5935" s="1006">
        <v>24975.57</v>
      </c>
      <c r="O5935" s="1006">
        <v>0</v>
      </c>
      <c r="P5935" s="1007">
        <v>0</v>
      </c>
      <c r="Q5935" s="438" t="s">
        <v>23449</v>
      </c>
      <c r="R5935" s="438" t="s">
        <v>23450</v>
      </c>
      <c r="S5935" s="438" t="s">
        <v>23451</v>
      </c>
      <c r="T5935" s="439">
        <v>42663.702694756939</v>
      </c>
      <c r="U5935" s="438"/>
      <c r="V5935" s="510">
        <v>42676</v>
      </c>
      <c r="W5935" s="510">
        <v>42676.097222222219</v>
      </c>
      <c r="X5935" s="438" t="s">
        <v>23452</v>
      </c>
      <c r="Y5935" s="326">
        <v>19898.25</v>
      </c>
      <c r="Z5935" s="438" t="s">
        <v>23453</v>
      </c>
      <c r="AA5935" s="443" t="s">
        <v>23450</v>
      </c>
    </row>
    <row r="5936" spans="1:27" ht="236.25">
      <c r="A5936" s="475" t="s">
        <v>31657</v>
      </c>
      <c r="B5936" s="1167" t="s">
        <v>2838</v>
      </c>
      <c r="C5936" s="509" t="s">
        <v>16943</v>
      </c>
      <c r="D5936" s="118" t="s">
        <v>272</v>
      </c>
      <c r="E5936" s="438" t="s">
        <v>23454</v>
      </c>
      <c r="F5936" s="438" t="s">
        <v>21146</v>
      </c>
      <c r="G5936" s="439">
        <v>42654</v>
      </c>
      <c r="H5936" s="438" t="s">
        <v>23455</v>
      </c>
      <c r="I5936" s="438" t="s">
        <v>22878</v>
      </c>
      <c r="J5936" s="824">
        <v>1</v>
      </c>
      <c r="K5936" s="824">
        <v>1</v>
      </c>
      <c r="L5936" s="824">
        <v>0</v>
      </c>
      <c r="M5936" s="1006">
        <v>57665.7</v>
      </c>
      <c r="N5936" s="1006">
        <v>57665.7</v>
      </c>
      <c r="O5936" s="1006">
        <v>0</v>
      </c>
      <c r="P5936" s="1007">
        <v>0</v>
      </c>
      <c r="Q5936" s="438" t="s">
        <v>23442</v>
      </c>
      <c r="R5936" s="438" t="s">
        <v>23443</v>
      </c>
      <c r="S5936" s="438" t="s">
        <v>23444</v>
      </c>
      <c r="T5936" s="439">
        <v>42664.543219444444</v>
      </c>
      <c r="U5936" s="438"/>
      <c r="V5936" s="510">
        <v>42677</v>
      </c>
      <c r="W5936" s="510">
        <v>42677.339583333334</v>
      </c>
      <c r="X5936" s="438" t="s">
        <v>23456</v>
      </c>
      <c r="Y5936" s="326">
        <v>57627.24</v>
      </c>
      <c r="Z5936" s="438" t="s">
        <v>23446</v>
      </c>
      <c r="AA5936" s="443" t="s">
        <v>23443</v>
      </c>
    </row>
    <row r="5937" spans="1:27" ht="258.75">
      <c r="A5937" s="475" t="s">
        <v>31658</v>
      </c>
      <c r="B5937" s="1167" t="s">
        <v>2838</v>
      </c>
      <c r="C5937" s="509" t="s">
        <v>16943</v>
      </c>
      <c r="D5937" s="118" t="s">
        <v>272</v>
      </c>
      <c r="E5937" s="438" t="s">
        <v>23457</v>
      </c>
      <c r="F5937" s="438" t="s">
        <v>21146</v>
      </c>
      <c r="G5937" s="439">
        <v>42654</v>
      </c>
      <c r="H5937" s="438" t="s">
        <v>23458</v>
      </c>
      <c r="I5937" s="438" t="s">
        <v>18095</v>
      </c>
      <c r="J5937" s="824">
        <v>1</v>
      </c>
      <c r="K5937" s="824">
        <v>1</v>
      </c>
      <c r="L5937" s="824">
        <v>0</v>
      </c>
      <c r="M5937" s="1006">
        <v>206739</v>
      </c>
      <c r="N5937" s="1006">
        <v>206739</v>
      </c>
      <c r="O5937" s="1006">
        <v>0</v>
      </c>
      <c r="P5937" s="1007">
        <v>0</v>
      </c>
      <c r="Q5937" s="438" t="s">
        <v>23442</v>
      </c>
      <c r="R5937" s="438" t="s">
        <v>23443</v>
      </c>
      <c r="S5937" s="438" t="s">
        <v>23444</v>
      </c>
      <c r="T5937" s="439">
        <v>42664.623749456019</v>
      </c>
      <c r="U5937" s="438"/>
      <c r="V5937" s="510">
        <v>42677</v>
      </c>
      <c r="W5937" s="510">
        <v>42677.317361111112</v>
      </c>
      <c r="X5937" s="438" t="s">
        <v>23459</v>
      </c>
      <c r="Y5937" s="326">
        <v>206728.5</v>
      </c>
      <c r="Z5937" s="438" t="s">
        <v>23446</v>
      </c>
      <c r="AA5937" s="443" t="s">
        <v>23443</v>
      </c>
    </row>
    <row r="5938" spans="1:27" ht="247.5">
      <c r="A5938" s="475" t="s">
        <v>31659</v>
      </c>
      <c r="B5938" s="1167" t="s">
        <v>2838</v>
      </c>
      <c r="C5938" s="509" t="s">
        <v>16943</v>
      </c>
      <c r="D5938" s="118" t="s">
        <v>272</v>
      </c>
      <c r="E5938" s="438" t="s">
        <v>23460</v>
      </c>
      <c r="F5938" s="438" t="s">
        <v>21146</v>
      </c>
      <c r="G5938" s="439">
        <v>42654</v>
      </c>
      <c r="H5938" s="438" t="s">
        <v>23461</v>
      </c>
      <c r="I5938" s="438" t="s">
        <v>18095</v>
      </c>
      <c r="J5938" s="824">
        <v>1</v>
      </c>
      <c r="K5938" s="824">
        <v>1</v>
      </c>
      <c r="L5938" s="824">
        <v>0</v>
      </c>
      <c r="M5938" s="1006">
        <v>544300</v>
      </c>
      <c r="N5938" s="1006">
        <v>544300</v>
      </c>
      <c r="O5938" s="1006">
        <v>0</v>
      </c>
      <c r="P5938" s="1007">
        <v>0</v>
      </c>
      <c r="Q5938" s="438" t="s">
        <v>13361</v>
      </c>
      <c r="R5938" s="438" t="s">
        <v>2570</v>
      </c>
      <c r="S5938" s="438" t="s">
        <v>17236</v>
      </c>
      <c r="T5938" s="439">
        <v>42664.634677002316</v>
      </c>
      <c r="U5938" s="438"/>
      <c r="V5938" s="510">
        <v>42675</v>
      </c>
      <c r="W5938" s="510">
        <v>42675.422916666663</v>
      </c>
      <c r="X5938" s="438" t="s">
        <v>23462</v>
      </c>
      <c r="Y5938" s="326">
        <v>544300</v>
      </c>
      <c r="Z5938" s="438" t="s">
        <v>16648</v>
      </c>
      <c r="AA5938" s="443" t="s">
        <v>2570</v>
      </c>
    </row>
    <row r="5939" spans="1:27" ht="247.5">
      <c r="A5939" s="475" t="s">
        <v>31660</v>
      </c>
      <c r="B5939" s="1167" t="s">
        <v>2838</v>
      </c>
      <c r="C5939" s="509" t="s">
        <v>16943</v>
      </c>
      <c r="D5939" s="118" t="s">
        <v>272</v>
      </c>
      <c r="E5939" s="438" t="s">
        <v>23463</v>
      </c>
      <c r="F5939" s="438" t="s">
        <v>21146</v>
      </c>
      <c r="G5939" s="439">
        <v>42654</v>
      </c>
      <c r="H5939" s="438" t="s">
        <v>23464</v>
      </c>
      <c r="I5939" s="438" t="s">
        <v>22878</v>
      </c>
      <c r="J5939" s="824">
        <v>1</v>
      </c>
      <c r="K5939" s="824">
        <v>1</v>
      </c>
      <c r="L5939" s="824">
        <v>0</v>
      </c>
      <c r="M5939" s="1006">
        <v>31974</v>
      </c>
      <c r="N5939" s="1006">
        <v>31974</v>
      </c>
      <c r="O5939" s="1006">
        <v>0</v>
      </c>
      <c r="P5939" s="1007">
        <v>0</v>
      </c>
      <c r="Q5939" s="438" t="s">
        <v>23442</v>
      </c>
      <c r="R5939" s="438" t="s">
        <v>23443</v>
      </c>
      <c r="S5939" s="438" t="s">
        <v>23444</v>
      </c>
      <c r="T5939" s="439">
        <v>42667.491162847218</v>
      </c>
      <c r="U5939" s="438"/>
      <c r="V5939" s="510">
        <v>42681</v>
      </c>
      <c r="W5939" s="510">
        <v>42681.171527777777</v>
      </c>
      <c r="X5939" s="438" t="s">
        <v>23465</v>
      </c>
      <c r="Y5939" s="326">
        <v>19672.62</v>
      </c>
      <c r="Z5939" s="438" t="s">
        <v>23446</v>
      </c>
      <c r="AA5939" s="443" t="s">
        <v>23443</v>
      </c>
    </row>
    <row r="5940" spans="1:27" ht="247.5">
      <c r="A5940" s="475" t="s">
        <v>31661</v>
      </c>
      <c r="B5940" s="1167" t="s">
        <v>2838</v>
      </c>
      <c r="C5940" s="509" t="s">
        <v>16943</v>
      </c>
      <c r="D5940" s="118" t="s">
        <v>272</v>
      </c>
      <c r="E5940" s="438" t="s">
        <v>23466</v>
      </c>
      <c r="F5940" s="438" t="s">
        <v>21146</v>
      </c>
      <c r="G5940" s="439">
        <v>42654</v>
      </c>
      <c r="H5940" s="438" t="s">
        <v>23467</v>
      </c>
      <c r="I5940" s="438" t="s">
        <v>18144</v>
      </c>
      <c r="J5940" s="824">
        <v>1</v>
      </c>
      <c r="K5940" s="824">
        <v>1</v>
      </c>
      <c r="L5940" s="824">
        <v>0</v>
      </c>
      <c r="M5940" s="1006">
        <v>492920</v>
      </c>
      <c r="N5940" s="1006">
        <v>492920</v>
      </c>
      <c r="O5940" s="1006">
        <v>0</v>
      </c>
      <c r="P5940" s="1007">
        <v>0</v>
      </c>
      <c r="Q5940" s="438" t="s">
        <v>23442</v>
      </c>
      <c r="R5940" s="438" t="s">
        <v>23443</v>
      </c>
      <c r="S5940" s="438" t="s">
        <v>23444</v>
      </c>
      <c r="T5940" s="439">
        <v>42668.621998726849</v>
      </c>
      <c r="U5940" s="438"/>
      <c r="V5940" s="510">
        <v>42681</v>
      </c>
      <c r="W5940" s="510">
        <v>42681.086805555555</v>
      </c>
      <c r="X5940" s="438" t="s">
        <v>23468</v>
      </c>
      <c r="Y5940" s="326">
        <v>492888</v>
      </c>
      <c r="Z5940" s="438" t="s">
        <v>23446</v>
      </c>
      <c r="AA5940" s="443" t="s">
        <v>23443</v>
      </c>
    </row>
    <row r="5941" spans="1:27" ht="258.75">
      <c r="A5941" s="475" t="s">
        <v>31662</v>
      </c>
      <c r="B5941" s="1167" t="s">
        <v>2838</v>
      </c>
      <c r="C5941" s="509" t="s">
        <v>16943</v>
      </c>
      <c r="D5941" s="118" t="s">
        <v>261</v>
      </c>
      <c r="E5941" s="438" t="s">
        <v>23469</v>
      </c>
      <c r="F5941" s="438" t="s">
        <v>21146</v>
      </c>
      <c r="G5941" s="439">
        <v>42654</v>
      </c>
      <c r="H5941" s="438" t="s">
        <v>23470</v>
      </c>
      <c r="I5941" s="438" t="s">
        <v>18095</v>
      </c>
      <c r="J5941" s="824">
        <v>3</v>
      </c>
      <c r="K5941" s="824">
        <v>3</v>
      </c>
      <c r="L5941" s="824">
        <v>0</v>
      </c>
      <c r="M5941" s="1006">
        <v>291592</v>
      </c>
      <c r="N5941" s="1019">
        <v>119239.82</v>
      </c>
      <c r="O5941" s="1006">
        <v>172352.18</v>
      </c>
      <c r="P5941" s="1007">
        <v>0.591073074707125</v>
      </c>
      <c r="Q5941" s="438" t="s">
        <v>23471</v>
      </c>
      <c r="R5941" s="438" t="s">
        <v>23472</v>
      </c>
      <c r="S5941" s="438" t="s">
        <v>23473</v>
      </c>
      <c r="T5941" s="439">
        <v>42669.684203090277</v>
      </c>
      <c r="U5941" s="438"/>
      <c r="V5941" s="510">
        <v>42681</v>
      </c>
      <c r="W5941" s="510">
        <v>42681.246527777774</v>
      </c>
      <c r="X5941" s="438" t="s">
        <v>23474</v>
      </c>
      <c r="Y5941" s="326">
        <v>291392.75</v>
      </c>
      <c r="Z5941" s="438" t="s">
        <v>23475</v>
      </c>
      <c r="AA5941" s="443" t="s">
        <v>23472</v>
      </c>
    </row>
    <row r="5942" spans="1:27" ht="258.75">
      <c r="A5942" s="475" t="s">
        <v>31663</v>
      </c>
      <c r="B5942" s="1167" t="s">
        <v>2838</v>
      </c>
      <c r="C5942" s="509" t="s">
        <v>16943</v>
      </c>
      <c r="D5942" s="118" t="s">
        <v>261</v>
      </c>
      <c r="E5942" s="438" t="s">
        <v>23476</v>
      </c>
      <c r="F5942" s="438" t="s">
        <v>21146</v>
      </c>
      <c r="G5942" s="439">
        <v>42654</v>
      </c>
      <c r="H5942" s="438" t="s">
        <v>23477</v>
      </c>
      <c r="I5942" s="438" t="s">
        <v>18095</v>
      </c>
      <c r="J5942" s="824">
        <v>2</v>
      </c>
      <c r="K5942" s="824">
        <v>2</v>
      </c>
      <c r="L5942" s="824">
        <v>0</v>
      </c>
      <c r="M5942" s="1006">
        <v>487244</v>
      </c>
      <c r="N5942" s="1019">
        <v>431197</v>
      </c>
      <c r="O5942" s="1006">
        <v>56047</v>
      </c>
      <c r="P5942" s="1007">
        <v>0.11502860989565804</v>
      </c>
      <c r="Q5942" s="438" t="s">
        <v>23471</v>
      </c>
      <c r="R5942" s="438" t="s">
        <v>23472</v>
      </c>
      <c r="S5942" s="438" t="s">
        <v>23473</v>
      </c>
      <c r="T5942" s="439">
        <v>42674.64246570602</v>
      </c>
      <c r="U5942" s="438"/>
      <c r="V5942" s="510">
        <v>42685</v>
      </c>
      <c r="W5942" s="510">
        <v>42685.141666666663</v>
      </c>
      <c r="X5942" s="438" t="s">
        <v>23478</v>
      </c>
      <c r="Y5942" s="326">
        <v>486390</v>
      </c>
      <c r="Z5942" s="438" t="s">
        <v>23475</v>
      </c>
      <c r="AA5942" s="443" t="s">
        <v>23472</v>
      </c>
    </row>
    <row r="5943" spans="1:27" ht="258.75">
      <c r="A5943" s="475" t="s">
        <v>31664</v>
      </c>
      <c r="B5943" s="1167" t="s">
        <v>2838</v>
      </c>
      <c r="C5943" s="509" t="s">
        <v>16943</v>
      </c>
      <c r="D5943" s="118" t="s">
        <v>261</v>
      </c>
      <c r="E5943" s="438" t="s">
        <v>23479</v>
      </c>
      <c r="F5943" s="438" t="s">
        <v>21146</v>
      </c>
      <c r="G5943" s="439">
        <v>42654</v>
      </c>
      <c r="H5943" s="438" t="s">
        <v>23480</v>
      </c>
      <c r="I5943" s="438" t="s">
        <v>17456</v>
      </c>
      <c r="J5943" s="824">
        <v>2</v>
      </c>
      <c r="K5943" s="824">
        <v>2</v>
      </c>
      <c r="L5943" s="824">
        <v>0</v>
      </c>
      <c r="M5943" s="1006">
        <v>47318.28</v>
      </c>
      <c r="N5943" s="1019">
        <v>13721.08</v>
      </c>
      <c r="O5943" s="1006">
        <v>33597.199999999997</v>
      </c>
      <c r="P5943" s="1007">
        <v>0.71002580820773709</v>
      </c>
      <c r="Q5943" s="438" t="s">
        <v>23481</v>
      </c>
      <c r="R5943" s="438" t="s">
        <v>23482</v>
      </c>
      <c r="S5943" s="438" t="s">
        <v>23483</v>
      </c>
      <c r="T5943" s="439">
        <v>42675.392593599536</v>
      </c>
      <c r="U5943" s="438"/>
      <c r="V5943" s="510">
        <v>42689</v>
      </c>
      <c r="W5943" s="510">
        <v>42689.300694444442</v>
      </c>
      <c r="X5943" s="438" t="s">
        <v>23484</v>
      </c>
      <c r="Y5943" s="326">
        <v>38876.449999999997</v>
      </c>
      <c r="Z5943" s="438" t="s">
        <v>23485</v>
      </c>
      <c r="AA5943" s="443" t="s">
        <v>23482</v>
      </c>
    </row>
    <row r="5944" spans="1:27" ht="101.25">
      <c r="A5944" s="475" t="s">
        <v>31665</v>
      </c>
      <c r="B5944" s="1167" t="s">
        <v>2838</v>
      </c>
      <c r="C5944" s="509" t="s">
        <v>16943</v>
      </c>
      <c r="D5944" s="118" t="s">
        <v>589</v>
      </c>
      <c r="E5944" s="438" t="s">
        <v>16950</v>
      </c>
      <c r="F5944" s="438" t="s">
        <v>16951</v>
      </c>
      <c r="G5944" s="439">
        <v>42688</v>
      </c>
      <c r="H5944" s="438" t="s">
        <v>16952</v>
      </c>
      <c r="I5944" s="438" t="s">
        <v>16953</v>
      </c>
      <c r="J5944" s="824">
        <v>3</v>
      </c>
      <c r="K5944" s="824">
        <v>3</v>
      </c>
      <c r="L5944" s="824">
        <v>0</v>
      </c>
      <c r="M5944" s="1006">
        <v>62304</v>
      </c>
      <c r="N5944" s="1019">
        <v>58877.279999999999</v>
      </c>
      <c r="O5944" s="117">
        <f>M5944-N5944</f>
        <v>3426.7200000000012</v>
      </c>
      <c r="P5944" s="117">
        <f>(O5944*100)/M5944</f>
        <v>5.5000000000000018</v>
      </c>
      <c r="Q5944" s="438" t="s">
        <v>16954</v>
      </c>
      <c r="R5944" s="438" t="s">
        <v>1348</v>
      </c>
      <c r="S5944" s="438" t="s">
        <v>16955</v>
      </c>
      <c r="T5944" s="439">
        <v>42711.688928275464</v>
      </c>
      <c r="U5944" s="438"/>
      <c r="V5944" s="510">
        <v>42726</v>
      </c>
      <c r="W5944" s="510">
        <v>42726.611805555556</v>
      </c>
      <c r="X5944" s="438" t="s">
        <v>16956</v>
      </c>
      <c r="Y5944" s="326">
        <v>58877.279999999999</v>
      </c>
      <c r="Z5944" s="438" t="s">
        <v>16957</v>
      </c>
      <c r="AA5944" s="443" t="s">
        <v>1348</v>
      </c>
    </row>
    <row r="5945" spans="1:27" ht="57" thickBot="1">
      <c r="A5945" s="475" t="s">
        <v>31666</v>
      </c>
      <c r="B5945" s="1167" t="s">
        <v>2838</v>
      </c>
      <c r="C5945" s="1039" t="s">
        <v>16943</v>
      </c>
      <c r="D5945" s="1039" t="s">
        <v>268</v>
      </c>
      <c r="E5945" s="521" t="s">
        <v>1147</v>
      </c>
      <c r="F5945" s="521" t="s">
        <v>11953</v>
      </c>
      <c r="G5945" s="520">
        <v>42724.459722222222</v>
      </c>
      <c r="H5945" s="521" t="s">
        <v>23486</v>
      </c>
      <c r="I5945" s="521" t="s">
        <v>23487</v>
      </c>
      <c r="J5945" s="1040">
        <v>1</v>
      </c>
      <c r="K5945" s="1040">
        <v>1</v>
      </c>
      <c r="L5945" s="1040">
        <v>0</v>
      </c>
      <c r="M5945" s="1041">
        <v>261319.39</v>
      </c>
      <c r="N5945" s="1041">
        <v>261319.39</v>
      </c>
      <c r="O5945" s="117">
        <f>M5945-N5945</f>
        <v>0</v>
      </c>
      <c r="P5945" s="117">
        <f>(O5945*100)/M5945</f>
        <v>0</v>
      </c>
      <c r="Q5945" s="888" t="s">
        <v>23360</v>
      </c>
      <c r="R5945" s="888">
        <v>4205109214</v>
      </c>
      <c r="S5945" s="994" t="s">
        <v>23361</v>
      </c>
      <c r="T5945" s="520">
        <v>42724.459697685183</v>
      </c>
      <c r="U5945" s="521"/>
      <c r="V5945" s="520">
        <v>42724.459697685183</v>
      </c>
      <c r="W5945" s="520">
        <v>42724.459697685183</v>
      </c>
      <c r="X5945" s="521" t="s">
        <v>23486</v>
      </c>
      <c r="Y5945" s="1042">
        <v>261319.39</v>
      </c>
      <c r="Z5945" s="888" t="s">
        <v>23360</v>
      </c>
      <c r="AA5945" s="888">
        <v>4205109214</v>
      </c>
    </row>
    <row r="5946" spans="1:27" ht="56.25">
      <c r="A5946" s="475" t="s">
        <v>31667</v>
      </c>
      <c r="B5946" s="311" t="s">
        <v>23488</v>
      </c>
      <c r="C5946" s="45" t="s">
        <v>23489</v>
      </c>
      <c r="D5946" s="45" t="s">
        <v>261</v>
      </c>
      <c r="E5946" s="45" t="s">
        <v>23490</v>
      </c>
      <c r="F5946" s="274">
        <v>42383</v>
      </c>
      <c r="G5946" s="274">
        <v>42394</v>
      </c>
      <c r="H5946" s="45" t="s">
        <v>23491</v>
      </c>
      <c r="I5946" s="45" t="s">
        <v>13431</v>
      </c>
      <c r="J5946" s="45">
        <v>3</v>
      </c>
      <c r="K5946" s="45">
        <v>3</v>
      </c>
      <c r="L5946" s="45">
        <v>0</v>
      </c>
      <c r="M5946" s="117">
        <v>387426</v>
      </c>
      <c r="N5946" s="117">
        <v>358364.31</v>
      </c>
      <c r="O5946" s="117">
        <v>29061.69</v>
      </c>
      <c r="P5946" s="461">
        <v>7.5011999999999995E-2</v>
      </c>
      <c r="Q5946" s="117" t="s">
        <v>13465</v>
      </c>
      <c r="R5946" s="280" t="s">
        <v>13542</v>
      </c>
      <c r="S5946" s="117" t="s">
        <v>23492</v>
      </c>
      <c r="T5946" s="274">
        <v>42405</v>
      </c>
      <c r="U5946" s="117"/>
      <c r="V5946" s="274">
        <v>42416</v>
      </c>
      <c r="W5946" s="274">
        <v>42416</v>
      </c>
      <c r="X5946" s="117" t="s">
        <v>23493</v>
      </c>
      <c r="Y5946" s="117">
        <v>358364.31</v>
      </c>
      <c r="Z5946" s="117" t="s">
        <v>13465</v>
      </c>
      <c r="AA5946" s="117" t="s">
        <v>13542</v>
      </c>
    </row>
    <row r="5947" spans="1:27" ht="56.25">
      <c r="A5947" s="475" t="s">
        <v>31668</v>
      </c>
      <c r="B5947" s="311" t="s">
        <v>23488</v>
      </c>
      <c r="C5947" s="45" t="s">
        <v>23489</v>
      </c>
      <c r="D5947" s="45" t="s">
        <v>261</v>
      </c>
      <c r="E5947" s="45" t="s">
        <v>23494</v>
      </c>
      <c r="F5947" s="274">
        <v>42383</v>
      </c>
      <c r="G5947" s="274">
        <v>42394</v>
      </c>
      <c r="H5947" s="45" t="s">
        <v>23495</v>
      </c>
      <c r="I5947" s="45" t="s">
        <v>23496</v>
      </c>
      <c r="J5947" s="45">
        <v>3</v>
      </c>
      <c r="K5947" s="45">
        <v>3</v>
      </c>
      <c r="L5947" s="45">
        <v>0</v>
      </c>
      <c r="M5947" s="117">
        <v>715424.47</v>
      </c>
      <c r="N5947" s="117">
        <v>495362.38</v>
      </c>
      <c r="O5947" s="117">
        <v>220062.09</v>
      </c>
      <c r="P5947" s="461">
        <v>0.30759700000000001</v>
      </c>
      <c r="Q5947" s="117" t="s">
        <v>13225</v>
      </c>
      <c r="R5947" s="280" t="s">
        <v>2987</v>
      </c>
      <c r="S5947" s="117" t="s">
        <v>23497</v>
      </c>
      <c r="T5947" s="274">
        <v>42408</v>
      </c>
      <c r="U5947" s="117"/>
      <c r="V5947" s="274">
        <v>42419</v>
      </c>
      <c r="W5947" s="274">
        <v>42430</v>
      </c>
      <c r="X5947" s="117" t="s">
        <v>23498</v>
      </c>
      <c r="Y5947" s="117">
        <v>495362.38</v>
      </c>
      <c r="Z5947" s="117" t="s">
        <v>13225</v>
      </c>
      <c r="AA5947" s="117" t="s">
        <v>2987</v>
      </c>
    </row>
    <row r="5948" spans="1:27" ht="67.5">
      <c r="A5948" s="475" t="s">
        <v>31669</v>
      </c>
      <c r="B5948" s="311" t="s">
        <v>23488</v>
      </c>
      <c r="C5948" s="45" t="s">
        <v>23489</v>
      </c>
      <c r="D5948" s="45" t="s">
        <v>272</v>
      </c>
      <c r="E5948" s="45" t="s">
        <v>23499</v>
      </c>
      <c r="F5948" s="274">
        <v>42383</v>
      </c>
      <c r="G5948" s="274">
        <v>42394</v>
      </c>
      <c r="H5948" s="45" t="s">
        <v>23500</v>
      </c>
      <c r="I5948" s="45" t="s">
        <v>19683</v>
      </c>
      <c r="J5948" s="45">
        <v>1</v>
      </c>
      <c r="K5948" s="45">
        <v>1</v>
      </c>
      <c r="L5948" s="45">
        <v>0</v>
      </c>
      <c r="M5948" s="117">
        <v>215380</v>
      </c>
      <c r="N5948" s="117">
        <v>215369</v>
      </c>
      <c r="O5948" s="117">
        <v>11</v>
      </c>
      <c r="P5948" s="461">
        <v>5.1E-5</v>
      </c>
      <c r="Q5948" s="117" t="s">
        <v>13204</v>
      </c>
      <c r="R5948" s="280" t="s">
        <v>15416</v>
      </c>
      <c r="S5948" s="117" t="s">
        <v>13221</v>
      </c>
      <c r="T5948" s="274">
        <v>42405</v>
      </c>
      <c r="U5948" s="117"/>
      <c r="V5948" s="274">
        <v>42416</v>
      </c>
      <c r="W5948" s="274">
        <v>42416</v>
      </c>
      <c r="X5948" s="117" t="s">
        <v>23501</v>
      </c>
      <c r="Y5948" s="117">
        <v>215369</v>
      </c>
      <c r="Z5948" s="117" t="s">
        <v>13204</v>
      </c>
      <c r="AA5948" s="117" t="s">
        <v>15416</v>
      </c>
    </row>
    <row r="5949" spans="1:27" ht="56.25">
      <c r="A5949" s="475" t="s">
        <v>31670</v>
      </c>
      <c r="B5949" s="311" t="s">
        <v>23488</v>
      </c>
      <c r="C5949" s="45" t="s">
        <v>23489</v>
      </c>
      <c r="D5949" s="45" t="s">
        <v>272</v>
      </c>
      <c r="E5949" s="45" t="s">
        <v>15237</v>
      </c>
      <c r="F5949" s="274">
        <v>42384</v>
      </c>
      <c r="G5949" s="274">
        <v>42395</v>
      </c>
      <c r="H5949" s="45" t="s">
        <v>23502</v>
      </c>
      <c r="I5949" s="45" t="s">
        <v>23503</v>
      </c>
      <c r="J5949" s="45">
        <v>1</v>
      </c>
      <c r="K5949" s="45">
        <v>1</v>
      </c>
      <c r="L5949" s="45">
        <v>0</v>
      </c>
      <c r="M5949" s="117">
        <v>92144</v>
      </c>
      <c r="N5949" s="117">
        <v>91042.05</v>
      </c>
      <c r="O5949" s="117">
        <v>1101.95</v>
      </c>
      <c r="P5949" s="461">
        <v>1.1958999999999999E-2</v>
      </c>
      <c r="Q5949" s="117" t="s">
        <v>13225</v>
      </c>
      <c r="R5949" s="280" t="s">
        <v>2987</v>
      </c>
      <c r="S5949" s="117" t="s">
        <v>23497</v>
      </c>
      <c r="T5949" s="274">
        <v>42404</v>
      </c>
      <c r="U5949" s="117"/>
      <c r="V5949" s="274">
        <v>42415</v>
      </c>
      <c r="W5949" s="274">
        <v>42416</v>
      </c>
      <c r="X5949" s="117" t="s">
        <v>23504</v>
      </c>
      <c r="Y5949" s="117">
        <v>91042.05</v>
      </c>
      <c r="Z5949" s="117" t="s">
        <v>13225</v>
      </c>
      <c r="AA5949" s="117" t="s">
        <v>2987</v>
      </c>
    </row>
    <row r="5950" spans="1:27" ht="33.75">
      <c r="A5950" s="475" t="s">
        <v>31671</v>
      </c>
      <c r="B5950" s="311" t="s">
        <v>23488</v>
      </c>
      <c r="C5950" s="45" t="s">
        <v>23489</v>
      </c>
      <c r="D5950" s="45" t="s">
        <v>272</v>
      </c>
      <c r="E5950" s="45" t="s">
        <v>23505</v>
      </c>
      <c r="F5950" s="274">
        <v>42383</v>
      </c>
      <c r="G5950" s="274">
        <v>42395</v>
      </c>
      <c r="H5950" s="45" t="s">
        <v>23506</v>
      </c>
      <c r="I5950" s="45" t="s">
        <v>18322</v>
      </c>
      <c r="J5950" s="45">
        <v>1</v>
      </c>
      <c r="K5950" s="45">
        <v>1</v>
      </c>
      <c r="L5950" s="45">
        <v>0</v>
      </c>
      <c r="M5950" s="117">
        <v>52592.5</v>
      </c>
      <c r="N5950" s="117">
        <v>50592.5</v>
      </c>
      <c r="O5950" s="117">
        <v>2000</v>
      </c>
      <c r="P5950" s="461">
        <v>3.8027999999999999E-2</v>
      </c>
      <c r="Q5950" s="117" t="s">
        <v>13384</v>
      </c>
      <c r="R5950" s="280" t="s">
        <v>17347</v>
      </c>
      <c r="S5950" s="117" t="s">
        <v>23507</v>
      </c>
      <c r="T5950" s="274">
        <v>42405</v>
      </c>
      <c r="U5950" s="117"/>
      <c r="V5950" s="274">
        <v>42416</v>
      </c>
      <c r="W5950" s="274">
        <v>42416</v>
      </c>
      <c r="X5950" s="117" t="s">
        <v>23508</v>
      </c>
      <c r="Y5950" s="117">
        <v>50592.5</v>
      </c>
      <c r="Z5950" s="117" t="s">
        <v>13384</v>
      </c>
      <c r="AA5950" s="117" t="s">
        <v>17347</v>
      </c>
    </row>
    <row r="5951" spans="1:27" ht="45">
      <c r="A5951" s="475" t="s">
        <v>31672</v>
      </c>
      <c r="B5951" s="311" t="s">
        <v>23488</v>
      </c>
      <c r="C5951" s="45" t="s">
        <v>23489</v>
      </c>
      <c r="D5951" s="45" t="s">
        <v>261</v>
      </c>
      <c r="E5951" s="45" t="s">
        <v>23509</v>
      </c>
      <c r="F5951" s="274">
        <v>42384</v>
      </c>
      <c r="G5951" s="274">
        <v>42396</v>
      </c>
      <c r="H5951" s="45" t="s">
        <v>23510</v>
      </c>
      <c r="I5951" s="45" t="s">
        <v>13526</v>
      </c>
      <c r="J5951" s="45">
        <v>2</v>
      </c>
      <c r="K5951" s="45">
        <v>2</v>
      </c>
      <c r="L5951" s="45">
        <v>0</v>
      </c>
      <c r="M5951" s="117">
        <v>130781.26</v>
      </c>
      <c r="N5951" s="117">
        <v>123587.89</v>
      </c>
      <c r="O5951" s="117">
        <v>7193.37</v>
      </c>
      <c r="P5951" s="461">
        <v>5.5003000000000003E-2</v>
      </c>
      <c r="Q5951" s="117" t="s">
        <v>23511</v>
      </c>
      <c r="R5951" s="280">
        <v>7729717511</v>
      </c>
      <c r="S5951" s="117" t="s">
        <v>23512</v>
      </c>
      <c r="T5951" s="274">
        <v>42410</v>
      </c>
      <c r="U5951" s="117"/>
      <c r="V5951" s="274">
        <v>42424</v>
      </c>
      <c r="W5951" s="274">
        <v>42424</v>
      </c>
      <c r="X5951" s="117" t="s">
        <v>23513</v>
      </c>
      <c r="Y5951" s="117">
        <v>123587.89</v>
      </c>
      <c r="Z5951" s="117" t="s">
        <v>23511</v>
      </c>
      <c r="AA5951" s="280">
        <v>7729717511</v>
      </c>
    </row>
    <row r="5952" spans="1:27" ht="56.25">
      <c r="A5952" s="475" t="s">
        <v>31673</v>
      </c>
      <c r="B5952" s="311" t="s">
        <v>23488</v>
      </c>
      <c r="C5952" s="45" t="s">
        <v>23489</v>
      </c>
      <c r="D5952" s="45" t="s">
        <v>261</v>
      </c>
      <c r="E5952" s="45" t="s">
        <v>23514</v>
      </c>
      <c r="F5952" s="274">
        <v>42390</v>
      </c>
      <c r="G5952" s="274">
        <v>42401</v>
      </c>
      <c r="H5952" s="45" t="s">
        <v>23515</v>
      </c>
      <c r="I5952" s="45" t="s">
        <v>13344</v>
      </c>
      <c r="J5952" s="45">
        <v>3</v>
      </c>
      <c r="K5952" s="45">
        <v>3</v>
      </c>
      <c r="L5952" s="45">
        <v>0</v>
      </c>
      <c r="M5952" s="117">
        <v>546123</v>
      </c>
      <c r="N5952" s="117">
        <v>453246.1</v>
      </c>
      <c r="O5952" s="117">
        <v>92876.9</v>
      </c>
      <c r="P5952" s="461">
        <v>0.17006599999999999</v>
      </c>
      <c r="Q5952" s="117" t="s">
        <v>13225</v>
      </c>
      <c r="R5952" s="280" t="s">
        <v>2987</v>
      </c>
      <c r="S5952" s="117" t="s">
        <v>23497</v>
      </c>
      <c r="T5952" s="274">
        <v>42412</v>
      </c>
      <c r="U5952" s="117"/>
      <c r="V5952" s="274">
        <v>42424</v>
      </c>
      <c r="W5952" s="274">
        <v>42424</v>
      </c>
      <c r="X5952" s="117" t="s">
        <v>23516</v>
      </c>
      <c r="Y5952" s="117">
        <v>453246.1</v>
      </c>
      <c r="Z5952" s="117" t="s">
        <v>13225</v>
      </c>
      <c r="AA5952" s="117" t="s">
        <v>2987</v>
      </c>
    </row>
    <row r="5953" spans="1:27" ht="56.25">
      <c r="A5953" s="475" t="s">
        <v>31674</v>
      </c>
      <c r="B5953" s="311" t="s">
        <v>23488</v>
      </c>
      <c r="C5953" s="45" t="s">
        <v>23489</v>
      </c>
      <c r="D5953" s="45" t="s">
        <v>272</v>
      </c>
      <c r="E5953" s="45" t="s">
        <v>23517</v>
      </c>
      <c r="F5953" s="274">
        <v>42390</v>
      </c>
      <c r="G5953" s="274">
        <v>42401</v>
      </c>
      <c r="H5953" s="45" t="s">
        <v>23518</v>
      </c>
      <c r="I5953" s="45" t="s">
        <v>13986</v>
      </c>
      <c r="J5953" s="45">
        <v>1</v>
      </c>
      <c r="K5953" s="45">
        <v>1</v>
      </c>
      <c r="L5953" s="45">
        <v>0</v>
      </c>
      <c r="M5953" s="117">
        <v>1017749.6</v>
      </c>
      <c r="N5953" s="117">
        <v>1017749.6</v>
      </c>
      <c r="O5953" s="117">
        <v>0</v>
      </c>
      <c r="P5953" s="461">
        <v>0</v>
      </c>
      <c r="Q5953" s="117" t="s">
        <v>13384</v>
      </c>
      <c r="R5953" s="280" t="s">
        <v>17347</v>
      </c>
      <c r="S5953" s="117" t="s">
        <v>23507</v>
      </c>
      <c r="T5953" s="274">
        <v>42409</v>
      </c>
      <c r="U5953" s="117"/>
      <c r="V5953" s="274">
        <v>42420</v>
      </c>
      <c r="W5953" s="274">
        <v>42420</v>
      </c>
      <c r="X5953" s="117" t="s">
        <v>23519</v>
      </c>
      <c r="Y5953" s="117">
        <v>1017749.6</v>
      </c>
      <c r="Z5953" s="117" t="s">
        <v>13384</v>
      </c>
      <c r="AA5953" s="117" t="s">
        <v>17347</v>
      </c>
    </row>
    <row r="5954" spans="1:27" ht="33.75">
      <c r="A5954" s="475" t="s">
        <v>31675</v>
      </c>
      <c r="B5954" s="311" t="s">
        <v>23488</v>
      </c>
      <c r="C5954" s="45" t="s">
        <v>23489</v>
      </c>
      <c r="D5954" s="45" t="s">
        <v>261</v>
      </c>
      <c r="E5954" s="45" t="s">
        <v>23520</v>
      </c>
      <c r="F5954" s="274">
        <v>42390</v>
      </c>
      <c r="G5954" s="274">
        <v>42401</v>
      </c>
      <c r="H5954" s="45" t="s">
        <v>23521</v>
      </c>
      <c r="I5954" s="45" t="s">
        <v>13333</v>
      </c>
      <c r="J5954" s="45">
        <v>3</v>
      </c>
      <c r="K5954" s="45">
        <v>3</v>
      </c>
      <c r="L5954" s="45">
        <v>0</v>
      </c>
      <c r="M5954" s="117">
        <v>360246</v>
      </c>
      <c r="N5954" s="117">
        <v>301743.48</v>
      </c>
      <c r="O5954" s="117">
        <v>58502.52</v>
      </c>
      <c r="P5954" s="461">
        <v>0.16239600000000001</v>
      </c>
      <c r="Q5954" s="117" t="s">
        <v>13384</v>
      </c>
      <c r="R5954" s="280" t="s">
        <v>17347</v>
      </c>
      <c r="S5954" s="117" t="s">
        <v>23507</v>
      </c>
      <c r="T5954" s="274">
        <v>42416</v>
      </c>
      <c r="U5954" s="117"/>
      <c r="V5954" s="274">
        <v>42429</v>
      </c>
      <c r="W5954" s="274">
        <v>42429</v>
      </c>
      <c r="X5954" s="117" t="s">
        <v>23522</v>
      </c>
      <c r="Y5954" s="117">
        <v>301743.48</v>
      </c>
      <c r="Z5954" s="117" t="s">
        <v>13384</v>
      </c>
      <c r="AA5954" s="117" t="s">
        <v>17347</v>
      </c>
    </row>
    <row r="5955" spans="1:27" ht="45">
      <c r="A5955" s="475" t="s">
        <v>31676</v>
      </c>
      <c r="B5955" s="311" t="s">
        <v>23488</v>
      </c>
      <c r="C5955" s="45" t="s">
        <v>23489</v>
      </c>
      <c r="D5955" s="45" t="s">
        <v>272</v>
      </c>
      <c r="E5955" s="45" t="s">
        <v>23523</v>
      </c>
      <c r="F5955" s="274">
        <v>42725</v>
      </c>
      <c r="G5955" s="274">
        <v>42402</v>
      </c>
      <c r="H5955" s="45" t="s">
        <v>23524</v>
      </c>
      <c r="I5955" s="45" t="s">
        <v>23525</v>
      </c>
      <c r="J5955" s="45">
        <v>1</v>
      </c>
      <c r="K5955" s="45">
        <v>1</v>
      </c>
      <c r="L5955" s="45">
        <v>0</v>
      </c>
      <c r="M5955" s="117">
        <v>2283614.0099999998</v>
      </c>
      <c r="N5955" s="117">
        <v>2175000</v>
      </c>
      <c r="O5955" s="117">
        <v>108614.01</v>
      </c>
      <c r="P5955" s="461">
        <v>4.7562E-2</v>
      </c>
      <c r="Q5955" s="117" t="s">
        <v>23526</v>
      </c>
      <c r="R5955" s="280" t="s">
        <v>15973</v>
      </c>
      <c r="S5955" s="117" t="s">
        <v>23527</v>
      </c>
      <c r="T5955" s="274">
        <v>42410</v>
      </c>
      <c r="U5955" s="117"/>
      <c r="V5955" s="274">
        <v>42424</v>
      </c>
      <c r="W5955" s="274">
        <v>42424</v>
      </c>
      <c r="X5955" s="117" t="s">
        <v>23528</v>
      </c>
      <c r="Y5955" s="117">
        <v>2175000</v>
      </c>
      <c r="Z5955" s="117" t="s">
        <v>23526</v>
      </c>
      <c r="AA5955" s="117" t="s">
        <v>15973</v>
      </c>
    </row>
    <row r="5956" spans="1:27" ht="67.5">
      <c r="A5956" s="475" t="s">
        <v>31677</v>
      </c>
      <c r="B5956" s="311" t="s">
        <v>23488</v>
      </c>
      <c r="C5956" s="45" t="s">
        <v>23489</v>
      </c>
      <c r="D5956" s="45" t="s">
        <v>261</v>
      </c>
      <c r="E5956" s="45" t="s">
        <v>23529</v>
      </c>
      <c r="F5956" s="274">
        <v>42391</v>
      </c>
      <c r="G5956" s="274">
        <v>42403</v>
      </c>
      <c r="H5956" s="45" t="s">
        <v>23530</v>
      </c>
      <c r="I5956" s="45" t="s">
        <v>23531</v>
      </c>
      <c r="J5956" s="45">
        <v>10</v>
      </c>
      <c r="K5956" s="45">
        <v>5</v>
      </c>
      <c r="L5956" s="45">
        <v>5</v>
      </c>
      <c r="M5956" s="117">
        <v>2402079.2599999998</v>
      </c>
      <c r="N5956" s="117">
        <v>1798071.6</v>
      </c>
      <c r="O5956" s="117">
        <v>604007.66</v>
      </c>
      <c r="P5956" s="461">
        <v>0.25145200000000001</v>
      </c>
      <c r="Q5956" s="117" t="s">
        <v>14513</v>
      </c>
      <c r="R5956" s="117" t="s">
        <v>22507</v>
      </c>
      <c r="S5956" s="117" t="s">
        <v>23532</v>
      </c>
      <c r="T5956" s="274">
        <v>42418</v>
      </c>
      <c r="U5956" s="117"/>
      <c r="V5956" s="274">
        <v>42429</v>
      </c>
      <c r="W5956" s="274">
        <v>42429</v>
      </c>
      <c r="X5956" s="117" t="s">
        <v>23533</v>
      </c>
      <c r="Y5956" s="117">
        <v>1798071.6</v>
      </c>
      <c r="Z5956" s="117" t="s">
        <v>14513</v>
      </c>
      <c r="AA5956" s="117" t="s">
        <v>22507</v>
      </c>
    </row>
    <row r="5957" spans="1:27" ht="45">
      <c r="A5957" s="475" t="s">
        <v>31678</v>
      </c>
      <c r="B5957" s="311" t="s">
        <v>23488</v>
      </c>
      <c r="C5957" s="45" t="s">
        <v>23489</v>
      </c>
      <c r="D5957" s="45" t="s">
        <v>261</v>
      </c>
      <c r="E5957" s="45" t="s">
        <v>23534</v>
      </c>
      <c r="F5957" s="274">
        <v>42391</v>
      </c>
      <c r="G5957" s="274">
        <v>42403</v>
      </c>
      <c r="H5957" s="45" t="s">
        <v>23535</v>
      </c>
      <c r="I5957" s="45" t="s">
        <v>23536</v>
      </c>
      <c r="J5957" s="45">
        <v>23</v>
      </c>
      <c r="K5957" s="45" t="s">
        <v>358</v>
      </c>
      <c r="L5957" s="45" t="s">
        <v>128</v>
      </c>
      <c r="M5957" s="117">
        <v>4068119.5999999996</v>
      </c>
      <c r="N5957" s="117">
        <v>1830653.76</v>
      </c>
      <c r="O5957" s="117">
        <f>M5957-N5957</f>
        <v>2237465.84</v>
      </c>
      <c r="P5957" s="461">
        <v>0.55000000000000004</v>
      </c>
      <c r="Q5957" s="117" t="s">
        <v>23537</v>
      </c>
      <c r="R5957" s="117" t="s">
        <v>23538</v>
      </c>
      <c r="S5957" s="117" t="s">
        <v>23539</v>
      </c>
      <c r="T5957" s="274">
        <v>42466.515169062499</v>
      </c>
      <c r="U5957" s="117"/>
      <c r="V5957" s="274">
        <v>42486</v>
      </c>
      <c r="W5957" s="274">
        <v>42487</v>
      </c>
      <c r="X5957" s="117" t="s">
        <v>23540</v>
      </c>
      <c r="Y5957" s="117">
        <v>1830653.7600000002</v>
      </c>
      <c r="Z5957" s="117" t="s">
        <v>23537</v>
      </c>
      <c r="AA5957" s="117" t="s">
        <v>23538</v>
      </c>
    </row>
    <row r="5958" spans="1:27" ht="56.25">
      <c r="A5958" s="475" t="s">
        <v>31679</v>
      </c>
      <c r="B5958" s="311" t="s">
        <v>23488</v>
      </c>
      <c r="C5958" s="45" t="s">
        <v>23489</v>
      </c>
      <c r="D5958" s="45" t="s">
        <v>261</v>
      </c>
      <c r="E5958" s="45" t="s">
        <v>23494</v>
      </c>
      <c r="F5958" s="274">
        <v>42391</v>
      </c>
      <c r="G5958" s="274">
        <v>42403</v>
      </c>
      <c r="H5958" s="45" t="s">
        <v>23541</v>
      </c>
      <c r="I5958" s="45" t="s">
        <v>23542</v>
      </c>
      <c r="J5958" s="45">
        <v>3</v>
      </c>
      <c r="K5958" s="45">
        <v>3</v>
      </c>
      <c r="L5958" s="45">
        <v>0</v>
      </c>
      <c r="M5958" s="117">
        <v>773608.5</v>
      </c>
      <c r="N5958" s="117">
        <v>547600</v>
      </c>
      <c r="O5958" s="117">
        <v>226008.5</v>
      </c>
      <c r="P5958" s="461">
        <v>0.29214800000000002</v>
      </c>
      <c r="Q5958" s="117" t="s">
        <v>13225</v>
      </c>
      <c r="R5958" s="117" t="s">
        <v>2987</v>
      </c>
      <c r="S5958" s="117" t="s">
        <v>23497</v>
      </c>
      <c r="T5958" s="274">
        <v>42416</v>
      </c>
      <c r="U5958" s="117"/>
      <c r="V5958" s="274">
        <v>42429</v>
      </c>
      <c r="W5958" s="274">
        <v>42429</v>
      </c>
      <c r="X5958" s="117" t="s">
        <v>23543</v>
      </c>
      <c r="Y5958" s="117">
        <v>547600</v>
      </c>
      <c r="Z5958" s="117" t="s">
        <v>13225</v>
      </c>
      <c r="AA5958" s="117" t="s">
        <v>2987</v>
      </c>
    </row>
    <row r="5959" spans="1:27" ht="67.5">
      <c r="A5959" s="475" t="s">
        <v>31680</v>
      </c>
      <c r="B5959" s="311" t="s">
        <v>23488</v>
      </c>
      <c r="C5959" s="45" t="s">
        <v>23489</v>
      </c>
      <c r="D5959" s="45" t="s">
        <v>261</v>
      </c>
      <c r="E5959" s="45" t="s">
        <v>23544</v>
      </c>
      <c r="F5959" s="274">
        <v>42391</v>
      </c>
      <c r="G5959" s="274">
        <v>42404</v>
      </c>
      <c r="H5959" s="45" t="s">
        <v>23545</v>
      </c>
      <c r="I5959" s="45" t="s">
        <v>23546</v>
      </c>
      <c r="J5959" s="45">
        <v>3</v>
      </c>
      <c r="K5959" s="45">
        <v>2</v>
      </c>
      <c r="L5959" s="45">
        <v>1</v>
      </c>
      <c r="M5959" s="117">
        <v>919027.5</v>
      </c>
      <c r="N5959" s="117">
        <v>909837.22</v>
      </c>
      <c r="O5959" s="117">
        <v>9190.2800000000007</v>
      </c>
      <c r="P5959" s="461">
        <v>0.01</v>
      </c>
      <c r="Q5959" s="117" t="s">
        <v>13406</v>
      </c>
      <c r="R5959" s="117" t="s">
        <v>2570</v>
      </c>
      <c r="S5959" s="117" t="s">
        <v>23547</v>
      </c>
      <c r="T5959" s="274">
        <v>42415</v>
      </c>
      <c r="U5959" s="117"/>
      <c r="V5959" s="274">
        <v>42426</v>
      </c>
      <c r="W5959" s="274">
        <v>42426</v>
      </c>
      <c r="X5959" s="117" t="s">
        <v>23548</v>
      </c>
      <c r="Y5959" s="117">
        <v>909837.22</v>
      </c>
      <c r="Z5959" s="117" t="s">
        <v>13406</v>
      </c>
      <c r="AA5959" s="117" t="s">
        <v>2570</v>
      </c>
    </row>
    <row r="5960" spans="1:27" ht="78.75">
      <c r="A5960" s="475" t="s">
        <v>31681</v>
      </c>
      <c r="B5960" s="311" t="s">
        <v>23488</v>
      </c>
      <c r="C5960" s="45" t="s">
        <v>23489</v>
      </c>
      <c r="D5960" s="45" t="s">
        <v>261</v>
      </c>
      <c r="E5960" s="45" t="s">
        <v>23549</v>
      </c>
      <c r="F5960" s="274">
        <v>42397</v>
      </c>
      <c r="G5960" s="274">
        <v>42408</v>
      </c>
      <c r="H5960" s="45" t="s">
        <v>23550</v>
      </c>
      <c r="I5960" s="45" t="s">
        <v>23551</v>
      </c>
      <c r="J5960" s="45">
        <v>2</v>
      </c>
      <c r="K5960" s="45">
        <v>2</v>
      </c>
      <c r="L5960" s="45">
        <v>0</v>
      </c>
      <c r="M5960" s="117">
        <v>328085</v>
      </c>
      <c r="N5960" s="117">
        <v>282106.57</v>
      </c>
      <c r="O5960" s="117">
        <v>45978.43</v>
      </c>
      <c r="P5960" s="461">
        <v>0.14014199999999999</v>
      </c>
      <c r="Q5960" s="117" t="s">
        <v>2034</v>
      </c>
      <c r="R5960" s="117" t="s">
        <v>865</v>
      </c>
      <c r="S5960" s="117" t="s">
        <v>23552</v>
      </c>
      <c r="T5960" s="274">
        <v>42424</v>
      </c>
      <c r="U5960" s="117"/>
      <c r="V5960" s="274">
        <v>42444</v>
      </c>
      <c r="W5960" s="274">
        <v>42444</v>
      </c>
      <c r="X5960" s="117" t="s">
        <v>23553</v>
      </c>
      <c r="Y5960" s="117">
        <v>282106.57</v>
      </c>
      <c r="Z5960" s="117" t="s">
        <v>2034</v>
      </c>
      <c r="AA5960" s="117" t="s">
        <v>865</v>
      </c>
    </row>
    <row r="5961" spans="1:27" ht="56.25">
      <c r="A5961" s="475" t="s">
        <v>31682</v>
      </c>
      <c r="B5961" s="311" t="s">
        <v>23488</v>
      </c>
      <c r="C5961" s="45" t="s">
        <v>23489</v>
      </c>
      <c r="D5961" s="45" t="s">
        <v>272</v>
      </c>
      <c r="E5961" s="45" t="s">
        <v>23554</v>
      </c>
      <c r="F5961" s="274">
        <v>42397</v>
      </c>
      <c r="G5961" s="274">
        <v>42408</v>
      </c>
      <c r="H5961" s="45" t="s">
        <v>23555</v>
      </c>
      <c r="I5961" s="45" t="s">
        <v>23556</v>
      </c>
      <c r="J5961" s="45">
        <v>1</v>
      </c>
      <c r="K5961" s="45">
        <v>1</v>
      </c>
      <c r="L5961" s="45">
        <v>0</v>
      </c>
      <c r="M5961" s="117">
        <v>3445931.75</v>
      </c>
      <c r="N5961" s="117">
        <v>3402864.75</v>
      </c>
      <c r="O5961" s="117">
        <v>43067</v>
      </c>
      <c r="P5961" s="461">
        <v>1.2498E-2</v>
      </c>
      <c r="Q5961" s="117" t="s">
        <v>13406</v>
      </c>
      <c r="R5961" s="117" t="s">
        <v>2570</v>
      </c>
      <c r="S5961" s="117" t="s">
        <v>23547</v>
      </c>
      <c r="T5961" s="274">
        <v>42425</v>
      </c>
      <c r="U5961" s="117"/>
      <c r="V5961" s="274">
        <v>42438</v>
      </c>
      <c r="W5961" s="274">
        <v>42438</v>
      </c>
      <c r="X5961" s="117" t="s">
        <v>23557</v>
      </c>
      <c r="Y5961" s="117">
        <v>3402864.75</v>
      </c>
      <c r="Z5961" s="117" t="s">
        <v>13406</v>
      </c>
      <c r="AA5961" s="117" t="s">
        <v>2570</v>
      </c>
    </row>
    <row r="5962" spans="1:27" ht="56.25">
      <c r="A5962" s="475" t="s">
        <v>31683</v>
      </c>
      <c r="B5962" s="311" t="s">
        <v>23488</v>
      </c>
      <c r="C5962" s="45" t="s">
        <v>23489</v>
      </c>
      <c r="D5962" s="45" t="s">
        <v>272</v>
      </c>
      <c r="E5962" s="45" t="s">
        <v>23558</v>
      </c>
      <c r="F5962" s="274">
        <v>42398</v>
      </c>
      <c r="G5962" s="274">
        <v>42409</v>
      </c>
      <c r="H5962" s="45" t="s">
        <v>23559</v>
      </c>
      <c r="I5962" s="45" t="s">
        <v>23560</v>
      </c>
      <c r="J5962" s="45">
        <v>2</v>
      </c>
      <c r="K5962" s="45">
        <v>1</v>
      </c>
      <c r="L5962" s="45">
        <v>1</v>
      </c>
      <c r="M5962" s="117">
        <v>2620600</v>
      </c>
      <c r="N5962" s="117">
        <v>2530550</v>
      </c>
      <c r="O5962" s="117">
        <v>90050</v>
      </c>
      <c r="P5962" s="461">
        <v>3.4361999999999997E-2</v>
      </c>
      <c r="Q5962" s="117" t="s">
        <v>13225</v>
      </c>
      <c r="R5962" s="117" t="s">
        <v>2987</v>
      </c>
      <c r="S5962" s="117" t="s">
        <v>23497</v>
      </c>
      <c r="T5962" s="274">
        <v>42418</v>
      </c>
      <c r="U5962" s="117"/>
      <c r="V5962" s="274">
        <v>42429</v>
      </c>
      <c r="W5962" s="274">
        <v>42431</v>
      </c>
      <c r="X5962" s="117" t="s">
        <v>23561</v>
      </c>
      <c r="Y5962" s="117">
        <v>2530550</v>
      </c>
      <c r="Z5962" s="117" t="s">
        <v>13225</v>
      </c>
      <c r="AA5962" s="117" t="s">
        <v>2987</v>
      </c>
    </row>
    <row r="5963" spans="1:27" ht="56.25">
      <c r="A5963" s="475" t="s">
        <v>31684</v>
      </c>
      <c r="B5963" s="311" t="s">
        <v>23488</v>
      </c>
      <c r="C5963" s="45" t="s">
        <v>23489</v>
      </c>
      <c r="D5963" s="45" t="s">
        <v>272</v>
      </c>
      <c r="E5963" s="45" t="s">
        <v>23562</v>
      </c>
      <c r="F5963" s="274">
        <v>42398</v>
      </c>
      <c r="G5963" s="274">
        <v>42409</v>
      </c>
      <c r="H5963" s="45" t="s">
        <v>23563</v>
      </c>
      <c r="I5963" s="45" t="s">
        <v>13445</v>
      </c>
      <c r="J5963" s="45">
        <v>1</v>
      </c>
      <c r="K5963" s="45">
        <v>1</v>
      </c>
      <c r="L5963" s="45">
        <v>0</v>
      </c>
      <c r="M5963" s="117">
        <v>471420</v>
      </c>
      <c r="N5963" s="117">
        <v>471240</v>
      </c>
      <c r="O5963" s="117">
        <v>180</v>
      </c>
      <c r="P5963" s="461">
        <v>3.8200000000000002E-4</v>
      </c>
      <c r="Q5963" s="117" t="s">
        <v>13225</v>
      </c>
      <c r="R5963" s="117" t="s">
        <v>2987</v>
      </c>
      <c r="S5963" s="117" t="s">
        <v>23497</v>
      </c>
      <c r="T5963" s="274">
        <v>42417</v>
      </c>
      <c r="U5963" s="117"/>
      <c r="V5963" s="274">
        <v>42429</v>
      </c>
      <c r="W5963" s="274">
        <v>42429</v>
      </c>
      <c r="X5963" s="117" t="s">
        <v>23564</v>
      </c>
      <c r="Y5963" s="117">
        <v>471240</v>
      </c>
      <c r="Z5963" s="117" t="s">
        <v>13225</v>
      </c>
      <c r="AA5963" s="117" t="s">
        <v>2987</v>
      </c>
    </row>
    <row r="5964" spans="1:27" ht="67.5">
      <c r="A5964" s="475" t="s">
        <v>31685</v>
      </c>
      <c r="B5964" s="311" t="s">
        <v>23488</v>
      </c>
      <c r="C5964" s="45" t="s">
        <v>23489</v>
      </c>
      <c r="D5964" s="45" t="s">
        <v>261</v>
      </c>
      <c r="E5964" s="45" t="s">
        <v>23494</v>
      </c>
      <c r="F5964" s="274">
        <v>42398</v>
      </c>
      <c r="G5964" s="274">
        <v>42409</v>
      </c>
      <c r="H5964" s="45" t="s">
        <v>23565</v>
      </c>
      <c r="I5964" s="45" t="s">
        <v>23566</v>
      </c>
      <c r="J5964" s="45">
        <v>3</v>
      </c>
      <c r="K5964" s="45">
        <v>3</v>
      </c>
      <c r="L5964" s="45">
        <v>0</v>
      </c>
      <c r="M5964" s="117">
        <v>259968.81</v>
      </c>
      <c r="N5964" s="117">
        <v>194976.37</v>
      </c>
      <c r="O5964" s="117">
        <v>64992.44</v>
      </c>
      <c r="P5964" s="461">
        <v>0.25000099999999997</v>
      </c>
      <c r="Q5964" s="117" t="s">
        <v>13225</v>
      </c>
      <c r="R5964" s="117" t="s">
        <v>2987</v>
      </c>
      <c r="S5964" s="117" t="s">
        <v>23497</v>
      </c>
      <c r="T5964" s="274">
        <v>42425</v>
      </c>
      <c r="U5964" s="117"/>
      <c r="V5964" s="274">
        <v>42438</v>
      </c>
      <c r="W5964" s="274">
        <v>42438</v>
      </c>
      <c r="X5964" s="117" t="s">
        <v>23567</v>
      </c>
      <c r="Y5964" s="117">
        <v>194976.37</v>
      </c>
      <c r="Z5964" s="117" t="s">
        <v>13225</v>
      </c>
      <c r="AA5964" s="117" t="s">
        <v>2987</v>
      </c>
    </row>
    <row r="5965" spans="1:27" ht="78.75">
      <c r="A5965" s="475" t="s">
        <v>31686</v>
      </c>
      <c r="B5965" s="311" t="s">
        <v>23488</v>
      </c>
      <c r="C5965" s="45" t="s">
        <v>23489</v>
      </c>
      <c r="D5965" s="45" t="s">
        <v>261</v>
      </c>
      <c r="E5965" s="45" t="s">
        <v>23568</v>
      </c>
      <c r="F5965" s="274">
        <v>42398</v>
      </c>
      <c r="G5965" s="274">
        <v>42409</v>
      </c>
      <c r="H5965" s="45" t="s">
        <v>23569</v>
      </c>
      <c r="I5965" s="45" t="s">
        <v>13372</v>
      </c>
      <c r="J5965" s="45">
        <v>4</v>
      </c>
      <c r="K5965" s="45">
        <v>4</v>
      </c>
      <c r="L5965" s="45">
        <v>0</v>
      </c>
      <c r="M5965" s="117">
        <v>202174.8</v>
      </c>
      <c r="N5965" s="117">
        <v>153652.56</v>
      </c>
      <c r="O5965" s="117">
        <v>48522.239999999998</v>
      </c>
      <c r="P5965" s="461">
        <v>0.24000099999999999</v>
      </c>
      <c r="Q5965" s="117" t="s">
        <v>14711</v>
      </c>
      <c r="R5965" s="117" t="s">
        <v>15105</v>
      </c>
      <c r="S5965" s="117" t="s">
        <v>14712</v>
      </c>
      <c r="T5965" s="274">
        <v>42426</v>
      </c>
      <c r="U5965" s="117"/>
      <c r="V5965" s="274">
        <v>42438</v>
      </c>
      <c r="W5965" s="274">
        <v>42438</v>
      </c>
      <c r="X5965" s="117" t="s">
        <v>23570</v>
      </c>
      <c r="Y5965" s="117">
        <v>153652.56</v>
      </c>
      <c r="Z5965" s="117" t="s">
        <v>14711</v>
      </c>
      <c r="AA5965" s="117" t="s">
        <v>15105</v>
      </c>
    </row>
    <row r="5966" spans="1:27" ht="56.25">
      <c r="A5966" s="475" t="s">
        <v>31687</v>
      </c>
      <c r="B5966" s="311" t="s">
        <v>23488</v>
      </c>
      <c r="C5966" s="45" t="s">
        <v>23489</v>
      </c>
      <c r="D5966" s="45" t="s">
        <v>261</v>
      </c>
      <c r="E5966" s="45" t="s">
        <v>23571</v>
      </c>
      <c r="F5966" s="274">
        <v>42401</v>
      </c>
      <c r="G5966" s="274">
        <v>42412</v>
      </c>
      <c r="H5966" s="45" t="s">
        <v>23572</v>
      </c>
      <c r="I5966" s="45" t="s">
        <v>14526</v>
      </c>
      <c r="J5966" s="45">
        <v>2</v>
      </c>
      <c r="K5966" s="45">
        <v>2</v>
      </c>
      <c r="L5966" s="45">
        <v>0</v>
      </c>
      <c r="M5966" s="117">
        <v>20502.8</v>
      </c>
      <c r="N5966" s="117">
        <v>17978.400000000001</v>
      </c>
      <c r="O5966" s="117">
        <v>2524.4</v>
      </c>
      <c r="P5966" s="461">
        <v>0.123125</v>
      </c>
      <c r="Q5966" s="117" t="s">
        <v>13225</v>
      </c>
      <c r="R5966" s="117" t="s">
        <v>2987</v>
      </c>
      <c r="S5966" s="117" t="s">
        <v>23497</v>
      </c>
      <c r="T5966" s="274">
        <v>42426</v>
      </c>
      <c r="U5966" s="117"/>
      <c r="V5966" s="274">
        <v>42438</v>
      </c>
      <c r="W5966" s="274">
        <v>42438</v>
      </c>
      <c r="X5966" s="117" t="s">
        <v>23573</v>
      </c>
      <c r="Y5966" s="117">
        <v>17978.400000000001</v>
      </c>
      <c r="Z5966" s="117" t="s">
        <v>13225</v>
      </c>
      <c r="AA5966" s="117" t="s">
        <v>2987</v>
      </c>
    </row>
    <row r="5967" spans="1:27" ht="56.25">
      <c r="A5967" s="475" t="s">
        <v>31688</v>
      </c>
      <c r="B5967" s="311" t="s">
        <v>23488</v>
      </c>
      <c r="C5967" s="45" t="s">
        <v>23489</v>
      </c>
      <c r="D5967" s="45" t="s">
        <v>272</v>
      </c>
      <c r="E5967" s="45" t="s">
        <v>23574</v>
      </c>
      <c r="F5967" s="274">
        <v>42401</v>
      </c>
      <c r="G5967" s="274">
        <v>42412</v>
      </c>
      <c r="H5967" s="45" t="s">
        <v>23575</v>
      </c>
      <c r="I5967" s="45" t="s">
        <v>23576</v>
      </c>
      <c r="J5967" s="45">
        <v>1</v>
      </c>
      <c r="K5967" s="45">
        <v>1</v>
      </c>
      <c r="L5967" s="45">
        <v>0</v>
      </c>
      <c r="M5967" s="117">
        <v>583414</v>
      </c>
      <c r="N5967" s="117">
        <v>577637.62</v>
      </c>
      <c r="O5967" s="117">
        <v>5776.38</v>
      </c>
      <c r="P5967" s="461">
        <v>9.9010000000000001E-3</v>
      </c>
      <c r="Q5967" s="117" t="s">
        <v>13350</v>
      </c>
      <c r="R5967" s="117" t="s">
        <v>15831</v>
      </c>
      <c r="S5967" s="117" t="s">
        <v>23577</v>
      </c>
      <c r="T5967" s="274">
        <v>42420</v>
      </c>
      <c r="U5967" s="117"/>
      <c r="V5967" s="274">
        <v>42431</v>
      </c>
      <c r="W5967" s="274">
        <v>42431</v>
      </c>
      <c r="X5967" s="117" t="s">
        <v>23578</v>
      </c>
      <c r="Y5967" s="117">
        <v>577637.62</v>
      </c>
      <c r="Z5967" s="117" t="s">
        <v>13350</v>
      </c>
      <c r="AA5967" s="117" t="s">
        <v>15831</v>
      </c>
    </row>
    <row r="5968" spans="1:27" ht="90">
      <c r="A5968" s="475" t="s">
        <v>31689</v>
      </c>
      <c r="B5968" s="311" t="s">
        <v>23488</v>
      </c>
      <c r="C5968" s="45" t="s">
        <v>23489</v>
      </c>
      <c r="D5968" s="45" t="s">
        <v>261</v>
      </c>
      <c r="E5968" s="45" t="s">
        <v>23579</v>
      </c>
      <c r="F5968" s="274">
        <v>42401</v>
      </c>
      <c r="G5968" s="274">
        <v>42412</v>
      </c>
      <c r="H5968" s="45" t="s">
        <v>23580</v>
      </c>
      <c r="I5968" s="45" t="s">
        <v>23581</v>
      </c>
      <c r="J5968" s="45">
        <v>5</v>
      </c>
      <c r="K5968" s="45">
        <v>5</v>
      </c>
      <c r="L5968" s="45">
        <v>0</v>
      </c>
      <c r="M5968" s="117">
        <v>3177513.7</v>
      </c>
      <c r="N5968" s="117">
        <v>2748544.32</v>
      </c>
      <c r="O5968" s="117">
        <v>428969.38</v>
      </c>
      <c r="P5968" s="461">
        <v>0.13500200000000001</v>
      </c>
      <c r="Q5968" s="117" t="s">
        <v>23582</v>
      </c>
      <c r="R5968" s="117" t="s">
        <v>22635</v>
      </c>
      <c r="S5968" s="117" t="s">
        <v>23583</v>
      </c>
      <c r="T5968" s="274">
        <v>42438</v>
      </c>
      <c r="U5968" s="117"/>
      <c r="V5968" s="274">
        <v>42450</v>
      </c>
      <c r="W5968" s="274">
        <v>42450</v>
      </c>
      <c r="X5968" s="117" t="s">
        <v>23584</v>
      </c>
      <c r="Y5968" s="117">
        <v>2748544.32</v>
      </c>
      <c r="Z5968" s="117" t="s">
        <v>23582</v>
      </c>
      <c r="AA5968" s="117" t="s">
        <v>22635</v>
      </c>
    </row>
    <row r="5969" spans="1:27" ht="67.5">
      <c r="A5969" s="475" t="s">
        <v>31690</v>
      </c>
      <c r="B5969" s="311" t="s">
        <v>23488</v>
      </c>
      <c r="C5969" s="45" t="s">
        <v>23489</v>
      </c>
      <c r="D5969" s="45" t="s">
        <v>261</v>
      </c>
      <c r="E5969" s="45" t="s">
        <v>23585</v>
      </c>
      <c r="F5969" s="274">
        <v>42404</v>
      </c>
      <c r="G5969" s="274">
        <v>42415</v>
      </c>
      <c r="H5969" s="45" t="s">
        <v>23586</v>
      </c>
      <c r="I5969" s="45" t="s">
        <v>21407</v>
      </c>
      <c r="J5969" s="45">
        <v>2</v>
      </c>
      <c r="K5969" s="45">
        <v>2</v>
      </c>
      <c r="L5969" s="45">
        <v>0</v>
      </c>
      <c r="M5969" s="117">
        <v>122438</v>
      </c>
      <c r="N5969" s="117">
        <v>112642.96</v>
      </c>
      <c r="O5969" s="117">
        <v>9795.0400000000009</v>
      </c>
      <c r="P5969" s="461">
        <v>0.08</v>
      </c>
      <c r="Q5969" s="117" t="s">
        <v>13384</v>
      </c>
      <c r="R5969" s="117" t="s">
        <v>17347</v>
      </c>
      <c r="S5969" s="117" t="s">
        <v>23507</v>
      </c>
      <c r="T5969" s="274">
        <v>42429</v>
      </c>
      <c r="U5969" s="117"/>
      <c r="V5969" s="274">
        <v>42440</v>
      </c>
      <c r="W5969" s="274">
        <v>42440</v>
      </c>
      <c r="X5969" s="117" t="s">
        <v>23587</v>
      </c>
      <c r="Y5969" s="117">
        <v>112642.96</v>
      </c>
      <c r="Z5969" s="117" t="s">
        <v>13384</v>
      </c>
      <c r="AA5969" s="117" t="s">
        <v>17347</v>
      </c>
    </row>
    <row r="5970" spans="1:27" ht="56.25">
      <c r="A5970" s="475" t="s">
        <v>31691</v>
      </c>
      <c r="B5970" s="311" t="s">
        <v>23488</v>
      </c>
      <c r="C5970" s="45" t="s">
        <v>23489</v>
      </c>
      <c r="D5970" s="45" t="s">
        <v>261</v>
      </c>
      <c r="E5970" s="45" t="s">
        <v>23588</v>
      </c>
      <c r="F5970" s="274">
        <v>42404</v>
      </c>
      <c r="G5970" s="274">
        <v>42415</v>
      </c>
      <c r="H5970" s="45" t="s">
        <v>23589</v>
      </c>
      <c r="I5970" s="45" t="s">
        <v>16643</v>
      </c>
      <c r="J5970" s="45">
        <v>3</v>
      </c>
      <c r="K5970" s="45">
        <v>3</v>
      </c>
      <c r="L5970" s="45">
        <v>0</v>
      </c>
      <c r="M5970" s="117">
        <v>1718187</v>
      </c>
      <c r="N5970" s="117">
        <v>895175</v>
      </c>
      <c r="O5970" s="117">
        <v>823012</v>
      </c>
      <c r="P5970" s="461">
        <v>0.47899999999999998</v>
      </c>
      <c r="Q5970" s="117" t="s">
        <v>23590</v>
      </c>
      <c r="R5970" s="117" t="s">
        <v>15209</v>
      </c>
      <c r="S5970" s="117" t="s">
        <v>23591</v>
      </c>
      <c r="T5970" s="274">
        <v>42439</v>
      </c>
      <c r="U5970" s="117"/>
      <c r="V5970" s="274">
        <v>42450</v>
      </c>
      <c r="W5970" s="274">
        <v>42450</v>
      </c>
      <c r="X5970" s="117" t="s">
        <v>23592</v>
      </c>
      <c r="Y5970" s="117">
        <v>895175</v>
      </c>
      <c r="Z5970" s="117" t="s">
        <v>23590</v>
      </c>
      <c r="AA5970" s="117" t="s">
        <v>15209</v>
      </c>
    </row>
    <row r="5971" spans="1:27" ht="112.5">
      <c r="A5971" s="475" t="s">
        <v>31692</v>
      </c>
      <c r="B5971" s="311" t="s">
        <v>23488</v>
      </c>
      <c r="C5971" s="45" t="s">
        <v>23489</v>
      </c>
      <c r="D5971" s="45" t="s">
        <v>261</v>
      </c>
      <c r="E5971" s="45" t="s">
        <v>23593</v>
      </c>
      <c r="F5971" s="274">
        <v>42404</v>
      </c>
      <c r="G5971" s="274">
        <v>42415</v>
      </c>
      <c r="H5971" s="45" t="s">
        <v>23594</v>
      </c>
      <c r="I5971" s="45" t="s">
        <v>23595</v>
      </c>
      <c r="J5971" s="45">
        <v>2</v>
      </c>
      <c r="K5971" s="45">
        <v>2</v>
      </c>
      <c r="L5971" s="45">
        <v>0</v>
      </c>
      <c r="M5971" s="117">
        <v>110736.5</v>
      </c>
      <c r="N5971" s="117">
        <v>109629.12</v>
      </c>
      <c r="O5971" s="117">
        <v>1107.3800000000001</v>
      </c>
      <c r="P5971" s="461">
        <v>0.01</v>
      </c>
      <c r="Q5971" s="117" t="s">
        <v>23596</v>
      </c>
      <c r="R5971" s="117" t="s">
        <v>23597</v>
      </c>
      <c r="S5971" s="117" t="s">
        <v>23598</v>
      </c>
      <c r="T5971" s="274">
        <v>42429</v>
      </c>
      <c r="U5971" s="117"/>
      <c r="V5971" s="274">
        <v>42440</v>
      </c>
      <c r="W5971" s="274">
        <v>42440</v>
      </c>
      <c r="X5971" s="117" t="s">
        <v>23599</v>
      </c>
      <c r="Y5971" s="117">
        <v>109629.12</v>
      </c>
      <c r="Z5971" s="117" t="s">
        <v>23596</v>
      </c>
      <c r="AA5971" s="117" t="s">
        <v>23597</v>
      </c>
    </row>
    <row r="5972" spans="1:27" ht="45">
      <c r="A5972" s="475" t="s">
        <v>31693</v>
      </c>
      <c r="B5972" s="311" t="s">
        <v>23488</v>
      </c>
      <c r="C5972" s="45" t="s">
        <v>23489</v>
      </c>
      <c r="D5972" s="45" t="s">
        <v>261</v>
      </c>
      <c r="E5972" s="45" t="s">
        <v>23600</v>
      </c>
      <c r="F5972" s="274">
        <v>42405</v>
      </c>
      <c r="G5972" s="274">
        <v>42416</v>
      </c>
      <c r="H5972" s="45" t="s">
        <v>23601</v>
      </c>
      <c r="I5972" s="45" t="s">
        <v>21445</v>
      </c>
      <c r="J5972" s="45">
        <v>7</v>
      </c>
      <c r="K5972" s="45">
        <v>7</v>
      </c>
      <c r="L5972" s="45">
        <v>0</v>
      </c>
      <c r="M5972" s="117">
        <v>776255</v>
      </c>
      <c r="N5972" s="117">
        <v>766118.72</v>
      </c>
      <c r="O5972" s="117">
        <v>10136.280000000001</v>
      </c>
      <c r="P5972" s="461">
        <v>1.3058E-2</v>
      </c>
      <c r="Q5972" s="117" t="s">
        <v>23602</v>
      </c>
      <c r="R5972" s="117" t="s">
        <v>23603</v>
      </c>
      <c r="S5972" s="117" t="s">
        <v>23604</v>
      </c>
      <c r="T5972" s="274">
        <v>42430</v>
      </c>
      <c r="U5972" s="117"/>
      <c r="V5972" s="274">
        <v>42443</v>
      </c>
      <c r="W5972" s="274">
        <v>42443</v>
      </c>
      <c r="X5972" s="117" t="s">
        <v>23605</v>
      </c>
      <c r="Y5972" s="117">
        <v>766118.72</v>
      </c>
      <c r="Z5972" s="117" t="s">
        <v>23602</v>
      </c>
      <c r="AA5972" s="117" t="s">
        <v>23603</v>
      </c>
    </row>
    <row r="5973" spans="1:27" ht="56.25">
      <c r="A5973" s="475" t="s">
        <v>31694</v>
      </c>
      <c r="B5973" s="311" t="s">
        <v>23488</v>
      </c>
      <c r="C5973" s="45" t="s">
        <v>23489</v>
      </c>
      <c r="D5973" s="45" t="s">
        <v>272</v>
      </c>
      <c r="E5973" s="45" t="s">
        <v>23606</v>
      </c>
      <c r="F5973" s="274">
        <v>42404</v>
      </c>
      <c r="G5973" s="274">
        <v>42416</v>
      </c>
      <c r="H5973" s="45" t="s">
        <v>23607</v>
      </c>
      <c r="I5973" s="45" t="s">
        <v>19683</v>
      </c>
      <c r="J5973" s="45">
        <v>1</v>
      </c>
      <c r="K5973" s="45">
        <v>1</v>
      </c>
      <c r="L5973" s="45">
        <v>0</v>
      </c>
      <c r="M5973" s="117">
        <v>986447.8</v>
      </c>
      <c r="N5973" s="117">
        <v>969647.8</v>
      </c>
      <c r="O5973" s="117">
        <v>16800</v>
      </c>
      <c r="P5973" s="461">
        <v>1.7031000000000001E-2</v>
      </c>
      <c r="Q5973" s="117" t="s">
        <v>13350</v>
      </c>
      <c r="R5973" s="117" t="s">
        <v>15831</v>
      </c>
      <c r="S5973" s="117" t="s">
        <v>23577</v>
      </c>
      <c r="T5973" s="274">
        <v>42424</v>
      </c>
      <c r="U5973" s="117"/>
      <c r="V5973" s="274">
        <v>42439</v>
      </c>
      <c r="W5973" s="274">
        <v>42440</v>
      </c>
      <c r="X5973" s="117" t="s">
        <v>23608</v>
      </c>
      <c r="Y5973" s="117">
        <v>969647.8</v>
      </c>
      <c r="Z5973" s="117" t="s">
        <v>13350</v>
      </c>
      <c r="AA5973" s="117" t="s">
        <v>15831</v>
      </c>
    </row>
    <row r="5974" spans="1:27" ht="67.5">
      <c r="A5974" s="475" t="s">
        <v>31695</v>
      </c>
      <c r="B5974" s="311" t="s">
        <v>23488</v>
      </c>
      <c r="C5974" s="45" t="s">
        <v>23489</v>
      </c>
      <c r="D5974" s="45" t="s">
        <v>261</v>
      </c>
      <c r="E5974" s="45" t="s">
        <v>23609</v>
      </c>
      <c r="F5974" s="274">
        <v>42410</v>
      </c>
      <c r="G5974" s="274">
        <v>42424</v>
      </c>
      <c r="H5974" s="45" t="s">
        <v>23610</v>
      </c>
      <c r="I5974" s="45" t="s">
        <v>23611</v>
      </c>
      <c r="J5974" s="45">
        <v>4</v>
      </c>
      <c r="K5974" s="45">
        <v>2</v>
      </c>
      <c r="L5974" s="45">
        <v>2</v>
      </c>
      <c r="M5974" s="117">
        <v>183876</v>
      </c>
      <c r="N5974" s="117">
        <v>182956.62</v>
      </c>
      <c r="O5974" s="117">
        <v>919.38</v>
      </c>
      <c r="P5974" s="461">
        <v>5.0000000000000001E-3</v>
      </c>
      <c r="Q5974" s="117" t="s">
        <v>13204</v>
      </c>
      <c r="R5974" s="117" t="s">
        <v>15416</v>
      </c>
      <c r="S5974" s="117" t="s">
        <v>13221</v>
      </c>
      <c r="T5974" s="274">
        <v>42439</v>
      </c>
      <c r="U5974" s="117"/>
      <c r="V5974" s="274">
        <v>42450</v>
      </c>
      <c r="W5974" s="274">
        <v>42450</v>
      </c>
      <c r="X5974" s="117" t="s">
        <v>23612</v>
      </c>
      <c r="Y5974" s="117">
        <v>182956.62</v>
      </c>
      <c r="Z5974" s="117" t="s">
        <v>13204</v>
      </c>
      <c r="AA5974" s="117" t="s">
        <v>15416</v>
      </c>
    </row>
    <row r="5975" spans="1:27" ht="78.75">
      <c r="A5975" s="475" t="s">
        <v>31696</v>
      </c>
      <c r="B5975" s="311" t="s">
        <v>23488</v>
      </c>
      <c r="C5975" s="45" t="s">
        <v>23489</v>
      </c>
      <c r="D5975" s="45" t="s">
        <v>261</v>
      </c>
      <c r="E5975" s="45" t="s">
        <v>16393</v>
      </c>
      <c r="F5975" s="274">
        <v>42410</v>
      </c>
      <c r="G5975" s="274">
        <v>42424</v>
      </c>
      <c r="H5975" s="45" t="s">
        <v>23613</v>
      </c>
      <c r="I5975" s="45" t="s">
        <v>15443</v>
      </c>
      <c r="J5975" s="45" t="s">
        <v>11</v>
      </c>
      <c r="K5975" s="45" t="s">
        <v>11</v>
      </c>
      <c r="L5975" s="45" t="s">
        <v>3029</v>
      </c>
      <c r="M5975" s="117">
        <v>4899001.8899999997</v>
      </c>
      <c r="N5975" s="117">
        <v>4874506.88</v>
      </c>
      <c r="O5975" s="117">
        <f>M5975-N5975</f>
        <v>24495.009999999776</v>
      </c>
      <c r="P5975" s="461">
        <v>5.0000000000000001E-3</v>
      </c>
      <c r="Q5975" s="117" t="s">
        <v>14711</v>
      </c>
      <c r="R5975" s="280">
        <v>4217155014</v>
      </c>
      <c r="S5975" s="117" t="s">
        <v>14712</v>
      </c>
      <c r="T5975" s="274">
        <v>42461.054917557871</v>
      </c>
      <c r="U5975" s="117"/>
      <c r="V5975" s="274">
        <v>42461</v>
      </c>
      <c r="W5975" s="274">
        <v>42464</v>
      </c>
      <c r="X5975" s="117" t="s">
        <v>23614</v>
      </c>
      <c r="Y5975" s="117">
        <v>4874506.88</v>
      </c>
      <c r="Z5975" s="117" t="s">
        <v>14711</v>
      </c>
      <c r="AA5975" s="280">
        <v>4217155014</v>
      </c>
    </row>
    <row r="5976" spans="1:27" ht="90">
      <c r="A5976" s="475" t="s">
        <v>31697</v>
      </c>
      <c r="B5976" s="311" t="s">
        <v>23488</v>
      </c>
      <c r="C5976" s="45" t="s">
        <v>23489</v>
      </c>
      <c r="D5976" s="45" t="s">
        <v>272</v>
      </c>
      <c r="E5976" s="45" t="s">
        <v>15237</v>
      </c>
      <c r="F5976" s="274">
        <v>42412</v>
      </c>
      <c r="G5976" s="274">
        <v>42424</v>
      </c>
      <c r="H5976" s="45" t="s">
        <v>23615</v>
      </c>
      <c r="I5976" s="45" t="s">
        <v>23616</v>
      </c>
      <c r="J5976" s="45">
        <v>1</v>
      </c>
      <c r="K5976" s="45">
        <v>1</v>
      </c>
      <c r="L5976" s="45">
        <v>0</v>
      </c>
      <c r="M5976" s="117">
        <v>545999.86</v>
      </c>
      <c r="N5976" s="117">
        <v>538388.80000000005</v>
      </c>
      <c r="O5976" s="117">
        <v>7611.06</v>
      </c>
      <c r="P5976" s="461">
        <v>1.3939999999999999E-2</v>
      </c>
      <c r="Q5976" s="117" t="s">
        <v>13406</v>
      </c>
      <c r="R5976" s="117" t="s">
        <v>2570</v>
      </c>
      <c r="S5976" s="117" t="s">
        <v>23547</v>
      </c>
      <c r="T5976" s="274">
        <v>42432</v>
      </c>
      <c r="U5976" s="117"/>
      <c r="V5976" s="274">
        <v>42444</v>
      </c>
      <c r="W5976" s="274">
        <v>42444</v>
      </c>
      <c r="X5976" s="117" t="s">
        <v>23617</v>
      </c>
      <c r="Y5976" s="117">
        <v>538388.80000000005</v>
      </c>
      <c r="Z5976" s="117" t="s">
        <v>13406</v>
      </c>
      <c r="AA5976" s="117" t="s">
        <v>2570</v>
      </c>
    </row>
    <row r="5977" spans="1:27" ht="45">
      <c r="A5977" s="475" t="s">
        <v>31698</v>
      </c>
      <c r="B5977" s="311" t="s">
        <v>23488</v>
      </c>
      <c r="C5977" s="45" t="s">
        <v>23489</v>
      </c>
      <c r="D5977" s="45" t="s">
        <v>261</v>
      </c>
      <c r="E5977" s="45" t="s">
        <v>23618</v>
      </c>
      <c r="F5977" s="274">
        <v>42419</v>
      </c>
      <c r="G5977" s="274">
        <v>42430</v>
      </c>
      <c r="H5977" s="45" t="s">
        <v>23619</v>
      </c>
      <c r="I5977" s="45" t="s">
        <v>18404</v>
      </c>
      <c r="J5977" s="45">
        <v>2</v>
      </c>
      <c r="K5977" s="45">
        <v>2</v>
      </c>
      <c r="L5977" s="45">
        <v>0</v>
      </c>
      <c r="M5977" s="117">
        <v>1278970</v>
      </c>
      <c r="N5977" s="117">
        <v>1278914.2</v>
      </c>
      <c r="O5977" s="117">
        <v>55.8</v>
      </c>
      <c r="P5977" s="461">
        <v>4.3999999999999999E-5</v>
      </c>
      <c r="Q5977" s="117" t="s">
        <v>13406</v>
      </c>
      <c r="R5977" s="117" t="s">
        <v>2570</v>
      </c>
      <c r="S5977" s="117" t="s">
        <v>23547</v>
      </c>
      <c r="T5977" s="274">
        <v>42443</v>
      </c>
      <c r="U5977" s="117"/>
      <c r="V5977" s="274">
        <v>42454</v>
      </c>
      <c r="W5977" s="274">
        <v>42454</v>
      </c>
      <c r="X5977" s="117" t="s">
        <v>23620</v>
      </c>
      <c r="Y5977" s="117">
        <v>1278914.2</v>
      </c>
      <c r="Z5977" s="117" t="s">
        <v>13406</v>
      </c>
      <c r="AA5977" s="117" t="s">
        <v>2570</v>
      </c>
    </row>
    <row r="5978" spans="1:27" ht="90">
      <c r="A5978" s="475" t="s">
        <v>31699</v>
      </c>
      <c r="B5978" s="311" t="s">
        <v>23488</v>
      </c>
      <c r="C5978" s="45" t="s">
        <v>23489</v>
      </c>
      <c r="D5978" s="45" t="s">
        <v>272</v>
      </c>
      <c r="E5978" s="45" t="s">
        <v>23621</v>
      </c>
      <c r="F5978" s="274">
        <v>42420</v>
      </c>
      <c r="G5978" s="274">
        <v>42431</v>
      </c>
      <c r="H5978" s="45" t="s">
        <v>23622</v>
      </c>
      <c r="I5978" s="45" t="s">
        <v>6453</v>
      </c>
      <c r="J5978" s="45">
        <v>1</v>
      </c>
      <c r="K5978" s="45">
        <v>1</v>
      </c>
      <c r="L5978" s="45">
        <v>0</v>
      </c>
      <c r="M5978" s="117">
        <v>873446.72</v>
      </c>
      <c r="N5978" s="117">
        <v>873444</v>
      </c>
      <c r="O5978" s="117">
        <v>2.72</v>
      </c>
      <c r="P5978" s="461">
        <v>3.0000000000000001E-6</v>
      </c>
      <c r="Q5978" s="117" t="s">
        <v>13280</v>
      </c>
      <c r="R5978" s="117" t="s">
        <v>15837</v>
      </c>
      <c r="S5978" s="117" t="s">
        <v>23623</v>
      </c>
      <c r="T5978" s="274">
        <v>42439</v>
      </c>
      <c r="U5978" s="117"/>
      <c r="V5978" s="274">
        <v>42450</v>
      </c>
      <c r="W5978" s="274">
        <v>42450</v>
      </c>
      <c r="X5978" s="117" t="s">
        <v>23624</v>
      </c>
      <c r="Y5978" s="117">
        <v>873444</v>
      </c>
      <c r="Z5978" s="117" t="s">
        <v>13280</v>
      </c>
      <c r="AA5978" s="117" t="s">
        <v>15837</v>
      </c>
    </row>
    <row r="5979" spans="1:27" ht="90">
      <c r="A5979" s="475" t="s">
        <v>31700</v>
      </c>
      <c r="B5979" s="311" t="s">
        <v>23488</v>
      </c>
      <c r="C5979" s="45" t="s">
        <v>23489</v>
      </c>
      <c r="D5979" s="45" t="s">
        <v>261</v>
      </c>
      <c r="E5979" s="45" t="s">
        <v>23625</v>
      </c>
      <c r="F5979" s="274">
        <v>42425</v>
      </c>
      <c r="G5979" s="274">
        <v>42438</v>
      </c>
      <c r="H5979" s="45" t="s">
        <v>23626</v>
      </c>
      <c r="I5979" s="45" t="s">
        <v>23627</v>
      </c>
      <c r="J5979" s="280">
        <v>2</v>
      </c>
      <c r="K5979" s="280">
        <v>2</v>
      </c>
      <c r="L5979" s="280">
        <v>0</v>
      </c>
      <c r="M5979" s="117">
        <v>16789936.640000001</v>
      </c>
      <c r="N5979" s="117">
        <v>16622037.26</v>
      </c>
      <c r="O5979" s="117">
        <v>167899.38</v>
      </c>
      <c r="P5979" s="461">
        <v>0.01</v>
      </c>
      <c r="Q5979" s="117" t="s">
        <v>23628</v>
      </c>
      <c r="R5979" s="117" t="s">
        <v>15105</v>
      </c>
      <c r="S5979" s="117" t="s">
        <v>14215</v>
      </c>
      <c r="T5979" s="274">
        <v>42466.40406346065</v>
      </c>
      <c r="U5979" s="117"/>
      <c r="V5979" s="274">
        <v>42479</v>
      </c>
      <c r="W5979" s="274">
        <v>42481</v>
      </c>
      <c r="X5979" s="117" t="s">
        <v>23629</v>
      </c>
      <c r="Y5979" s="117">
        <v>16622037.26</v>
      </c>
      <c r="Z5979" s="117" t="s">
        <v>23628</v>
      </c>
      <c r="AA5979" s="117" t="s">
        <v>15105</v>
      </c>
    </row>
    <row r="5980" spans="1:27" ht="90">
      <c r="A5980" s="475" t="s">
        <v>31701</v>
      </c>
      <c r="B5980" s="311" t="s">
        <v>23488</v>
      </c>
      <c r="C5980" s="45" t="s">
        <v>23489</v>
      </c>
      <c r="D5980" s="45" t="s">
        <v>261</v>
      </c>
      <c r="E5980" s="45" t="s">
        <v>15237</v>
      </c>
      <c r="F5980" s="274">
        <v>42425</v>
      </c>
      <c r="G5980" s="274">
        <v>42438</v>
      </c>
      <c r="H5980" s="45" t="s">
        <v>23630</v>
      </c>
      <c r="I5980" s="45" t="s">
        <v>23631</v>
      </c>
      <c r="J5980" s="280">
        <v>3</v>
      </c>
      <c r="K5980" s="280">
        <v>3</v>
      </c>
      <c r="L5980" s="280">
        <v>0</v>
      </c>
      <c r="M5980" s="117">
        <v>236060.74</v>
      </c>
      <c r="N5980" s="117">
        <v>165242.56</v>
      </c>
      <c r="O5980" s="117">
        <v>70818.179999999993</v>
      </c>
      <c r="P5980" s="461">
        <v>0.3</v>
      </c>
      <c r="Q5980" s="117" t="s">
        <v>17213</v>
      </c>
      <c r="R5980" s="117" t="s">
        <v>17214</v>
      </c>
      <c r="S5980" s="117" t="s">
        <v>23632</v>
      </c>
      <c r="T5980" s="274">
        <v>42453.351098182866</v>
      </c>
      <c r="U5980" s="117"/>
      <c r="V5980" s="274">
        <v>42464</v>
      </c>
      <c r="W5980" s="274">
        <v>42464</v>
      </c>
      <c r="X5980" s="117" t="s">
        <v>23633</v>
      </c>
      <c r="Y5980" s="117">
        <v>165242.56</v>
      </c>
      <c r="Z5980" s="117" t="s">
        <v>17213</v>
      </c>
      <c r="AA5980" s="117" t="s">
        <v>17214</v>
      </c>
    </row>
    <row r="5981" spans="1:27" ht="101.25">
      <c r="A5981" s="475" t="s">
        <v>31702</v>
      </c>
      <c r="B5981" s="311" t="s">
        <v>23488</v>
      </c>
      <c r="C5981" s="45" t="s">
        <v>23489</v>
      </c>
      <c r="D5981" s="45" t="s">
        <v>261</v>
      </c>
      <c r="E5981" s="45" t="s">
        <v>23634</v>
      </c>
      <c r="F5981" s="274">
        <v>42426</v>
      </c>
      <c r="G5981" s="274">
        <v>42438</v>
      </c>
      <c r="H5981" s="45" t="s">
        <v>23635</v>
      </c>
      <c r="I5981" s="45" t="s">
        <v>14657</v>
      </c>
      <c r="J5981" s="280">
        <v>3</v>
      </c>
      <c r="K5981" s="280">
        <v>2</v>
      </c>
      <c r="L5981" s="280">
        <v>1</v>
      </c>
      <c r="M5981" s="117">
        <v>3858240.42</v>
      </c>
      <c r="N5981" s="117">
        <v>3838949</v>
      </c>
      <c r="O5981" s="117">
        <v>19291.419999999998</v>
      </c>
      <c r="P5981" s="461">
        <v>5.0000000000000001E-3</v>
      </c>
      <c r="Q5981" s="117" t="s">
        <v>15078</v>
      </c>
      <c r="R5981" s="117" t="s">
        <v>15079</v>
      </c>
      <c r="S5981" s="117" t="s">
        <v>23636</v>
      </c>
      <c r="T5981" s="274">
        <v>42460.42221478009</v>
      </c>
      <c r="U5981" s="117"/>
      <c r="V5981" s="274">
        <v>42472</v>
      </c>
      <c r="W5981" s="274">
        <v>42473</v>
      </c>
      <c r="X5981" s="117" t="s">
        <v>23637</v>
      </c>
      <c r="Y5981" s="117">
        <v>3838949</v>
      </c>
      <c r="Z5981" s="117" t="s">
        <v>15078</v>
      </c>
      <c r="AA5981" s="117" t="s">
        <v>15079</v>
      </c>
    </row>
    <row r="5982" spans="1:27" ht="101.25">
      <c r="A5982" s="475" t="s">
        <v>31703</v>
      </c>
      <c r="B5982" s="311" t="s">
        <v>23488</v>
      </c>
      <c r="C5982" s="45" t="s">
        <v>23489</v>
      </c>
      <c r="D5982" s="45" t="s">
        <v>261</v>
      </c>
      <c r="E5982" s="45" t="s">
        <v>23638</v>
      </c>
      <c r="F5982" s="274">
        <v>42429</v>
      </c>
      <c r="G5982" s="274">
        <v>42440</v>
      </c>
      <c r="H5982" s="45" t="s">
        <v>23639</v>
      </c>
      <c r="I5982" s="45" t="s">
        <v>23640</v>
      </c>
      <c r="J5982" s="280">
        <v>12</v>
      </c>
      <c r="K5982" s="280">
        <v>12</v>
      </c>
      <c r="L5982" s="280">
        <v>0</v>
      </c>
      <c r="M5982" s="117">
        <v>337659.9</v>
      </c>
      <c r="N5982" s="117">
        <v>248180.04</v>
      </c>
      <c r="O5982" s="117">
        <v>89479.86</v>
      </c>
      <c r="P5982" s="461">
        <v>0.26500000000000001</v>
      </c>
      <c r="Q5982" s="117" t="s">
        <v>23641</v>
      </c>
      <c r="R5982" s="117" t="s">
        <v>23642</v>
      </c>
      <c r="S5982" s="117" t="s">
        <v>23643</v>
      </c>
      <c r="T5982" s="274">
        <v>42466.363259687496</v>
      </c>
      <c r="U5982" s="117"/>
      <c r="V5982" s="274">
        <v>42486</v>
      </c>
      <c r="W5982" s="274">
        <v>42487</v>
      </c>
      <c r="X5982" s="117" t="s">
        <v>23644</v>
      </c>
      <c r="Y5982" s="117">
        <v>248180.04</v>
      </c>
      <c r="Z5982" s="117" t="s">
        <v>23641</v>
      </c>
      <c r="AA5982" s="117" t="s">
        <v>23642</v>
      </c>
    </row>
    <row r="5983" spans="1:27" ht="67.5">
      <c r="A5983" s="475" t="s">
        <v>31704</v>
      </c>
      <c r="B5983" s="311" t="s">
        <v>23488</v>
      </c>
      <c r="C5983" s="45" t="s">
        <v>23489</v>
      </c>
      <c r="D5983" s="45" t="s">
        <v>15011</v>
      </c>
      <c r="E5983" s="45" t="s">
        <v>23645</v>
      </c>
      <c r="F5983" s="274">
        <v>42426</v>
      </c>
      <c r="G5983" s="274">
        <v>42440</v>
      </c>
      <c r="H5983" s="45" t="s">
        <v>23646</v>
      </c>
      <c r="I5983" s="45" t="s">
        <v>23647</v>
      </c>
      <c r="J5983" s="280">
        <v>2</v>
      </c>
      <c r="K5983" s="280">
        <v>2</v>
      </c>
      <c r="L5983" s="280">
        <v>0</v>
      </c>
      <c r="M5983" s="117">
        <v>40324785</v>
      </c>
      <c r="N5983" s="117">
        <v>39868278</v>
      </c>
      <c r="O5983" s="117">
        <v>456507</v>
      </c>
      <c r="P5983" s="461">
        <f>O5983/M5983</f>
        <v>1.1320754716981131E-2</v>
      </c>
      <c r="Q5983" s="117" t="s">
        <v>23648</v>
      </c>
      <c r="R5983" s="117" t="s">
        <v>16147</v>
      </c>
      <c r="S5983" s="117" t="s">
        <v>15016</v>
      </c>
      <c r="T5983" s="274" t="s">
        <v>1203</v>
      </c>
      <c r="U5983" s="117"/>
      <c r="V5983" s="274">
        <v>42485</v>
      </c>
      <c r="W5983" s="274">
        <v>42486</v>
      </c>
      <c r="X5983" s="117" t="s">
        <v>23649</v>
      </c>
      <c r="Y5983" s="117">
        <v>39868278</v>
      </c>
      <c r="Z5983" s="117" t="s">
        <v>23648</v>
      </c>
      <c r="AA5983" s="117" t="s">
        <v>16147</v>
      </c>
    </row>
    <row r="5984" spans="1:27" ht="90">
      <c r="A5984" s="475" t="s">
        <v>31705</v>
      </c>
      <c r="B5984" s="311" t="s">
        <v>23488</v>
      </c>
      <c r="C5984" s="45" t="s">
        <v>23489</v>
      </c>
      <c r="D5984" s="45" t="s">
        <v>261</v>
      </c>
      <c r="E5984" s="45" t="s">
        <v>14285</v>
      </c>
      <c r="F5984" s="274">
        <v>42432</v>
      </c>
      <c r="G5984" s="274">
        <v>42443</v>
      </c>
      <c r="H5984" s="45" t="s">
        <v>23650</v>
      </c>
      <c r="I5984" s="45" t="s">
        <v>23651</v>
      </c>
      <c r="J5984" s="280">
        <v>7</v>
      </c>
      <c r="K5984" s="280">
        <v>6</v>
      </c>
      <c r="L5984" s="280">
        <v>1</v>
      </c>
      <c r="M5984" s="117">
        <v>415663.55</v>
      </c>
      <c r="N5984" s="117">
        <v>216451.68</v>
      </c>
      <c r="O5984" s="117">
        <v>199211.87</v>
      </c>
      <c r="P5984" s="461">
        <v>0.47926200000000002</v>
      </c>
      <c r="Q5984" s="117" t="s">
        <v>23652</v>
      </c>
      <c r="R5984" s="117" t="s">
        <v>15603</v>
      </c>
      <c r="S5984" s="117" t="s">
        <v>23653</v>
      </c>
      <c r="T5984" s="274">
        <v>42459.321983831018</v>
      </c>
      <c r="U5984" s="117"/>
      <c r="V5984" s="274">
        <v>42471</v>
      </c>
      <c r="W5984" s="274">
        <v>42472</v>
      </c>
      <c r="X5984" s="117" t="s">
        <v>23654</v>
      </c>
      <c r="Y5984" s="117">
        <v>216451.68</v>
      </c>
      <c r="Z5984" s="117" t="s">
        <v>23652</v>
      </c>
      <c r="AA5984" s="117" t="s">
        <v>15603</v>
      </c>
    </row>
    <row r="5985" spans="1:27" ht="45">
      <c r="A5985" s="475" t="s">
        <v>31706</v>
      </c>
      <c r="B5985" s="311" t="s">
        <v>23488</v>
      </c>
      <c r="C5985" s="45" t="s">
        <v>23489</v>
      </c>
      <c r="D5985" s="45" t="s">
        <v>261</v>
      </c>
      <c r="E5985" s="45" t="s">
        <v>23655</v>
      </c>
      <c r="F5985" s="274">
        <v>42432</v>
      </c>
      <c r="G5985" s="274">
        <v>42443</v>
      </c>
      <c r="H5985" s="45" t="s">
        <v>23656</v>
      </c>
      <c r="I5985" s="45" t="s">
        <v>23079</v>
      </c>
      <c r="J5985" s="280">
        <v>11</v>
      </c>
      <c r="K5985" s="280">
        <v>8</v>
      </c>
      <c r="L5985" s="280">
        <v>3</v>
      </c>
      <c r="M5985" s="117">
        <v>527898.57999999996</v>
      </c>
      <c r="N5985" s="117">
        <v>355000</v>
      </c>
      <c r="O5985" s="117">
        <v>172898.58</v>
      </c>
      <c r="P5985" s="461">
        <v>0.32752199999999998</v>
      </c>
      <c r="Q5985" s="117" t="s">
        <v>23657</v>
      </c>
      <c r="R5985" s="117" t="s">
        <v>23658</v>
      </c>
      <c r="S5985" s="117" t="s">
        <v>23659</v>
      </c>
      <c r="T5985" s="274">
        <v>42460.54760917824</v>
      </c>
      <c r="U5985" s="117"/>
      <c r="V5985" s="274">
        <v>42472</v>
      </c>
      <c r="W5985" s="274">
        <v>42472</v>
      </c>
      <c r="X5985" s="117" t="s">
        <v>23660</v>
      </c>
      <c r="Y5985" s="117">
        <v>355000</v>
      </c>
      <c r="Z5985" s="117" t="s">
        <v>23657</v>
      </c>
      <c r="AA5985" s="117" t="s">
        <v>23658</v>
      </c>
    </row>
    <row r="5986" spans="1:27" ht="78.75">
      <c r="A5986" s="475" t="s">
        <v>31707</v>
      </c>
      <c r="B5986" s="311" t="s">
        <v>23488</v>
      </c>
      <c r="C5986" s="45" t="s">
        <v>23489</v>
      </c>
      <c r="D5986" s="45" t="s">
        <v>272</v>
      </c>
      <c r="E5986" s="45" t="s">
        <v>23661</v>
      </c>
      <c r="F5986" s="274">
        <v>42432</v>
      </c>
      <c r="G5986" s="274">
        <v>42443</v>
      </c>
      <c r="H5986" s="45" t="s">
        <v>23662</v>
      </c>
      <c r="I5986" s="45" t="s">
        <v>23663</v>
      </c>
      <c r="J5986" s="280">
        <v>1</v>
      </c>
      <c r="K5986" s="280">
        <v>1</v>
      </c>
      <c r="L5986" s="280">
        <v>0</v>
      </c>
      <c r="M5986" s="117">
        <v>6301170.0300000003</v>
      </c>
      <c r="N5986" s="117">
        <v>6261807</v>
      </c>
      <c r="O5986" s="117">
        <v>39363.03</v>
      </c>
      <c r="P5986" s="461">
        <v>6.2469999999999999E-3</v>
      </c>
      <c r="Q5986" s="117" t="s">
        <v>23664</v>
      </c>
      <c r="R5986" s="117" t="s">
        <v>23665</v>
      </c>
      <c r="S5986" s="117" t="s">
        <v>23666</v>
      </c>
      <c r="T5986" s="274">
        <v>42464.379313078702</v>
      </c>
      <c r="U5986" s="117"/>
      <c r="V5986" s="274">
        <v>42475</v>
      </c>
      <c r="W5986" s="274">
        <v>42475</v>
      </c>
      <c r="X5986" s="117" t="s">
        <v>23667</v>
      </c>
      <c r="Y5986" s="117">
        <v>6261807</v>
      </c>
      <c r="Z5986" s="117" t="s">
        <v>23664</v>
      </c>
      <c r="AA5986" s="117" t="s">
        <v>23665</v>
      </c>
    </row>
    <row r="5987" spans="1:27" ht="78.75">
      <c r="A5987" s="475" t="s">
        <v>31708</v>
      </c>
      <c r="B5987" s="311" t="s">
        <v>23488</v>
      </c>
      <c r="C5987" s="45" t="s">
        <v>23489</v>
      </c>
      <c r="D5987" s="45" t="s">
        <v>272</v>
      </c>
      <c r="E5987" s="45" t="s">
        <v>19561</v>
      </c>
      <c r="F5987" s="274">
        <v>42432</v>
      </c>
      <c r="G5987" s="274">
        <v>42444</v>
      </c>
      <c r="H5987" s="45" t="s">
        <v>23668</v>
      </c>
      <c r="I5987" s="45" t="s">
        <v>13938</v>
      </c>
      <c r="J5987" s="280">
        <v>1</v>
      </c>
      <c r="K5987" s="280">
        <v>1</v>
      </c>
      <c r="L5987" s="280">
        <v>0</v>
      </c>
      <c r="M5987" s="117">
        <v>316197.82</v>
      </c>
      <c r="N5987" s="117">
        <v>316157.92</v>
      </c>
      <c r="O5987" s="117">
        <v>39.9</v>
      </c>
      <c r="P5987" s="461">
        <v>1.26E-4</v>
      </c>
      <c r="Q5987" s="117" t="s">
        <v>23669</v>
      </c>
      <c r="R5987" s="117" t="s">
        <v>22185</v>
      </c>
      <c r="S5987" s="117" t="s">
        <v>23670</v>
      </c>
      <c r="T5987" s="274">
        <v>42453.408169062495</v>
      </c>
      <c r="U5987" s="117"/>
      <c r="V5987" s="274">
        <v>42464</v>
      </c>
      <c r="W5987" s="274">
        <v>42464</v>
      </c>
      <c r="X5987" s="117" t="s">
        <v>23671</v>
      </c>
      <c r="Y5987" s="117">
        <v>316157.92</v>
      </c>
      <c r="Z5987" s="117" t="s">
        <v>23669</v>
      </c>
      <c r="AA5987" s="117" t="s">
        <v>22185</v>
      </c>
    </row>
    <row r="5988" spans="1:27" ht="56.25">
      <c r="A5988" s="475" t="s">
        <v>31709</v>
      </c>
      <c r="B5988" s="311" t="s">
        <v>23488</v>
      </c>
      <c r="C5988" s="45" t="s">
        <v>23489</v>
      </c>
      <c r="D5988" s="45" t="s">
        <v>272</v>
      </c>
      <c r="E5988" s="45" t="s">
        <v>13530</v>
      </c>
      <c r="F5988" s="274">
        <v>42439</v>
      </c>
      <c r="G5988" s="274">
        <v>42450</v>
      </c>
      <c r="H5988" s="45" t="s">
        <v>23672</v>
      </c>
      <c r="I5988" s="45" t="s">
        <v>13531</v>
      </c>
      <c r="J5988" s="280">
        <v>1</v>
      </c>
      <c r="K5988" s="280">
        <v>1</v>
      </c>
      <c r="L5988" s="280">
        <v>0</v>
      </c>
      <c r="M5988" s="117">
        <v>202573</v>
      </c>
      <c r="N5988" s="117">
        <v>202562</v>
      </c>
      <c r="O5988" s="117">
        <v>11</v>
      </c>
      <c r="P5988" s="461">
        <v>5.3999999999999998E-5</v>
      </c>
      <c r="Q5988" s="117" t="s">
        <v>23673</v>
      </c>
      <c r="R5988" s="117" t="s">
        <v>15831</v>
      </c>
      <c r="S5988" s="117" t="s">
        <v>23577</v>
      </c>
      <c r="T5988" s="274">
        <v>42459.227905752312</v>
      </c>
      <c r="U5988" s="117"/>
      <c r="V5988" s="274">
        <v>42474</v>
      </c>
      <c r="W5988" s="274">
        <v>42474</v>
      </c>
      <c r="X5988" s="117" t="s">
        <v>23674</v>
      </c>
      <c r="Y5988" s="117">
        <v>202562</v>
      </c>
      <c r="Z5988" s="117" t="s">
        <v>23673</v>
      </c>
      <c r="AA5988" s="117" t="s">
        <v>15831</v>
      </c>
    </row>
    <row r="5989" spans="1:27" ht="67.5">
      <c r="A5989" s="475" t="s">
        <v>31710</v>
      </c>
      <c r="B5989" s="311" t="s">
        <v>23488</v>
      </c>
      <c r="C5989" s="45" t="s">
        <v>23489</v>
      </c>
      <c r="D5989" s="45" t="s">
        <v>261</v>
      </c>
      <c r="E5989" s="45" t="s">
        <v>23675</v>
      </c>
      <c r="F5989" s="274">
        <v>42440</v>
      </c>
      <c r="G5989" s="274">
        <v>42451</v>
      </c>
      <c r="H5989" s="45" t="s">
        <v>23676</v>
      </c>
      <c r="I5989" s="45" t="s">
        <v>13600</v>
      </c>
      <c r="J5989" s="280">
        <v>3</v>
      </c>
      <c r="K5989" s="280">
        <v>3</v>
      </c>
      <c r="L5989" s="280">
        <v>0</v>
      </c>
      <c r="M5989" s="117">
        <v>321860</v>
      </c>
      <c r="N5989" s="117">
        <v>313651.8</v>
      </c>
      <c r="O5989" s="117">
        <v>8208.2000000000007</v>
      </c>
      <c r="P5989" s="461">
        <v>2.5502E-2</v>
      </c>
      <c r="Q5989" s="117" t="s">
        <v>16804</v>
      </c>
      <c r="R5989" s="117" t="s">
        <v>15416</v>
      </c>
      <c r="S5989" s="117" t="s">
        <v>16233</v>
      </c>
      <c r="T5989" s="274">
        <v>42466.469090590275</v>
      </c>
      <c r="U5989" s="117"/>
      <c r="V5989" s="274">
        <v>42478</v>
      </c>
      <c r="W5989" s="274">
        <v>42478</v>
      </c>
      <c r="X5989" s="117" t="s">
        <v>23677</v>
      </c>
      <c r="Y5989" s="117">
        <v>313651.8</v>
      </c>
      <c r="Z5989" s="117" t="s">
        <v>16804</v>
      </c>
      <c r="AA5989" s="117" t="s">
        <v>15416</v>
      </c>
    </row>
    <row r="5990" spans="1:27" ht="146.25">
      <c r="A5990" s="475" t="s">
        <v>31711</v>
      </c>
      <c r="B5990" s="311" t="s">
        <v>23488</v>
      </c>
      <c r="C5990" s="45" t="s">
        <v>23489</v>
      </c>
      <c r="D5990" s="45" t="s">
        <v>261</v>
      </c>
      <c r="E5990" s="45" t="s">
        <v>19570</v>
      </c>
      <c r="F5990" s="274">
        <v>42440</v>
      </c>
      <c r="G5990" s="274">
        <v>42451</v>
      </c>
      <c r="H5990" s="45" t="s">
        <v>23678</v>
      </c>
      <c r="I5990" s="45" t="s">
        <v>13519</v>
      </c>
      <c r="J5990" s="280">
        <v>3</v>
      </c>
      <c r="K5990" s="280">
        <v>3</v>
      </c>
      <c r="L5990" s="280">
        <v>0</v>
      </c>
      <c r="M5990" s="117">
        <v>329132.7</v>
      </c>
      <c r="N5990" s="117">
        <v>314317.33</v>
      </c>
      <c r="O5990" s="117">
        <v>14815.37</v>
      </c>
      <c r="P5990" s="461">
        <v>4.5012999999999997E-2</v>
      </c>
      <c r="Q5990" s="117" t="s">
        <v>23679</v>
      </c>
      <c r="R5990" s="117" t="s">
        <v>17347</v>
      </c>
      <c r="S5990" s="117" t="s">
        <v>23680</v>
      </c>
      <c r="T5990" s="274">
        <v>42467.2326378125</v>
      </c>
      <c r="U5990" s="117"/>
      <c r="V5990" s="274">
        <v>42478</v>
      </c>
      <c r="W5990" s="274">
        <v>42478</v>
      </c>
      <c r="X5990" s="117" t="s">
        <v>23681</v>
      </c>
      <c r="Y5990" s="117">
        <v>314317.33</v>
      </c>
      <c r="Z5990" s="117" t="s">
        <v>23679</v>
      </c>
      <c r="AA5990" s="117" t="s">
        <v>17347</v>
      </c>
    </row>
    <row r="5991" spans="1:27" ht="146.25">
      <c r="A5991" s="475" t="s">
        <v>31712</v>
      </c>
      <c r="B5991" s="311" t="s">
        <v>23488</v>
      </c>
      <c r="C5991" s="45" t="s">
        <v>23489</v>
      </c>
      <c r="D5991" s="45" t="s">
        <v>261</v>
      </c>
      <c r="E5991" s="45" t="s">
        <v>19570</v>
      </c>
      <c r="F5991" s="274">
        <v>42440</v>
      </c>
      <c r="G5991" s="274">
        <v>42451</v>
      </c>
      <c r="H5991" s="45" t="s">
        <v>23682</v>
      </c>
      <c r="I5991" s="45" t="s">
        <v>21407</v>
      </c>
      <c r="J5991" s="280">
        <v>2</v>
      </c>
      <c r="K5991" s="280">
        <v>2</v>
      </c>
      <c r="L5991" s="280">
        <v>0</v>
      </c>
      <c r="M5991" s="117">
        <v>266047.8</v>
      </c>
      <c r="N5991" s="117">
        <v>255403.76</v>
      </c>
      <c r="O5991" s="117">
        <v>10644.04</v>
      </c>
      <c r="P5991" s="461">
        <v>4.0008000000000002E-2</v>
      </c>
      <c r="Q5991" s="117" t="s">
        <v>23679</v>
      </c>
      <c r="R5991" s="117" t="s">
        <v>17347</v>
      </c>
      <c r="S5991" s="117" t="s">
        <v>23680</v>
      </c>
      <c r="T5991" s="274">
        <v>42467.345324305556</v>
      </c>
      <c r="U5991" s="117"/>
      <c r="V5991" s="274">
        <v>42478</v>
      </c>
      <c r="W5991" s="274">
        <v>42478</v>
      </c>
      <c r="X5991" s="117" t="s">
        <v>23683</v>
      </c>
      <c r="Y5991" s="117">
        <v>255403.76</v>
      </c>
      <c r="Z5991" s="117" t="s">
        <v>23679</v>
      </c>
      <c r="AA5991" s="117" t="s">
        <v>17347</v>
      </c>
    </row>
    <row r="5992" spans="1:27" ht="78.75">
      <c r="A5992" s="475" t="s">
        <v>31713</v>
      </c>
      <c r="B5992" s="311" t="s">
        <v>23488</v>
      </c>
      <c r="C5992" s="45" t="s">
        <v>23489</v>
      </c>
      <c r="D5992" s="45" t="s">
        <v>261</v>
      </c>
      <c r="E5992" s="45" t="s">
        <v>15237</v>
      </c>
      <c r="F5992" s="274">
        <v>42445</v>
      </c>
      <c r="G5992" s="274">
        <v>42457</v>
      </c>
      <c r="H5992" s="45" t="s">
        <v>23684</v>
      </c>
      <c r="I5992" s="45" t="s">
        <v>23685</v>
      </c>
      <c r="J5992" s="280">
        <v>3</v>
      </c>
      <c r="K5992" s="280">
        <v>2</v>
      </c>
      <c r="L5992" s="280">
        <v>1</v>
      </c>
      <c r="M5992" s="117">
        <v>438887.01</v>
      </c>
      <c r="N5992" s="117">
        <v>354492.05</v>
      </c>
      <c r="O5992" s="117">
        <v>84394.96</v>
      </c>
      <c r="P5992" s="461">
        <v>0.19229299999999999</v>
      </c>
      <c r="Q5992" s="117" t="s">
        <v>16795</v>
      </c>
      <c r="R5992" s="117" t="s">
        <v>2987</v>
      </c>
      <c r="S5992" s="117" t="s">
        <v>16496</v>
      </c>
      <c r="T5992" s="274">
        <v>42472.451502812495</v>
      </c>
      <c r="U5992" s="117"/>
      <c r="V5992" s="274">
        <v>42485</v>
      </c>
      <c r="W5992" s="274">
        <v>42507</v>
      </c>
      <c r="X5992" s="117" t="s">
        <v>23686</v>
      </c>
      <c r="Y5992" s="117">
        <v>354492.05</v>
      </c>
      <c r="Z5992" s="117" t="s">
        <v>16795</v>
      </c>
      <c r="AA5992" s="117" t="s">
        <v>2987</v>
      </c>
    </row>
    <row r="5993" spans="1:27" ht="90">
      <c r="A5993" s="475" t="s">
        <v>31714</v>
      </c>
      <c r="B5993" s="311" t="s">
        <v>23488</v>
      </c>
      <c r="C5993" s="45" t="s">
        <v>23489</v>
      </c>
      <c r="D5993" s="45" t="s">
        <v>272</v>
      </c>
      <c r="E5993" s="45" t="s">
        <v>23687</v>
      </c>
      <c r="F5993" s="274">
        <v>42445</v>
      </c>
      <c r="G5993" s="274">
        <v>42457</v>
      </c>
      <c r="H5993" s="45" t="s">
        <v>23688</v>
      </c>
      <c r="I5993" s="45" t="s">
        <v>13927</v>
      </c>
      <c r="J5993" s="280">
        <v>1</v>
      </c>
      <c r="K5993" s="280">
        <v>1</v>
      </c>
      <c r="L5993" s="280">
        <v>0</v>
      </c>
      <c r="M5993" s="117">
        <v>7430.4</v>
      </c>
      <c r="N5993" s="117">
        <v>7430.4</v>
      </c>
      <c r="O5993" s="117">
        <v>0</v>
      </c>
      <c r="P5993" s="461">
        <v>0</v>
      </c>
      <c r="Q5993" s="117" t="s">
        <v>23689</v>
      </c>
      <c r="R5993" s="117" t="s">
        <v>23690</v>
      </c>
      <c r="S5993" s="117" t="s">
        <v>23691</v>
      </c>
      <c r="T5993" s="274">
        <v>42467.400802314813</v>
      </c>
      <c r="U5993" s="117"/>
      <c r="V5993" s="274">
        <v>42478</v>
      </c>
      <c r="W5993" s="274">
        <v>42479</v>
      </c>
      <c r="X5993" s="117" t="s">
        <v>23692</v>
      </c>
      <c r="Y5993" s="117">
        <v>7430.4</v>
      </c>
      <c r="Z5993" s="117" t="s">
        <v>23689</v>
      </c>
      <c r="AA5993" s="117" t="s">
        <v>23690</v>
      </c>
    </row>
    <row r="5994" spans="1:27" ht="78.75">
      <c r="A5994" s="475" t="s">
        <v>31715</v>
      </c>
      <c r="B5994" s="311" t="s">
        <v>23488</v>
      </c>
      <c r="C5994" s="45" t="s">
        <v>23489</v>
      </c>
      <c r="D5994" s="45" t="s">
        <v>261</v>
      </c>
      <c r="E5994" s="45" t="s">
        <v>16694</v>
      </c>
      <c r="F5994" s="274">
        <v>42445</v>
      </c>
      <c r="G5994" s="274">
        <v>42457</v>
      </c>
      <c r="H5994" s="45" t="s">
        <v>23693</v>
      </c>
      <c r="I5994" s="45" t="s">
        <v>22989</v>
      </c>
      <c r="J5994" s="280">
        <v>2</v>
      </c>
      <c r="K5994" s="280">
        <v>2</v>
      </c>
      <c r="L5994" s="280">
        <v>0</v>
      </c>
      <c r="M5994" s="117">
        <v>78321.34</v>
      </c>
      <c r="N5994" s="117">
        <v>57556.4</v>
      </c>
      <c r="O5994" s="117">
        <v>20764.939999999999</v>
      </c>
      <c r="P5994" s="461">
        <v>0.265125</v>
      </c>
      <c r="Q5994" s="117" t="s">
        <v>23694</v>
      </c>
      <c r="R5994" s="117" t="s">
        <v>16698</v>
      </c>
      <c r="S5994" s="117" t="s">
        <v>23695</v>
      </c>
      <c r="T5994" s="274">
        <v>42473.323682951384</v>
      </c>
      <c r="U5994" s="117"/>
      <c r="V5994" s="274">
        <v>42485</v>
      </c>
      <c r="W5994" s="274">
        <v>42485</v>
      </c>
      <c r="X5994" s="117" t="s">
        <v>23696</v>
      </c>
      <c r="Y5994" s="117">
        <v>57556.4</v>
      </c>
      <c r="Z5994" s="117" t="s">
        <v>23694</v>
      </c>
      <c r="AA5994" s="117" t="s">
        <v>16698</v>
      </c>
    </row>
    <row r="5995" spans="1:27" ht="67.5">
      <c r="A5995" s="475" t="s">
        <v>31716</v>
      </c>
      <c r="B5995" s="311" t="s">
        <v>23488</v>
      </c>
      <c r="C5995" s="45" t="s">
        <v>23489</v>
      </c>
      <c r="D5995" s="45" t="s">
        <v>272</v>
      </c>
      <c r="E5995" s="45" t="s">
        <v>23697</v>
      </c>
      <c r="F5995" s="274">
        <v>42446</v>
      </c>
      <c r="G5995" s="274">
        <v>42458</v>
      </c>
      <c r="H5995" s="45" t="s">
        <v>23698</v>
      </c>
      <c r="I5995" s="45" t="s">
        <v>15568</v>
      </c>
      <c r="J5995" s="280">
        <v>1</v>
      </c>
      <c r="K5995" s="280">
        <v>1</v>
      </c>
      <c r="L5995" s="280">
        <v>0</v>
      </c>
      <c r="M5995" s="117">
        <v>57767</v>
      </c>
      <c r="N5995" s="117">
        <v>54824</v>
      </c>
      <c r="O5995" s="117">
        <v>2943</v>
      </c>
      <c r="P5995" s="461">
        <v>5.0945999999999998E-2</v>
      </c>
      <c r="Q5995" s="117" t="s">
        <v>16804</v>
      </c>
      <c r="R5995" s="117" t="s">
        <v>15416</v>
      </c>
      <c r="S5995" s="117" t="s">
        <v>16233</v>
      </c>
      <c r="T5995" s="274">
        <v>42467.444911423612</v>
      </c>
      <c r="U5995" s="117"/>
      <c r="V5995" s="274">
        <v>42478</v>
      </c>
      <c r="W5995" s="274">
        <v>42478</v>
      </c>
      <c r="X5995" s="117" t="s">
        <v>23699</v>
      </c>
      <c r="Y5995" s="117">
        <v>54824</v>
      </c>
      <c r="Z5995" s="117" t="s">
        <v>16804</v>
      </c>
      <c r="AA5995" s="117" t="s">
        <v>15416</v>
      </c>
    </row>
    <row r="5996" spans="1:27" ht="67.5">
      <c r="A5996" s="475" t="s">
        <v>31717</v>
      </c>
      <c r="B5996" s="311" t="s">
        <v>23488</v>
      </c>
      <c r="C5996" s="45" t="s">
        <v>23489</v>
      </c>
      <c r="D5996" s="45" t="s">
        <v>272</v>
      </c>
      <c r="E5996" s="45" t="s">
        <v>23700</v>
      </c>
      <c r="F5996" s="274">
        <v>42446</v>
      </c>
      <c r="G5996" s="274">
        <v>42458</v>
      </c>
      <c r="H5996" s="45" t="s">
        <v>23701</v>
      </c>
      <c r="I5996" s="45" t="s">
        <v>19683</v>
      </c>
      <c r="J5996" s="280">
        <v>1</v>
      </c>
      <c r="K5996" s="280">
        <v>1</v>
      </c>
      <c r="L5996" s="280">
        <v>0</v>
      </c>
      <c r="M5996" s="117">
        <v>236917</v>
      </c>
      <c r="N5996" s="117">
        <v>236905.9</v>
      </c>
      <c r="O5996" s="117">
        <v>11.1</v>
      </c>
      <c r="P5996" s="461">
        <v>4.6999999999999997E-5</v>
      </c>
      <c r="Q5996" s="117" t="s">
        <v>16804</v>
      </c>
      <c r="R5996" s="117" t="s">
        <v>15416</v>
      </c>
      <c r="S5996" s="117" t="s">
        <v>16233</v>
      </c>
      <c r="T5996" s="274">
        <v>42467.292427581015</v>
      </c>
      <c r="U5996" s="117"/>
      <c r="V5996" s="274">
        <v>42478</v>
      </c>
      <c r="W5996" s="274">
        <v>42478</v>
      </c>
      <c r="X5996" s="117" t="s">
        <v>23702</v>
      </c>
      <c r="Y5996" s="117">
        <v>236905.9</v>
      </c>
      <c r="Z5996" s="117" t="s">
        <v>16804</v>
      </c>
      <c r="AA5996" s="117" t="s">
        <v>15416</v>
      </c>
    </row>
    <row r="5997" spans="1:27" ht="45">
      <c r="A5997" s="475" t="s">
        <v>31718</v>
      </c>
      <c r="B5997" s="311" t="s">
        <v>23488</v>
      </c>
      <c r="C5997" s="45" t="s">
        <v>23489</v>
      </c>
      <c r="D5997" s="45" t="s">
        <v>272</v>
      </c>
      <c r="E5997" s="45" t="s">
        <v>23703</v>
      </c>
      <c r="F5997" s="274">
        <v>42446</v>
      </c>
      <c r="G5997" s="274">
        <v>42458</v>
      </c>
      <c r="H5997" s="45" t="s">
        <v>23704</v>
      </c>
      <c r="I5997" s="45" t="s">
        <v>21404</v>
      </c>
      <c r="J5997" s="280">
        <v>1</v>
      </c>
      <c r="K5997" s="280">
        <v>1</v>
      </c>
      <c r="L5997" s="280">
        <v>0</v>
      </c>
      <c r="M5997" s="117">
        <v>556733.1</v>
      </c>
      <c r="N5997" s="117">
        <v>556710</v>
      </c>
      <c r="O5997" s="117">
        <v>23.1</v>
      </c>
      <c r="P5997" s="461">
        <v>4.1E-5</v>
      </c>
      <c r="Q5997" s="117" t="s">
        <v>23705</v>
      </c>
      <c r="R5997" s="117" t="s">
        <v>23706</v>
      </c>
      <c r="S5997" s="117" t="s">
        <v>23707</v>
      </c>
      <c r="T5997" s="274">
        <v>42471.332586956014</v>
      </c>
      <c r="U5997" s="117"/>
      <c r="V5997" s="274">
        <v>42485</v>
      </c>
      <c r="W5997" s="274">
        <v>42487</v>
      </c>
      <c r="X5997" s="117" t="s">
        <v>23708</v>
      </c>
      <c r="Y5997" s="117">
        <v>556710</v>
      </c>
      <c r="Z5997" s="117" t="s">
        <v>23705</v>
      </c>
      <c r="AA5997" s="117" t="s">
        <v>23706</v>
      </c>
    </row>
    <row r="5998" spans="1:27" ht="112.5">
      <c r="A5998" s="475" t="s">
        <v>31719</v>
      </c>
      <c r="B5998" s="311" t="s">
        <v>23488</v>
      </c>
      <c r="C5998" s="45" t="s">
        <v>23489</v>
      </c>
      <c r="D5998" s="45" t="s">
        <v>261</v>
      </c>
      <c r="E5998" s="45" t="s">
        <v>23709</v>
      </c>
      <c r="F5998" s="274">
        <v>42447</v>
      </c>
      <c r="G5998" s="274">
        <v>42459</v>
      </c>
      <c r="H5998" s="45" t="s">
        <v>23710</v>
      </c>
      <c r="I5998" s="45" t="s">
        <v>13372</v>
      </c>
      <c r="J5998" s="280">
        <v>2</v>
      </c>
      <c r="K5998" s="280">
        <v>2</v>
      </c>
      <c r="L5998" s="280">
        <v>0</v>
      </c>
      <c r="M5998" s="117">
        <v>2372461.04</v>
      </c>
      <c r="N5998" s="117">
        <v>2111490.3199999998</v>
      </c>
      <c r="O5998" s="117">
        <v>260970.72</v>
      </c>
      <c r="P5998" s="461">
        <v>0.11</v>
      </c>
      <c r="Q5998" s="117" t="s">
        <v>23711</v>
      </c>
      <c r="R5998" s="117" t="s">
        <v>23712</v>
      </c>
      <c r="S5998" s="117" t="s">
        <v>23713</v>
      </c>
      <c r="T5998" s="274">
        <v>42479.452461458335</v>
      </c>
      <c r="U5998" s="117"/>
      <c r="V5998" s="274">
        <v>42503</v>
      </c>
      <c r="W5998" s="274">
        <v>42506</v>
      </c>
      <c r="X5998" s="117" t="s">
        <v>23714</v>
      </c>
      <c r="Y5998" s="117">
        <v>2111490.3199999998</v>
      </c>
      <c r="Z5998" s="117" t="s">
        <v>23711</v>
      </c>
      <c r="AA5998" s="117" t="s">
        <v>23712</v>
      </c>
    </row>
    <row r="5999" spans="1:27" ht="56.25">
      <c r="A5999" s="475" t="s">
        <v>31720</v>
      </c>
      <c r="B5999" s="311" t="s">
        <v>23488</v>
      </c>
      <c r="C5999" s="45" t="s">
        <v>23489</v>
      </c>
      <c r="D5999" s="45" t="s">
        <v>261</v>
      </c>
      <c r="E5999" s="45" t="s">
        <v>23661</v>
      </c>
      <c r="F5999" s="274">
        <v>42447</v>
      </c>
      <c r="G5999" s="274">
        <v>42459</v>
      </c>
      <c r="H5999" s="45" t="s">
        <v>23715</v>
      </c>
      <c r="I5999" s="45" t="s">
        <v>13366</v>
      </c>
      <c r="J5999" s="280">
        <v>2</v>
      </c>
      <c r="K5999" s="280">
        <v>2</v>
      </c>
      <c r="L5999" s="280">
        <v>0</v>
      </c>
      <c r="M5999" s="117">
        <v>931676.62</v>
      </c>
      <c r="N5999" s="117">
        <v>550000</v>
      </c>
      <c r="O5999" s="117">
        <v>381676.62</v>
      </c>
      <c r="P5999" s="461">
        <v>0.40966599999999997</v>
      </c>
      <c r="Q5999" s="117" t="s">
        <v>23716</v>
      </c>
      <c r="R5999" s="117" t="s">
        <v>15722</v>
      </c>
      <c r="S5999" s="117" t="s">
        <v>23717</v>
      </c>
      <c r="T5999" s="274">
        <v>42479.475623182865</v>
      </c>
      <c r="U5999" s="117"/>
      <c r="V5999" s="274">
        <v>42500</v>
      </c>
      <c r="W5999" s="274">
        <v>42500</v>
      </c>
      <c r="X5999" s="117" t="s">
        <v>23718</v>
      </c>
      <c r="Y5999" s="117">
        <v>550000</v>
      </c>
      <c r="Z5999" s="117" t="s">
        <v>23716</v>
      </c>
      <c r="AA5999" s="117" t="s">
        <v>15722</v>
      </c>
    </row>
    <row r="6000" spans="1:27" ht="135">
      <c r="A6000" s="475" t="s">
        <v>31721</v>
      </c>
      <c r="B6000" s="311" t="s">
        <v>23488</v>
      </c>
      <c r="C6000" s="45" t="s">
        <v>23489</v>
      </c>
      <c r="D6000" s="45" t="s">
        <v>261</v>
      </c>
      <c r="E6000" s="45" t="s">
        <v>23719</v>
      </c>
      <c r="F6000" s="274">
        <v>42447</v>
      </c>
      <c r="G6000" s="274">
        <v>42460</v>
      </c>
      <c r="H6000" s="45" t="s">
        <v>23720</v>
      </c>
      <c r="I6000" s="45" t="s">
        <v>23721</v>
      </c>
      <c r="J6000" s="280">
        <v>3</v>
      </c>
      <c r="K6000" s="280">
        <v>2</v>
      </c>
      <c r="L6000" s="280">
        <v>1</v>
      </c>
      <c r="M6000" s="117">
        <v>8324665</v>
      </c>
      <c r="N6000" s="117">
        <v>8241418.3399999999</v>
      </c>
      <c r="O6000" s="117">
        <v>83246.66</v>
      </c>
      <c r="P6000" s="461">
        <v>0.01</v>
      </c>
      <c r="Q6000" s="117" t="s">
        <v>23722</v>
      </c>
      <c r="R6000" s="117" t="s">
        <v>23723</v>
      </c>
      <c r="S6000" s="117" t="s">
        <v>23724</v>
      </c>
      <c r="T6000" s="274">
        <v>42486.230769560185</v>
      </c>
      <c r="U6000" s="117"/>
      <c r="V6000" s="274">
        <v>42500</v>
      </c>
      <c r="W6000" s="274">
        <v>42500</v>
      </c>
      <c r="X6000" s="117" t="s">
        <v>23725</v>
      </c>
      <c r="Y6000" s="117">
        <v>8241418.3399999999</v>
      </c>
      <c r="Z6000" s="117" t="s">
        <v>23722</v>
      </c>
      <c r="AA6000" s="117" t="s">
        <v>23723</v>
      </c>
    </row>
    <row r="6001" spans="1:27" ht="146.25">
      <c r="A6001" s="475" t="s">
        <v>31722</v>
      </c>
      <c r="B6001" s="311" t="s">
        <v>23488</v>
      </c>
      <c r="C6001" s="45" t="s">
        <v>23489</v>
      </c>
      <c r="D6001" s="45" t="s">
        <v>272</v>
      </c>
      <c r="E6001" s="45" t="s">
        <v>23726</v>
      </c>
      <c r="F6001" s="274">
        <v>42453</v>
      </c>
      <c r="G6001" s="274">
        <v>42464</v>
      </c>
      <c r="H6001" s="45" t="s">
        <v>23727</v>
      </c>
      <c r="I6001" s="45" t="s">
        <v>13372</v>
      </c>
      <c r="J6001" s="280">
        <v>1</v>
      </c>
      <c r="K6001" s="280">
        <v>1</v>
      </c>
      <c r="L6001" s="280">
        <v>0</v>
      </c>
      <c r="M6001" s="117">
        <v>310278.71999999997</v>
      </c>
      <c r="N6001" s="117">
        <v>278278.71999999997</v>
      </c>
      <c r="O6001" s="117">
        <v>32000</v>
      </c>
      <c r="P6001" s="461">
        <v>0.103133</v>
      </c>
      <c r="Q6001" s="117" t="s">
        <v>23679</v>
      </c>
      <c r="R6001" s="117" t="s">
        <v>17347</v>
      </c>
      <c r="S6001" s="117" t="s">
        <v>23680</v>
      </c>
      <c r="T6001" s="274">
        <v>42473.289637534719</v>
      </c>
      <c r="U6001" s="117"/>
      <c r="V6001" s="274">
        <v>42485</v>
      </c>
      <c r="W6001" s="274">
        <v>42485</v>
      </c>
      <c r="X6001" s="117" t="s">
        <v>23728</v>
      </c>
      <c r="Y6001" s="117">
        <v>278278.71999999997</v>
      </c>
      <c r="Z6001" s="117" t="s">
        <v>23679</v>
      </c>
      <c r="AA6001" s="117" t="s">
        <v>17347</v>
      </c>
    </row>
    <row r="6002" spans="1:27" ht="101.25">
      <c r="A6002" s="475" t="s">
        <v>31723</v>
      </c>
      <c r="B6002" s="311" t="s">
        <v>23488</v>
      </c>
      <c r="C6002" s="45" t="s">
        <v>23489</v>
      </c>
      <c r="D6002" s="45" t="s">
        <v>261</v>
      </c>
      <c r="E6002" s="45" t="s">
        <v>23729</v>
      </c>
      <c r="F6002" s="274">
        <v>42453</v>
      </c>
      <c r="G6002" s="274">
        <v>42464</v>
      </c>
      <c r="H6002" s="45" t="s">
        <v>23730</v>
      </c>
      <c r="I6002" s="45" t="s">
        <v>14652</v>
      </c>
      <c r="J6002" s="280">
        <v>2</v>
      </c>
      <c r="K6002" s="280">
        <v>2</v>
      </c>
      <c r="L6002" s="280">
        <v>0</v>
      </c>
      <c r="M6002" s="117">
        <v>1588557.5</v>
      </c>
      <c r="N6002" s="117">
        <v>1572671.92</v>
      </c>
      <c r="O6002" s="117">
        <v>15885.58</v>
      </c>
      <c r="P6002" s="461">
        <v>0.01</v>
      </c>
      <c r="Q6002" s="117" t="s">
        <v>23731</v>
      </c>
      <c r="R6002" s="117" t="s">
        <v>23732</v>
      </c>
      <c r="S6002" s="117" t="s">
        <v>23733</v>
      </c>
      <c r="T6002" s="274">
        <v>42481.281760879625</v>
      </c>
      <c r="U6002" s="117"/>
      <c r="V6002" s="274">
        <v>42500</v>
      </c>
      <c r="W6002" s="274">
        <v>42501</v>
      </c>
      <c r="X6002" s="117" t="s">
        <v>23734</v>
      </c>
      <c r="Y6002" s="117">
        <v>1572671.92</v>
      </c>
      <c r="Z6002" s="117" t="s">
        <v>23731</v>
      </c>
      <c r="AA6002" s="117" t="s">
        <v>23732</v>
      </c>
    </row>
    <row r="6003" spans="1:27" ht="90">
      <c r="A6003" s="475" t="s">
        <v>31724</v>
      </c>
      <c r="B6003" s="311" t="s">
        <v>23488</v>
      </c>
      <c r="C6003" s="45" t="s">
        <v>23489</v>
      </c>
      <c r="D6003" s="45" t="s">
        <v>272</v>
      </c>
      <c r="E6003" s="45" t="s">
        <v>23735</v>
      </c>
      <c r="F6003" s="274">
        <v>42453</v>
      </c>
      <c r="G6003" s="274">
        <v>42464</v>
      </c>
      <c r="H6003" s="45" t="s">
        <v>23736</v>
      </c>
      <c r="I6003" s="45" t="s">
        <v>13366</v>
      </c>
      <c r="J6003" s="280">
        <v>1</v>
      </c>
      <c r="K6003" s="280">
        <v>1</v>
      </c>
      <c r="L6003" s="280">
        <v>0</v>
      </c>
      <c r="M6003" s="117">
        <v>524849.4</v>
      </c>
      <c r="N6003" s="117">
        <v>524849.4</v>
      </c>
      <c r="O6003" s="117">
        <v>0</v>
      </c>
      <c r="P6003" s="461">
        <v>0</v>
      </c>
      <c r="Q6003" s="117" t="s">
        <v>23737</v>
      </c>
      <c r="R6003" s="117" t="s">
        <v>23738</v>
      </c>
      <c r="S6003" s="117" t="s">
        <v>23739</v>
      </c>
      <c r="T6003" s="274">
        <v>42473.348042905091</v>
      </c>
      <c r="U6003" s="117"/>
      <c r="V6003" s="274">
        <v>42485</v>
      </c>
      <c r="W6003" s="274">
        <v>42485</v>
      </c>
      <c r="X6003" s="117" t="s">
        <v>23740</v>
      </c>
      <c r="Y6003" s="117">
        <v>524849.4</v>
      </c>
      <c r="Z6003" s="117" t="s">
        <v>23737</v>
      </c>
      <c r="AA6003" s="117" t="s">
        <v>23738</v>
      </c>
    </row>
    <row r="6004" spans="1:27" ht="56.25">
      <c r="A6004" s="475" t="s">
        <v>31725</v>
      </c>
      <c r="B6004" s="311" t="s">
        <v>23488</v>
      </c>
      <c r="C6004" s="45" t="s">
        <v>23489</v>
      </c>
      <c r="D6004" s="45" t="s">
        <v>261</v>
      </c>
      <c r="E6004" s="45" t="s">
        <v>15237</v>
      </c>
      <c r="F6004" s="274">
        <v>42457</v>
      </c>
      <c r="G6004" s="274">
        <v>42468</v>
      </c>
      <c r="H6004" s="45" t="s">
        <v>23741</v>
      </c>
      <c r="I6004" s="45" t="s">
        <v>13360</v>
      </c>
      <c r="J6004" s="280">
        <v>2</v>
      </c>
      <c r="K6004" s="280">
        <v>2</v>
      </c>
      <c r="L6004" s="280">
        <v>0</v>
      </c>
      <c r="M6004" s="117">
        <v>631342.1</v>
      </c>
      <c r="N6004" s="117">
        <v>561894.26</v>
      </c>
      <c r="O6004" s="117">
        <v>69447.839999999997</v>
      </c>
      <c r="P6004" s="461">
        <v>0.11</v>
      </c>
      <c r="Q6004" s="117" t="s">
        <v>23742</v>
      </c>
      <c r="R6004" s="117" t="s">
        <v>23743</v>
      </c>
      <c r="S6004" s="117" t="s">
        <v>23744</v>
      </c>
      <c r="T6004" s="274">
        <v>42488.462897800928</v>
      </c>
      <c r="U6004" s="117"/>
      <c r="V6004" s="274">
        <v>42501</v>
      </c>
      <c r="W6004" s="274">
        <v>42509</v>
      </c>
      <c r="X6004" s="117" t="s">
        <v>23745</v>
      </c>
      <c r="Y6004" s="117">
        <v>561894.26</v>
      </c>
      <c r="Z6004" s="117" t="s">
        <v>23742</v>
      </c>
      <c r="AA6004" s="117" t="s">
        <v>23743</v>
      </c>
    </row>
    <row r="6005" spans="1:27" ht="90">
      <c r="A6005" s="475" t="s">
        <v>31726</v>
      </c>
      <c r="B6005" s="311" t="s">
        <v>23488</v>
      </c>
      <c r="C6005" s="45" t="s">
        <v>23489</v>
      </c>
      <c r="D6005" s="45" t="s">
        <v>261</v>
      </c>
      <c r="E6005" s="45" t="s">
        <v>23746</v>
      </c>
      <c r="F6005" s="274">
        <v>42457</v>
      </c>
      <c r="G6005" s="274">
        <v>42468</v>
      </c>
      <c r="H6005" s="45" t="s">
        <v>23747</v>
      </c>
      <c r="I6005" s="45" t="s">
        <v>14499</v>
      </c>
      <c r="J6005" s="280">
        <v>5</v>
      </c>
      <c r="K6005" s="280">
        <v>4</v>
      </c>
      <c r="L6005" s="280">
        <v>1</v>
      </c>
      <c r="M6005" s="117">
        <v>1359514.62</v>
      </c>
      <c r="N6005" s="117">
        <v>1243955.76</v>
      </c>
      <c r="O6005" s="117">
        <v>115558.86</v>
      </c>
      <c r="P6005" s="461">
        <v>8.5000000000000006E-2</v>
      </c>
      <c r="Q6005" s="117" t="s">
        <v>23748</v>
      </c>
      <c r="R6005" s="117" t="s">
        <v>23749</v>
      </c>
      <c r="S6005" s="117" t="s">
        <v>23750</v>
      </c>
      <c r="T6005" s="274">
        <v>42487.286132951391</v>
      </c>
      <c r="U6005" s="117"/>
      <c r="V6005" s="274">
        <v>42500</v>
      </c>
      <c r="W6005" s="274">
        <v>42500</v>
      </c>
      <c r="X6005" s="117" t="s">
        <v>23751</v>
      </c>
      <c r="Y6005" s="117">
        <v>1243955.76</v>
      </c>
      <c r="Z6005" s="117" t="s">
        <v>23748</v>
      </c>
      <c r="AA6005" s="117" t="s">
        <v>23749</v>
      </c>
    </row>
    <row r="6006" spans="1:27" ht="90">
      <c r="A6006" s="475" t="s">
        <v>31727</v>
      </c>
      <c r="B6006" s="311" t="s">
        <v>23488</v>
      </c>
      <c r="C6006" s="45" t="s">
        <v>23489</v>
      </c>
      <c r="D6006" s="45" t="s">
        <v>272</v>
      </c>
      <c r="E6006" s="45" t="s">
        <v>23752</v>
      </c>
      <c r="F6006" s="274">
        <v>42467</v>
      </c>
      <c r="G6006" s="274">
        <v>42478</v>
      </c>
      <c r="H6006" s="45" t="s">
        <v>23753</v>
      </c>
      <c r="I6006" s="45" t="s">
        <v>14794</v>
      </c>
      <c r="J6006" s="280">
        <v>1</v>
      </c>
      <c r="K6006" s="280">
        <v>1</v>
      </c>
      <c r="L6006" s="280">
        <v>0</v>
      </c>
      <c r="M6006" s="117">
        <v>68346</v>
      </c>
      <c r="N6006" s="117">
        <v>68346</v>
      </c>
      <c r="O6006" s="117">
        <v>0</v>
      </c>
      <c r="P6006" s="461">
        <v>0</v>
      </c>
      <c r="Q6006" s="117" t="s">
        <v>23754</v>
      </c>
      <c r="R6006" s="117" t="s">
        <v>2570</v>
      </c>
      <c r="S6006" s="117" t="s">
        <v>23755</v>
      </c>
      <c r="T6006" s="274">
        <v>42488.353217361109</v>
      </c>
      <c r="U6006" s="117"/>
      <c r="V6006" s="274">
        <v>42500</v>
      </c>
      <c r="W6006" s="274">
        <v>42500</v>
      </c>
      <c r="X6006" s="117" t="s">
        <v>23756</v>
      </c>
      <c r="Y6006" s="117">
        <v>68346</v>
      </c>
      <c r="Z6006" s="117" t="s">
        <v>23754</v>
      </c>
      <c r="AA6006" s="117" t="s">
        <v>2570</v>
      </c>
    </row>
    <row r="6007" spans="1:27" ht="90">
      <c r="A6007" s="475" t="s">
        <v>31728</v>
      </c>
      <c r="B6007" s="311" t="s">
        <v>23488</v>
      </c>
      <c r="C6007" s="45" t="s">
        <v>23489</v>
      </c>
      <c r="D6007" s="45" t="s">
        <v>261</v>
      </c>
      <c r="E6007" s="45" t="s">
        <v>23757</v>
      </c>
      <c r="F6007" s="274">
        <v>42467</v>
      </c>
      <c r="G6007" s="274">
        <v>42478</v>
      </c>
      <c r="H6007" s="45" t="s">
        <v>23758</v>
      </c>
      <c r="I6007" s="45" t="s">
        <v>14340</v>
      </c>
      <c r="J6007" s="280">
        <v>2</v>
      </c>
      <c r="K6007" s="280">
        <v>2</v>
      </c>
      <c r="L6007" s="280">
        <v>0</v>
      </c>
      <c r="M6007" s="117">
        <v>5056044</v>
      </c>
      <c r="N6007" s="117">
        <v>5030763.78</v>
      </c>
      <c r="O6007" s="117">
        <v>25280.22</v>
      </c>
      <c r="P6007" s="461">
        <v>5.0000000000000001E-3</v>
      </c>
      <c r="Q6007" s="117" t="s">
        <v>23754</v>
      </c>
      <c r="R6007" s="117" t="s">
        <v>2570</v>
      </c>
      <c r="S6007" s="117" t="s">
        <v>23755</v>
      </c>
      <c r="T6007" s="274">
        <v>42503.435359108793</v>
      </c>
      <c r="U6007" s="117"/>
      <c r="V6007" s="274">
        <v>42514</v>
      </c>
      <c r="W6007" s="274">
        <v>42515</v>
      </c>
      <c r="X6007" s="117" t="s">
        <v>23759</v>
      </c>
      <c r="Y6007" s="117">
        <v>5030763.78</v>
      </c>
      <c r="Z6007" s="117" t="s">
        <v>23754</v>
      </c>
      <c r="AA6007" s="117" t="s">
        <v>2570</v>
      </c>
    </row>
    <row r="6008" spans="1:27" ht="56.25">
      <c r="A6008" s="475" t="s">
        <v>31729</v>
      </c>
      <c r="B6008" s="311" t="s">
        <v>23488</v>
      </c>
      <c r="C6008" s="45" t="s">
        <v>23489</v>
      </c>
      <c r="D6008" s="45" t="s">
        <v>261</v>
      </c>
      <c r="E6008" s="45" t="s">
        <v>15237</v>
      </c>
      <c r="F6008" s="274">
        <v>42467</v>
      </c>
      <c r="G6008" s="274">
        <v>42478</v>
      </c>
      <c r="H6008" s="45" t="s">
        <v>23760</v>
      </c>
      <c r="I6008" s="45" t="s">
        <v>23761</v>
      </c>
      <c r="J6008" s="280">
        <v>3</v>
      </c>
      <c r="K6008" s="280">
        <v>2</v>
      </c>
      <c r="L6008" s="280">
        <v>1</v>
      </c>
      <c r="M6008" s="117">
        <v>886884.75</v>
      </c>
      <c r="N6008" s="117">
        <v>567605.93000000005</v>
      </c>
      <c r="O6008" s="117">
        <v>319278.82</v>
      </c>
      <c r="P6008" s="461">
        <v>0.36</v>
      </c>
      <c r="Q6008" s="117" t="s">
        <v>23673</v>
      </c>
      <c r="R6008" s="117" t="s">
        <v>15831</v>
      </c>
      <c r="S6008" s="117" t="s">
        <v>23577</v>
      </c>
      <c r="T6008" s="274">
        <v>42489.447638622682</v>
      </c>
      <c r="U6008" s="117"/>
      <c r="V6008" s="274">
        <v>42503</v>
      </c>
      <c r="W6008" s="274">
        <v>42506</v>
      </c>
      <c r="X6008" s="117" t="s">
        <v>23762</v>
      </c>
      <c r="Y6008" s="117">
        <v>567605.93000000005</v>
      </c>
      <c r="Z6008" s="117" t="s">
        <v>23673</v>
      </c>
      <c r="AA6008" s="117" t="s">
        <v>15831</v>
      </c>
    </row>
    <row r="6009" spans="1:27" ht="67.5">
      <c r="A6009" s="475" t="s">
        <v>31730</v>
      </c>
      <c r="B6009" s="311" t="s">
        <v>23488</v>
      </c>
      <c r="C6009" s="45" t="s">
        <v>23489</v>
      </c>
      <c r="D6009" s="45" t="s">
        <v>261</v>
      </c>
      <c r="E6009" s="45" t="s">
        <v>23763</v>
      </c>
      <c r="F6009" s="274">
        <v>42468</v>
      </c>
      <c r="G6009" s="274">
        <v>42479</v>
      </c>
      <c r="H6009" s="45" t="s">
        <v>23764</v>
      </c>
      <c r="I6009" s="45" t="s">
        <v>23765</v>
      </c>
      <c r="J6009" s="280">
        <v>2</v>
      </c>
      <c r="K6009" s="280">
        <v>2</v>
      </c>
      <c r="L6009" s="280">
        <v>0</v>
      </c>
      <c r="M6009" s="117">
        <v>8877317.3000000007</v>
      </c>
      <c r="N6009" s="117">
        <v>8699770.9399999995</v>
      </c>
      <c r="O6009" s="117">
        <v>177546.36000000127</v>
      </c>
      <c r="P6009" s="461">
        <v>2.0000001577053155E-2</v>
      </c>
      <c r="Q6009" s="117" t="s">
        <v>23766</v>
      </c>
      <c r="R6009" s="117" t="s">
        <v>15398</v>
      </c>
      <c r="S6009" s="117" t="s">
        <v>23767</v>
      </c>
      <c r="T6009" s="274">
        <v>42543.49285170139</v>
      </c>
      <c r="U6009" s="117"/>
      <c r="V6009" s="274">
        <v>42556</v>
      </c>
      <c r="W6009" s="274">
        <v>42556</v>
      </c>
      <c r="X6009" s="117" t="s">
        <v>23768</v>
      </c>
      <c r="Y6009" s="117">
        <v>8699770.9399999995</v>
      </c>
      <c r="Z6009" s="117" t="s">
        <v>23766</v>
      </c>
      <c r="AA6009" s="117" t="s">
        <v>15398</v>
      </c>
    </row>
    <row r="6010" spans="1:27" ht="78.75">
      <c r="A6010" s="475" t="s">
        <v>31731</v>
      </c>
      <c r="B6010" s="311" t="s">
        <v>23488</v>
      </c>
      <c r="C6010" s="45" t="s">
        <v>23489</v>
      </c>
      <c r="D6010" s="45" t="s">
        <v>261</v>
      </c>
      <c r="E6010" s="45" t="s">
        <v>23769</v>
      </c>
      <c r="F6010" s="274">
        <v>42474</v>
      </c>
      <c r="G6010" s="274">
        <v>42485</v>
      </c>
      <c r="H6010" s="45" t="s">
        <v>23770</v>
      </c>
      <c r="I6010" s="45" t="s">
        <v>23771</v>
      </c>
      <c r="J6010" s="280">
        <v>5</v>
      </c>
      <c r="K6010" s="280">
        <v>5</v>
      </c>
      <c r="L6010" s="280">
        <v>0</v>
      </c>
      <c r="M6010" s="117">
        <v>633271.97</v>
      </c>
      <c r="N6010" s="117">
        <v>309687.52</v>
      </c>
      <c r="O6010" s="117">
        <v>323584.45</v>
      </c>
      <c r="P6010" s="461">
        <v>0.51097199999999998</v>
      </c>
      <c r="Q6010" s="117" t="s">
        <v>23772</v>
      </c>
      <c r="R6010" s="117" t="s">
        <v>23773</v>
      </c>
      <c r="S6010" s="117" t="s">
        <v>23774</v>
      </c>
      <c r="T6010" s="274">
        <v>42503.516825231476</v>
      </c>
      <c r="U6010" s="117"/>
      <c r="V6010" s="274">
        <v>42516</v>
      </c>
      <c r="W6010" s="274">
        <v>42520</v>
      </c>
      <c r="X6010" s="117" t="s">
        <v>23775</v>
      </c>
      <c r="Y6010" s="117">
        <v>309687.52</v>
      </c>
      <c r="Z6010" s="117" t="s">
        <v>23772</v>
      </c>
      <c r="AA6010" s="117" t="s">
        <v>23773</v>
      </c>
    </row>
    <row r="6011" spans="1:27" ht="78.75">
      <c r="A6011" s="475" t="s">
        <v>31732</v>
      </c>
      <c r="B6011" s="311" t="s">
        <v>23488</v>
      </c>
      <c r="C6011" s="45" t="s">
        <v>23489</v>
      </c>
      <c r="D6011" s="45" t="s">
        <v>261</v>
      </c>
      <c r="E6011" s="45" t="s">
        <v>14863</v>
      </c>
      <c r="F6011" s="274">
        <v>42474</v>
      </c>
      <c r="G6011" s="274">
        <v>42485</v>
      </c>
      <c r="H6011" s="45" t="s">
        <v>23776</v>
      </c>
      <c r="I6011" s="45" t="s">
        <v>15089</v>
      </c>
      <c r="J6011" s="280">
        <v>4</v>
      </c>
      <c r="K6011" s="280">
        <v>3</v>
      </c>
      <c r="L6011" s="280">
        <v>1</v>
      </c>
      <c r="M6011" s="117">
        <v>1519442.94</v>
      </c>
      <c r="N6011" s="117">
        <v>1056012.52</v>
      </c>
      <c r="O6011" s="117">
        <v>463430.42</v>
      </c>
      <c r="P6011" s="461">
        <v>0.30499999999999999</v>
      </c>
      <c r="Q6011" s="117" t="s">
        <v>23777</v>
      </c>
      <c r="R6011" s="117" t="s">
        <v>22507</v>
      </c>
      <c r="S6011" s="117" t="s">
        <v>23778</v>
      </c>
      <c r="T6011" s="274">
        <v>42502.350172141203</v>
      </c>
      <c r="U6011" s="117"/>
      <c r="V6011" s="274">
        <v>42515</v>
      </c>
      <c r="W6011" s="274">
        <v>42515</v>
      </c>
      <c r="X6011" s="117" t="s">
        <v>23779</v>
      </c>
      <c r="Y6011" s="117">
        <v>1056012.52</v>
      </c>
      <c r="Z6011" s="117" t="s">
        <v>23777</v>
      </c>
      <c r="AA6011" s="117" t="s">
        <v>22507</v>
      </c>
    </row>
    <row r="6012" spans="1:27" ht="146.25">
      <c r="A6012" s="475" t="s">
        <v>31733</v>
      </c>
      <c r="B6012" s="311" t="s">
        <v>23488</v>
      </c>
      <c r="C6012" s="45" t="s">
        <v>23489</v>
      </c>
      <c r="D6012" s="45" t="s">
        <v>272</v>
      </c>
      <c r="E6012" s="45" t="s">
        <v>19570</v>
      </c>
      <c r="F6012" s="274">
        <v>42474</v>
      </c>
      <c r="G6012" s="274">
        <v>42486</v>
      </c>
      <c r="H6012" s="45" t="s">
        <v>23780</v>
      </c>
      <c r="I6012" s="45" t="s">
        <v>21404</v>
      </c>
      <c r="J6012" s="280">
        <v>1</v>
      </c>
      <c r="K6012" s="280">
        <v>1</v>
      </c>
      <c r="L6012" s="280">
        <v>0</v>
      </c>
      <c r="M6012" s="117">
        <v>57245.1</v>
      </c>
      <c r="N6012" s="117">
        <v>56834.25</v>
      </c>
      <c r="O6012" s="117">
        <v>410.85</v>
      </c>
      <c r="P6012" s="461">
        <v>7.1770000000000002E-3</v>
      </c>
      <c r="Q6012" s="117" t="s">
        <v>23679</v>
      </c>
      <c r="R6012" s="117" t="s">
        <v>17347</v>
      </c>
      <c r="S6012" s="117" t="s">
        <v>23680</v>
      </c>
      <c r="T6012" s="274">
        <v>42495.419074687496</v>
      </c>
      <c r="U6012" s="117"/>
      <c r="V6012" s="274">
        <v>42506</v>
      </c>
      <c r="W6012" s="274">
        <v>42506</v>
      </c>
      <c r="X6012" s="117" t="s">
        <v>23781</v>
      </c>
      <c r="Y6012" s="117">
        <v>56834.25</v>
      </c>
      <c r="Z6012" s="117" t="s">
        <v>23679</v>
      </c>
      <c r="AA6012" s="117" t="s">
        <v>17347</v>
      </c>
    </row>
    <row r="6013" spans="1:27" ht="146.25">
      <c r="A6013" s="475" t="s">
        <v>31734</v>
      </c>
      <c r="B6013" s="311" t="s">
        <v>23488</v>
      </c>
      <c r="C6013" s="45" t="s">
        <v>23489</v>
      </c>
      <c r="D6013" s="45" t="s">
        <v>272</v>
      </c>
      <c r="E6013" s="45" t="s">
        <v>23782</v>
      </c>
      <c r="F6013" s="274">
        <v>42474</v>
      </c>
      <c r="G6013" s="274">
        <v>42486</v>
      </c>
      <c r="H6013" s="45" t="s">
        <v>23783</v>
      </c>
      <c r="I6013" s="45" t="s">
        <v>13986</v>
      </c>
      <c r="J6013" s="280">
        <v>1</v>
      </c>
      <c r="K6013" s="280">
        <v>1</v>
      </c>
      <c r="L6013" s="280">
        <v>0</v>
      </c>
      <c r="M6013" s="117">
        <v>640816.30000000005</v>
      </c>
      <c r="N6013" s="117">
        <v>637109.19999999995</v>
      </c>
      <c r="O6013" s="117">
        <v>3707.1</v>
      </c>
      <c r="P6013" s="461">
        <v>5.7850000000000002E-3</v>
      </c>
      <c r="Q6013" s="117" t="s">
        <v>23679</v>
      </c>
      <c r="R6013" s="117" t="s">
        <v>17347</v>
      </c>
      <c r="S6013" s="117" t="s">
        <v>23680</v>
      </c>
      <c r="T6013" s="274">
        <v>42495.450770717594</v>
      </c>
      <c r="U6013" s="117"/>
      <c r="V6013" s="274">
        <v>42506</v>
      </c>
      <c r="W6013" s="274">
        <v>42506</v>
      </c>
      <c r="X6013" s="117" t="s">
        <v>23784</v>
      </c>
      <c r="Y6013" s="117">
        <v>637109.19999999995</v>
      </c>
      <c r="Z6013" s="117" t="s">
        <v>23679</v>
      </c>
      <c r="AA6013" s="117" t="s">
        <v>17347</v>
      </c>
    </row>
    <row r="6014" spans="1:27" ht="56.25">
      <c r="A6014" s="475" t="s">
        <v>31735</v>
      </c>
      <c r="B6014" s="311" t="s">
        <v>23488</v>
      </c>
      <c r="C6014" s="45" t="s">
        <v>23489</v>
      </c>
      <c r="D6014" s="45" t="s">
        <v>261</v>
      </c>
      <c r="E6014" s="45" t="s">
        <v>15695</v>
      </c>
      <c r="F6014" s="274">
        <v>42474</v>
      </c>
      <c r="G6014" s="274">
        <v>42486</v>
      </c>
      <c r="H6014" s="45" t="s">
        <v>23785</v>
      </c>
      <c r="I6014" s="45" t="s">
        <v>13344</v>
      </c>
      <c r="J6014" s="280">
        <v>2</v>
      </c>
      <c r="K6014" s="280">
        <v>2</v>
      </c>
      <c r="L6014" s="280">
        <v>0</v>
      </c>
      <c r="M6014" s="117">
        <v>437737</v>
      </c>
      <c r="N6014" s="117">
        <v>391774.51</v>
      </c>
      <c r="O6014" s="117">
        <v>45962.49</v>
      </c>
      <c r="P6014" s="461">
        <v>0.105</v>
      </c>
      <c r="Q6014" s="117" t="s">
        <v>23673</v>
      </c>
      <c r="R6014" s="117" t="s">
        <v>15831</v>
      </c>
      <c r="S6014" s="117" t="s">
        <v>23577</v>
      </c>
      <c r="T6014" s="274">
        <v>42503.401148576384</v>
      </c>
      <c r="U6014" s="117"/>
      <c r="V6014" s="274">
        <v>42514</v>
      </c>
      <c r="W6014" s="274">
        <v>42515</v>
      </c>
      <c r="X6014" s="117" t="s">
        <v>23786</v>
      </c>
      <c r="Y6014" s="117">
        <v>391774.51</v>
      </c>
      <c r="Z6014" s="117" t="s">
        <v>23673</v>
      </c>
      <c r="AA6014" s="117" t="s">
        <v>15831</v>
      </c>
    </row>
    <row r="6015" spans="1:27" ht="90">
      <c r="A6015" s="475" t="s">
        <v>31736</v>
      </c>
      <c r="B6015" s="311" t="s">
        <v>23488</v>
      </c>
      <c r="C6015" s="45" t="s">
        <v>23489</v>
      </c>
      <c r="D6015" s="45" t="s">
        <v>261</v>
      </c>
      <c r="E6015" s="45" t="s">
        <v>23787</v>
      </c>
      <c r="F6015" s="274">
        <v>42474</v>
      </c>
      <c r="G6015" s="274">
        <v>42487</v>
      </c>
      <c r="H6015" s="45" t="s">
        <v>23788</v>
      </c>
      <c r="I6015" s="45" t="s">
        <v>13420</v>
      </c>
      <c r="J6015" s="280">
        <v>5</v>
      </c>
      <c r="K6015" s="280">
        <v>5</v>
      </c>
      <c r="L6015" s="280">
        <v>0</v>
      </c>
      <c r="M6015" s="117">
        <v>589415.28</v>
      </c>
      <c r="N6015" s="117">
        <v>462679.8</v>
      </c>
      <c r="O6015" s="117">
        <v>126735.48</v>
      </c>
      <c r="P6015" s="461">
        <v>0.21501899999999999</v>
      </c>
      <c r="Q6015" s="117" t="s">
        <v>23737</v>
      </c>
      <c r="R6015" s="117" t="s">
        <v>23738</v>
      </c>
      <c r="S6015" s="117" t="s">
        <v>23739</v>
      </c>
      <c r="T6015" s="274">
        <v>42508.361103391202</v>
      </c>
      <c r="U6015" s="117"/>
      <c r="V6015" s="274">
        <v>42520</v>
      </c>
      <c r="W6015" s="274">
        <v>42521</v>
      </c>
      <c r="X6015" s="117" t="s">
        <v>23789</v>
      </c>
      <c r="Y6015" s="117">
        <v>462679.8</v>
      </c>
      <c r="Z6015" s="117" t="s">
        <v>23737</v>
      </c>
      <c r="AA6015" s="117" t="s">
        <v>23738</v>
      </c>
    </row>
    <row r="6016" spans="1:27" ht="90">
      <c r="A6016" s="475" t="s">
        <v>31737</v>
      </c>
      <c r="B6016" s="311" t="s">
        <v>23488</v>
      </c>
      <c r="C6016" s="45" t="s">
        <v>23489</v>
      </c>
      <c r="D6016" s="45" t="s">
        <v>272</v>
      </c>
      <c r="E6016" s="45" t="s">
        <v>14064</v>
      </c>
      <c r="F6016" s="274">
        <v>42478</v>
      </c>
      <c r="G6016" s="274">
        <v>42489</v>
      </c>
      <c r="H6016" s="45" t="s">
        <v>23790</v>
      </c>
      <c r="I6016" s="45" t="s">
        <v>13651</v>
      </c>
      <c r="J6016" s="280">
        <v>1</v>
      </c>
      <c r="K6016" s="280">
        <v>1</v>
      </c>
      <c r="L6016" s="280">
        <v>0</v>
      </c>
      <c r="M6016" s="117">
        <v>1483951.5</v>
      </c>
      <c r="N6016" s="117">
        <v>1410475</v>
      </c>
      <c r="O6016" s="117">
        <v>73476.5</v>
      </c>
      <c r="P6016" s="461">
        <v>4.9514000000000002E-2</v>
      </c>
      <c r="Q6016" s="117" t="s">
        <v>23791</v>
      </c>
      <c r="R6016" s="117" t="s">
        <v>23792</v>
      </c>
      <c r="S6016" s="117" t="s">
        <v>23793</v>
      </c>
      <c r="T6016" s="274">
        <v>42503.480680173612</v>
      </c>
      <c r="U6016" s="117"/>
      <c r="V6016" s="274">
        <v>42514</v>
      </c>
      <c r="W6016" s="274">
        <v>42515</v>
      </c>
      <c r="X6016" s="117" t="s">
        <v>23794</v>
      </c>
      <c r="Y6016" s="117">
        <v>1410475</v>
      </c>
      <c r="Z6016" s="117" t="s">
        <v>23791</v>
      </c>
      <c r="AA6016" s="117" t="s">
        <v>23792</v>
      </c>
    </row>
    <row r="6017" spans="1:27" ht="90">
      <c r="A6017" s="475" t="s">
        <v>31738</v>
      </c>
      <c r="B6017" s="311" t="s">
        <v>23488</v>
      </c>
      <c r="C6017" s="45" t="s">
        <v>23489</v>
      </c>
      <c r="D6017" s="45" t="s">
        <v>261</v>
      </c>
      <c r="E6017" s="45" t="s">
        <v>23795</v>
      </c>
      <c r="F6017" s="274">
        <v>42478</v>
      </c>
      <c r="G6017" s="274">
        <v>42489</v>
      </c>
      <c r="H6017" s="45" t="s">
        <v>23796</v>
      </c>
      <c r="I6017" s="45" t="s">
        <v>23797</v>
      </c>
      <c r="J6017" s="280">
        <v>8</v>
      </c>
      <c r="K6017" s="280">
        <v>8</v>
      </c>
      <c r="L6017" s="280">
        <v>0</v>
      </c>
      <c r="M6017" s="117">
        <v>5958682.0899999999</v>
      </c>
      <c r="N6017" s="117">
        <v>4588184.87</v>
      </c>
      <c r="O6017" s="117">
        <v>1370497.2199999997</v>
      </c>
      <c r="P6017" s="461">
        <v>0.23000005694212153</v>
      </c>
      <c r="Q6017" s="117" t="s">
        <v>23798</v>
      </c>
      <c r="R6017" s="117" t="s">
        <v>23799</v>
      </c>
      <c r="S6017" s="117" t="s">
        <v>23800</v>
      </c>
      <c r="T6017" s="274">
        <v>42524.36503533565</v>
      </c>
      <c r="U6017" s="117"/>
      <c r="V6017" s="274">
        <v>42543</v>
      </c>
      <c r="W6017" s="274">
        <v>42543</v>
      </c>
      <c r="X6017" s="117" t="s">
        <v>23801</v>
      </c>
      <c r="Y6017" s="117">
        <v>4588184.87</v>
      </c>
      <c r="Z6017" s="117" t="s">
        <v>23798</v>
      </c>
      <c r="AA6017" s="117" t="s">
        <v>23799</v>
      </c>
    </row>
    <row r="6018" spans="1:27" ht="135">
      <c r="A6018" s="475" t="s">
        <v>31739</v>
      </c>
      <c r="B6018" s="311" t="s">
        <v>23488</v>
      </c>
      <c r="C6018" s="45" t="s">
        <v>23489</v>
      </c>
      <c r="D6018" s="45" t="s">
        <v>261</v>
      </c>
      <c r="E6018" s="45" t="s">
        <v>23802</v>
      </c>
      <c r="F6018" s="274">
        <v>42479</v>
      </c>
      <c r="G6018" s="274">
        <v>42494</v>
      </c>
      <c r="H6018" s="45" t="s">
        <v>23803</v>
      </c>
      <c r="I6018" s="45" t="s">
        <v>13757</v>
      </c>
      <c r="J6018" s="280">
        <v>2</v>
      </c>
      <c r="K6018" s="280">
        <v>2</v>
      </c>
      <c r="L6018" s="280">
        <v>0</v>
      </c>
      <c r="M6018" s="117">
        <v>367466.67</v>
      </c>
      <c r="N6018" s="117">
        <v>338300</v>
      </c>
      <c r="O6018" s="117">
        <v>29166.67</v>
      </c>
      <c r="P6018" s="461">
        <v>7.9371999999999998E-2</v>
      </c>
      <c r="Q6018" s="117" t="s">
        <v>23804</v>
      </c>
      <c r="R6018" s="117" t="s">
        <v>15937</v>
      </c>
      <c r="S6018" s="117" t="s">
        <v>23805</v>
      </c>
      <c r="T6018" s="274">
        <v>42506.277995833334</v>
      </c>
      <c r="U6018" s="117"/>
      <c r="V6018" s="274">
        <v>42517</v>
      </c>
      <c r="W6018" s="274">
        <v>42517</v>
      </c>
      <c r="X6018" s="117" t="s">
        <v>23806</v>
      </c>
      <c r="Y6018" s="117">
        <v>338300</v>
      </c>
      <c r="Z6018" s="117" t="s">
        <v>23804</v>
      </c>
      <c r="AA6018" s="117" t="s">
        <v>15937</v>
      </c>
    </row>
    <row r="6019" spans="1:27" ht="78.75">
      <c r="A6019" s="475" t="s">
        <v>31740</v>
      </c>
      <c r="B6019" s="311" t="s">
        <v>23488</v>
      </c>
      <c r="C6019" s="45" t="s">
        <v>23489</v>
      </c>
      <c r="D6019" s="45" t="s">
        <v>261</v>
      </c>
      <c r="E6019" s="45" t="s">
        <v>23807</v>
      </c>
      <c r="F6019" s="274">
        <v>42482</v>
      </c>
      <c r="G6019" s="274">
        <v>42494</v>
      </c>
      <c r="H6019" s="45" t="s">
        <v>23808</v>
      </c>
      <c r="I6019" s="45" t="s">
        <v>13315</v>
      </c>
      <c r="J6019" s="280">
        <v>4</v>
      </c>
      <c r="K6019" s="280">
        <v>4</v>
      </c>
      <c r="L6019" s="280">
        <v>0</v>
      </c>
      <c r="M6019" s="117">
        <v>480000</v>
      </c>
      <c r="N6019" s="117">
        <v>144800</v>
      </c>
      <c r="O6019" s="117">
        <v>335200</v>
      </c>
      <c r="P6019" s="461">
        <v>0.69833299999999998</v>
      </c>
      <c r="Q6019" s="117" t="s">
        <v>23809</v>
      </c>
      <c r="R6019" s="117" t="s">
        <v>23810</v>
      </c>
      <c r="S6019" s="117" t="s">
        <v>23811</v>
      </c>
      <c r="T6019" s="274">
        <v>42507.327834062497</v>
      </c>
      <c r="U6019" s="117"/>
      <c r="V6019" s="274">
        <v>42520</v>
      </c>
      <c r="W6019" s="274">
        <v>42520</v>
      </c>
      <c r="X6019" s="117" t="s">
        <v>23812</v>
      </c>
      <c r="Y6019" s="117">
        <v>144800</v>
      </c>
      <c r="Z6019" s="117" t="s">
        <v>23809</v>
      </c>
      <c r="AA6019" s="117" t="s">
        <v>23810</v>
      </c>
    </row>
    <row r="6020" spans="1:27" ht="67.5">
      <c r="A6020" s="475" t="s">
        <v>31741</v>
      </c>
      <c r="B6020" s="311" t="s">
        <v>23488</v>
      </c>
      <c r="C6020" s="45" t="s">
        <v>23489</v>
      </c>
      <c r="D6020" s="45" t="s">
        <v>261</v>
      </c>
      <c r="E6020" s="45" t="s">
        <v>16393</v>
      </c>
      <c r="F6020" s="274">
        <v>42479</v>
      </c>
      <c r="G6020" s="274">
        <v>42495</v>
      </c>
      <c r="H6020" s="45" t="s">
        <v>23813</v>
      </c>
      <c r="I6020" s="45" t="s">
        <v>15443</v>
      </c>
      <c r="J6020" s="280">
        <v>2</v>
      </c>
      <c r="K6020" s="280">
        <v>2</v>
      </c>
      <c r="L6020" s="280">
        <v>0</v>
      </c>
      <c r="M6020" s="117">
        <v>615241.74</v>
      </c>
      <c r="N6020" s="117">
        <v>612165.52</v>
      </c>
      <c r="O6020" s="117">
        <v>3076.22</v>
      </c>
      <c r="P6020" s="461">
        <v>5.0000000000000001E-3</v>
      </c>
      <c r="Q6020" s="117" t="s">
        <v>23814</v>
      </c>
      <c r="R6020" s="117" t="s">
        <v>15398</v>
      </c>
      <c r="S6020" s="117" t="s">
        <v>23815</v>
      </c>
      <c r="T6020" s="274">
        <v>42510.296788043983</v>
      </c>
      <c r="U6020" s="117"/>
      <c r="V6020" s="274">
        <v>42521</v>
      </c>
      <c r="W6020" s="274">
        <v>42521</v>
      </c>
      <c r="X6020" s="117" t="s">
        <v>23816</v>
      </c>
      <c r="Y6020" s="117">
        <v>612165.52</v>
      </c>
      <c r="Z6020" s="117" t="s">
        <v>23814</v>
      </c>
      <c r="AA6020" s="117" t="s">
        <v>15398</v>
      </c>
    </row>
    <row r="6021" spans="1:27" ht="90">
      <c r="A6021" s="475" t="s">
        <v>31742</v>
      </c>
      <c r="B6021" s="311" t="s">
        <v>23488</v>
      </c>
      <c r="C6021" s="45" t="s">
        <v>23489</v>
      </c>
      <c r="D6021" s="45" t="s">
        <v>272</v>
      </c>
      <c r="E6021" s="45" t="s">
        <v>23817</v>
      </c>
      <c r="F6021" s="274">
        <v>42479</v>
      </c>
      <c r="G6021" s="274">
        <v>42496</v>
      </c>
      <c r="H6021" s="45" t="s">
        <v>23818</v>
      </c>
      <c r="I6021" s="45" t="s">
        <v>13366</v>
      </c>
      <c r="J6021" s="280">
        <v>1</v>
      </c>
      <c r="K6021" s="280">
        <v>1</v>
      </c>
      <c r="L6021" s="280">
        <v>0</v>
      </c>
      <c r="M6021" s="117">
        <v>677013.48</v>
      </c>
      <c r="N6021" s="117">
        <v>674013.48</v>
      </c>
      <c r="O6021" s="117">
        <v>3000</v>
      </c>
      <c r="P6021" s="461">
        <v>4.431E-3</v>
      </c>
      <c r="Q6021" s="117" t="s">
        <v>23737</v>
      </c>
      <c r="R6021" s="117" t="s">
        <v>23738</v>
      </c>
      <c r="S6021" s="117" t="s">
        <v>23739</v>
      </c>
      <c r="T6021" s="274">
        <v>42506.287580243057</v>
      </c>
      <c r="U6021" s="117"/>
      <c r="V6021" s="274">
        <v>42517</v>
      </c>
      <c r="W6021" s="274">
        <v>42517</v>
      </c>
      <c r="X6021" s="117" t="s">
        <v>23819</v>
      </c>
      <c r="Y6021" s="117">
        <v>674013.48</v>
      </c>
      <c r="Z6021" s="117" t="s">
        <v>23737</v>
      </c>
      <c r="AA6021" s="117" t="s">
        <v>23738</v>
      </c>
    </row>
    <row r="6022" spans="1:27" ht="101.25">
      <c r="A6022" s="475" t="s">
        <v>31743</v>
      </c>
      <c r="B6022" s="311" t="s">
        <v>23488</v>
      </c>
      <c r="C6022" s="45" t="s">
        <v>23489</v>
      </c>
      <c r="D6022" s="45" t="s">
        <v>261</v>
      </c>
      <c r="E6022" s="45" t="s">
        <v>14409</v>
      </c>
      <c r="F6022" s="274">
        <v>42120</v>
      </c>
      <c r="G6022" s="274">
        <v>42500</v>
      </c>
      <c r="H6022" s="45" t="s">
        <v>23820</v>
      </c>
      <c r="I6022" s="45" t="s">
        <v>15443</v>
      </c>
      <c r="J6022" s="280">
        <v>4</v>
      </c>
      <c r="K6022" s="280">
        <v>2</v>
      </c>
      <c r="L6022" s="280">
        <v>2</v>
      </c>
      <c r="M6022" s="117">
        <v>1838273.1</v>
      </c>
      <c r="N6022" s="117">
        <v>1682019.81</v>
      </c>
      <c r="O6022" s="117">
        <v>156253.29</v>
      </c>
      <c r="P6022" s="461">
        <v>8.5000000000000006E-2</v>
      </c>
      <c r="Q6022" s="117" t="s">
        <v>14411</v>
      </c>
      <c r="R6022" s="117" t="s">
        <v>15475</v>
      </c>
      <c r="S6022" s="117" t="s">
        <v>23821</v>
      </c>
      <c r="T6022" s="274">
        <v>42514.489835682871</v>
      </c>
      <c r="U6022" s="117"/>
      <c r="V6022" s="274">
        <v>42527</v>
      </c>
      <c r="W6022" s="274">
        <v>42527</v>
      </c>
      <c r="X6022" s="117" t="s">
        <v>23822</v>
      </c>
      <c r="Y6022" s="117">
        <v>1682019.81</v>
      </c>
      <c r="Z6022" s="117" t="s">
        <v>14411</v>
      </c>
      <c r="AA6022" s="117" t="s">
        <v>15475</v>
      </c>
    </row>
    <row r="6023" spans="1:27" ht="78.75">
      <c r="A6023" s="475" t="s">
        <v>31744</v>
      </c>
      <c r="B6023" s="311" t="s">
        <v>23488</v>
      </c>
      <c r="C6023" s="45" t="s">
        <v>23489</v>
      </c>
      <c r="D6023" s="45" t="s">
        <v>261</v>
      </c>
      <c r="E6023" s="45" t="s">
        <v>23823</v>
      </c>
      <c r="F6023" s="274">
        <v>42488</v>
      </c>
      <c r="G6023" s="274">
        <v>42500</v>
      </c>
      <c r="H6023" s="45" t="s">
        <v>23824</v>
      </c>
      <c r="I6023" s="45" t="s">
        <v>14899</v>
      </c>
      <c r="J6023" s="280">
        <v>3</v>
      </c>
      <c r="K6023" s="280">
        <v>3</v>
      </c>
      <c r="L6023" s="280">
        <v>0</v>
      </c>
      <c r="M6023" s="117">
        <v>392448</v>
      </c>
      <c r="N6023" s="117">
        <v>282562.56</v>
      </c>
      <c r="O6023" s="117">
        <v>109885.44</v>
      </c>
      <c r="P6023" s="461">
        <v>0.28000000000000003</v>
      </c>
      <c r="Q6023" s="117" t="s">
        <v>23825</v>
      </c>
      <c r="R6023" s="117" t="s">
        <v>17539</v>
      </c>
      <c r="S6023" s="117" t="s">
        <v>23826</v>
      </c>
      <c r="T6023" s="274">
        <v>42514.431096990738</v>
      </c>
      <c r="U6023" s="117"/>
      <c r="V6023" s="274">
        <v>42529</v>
      </c>
      <c r="W6023" s="274">
        <v>42529</v>
      </c>
      <c r="X6023" s="117" t="s">
        <v>23827</v>
      </c>
      <c r="Y6023" s="117">
        <v>282562.56</v>
      </c>
      <c r="Z6023" s="117" t="s">
        <v>23825</v>
      </c>
      <c r="AA6023" s="117" t="s">
        <v>17539</v>
      </c>
    </row>
    <row r="6024" spans="1:27" ht="67.5">
      <c r="A6024" s="475" t="s">
        <v>31745</v>
      </c>
      <c r="B6024" s="311" t="s">
        <v>23488</v>
      </c>
      <c r="C6024" s="45" t="s">
        <v>23489</v>
      </c>
      <c r="D6024" s="45" t="s">
        <v>261</v>
      </c>
      <c r="E6024" s="45" t="s">
        <v>23828</v>
      </c>
      <c r="F6024" s="274">
        <v>42489</v>
      </c>
      <c r="G6024" s="274">
        <v>42501</v>
      </c>
      <c r="H6024" s="45" t="s">
        <v>23829</v>
      </c>
      <c r="I6024" s="45" t="s">
        <v>13876</v>
      </c>
      <c r="J6024" s="280">
        <v>3</v>
      </c>
      <c r="K6024" s="280">
        <v>3</v>
      </c>
      <c r="L6024" s="280">
        <v>0</v>
      </c>
      <c r="M6024" s="117">
        <v>957438</v>
      </c>
      <c r="N6024" s="117">
        <v>416485.53</v>
      </c>
      <c r="O6024" s="117">
        <v>540952.47</v>
      </c>
      <c r="P6024" s="461">
        <v>0.56499999999999995</v>
      </c>
      <c r="Q6024" s="117" t="s">
        <v>23830</v>
      </c>
      <c r="R6024" s="117" t="s">
        <v>17885</v>
      </c>
      <c r="S6024" s="117" t="s">
        <v>23831</v>
      </c>
      <c r="T6024" s="274">
        <v>42516.496955324073</v>
      </c>
      <c r="U6024" s="117"/>
      <c r="V6024" s="274">
        <v>42527</v>
      </c>
      <c r="W6024" s="274">
        <v>42527</v>
      </c>
      <c r="X6024" s="117" t="s">
        <v>23832</v>
      </c>
      <c r="Y6024" s="117">
        <v>416485.53</v>
      </c>
      <c r="Z6024" s="117" t="s">
        <v>23830</v>
      </c>
      <c r="AA6024" s="117" t="s">
        <v>17885</v>
      </c>
    </row>
    <row r="6025" spans="1:27" ht="90">
      <c r="A6025" s="475" t="s">
        <v>31746</v>
      </c>
      <c r="B6025" s="311" t="s">
        <v>23488</v>
      </c>
      <c r="C6025" s="45" t="s">
        <v>23489</v>
      </c>
      <c r="D6025" s="45" t="s">
        <v>272</v>
      </c>
      <c r="E6025" s="45" t="s">
        <v>23833</v>
      </c>
      <c r="F6025" s="274">
        <v>42482</v>
      </c>
      <c r="G6025" s="274">
        <v>42501</v>
      </c>
      <c r="H6025" s="45" t="s">
        <v>23834</v>
      </c>
      <c r="I6025" s="45" t="s">
        <v>19249</v>
      </c>
      <c r="J6025" s="280">
        <v>1</v>
      </c>
      <c r="K6025" s="280">
        <v>1</v>
      </c>
      <c r="L6025" s="280">
        <v>0</v>
      </c>
      <c r="M6025" s="117">
        <v>84937</v>
      </c>
      <c r="N6025" s="117">
        <v>82389</v>
      </c>
      <c r="O6025" s="117">
        <v>2548</v>
      </c>
      <c r="P6025" s="461">
        <v>2.9999000000000001E-2</v>
      </c>
      <c r="Q6025" s="117" t="s">
        <v>17213</v>
      </c>
      <c r="R6025" s="117" t="s">
        <v>17214</v>
      </c>
      <c r="S6025" s="117" t="s">
        <v>23632</v>
      </c>
      <c r="T6025" s="274">
        <v>42510.532752662039</v>
      </c>
      <c r="U6025" s="117"/>
      <c r="V6025" s="274">
        <v>42521</v>
      </c>
      <c r="W6025" s="274">
        <v>42521</v>
      </c>
      <c r="X6025" s="117" t="s">
        <v>23835</v>
      </c>
      <c r="Y6025" s="117">
        <v>82389</v>
      </c>
      <c r="Z6025" s="117" t="s">
        <v>17213</v>
      </c>
      <c r="AA6025" s="117" t="s">
        <v>17214</v>
      </c>
    </row>
    <row r="6026" spans="1:27" ht="78.75">
      <c r="A6026" s="475" t="s">
        <v>31747</v>
      </c>
      <c r="B6026" s="311" t="s">
        <v>23488</v>
      </c>
      <c r="C6026" s="45" t="s">
        <v>23489</v>
      </c>
      <c r="D6026" s="45" t="s">
        <v>272</v>
      </c>
      <c r="E6026" s="45" t="s">
        <v>23836</v>
      </c>
      <c r="F6026" s="274">
        <v>42478</v>
      </c>
      <c r="G6026" s="274">
        <v>42502</v>
      </c>
      <c r="H6026" s="45" t="s">
        <v>23837</v>
      </c>
      <c r="I6026" s="45" t="s">
        <v>23503</v>
      </c>
      <c r="J6026" s="280">
        <v>1</v>
      </c>
      <c r="K6026" s="280">
        <v>1</v>
      </c>
      <c r="L6026" s="280">
        <v>0</v>
      </c>
      <c r="M6026" s="117">
        <v>85384.1</v>
      </c>
      <c r="N6026" s="117">
        <v>85380.9</v>
      </c>
      <c r="O6026" s="117">
        <v>3.2</v>
      </c>
      <c r="P6026" s="461">
        <v>3.6999999999999998E-5</v>
      </c>
      <c r="Q6026" s="117" t="s">
        <v>16795</v>
      </c>
      <c r="R6026" s="117" t="s">
        <v>2987</v>
      </c>
      <c r="S6026" s="117" t="s">
        <v>16496</v>
      </c>
      <c r="T6026" s="274">
        <v>42510.287082256946</v>
      </c>
      <c r="U6026" s="117"/>
      <c r="V6026" s="274">
        <v>42521</v>
      </c>
      <c r="W6026" s="274">
        <v>42521</v>
      </c>
      <c r="X6026" s="117" t="s">
        <v>23838</v>
      </c>
      <c r="Y6026" s="117">
        <v>85380.9</v>
      </c>
      <c r="Z6026" s="117" t="s">
        <v>16795</v>
      </c>
      <c r="AA6026" s="117" t="s">
        <v>2987</v>
      </c>
    </row>
    <row r="6027" spans="1:27" ht="67.5">
      <c r="A6027" s="475" t="s">
        <v>31748</v>
      </c>
      <c r="B6027" s="311" t="s">
        <v>23488</v>
      </c>
      <c r="C6027" s="45" t="s">
        <v>23489</v>
      </c>
      <c r="D6027" s="45" t="s">
        <v>261</v>
      </c>
      <c r="E6027" s="45" t="s">
        <v>15237</v>
      </c>
      <c r="F6027" s="274">
        <v>42495</v>
      </c>
      <c r="G6027" s="274">
        <v>42506</v>
      </c>
      <c r="H6027" s="45" t="s">
        <v>23839</v>
      </c>
      <c r="I6027" s="45" t="s">
        <v>23840</v>
      </c>
      <c r="J6027" s="280">
        <v>3</v>
      </c>
      <c r="K6027" s="280">
        <v>3</v>
      </c>
      <c r="L6027" s="280">
        <v>0</v>
      </c>
      <c r="M6027" s="117">
        <v>319576.09999999998</v>
      </c>
      <c r="N6027" s="117">
        <v>213402.11</v>
      </c>
      <c r="O6027" s="117">
        <v>106173.99</v>
      </c>
      <c r="P6027" s="461">
        <v>0.33223399999999997</v>
      </c>
      <c r="Q6027" s="117" t="s">
        <v>16804</v>
      </c>
      <c r="R6027" s="117" t="s">
        <v>15416</v>
      </c>
      <c r="S6027" s="117" t="s">
        <v>16233</v>
      </c>
      <c r="T6027" s="274">
        <v>42517.362966701388</v>
      </c>
      <c r="U6027" s="117"/>
      <c r="V6027" s="274">
        <v>42528</v>
      </c>
      <c r="W6027" s="274">
        <v>42528</v>
      </c>
      <c r="X6027" s="117" t="s">
        <v>23841</v>
      </c>
      <c r="Y6027" s="117">
        <v>213402.11</v>
      </c>
      <c r="Z6027" s="117" t="s">
        <v>16804</v>
      </c>
      <c r="AA6027" s="117" t="s">
        <v>15416</v>
      </c>
    </row>
    <row r="6028" spans="1:27" ht="78.75">
      <c r="A6028" s="475" t="s">
        <v>31749</v>
      </c>
      <c r="B6028" s="311" t="s">
        <v>23488</v>
      </c>
      <c r="C6028" s="45" t="s">
        <v>23489</v>
      </c>
      <c r="D6028" s="45" t="s">
        <v>272</v>
      </c>
      <c r="E6028" s="45" t="s">
        <v>23842</v>
      </c>
      <c r="F6028" s="274">
        <v>42496</v>
      </c>
      <c r="G6028" s="274">
        <v>42507</v>
      </c>
      <c r="H6028" s="45" t="s">
        <v>23843</v>
      </c>
      <c r="I6028" s="45" t="s">
        <v>23844</v>
      </c>
      <c r="J6028" s="280">
        <v>1</v>
      </c>
      <c r="K6028" s="280">
        <v>1</v>
      </c>
      <c r="L6028" s="280">
        <v>0</v>
      </c>
      <c r="M6028" s="117">
        <v>2968133.57</v>
      </c>
      <c r="N6028" s="117">
        <v>2933632</v>
      </c>
      <c r="O6028" s="117">
        <v>34501.57</v>
      </c>
      <c r="P6028" s="461">
        <v>1.1624000000000001E-2</v>
      </c>
      <c r="Q6028" s="117" t="s">
        <v>23664</v>
      </c>
      <c r="R6028" s="117" t="s">
        <v>23665</v>
      </c>
      <c r="S6028" s="117" t="s">
        <v>23666</v>
      </c>
      <c r="T6028" s="274">
        <v>42516.483812118051</v>
      </c>
      <c r="U6028" s="117"/>
      <c r="V6028" s="274">
        <v>42527</v>
      </c>
      <c r="W6028" s="274">
        <v>42527</v>
      </c>
      <c r="X6028" s="117" t="s">
        <v>23845</v>
      </c>
      <c r="Y6028" s="117">
        <v>2933632</v>
      </c>
      <c r="Z6028" s="117" t="s">
        <v>23664</v>
      </c>
      <c r="AA6028" s="117" t="s">
        <v>23665</v>
      </c>
    </row>
    <row r="6029" spans="1:27" ht="90">
      <c r="A6029" s="475" t="s">
        <v>31750</v>
      </c>
      <c r="B6029" s="311" t="s">
        <v>23488</v>
      </c>
      <c r="C6029" s="45" t="s">
        <v>23489</v>
      </c>
      <c r="D6029" s="45" t="s">
        <v>261</v>
      </c>
      <c r="E6029" s="45" t="s">
        <v>23846</v>
      </c>
      <c r="F6029" s="274">
        <v>42495</v>
      </c>
      <c r="G6029" s="274">
        <v>42507</v>
      </c>
      <c r="H6029" s="45" t="s">
        <v>23847</v>
      </c>
      <c r="I6029" s="45" t="s">
        <v>23848</v>
      </c>
      <c r="J6029" s="280">
        <v>4</v>
      </c>
      <c r="K6029" s="280">
        <v>4</v>
      </c>
      <c r="L6029" s="280">
        <v>0</v>
      </c>
      <c r="M6029" s="117">
        <v>418163.5</v>
      </c>
      <c r="N6029" s="117">
        <v>370074.64</v>
      </c>
      <c r="O6029" s="117">
        <v>48088.859999999986</v>
      </c>
      <c r="P6029" s="461">
        <v>0.11500013750602332</v>
      </c>
      <c r="Q6029" s="117" t="s">
        <v>21206</v>
      </c>
      <c r="R6029" s="117" t="s">
        <v>15064</v>
      </c>
      <c r="S6029" s="117" t="s">
        <v>23849</v>
      </c>
      <c r="T6029" s="274">
        <v>42521.521641516199</v>
      </c>
      <c r="U6029" s="117"/>
      <c r="V6029" s="274">
        <v>42535</v>
      </c>
      <c r="W6029" s="274">
        <v>42535</v>
      </c>
      <c r="X6029" s="117" t="s">
        <v>23850</v>
      </c>
      <c r="Y6029" s="117">
        <v>370074.64</v>
      </c>
      <c r="Z6029" s="117" t="s">
        <v>21206</v>
      </c>
      <c r="AA6029" s="117" t="s">
        <v>15064</v>
      </c>
    </row>
    <row r="6030" spans="1:27" ht="78.75">
      <c r="A6030" s="475" t="s">
        <v>31751</v>
      </c>
      <c r="B6030" s="311" t="s">
        <v>23488</v>
      </c>
      <c r="C6030" s="45" t="s">
        <v>23489</v>
      </c>
      <c r="D6030" s="45" t="s">
        <v>272</v>
      </c>
      <c r="E6030" s="45" t="s">
        <v>23851</v>
      </c>
      <c r="F6030" s="274">
        <v>42495</v>
      </c>
      <c r="G6030" s="274">
        <v>42507</v>
      </c>
      <c r="H6030" s="45" t="s">
        <v>23852</v>
      </c>
      <c r="I6030" s="45" t="s">
        <v>13366</v>
      </c>
      <c r="J6030" s="280">
        <v>1</v>
      </c>
      <c r="K6030" s="280">
        <v>1</v>
      </c>
      <c r="L6030" s="280">
        <v>0</v>
      </c>
      <c r="M6030" s="117">
        <v>766378.71</v>
      </c>
      <c r="N6030" s="117">
        <v>755772</v>
      </c>
      <c r="O6030" s="117">
        <v>10606.71</v>
      </c>
      <c r="P6030" s="461">
        <v>1.384E-2</v>
      </c>
      <c r="Q6030" s="117" t="s">
        <v>23664</v>
      </c>
      <c r="R6030" s="117" t="s">
        <v>23665</v>
      </c>
      <c r="S6030" s="117" t="s">
        <v>23666</v>
      </c>
      <c r="T6030" s="274">
        <v>42517.472076932871</v>
      </c>
      <c r="U6030" s="117"/>
      <c r="V6030" s="274">
        <v>42528</v>
      </c>
      <c r="W6030" s="274">
        <v>42528</v>
      </c>
      <c r="X6030" s="117" t="s">
        <v>23853</v>
      </c>
      <c r="Y6030" s="117">
        <v>755772</v>
      </c>
      <c r="Z6030" s="117" t="s">
        <v>23664</v>
      </c>
      <c r="AA6030" s="117" t="s">
        <v>23665</v>
      </c>
    </row>
    <row r="6031" spans="1:27" ht="90">
      <c r="A6031" s="475" t="s">
        <v>31752</v>
      </c>
      <c r="B6031" s="311" t="s">
        <v>23488</v>
      </c>
      <c r="C6031" s="45" t="s">
        <v>23489</v>
      </c>
      <c r="D6031" s="45" t="s">
        <v>261</v>
      </c>
      <c r="E6031" s="45" t="s">
        <v>23854</v>
      </c>
      <c r="F6031" s="274">
        <v>42502</v>
      </c>
      <c r="G6031" s="274">
        <v>42513</v>
      </c>
      <c r="H6031" s="45" t="s">
        <v>23855</v>
      </c>
      <c r="I6031" s="45" t="s">
        <v>23856</v>
      </c>
      <c r="J6031" s="280">
        <v>2</v>
      </c>
      <c r="K6031" s="280">
        <v>2</v>
      </c>
      <c r="L6031" s="280">
        <v>0</v>
      </c>
      <c r="M6031" s="117">
        <v>324664</v>
      </c>
      <c r="N6031" s="117">
        <v>321408</v>
      </c>
      <c r="O6031" s="117">
        <v>3256</v>
      </c>
      <c r="P6031" s="461">
        <v>1.0028829805583618E-2</v>
      </c>
      <c r="Q6031" s="117" t="s">
        <v>2034</v>
      </c>
      <c r="R6031" s="117" t="s">
        <v>865</v>
      </c>
      <c r="S6031" s="117" t="s">
        <v>23857</v>
      </c>
      <c r="T6031" s="274">
        <v>42527.375361956016</v>
      </c>
      <c r="U6031" s="117"/>
      <c r="V6031" s="274">
        <v>42541</v>
      </c>
      <c r="W6031" s="274">
        <v>42541</v>
      </c>
      <c r="X6031" s="117" t="s">
        <v>23858</v>
      </c>
      <c r="Y6031" s="117">
        <v>321408</v>
      </c>
      <c r="Z6031" s="117" t="s">
        <v>2034</v>
      </c>
      <c r="AA6031" s="117" t="s">
        <v>865</v>
      </c>
    </row>
    <row r="6032" spans="1:27" ht="56.25">
      <c r="A6032" s="475" t="s">
        <v>31753</v>
      </c>
      <c r="B6032" s="311" t="s">
        <v>23488</v>
      </c>
      <c r="C6032" s="45" t="s">
        <v>23489</v>
      </c>
      <c r="D6032" s="45" t="s">
        <v>261</v>
      </c>
      <c r="E6032" s="45" t="s">
        <v>23859</v>
      </c>
      <c r="F6032" s="274">
        <v>42502</v>
      </c>
      <c r="G6032" s="274">
        <v>42513</v>
      </c>
      <c r="H6032" s="45" t="s">
        <v>23860</v>
      </c>
      <c r="I6032" s="45" t="s">
        <v>19040</v>
      </c>
      <c r="J6032" s="280">
        <v>3</v>
      </c>
      <c r="K6032" s="280">
        <v>3</v>
      </c>
      <c r="L6032" s="280">
        <v>0</v>
      </c>
      <c r="M6032" s="117">
        <v>222913.93</v>
      </c>
      <c r="N6032" s="117">
        <v>99230.47</v>
      </c>
      <c r="O6032" s="117">
        <v>123683.45999999999</v>
      </c>
      <c r="P6032" s="461">
        <v>0.55484850139244324</v>
      </c>
      <c r="Q6032" s="117" t="s">
        <v>23861</v>
      </c>
      <c r="R6032" s="117" t="s">
        <v>15585</v>
      </c>
      <c r="S6032" s="117" t="s">
        <v>23862</v>
      </c>
      <c r="T6032" s="274">
        <v>42524.458276192127</v>
      </c>
      <c r="U6032" s="117"/>
      <c r="V6032" s="274">
        <v>42535</v>
      </c>
      <c r="W6032" s="274">
        <v>42536</v>
      </c>
      <c r="X6032" s="117" t="s">
        <v>23863</v>
      </c>
      <c r="Y6032" s="117">
        <v>99230.47</v>
      </c>
      <c r="Z6032" s="117" t="s">
        <v>23861</v>
      </c>
      <c r="AA6032" s="117" t="s">
        <v>15585</v>
      </c>
    </row>
    <row r="6033" spans="1:27" ht="45">
      <c r="A6033" s="475" t="s">
        <v>31754</v>
      </c>
      <c r="B6033" s="311" t="s">
        <v>23488</v>
      </c>
      <c r="C6033" s="45" t="s">
        <v>23489</v>
      </c>
      <c r="D6033" s="45" t="s">
        <v>272</v>
      </c>
      <c r="E6033" s="45" t="s">
        <v>23864</v>
      </c>
      <c r="F6033" s="274">
        <v>42506</v>
      </c>
      <c r="G6033" s="274">
        <v>42517</v>
      </c>
      <c r="H6033" s="45" t="s">
        <v>23865</v>
      </c>
      <c r="I6033" s="45" t="s">
        <v>23866</v>
      </c>
      <c r="J6033" s="280">
        <v>1</v>
      </c>
      <c r="K6033" s="280">
        <v>1</v>
      </c>
      <c r="L6033" s="280">
        <v>0</v>
      </c>
      <c r="M6033" s="117">
        <v>20992.75</v>
      </c>
      <c r="N6033" s="117">
        <v>20645</v>
      </c>
      <c r="O6033" s="117">
        <v>347.75</v>
      </c>
      <c r="P6033" s="461">
        <v>1.6565242762382252E-2</v>
      </c>
      <c r="Q6033" s="117" t="s">
        <v>13406</v>
      </c>
      <c r="R6033" s="117" t="s">
        <v>2570</v>
      </c>
      <c r="S6033" s="117" t="s">
        <v>23547</v>
      </c>
      <c r="T6033" s="274">
        <v>42527.38084247685</v>
      </c>
      <c r="U6033" s="117"/>
      <c r="V6033" s="274">
        <v>42541</v>
      </c>
      <c r="W6033" s="274">
        <v>42541</v>
      </c>
      <c r="X6033" s="117" t="s">
        <v>23867</v>
      </c>
      <c r="Y6033" s="117">
        <v>20645</v>
      </c>
      <c r="Z6033" s="117" t="s">
        <v>13406</v>
      </c>
      <c r="AA6033" s="117" t="s">
        <v>2570</v>
      </c>
    </row>
    <row r="6034" spans="1:27" ht="67.5">
      <c r="A6034" s="475" t="s">
        <v>31755</v>
      </c>
      <c r="B6034" s="311" t="s">
        <v>23488</v>
      </c>
      <c r="C6034" s="45" t="s">
        <v>23489</v>
      </c>
      <c r="D6034" s="45" t="s">
        <v>272</v>
      </c>
      <c r="E6034" s="45" t="s">
        <v>15237</v>
      </c>
      <c r="F6034" s="274">
        <v>42506</v>
      </c>
      <c r="G6034" s="274">
        <v>42517</v>
      </c>
      <c r="H6034" s="45" t="s">
        <v>23868</v>
      </c>
      <c r="I6034" s="45" t="s">
        <v>23869</v>
      </c>
      <c r="J6034" s="280">
        <v>1</v>
      </c>
      <c r="K6034" s="280">
        <v>1</v>
      </c>
      <c r="L6034" s="280">
        <v>0</v>
      </c>
      <c r="M6034" s="117">
        <v>197910.05</v>
      </c>
      <c r="N6034" s="117">
        <v>191972</v>
      </c>
      <c r="O6034" s="117">
        <v>5938.0499999999884</v>
      </c>
      <c r="P6034" s="461">
        <v>3.0003782021175724E-2</v>
      </c>
      <c r="Q6034" s="117" t="s">
        <v>23870</v>
      </c>
      <c r="R6034" s="117" t="s">
        <v>17214</v>
      </c>
      <c r="S6034" s="117" t="s">
        <v>23871</v>
      </c>
      <c r="T6034" s="274">
        <v>42527.384577430552</v>
      </c>
      <c r="U6034" s="117"/>
      <c r="V6034" s="274">
        <v>42538</v>
      </c>
      <c r="W6034" s="274">
        <v>42538</v>
      </c>
      <c r="X6034" s="117" t="s">
        <v>23872</v>
      </c>
      <c r="Y6034" s="117">
        <v>191972</v>
      </c>
      <c r="Z6034" s="117" t="s">
        <v>23870</v>
      </c>
      <c r="AA6034" s="117" t="s">
        <v>17214</v>
      </c>
    </row>
    <row r="6035" spans="1:27" ht="90">
      <c r="A6035" s="475" t="s">
        <v>31756</v>
      </c>
      <c r="B6035" s="311" t="s">
        <v>23488</v>
      </c>
      <c r="C6035" s="45" t="s">
        <v>23489</v>
      </c>
      <c r="D6035" s="45" t="s">
        <v>261</v>
      </c>
      <c r="E6035" s="45" t="s">
        <v>15375</v>
      </c>
      <c r="F6035" s="274">
        <v>42509</v>
      </c>
      <c r="G6035" s="274">
        <v>42520</v>
      </c>
      <c r="H6035" s="45" t="s">
        <v>23873</v>
      </c>
      <c r="I6035" s="45" t="s">
        <v>23874</v>
      </c>
      <c r="J6035" s="280">
        <v>2</v>
      </c>
      <c r="K6035" s="280">
        <v>2</v>
      </c>
      <c r="L6035" s="280">
        <v>0</v>
      </c>
      <c r="M6035" s="117">
        <v>780284.53</v>
      </c>
      <c r="N6035" s="117">
        <v>750527</v>
      </c>
      <c r="O6035" s="117">
        <v>29757.530000000028</v>
      </c>
      <c r="P6035" s="461">
        <v>3.8136767878763439E-2</v>
      </c>
      <c r="Q6035" s="117" t="s">
        <v>15063</v>
      </c>
      <c r="R6035" s="117" t="s">
        <v>15064</v>
      </c>
      <c r="S6035" s="117" t="s">
        <v>23849</v>
      </c>
      <c r="T6035" s="274">
        <v>42536.308286840278</v>
      </c>
      <c r="U6035" s="117"/>
      <c r="V6035" s="274">
        <v>42548</v>
      </c>
      <c r="W6035" s="274">
        <v>42548</v>
      </c>
      <c r="X6035" s="117" t="s">
        <v>23875</v>
      </c>
      <c r="Y6035" s="117">
        <v>750527</v>
      </c>
      <c r="Z6035" s="117" t="s">
        <v>15063</v>
      </c>
      <c r="AA6035" s="117" t="s">
        <v>15064</v>
      </c>
    </row>
    <row r="6036" spans="1:27" ht="45">
      <c r="A6036" s="475" t="s">
        <v>31757</v>
      </c>
      <c r="B6036" s="311" t="s">
        <v>23488</v>
      </c>
      <c r="C6036" s="45" t="s">
        <v>23489</v>
      </c>
      <c r="D6036" s="45" t="s">
        <v>272</v>
      </c>
      <c r="E6036" s="45" t="s">
        <v>23876</v>
      </c>
      <c r="F6036" s="274">
        <v>42510</v>
      </c>
      <c r="G6036" s="274">
        <v>42521</v>
      </c>
      <c r="H6036" s="45" t="s">
        <v>23877</v>
      </c>
      <c r="I6036" s="45" t="s">
        <v>18068</v>
      </c>
      <c r="J6036" s="280">
        <v>1</v>
      </c>
      <c r="K6036" s="280">
        <v>1</v>
      </c>
      <c r="L6036" s="280">
        <v>0</v>
      </c>
      <c r="M6036" s="117">
        <v>167040</v>
      </c>
      <c r="N6036" s="117">
        <v>167040</v>
      </c>
      <c r="O6036" s="117">
        <v>0</v>
      </c>
      <c r="P6036" s="461">
        <v>0</v>
      </c>
      <c r="Q6036" s="117" t="s">
        <v>23878</v>
      </c>
      <c r="R6036" s="117" t="s">
        <v>16034</v>
      </c>
      <c r="S6036" s="117" t="s">
        <v>13552</v>
      </c>
      <c r="T6036" s="274">
        <v>42530.46973788194</v>
      </c>
      <c r="U6036" s="117"/>
      <c r="V6036" s="274">
        <v>42541</v>
      </c>
      <c r="W6036" s="274">
        <v>42541</v>
      </c>
      <c r="X6036" s="117" t="s">
        <v>23879</v>
      </c>
      <c r="Y6036" s="117">
        <v>167040</v>
      </c>
      <c r="Z6036" s="117" t="s">
        <v>23878</v>
      </c>
      <c r="AA6036" s="117" t="s">
        <v>16034</v>
      </c>
    </row>
    <row r="6037" spans="1:27" ht="33.75">
      <c r="A6037" s="475" t="s">
        <v>31758</v>
      </c>
      <c r="B6037" s="311" t="s">
        <v>23488</v>
      </c>
      <c r="C6037" s="45" t="s">
        <v>23489</v>
      </c>
      <c r="D6037" s="45" t="s">
        <v>261</v>
      </c>
      <c r="E6037" s="45" t="s">
        <v>23880</v>
      </c>
      <c r="F6037" s="274">
        <v>42510</v>
      </c>
      <c r="G6037" s="274">
        <v>42521</v>
      </c>
      <c r="H6037" s="45" t="s">
        <v>23881</v>
      </c>
      <c r="I6037" s="45" t="s">
        <v>17367</v>
      </c>
      <c r="J6037" s="280">
        <v>2</v>
      </c>
      <c r="K6037" s="280">
        <v>2</v>
      </c>
      <c r="L6037" s="280">
        <v>0</v>
      </c>
      <c r="M6037" s="117">
        <v>995394.6</v>
      </c>
      <c r="N6037" s="117">
        <v>982495.2</v>
      </c>
      <c r="O6037" s="117">
        <v>12899.400000000023</v>
      </c>
      <c r="P6037" s="461">
        <v>1.295908175511503E-2</v>
      </c>
      <c r="Q6037" s="117" t="s">
        <v>13384</v>
      </c>
      <c r="R6037" s="117" t="s">
        <v>17347</v>
      </c>
      <c r="S6037" s="117" t="s">
        <v>23507</v>
      </c>
      <c r="T6037" s="274">
        <v>42536.423053668979</v>
      </c>
      <c r="U6037" s="117"/>
      <c r="V6037" s="274">
        <v>42550</v>
      </c>
      <c r="W6037" s="274">
        <v>42627</v>
      </c>
      <c r="X6037" s="117" t="s">
        <v>23882</v>
      </c>
      <c r="Y6037" s="117">
        <v>982495.2</v>
      </c>
      <c r="Z6037" s="117" t="s">
        <v>13384</v>
      </c>
      <c r="AA6037" s="117" t="s">
        <v>17347</v>
      </c>
    </row>
    <row r="6038" spans="1:27" ht="56.25">
      <c r="A6038" s="475" t="s">
        <v>31759</v>
      </c>
      <c r="B6038" s="311" t="s">
        <v>23488</v>
      </c>
      <c r="C6038" s="45" t="s">
        <v>23489</v>
      </c>
      <c r="D6038" s="45" t="s">
        <v>272</v>
      </c>
      <c r="E6038" s="45" t="s">
        <v>23554</v>
      </c>
      <c r="F6038" s="274">
        <v>42516</v>
      </c>
      <c r="G6038" s="274">
        <v>42527</v>
      </c>
      <c r="H6038" s="45" t="s">
        <v>23883</v>
      </c>
      <c r="I6038" s="45" t="s">
        <v>23884</v>
      </c>
      <c r="J6038" s="280">
        <v>1</v>
      </c>
      <c r="K6038" s="280">
        <v>1</v>
      </c>
      <c r="L6038" s="280">
        <v>0</v>
      </c>
      <c r="M6038" s="117">
        <v>2994523.47</v>
      </c>
      <c r="N6038" s="117">
        <v>2989370.4</v>
      </c>
      <c r="O6038" s="117">
        <v>5153.070000000298</v>
      </c>
      <c r="P6038" s="461">
        <v>1.7208313949198394E-3</v>
      </c>
      <c r="Q6038" s="117" t="s">
        <v>13406</v>
      </c>
      <c r="R6038" s="117" t="s">
        <v>2570</v>
      </c>
      <c r="S6038" s="117" t="s">
        <v>23547</v>
      </c>
      <c r="T6038" s="274">
        <v>42536.252065659719</v>
      </c>
      <c r="U6038" s="117"/>
      <c r="V6038" s="274">
        <v>42548</v>
      </c>
      <c r="W6038" s="274">
        <v>42548</v>
      </c>
      <c r="X6038" s="117" t="s">
        <v>23885</v>
      </c>
      <c r="Y6038" s="117">
        <v>2989370.4</v>
      </c>
      <c r="Z6038" s="117" t="s">
        <v>13406</v>
      </c>
      <c r="AA6038" s="117" t="s">
        <v>2570</v>
      </c>
    </row>
    <row r="6039" spans="1:27" ht="135">
      <c r="A6039" s="475" t="s">
        <v>31760</v>
      </c>
      <c r="B6039" s="311" t="s">
        <v>23488</v>
      </c>
      <c r="C6039" s="45" t="s">
        <v>23489</v>
      </c>
      <c r="D6039" s="45" t="s">
        <v>261</v>
      </c>
      <c r="E6039" s="45" t="s">
        <v>23886</v>
      </c>
      <c r="F6039" s="274">
        <v>42516</v>
      </c>
      <c r="G6039" s="274">
        <v>42528</v>
      </c>
      <c r="H6039" s="45" t="s">
        <v>23887</v>
      </c>
      <c r="I6039" s="45" t="s">
        <v>23888</v>
      </c>
      <c r="J6039" s="280">
        <v>2</v>
      </c>
      <c r="K6039" s="280">
        <v>2</v>
      </c>
      <c r="L6039" s="280">
        <v>0</v>
      </c>
      <c r="M6039" s="117">
        <v>9203181.4199999999</v>
      </c>
      <c r="N6039" s="117">
        <v>8963947</v>
      </c>
      <c r="O6039" s="117">
        <v>239234.41999999993</v>
      </c>
      <c r="P6039" s="461">
        <v>2.5994752149523521E-2</v>
      </c>
      <c r="Q6039" s="117" t="s">
        <v>21966</v>
      </c>
      <c r="R6039" s="117" t="s">
        <v>16878</v>
      </c>
      <c r="S6039" s="117" t="s">
        <v>23889</v>
      </c>
      <c r="T6039" s="274">
        <v>42552.4180184375</v>
      </c>
      <c r="U6039" s="117"/>
      <c r="V6039" s="274">
        <v>42564</v>
      </c>
      <c r="W6039" s="274">
        <v>42605</v>
      </c>
      <c r="X6039" s="117" t="s">
        <v>23890</v>
      </c>
      <c r="Y6039" s="117">
        <v>8963947</v>
      </c>
      <c r="Z6039" s="117" t="s">
        <v>21966</v>
      </c>
      <c r="AA6039" s="117" t="s">
        <v>16878</v>
      </c>
    </row>
    <row r="6040" spans="1:27" ht="78.75">
      <c r="A6040" s="475" t="s">
        <v>31761</v>
      </c>
      <c r="B6040" s="311" t="s">
        <v>23488</v>
      </c>
      <c r="C6040" s="45" t="s">
        <v>23489</v>
      </c>
      <c r="D6040" s="45" t="s">
        <v>261</v>
      </c>
      <c r="E6040" s="45" t="s">
        <v>23891</v>
      </c>
      <c r="F6040" s="274">
        <v>42516</v>
      </c>
      <c r="G6040" s="274">
        <v>42529</v>
      </c>
      <c r="H6040" s="45" t="s">
        <v>23892</v>
      </c>
      <c r="I6040" s="45" t="s">
        <v>17498</v>
      </c>
      <c r="J6040" s="280">
        <v>4</v>
      </c>
      <c r="K6040" s="280">
        <v>3</v>
      </c>
      <c r="L6040" s="280">
        <v>1</v>
      </c>
      <c r="M6040" s="117">
        <v>968040</v>
      </c>
      <c r="N6040" s="117">
        <v>938998.8</v>
      </c>
      <c r="O6040" s="117">
        <v>29041.199999999953</v>
      </c>
      <c r="P6040" s="461">
        <v>2.999999999999995E-2</v>
      </c>
      <c r="Q6040" s="117" t="s">
        <v>23893</v>
      </c>
      <c r="R6040" s="117" t="s">
        <v>23894</v>
      </c>
      <c r="S6040" s="117" t="s">
        <v>23895</v>
      </c>
      <c r="T6040" s="274">
        <v>42542.494999884257</v>
      </c>
      <c r="U6040" s="117"/>
      <c r="V6040" s="274">
        <v>42555</v>
      </c>
      <c r="W6040" s="274">
        <v>42555</v>
      </c>
      <c r="X6040" s="117" t="s">
        <v>23896</v>
      </c>
      <c r="Y6040" s="117">
        <v>938998.8</v>
      </c>
      <c r="Z6040" s="117" t="s">
        <v>23893</v>
      </c>
      <c r="AA6040" s="117" t="s">
        <v>23894</v>
      </c>
    </row>
    <row r="6041" spans="1:27" ht="112.5">
      <c r="A6041" s="475" t="s">
        <v>31762</v>
      </c>
      <c r="B6041" s="311" t="s">
        <v>23488</v>
      </c>
      <c r="C6041" s="45" t="s">
        <v>23489</v>
      </c>
      <c r="D6041" s="45" t="s">
        <v>272</v>
      </c>
      <c r="E6041" s="45" t="s">
        <v>23897</v>
      </c>
      <c r="F6041" s="274">
        <v>42517</v>
      </c>
      <c r="G6041" s="274">
        <v>42529</v>
      </c>
      <c r="H6041" s="45" t="s">
        <v>23898</v>
      </c>
      <c r="I6041" s="45" t="s">
        <v>13460</v>
      </c>
      <c r="J6041" s="280">
        <v>1</v>
      </c>
      <c r="K6041" s="280">
        <v>1</v>
      </c>
      <c r="L6041" s="280">
        <v>0</v>
      </c>
      <c r="M6041" s="117">
        <v>910000</v>
      </c>
      <c r="N6041" s="117">
        <v>900000</v>
      </c>
      <c r="O6041" s="117">
        <v>10000</v>
      </c>
      <c r="P6041" s="461">
        <v>1.098901098901099E-2</v>
      </c>
      <c r="Q6041" s="117" t="s">
        <v>23899</v>
      </c>
      <c r="R6041" s="117" t="s">
        <v>23900</v>
      </c>
      <c r="S6041" s="117" t="s">
        <v>23901</v>
      </c>
      <c r="T6041" s="274">
        <v>42542.273569907404</v>
      </c>
      <c r="U6041" s="117"/>
      <c r="V6041" s="274">
        <v>42555</v>
      </c>
      <c r="W6041" s="274">
        <v>42555</v>
      </c>
      <c r="X6041" s="117" t="s">
        <v>23902</v>
      </c>
      <c r="Y6041" s="117">
        <v>900000</v>
      </c>
      <c r="Z6041" s="117" t="s">
        <v>23899</v>
      </c>
      <c r="AA6041" s="117" t="s">
        <v>23900</v>
      </c>
    </row>
    <row r="6042" spans="1:27" ht="90">
      <c r="A6042" s="475" t="s">
        <v>31763</v>
      </c>
      <c r="B6042" s="311" t="s">
        <v>23488</v>
      </c>
      <c r="C6042" s="45" t="s">
        <v>23489</v>
      </c>
      <c r="D6042" s="45" t="s">
        <v>261</v>
      </c>
      <c r="E6042" s="45" t="s">
        <v>23903</v>
      </c>
      <c r="F6042" s="274">
        <v>42516</v>
      </c>
      <c r="G6042" s="274">
        <v>42529</v>
      </c>
      <c r="H6042" s="45" t="s">
        <v>23904</v>
      </c>
      <c r="I6042" s="45" t="s">
        <v>23905</v>
      </c>
      <c r="J6042" s="280">
        <v>2</v>
      </c>
      <c r="K6042" s="280">
        <v>2</v>
      </c>
      <c r="L6042" s="280">
        <v>0</v>
      </c>
      <c r="M6042" s="117">
        <v>2143498.9900000002</v>
      </c>
      <c r="N6042" s="117">
        <v>2041205.84</v>
      </c>
      <c r="O6042" s="117">
        <v>102293.15000000014</v>
      </c>
      <c r="P6042" s="461">
        <v>4.7722509073820522E-2</v>
      </c>
      <c r="Q6042" s="117" t="s">
        <v>15063</v>
      </c>
      <c r="R6042" s="117" t="s">
        <v>15064</v>
      </c>
      <c r="S6042" s="117" t="s">
        <v>23849</v>
      </c>
      <c r="T6042" s="274">
        <v>42550.504082835643</v>
      </c>
      <c r="U6042" s="117"/>
      <c r="V6042" s="274">
        <v>42562</v>
      </c>
      <c r="W6042" s="274">
        <v>42564</v>
      </c>
      <c r="X6042" s="117" t="s">
        <v>23906</v>
      </c>
      <c r="Y6042" s="117">
        <v>2041205.84</v>
      </c>
      <c r="Z6042" s="117" t="s">
        <v>15063</v>
      </c>
      <c r="AA6042" s="117" t="s">
        <v>15064</v>
      </c>
    </row>
    <row r="6043" spans="1:27" ht="56.25">
      <c r="A6043" s="475" t="s">
        <v>31764</v>
      </c>
      <c r="B6043" s="311" t="s">
        <v>23488</v>
      </c>
      <c r="C6043" s="45" t="s">
        <v>23489</v>
      </c>
      <c r="D6043" s="45" t="s">
        <v>261</v>
      </c>
      <c r="E6043" s="45" t="s">
        <v>15237</v>
      </c>
      <c r="F6043" s="274">
        <v>42522</v>
      </c>
      <c r="G6043" s="274">
        <v>42535</v>
      </c>
      <c r="H6043" s="45" t="s">
        <v>23907</v>
      </c>
      <c r="I6043" s="45" t="s">
        <v>23908</v>
      </c>
      <c r="J6043" s="280">
        <v>4</v>
      </c>
      <c r="K6043" s="280">
        <v>4</v>
      </c>
      <c r="L6043" s="280">
        <v>0</v>
      </c>
      <c r="M6043" s="117">
        <v>222953.92</v>
      </c>
      <c r="N6043" s="117">
        <v>189131</v>
      </c>
      <c r="O6043" s="117">
        <v>33822.920000000013</v>
      </c>
      <c r="P6043" s="461">
        <v>0.15170363454475261</v>
      </c>
      <c r="Q6043" s="117" t="s">
        <v>13225</v>
      </c>
      <c r="R6043" s="117" t="s">
        <v>2987</v>
      </c>
      <c r="S6043" s="117" t="s">
        <v>23497</v>
      </c>
      <c r="T6043" s="274">
        <v>42551.504586608797</v>
      </c>
      <c r="U6043" s="117"/>
      <c r="V6043" s="274">
        <v>42562</v>
      </c>
      <c r="W6043" s="274">
        <v>42564</v>
      </c>
      <c r="X6043" s="117" t="s">
        <v>23909</v>
      </c>
      <c r="Y6043" s="117">
        <v>189131</v>
      </c>
      <c r="Z6043" s="117" t="s">
        <v>13225</v>
      </c>
      <c r="AA6043" s="117" t="s">
        <v>2987</v>
      </c>
    </row>
    <row r="6044" spans="1:27" ht="112.5">
      <c r="A6044" s="475" t="s">
        <v>31765</v>
      </c>
      <c r="B6044" s="311" t="s">
        <v>23488</v>
      </c>
      <c r="C6044" s="45" t="s">
        <v>23489</v>
      </c>
      <c r="D6044" s="45" t="s">
        <v>261</v>
      </c>
      <c r="E6044" s="45" t="s">
        <v>23910</v>
      </c>
      <c r="F6044" s="274">
        <v>42523</v>
      </c>
      <c r="G6044" s="274">
        <v>42535</v>
      </c>
      <c r="H6044" s="45" t="s">
        <v>23911</v>
      </c>
      <c r="I6044" s="45" t="s">
        <v>23912</v>
      </c>
      <c r="J6044" s="280">
        <v>5</v>
      </c>
      <c r="K6044" s="280">
        <v>4</v>
      </c>
      <c r="L6044" s="280">
        <v>1</v>
      </c>
      <c r="M6044" s="117">
        <v>10482130</v>
      </c>
      <c r="N6044" s="117">
        <v>10429719.35</v>
      </c>
      <c r="O6044" s="117">
        <v>52410.650000000373</v>
      </c>
      <c r="P6044" s="461">
        <v>5.0000000000000357E-3</v>
      </c>
      <c r="Q6044" s="117" t="s">
        <v>6831</v>
      </c>
      <c r="R6044" s="117" t="s">
        <v>1316</v>
      </c>
      <c r="S6044" s="117" t="s">
        <v>1566</v>
      </c>
      <c r="T6044" s="274">
        <v>42555.76573579861</v>
      </c>
      <c r="U6044" s="117"/>
      <c r="V6044" s="274">
        <v>42566</v>
      </c>
      <c r="W6044" s="274">
        <v>42566</v>
      </c>
      <c r="X6044" s="117" t="s">
        <v>23913</v>
      </c>
      <c r="Y6044" s="117">
        <v>10429719.35</v>
      </c>
      <c r="Z6044" s="117" t="s">
        <v>6831</v>
      </c>
      <c r="AA6044" s="117" t="s">
        <v>1316</v>
      </c>
    </row>
    <row r="6045" spans="1:27" ht="78.75">
      <c r="A6045" s="475" t="s">
        <v>31766</v>
      </c>
      <c r="B6045" s="311" t="s">
        <v>23488</v>
      </c>
      <c r="C6045" s="45" t="s">
        <v>23489</v>
      </c>
      <c r="D6045" s="45" t="s">
        <v>272</v>
      </c>
      <c r="E6045" s="45" t="s">
        <v>23914</v>
      </c>
      <c r="F6045" s="274">
        <v>42531</v>
      </c>
      <c r="G6045" s="274">
        <v>42535</v>
      </c>
      <c r="H6045" s="45" t="s">
        <v>23915</v>
      </c>
      <c r="I6045" s="45" t="s">
        <v>23916</v>
      </c>
      <c r="J6045" s="280">
        <v>1</v>
      </c>
      <c r="K6045" s="280">
        <v>1</v>
      </c>
      <c r="L6045" s="280">
        <v>0</v>
      </c>
      <c r="M6045" s="117">
        <v>1550417.5</v>
      </c>
      <c r="N6045" s="117">
        <v>1545000</v>
      </c>
      <c r="O6045" s="117">
        <v>5417.5</v>
      </c>
      <c r="P6045" s="461">
        <v>3.4942201052297205E-3</v>
      </c>
      <c r="Q6045" s="117" t="s">
        <v>13843</v>
      </c>
      <c r="R6045" s="117" t="s">
        <v>15372</v>
      </c>
      <c r="S6045" s="117" t="s">
        <v>23917</v>
      </c>
      <c r="T6045" s="274">
        <v>42543.386727627316</v>
      </c>
      <c r="U6045" s="117"/>
      <c r="V6045" s="274">
        <v>42555</v>
      </c>
      <c r="W6045" s="274">
        <v>42556</v>
      </c>
      <c r="X6045" s="117" t="s">
        <v>23918</v>
      </c>
      <c r="Y6045" s="117">
        <v>1545000</v>
      </c>
      <c r="Z6045" s="117" t="s">
        <v>13843</v>
      </c>
      <c r="AA6045" s="117" t="s">
        <v>15372</v>
      </c>
    </row>
    <row r="6046" spans="1:27" ht="101.25">
      <c r="A6046" s="475" t="s">
        <v>31767</v>
      </c>
      <c r="B6046" s="311" t="s">
        <v>23488</v>
      </c>
      <c r="C6046" s="45" t="s">
        <v>23489</v>
      </c>
      <c r="D6046" s="45" t="s">
        <v>261</v>
      </c>
      <c r="E6046" s="45" t="s">
        <v>23807</v>
      </c>
      <c r="F6046" s="274">
        <v>42523</v>
      </c>
      <c r="G6046" s="274">
        <v>42536</v>
      </c>
      <c r="H6046" s="45" t="s">
        <v>23919</v>
      </c>
      <c r="I6046" s="45" t="s">
        <v>23920</v>
      </c>
      <c r="J6046" s="280">
        <v>3</v>
      </c>
      <c r="K6046" s="280">
        <v>3</v>
      </c>
      <c r="L6046" s="280">
        <v>0</v>
      </c>
      <c r="M6046" s="117">
        <v>480000</v>
      </c>
      <c r="N6046" s="117">
        <v>320000</v>
      </c>
      <c r="O6046" s="117">
        <v>160000</v>
      </c>
      <c r="P6046" s="461">
        <v>0.33333333333333331</v>
      </c>
      <c r="Q6046" s="117" t="s">
        <v>23921</v>
      </c>
      <c r="R6046" s="117" t="s">
        <v>23922</v>
      </c>
      <c r="S6046" s="117" t="s">
        <v>23923</v>
      </c>
      <c r="T6046" s="274">
        <v>42549.438470717592</v>
      </c>
      <c r="U6046" s="117"/>
      <c r="V6046" s="274">
        <v>42562</v>
      </c>
      <c r="W6046" s="274">
        <v>42562</v>
      </c>
      <c r="X6046" s="117" t="s">
        <v>23924</v>
      </c>
      <c r="Y6046" s="117">
        <v>320000</v>
      </c>
      <c r="Z6046" s="117" t="s">
        <v>23921</v>
      </c>
      <c r="AA6046" s="117" t="s">
        <v>23922</v>
      </c>
    </row>
    <row r="6047" spans="1:27" ht="90">
      <c r="A6047" s="475" t="s">
        <v>31768</v>
      </c>
      <c r="B6047" s="311" t="s">
        <v>23488</v>
      </c>
      <c r="C6047" s="45" t="s">
        <v>23489</v>
      </c>
      <c r="D6047" s="45" t="s">
        <v>272</v>
      </c>
      <c r="E6047" s="45" t="s">
        <v>23925</v>
      </c>
      <c r="F6047" s="274">
        <v>42516</v>
      </c>
      <c r="G6047" s="274">
        <v>42536</v>
      </c>
      <c r="H6047" s="45" t="s">
        <v>23926</v>
      </c>
      <c r="I6047" s="45" t="s">
        <v>23927</v>
      </c>
      <c r="J6047" s="280">
        <v>2</v>
      </c>
      <c r="K6047" s="280">
        <v>1</v>
      </c>
      <c r="L6047" s="280">
        <v>1</v>
      </c>
      <c r="M6047" s="117">
        <v>311283.36</v>
      </c>
      <c r="N6047" s="117">
        <v>308738.09000000003</v>
      </c>
      <c r="O6047" s="117">
        <v>2545.2699999999604</v>
      </c>
      <c r="P6047" s="461">
        <v>8.1766979127954695E-3</v>
      </c>
      <c r="Q6047" s="117" t="s">
        <v>20739</v>
      </c>
      <c r="R6047" s="117" t="s">
        <v>20740</v>
      </c>
      <c r="S6047" s="117" t="s">
        <v>23928</v>
      </c>
      <c r="T6047" s="274">
        <v>42549.50051539352</v>
      </c>
      <c r="U6047" s="117"/>
      <c r="V6047" s="274">
        <v>42562</v>
      </c>
      <c r="W6047" s="274">
        <v>42562</v>
      </c>
      <c r="X6047" s="117" t="s">
        <v>23929</v>
      </c>
      <c r="Y6047" s="117">
        <v>308738.09000000003</v>
      </c>
      <c r="Z6047" s="117" t="s">
        <v>20739</v>
      </c>
      <c r="AA6047" s="117" t="s">
        <v>20740</v>
      </c>
    </row>
    <row r="6048" spans="1:27" ht="101.25">
      <c r="A6048" s="475" t="s">
        <v>31769</v>
      </c>
      <c r="B6048" s="311" t="s">
        <v>23488</v>
      </c>
      <c r="C6048" s="45" t="s">
        <v>23489</v>
      </c>
      <c r="D6048" s="45" t="s">
        <v>261</v>
      </c>
      <c r="E6048" s="45" t="s">
        <v>15375</v>
      </c>
      <c r="F6048" s="274">
        <v>42530</v>
      </c>
      <c r="G6048" s="274">
        <v>42541</v>
      </c>
      <c r="H6048" s="45" t="s">
        <v>23930</v>
      </c>
      <c r="I6048" s="45" t="s">
        <v>23931</v>
      </c>
      <c r="J6048" s="280">
        <v>4</v>
      </c>
      <c r="K6048" s="280">
        <v>4</v>
      </c>
      <c r="L6048" s="280">
        <v>0</v>
      </c>
      <c r="M6048" s="117">
        <v>476438</v>
      </c>
      <c r="N6048" s="117">
        <v>278089.05</v>
      </c>
      <c r="O6048" s="117">
        <v>198348.95</v>
      </c>
      <c r="P6048" s="461">
        <v>0.41631639373853474</v>
      </c>
      <c r="Q6048" s="117" t="s">
        <v>23932</v>
      </c>
      <c r="R6048" s="117" t="s">
        <v>23933</v>
      </c>
      <c r="S6048" s="117" t="s">
        <v>23934</v>
      </c>
      <c r="T6048" s="274">
        <v>42552.364152777773</v>
      </c>
      <c r="U6048" s="117"/>
      <c r="V6048" s="274">
        <v>42565</v>
      </c>
      <c r="W6048" s="274">
        <v>42565</v>
      </c>
      <c r="X6048" s="117" t="s">
        <v>23935</v>
      </c>
      <c r="Y6048" s="117">
        <v>278089.05</v>
      </c>
      <c r="Z6048" s="117" t="s">
        <v>23932</v>
      </c>
      <c r="AA6048" s="117" t="s">
        <v>23933</v>
      </c>
    </row>
    <row r="6049" spans="1:27" ht="67.5">
      <c r="A6049" s="475" t="s">
        <v>31770</v>
      </c>
      <c r="B6049" s="311" t="s">
        <v>23488</v>
      </c>
      <c r="C6049" s="45" t="s">
        <v>23489</v>
      </c>
      <c r="D6049" s="45" t="s">
        <v>261</v>
      </c>
      <c r="E6049" s="45" t="s">
        <v>23936</v>
      </c>
      <c r="F6049" s="274">
        <v>42531</v>
      </c>
      <c r="G6049" s="274">
        <v>42542</v>
      </c>
      <c r="H6049" s="45" t="s">
        <v>23937</v>
      </c>
      <c r="I6049" s="45" t="s">
        <v>23938</v>
      </c>
      <c r="J6049" s="280">
        <v>7</v>
      </c>
      <c r="K6049" s="280">
        <v>3</v>
      </c>
      <c r="L6049" s="280">
        <v>4</v>
      </c>
      <c r="M6049" s="117">
        <v>2518513.87</v>
      </c>
      <c r="N6049" s="117">
        <v>1259256.8999999999</v>
      </c>
      <c r="O6049" s="117">
        <v>1259256.9700000002</v>
      </c>
      <c r="P6049" s="461">
        <v>0.50000001389708448</v>
      </c>
      <c r="Q6049" s="117" t="s">
        <v>23766</v>
      </c>
      <c r="R6049" s="117" t="s">
        <v>15398</v>
      </c>
      <c r="S6049" s="117" t="s">
        <v>23767</v>
      </c>
      <c r="T6049" s="274">
        <v>42562.560653854162</v>
      </c>
      <c r="U6049" s="117"/>
      <c r="V6049" s="274">
        <v>42573</v>
      </c>
      <c r="W6049" s="274">
        <v>42576</v>
      </c>
      <c r="X6049" s="117" t="s">
        <v>23939</v>
      </c>
      <c r="Y6049" s="117">
        <v>1259256.8999999999</v>
      </c>
      <c r="Z6049" s="117" t="s">
        <v>23766</v>
      </c>
      <c r="AA6049" s="117" t="s">
        <v>15398</v>
      </c>
    </row>
    <row r="6050" spans="1:27" ht="56.25">
      <c r="A6050" s="475" t="s">
        <v>31771</v>
      </c>
      <c r="B6050" s="311" t="s">
        <v>23488</v>
      </c>
      <c r="C6050" s="45" t="s">
        <v>23489</v>
      </c>
      <c r="D6050" s="45" t="s">
        <v>272</v>
      </c>
      <c r="E6050" s="45" t="s">
        <v>23940</v>
      </c>
      <c r="F6050" s="274">
        <v>42531</v>
      </c>
      <c r="G6050" s="274">
        <v>42543</v>
      </c>
      <c r="H6050" s="45" t="s">
        <v>23941</v>
      </c>
      <c r="I6050" s="45" t="s">
        <v>13460</v>
      </c>
      <c r="J6050" s="280">
        <v>1</v>
      </c>
      <c r="K6050" s="280">
        <v>1</v>
      </c>
      <c r="L6050" s="280">
        <v>0</v>
      </c>
      <c r="M6050" s="117">
        <v>249593.36</v>
      </c>
      <c r="N6050" s="117">
        <v>249593.36</v>
      </c>
      <c r="O6050" s="117">
        <v>0</v>
      </c>
      <c r="P6050" s="461">
        <v>0</v>
      </c>
      <c r="Q6050" s="117" t="s">
        <v>23942</v>
      </c>
      <c r="R6050" s="117" t="s">
        <v>23943</v>
      </c>
      <c r="S6050" s="117" t="s">
        <v>23944</v>
      </c>
      <c r="T6050" s="274">
        <v>42551.274329432868</v>
      </c>
      <c r="U6050" s="117"/>
      <c r="V6050" s="274">
        <v>42562</v>
      </c>
      <c r="W6050" s="274">
        <v>42564</v>
      </c>
      <c r="X6050" s="117" t="s">
        <v>23945</v>
      </c>
      <c r="Y6050" s="117">
        <v>249593.36</v>
      </c>
      <c r="Z6050" s="117" t="s">
        <v>23942</v>
      </c>
      <c r="AA6050" s="117" t="s">
        <v>23943</v>
      </c>
    </row>
    <row r="6051" spans="1:27" ht="45">
      <c r="A6051" s="475" t="s">
        <v>31772</v>
      </c>
      <c r="B6051" s="311" t="s">
        <v>23488</v>
      </c>
      <c r="C6051" s="45" t="s">
        <v>23489</v>
      </c>
      <c r="D6051" s="45" t="s">
        <v>261</v>
      </c>
      <c r="E6051" s="45" t="s">
        <v>15237</v>
      </c>
      <c r="F6051" s="274">
        <v>42537</v>
      </c>
      <c r="G6051" s="274">
        <v>42548</v>
      </c>
      <c r="H6051" s="45" t="s">
        <v>23946</v>
      </c>
      <c r="I6051" s="45" t="s">
        <v>23947</v>
      </c>
      <c r="J6051" s="280">
        <v>2</v>
      </c>
      <c r="K6051" s="280">
        <v>2</v>
      </c>
      <c r="L6051" s="280">
        <v>0</v>
      </c>
      <c r="M6051" s="117">
        <v>334322.12</v>
      </c>
      <c r="N6051" s="117">
        <v>309328</v>
      </c>
      <c r="O6051" s="117">
        <v>24994.119999999995</v>
      </c>
      <c r="P6051" s="461">
        <v>7.4760593166853559E-2</v>
      </c>
      <c r="Q6051" s="117" t="s">
        <v>13406</v>
      </c>
      <c r="R6051" s="117" t="s">
        <v>2570</v>
      </c>
      <c r="S6051" s="117" t="s">
        <v>23547</v>
      </c>
      <c r="T6051" s="274">
        <v>42562.409803935181</v>
      </c>
      <c r="U6051" s="117"/>
      <c r="V6051" s="274">
        <v>42577</v>
      </c>
      <c r="W6051" s="274">
        <v>42578</v>
      </c>
      <c r="X6051" s="117" t="s">
        <v>23948</v>
      </c>
      <c r="Y6051" s="117">
        <v>309328</v>
      </c>
      <c r="Z6051" s="117" t="s">
        <v>13406</v>
      </c>
      <c r="AA6051" s="117" t="s">
        <v>2570</v>
      </c>
    </row>
    <row r="6052" spans="1:27" ht="56.25">
      <c r="A6052" s="475" t="s">
        <v>31773</v>
      </c>
      <c r="B6052" s="311" t="s">
        <v>23488</v>
      </c>
      <c r="C6052" s="45" t="s">
        <v>23489</v>
      </c>
      <c r="D6052" s="45" t="s">
        <v>261</v>
      </c>
      <c r="E6052" s="45" t="s">
        <v>23949</v>
      </c>
      <c r="F6052" s="274">
        <v>42537</v>
      </c>
      <c r="G6052" s="274">
        <v>42548</v>
      </c>
      <c r="H6052" s="45" t="s">
        <v>23950</v>
      </c>
      <c r="I6052" s="45" t="s">
        <v>19040</v>
      </c>
      <c r="J6052" s="280">
        <v>2</v>
      </c>
      <c r="K6052" s="280">
        <v>2</v>
      </c>
      <c r="L6052" s="280">
        <v>0</v>
      </c>
      <c r="M6052" s="117">
        <v>268187.89</v>
      </c>
      <c r="N6052" s="117">
        <v>233323.45</v>
      </c>
      <c r="O6052" s="117">
        <v>34864.44</v>
      </c>
      <c r="P6052" s="461">
        <v>0.13000005332082668</v>
      </c>
      <c r="Q6052" s="117" t="s">
        <v>23861</v>
      </c>
      <c r="R6052" s="117" t="s">
        <v>15585</v>
      </c>
      <c r="S6052" s="117" t="s">
        <v>23862</v>
      </c>
      <c r="T6052" s="274">
        <v>42563.376798113422</v>
      </c>
      <c r="U6052" s="117"/>
      <c r="V6052" s="274">
        <v>42576</v>
      </c>
      <c r="W6052" s="274">
        <v>42576</v>
      </c>
      <c r="X6052" s="117" t="s">
        <v>23951</v>
      </c>
      <c r="Y6052" s="117">
        <v>233323.45</v>
      </c>
      <c r="Z6052" s="117" t="s">
        <v>23861</v>
      </c>
      <c r="AA6052" s="117" t="s">
        <v>15585</v>
      </c>
    </row>
    <row r="6053" spans="1:27" ht="33.75">
      <c r="A6053" s="475" t="s">
        <v>31774</v>
      </c>
      <c r="B6053" s="311" t="s">
        <v>23488</v>
      </c>
      <c r="C6053" s="45" t="s">
        <v>23489</v>
      </c>
      <c r="D6053" s="45" t="s">
        <v>261</v>
      </c>
      <c r="E6053" s="45" t="s">
        <v>19570</v>
      </c>
      <c r="F6053" s="274">
        <v>42177</v>
      </c>
      <c r="G6053" s="274">
        <v>42555</v>
      </c>
      <c r="H6053" s="45" t="s">
        <v>23952</v>
      </c>
      <c r="I6053" s="45" t="s">
        <v>16581</v>
      </c>
      <c r="J6053" s="280">
        <v>3</v>
      </c>
      <c r="K6053" s="280">
        <v>3</v>
      </c>
      <c r="L6053" s="280">
        <v>0</v>
      </c>
      <c r="M6053" s="117">
        <v>266047.2</v>
      </c>
      <c r="N6053" s="117">
        <v>247421.32</v>
      </c>
      <c r="O6053" s="117">
        <v>18625.880000000005</v>
      </c>
      <c r="P6053" s="461">
        <v>7.0009682492429934E-2</v>
      </c>
      <c r="Q6053" s="117" t="s">
        <v>13384</v>
      </c>
      <c r="R6053" s="117" t="s">
        <v>17347</v>
      </c>
      <c r="S6053" s="117" t="s">
        <v>23507</v>
      </c>
      <c r="T6053" s="274">
        <v>42566.370131134259</v>
      </c>
      <c r="U6053" s="117"/>
      <c r="V6053" s="274">
        <v>42577</v>
      </c>
      <c r="W6053" s="274">
        <v>42577</v>
      </c>
      <c r="X6053" s="117" t="s">
        <v>23953</v>
      </c>
      <c r="Y6053" s="117">
        <v>247421.32</v>
      </c>
      <c r="Z6053" s="117" t="s">
        <v>13384</v>
      </c>
      <c r="AA6053" s="117" t="s">
        <v>17347</v>
      </c>
    </row>
    <row r="6054" spans="1:27" ht="90">
      <c r="A6054" s="475" t="s">
        <v>31775</v>
      </c>
      <c r="B6054" s="311" t="s">
        <v>23488</v>
      </c>
      <c r="C6054" s="45" t="s">
        <v>23489</v>
      </c>
      <c r="D6054" s="45" t="s">
        <v>261</v>
      </c>
      <c r="E6054" s="45" t="s">
        <v>23954</v>
      </c>
      <c r="F6054" s="274">
        <v>42543</v>
      </c>
      <c r="G6054" s="274">
        <v>42555</v>
      </c>
      <c r="H6054" s="45" t="s">
        <v>23955</v>
      </c>
      <c r="I6054" s="45" t="s">
        <v>21794</v>
      </c>
      <c r="J6054" s="280">
        <v>4</v>
      </c>
      <c r="K6054" s="280">
        <v>4</v>
      </c>
      <c r="L6054" s="280">
        <v>0</v>
      </c>
      <c r="M6054" s="117">
        <v>321860</v>
      </c>
      <c r="N6054" s="117">
        <v>313649.7</v>
      </c>
      <c r="O6054" s="117">
        <v>8210.2999999999884</v>
      </c>
      <c r="P6054" s="461">
        <v>2.5508916920400138E-2</v>
      </c>
      <c r="Q6054" s="117" t="s">
        <v>2509</v>
      </c>
      <c r="R6054" s="117" t="s">
        <v>2510</v>
      </c>
      <c r="S6054" s="117" t="s">
        <v>23956</v>
      </c>
      <c r="T6054" s="274">
        <v>42566.545161770831</v>
      </c>
      <c r="U6054" s="117"/>
      <c r="V6054" s="274">
        <v>42577</v>
      </c>
      <c r="W6054" s="274">
        <v>42577</v>
      </c>
      <c r="X6054" s="117" t="s">
        <v>23957</v>
      </c>
      <c r="Y6054" s="117">
        <v>313649.7</v>
      </c>
      <c r="Z6054" s="117" t="s">
        <v>2509</v>
      </c>
      <c r="AA6054" s="117" t="s">
        <v>2510</v>
      </c>
    </row>
    <row r="6055" spans="1:27" ht="90">
      <c r="A6055" s="475" t="s">
        <v>31776</v>
      </c>
      <c r="B6055" s="311" t="s">
        <v>23488</v>
      </c>
      <c r="C6055" s="45" t="s">
        <v>23489</v>
      </c>
      <c r="D6055" s="45" t="s">
        <v>261</v>
      </c>
      <c r="E6055" s="45" t="s">
        <v>23958</v>
      </c>
      <c r="F6055" s="274">
        <v>42543</v>
      </c>
      <c r="G6055" s="274">
        <v>42555</v>
      </c>
      <c r="H6055" s="45" t="s">
        <v>23959</v>
      </c>
      <c r="I6055" s="45" t="s">
        <v>23960</v>
      </c>
      <c r="J6055" s="280">
        <v>2</v>
      </c>
      <c r="K6055" s="280">
        <v>2</v>
      </c>
      <c r="L6055" s="280">
        <v>0</v>
      </c>
      <c r="M6055" s="117">
        <v>764908.34</v>
      </c>
      <c r="N6055" s="117">
        <v>757259.24</v>
      </c>
      <c r="O6055" s="117">
        <v>7649.0999999999767</v>
      </c>
      <c r="P6055" s="461">
        <v>1.0000021701946638E-2</v>
      </c>
      <c r="Q6055" s="117" t="s">
        <v>8256</v>
      </c>
      <c r="R6055" s="280">
        <v>4217168687</v>
      </c>
      <c r="S6055" s="117" t="s">
        <v>23961</v>
      </c>
      <c r="T6055" s="274">
        <v>42569.319102581016</v>
      </c>
      <c r="U6055" s="117"/>
      <c r="V6055" s="274">
        <v>42584</v>
      </c>
      <c r="W6055" s="274">
        <v>42584</v>
      </c>
      <c r="X6055" s="117" t="s">
        <v>23962</v>
      </c>
      <c r="Y6055" s="117">
        <v>757259.24</v>
      </c>
      <c r="Z6055" s="117" t="s">
        <v>8256</v>
      </c>
      <c r="AA6055" s="117" t="s">
        <v>8257</v>
      </c>
    </row>
    <row r="6056" spans="1:27" ht="33.75">
      <c r="A6056" s="475" t="s">
        <v>31777</v>
      </c>
      <c r="B6056" s="311" t="s">
        <v>23488</v>
      </c>
      <c r="C6056" s="45" t="s">
        <v>23489</v>
      </c>
      <c r="D6056" s="45" t="s">
        <v>261</v>
      </c>
      <c r="E6056" s="45" t="s">
        <v>23963</v>
      </c>
      <c r="F6056" s="274">
        <v>42543</v>
      </c>
      <c r="G6056" s="274">
        <v>42556</v>
      </c>
      <c r="H6056" s="45" t="s">
        <v>23964</v>
      </c>
      <c r="I6056" s="45" t="s">
        <v>17328</v>
      </c>
      <c r="J6056" s="280">
        <v>3</v>
      </c>
      <c r="K6056" s="280">
        <v>3</v>
      </c>
      <c r="L6056" s="280">
        <v>0</v>
      </c>
      <c r="M6056" s="117">
        <v>288539.40000000002</v>
      </c>
      <c r="N6056" s="117">
        <v>262395.09999999998</v>
      </c>
      <c r="O6056" s="117">
        <v>26144.300000000047</v>
      </c>
      <c r="P6056" s="461">
        <v>9.0609116120710181E-2</v>
      </c>
      <c r="Q6056" s="117" t="s">
        <v>13384</v>
      </c>
      <c r="R6056" s="117" t="s">
        <v>17347</v>
      </c>
      <c r="S6056" s="117" t="s">
        <v>23507</v>
      </c>
      <c r="T6056" s="274">
        <v>42569.378206828704</v>
      </c>
      <c r="U6056" s="117"/>
      <c r="V6056" s="274">
        <v>42580</v>
      </c>
      <c r="W6056" s="274">
        <v>42580</v>
      </c>
      <c r="X6056" s="117" t="s">
        <v>23965</v>
      </c>
      <c r="Y6056" s="117">
        <v>262395.09999999998</v>
      </c>
      <c r="Z6056" s="117" t="s">
        <v>13384</v>
      </c>
      <c r="AA6056" s="117" t="s">
        <v>17347</v>
      </c>
    </row>
    <row r="6057" spans="1:27" ht="112.5">
      <c r="A6057" s="475" t="s">
        <v>31778</v>
      </c>
      <c r="B6057" s="311" t="s">
        <v>23488</v>
      </c>
      <c r="C6057" s="45" t="s">
        <v>23489</v>
      </c>
      <c r="D6057" s="45" t="s">
        <v>261</v>
      </c>
      <c r="E6057" s="45" t="s">
        <v>23966</v>
      </c>
      <c r="F6057" s="274">
        <v>42548</v>
      </c>
      <c r="G6057" s="274">
        <v>42559</v>
      </c>
      <c r="H6057" s="45" t="s">
        <v>23967</v>
      </c>
      <c r="I6057" s="45" t="s">
        <v>13460</v>
      </c>
      <c r="J6057" s="280">
        <v>2</v>
      </c>
      <c r="K6057" s="280">
        <v>2</v>
      </c>
      <c r="L6057" s="280">
        <v>0</v>
      </c>
      <c r="M6057" s="117">
        <v>698500.1</v>
      </c>
      <c r="N6057" s="117">
        <v>691515.08</v>
      </c>
      <c r="O6057" s="117">
        <v>6985.0200000000186</v>
      </c>
      <c r="P6057" s="461">
        <v>1.0000027201141444E-2</v>
      </c>
      <c r="Q6057" s="117" t="s">
        <v>23968</v>
      </c>
      <c r="R6057" s="117" t="s">
        <v>23969</v>
      </c>
      <c r="S6057" s="117" t="s">
        <v>23970</v>
      </c>
      <c r="T6057" s="274">
        <v>42576.281685729162</v>
      </c>
      <c r="U6057" s="117"/>
      <c r="V6057" s="274">
        <v>42587</v>
      </c>
      <c r="W6057" s="274">
        <v>42587</v>
      </c>
      <c r="X6057" s="117" t="s">
        <v>23971</v>
      </c>
      <c r="Y6057" s="117">
        <v>691515.08</v>
      </c>
      <c r="Z6057" s="117" t="s">
        <v>23968</v>
      </c>
      <c r="AA6057" s="117" t="s">
        <v>23969</v>
      </c>
    </row>
    <row r="6058" spans="1:27" ht="45">
      <c r="A6058" s="475" t="s">
        <v>31779</v>
      </c>
      <c r="B6058" s="311" t="s">
        <v>23488</v>
      </c>
      <c r="C6058" s="45" t="s">
        <v>23489</v>
      </c>
      <c r="D6058" s="45" t="s">
        <v>272</v>
      </c>
      <c r="E6058" s="45" t="s">
        <v>23972</v>
      </c>
      <c r="F6058" s="274">
        <v>42551</v>
      </c>
      <c r="G6058" s="274">
        <v>42562</v>
      </c>
      <c r="H6058" s="45" t="s">
        <v>23973</v>
      </c>
      <c r="I6058" s="45" t="s">
        <v>14677</v>
      </c>
      <c r="J6058" s="280">
        <v>1</v>
      </c>
      <c r="K6058" s="280">
        <v>1</v>
      </c>
      <c r="L6058" s="280">
        <v>0</v>
      </c>
      <c r="M6058" s="117">
        <v>125205</v>
      </c>
      <c r="N6058" s="117">
        <v>125205</v>
      </c>
      <c r="O6058" s="117">
        <v>0</v>
      </c>
      <c r="P6058" s="461">
        <v>0</v>
      </c>
      <c r="Q6058" s="117" t="s">
        <v>13384</v>
      </c>
      <c r="R6058" s="117" t="s">
        <v>17347</v>
      </c>
      <c r="S6058" s="117" t="s">
        <v>23507</v>
      </c>
      <c r="T6058" s="274">
        <v>42570.503797650461</v>
      </c>
      <c r="U6058" s="117"/>
      <c r="V6058" s="274">
        <v>42583</v>
      </c>
      <c r="W6058" s="274">
        <v>42583</v>
      </c>
      <c r="X6058" s="117" t="s">
        <v>23974</v>
      </c>
      <c r="Y6058" s="117">
        <v>125205</v>
      </c>
      <c r="Z6058" s="117" t="s">
        <v>13384</v>
      </c>
      <c r="AA6058" s="117" t="s">
        <v>17347</v>
      </c>
    </row>
    <row r="6059" spans="1:27" ht="56.25">
      <c r="A6059" s="475" t="s">
        <v>31780</v>
      </c>
      <c r="B6059" s="311" t="s">
        <v>23488</v>
      </c>
      <c r="C6059" s="45" t="s">
        <v>23489</v>
      </c>
      <c r="D6059" s="45" t="s">
        <v>261</v>
      </c>
      <c r="E6059" s="45" t="s">
        <v>23975</v>
      </c>
      <c r="F6059" s="274">
        <v>42551</v>
      </c>
      <c r="G6059" s="274">
        <v>42563</v>
      </c>
      <c r="H6059" s="45" t="s">
        <v>23976</v>
      </c>
      <c r="I6059" s="45" t="s">
        <v>3024</v>
      </c>
      <c r="J6059" s="280">
        <v>3</v>
      </c>
      <c r="K6059" s="280">
        <v>2</v>
      </c>
      <c r="L6059" s="280">
        <v>1</v>
      </c>
      <c r="M6059" s="117">
        <v>307821.5</v>
      </c>
      <c r="N6059" s="117">
        <v>169121</v>
      </c>
      <c r="O6059" s="117">
        <v>138700.5</v>
      </c>
      <c r="P6059" s="461">
        <v>0.45058743460089695</v>
      </c>
      <c r="Q6059" s="117" t="s">
        <v>13225</v>
      </c>
      <c r="R6059" s="117" t="s">
        <v>2987</v>
      </c>
      <c r="S6059" s="117" t="s">
        <v>23497</v>
      </c>
      <c r="T6059" s="274">
        <v>42576.363886192128</v>
      </c>
      <c r="U6059" s="117"/>
      <c r="V6059" s="274">
        <v>42587</v>
      </c>
      <c r="W6059" s="274">
        <v>42587</v>
      </c>
      <c r="X6059" s="117" t="s">
        <v>23977</v>
      </c>
      <c r="Y6059" s="117">
        <v>169121</v>
      </c>
      <c r="Z6059" s="117" t="s">
        <v>13225</v>
      </c>
      <c r="AA6059" s="117" t="s">
        <v>2987</v>
      </c>
    </row>
    <row r="6060" spans="1:27" ht="67.5">
      <c r="A6060" s="475" t="s">
        <v>31781</v>
      </c>
      <c r="B6060" s="311" t="s">
        <v>23488</v>
      </c>
      <c r="C6060" s="45" t="s">
        <v>23489</v>
      </c>
      <c r="D6060" s="45" t="s">
        <v>272</v>
      </c>
      <c r="E6060" s="45" t="s">
        <v>23697</v>
      </c>
      <c r="F6060" s="274">
        <v>42551</v>
      </c>
      <c r="G6060" s="274">
        <v>42563</v>
      </c>
      <c r="H6060" s="45" t="s">
        <v>23978</v>
      </c>
      <c r="I6060" s="45" t="s">
        <v>23979</v>
      </c>
      <c r="J6060" s="280">
        <v>1</v>
      </c>
      <c r="K6060" s="280">
        <v>1</v>
      </c>
      <c r="L6060" s="280">
        <v>0</v>
      </c>
      <c r="M6060" s="117">
        <v>60524</v>
      </c>
      <c r="N6060" s="117">
        <v>60005</v>
      </c>
      <c r="O6060" s="117">
        <v>519</v>
      </c>
      <c r="P6060" s="461">
        <v>8.5751106998876482E-3</v>
      </c>
      <c r="Q6060" s="117" t="s">
        <v>13204</v>
      </c>
      <c r="R6060" s="117" t="s">
        <v>15416</v>
      </c>
      <c r="S6060" s="117" t="s">
        <v>13221</v>
      </c>
      <c r="T6060" s="274">
        <v>42571.376657870365</v>
      </c>
      <c r="U6060" s="117"/>
      <c r="V6060" s="274">
        <v>42583</v>
      </c>
      <c r="W6060" s="274">
        <v>42583</v>
      </c>
      <c r="X6060" s="117" t="s">
        <v>23980</v>
      </c>
      <c r="Y6060" s="117">
        <v>60005</v>
      </c>
      <c r="Z6060" s="117" t="s">
        <v>13204</v>
      </c>
      <c r="AA6060" s="117" t="s">
        <v>15416</v>
      </c>
    </row>
    <row r="6061" spans="1:27" ht="90">
      <c r="A6061" s="475" t="s">
        <v>31782</v>
      </c>
      <c r="B6061" s="311" t="s">
        <v>23488</v>
      </c>
      <c r="C6061" s="45" t="s">
        <v>23489</v>
      </c>
      <c r="D6061" s="45" t="s">
        <v>261</v>
      </c>
      <c r="E6061" s="45" t="s">
        <v>23981</v>
      </c>
      <c r="F6061" s="274">
        <v>42551</v>
      </c>
      <c r="G6061" s="274">
        <v>42563</v>
      </c>
      <c r="H6061" s="45" t="s">
        <v>23982</v>
      </c>
      <c r="I6061" s="45" t="s">
        <v>13460</v>
      </c>
      <c r="J6061" s="280">
        <v>5</v>
      </c>
      <c r="K6061" s="280">
        <v>5</v>
      </c>
      <c r="L6061" s="280">
        <v>0</v>
      </c>
      <c r="M6061" s="117">
        <v>129050.01</v>
      </c>
      <c r="N6061" s="117">
        <v>67446.66</v>
      </c>
      <c r="O6061" s="117">
        <v>61603.349999999991</v>
      </c>
      <c r="P6061" s="461">
        <v>0.47736028846491368</v>
      </c>
      <c r="Q6061" s="117" t="s">
        <v>23983</v>
      </c>
      <c r="R6061" s="117" t="s">
        <v>23984</v>
      </c>
      <c r="S6061" s="117" t="s">
        <v>23985</v>
      </c>
      <c r="T6061" s="274">
        <v>42576.41033726852</v>
      </c>
      <c r="U6061" s="117"/>
      <c r="V6061" s="274">
        <v>42587</v>
      </c>
      <c r="W6061" s="274">
        <v>42587</v>
      </c>
      <c r="X6061" s="117" t="s">
        <v>23986</v>
      </c>
      <c r="Y6061" s="117">
        <v>67446.66</v>
      </c>
      <c r="Z6061" s="117" t="s">
        <v>23983</v>
      </c>
      <c r="AA6061" s="117" t="s">
        <v>23984</v>
      </c>
    </row>
    <row r="6062" spans="1:27" ht="56.25">
      <c r="A6062" s="475" t="s">
        <v>31783</v>
      </c>
      <c r="B6062" s="311" t="s">
        <v>23488</v>
      </c>
      <c r="C6062" s="45" t="s">
        <v>23489</v>
      </c>
      <c r="D6062" s="45" t="s">
        <v>261</v>
      </c>
      <c r="E6062" s="45" t="s">
        <v>23987</v>
      </c>
      <c r="F6062" s="274">
        <v>42558</v>
      </c>
      <c r="G6062" s="274">
        <v>42569</v>
      </c>
      <c r="H6062" s="45" t="s">
        <v>23988</v>
      </c>
      <c r="I6062" s="45" t="s">
        <v>23989</v>
      </c>
      <c r="J6062" s="280">
        <v>5</v>
      </c>
      <c r="K6062" s="280">
        <v>4</v>
      </c>
      <c r="L6062" s="280">
        <v>1</v>
      </c>
      <c r="M6062" s="117">
        <v>198428.4</v>
      </c>
      <c r="N6062" s="117">
        <v>141850.85</v>
      </c>
      <c r="O6062" s="117">
        <v>56577.549999999988</v>
      </c>
      <c r="P6062" s="461">
        <v>0.28512828808779384</v>
      </c>
      <c r="Q6062" s="117" t="s">
        <v>13623</v>
      </c>
      <c r="R6062" s="117" t="s">
        <v>18535</v>
      </c>
      <c r="S6062" s="117" t="s">
        <v>23990</v>
      </c>
      <c r="T6062" s="274">
        <v>42580.398317210645</v>
      </c>
      <c r="U6062" s="117"/>
      <c r="V6062" s="274">
        <v>42591</v>
      </c>
      <c r="W6062" s="274">
        <v>42591</v>
      </c>
      <c r="X6062" s="117" t="s">
        <v>23991</v>
      </c>
      <c r="Y6062" s="117">
        <v>141850.85</v>
      </c>
      <c r="Z6062" s="117" t="s">
        <v>13623</v>
      </c>
      <c r="AA6062" s="117" t="s">
        <v>18535</v>
      </c>
    </row>
    <row r="6063" spans="1:27" ht="45">
      <c r="A6063" s="475" t="s">
        <v>31784</v>
      </c>
      <c r="B6063" s="311" t="s">
        <v>23488</v>
      </c>
      <c r="C6063" s="45" t="s">
        <v>23489</v>
      </c>
      <c r="D6063" s="45" t="s">
        <v>272</v>
      </c>
      <c r="E6063" s="45" t="s">
        <v>23992</v>
      </c>
      <c r="F6063" s="274">
        <v>42558</v>
      </c>
      <c r="G6063" s="274">
        <v>42569</v>
      </c>
      <c r="H6063" s="45" t="s">
        <v>23993</v>
      </c>
      <c r="I6063" s="45" t="s">
        <v>23994</v>
      </c>
      <c r="J6063" s="280">
        <v>3</v>
      </c>
      <c r="K6063" s="280">
        <v>1</v>
      </c>
      <c r="L6063" s="280">
        <v>2</v>
      </c>
      <c r="M6063" s="117">
        <v>165110.39999999999</v>
      </c>
      <c r="N6063" s="117">
        <v>158760</v>
      </c>
      <c r="O6063" s="117">
        <v>6350.3999999999942</v>
      </c>
      <c r="P6063" s="461">
        <v>3.8461538461538429E-2</v>
      </c>
      <c r="Q6063" s="117" t="s">
        <v>13406</v>
      </c>
      <c r="R6063" s="117" t="s">
        <v>2570</v>
      </c>
      <c r="S6063" s="117" t="s">
        <v>23547</v>
      </c>
      <c r="T6063" s="274">
        <v>42578.256676273144</v>
      </c>
      <c r="U6063" s="117"/>
      <c r="V6063" s="274">
        <v>42597</v>
      </c>
      <c r="W6063" s="274">
        <v>42597</v>
      </c>
      <c r="X6063" s="117" t="s">
        <v>23995</v>
      </c>
      <c r="Y6063" s="117">
        <v>158760</v>
      </c>
      <c r="Z6063" s="117" t="s">
        <v>13406</v>
      </c>
      <c r="AA6063" s="117" t="s">
        <v>2570</v>
      </c>
    </row>
    <row r="6064" spans="1:27" ht="33.75">
      <c r="A6064" s="475" t="s">
        <v>31785</v>
      </c>
      <c r="B6064" s="311" t="s">
        <v>23488</v>
      </c>
      <c r="C6064" s="45" t="s">
        <v>23489</v>
      </c>
      <c r="D6064" s="45" t="s">
        <v>261</v>
      </c>
      <c r="E6064" s="45" t="s">
        <v>23996</v>
      </c>
      <c r="F6064" s="274">
        <v>42559</v>
      </c>
      <c r="G6064" s="274">
        <v>42569</v>
      </c>
      <c r="H6064" s="45" t="s">
        <v>23997</v>
      </c>
      <c r="I6064" s="45" t="s">
        <v>17328</v>
      </c>
      <c r="J6064" s="280">
        <v>2</v>
      </c>
      <c r="K6064" s="280">
        <v>2</v>
      </c>
      <c r="L6064" s="280">
        <v>0</v>
      </c>
      <c r="M6064" s="117">
        <v>160026</v>
      </c>
      <c r="N6064" s="117">
        <v>147214.87</v>
      </c>
      <c r="O6064" s="117">
        <v>12811.130000000005</v>
      </c>
      <c r="P6064" s="461">
        <v>8.0056553310087139E-2</v>
      </c>
      <c r="Q6064" s="117" t="s">
        <v>13384</v>
      </c>
      <c r="R6064" s="117" t="s">
        <v>17347</v>
      </c>
      <c r="S6064" s="117" t="s">
        <v>23507</v>
      </c>
      <c r="T6064" s="274">
        <v>42583.3467040162</v>
      </c>
      <c r="U6064" s="117"/>
      <c r="V6064" s="274">
        <v>42594</v>
      </c>
      <c r="W6064" s="274">
        <v>42594</v>
      </c>
      <c r="X6064" s="117" t="s">
        <v>23998</v>
      </c>
      <c r="Y6064" s="117">
        <v>147214.87</v>
      </c>
      <c r="Z6064" s="117" t="s">
        <v>13384</v>
      </c>
      <c r="AA6064" s="117" t="s">
        <v>17347</v>
      </c>
    </row>
    <row r="6065" spans="1:27" ht="56.25">
      <c r="A6065" s="475" t="s">
        <v>31786</v>
      </c>
      <c r="B6065" s="311" t="s">
        <v>23488</v>
      </c>
      <c r="C6065" s="45" t="s">
        <v>23489</v>
      </c>
      <c r="D6065" s="45" t="s">
        <v>261</v>
      </c>
      <c r="E6065" s="45" t="s">
        <v>15237</v>
      </c>
      <c r="F6065" s="274">
        <v>42558</v>
      </c>
      <c r="G6065" s="274">
        <v>42569</v>
      </c>
      <c r="H6065" s="45" t="s">
        <v>23999</v>
      </c>
      <c r="I6065" s="45" t="s">
        <v>24000</v>
      </c>
      <c r="J6065" s="280">
        <v>5</v>
      </c>
      <c r="K6065" s="280">
        <v>2</v>
      </c>
      <c r="L6065" s="280">
        <v>3</v>
      </c>
      <c r="M6065" s="117">
        <v>959842</v>
      </c>
      <c r="N6065" s="117">
        <v>719000</v>
      </c>
      <c r="O6065" s="117">
        <v>240842</v>
      </c>
      <c r="P6065" s="461">
        <v>0.25091838031676045</v>
      </c>
      <c r="Q6065" s="117" t="s">
        <v>13225</v>
      </c>
      <c r="R6065" s="117" t="s">
        <v>2987</v>
      </c>
      <c r="S6065" s="117" t="s">
        <v>23497</v>
      </c>
      <c r="T6065" s="274">
        <v>42580.400566168981</v>
      </c>
      <c r="U6065" s="117"/>
      <c r="V6065" s="274">
        <v>42591</v>
      </c>
      <c r="W6065" s="274">
        <v>42591</v>
      </c>
      <c r="X6065" s="117" t="s">
        <v>24001</v>
      </c>
      <c r="Y6065" s="117">
        <v>719000</v>
      </c>
      <c r="Z6065" s="117" t="s">
        <v>13225</v>
      </c>
      <c r="AA6065" s="117" t="s">
        <v>2987</v>
      </c>
    </row>
    <row r="6066" spans="1:27" ht="67.5">
      <c r="A6066" s="475" t="s">
        <v>31787</v>
      </c>
      <c r="B6066" s="311" t="s">
        <v>23488</v>
      </c>
      <c r="C6066" s="45" t="s">
        <v>23489</v>
      </c>
      <c r="D6066" s="45" t="s">
        <v>261</v>
      </c>
      <c r="E6066" s="45" t="s">
        <v>24002</v>
      </c>
      <c r="F6066" s="274">
        <v>42558</v>
      </c>
      <c r="G6066" s="274">
        <v>42571</v>
      </c>
      <c r="H6066" s="45" t="s">
        <v>24003</v>
      </c>
      <c r="I6066" s="45" t="s">
        <v>21910</v>
      </c>
      <c r="J6066" s="280">
        <v>3</v>
      </c>
      <c r="K6066" s="280">
        <v>3</v>
      </c>
      <c r="L6066" s="280">
        <v>0</v>
      </c>
      <c r="M6066" s="117">
        <v>387426</v>
      </c>
      <c r="N6066" s="117">
        <v>352548.87</v>
      </c>
      <c r="O6066" s="117">
        <v>34877.130000000005</v>
      </c>
      <c r="P6066" s="461">
        <v>9.0022688203682782E-2</v>
      </c>
      <c r="Q6066" s="117" t="s">
        <v>13465</v>
      </c>
      <c r="R6066" s="117" t="s">
        <v>13542</v>
      </c>
      <c r="S6066" s="117" t="s">
        <v>13484</v>
      </c>
      <c r="T6066" s="274">
        <v>42584.236091979168</v>
      </c>
      <c r="U6066" s="117"/>
      <c r="V6066" s="274">
        <v>42597</v>
      </c>
      <c r="W6066" s="274">
        <v>42597</v>
      </c>
      <c r="X6066" s="117" t="s">
        <v>24004</v>
      </c>
      <c r="Y6066" s="117">
        <v>352548.87</v>
      </c>
      <c r="Z6066" s="117" t="s">
        <v>13465</v>
      </c>
      <c r="AA6066" s="117" t="s">
        <v>13542</v>
      </c>
    </row>
    <row r="6067" spans="1:27" ht="56.25">
      <c r="A6067" s="475" t="s">
        <v>31788</v>
      </c>
      <c r="B6067" s="311" t="s">
        <v>23488</v>
      </c>
      <c r="C6067" s="45" t="s">
        <v>23489</v>
      </c>
      <c r="D6067" s="45" t="s">
        <v>261</v>
      </c>
      <c r="E6067" s="45" t="s">
        <v>15237</v>
      </c>
      <c r="F6067" s="274">
        <v>42566</v>
      </c>
      <c r="G6067" s="274">
        <v>42578</v>
      </c>
      <c r="H6067" s="45" t="s">
        <v>24005</v>
      </c>
      <c r="I6067" s="45" t="s">
        <v>24006</v>
      </c>
      <c r="J6067" s="280">
        <v>3</v>
      </c>
      <c r="K6067" s="280">
        <v>3</v>
      </c>
      <c r="L6067" s="280">
        <v>0</v>
      </c>
      <c r="M6067" s="117">
        <v>714185.6</v>
      </c>
      <c r="N6067" s="117">
        <v>498900</v>
      </c>
      <c r="O6067" s="117">
        <v>215285.59999999998</v>
      </c>
      <c r="P6067" s="461">
        <v>0.30144209012335166</v>
      </c>
      <c r="Q6067" s="117" t="s">
        <v>13225</v>
      </c>
      <c r="R6067" s="117" t="s">
        <v>2987</v>
      </c>
      <c r="S6067" s="117" t="s">
        <v>23497</v>
      </c>
      <c r="T6067" s="274">
        <v>42599.25764880787</v>
      </c>
      <c r="U6067" s="117"/>
      <c r="V6067" s="274">
        <v>42601</v>
      </c>
      <c r="W6067" s="274">
        <v>42601</v>
      </c>
      <c r="X6067" s="117" t="s">
        <v>24007</v>
      </c>
      <c r="Y6067" s="117">
        <v>498900</v>
      </c>
      <c r="Z6067" s="117" t="s">
        <v>13225</v>
      </c>
      <c r="AA6067" s="117" t="s">
        <v>2987</v>
      </c>
    </row>
    <row r="6068" spans="1:27" ht="56.25">
      <c r="A6068" s="475" t="s">
        <v>31789</v>
      </c>
      <c r="B6068" s="311" t="s">
        <v>23488</v>
      </c>
      <c r="C6068" s="45" t="s">
        <v>23489</v>
      </c>
      <c r="D6068" s="45" t="s">
        <v>261</v>
      </c>
      <c r="E6068" s="45" t="s">
        <v>24008</v>
      </c>
      <c r="F6068" s="274">
        <v>42572</v>
      </c>
      <c r="G6068" s="274">
        <v>42583</v>
      </c>
      <c r="H6068" s="45" t="s">
        <v>24009</v>
      </c>
      <c r="I6068" s="45" t="s">
        <v>18812</v>
      </c>
      <c r="J6068" s="280">
        <v>3</v>
      </c>
      <c r="K6068" s="280">
        <v>3</v>
      </c>
      <c r="L6068" s="280">
        <v>0</v>
      </c>
      <c r="M6068" s="117">
        <v>456440</v>
      </c>
      <c r="N6068" s="117">
        <v>353741</v>
      </c>
      <c r="O6068" s="117">
        <v>102699</v>
      </c>
      <c r="P6068" s="461">
        <v>0.22500000000000001</v>
      </c>
      <c r="Q6068" s="117" t="s">
        <v>24010</v>
      </c>
      <c r="R6068" s="280">
        <v>5445253380</v>
      </c>
      <c r="S6068" s="117" t="s">
        <v>24011</v>
      </c>
      <c r="T6068" s="274">
        <v>42594.438885104166</v>
      </c>
      <c r="U6068" s="117"/>
      <c r="V6068" s="274">
        <v>42605</v>
      </c>
      <c r="W6068" s="274">
        <v>42605</v>
      </c>
      <c r="X6068" s="117" t="s">
        <v>24012</v>
      </c>
      <c r="Y6068" s="117">
        <v>353741</v>
      </c>
      <c r="Z6068" s="117" t="s">
        <v>24010</v>
      </c>
      <c r="AA6068" s="117" t="s">
        <v>24013</v>
      </c>
    </row>
    <row r="6069" spans="1:27" ht="90">
      <c r="A6069" s="475" t="s">
        <v>31790</v>
      </c>
      <c r="B6069" s="311" t="s">
        <v>23488</v>
      </c>
      <c r="C6069" s="45" t="s">
        <v>23489</v>
      </c>
      <c r="D6069" s="45" t="s">
        <v>261</v>
      </c>
      <c r="E6069" s="45" t="s">
        <v>24014</v>
      </c>
      <c r="F6069" s="274">
        <v>42573</v>
      </c>
      <c r="G6069" s="274">
        <v>42584</v>
      </c>
      <c r="H6069" s="45" t="s">
        <v>24015</v>
      </c>
      <c r="I6069" s="45" t="s">
        <v>24016</v>
      </c>
      <c r="J6069" s="280">
        <v>2</v>
      </c>
      <c r="K6069" s="280">
        <v>2</v>
      </c>
      <c r="L6069" s="280">
        <v>0</v>
      </c>
      <c r="M6069" s="117">
        <v>645431.43000000005</v>
      </c>
      <c r="N6069" s="117">
        <v>638977.11</v>
      </c>
      <c r="O6069" s="117">
        <v>6454.3200000000652</v>
      </c>
      <c r="P6069" s="461">
        <v>1.0000008831302289E-2</v>
      </c>
      <c r="Q6069" s="117" t="s">
        <v>8256</v>
      </c>
      <c r="R6069" s="280">
        <v>4217168687</v>
      </c>
      <c r="S6069" s="117" t="s">
        <v>23961</v>
      </c>
      <c r="T6069" s="274">
        <v>42597.28265778935</v>
      </c>
      <c r="U6069" s="117"/>
      <c r="V6069" s="274">
        <v>42608</v>
      </c>
      <c r="W6069" s="274">
        <v>42608</v>
      </c>
      <c r="X6069" s="117" t="s">
        <v>24017</v>
      </c>
      <c r="Y6069" s="117">
        <v>638977.11</v>
      </c>
      <c r="Z6069" s="117" t="s">
        <v>8256</v>
      </c>
      <c r="AA6069" s="117" t="s">
        <v>8257</v>
      </c>
    </row>
    <row r="6070" spans="1:27" ht="90">
      <c r="A6070" s="475" t="s">
        <v>31791</v>
      </c>
      <c r="B6070" s="311" t="s">
        <v>23488</v>
      </c>
      <c r="C6070" s="45" t="s">
        <v>23489</v>
      </c>
      <c r="D6070" s="45" t="s">
        <v>261</v>
      </c>
      <c r="E6070" s="45" t="s">
        <v>15375</v>
      </c>
      <c r="F6070" s="274">
        <v>42576</v>
      </c>
      <c r="G6070" s="274">
        <v>42587</v>
      </c>
      <c r="H6070" s="45" t="s">
        <v>24018</v>
      </c>
      <c r="I6070" s="45" t="s">
        <v>17489</v>
      </c>
      <c r="J6070" s="280">
        <v>6</v>
      </c>
      <c r="K6070" s="280">
        <v>2</v>
      </c>
      <c r="L6070" s="280">
        <v>4</v>
      </c>
      <c r="M6070" s="117">
        <v>2736698.4</v>
      </c>
      <c r="N6070" s="117">
        <v>2648103</v>
      </c>
      <c r="O6070" s="117">
        <v>88595.399999999907</v>
      </c>
      <c r="P6070" s="461">
        <v>3.2373095990409433E-2</v>
      </c>
      <c r="Q6070" s="117" t="s">
        <v>24019</v>
      </c>
      <c r="R6070" s="117" t="s">
        <v>21434</v>
      </c>
      <c r="S6070" s="117" t="s">
        <v>24020</v>
      </c>
      <c r="T6070" s="274">
        <v>42601.324836192129</v>
      </c>
      <c r="U6070" s="117"/>
      <c r="V6070" s="274">
        <v>42612</v>
      </c>
      <c r="W6070" s="274">
        <v>42612</v>
      </c>
      <c r="X6070" s="117" t="s">
        <v>24021</v>
      </c>
      <c r="Y6070" s="117">
        <v>2648103</v>
      </c>
      <c r="Z6070" s="117" t="s">
        <v>24019</v>
      </c>
      <c r="AA6070" s="117" t="s">
        <v>21434</v>
      </c>
    </row>
    <row r="6071" spans="1:27" ht="56.25">
      <c r="A6071" s="475" t="s">
        <v>31792</v>
      </c>
      <c r="B6071" s="311" t="s">
        <v>23488</v>
      </c>
      <c r="C6071" s="45" t="s">
        <v>23489</v>
      </c>
      <c r="D6071" s="45" t="s">
        <v>272</v>
      </c>
      <c r="E6071" s="45" t="s">
        <v>24022</v>
      </c>
      <c r="F6071" s="274">
        <v>42579</v>
      </c>
      <c r="G6071" s="274">
        <v>42590</v>
      </c>
      <c r="H6071" s="45" t="s">
        <v>24023</v>
      </c>
      <c r="I6071" s="45" t="s">
        <v>24024</v>
      </c>
      <c r="J6071" s="280">
        <v>1</v>
      </c>
      <c r="K6071" s="280">
        <v>1</v>
      </c>
      <c r="L6071" s="280">
        <v>0</v>
      </c>
      <c r="M6071" s="117">
        <v>875001</v>
      </c>
      <c r="N6071" s="117">
        <v>810000</v>
      </c>
      <c r="O6071" s="117">
        <v>65001</v>
      </c>
      <c r="P6071" s="461">
        <v>7.4286772243688862E-2</v>
      </c>
      <c r="Q6071" s="117" t="s">
        <v>24025</v>
      </c>
      <c r="R6071" s="117" t="s">
        <v>24026</v>
      </c>
      <c r="S6071" s="117" t="s">
        <v>24027</v>
      </c>
      <c r="T6071" s="274">
        <v>42598.26385505787</v>
      </c>
      <c r="U6071" s="117"/>
      <c r="V6071" s="274">
        <v>42612</v>
      </c>
      <c r="W6071" s="274">
        <v>42612</v>
      </c>
      <c r="X6071" s="117" t="s">
        <v>24028</v>
      </c>
      <c r="Y6071" s="117">
        <v>810000</v>
      </c>
      <c r="Z6071" s="117" t="s">
        <v>24025</v>
      </c>
      <c r="AA6071" s="117" t="s">
        <v>24026</v>
      </c>
    </row>
    <row r="6072" spans="1:27" ht="56.25">
      <c r="A6072" s="475" t="s">
        <v>31793</v>
      </c>
      <c r="B6072" s="311" t="s">
        <v>23488</v>
      </c>
      <c r="C6072" s="45" t="s">
        <v>23489</v>
      </c>
      <c r="D6072" s="45" t="s">
        <v>272</v>
      </c>
      <c r="E6072" s="45" t="s">
        <v>24029</v>
      </c>
      <c r="F6072" s="274">
        <v>42579</v>
      </c>
      <c r="G6072" s="274">
        <v>42590</v>
      </c>
      <c r="H6072" s="45" t="s">
        <v>24030</v>
      </c>
      <c r="I6072" s="45" t="s">
        <v>24024</v>
      </c>
      <c r="J6072" s="280">
        <v>2</v>
      </c>
      <c r="K6072" s="280">
        <v>1</v>
      </c>
      <c r="L6072" s="280">
        <v>1</v>
      </c>
      <c r="M6072" s="117">
        <v>3097050</v>
      </c>
      <c r="N6072" s="117">
        <v>3094260</v>
      </c>
      <c r="O6072" s="117">
        <v>2790</v>
      </c>
      <c r="P6072" s="461">
        <v>9.0085726739962222E-4</v>
      </c>
      <c r="Q6072" s="117" t="s">
        <v>24025</v>
      </c>
      <c r="R6072" s="117" t="s">
        <v>24026</v>
      </c>
      <c r="S6072" s="117" t="s">
        <v>24027</v>
      </c>
      <c r="T6072" s="274">
        <v>42608.482389548612</v>
      </c>
      <c r="U6072" s="117"/>
      <c r="V6072" s="274">
        <v>42619</v>
      </c>
      <c r="W6072" s="274">
        <v>42619</v>
      </c>
      <c r="X6072" s="117" t="s">
        <v>24031</v>
      </c>
      <c r="Y6072" s="117">
        <v>3094260</v>
      </c>
      <c r="Z6072" s="117" t="s">
        <v>24025</v>
      </c>
      <c r="AA6072" s="117" t="s">
        <v>24026</v>
      </c>
    </row>
    <row r="6073" spans="1:27" ht="56.25">
      <c r="A6073" s="475" t="s">
        <v>31794</v>
      </c>
      <c r="B6073" s="311" t="s">
        <v>23488</v>
      </c>
      <c r="C6073" s="45" t="s">
        <v>23489</v>
      </c>
      <c r="D6073" s="45" t="s">
        <v>272</v>
      </c>
      <c r="E6073" s="45" t="s">
        <v>24032</v>
      </c>
      <c r="F6073" s="274">
        <v>42579</v>
      </c>
      <c r="G6073" s="274">
        <v>42590</v>
      </c>
      <c r="H6073" s="45" t="s">
        <v>24033</v>
      </c>
      <c r="I6073" s="45" t="s">
        <v>24024</v>
      </c>
      <c r="J6073" s="280">
        <v>1</v>
      </c>
      <c r="K6073" s="280">
        <v>1</v>
      </c>
      <c r="L6073" s="280">
        <v>0</v>
      </c>
      <c r="M6073" s="117">
        <v>301167.09999999998</v>
      </c>
      <c r="N6073" s="117">
        <v>292500</v>
      </c>
      <c r="O6073" s="117">
        <v>8667.0999999999767</v>
      </c>
      <c r="P6073" s="461">
        <v>2.8778375858451926E-2</v>
      </c>
      <c r="Q6073" s="117" t="s">
        <v>24025</v>
      </c>
      <c r="R6073" s="117" t="s">
        <v>24026</v>
      </c>
      <c r="S6073" s="117" t="s">
        <v>24034</v>
      </c>
      <c r="T6073" s="274">
        <v>42598.247877199072</v>
      </c>
      <c r="U6073" s="117"/>
      <c r="V6073" s="274">
        <v>42612</v>
      </c>
      <c r="W6073" s="274">
        <v>42612</v>
      </c>
      <c r="X6073" s="117" t="s">
        <v>24035</v>
      </c>
      <c r="Y6073" s="117">
        <v>292500</v>
      </c>
      <c r="Z6073" s="117" t="s">
        <v>24025</v>
      </c>
      <c r="AA6073" s="117" t="s">
        <v>24026</v>
      </c>
    </row>
    <row r="6074" spans="1:27" ht="90">
      <c r="A6074" s="475" t="s">
        <v>31795</v>
      </c>
      <c r="B6074" s="311" t="s">
        <v>23488</v>
      </c>
      <c r="C6074" s="45" t="s">
        <v>23489</v>
      </c>
      <c r="D6074" s="45" t="s">
        <v>272</v>
      </c>
      <c r="E6074" s="45" t="s">
        <v>24036</v>
      </c>
      <c r="F6074" s="274">
        <v>42586</v>
      </c>
      <c r="G6074" s="274">
        <v>42597</v>
      </c>
      <c r="H6074" s="45" t="s">
        <v>24037</v>
      </c>
      <c r="I6074" s="45" t="s">
        <v>23856</v>
      </c>
      <c r="J6074" s="280">
        <v>1</v>
      </c>
      <c r="K6074" s="280">
        <v>1</v>
      </c>
      <c r="L6074" s="280">
        <v>0</v>
      </c>
      <c r="M6074" s="117">
        <v>325901</v>
      </c>
      <c r="N6074" s="117">
        <v>325901</v>
      </c>
      <c r="O6074" s="117">
        <v>0</v>
      </c>
      <c r="P6074" s="461">
        <v>0</v>
      </c>
      <c r="Q6074" s="117" t="s">
        <v>24038</v>
      </c>
      <c r="R6074" s="117" t="s">
        <v>865</v>
      </c>
      <c r="S6074" s="117" t="s">
        <v>715</v>
      </c>
      <c r="T6074" s="274">
        <v>42605.326717129625</v>
      </c>
      <c r="U6074" s="117"/>
      <c r="V6074" s="274">
        <v>42619</v>
      </c>
      <c r="W6074" s="274">
        <v>42619</v>
      </c>
      <c r="X6074" s="117" t="s">
        <v>24039</v>
      </c>
      <c r="Y6074" s="117">
        <v>325901</v>
      </c>
      <c r="Z6074" s="117" t="s">
        <v>24038</v>
      </c>
      <c r="AA6074" s="117" t="s">
        <v>865</v>
      </c>
    </row>
    <row r="6075" spans="1:27" ht="45">
      <c r="A6075" s="475" t="s">
        <v>31796</v>
      </c>
      <c r="B6075" s="311" t="s">
        <v>23488</v>
      </c>
      <c r="C6075" s="45" t="s">
        <v>23489</v>
      </c>
      <c r="D6075" s="45" t="s">
        <v>261</v>
      </c>
      <c r="E6075" s="45" t="s">
        <v>15237</v>
      </c>
      <c r="F6075" s="274">
        <v>42594</v>
      </c>
      <c r="G6075" s="274">
        <v>42605</v>
      </c>
      <c r="H6075" s="45" t="s">
        <v>24040</v>
      </c>
      <c r="I6075" s="45" t="s">
        <v>24041</v>
      </c>
      <c r="J6075" s="280">
        <v>8</v>
      </c>
      <c r="K6075" s="280">
        <v>2</v>
      </c>
      <c r="L6075" s="280">
        <v>6</v>
      </c>
      <c r="M6075" s="117">
        <v>796506.2</v>
      </c>
      <c r="N6075" s="117">
        <v>792451</v>
      </c>
      <c r="O6075" s="117">
        <v>4055.1999999999534</v>
      </c>
      <c r="P6075" s="461">
        <v>5.09123469472046E-3</v>
      </c>
      <c r="Q6075" s="117" t="s">
        <v>13406</v>
      </c>
      <c r="R6075" s="117" t="s">
        <v>2570</v>
      </c>
      <c r="S6075" s="117" t="s">
        <v>23547</v>
      </c>
      <c r="T6075" s="274">
        <v>42627.49280112268</v>
      </c>
      <c r="U6075" s="117"/>
      <c r="V6075" s="274">
        <v>42640</v>
      </c>
      <c r="W6075" s="274">
        <v>42640</v>
      </c>
      <c r="X6075" s="117" t="s">
        <v>24042</v>
      </c>
      <c r="Y6075" s="117">
        <v>792451</v>
      </c>
      <c r="Z6075" s="117" t="s">
        <v>13406</v>
      </c>
      <c r="AA6075" s="117" t="s">
        <v>2570</v>
      </c>
    </row>
    <row r="6076" spans="1:27" ht="78.75">
      <c r="A6076" s="475" t="s">
        <v>31797</v>
      </c>
      <c r="B6076" s="311" t="s">
        <v>23488</v>
      </c>
      <c r="C6076" s="45" t="s">
        <v>23489</v>
      </c>
      <c r="D6076" s="45" t="s">
        <v>261</v>
      </c>
      <c r="E6076" s="45" t="s">
        <v>24043</v>
      </c>
      <c r="F6076" s="274">
        <v>42594</v>
      </c>
      <c r="G6076" s="274">
        <v>42605</v>
      </c>
      <c r="H6076" s="45" t="s">
        <v>24044</v>
      </c>
      <c r="I6076" s="45" t="s">
        <v>17489</v>
      </c>
      <c r="J6076" s="280">
        <v>3</v>
      </c>
      <c r="K6076" s="280">
        <v>3</v>
      </c>
      <c r="L6076" s="280">
        <v>0</v>
      </c>
      <c r="M6076" s="117">
        <v>6231647.5</v>
      </c>
      <c r="N6076" s="117">
        <v>6169486.25</v>
      </c>
      <c r="O6076" s="117">
        <v>62161.25</v>
      </c>
      <c r="P6076" s="461">
        <v>9.9750908567918829E-3</v>
      </c>
      <c r="Q6076" s="117" t="s">
        <v>20739</v>
      </c>
      <c r="R6076" s="117" t="s">
        <v>20740</v>
      </c>
      <c r="S6076" s="117" t="s">
        <v>24045</v>
      </c>
      <c r="T6076" s="274">
        <v>42629.322698460644</v>
      </c>
      <c r="U6076" s="117"/>
      <c r="V6076" s="274">
        <v>42640</v>
      </c>
      <c r="W6076" s="274">
        <v>42640</v>
      </c>
      <c r="X6076" s="117" t="s">
        <v>24046</v>
      </c>
      <c r="Y6076" s="117">
        <v>6169486.25</v>
      </c>
      <c r="Z6076" s="117" t="s">
        <v>20739</v>
      </c>
      <c r="AA6076" s="117" t="s">
        <v>20740</v>
      </c>
    </row>
    <row r="6077" spans="1:27" ht="67.5">
      <c r="A6077" s="475" t="s">
        <v>31798</v>
      </c>
      <c r="B6077" s="311" t="s">
        <v>23488</v>
      </c>
      <c r="C6077" s="45" t="s">
        <v>23489</v>
      </c>
      <c r="D6077" s="45" t="s">
        <v>272</v>
      </c>
      <c r="E6077" s="45" t="s">
        <v>24047</v>
      </c>
      <c r="F6077" s="274">
        <v>42594</v>
      </c>
      <c r="G6077" s="274">
        <v>42606</v>
      </c>
      <c r="H6077" s="45" t="s">
        <v>24048</v>
      </c>
      <c r="I6077" s="45" t="s">
        <v>17328</v>
      </c>
      <c r="J6077" s="280">
        <v>1</v>
      </c>
      <c r="K6077" s="280">
        <v>1</v>
      </c>
      <c r="L6077" s="280">
        <v>0</v>
      </c>
      <c r="M6077" s="117">
        <v>985983</v>
      </c>
      <c r="N6077" s="117">
        <v>896346</v>
      </c>
      <c r="O6077" s="117">
        <v>89637</v>
      </c>
      <c r="P6077" s="461">
        <v>9.091130374458789E-2</v>
      </c>
      <c r="Q6077" s="117" t="s">
        <v>13204</v>
      </c>
      <c r="R6077" s="117" t="s">
        <v>15416</v>
      </c>
      <c r="S6077" s="117" t="s">
        <v>13221</v>
      </c>
      <c r="T6077" s="274">
        <v>42614.295748344906</v>
      </c>
      <c r="U6077" s="117"/>
      <c r="V6077" s="274">
        <v>42626</v>
      </c>
      <c r="W6077" s="274">
        <v>42626</v>
      </c>
      <c r="X6077" s="117" t="s">
        <v>24049</v>
      </c>
      <c r="Y6077" s="117">
        <v>896346</v>
      </c>
      <c r="Z6077" s="117" t="s">
        <v>13204</v>
      </c>
      <c r="AA6077" s="117" t="s">
        <v>15416</v>
      </c>
    </row>
    <row r="6078" spans="1:27" ht="67.5">
      <c r="A6078" s="475" t="s">
        <v>31799</v>
      </c>
      <c r="B6078" s="311" t="s">
        <v>23488</v>
      </c>
      <c r="C6078" s="45" t="s">
        <v>23489</v>
      </c>
      <c r="D6078" s="45" t="s">
        <v>272</v>
      </c>
      <c r="E6078" s="45" t="s">
        <v>24050</v>
      </c>
      <c r="F6078" s="274">
        <v>42599</v>
      </c>
      <c r="G6078" s="274">
        <v>42611</v>
      </c>
      <c r="H6078" s="45" t="s">
        <v>24051</v>
      </c>
      <c r="I6078" s="45" t="s">
        <v>3024</v>
      </c>
      <c r="J6078" s="280">
        <v>1</v>
      </c>
      <c r="K6078" s="280">
        <v>1</v>
      </c>
      <c r="L6078" s="280">
        <v>0</v>
      </c>
      <c r="M6078" s="117">
        <v>16523.599999999999</v>
      </c>
      <c r="N6078" s="117">
        <v>15939</v>
      </c>
      <c r="O6078" s="117">
        <v>584.59999999999854</v>
      </c>
      <c r="P6078" s="461">
        <v>3.5379699339126984E-2</v>
      </c>
      <c r="Q6078" s="117" t="s">
        <v>13204</v>
      </c>
      <c r="R6078" s="117" t="s">
        <v>15416</v>
      </c>
      <c r="S6078" s="117" t="s">
        <v>13221</v>
      </c>
      <c r="T6078" s="274">
        <v>42619.365075925925</v>
      </c>
      <c r="U6078" s="117"/>
      <c r="V6078" s="274">
        <v>42632</v>
      </c>
      <c r="W6078" s="274">
        <v>42632</v>
      </c>
      <c r="X6078" s="117" t="s">
        <v>24052</v>
      </c>
      <c r="Y6078" s="117">
        <v>15939</v>
      </c>
      <c r="Z6078" s="117" t="s">
        <v>13204</v>
      </c>
      <c r="AA6078" s="117" t="s">
        <v>15416</v>
      </c>
    </row>
    <row r="6079" spans="1:27" ht="45">
      <c r="A6079" s="475" t="s">
        <v>31800</v>
      </c>
      <c r="B6079" s="311" t="s">
        <v>23488</v>
      </c>
      <c r="C6079" s="45" t="s">
        <v>23489</v>
      </c>
      <c r="D6079" s="45" t="s">
        <v>261</v>
      </c>
      <c r="E6079" s="45" t="s">
        <v>24053</v>
      </c>
      <c r="F6079" s="274">
        <v>42599</v>
      </c>
      <c r="G6079" s="274">
        <v>42611</v>
      </c>
      <c r="H6079" s="45" t="s">
        <v>24054</v>
      </c>
      <c r="I6079" s="45" t="s">
        <v>24055</v>
      </c>
      <c r="J6079" s="280">
        <v>5</v>
      </c>
      <c r="K6079" s="280">
        <v>2</v>
      </c>
      <c r="L6079" s="280">
        <v>3</v>
      </c>
      <c r="M6079" s="117">
        <v>13734364.800000001</v>
      </c>
      <c r="N6079" s="117">
        <v>13116318.33</v>
      </c>
      <c r="O6079" s="117">
        <v>618046.47</v>
      </c>
      <c r="P6079" s="461">
        <v>4.4999999999999998E-2</v>
      </c>
      <c r="Q6079" s="117" t="s">
        <v>24056</v>
      </c>
      <c r="R6079" s="117" t="s">
        <v>24057</v>
      </c>
      <c r="S6079" s="117" t="s">
        <v>24058</v>
      </c>
      <c r="T6079" s="274">
        <v>42664</v>
      </c>
      <c r="U6079" s="117"/>
      <c r="V6079" s="274">
        <v>42677</v>
      </c>
      <c r="W6079" s="274">
        <v>42677</v>
      </c>
      <c r="X6079" s="117" t="s">
        <v>24059</v>
      </c>
      <c r="Y6079" s="117">
        <v>13116318.33</v>
      </c>
      <c r="Z6079" s="117" t="s">
        <v>24056</v>
      </c>
      <c r="AA6079" s="117" t="s">
        <v>24057</v>
      </c>
    </row>
    <row r="6080" spans="1:27" ht="78.75">
      <c r="A6080" s="475" t="s">
        <v>31801</v>
      </c>
      <c r="B6080" s="311" t="s">
        <v>23488</v>
      </c>
      <c r="C6080" s="45" t="s">
        <v>23489</v>
      </c>
      <c r="D6080" s="45" t="s">
        <v>272</v>
      </c>
      <c r="E6080" s="45" t="s">
        <v>24060</v>
      </c>
      <c r="F6080" s="274">
        <v>42599</v>
      </c>
      <c r="G6080" s="274">
        <v>42611</v>
      </c>
      <c r="H6080" s="45" t="s">
        <v>24061</v>
      </c>
      <c r="I6080" s="45" t="s">
        <v>24062</v>
      </c>
      <c r="J6080" s="280">
        <v>2</v>
      </c>
      <c r="K6080" s="280">
        <v>1</v>
      </c>
      <c r="L6080" s="280">
        <v>1</v>
      </c>
      <c r="M6080" s="117">
        <v>657288</v>
      </c>
      <c r="N6080" s="117">
        <v>642400</v>
      </c>
      <c r="O6080" s="117">
        <v>14888</v>
      </c>
      <c r="P6080" s="461">
        <v>2.2650649334842565E-2</v>
      </c>
      <c r="Q6080" s="117" t="s">
        <v>24063</v>
      </c>
      <c r="R6080" s="117" t="s">
        <v>17445</v>
      </c>
      <c r="S6080" s="117" t="s">
        <v>24064</v>
      </c>
      <c r="T6080" s="274">
        <v>42625.427086886571</v>
      </c>
      <c r="U6080" s="117"/>
      <c r="V6080" s="274">
        <v>42636</v>
      </c>
      <c r="W6080" s="274">
        <v>42636</v>
      </c>
      <c r="X6080" s="117" t="s">
        <v>24065</v>
      </c>
      <c r="Y6080" s="117">
        <v>642400</v>
      </c>
      <c r="Z6080" s="117" t="s">
        <v>24063</v>
      </c>
      <c r="AA6080" s="117" t="s">
        <v>17445</v>
      </c>
    </row>
    <row r="6081" spans="1:27" ht="78.75">
      <c r="A6081" s="475" t="s">
        <v>31802</v>
      </c>
      <c r="B6081" s="311" t="s">
        <v>23488</v>
      </c>
      <c r="C6081" s="45" t="s">
        <v>23489</v>
      </c>
      <c r="D6081" s="45" t="s">
        <v>261</v>
      </c>
      <c r="E6081" s="45" t="s">
        <v>24066</v>
      </c>
      <c r="F6081" s="274">
        <v>42599</v>
      </c>
      <c r="G6081" s="274">
        <v>42612</v>
      </c>
      <c r="H6081" s="45" t="s">
        <v>24067</v>
      </c>
      <c r="I6081" s="45" t="s">
        <v>24016</v>
      </c>
      <c r="J6081" s="280">
        <v>15</v>
      </c>
      <c r="K6081" s="280">
        <v>8</v>
      </c>
      <c r="L6081" s="280">
        <v>7</v>
      </c>
      <c r="M6081" s="117">
        <v>2244983.06</v>
      </c>
      <c r="N6081" s="117">
        <v>1750000</v>
      </c>
      <c r="O6081" s="117">
        <v>494983.06000000006</v>
      </c>
      <c r="P6081" s="461">
        <v>0.22048409576863356</v>
      </c>
      <c r="Q6081" s="117" t="s">
        <v>24068</v>
      </c>
      <c r="R6081" s="117" t="s">
        <v>24069</v>
      </c>
      <c r="S6081" s="117" t="s">
        <v>24070</v>
      </c>
      <c r="T6081" s="274">
        <v>42627.462879710649</v>
      </c>
      <c r="U6081" s="117"/>
      <c r="V6081" s="274">
        <v>42640</v>
      </c>
      <c r="W6081" s="274">
        <v>42640</v>
      </c>
      <c r="X6081" s="117" t="s">
        <v>24071</v>
      </c>
      <c r="Y6081" s="117">
        <v>1750000</v>
      </c>
      <c r="Z6081" s="117" t="s">
        <v>24068</v>
      </c>
      <c r="AA6081" s="117" t="s">
        <v>24069</v>
      </c>
    </row>
    <row r="6082" spans="1:27" ht="67.5">
      <c r="A6082" s="475" t="s">
        <v>31803</v>
      </c>
      <c r="B6082" s="311" t="s">
        <v>23488</v>
      </c>
      <c r="C6082" s="45" t="s">
        <v>23489</v>
      </c>
      <c r="D6082" s="45" t="s">
        <v>261</v>
      </c>
      <c r="E6082" s="45" t="s">
        <v>24072</v>
      </c>
      <c r="F6082" s="274">
        <v>42599</v>
      </c>
      <c r="G6082" s="274">
        <v>42613</v>
      </c>
      <c r="H6082" s="45" t="s">
        <v>24073</v>
      </c>
      <c r="I6082" s="45" t="s">
        <v>24074</v>
      </c>
      <c r="J6082" s="280">
        <v>2</v>
      </c>
      <c r="K6082" s="280">
        <v>2</v>
      </c>
      <c r="L6082" s="280">
        <v>0</v>
      </c>
      <c r="M6082" s="117">
        <v>20685</v>
      </c>
      <c r="N6082" s="117">
        <v>20581.57</v>
      </c>
      <c r="O6082" s="117">
        <v>103.43000000000029</v>
      </c>
      <c r="P6082" s="461">
        <v>5.0002417210539178E-3</v>
      </c>
      <c r="Q6082" s="117" t="s">
        <v>24075</v>
      </c>
      <c r="R6082" s="117" t="s">
        <v>23743</v>
      </c>
      <c r="S6082" s="117" t="s">
        <v>24076</v>
      </c>
      <c r="T6082" s="274">
        <v>42625.494793483791</v>
      </c>
      <c r="U6082" s="117"/>
      <c r="V6082" s="274">
        <v>42636</v>
      </c>
      <c r="W6082" s="274">
        <v>42636</v>
      </c>
      <c r="X6082" s="117" t="s">
        <v>24077</v>
      </c>
      <c r="Y6082" s="117">
        <v>20581.57</v>
      </c>
      <c r="Z6082" s="117" t="s">
        <v>24075</v>
      </c>
      <c r="AA6082" s="117" t="s">
        <v>23743</v>
      </c>
    </row>
    <row r="6083" spans="1:27" ht="56.25">
      <c r="A6083" s="475" t="s">
        <v>31804</v>
      </c>
      <c r="B6083" s="311" t="s">
        <v>23488</v>
      </c>
      <c r="C6083" s="45" t="s">
        <v>23489</v>
      </c>
      <c r="D6083" s="45" t="s">
        <v>261</v>
      </c>
      <c r="E6083" s="45" t="s">
        <v>24078</v>
      </c>
      <c r="F6083" s="274">
        <v>42599</v>
      </c>
      <c r="G6083" s="274">
        <v>42613</v>
      </c>
      <c r="H6083" s="45" t="s">
        <v>24079</v>
      </c>
      <c r="I6083" s="45" t="s">
        <v>24080</v>
      </c>
      <c r="J6083" s="280">
        <v>2</v>
      </c>
      <c r="K6083" s="280">
        <v>2</v>
      </c>
      <c r="L6083" s="280">
        <v>0</v>
      </c>
      <c r="M6083" s="117">
        <v>19937.400000000001</v>
      </c>
      <c r="N6083" s="117">
        <v>17146.14</v>
      </c>
      <c r="O6083" s="117">
        <v>2791.260000000002</v>
      </c>
      <c r="P6083" s="461">
        <v>0.14000120376779329</v>
      </c>
      <c r="Q6083" s="117" t="s">
        <v>13623</v>
      </c>
      <c r="R6083" s="117" t="s">
        <v>18535</v>
      </c>
      <c r="S6083" s="117" t="s">
        <v>23990</v>
      </c>
      <c r="T6083" s="274">
        <v>42627.462863043977</v>
      </c>
      <c r="U6083" s="117"/>
      <c r="V6083" s="274">
        <v>42639</v>
      </c>
      <c r="W6083" s="274">
        <v>42639</v>
      </c>
      <c r="X6083" s="117" t="s">
        <v>24081</v>
      </c>
      <c r="Y6083" s="117">
        <v>17146.14</v>
      </c>
      <c r="Z6083" s="117" t="s">
        <v>13623</v>
      </c>
      <c r="AA6083" s="117" t="s">
        <v>18535</v>
      </c>
    </row>
    <row r="6084" spans="1:27" ht="45">
      <c r="A6084" s="475" t="s">
        <v>31805</v>
      </c>
      <c r="B6084" s="311" t="s">
        <v>23488</v>
      </c>
      <c r="C6084" s="45" t="s">
        <v>23489</v>
      </c>
      <c r="D6084" s="45" t="s">
        <v>272</v>
      </c>
      <c r="E6084" s="45" t="s">
        <v>24082</v>
      </c>
      <c r="F6084" s="274">
        <v>42599</v>
      </c>
      <c r="G6084" s="274">
        <v>42613</v>
      </c>
      <c r="H6084" s="45" t="s">
        <v>24083</v>
      </c>
      <c r="I6084" s="45" t="s">
        <v>24084</v>
      </c>
      <c r="J6084" s="280">
        <v>1</v>
      </c>
      <c r="K6084" s="280">
        <v>1</v>
      </c>
      <c r="L6084" s="280">
        <v>0</v>
      </c>
      <c r="M6084" s="117">
        <v>284300.40000000002</v>
      </c>
      <c r="N6084" s="117">
        <v>284287.2</v>
      </c>
      <c r="O6084" s="117">
        <v>13.200000000011642</v>
      </c>
      <c r="P6084" s="461">
        <v>4.642976232186673E-5</v>
      </c>
      <c r="Q6084" s="117" t="s">
        <v>13406</v>
      </c>
      <c r="R6084" s="117" t="s">
        <v>2570</v>
      </c>
      <c r="S6084" s="117" t="s">
        <v>23547</v>
      </c>
      <c r="T6084" s="274">
        <v>42621.465937928238</v>
      </c>
      <c r="U6084" s="117"/>
      <c r="V6084" s="274">
        <v>42632</v>
      </c>
      <c r="W6084" s="274">
        <v>42632</v>
      </c>
      <c r="X6084" s="117" t="s">
        <v>24085</v>
      </c>
      <c r="Y6084" s="117">
        <v>284287.2</v>
      </c>
      <c r="Z6084" s="117" t="s">
        <v>13406</v>
      </c>
      <c r="AA6084" s="117" t="s">
        <v>2570</v>
      </c>
    </row>
    <row r="6085" spans="1:27" ht="67.5">
      <c r="A6085" s="475" t="s">
        <v>31806</v>
      </c>
      <c r="B6085" s="311" t="s">
        <v>23488</v>
      </c>
      <c r="C6085" s="45" t="s">
        <v>23489</v>
      </c>
      <c r="D6085" s="45" t="s">
        <v>261</v>
      </c>
      <c r="E6085" s="45" t="s">
        <v>24086</v>
      </c>
      <c r="F6085" s="274">
        <v>42599</v>
      </c>
      <c r="G6085" s="274">
        <v>42613</v>
      </c>
      <c r="H6085" s="45" t="s">
        <v>24087</v>
      </c>
      <c r="I6085" s="45" t="s">
        <v>24088</v>
      </c>
      <c r="J6085" s="280">
        <v>2</v>
      </c>
      <c r="K6085" s="280">
        <v>2</v>
      </c>
      <c r="L6085" s="280">
        <v>0</v>
      </c>
      <c r="M6085" s="117">
        <v>14390.1</v>
      </c>
      <c r="N6085" s="117">
        <v>14318.14</v>
      </c>
      <c r="O6085" s="117">
        <v>71.960000000000946</v>
      </c>
      <c r="P6085" s="461">
        <v>5.0006601760933522E-3</v>
      </c>
      <c r="Q6085" s="117" t="s">
        <v>13204</v>
      </c>
      <c r="R6085" s="117" t="s">
        <v>15416</v>
      </c>
      <c r="S6085" s="117" t="s">
        <v>13221</v>
      </c>
      <c r="T6085" s="274">
        <v>42627.481102002312</v>
      </c>
      <c r="U6085" s="117"/>
      <c r="V6085" s="274">
        <v>42639</v>
      </c>
      <c r="W6085" s="274">
        <v>42639</v>
      </c>
      <c r="X6085" s="117" t="s">
        <v>24089</v>
      </c>
      <c r="Y6085" s="117">
        <v>14318.14</v>
      </c>
      <c r="Z6085" s="117" t="s">
        <v>13204</v>
      </c>
      <c r="AA6085" s="117" t="s">
        <v>15416</v>
      </c>
    </row>
    <row r="6086" spans="1:27" ht="56.25">
      <c r="A6086" s="475" t="s">
        <v>31807</v>
      </c>
      <c r="B6086" s="311" t="s">
        <v>23488</v>
      </c>
      <c r="C6086" s="45" t="s">
        <v>23489</v>
      </c>
      <c r="D6086" s="45" t="s">
        <v>261</v>
      </c>
      <c r="E6086" s="45" t="s">
        <v>24090</v>
      </c>
      <c r="F6086" s="274">
        <v>42600</v>
      </c>
      <c r="G6086" s="274">
        <v>42613</v>
      </c>
      <c r="H6086" s="45" t="s">
        <v>24091</v>
      </c>
      <c r="I6086" s="45" t="s">
        <v>18022</v>
      </c>
      <c r="J6086" s="280">
        <v>14</v>
      </c>
      <c r="K6086" s="280">
        <v>4</v>
      </c>
      <c r="L6086" s="280">
        <v>10</v>
      </c>
      <c r="M6086" s="117">
        <v>1083768.51</v>
      </c>
      <c r="N6086" s="117">
        <v>964553.18</v>
      </c>
      <c r="O6086" s="117">
        <v>119215.32999999996</v>
      </c>
      <c r="P6086" s="461">
        <v>0.11000073253650815</v>
      </c>
      <c r="Q6086" s="117" t="s">
        <v>24092</v>
      </c>
      <c r="R6086" s="117" t="s">
        <v>24093</v>
      </c>
      <c r="S6086" s="117" t="s">
        <v>24094</v>
      </c>
      <c r="T6086" s="274">
        <v>42625.418052083332</v>
      </c>
      <c r="U6086" s="117"/>
      <c r="V6086" s="274">
        <v>42640</v>
      </c>
      <c r="W6086" s="274">
        <v>42640</v>
      </c>
      <c r="X6086" s="117" t="s">
        <v>24095</v>
      </c>
      <c r="Y6086" s="117">
        <v>964553.18</v>
      </c>
      <c r="Z6086" s="117" t="s">
        <v>24092</v>
      </c>
      <c r="AA6086" s="117" t="s">
        <v>24093</v>
      </c>
    </row>
    <row r="6087" spans="1:27" ht="78.75">
      <c r="A6087" s="475" t="s">
        <v>31808</v>
      </c>
      <c r="B6087" s="311" t="s">
        <v>23488</v>
      </c>
      <c r="C6087" s="45" t="s">
        <v>23489</v>
      </c>
      <c r="D6087" s="45" t="s">
        <v>261</v>
      </c>
      <c r="E6087" s="45" t="s">
        <v>24096</v>
      </c>
      <c r="F6087" s="274">
        <v>42604</v>
      </c>
      <c r="G6087" s="274">
        <v>42615</v>
      </c>
      <c r="H6087" s="45" t="s">
        <v>24097</v>
      </c>
      <c r="I6087" s="45" t="s">
        <v>3025</v>
      </c>
      <c r="J6087" s="280">
        <v>12</v>
      </c>
      <c r="K6087" s="280">
        <v>12</v>
      </c>
      <c r="L6087" s="280">
        <v>0</v>
      </c>
      <c r="M6087" s="117">
        <v>356066.67</v>
      </c>
      <c r="N6087" s="117">
        <v>61000</v>
      </c>
      <c r="O6087" s="117">
        <v>295066.67</v>
      </c>
      <c r="P6087" s="461">
        <v>0.82868376868859983</v>
      </c>
      <c r="Q6087" s="117" t="s">
        <v>24098</v>
      </c>
      <c r="R6087" s="117" t="s">
        <v>24099</v>
      </c>
      <c r="S6087" s="117" t="s">
        <v>24100</v>
      </c>
      <c r="T6087" s="274">
        <v>42634.423412118056</v>
      </c>
      <c r="U6087" s="117"/>
      <c r="V6087" s="274">
        <v>42646</v>
      </c>
      <c r="W6087" s="274">
        <v>42646</v>
      </c>
      <c r="X6087" s="117" t="s">
        <v>24101</v>
      </c>
      <c r="Y6087" s="117">
        <v>61000</v>
      </c>
      <c r="Z6087" s="117" t="s">
        <v>24098</v>
      </c>
      <c r="AA6087" s="117" t="s">
        <v>24099</v>
      </c>
    </row>
    <row r="6088" spans="1:27" ht="78.75">
      <c r="A6088" s="475" t="s">
        <v>31809</v>
      </c>
      <c r="B6088" s="311" t="s">
        <v>23488</v>
      </c>
      <c r="C6088" s="45" t="s">
        <v>23489</v>
      </c>
      <c r="D6088" s="45" t="s">
        <v>261</v>
      </c>
      <c r="E6088" s="45" t="s">
        <v>24102</v>
      </c>
      <c r="F6088" s="274">
        <v>42608</v>
      </c>
      <c r="G6088" s="274">
        <v>42620</v>
      </c>
      <c r="H6088" s="45" t="s">
        <v>24103</v>
      </c>
      <c r="I6088" s="45" t="s">
        <v>13372</v>
      </c>
      <c r="J6088" s="280">
        <v>5</v>
      </c>
      <c r="K6088" s="280">
        <v>3</v>
      </c>
      <c r="L6088" s="280">
        <v>2</v>
      </c>
      <c r="M6088" s="117">
        <v>2693033.4</v>
      </c>
      <c r="N6088" s="117">
        <v>1963370.8</v>
      </c>
      <c r="O6088" s="117">
        <v>729662.59999999986</v>
      </c>
      <c r="P6088" s="461">
        <v>0.27094450443874923</v>
      </c>
      <c r="Q6088" s="117" t="s">
        <v>20739</v>
      </c>
      <c r="R6088" s="117" t="s">
        <v>20740</v>
      </c>
      <c r="S6088" s="117" t="s">
        <v>24045</v>
      </c>
      <c r="T6088" s="274">
        <v>42641.419774340276</v>
      </c>
      <c r="U6088" s="117"/>
      <c r="V6088" s="274">
        <v>42653</v>
      </c>
      <c r="W6088" s="274">
        <v>42653</v>
      </c>
      <c r="X6088" s="117" t="s">
        <v>24104</v>
      </c>
      <c r="Y6088" s="117">
        <v>1963370.8</v>
      </c>
      <c r="Z6088" s="117" t="s">
        <v>20739</v>
      </c>
      <c r="AA6088" s="117" t="s">
        <v>20740</v>
      </c>
    </row>
    <row r="6089" spans="1:27" ht="90">
      <c r="A6089" s="475" t="s">
        <v>31810</v>
      </c>
      <c r="B6089" s="311" t="s">
        <v>23488</v>
      </c>
      <c r="C6089" s="45" t="s">
        <v>23489</v>
      </c>
      <c r="D6089" s="45" t="s">
        <v>261</v>
      </c>
      <c r="E6089" s="45" t="s">
        <v>24105</v>
      </c>
      <c r="F6089" s="274">
        <v>42608</v>
      </c>
      <c r="G6089" s="274">
        <v>42620</v>
      </c>
      <c r="H6089" s="45" t="s">
        <v>24106</v>
      </c>
      <c r="I6089" s="45" t="s">
        <v>13372</v>
      </c>
      <c r="J6089" s="280">
        <v>5</v>
      </c>
      <c r="K6089" s="280">
        <v>5</v>
      </c>
      <c r="L6089" s="280">
        <v>0</v>
      </c>
      <c r="M6089" s="117">
        <v>1372666.7</v>
      </c>
      <c r="N6089" s="117">
        <v>690184</v>
      </c>
      <c r="O6089" s="117">
        <v>682482.7</v>
      </c>
      <c r="P6089" s="461">
        <v>0.49719476694524606</v>
      </c>
      <c r="Q6089" s="117" t="s">
        <v>24107</v>
      </c>
      <c r="R6089" s="117" t="s">
        <v>24108</v>
      </c>
      <c r="S6089" s="117" t="s">
        <v>24109</v>
      </c>
      <c r="T6089" s="274">
        <v>42640.531186342589</v>
      </c>
      <c r="U6089" s="117"/>
      <c r="V6089" s="274">
        <v>42653</v>
      </c>
      <c r="W6089" s="274">
        <v>42653</v>
      </c>
      <c r="X6089" s="117" t="s">
        <v>24110</v>
      </c>
      <c r="Y6089" s="117">
        <v>690184</v>
      </c>
      <c r="Z6089" s="117" t="s">
        <v>24107</v>
      </c>
      <c r="AA6089" s="117" t="s">
        <v>24108</v>
      </c>
    </row>
    <row r="6090" spans="1:27" ht="90">
      <c r="A6090" s="475" t="s">
        <v>31811</v>
      </c>
      <c r="B6090" s="311" t="s">
        <v>23488</v>
      </c>
      <c r="C6090" s="45" t="s">
        <v>23489</v>
      </c>
      <c r="D6090" s="45" t="s">
        <v>261</v>
      </c>
      <c r="E6090" s="45" t="s">
        <v>24111</v>
      </c>
      <c r="F6090" s="274">
        <v>42618</v>
      </c>
      <c r="G6090" s="274">
        <v>42629</v>
      </c>
      <c r="H6090" s="45" t="s">
        <v>24112</v>
      </c>
      <c r="I6090" s="45" t="s">
        <v>13851</v>
      </c>
      <c r="J6090" s="280">
        <v>2</v>
      </c>
      <c r="K6090" s="280">
        <v>2</v>
      </c>
      <c r="L6090" s="280">
        <v>0</v>
      </c>
      <c r="M6090" s="117">
        <v>1984353.4</v>
      </c>
      <c r="N6090" s="117">
        <v>1964000</v>
      </c>
      <c r="O6090" s="117">
        <v>20353.399999999907</v>
      </c>
      <c r="P6090" s="461">
        <v>1.0256943143292877E-2</v>
      </c>
      <c r="Q6090" s="117" t="s">
        <v>14645</v>
      </c>
      <c r="R6090" s="117" t="s">
        <v>15432</v>
      </c>
      <c r="S6090" s="117" t="s">
        <v>24113</v>
      </c>
      <c r="T6090" s="274">
        <v>42643.327515277779</v>
      </c>
      <c r="U6090" s="117"/>
      <c r="V6090" s="274">
        <v>42654</v>
      </c>
      <c r="W6090" s="274">
        <v>42654</v>
      </c>
      <c r="X6090" s="117" t="s">
        <v>24114</v>
      </c>
      <c r="Y6090" s="117">
        <v>1964000</v>
      </c>
      <c r="Z6090" s="117" t="s">
        <v>14645</v>
      </c>
      <c r="AA6090" s="117" t="s">
        <v>15432</v>
      </c>
    </row>
    <row r="6091" spans="1:27" ht="67.5">
      <c r="A6091" s="475" t="s">
        <v>31812</v>
      </c>
      <c r="B6091" s="311" t="s">
        <v>23488</v>
      </c>
      <c r="C6091" s="45" t="s">
        <v>23489</v>
      </c>
      <c r="D6091" s="45" t="s">
        <v>272</v>
      </c>
      <c r="E6091" s="45" t="s">
        <v>24115</v>
      </c>
      <c r="F6091" s="274">
        <v>42618</v>
      </c>
      <c r="G6091" s="274">
        <v>42629</v>
      </c>
      <c r="H6091" s="45" t="s">
        <v>24116</v>
      </c>
      <c r="I6091" s="45" t="s">
        <v>19908</v>
      </c>
      <c r="J6091" s="280">
        <v>1</v>
      </c>
      <c r="K6091" s="280">
        <v>1</v>
      </c>
      <c r="L6091" s="280">
        <v>0</v>
      </c>
      <c r="M6091" s="117">
        <v>508000</v>
      </c>
      <c r="N6091" s="117">
        <v>508000</v>
      </c>
      <c r="O6091" s="117">
        <v>0</v>
      </c>
      <c r="P6091" s="461">
        <v>0</v>
      </c>
      <c r="Q6091" s="117" t="s">
        <v>24117</v>
      </c>
      <c r="R6091" s="117" t="s">
        <v>24118</v>
      </c>
      <c r="S6091" s="117" t="s">
        <v>24119</v>
      </c>
      <c r="T6091" s="274">
        <v>42641.436798182869</v>
      </c>
      <c r="U6091" s="117"/>
      <c r="V6091" s="274">
        <v>42653</v>
      </c>
      <c r="W6091" s="274">
        <v>42653</v>
      </c>
      <c r="X6091" s="117" t="s">
        <v>24120</v>
      </c>
      <c r="Y6091" s="117">
        <v>508000</v>
      </c>
      <c r="Z6091" s="117" t="s">
        <v>24117</v>
      </c>
      <c r="AA6091" s="117" t="s">
        <v>24118</v>
      </c>
    </row>
    <row r="6092" spans="1:27" ht="78.75">
      <c r="A6092" s="475" t="s">
        <v>31813</v>
      </c>
      <c r="B6092" s="311" t="s">
        <v>23488</v>
      </c>
      <c r="C6092" s="45" t="s">
        <v>23489</v>
      </c>
      <c r="D6092" s="45" t="s">
        <v>261</v>
      </c>
      <c r="E6092" s="45" t="s">
        <v>24121</v>
      </c>
      <c r="F6092" s="274">
        <v>42628</v>
      </c>
      <c r="G6092" s="274">
        <v>42639</v>
      </c>
      <c r="H6092" s="45" t="s">
        <v>24122</v>
      </c>
      <c r="I6092" s="45" t="s">
        <v>13900</v>
      </c>
      <c r="J6092" s="280">
        <v>4</v>
      </c>
      <c r="K6092" s="280">
        <v>4</v>
      </c>
      <c r="L6092" s="280">
        <v>0</v>
      </c>
      <c r="M6092" s="117">
        <v>135479.6</v>
      </c>
      <c r="N6092" s="117">
        <v>86857.600000000006</v>
      </c>
      <c r="O6092" s="117">
        <v>48622</v>
      </c>
      <c r="P6092" s="461">
        <v>0.35888798018299434</v>
      </c>
      <c r="Q6092" s="117" t="s">
        <v>13465</v>
      </c>
      <c r="R6092" s="280">
        <v>7718538045</v>
      </c>
      <c r="S6092" s="117" t="s">
        <v>13432</v>
      </c>
      <c r="T6092" s="274">
        <v>42650.591455243055</v>
      </c>
      <c r="U6092" s="117"/>
      <c r="V6092" s="274">
        <v>42661</v>
      </c>
      <c r="W6092" s="274">
        <v>42661</v>
      </c>
      <c r="X6092" s="117" t="s">
        <v>24123</v>
      </c>
      <c r="Y6092" s="117">
        <v>86857.600000000006</v>
      </c>
      <c r="Z6092" s="117" t="s">
        <v>13465</v>
      </c>
      <c r="AA6092" s="280">
        <v>7718538045</v>
      </c>
    </row>
    <row r="6093" spans="1:27" ht="78.75">
      <c r="A6093" s="475" t="s">
        <v>31814</v>
      </c>
      <c r="B6093" s="311" t="s">
        <v>23488</v>
      </c>
      <c r="C6093" s="45" t="s">
        <v>23489</v>
      </c>
      <c r="D6093" s="45" t="s">
        <v>272</v>
      </c>
      <c r="E6093" s="45" t="s">
        <v>24124</v>
      </c>
      <c r="F6093" s="274">
        <v>42636</v>
      </c>
      <c r="G6093" s="274">
        <v>42649</v>
      </c>
      <c r="H6093" s="45" t="s">
        <v>24125</v>
      </c>
      <c r="I6093" s="45" t="s">
        <v>13876</v>
      </c>
      <c r="J6093" s="280">
        <v>1</v>
      </c>
      <c r="K6093" s="280">
        <v>1</v>
      </c>
      <c r="L6093" s="280">
        <v>0</v>
      </c>
      <c r="M6093" s="117">
        <v>290333.34000000003</v>
      </c>
      <c r="N6093" s="117">
        <v>280000</v>
      </c>
      <c r="O6093" s="117">
        <v>10333.340000000026</v>
      </c>
      <c r="P6093" s="461">
        <v>3.5591296542105792E-2</v>
      </c>
      <c r="Q6093" s="117" t="s">
        <v>24126</v>
      </c>
      <c r="R6093" s="117" t="s">
        <v>24127</v>
      </c>
      <c r="S6093" s="117" t="s">
        <v>24128</v>
      </c>
      <c r="T6093" s="274">
        <v>42663.501802696759</v>
      </c>
      <c r="U6093" s="117"/>
      <c r="V6093" s="274">
        <v>42675</v>
      </c>
      <c r="W6093" s="274">
        <v>42675</v>
      </c>
      <c r="X6093" s="117" t="s">
        <v>24129</v>
      </c>
      <c r="Y6093" s="117">
        <v>280000</v>
      </c>
      <c r="Z6093" s="117" t="s">
        <v>24126</v>
      </c>
      <c r="AA6093" s="117" t="s">
        <v>24127</v>
      </c>
    </row>
    <row r="6094" spans="1:27" ht="67.5">
      <c r="A6094" s="475" t="s">
        <v>31815</v>
      </c>
      <c r="B6094" s="311" t="s">
        <v>23488</v>
      </c>
      <c r="C6094" s="45" t="s">
        <v>23489</v>
      </c>
      <c r="D6094" s="45" t="s">
        <v>272</v>
      </c>
      <c r="E6094" s="45" t="s">
        <v>24130</v>
      </c>
      <c r="F6094" s="274">
        <v>42639</v>
      </c>
      <c r="G6094" s="274">
        <v>42650</v>
      </c>
      <c r="H6094" s="45" t="s">
        <v>24131</v>
      </c>
      <c r="I6094" s="45" t="s">
        <v>13876</v>
      </c>
      <c r="J6094" s="280">
        <v>1</v>
      </c>
      <c r="K6094" s="280">
        <v>1</v>
      </c>
      <c r="L6094" s="280">
        <v>0</v>
      </c>
      <c r="M6094" s="117">
        <v>680762.62</v>
      </c>
      <c r="N6094" s="117">
        <v>680727.84</v>
      </c>
      <c r="O6094" s="117">
        <v>34.78000000002794</v>
      </c>
      <c r="P6094" s="461">
        <v>5.108976165587344E-5</v>
      </c>
      <c r="Q6094" s="117" t="s">
        <v>24132</v>
      </c>
      <c r="R6094" s="117" t="s">
        <v>23706</v>
      </c>
      <c r="S6094" s="117" t="s">
        <v>24133</v>
      </c>
      <c r="T6094" s="274">
        <v>42660.2243977662</v>
      </c>
      <c r="U6094" s="117"/>
      <c r="V6094" s="274">
        <v>42674</v>
      </c>
      <c r="W6094" s="274">
        <v>42674</v>
      </c>
      <c r="X6094" s="117" t="s">
        <v>24134</v>
      </c>
      <c r="Y6094" s="117">
        <v>680727.84</v>
      </c>
      <c r="Z6094" s="117" t="s">
        <v>24132</v>
      </c>
      <c r="AA6094" s="117" t="s">
        <v>23706</v>
      </c>
    </row>
    <row r="6095" spans="1:27" ht="101.25">
      <c r="A6095" s="475" t="s">
        <v>31816</v>
      </c>
      <c r="B6095" s="311" t="s">
        <v>23488</v>
      </c>
      <c r="C6095" s="45" t="s">
        <v>23489</v>
      </c>
      <c r="D6095" s="45" t="s">
        <v>261</v>
      </c>
      <c r="E6095" s="45" t="s">
        <v>24135</v>
      </c>
      <c r="F6095" s="274">
        <v>42642</v>
      </c>
      <c r="G6095" s="274">
        <v>42653</v>
      </c>
      <c r="H6095" s="45" t="s">
        <v>24136</v>
      </c>
      <c r="I6095" s="45" t="s">
        <v>14849</v>
      </c>
      <c r="J6095" s="280">
        <v>3</v>
      </c>
      <c r="K6095" s="280">
        <v>3</v>
      </c>
      <c r="L6095" s="280">
        <v>0</v>
      </c>
      <c r="M6095" s="117">
        <v>5852356.04</v>
      </c>
      <c r="N6095" s="117">
        <v>3335842.7</v>
      </c>
      <c r="O6095" s="117">
        <v>2516513.34</v>
      </c>
      <c r="P6095" s="461">
        <v>0.43000004148756471</v>
      </c>
      <c r="Q6095" s="117" t="s">
        <v>24137</v>
      </c>
      <c r="R6095" s="117" t="s">
        <v>24138</v>
      </c>
      <c r="S6095" s="117" t="s">
        <v>24139</v>
      </c>
      <c r="T6095" s="274">
        <v>42683.331338391203</v>
      </c>
      <c r="U6095" s="117"/>
      <c r="V6095" s="274">
        <v>42696</v>
      </c>
      <c r="W6095" s="274">
        <v>42696</v>
      </c>
      <c r="X6095" s="117" t="s">
        <v>24140</v>
      </c>
      <c r="Y6095" s="117">
        <v>3335842.7</v>
      </c>
      <c r="Z6095" s="117" t="s">
        <v>24137</v>
      </c>
      <c r="AA6095" s="117" t="s">
        <v>24138</v>
      </c>
    </row>
    <row r="6096" spans="1:27" ht="67.5">
      <c r="A6096" s="475" t="s">
        <v>31817</v>
      </c>
      <c r="B6096" s="311" t="s">
        <v>23488</v>
      </c>
      <c r="C6096" s="45" t="s">
        <v>23489</v>
      </c>
      <c r="D6096" s="45" t="s">
        <v>272</v>
      </c>
      <c r="E6096" s="45" t="s">
        <v>24141</v>
      </c>
      <c r="F6096" s="274">
        <v>42656</v>
      </c>
      <c r="G6096" s="274">
        <v>42667</v>
      </c>
      <c r="H6096" s="45" t="s">
        <v>24142</v>
      </c>
      <c r="I6096" s="45" t="s">
        <v>451</v>
      </c>
      <c r="J6096" s="280">
        <v>1</v>
      </c>
      <c r="K6096" s="280">
        <v>1</v>
      </c>
      <c r="L6096" s="280">
        <v>0</v>
      </c>
      <c r="M6096" s="117">
        <v>516064</v>
      </c>
      <c r="N6096" s="117">
        <v>516000</v>
      </c>
      <c r="O6096" s="117">
        <v>64</v>
      </c>
      <c r="P6096" s="461">
        <v>1.2401562596887208E-4</v>
      </c>
      <c r="Q6096" s="117" t="s">
        <v>24143</v>
      </c>
      <c r="R6096" s="117" t="s">
        <v>24144</v>
      </c>
      <c r="S6096" s="117" t="s">
        <v>24145</v>
      </c>
      <c r="T6096" s="274">
        <v>42675.244542094908</v>
      </c>
      <c r="U6096" s="117"/>
      <c r="V6096" s="274">
        <v>42688</v>
      </c>
      <c r="W6096" s="274">
        <v>42689</v>
      </c>
      <c r="X6096" s="117" t="s">
        <v>24146</v>
      </c>
      <c r="Y6096" s="117">
        <v>516000</v>
      </c>
      <c r="Z6096" s="117" t="s">
        <v>24143</v>
      </c>
      <c r="AA6096" s="117" t="s">
        <v>24144</v>
      </c>
    </row>
    <row r="6097" spans="1:27" ht="101.25">
      <c r="A6097" s="475" t="s">
        <v>31818</v>
      </c>
      <c r="B6097" s="311" t="s">
        <v>23488</v>
      </c>
      <c r="C6097" s="45" t="s">
        <v>23489</v>
      </c>
      <c r="D6097" s="45" t="s">
        <v>261</v>
      </c>
      <c r="E6097" s="45" t="s">
        <v>24147</v>
      </c>
      <c r="F6097" s="274">
        <v>42656</v>
      </c>
      <c r="G6097" s="274">
        <v>42667</v>
      </c>
      <c r="H6097" s="45" t="s">
        <v>24148</v>
      </c>
      <c r="I6097" s="45" t="s">
        <v>24149</v>
      </c>
      <c r="J6097" s="280">
        <v>8</v>
      </c>
      <c r="K6097" s="280">
        <v>7</v>
      </c>
      <c r="L6097" s="280">
        <v>1</v>
      </c>
      <c r="M6097" s="117">
        <v>806980.52</v>
      </c>
      <c r="N6097" s="117">
        <v>351665.09</v>
      </c>
      <c r="O6097" s="117">
        <v>455315.43</v>
      </c>
      <c r="P6097" s="461">
        <v>0.56422109173093793</v>
      </c>
      <c r="Q6097" s="117" t="s">
        <v>19815</v>
      </c>
      <c r="R6097" s="117" t="s">
        <v>2408</v>
      </c>
      <c r="S6097" s="117" t="s">
        <v>24150</v>
      </c>
      <c r="T6097" s="274">
        <v>42684.257866979162</v>
      </c>
      <c r="U6097" s="117"/>
      <c r="V6097" s="274">
        <v>42697</v>
      </c>
      <c r="W6097" s="274">
        <v>42697</v>
      </c>
      <c r="X6097" s="117" t="s">
        <v>24151</v>
      </c>
      <c r="Y6097" s="117">
        <v>351665.09</v>
      </c>
      <c r="Z6097" s="117" t="s">
        <v>19815</v>
      </c>
      <c r="AA6097" s="117" t="s">
        <v>2408</v>
      </c>
    </row>
    <row r="6098" spans="1:27" ht="90">
      <c r="A6098" s="475" t="s">
        <v>31819</v>
      </c>
      <c r="B6098" s="311" t="s">
        <v>23488</v>
      </c>
      <c r="C6098" s="45" t="s">
        <v>23489</v>
      </c>
      <c r="D6098" s="45" t="s">
        <v>261</v>
      </c>
      <c r="E6098" s="45" t="s">
        <v>15237</v>
      </c>
      <c r="F6098" s="274">
        <v>42657</v>
      </c>
      <c r="G6098" s="274">
        <v>42668</v>
      </c>
      <c r="H6098" s="45" t="s">
        <v>24152</v>
      </c>
      <c r="I6098" s="45" t="s">
        <v>24153</v>
      </c>
      <c r="J6098" s="280">
        <v>4</v>
      </c>
      <c r="K6098" s="280">
        <v>4</v>
      </c>
      <c r="L6098" s="280">
        <v>0</v>
      </c>
      <c r="M6098" s="117">
        <v>667815.32999999996</v>
      </c>
      <c r="N6098" s="117">
        <v>464060.24</v>
      </c>
      <c r="O6098" s="117">
        <v>203755.08999999997</v>
      </c>
      <c r="P6098" s="461">
        <v>0.30510693727261395</v>
      </c>
      <c r="Q6098" s="117" t="s">
        <v>24154</v>
      </c>
      <c r="R6098" s="117" t="s">
        <v>18535</v>
      </c>
      <c r="S6098" s="117" t="s">
        <v>23990</v>
      </c>
      <c r="T6098" s="274">
        <v>42682.463777280092</v>
      </c>
      <c r="U6098" s="117"/>
      <c r="V6098" s="274">
        <v>42696</v>
      </c>
      <c r="W6098" s="274">
        <v>42697</v>
      </c>
      <c r="X6098" s="117" t="s">
        <v>24155</v>
      </c>
      <c r="Y6098" s="117">
        <v>464060.24</v>
      </c>
      <c r="Z6098" s="117" t="s">
        <v>24154</v>
      </c>
      <c r="AA6098" s="117" t="s">
        <v>18535</v>
      </c>
    </row>
    <row r="6099" spans="1:27" ht="56.25">
      <c r="A6099" s="475" t="s">
        <v>31820</v>
      </c>
      <c r="B6099" s="311" t="s">
        <v>23488</v>
      </c>
      <c r="C6099" s="45" t="s">
        <v>23489</v>
      </c>
      <c r="D6099" s="45" t="s">
        <v>272</v>
      </c>
      <c r="E6099" s="45" t="s">
        <v>23782</v>
      </c>
      <c r="F6099" s="274">
        <v>42657</v>
      </c>
      <c r="G6099" s="274">
        <v>42668</v>
      </c>
      <c r="H6099" s="45" t="s">
        <v>24156</v>
      </c>
      <c r="I6099" s="45" t="s">
        <v>13986</v>
      </c>
      <c r="J6099" s="280">
        <v>1</v>
      </c>
      <c r="K6099" s="280">
        <v>1</v>
      </c>
      <c r="L6099" s="280">
        <v>0</v>
      </c>
      <c r="M6099" s="117">
        <v>1000743.8</v>
      </c>
      <c r="N6099" s="117">
        <v>994948.3</v>
      </c>
      <c r="O6099" s="117">
        <v>5795.5</v>
      </c>
      <c r="P6099" s="461">
        <v>5.7911925110103101E-3</v>
      </c>
      <c r="Q6099" s="117" t="s">
        <v>13384</v>
      </c>
      <c r="R6099" s="117" t="s">
        <v>17347</v>
      </c>
      <c r="S6099" s="117" t="s">
        <v>23507</v>
      </c>
      <c r="T6099" s="274">
        <v>42676.436405057866</v>
      </c>
      <c r="U6099" s="117"/>
      <c r="V6099" s="274">
        <v>42688</v>
      </c>
      <c r="W6099" s="274">
        <v>42688</v>
      </c>
      <c r="X6099" s="117" t="s">
        <v>24157</v>
      </c>
      <c r="Y6099" s="117">
        <v>994948.3</v>
      </c>
      <c r="Z6099" s="117" t="s">
        <v>13384</v>
      </c>
      <c r="AA6099" s="117" t="s">
        <v>17347</v>
      </c>
    </row>
    <row r="6100" spans="1:27" ht="101.25">
      <c r="A6100" s="475" t="s">
        <v>31821</v>
      </c>
      <c r="B6100" s="311" t="s">
        <v>23488</v>
      </c>
      <c r="C6100" s="45" t="s">
        <v>23489</v>
      </c>
      <c r="D6100" s="45" t="s">
        <v>261</v>
      </c>
      <c r="E6100" s="45" t="s">
        <v>24158</v>
      </c>
      <c r="F6100" s="274">
        <v>42657</v>
      </c>
      <c r="G6100" s="274">
        <v>42668</v>
      </c>
      <c r="H6100" s="45" t="s">
        <v>24159</v>
      </c>
      <c r="I6100" s="45" t="s">
        <v>13372</v>
      </c>
      <c r="J6100" s="280">
        <v>4</v>
      </c>
      <c r="K6100" s="280">
        <v>3</v>
      </c>
      <c r="L6100" s="280">
        <v>1</v>
      </c>
      <c r="M6100" s="117">
        <v>1147052.73</v>
      </c>
      <c r="N6100" s="117">
        <v>1135577.5</v>
      </c>
      <c r="O6100" s="117">
        <v>11475.229999999981</v>
      </c>
      <c r="P6100" s="461">
        <v>1.0004099811523033E-2</v>
      </c>
      <c r="Q6100" s="117" t="s">
        <v>24160</v>
      </c>
      <c r="R6100" s="117" t="s">
        <v>24161</v>
      </c>
      <c r="S6100" s="117" t="s">
        <v>24162</v>
      </c>
      <c r="T6100" s="274">
        <v>42683.45130980324</v>
      </c>
      <c r="U6100" s="117"/>
      <c r="V6100" s="274">
        <v>42695</v>
      </c>
      <c r="W6100" s="274">
        <v>42697</v>
      </c>
      <c r="X6100" s="117" t="s">
        <v>24163</v>
      </c>
      <c r="Y6100" s="117">
        <v>1135577.5</v>
      </c>
      <c r="Z6100" s="117" t="s">
        <v>24160</v>
      </c>
      <c r="AA6100" s="117" t="s">
        <v>24161</v>
      </c>
    </row>
    <row r="6101" spans="1:27" ht="78.75">
      <c r="A6101" s="475" t="s">
        <v>31822</v>
      </c>
      <c r="B6101" s="311" t="s">
        <v>23488</v>
      </c>
      <c r="C6101" s="45" t="s">
        <v>23489</v>
      </c>
      <c r="D6101" s="45" t="s">
        <v>261</v>
      </c>
      <c r="E6101" s="45" t="s">
        <v>24164</v>
      </c>
      <c r="F6101" s="274">
        <v>42663</v>
      </c>
      <c r="G6101" s="274">
        <v>42674</v>
      </c>
      <c r="H6101" s="45" t="s">
        <v>24165</v>
      </c>
      <c r="I6101" s="45" t="s">
        <v>14703</v>
      </c>
      <c r="J6101" s="280">
        <v>2</v>
      </c>
      <c r="K6101" s="280">
        <v>2</v>
      </c>
      <c r="L6101" s="280">
        <v>0</v>
      </c>
      <c r="M6101" s="117">
        <v>79989.8</v>
      </c>
      <c r="N6101" s="117">
        <v>63200.05</v>
      </c>
      <c r="O6101" s="117">
        <v>16789.75</v>
      </c>
      <c r="P6101" s="461">
        <v>0.20989863707622722</v>
      </c>
      <c r="Q6101" s="117" t="s">
        <v>24166</v>
      </c>
      <c r="R6101" s="117" t="s">
        <v>24167</v>
      </c>
      <c r="S6101" s="117" t="s">
        <v>24168</v>
      </c>
      <c r="T6101" s="274">
        <v>42691.674765011572</v>
      </c>
      <c r="U6101" s="117"/>
      <c r="V6101" s="274">
        <v>42705</v>
      </c>
      <c r="W6101" s="274">
        <v>42706</v>
      </c>
      <c r="X6101" s="117" t="s">
        <v>24169</v>
      </c>
      <c r="Y6101" s="117">
        <v>63200.05</v>
      </c>
      <c r="Z6101" s="117" t="s">
        <v>24166</v>
      </c>
      <c r="AA6101" s="117" t="s">
        <v>24167</v>
      </c>
    </row>
    <row r="6102" spans="1:27" ht="67.5">
      <c r="A6102" s="475" t="s">
        <v>31823</v>
      </c>
      <c r="B6102" s="311" t="s">
        <v>23488</v>
      </c>
      <c r="C6102" s="45" t="s">
        <v>23489</v>
      </c>
      <c r="D6102" s="45" t="s">
        <v>261</v>
      </c>
      <c r="E6102" s="45" t="s">
        <v>17019</v>
      </c>
      <c r="F6102" s="274">
        <v>42663</v>
      </c>
      <c r="G6102" s="274">
        <v>42674</v>
      </c>
      <c r="H6102" s="45" t="s">
        <v>24170</v>
      </c>
      <c r="I6102" s="45" t="s">
        <v>2276</v>
      </c>
      <c r="J6102" s="280">
        <v>5</v>
      </c>
      <c r="K6102" s="280">
        <v>5</v>
      </c>
      <c r="L6102" s="280">
        <v>0</v>
      </c>
      <c r="M6102" s="117">
        <v>637677.27</v>
      </c>
      <c r="N6102" s="117">
        <v>123035.35</v>
      </c>
      <c r="O6102" s="117">
        <v>514641.92000000004</v>
      </c>
      <c r="P6102" s="461">
        <v>0.80705702431576398</v>
      </c>
      <c r="Q6102" s="117" t="s">
        <v>8863</v>
      </c>
      <c r="R6102" s="117" t="s">
        <v>3013</v>
      </c>
      <c r="S6102" s="117" t="s">
        <v>10905</v>
      </c>
      <c r="T6102" s="274">
        <v>42688.633748611108</v>
      </c>
      <c r="U6102" s="117"/>
      <c r="V6102" s="274">
        <v>42702</v>
      </c>
      <c r="W6102" s="274">
        <v>42703</v>
      </c>
      <c r="X6102" s="117" t="s">
        <v>24171</v>
      </c>
      <c r="Y6102" s="117">
        <v>123035.35</v>
      </c>
      <c r="Z6102" s="117" t="s">
        <v>8863</v>
      </c>
      <c r="AA6102" s="117" t="s">
        <v>3013</v>
      </c>
    </row>
    <row r="6103" spans="1:27" ht="90">
      <c r="A6103" s="475" t="s">
        <v>31824</v>
      </c>
      <c r="B6103" s="311" t="s">
        <v>23488</v>
      </c>
      <c r="C6103" s="45" t="s">
        <v>23489</v>
      </c>
      <c r="D6103" s="45" t="s">
        <v>261</v>
      </c>
      <c r="E6103" s="45" t="s">
        <v>24172</v>
      </c>
      <c r="F6103" s="274">
        <v>42663</v>
      </c>
      <c r="G6103" s="274">
        <v>42674</v>
      </c>
      <c r="H6103" s="45" t="s">
        <v>24173</v>
      </c>
      <c r="I6103" s="45" t="s">
        <v>13700</v>
      </c>
      <c r="J6103" s="280">
        <v>2</v>
      </c>
      <c r="K6103" s="280">
        <v>2</v>
      </c>
      <c r="L6103" s="280">
        <v>0</v>
      </c>
      <c r="M6103" s="117">
        <v>371705.35</v>
      </c>
      <c r="N6103" s="117">
        <v>365780</v>
      </c>
      <c r="O6103" s="117">
        <v>5925.3499999999767</v>
      </c>
      <c r="P6103" s="461">
        <v>1.5940986590588426E-2</v>
      </c>
      <c r="Q6103" s="117" t="s">
        <v>24174</v>
      </c>
      <c r="R6103" s="117" t="s">
        <v>23665</v>
      </c>
      <c r="S6103" s="117" t="s">
        <v>24175</v>
      </c>
      <c r="T6103" s="274">
        <v>42688.333758067129</v>
      </c>
      <c r="U6103" s="117"/>
      <c r="V6103" s="274">
        <v>42699</v>
      </c>
      <c r="W6103" s="274">
        <v>42699</v>
      </c>
      <c r="X6103" s="117" t="s">
        <v>24176</v>
      </c>
      <c r="Y6103" s="117">
        <v>365780</v>
      </c>
      <c r="Z6103" s="117" t="s">
        <v>24174</v>
      </c>
      <c r="AA6103" s="117" t="s">
        <v>23665</v>
      </c>
    </row>
    <row r="6104" spans="1:27" ht="78.75">
      <c r="A6104" s="475" t="s">
        <v>31825</v>
      </c>
      <c r="B6104" s="311" t="s">
        <v>23488</v>
      </c>
      <c r="C6104" s="45" t="s">
        <v>23489</v>
      </c>
      <c r="D6104" s="45" t="s">
        <v>261</v>
      </c>
      <c r="E6104" s="45" t="s">
        <v>24177</v>
      </c>
      <c r="F6104" s="274">
        <v>42664</v>
      </c>
      <c r="G6104" s="274">
        <v>42675</v>
      </c>
      <c r="H6104" s="45" t="s">
        <v>24178</v>
      </c>
      <c r="I6104" s="45" t="s">
        <v>13600</v>
      </c>
      <c r="J6104" s="280">
        <v>2</v>
      </c>
      <c r="K6104" s="280">
        <v>2</v>
      </c>
      <c r="L6104" s="280">
        <v>0</v>
      </c>
      <c r="M6104" s="117">
        <v>276914.5</v>
      </c>
      <c r="N6104" s="117">
        <v>275528</v>
      </c>
      <c r="O6104" s="117">
        <v>1386.5</v>
      </c>
      <c r="P6104" s="461">
        <v>5.0069606322529154E-3</v>
      </c>
      <c r="Q6104" s="117" t="s">
        <v>24179</v>
      </c>
      <c r="R6104" s="117" t="s">
        <v>2987</v>
      </c>
      <c r="S6104" s="117" t="s">
        <v>13226</v>
      </c>
      <c r="T6104" s="274">
        <v>42689.228315972221</v>
      </c>
      <c r="U6104" s="117"/>
      <c r="V6104" s="274">
        <v>42702</v>
      </c>
      <c r="W6104" s="274">
        <v>42702</v>
      </c>
      <c r="X6104" s="117" t="s">
        <v>24180</v>
      </c>
      <c r="Y6104" s="117">
        <v>275528</v>
      </c>
      <c r="Z6104" s="117" t="s">
        <v>24179</v>
      </c>
      <c r="AA6104" s="117" t="s">
        <v>2987</v>
      </c>
    </row>
    <row r="6105" spans="1:27" ht="56.25">
      <c r="A6105" s="475" t="s">
        <v>31826</v>
      </c>
      <c r="B6105" s="311" t="s">
        <v>23488</v>
      </c>
      <c r="C6105" s="45" t="s">
        <v>23489</v>
      </c>
      <c r="D6105" s="45" t="s">
        <v>261</v>
      </c>
      <c r="E6105" s="45" t="s">
        <v>23490</v>
      </c>
      <c r="F6105" s="274">
        <v>42664</v>
      </c>
      <c r="G6105" s="274">
        <v>42675</v>
      </c>
      <c r="H6105" s="45" t="s">
        <v>24181</v>
      </c>
      <c r="I6105" s="45" t="s">
        <v>13431</v>
      </c>
      <c r="J6105" s="280">
        <v>3</v>
      </c>
      <c r="K6105" s="280">
        <v>3</v>
      </c>
      <c r="L6105" s="280">
        <v>0</v>
      </c>
      <c r="M6105" s="117">
        <v>581558</v>
      </c>
      <c r="N6105" s="117">
        <v>485598.1</v>
      </c>
      <c r="O6105" s="117">
        <v>95959.900000000023</v>
      </c>
      <c r="P6105" s="461">
        <v>0.16500486623862112</v>
      </c>
      <c r="Q6105" s="117" t="s">
        <v>13623</v>
      </c>
      <c r="R6105" s="117" t="s">
        <v>18535</v>
      </c>
      <c r="S6105" s="117" t="s">
        <v>23990</v>
      </c>
      <c r="T6105" s="274">
        <v>42688.492765509254</v>
      </c>
      <c r="U6105" s="117"/>
      <c r="V6105" s="274">
        <v>42704</v>
      </c>
      <c r="W6105" s="274">
        <v>42704</v>
      </c>
      <c r="X6105" s="117" t="s">
        <v>24182</v>
      </c>
      <c r="Y6105" s="117">
        <v>485598.1</v>
      </c>
      <c r="Z6105" s="117" t="s">
        <v>13623</v>
      </c>
      <c r="AA6105" s="117" t="s">
        <v>18535</v>
      </c>
    </row>
    <row r="6106" spans="1:27" ht="67.5">
      <c r="A6106" s="475" t="s">
        <v>31827</v>
      </c>
      <c r="B6106" s="311" t="s">
        <v>23488</v>
      </c>
      <c r="C6106" s="45" t="s">
        <v>23489</v>
      </c>
      <c r="D6106" s="45" t="s">
        <v>261</v>
      </c>
      <c r="E6106" s="45" t="s">
        <v>23846</v>
      </c>
      <c r="F6106" s="274">
        <v>42664</v>
      </c>
      <c r="G6106" s="274">
        <v>42676</v>
      </c>
      <c r="H6106" s="45" t="s">
        <v>24183</v>
      </c>
      <c r="I6106" s="45" t="s">
        <v>14280</v>
      </c>
      <c r="J6106" s="280">
        <v>3</v>
      </c>
      <c r="K6106" s="280">
        <v>2</v>
      </c>
      <c r="L6106" s="280">
        <v>1</v>
      </c>
      <c r="M6106" s="117">
        <v>535402.5</v>
      </c>
      <c r="N6106" s="117">
        <v>519338</v>
      </c>
      <c r="O6106" s="117">
        <v>16064.5</v>
      </c>
      <c r="P6106" s="461">
        <v>3.000452930272085E-2</v>
      </c>
      <c r="Q6106" s="117" t="s">
        <v>24184</v>
      </c>
      <c r="R6106" s="117" t="s">
        <v>16878</v>
      </c>
      <c r="S6106" s="117" t="s">
        <v>24185</v>
      </c>
      <c r="T6106" s="274">
        <v>42696.238737962958</v>
      </c>
      <c r="U6106" s="117"/>
      <c r="V6106" s="274">
        <v>42709</v>
      </c>
      <c r="W6106" s="274">
        <v>42709</v>
      </c>
      <c r="X6106" s="117" t="s">
        <v>24186</v>
      </c>
      <c r="Y6106" s="117">
        <v>519338</v>
      </c>
      <c r="Z6106" s="117" t="s">
        <v>24184</v>
      </c>
      <c r="AA6106" s="117" t="s">
        <v>16878</v>
      </c>
    </row>
    <row r="6107" spans="1:27" ht="56.25">
      <c r="A6107" s="475" t="s">
        <v>31828</v>
      </c>
      <c r="B6107" s="311" t="s">
        <v>23488</v>
      </c>
      <c r="C6107" s="45" t="s">
        <v>23489</v>
      </c>
      <c r="D6107" s="45" t="s">
        <v>272</v>
      </c>
      <c r="E6107" s="45" t="s">
        <v>24187</v>
      </c>
      <c r="F6107" s="274">
        <v>42664</v>
      </c>
      <c r="G6107" s="274">
        <v>42676</v>
      </c>
      <c r="H6107" s="45" t="s">
        <v>24188</v>
      </c>
      <c r="I6107" s="45" t="s">
        <v>19249</v>
      </c>
      <c r="J6107" s="280">
        <v>1</v>
      </c>
      <c r="K6107" s="280">
        <v>1</v>
      </c>
      <c r="L6107" s="280">
        <v>0</v>
      </c>
      <c r="M6107" s="117">
        <v>656512</v>
      </c>
      <c r="N6107" s="117">
        <v>656502</v>
      </c>
      <c r="O6107" s="117">
        <v>10</v>
      </c>
      <c r="P6107" s="461">
        <v>1.5232014037824137E-5</v>
      </c>
      <c r="Q6107" s="117" t="s">
        <v>24154</v>
      </c>
      <c r="R6107" s="117" t="s">
        <v>18535</v>
      </c>
      <c r="S6107" s="117" t="s">
        <v>23990</v>
      </c>
      <c r="T6107" s="274">
        <v>42684.31381994213</v>
      </c>
      <c r="U6107" s="117"/>
      <c r="V6107" s="274">
        <v>42696</v>
      </c>
      <c r="W6107" s="274">
        <v>42697</v>
      </c>
      <c r="X6107" s="117" t="s">
        <v>24189</v>
      </c>
      <c r="Y6107" s="117">
        <v>656502</v>
      </c>
      <c r="Z6107" s="117" t="s">
        <v>24154</v>
      </c>
      <c r="AA6107" s="117" t="s">
        <v>18535</v>
      </c>
    </row>
    <row r="6108" spans="1:27" ht="101.25">
      <c r="A6108" s="475" t="s">
        <v>31829</v>
      </c>
      <c r="B6108" s="311" t="s">
        <v>23488</v>
      </c>
      <c r="C6108" s="45" t="s">
        <v>23489</v>
      </c>
      <c r="D6108" s="45" t="s">
        <v>261</v>
      </c>
      <c r="E6108" s="45" t="s">
        <v>15375</v>
      </c>
      <c r="F6108" s="274">
        <v>42664</v>
      </c>
      <c r="G6108" s="274">
        <v>42676</v>
      </c>
      <c r="H6108" s="45" t="s">
        <v>24190</v>
      </c>
      <c r="I6108" s="45" t="s">
        <v>24191</v>
      </c>
      <c r="J6108" s="280">
        <v>4</v>
      </c>
      <c r="K6108" s="280">
        <v>4</v>
      </c>
      <c r="L6108" s="280">
        <v>0</v>
      </c>
      <c r="M6108" s="117">
        <v>1502478.9</v>
      </c>
      <c r="N6108" s="117">
        <v>1156908.5</v>
      </c>
      <c r="O6108" s="117">
        <v>345570.39999999991</v>
      </c>
      <c r="P6108" s="461">
        <v>0.23000016838838797</v>
      </c>
      <c r="Q6108" s="117" t="s">
        <v>24192</v>
      </c>
      <c r="R6108" s="117" t="s">
        <v>24193</v>
      </c>
      <c r="S6108" s="117" t="s">
        <v>24194</v>
      </c>
      <c r="T6108" s="274">
        <v>42691.67428417824</v>
      </c>
      <c r="U6108" s="117"/>
      <c r="V6108" s="274">
        <v>42702</v>
      </c>
      <c r="W6108" s="274">
        <v>42703</v>
      </c>
      <c r="X6108" s="117" t="s">
        <v>24195</v>
      </c>
      <c r="Y6108" s="117">
        <v>1156908.5</v>
      </c>
      <c r="Z6108" s="117" t="s">
        <v>24192</v>
      </c>
      <c r="AA6108" s="117" t="s">
        <v>24193</v>
      </c>
    </row>
    <row r="6109" spans="1:27" ht="67.5">
      <c r="A6109" s="475" t="s">
        <v>31830</v>
      </c>
      <c r="B6109" s="311" t="s">
        <v>23488</v>
      </c>
      <c r="C6109" s="45" t="s">
        <v>23489</v>
      </c>
      <c r="D6109" s="45" t="s">
        <v>261</v>
      </c>
      <c r="E6109" s="45" t="s">
        <v>24196</v>
      </c>
      <c r="F6109" s="274">
        <v>42667</v>
      </c>
      <c r="G6109" s="274">
        <v>42681</v>
      </c>
      <c r="H6109" s="45" t="s">
        <v>24197</v>
      </c>
      <c r="I6109" s="45" t="s">
        <v>13851</v>
      </c>
      <c r="J6109" s="280">
        <v>7</v>
      </c>
      <c r="K6109" s="280">
        <v>7</v>
      </c>
      <c r="L6109" s="280">
        <v>0</v>
      </c>
      <c r="M6109" s="117">
        <v>612168</v>
      </c>
      <c r="N6109" s="117">
        <v>286654.59999999998</v>
      </c>
      <c r="O6109" s="117">
        <v>325513.40000000002</v>
      </c>
      <c r="P6109" s="461">
        <v>0.53173867304400102</v>
      </c>
      <c r="Q6109" s="117" t="s">
        <v>24198</v>
      </c>
      <c r="R6109" s="117" t="s">
        <v>24199</v>
      </c>
      <c r="S6109" s="117" t="s">
        <v>24200</v>
      </c>
      <c r="T6109" s="274">
        <v>42696.406093865742</v>
      </c>
      <c r="U6109" s="117"/>
      <c r="V6109" s="274">
        <v>42709</v>
      </c>
      <c r="W6109" s="274">
        <v>42709</v>
      </c>
      <c r="X6109" s="117" t="s">
        <v>24201</v>
      </c>
      <c r="Y6109" s="117">
        <v>286654.59999999998</v>
      </c>
      <c r="Z6109" s="117" t="s">
        <v>24198</v>
      </c>
      <c r="AA6109" s="117" t="s">
        <v>24199</v>
      </c>
    </row>
    <row r="6110" spans="1:27" ht="90">
      <c r="A6110" s="475" t="s">
        <v>31831</v>
      </c>
      <c r="B6110" s="311" t="s">
        <v>23488</v>
      </c>
      <c r="C6110" s="45" t="s">
        <v>23489</v>
      </c>
      <c r="D6110" s="45" t="s">
        <v>272</v>
      </c>
      <c r="E6110" s="45" t="s">
        <v>24202</v>
      </c>
      <c r="F6110" s="274">
        <v>42667</v>
      </c>
      <c r="G6110" s="274">
        <v>42681</v>
      </c>
      <c r="H6110" s="45" t="s">
        <v>24203</v>
      </c>
      <c r="I6110" s="45" t="s">
        <v>24204</v>
      </c>
      <c r="J6110" s="280">
        <v>1</v>
      </c>
      <c r="K6110" s="280">
        <v>1</v>
      </c>
      <c r="L6110" s="280">
        <v>0</v>
      </c>
      <c r="M6110" s="117">
        <v>406963.76</v>
      </c>
      <c r="N6110" s="117">
        <v>402894.12</v>
      </c>
      <c r="O6110" s="117">
        <v>4069.640000000014</v>
      </c>
      <c r="P6110" s="461">
        <v>1.000000589733104E-2</v>
      </c>
      <c r="Q6110" s="117" t="s">
        <v>24205</v>
      </c>
      <c r="R6110" s="117" t="s">
        <v>23732</v>
      </c>
      <c r="S6110" s="117" t="s">
        <v>24206</v>
      </c>
      <c r="T6110" s="274">
        <v>42689.256215474532</v>
      </c>
      <c r="U6110" s="117"/>
      <c r="V6110" s="274">
        <v>42702</v>
      </c>
      <c r="W6110" s="274">
        <v>42702</v>
      </c>
      <c r="X6110" s="117" t="s">
        <v>24207</v>
      </c>
      <c r="Y6110" s="117">
        <v>402894.12</v>
      </c>
      <c r="Z6110" s="117" t="s">
        <v>24205</v>
      </c>
      <c r="AA6110" s="117" t="s">
        <v>23732</v>
      </c>
    </row>
    <row r="6111" spans="1:27" ht="90">
      <c r="A6111" s="475" t="s">
        <v>31832</v>
      </c>
      <c r="B6111" s="311" t="s">
        <v>23488</v>
      </c>
      <c r="C6111" s="45" t="s">
        <v>23489</v>
      </c>
      <c r="D6111" s="45" t="s">
        <v>272</v>
      </c>
      <c r="E6111" s="45" t="s">
        <v>24208</v>
      </c>
      <c r="F6111" s="274">
        <v>42669</v>
      </c>
      <c r="G6111" s="274">
        <v>42681</v>
      </c>
      <c r="H6111" s="45" t="s">
        <v>24209</v>
      </c>
      <c r="I6111" s="45" t="s">
        <v>24210</v>
      </c>
      <c r="J6111" s="280">
        <v>1</v>
      </c>
      <c r="K6111" s="280">
        <v>1</v>
      </c>
      <c r="L6111" s="280">
        <v>0</v>
      </c>
      <c r="M6111" s="117">
        <v>10302967.390000001</v>
      </c>
      <c r="N6111" s="117">
        <v>10302967.390000001</v>
      </c>
      <c r="O6111" s="117">
        <v>0</v>
      </c>
      <c r="P6111" s="461">
        <v>0</v>
      </c>
      <c r="Q6111" s="117" t="s">
        <v>24211</v>
      </c>
      <c r="R6111" s="117" t="s">
        <v>24212</v>
      </c>
      <c r="S6111" s="117" t="s">
        <v>24213</v>
      </c>
      <c r="T6111" s="274">
        <v>42699.52581929398</v>
      </c>
      <c r="U6111" s="117"/>
      <c r="V6111" s="274">
        <v>42710</v>
      </c>
      <c r="W6111" s="274">
        <v>42713</v>
      </c>
      <c r="X6111" s="117" t="s">
        <v>24214</v>
      </c>
      <c r="Y6111" s="117">
        <v>10302967.390000001</v>
      </c>
      <c r="Z6111" s="117" t="s">
        <v>24211</v>
      </c>
      <c r="AA6111" s="117" t="s">
        <v>24212</v>
      </c>
    </row>
    <row r="6112" spans="1:27" ht="56.25">
      <c r="A6112" s="475" t="s">
        <v>31833</v>
      </c>
      <c r="B6112" s="311" t="s">
        <v>23488</v>
      </c>
      <c r="C6112" s="45" t="s">
        <v>23489</v>
      </c>
      <c r="D6112" s="45" t="s">
        <v>6196</v>
      </c>
      <c r="E6112" s="45" t="s">
        <v>24215</v>
      </c>
      <c r="F6112" s="274">
        <v>42668</v>
      </c>
      <c r="G6112" s="274">
        <v>42681</v>
      </c>
      <c r="H6112" s="45" t="s">
        <v>24216</v>
      </c>
      <c r="I6112" s="45" t="s">
        <v>7679</v>
      </c>
      <c r="J6112" s="280">
        <v>4</v>
      </c>
      <c r="K6112" s="280">
        <v>4</v>
      </c>
      <c r="L6112" s="280">
        <v>0</v>
      </c>
      <c r="M6112" s="117">
        <v>2839000</v>
      </c>
      <c r="N6112" s="117">
        <v>2601000</v>
      </c>
      <c r="O6112" s="117">
        <v>238000</v>
      </c>
      <c r="P6112" s="461">
        <v>8.3832335329341312E-2</v>
      </c>
      <c r="Q6112" s="117" t="s">
        <v>24217</v>
      </c>
      <c r="R6112" s="117" t="s">
        <v>2378</v>
      </c>
      <c r="S6112" s="117" t="s">
        <v>24218</v>
      </c>
      <c r="T6112" s="274">
        <v>42705</v>
      </c>
      <c r="U6112" s="117"/>
      <c r="V6112" s="274">
        <v>42718</v>
      </c>
      <c r="W6112" s="274">
        <v>42718</v>
      </c>
      <c r="X6112" s="117" t="s">
        <v>24219</v>
      </c>
      <c r="Y6112" s="117">
        <v>2601000</v>
      </c>
      <c r="Z6112" s="117" t="s">
        <v>24217</v>
      </c>
      <c r="AA6112" s="117" t="s">
        <v>2378</v>
      </c>
    </row>
    <row r="6113" spans="1:27" ht="67.5">
      <c r="A6113" s="475" t="s">
        <v>31834</v>
      </c>
      <c r="B6113" s="311" t="s">
        <v>23488</v>
      </c>
      <c r="C6113" s="45" t="s">
        <v>23489</v>
      </c>
      <c r="D6113" s="45" t="s">
        <v>272</v>
      </c>
      <c r="E6113" s="45" t="s">
        <v>23963</v>
      </c>
      <c r="F6113" s="274">
        <v>42670</v>
      </c>
      <c r="G6113" s="274">
        <v>42682</v>
      </c>
      <c r="H6113" s="45" t="s">
        <v>24220</v>
      </c>
      <c r="I6113" s="45" t="s">
        <v>13333</v>
      </c>
      <c r="J6113" s="280">
        <v>1</v>
      </c>
      <c r="K6113" s="280">
        <v>1</v>
      </c>
      <c r="L6113" s="280">
        <v>0</v>
      </c>
      <c r="M6113" s="117">
        <v>293957.90000000002</v>
      </c>
      <c r="N6113" s="117">
        <v>289962.2</v>
      </c>
      <c r="O6113" s="117">
        <v>3995.7000000000116</v>
      </c>
      <c r="P6113" s="461">
        <v>1.3592762773172659E-2</v>
      </c>
      <c r="Q6113" s="117" t="s">
        <v>13384</v>
      </c>
      <c r="R6113" s="117" t="s">
        <v>17347</v>
      </c>
      <c r="S6113" s="117" t="s">
        <v>13231</v>
      </c>
      <c r="T6113" s="274">
        <v>42691.675185300926</v>
      </c>
      <c r="U6113" s="117"/>
      <c r="V6113" s="274">
        <v>42702</v>
      </c>
      <c r="W6113" s="274">
        <v>42702</v>
      </c>
      <c r="X6113" s="117" t="s">
        <v>24221</v>
      </c>
      <c r="Y6113" s="117">
        <v>289962.2</v>
      </c>
      <c r="Z6113" s="117" t="s">
        <v>13384</v>
      </c>
      <c r="AA6113" s="117" t="s">
        <v>17347</v>
      </c>
    </row>
    <row r="6114" spans="1:27" ht="112.5">
      <c r="A6114" s="475" t="s">
        <v>31835</v>
      </c>
      <c r="B6114" s="311" t="s">
        <v>23488</v>
      </c>
      <c r="C6114" s="45" t="s">
        <v>23489</v>
      </c>
      <c r="D6114" s="45" t="s">
        <v>261</v>
      </c>
      <c r="E6114" s="45" t="s">
        <v>23910</v>
      </c>
      <c r="F6114" s="274">
        <v>42671</v>
      </c>
      <c r="G6114" s="274">
        <v>42682</v>
      </c>
      <c r="H6114" s="45" t="s">
        <v>24222</v>
      </c>
      <c r="I6114" s="45" t="s">
        <v>24223</v>
      </c>
      <c r="J6114" s="280">
        <v>7</v>
      </c>
      <c r="K6114" s="280">
        <v>7</v>
      </c>
      <c r="L6114" s="280">
        <v>0</v>
      </c>
      <c r="M6114" s="117">
        <v>38668700</v>
      </c>
      <c r="N6114" s="117">
        <v>16820884.5</v>
      </c>
      <c r="O6114" s="117">
        <v>21847815.5</v>
      </c>
      <c r="P6114" s="461">
        <v>0.56499999999999995</v>
      </c>
      <c r="Q6114" s="117" t="s">
        <v>6831</v>
      </c>
      <c r="R6114" s="117" t="s">
        <v>1316</v>
      </c>
      <c r="S6114" s="117" t="s">
        <v>1566</v>
      </c>
      <c r="T6114" s="274">
        <v>42718.503424571754</v>
      </c>
      <c r="U6114" s="117"/>
      <c r="V6114" s="274">
        <v>42702</v>
      </c>
      <c r="W6114" s="274">
        <v>42702</v>
      </c>
      <c r="X6114" s="45" t="s">
        <v>24224</v>
      </c>
      <c r="Y6114" s="117">
        <v>16820884.5</v>
      </c>
      <c r="Z6114" s="117" t="s">
        <v>6831</v>
      </c>
      <c r="AA6114" s="117" t="s">
        <v>1316</v>
      </c>
    </row>
    <row r="6115" spans="1:27" ht="78.75">
      <c r="A6115" s="475" t="s">
        <v>31836</v>
      </c>
      <c r="B6115" s="311" t="s">
        <v>23488</v>
      </c>
      <c r="C6115" s="45" t="s">
        <v>23489</v>
      </c>
      <c r="D6115" s="45" t="s">
        <v>272</v>
      </c>
      <c r="E6115" s="45" t="s">
        <v>24225</v>
      </c>
      <c r="F6115" s="274">
        <v>42670</v>
      </c>
      <c r="G6115" s="274">
        <v>42682</v>
      </c>
      <c r="H6115" s="45" t="s">
        <v>24226</v>
      </c>
      <c r="I6115" s="45" t="s">
        <v>19908</v>
      </c>
      <c r="J6115" s="280">
        <v>1</v>
      </c>
      <c r="K6115" s="280">
        <v>1</v>
      </c>
      <c r="L6115" s="280">
        <v>0</v>
      </c>
      <c r="M6115" s="117">
        <v>1493569.74</v>
      </c>
      <c r="N6115" s="117">
        <v>1490776.8</v>
      </c>
      <c r="O6115" s="117">
        <v>2792.9399999999441</v>
      </c>
      <c r="P6115" s="461">
        <v>1.8699762891553656E-3</v>
      </c>
      <c r="Q6115" s="117" t="s">
        <v>13711</v>
      </c>
      <c r="R6115" s="117" t="s">
        <v>17204</v>
      </c>
      <c r="S6115" s="117" t="s">
        <v>3269</v>
      </c>
      <c r="T6115" s="274">
        <v>42692.51587708333</v>
      </c>
      <c r="U6115" s="117"/>
      <c r="V6115" s="274">
        <v>42703</v>
      </c>
      <c r="W6115" s="274">
        <v>42703</v>
      </c>
      <c r="X6115" s="117" t="s">
        <v>24227</v>
      </c>
      <c r="Y6115" s="117">
        <v>1490776.8</v>
      </c>
      <c r="Z6115" s="117" t="s">
        <v>13711</v>
      </c>
      <c r="AA6115" s="117" t="s">
        <v>17204</v>
      </c>
    </row>
    <row r="6116" spans="1:27" ht="67.5">
      <c r="A6116" s="475" t="s">
        <v>31837</v>
      </c>
      <c r="B6116" s="311" t="s">
        <v>23488</v>
      </c>
      <c r="C6116" s="45" t="s">
        <v>23489</v>
      </c>
      <c r="D6116" s="45" t="s">
        <v>261</v>
      </c>
      <c r="E6116" s="45" t="s">
        <v>23996</v>
      </c>
      <c r="F6116" s="274">
        <v>42671</v>
      </c>
      <c r="G6116" s="274">
        <v>42683</v>
      </c>
      <c r="H6116" s="45" t="s">
        <v>24228</v>
      </c>
      <c r="I6116" s="45" t="s">
        <v>13333</v>
      </c>
      <c r="J6116" s="280">
        <v>2</v>
      </c>
      <c r="K6116" s="280">
        <v>2</v>
      </c>
      <c r="L6116" s="280">
        <v>0</v>
      </c>
      <c r="M6116" s="117">
        <v>213368</v>
      </c>
      <c r="N6116" s="117">
        <v>203663.16</v>
      </c>
      <c r="O6116" s="117">
        <v>9704.8399999999965</v>
      </c>
      <c r="P6116" s="461">
        <v>4.5484046342469331E-2</v>
      </c>
      <c r="Q6116" s="117" t="s">
        <v>13384</v>
      </c>
      <c r="R6116" s="117" t="s">
        <v>17347</v>
      </c>
      <c r="S6116" s="117" t="s">
        <v>13231</v>
      </c>
      <c r="T6116" s="274">
        <v>42698.353031481478</v>
      </c>
      <c r="U6116" s="117"/>
      <c r="V6116" s="274">
        <v>42709</v>
      </c>
      <c r="W6116" s="274">
        <v>42712</v>
      </c>
      <c r="X6116" s="117" t="s">
        <v>24229</v>
      </c>
      <c r="Y6116" s="117">
        <v>203663.16</v>
      </c>
      <c r="Z6116" s="117" t="s">
        <v>13384</v>
      </c>
      <c r="AA6116" s="117" t="s">
        <v>17347</v>
      </c>
    </row>
    <row r="6117" spans="1:27" ht="56.25">
      <c r="A6117" s="475" t="s">
        <v>31838</v>
      </c>
      <c r="B6117" s="311" t="s">
        <v>23488</v>
      </c>
      <c r="C6117" s="45" t="s">
        <v>23489</v>
      </c>
      <c r="D6117" s="45" t="s">
        <v>261</v>
      </c>
      <c r="E6117" s="45" t="s">
        <v>24230</v>
      </c>
      <c r="F6117" s="274">
        <v>42671</v>
      </c>
      <c r="G6117" s="274">
        <v>42683</v>
      </c>
      <c r="H6117" s="45" t="s">
        <v>24231</v>
      </c>
      <c r="I6117" s="45" t="s">
        <v>13445</v>
      </c>
      <c r="J6117" s="280">
        <v>6</v>
      </c>
      <c r="K6117" s="280">
        <v>4</v>
      </c>
      <c r="L6117" s="280">
        <v>2</v>
      </c>
      <c r="M6117" s="117">
        <v>1362540</v>
      </c>
      <c r="N6117" s="117">
        <v>1103300</v>
      </c>
      <c r="O6117" s="117">
        <v>259240</v>
      </c>
      <c r="P6117" s="461">
        <v>0.19026230422593099</v>
      </c>
      <c r="Q6117" s="117" t="s">
        <v>24232</v>
      </c>
      <c r="R6117" s="117" t="s">
        <v>2987</v>
      </c>
      <c r="S6117" s="117" t="s">
        <v>23497</v>
      </c>
      <c r="T6117" s="274">
        <v>42696.24954788194</v>
      </c>
      <c r="U6117" s="117"/>
      <c r="V6117" s="274">
        <v>42709</v>
      </c>
      <c r="W6117" s="274">
        <v>42709</v>
      </c>
      <c r="X6117" s="117" t="s">
        <v>24233</v>
      </c>
      <c r="Y6117" s="117">
        <v>1103300</v>
      </c>
      <c r="Z6117" s="117" t="s">
        <v>24232</v>
      </c>
      <c r="AA6117" s="117" t="s">
        <v>2987</v>
      </c>
    </row>
    <row r="6118" spans="1:27" ht="78.75">
      <c r="A6118" s="475" t="s">
        <v>31839</v>
      </c>
      <c r="B6118" s="311" t="s">
        <v>23488</v>
      </c>
      <c r="C6118" s="45" t="s">
        <v>23489</v>
      </c>
      <c r="D6118" s="45" t="s">
        <v>272</v>
      </c>
      <c r="E6118" s="45" t="s">
        <v>24234</v>
      </c>
      <c r="F6118" s="274">
        <v>42671</v>
      </c>
      <c r="G6118" s="274">
        <v>42683</v>
      </c>
      <c r="H6118" s="45" t="s">
        <v>24235</v>
      </c>
      <c r="I6118" s="45" t="s">
        <v>18322</v>
      </c>
      <c r="J6118" s="280">
        <v>1</v>
      </c>
      <c r="K6118" s="280">
        <v>1</v>
      </c>
      <c r="L6118" s="280">
        <v>0</v>
      </c>
      <c r="M6118" s="117">
        <v>42764</v>
      </c>
      <c r="N6118" s="117">
        <v>41980</v>
      </c>
      <c r="O6118" s="117">
        <v>784</v>
      </c>
      <c r="P6118" s="461">
        <v>1.8333177438967355E-2</v>
      </c>
      <c r="Q6118" s="117" t="s">
        <v>24063</v>
      </c>
      <c r="R6118" s="117" t="s">
        <v>17445</v>
      </c>
      <c r="S6118" s="117" t="s">
        <v>24064</v>
      </c>
      <c r="T6118" s="274">
        <v>42695.553412847221</v>
      </c>
      <c r="U6118" s="117"/>
      <c r="V6118" s="274">
        <v>42704</v>
      </c>
      <c r="W6118" s="274">
        <v>42704</v>
      </c>
      <c r="X6118" s="117" t="s">
        <v>24236</v>
      </c>
      <c r="Y6118" s="117">
        <v>41980</v>
      </c>
      <c r="Z6118" s="117" t="s">
        <v>24063</v>
      </c>
      <c r="AA6118" s="117" t="s">
        <v>17445</v>
      </c>
    </row>
    <row r="6119" spans="1:27" ht="67.5">
      <c r="A6119" s="475" t="s">
        <v>31840</v>
      </c>
      <c r="B6119" s="311" t="s">
        <v>23488</v>
      </c>
      <c r="C6119" s="45" t="s">
        <v>23489</v>
      </c>
      <c r="D6119" s="45" t="s">
        <v>261</v>
      </c>
      <c r="E6119" s="45" t="s">
        <v>23494</v>
      </c>
      <c r="F6119" s="274">
        <v>42671</v>
      </c>
      <c r="G6119" s="274">
        <v>42683</v>
      </c>
      <c r="H6119" s="45" t="s">
        <v>24237</v>
      </c>
      <c r="I6119" s="45" t="s">
        <v>24238</v>
      </c>
      <c r="J6119" s="280">
        <v>5</v>
      </c>
      <c r="K6119" s="280">
        <v>3</v>
      </c>
      <c r="L6119" s="280">
        <v>2</v>
      </c>
      <c r="M6119" s="117">
        <v>991191.35</v>
      </c>
      <c r="N6119" s="117">
        <v>519342.54</v>
      </c>
      <c r="O6119" s="117">
        <v>471848.81</v>
      </c>
      <c r="P6119" s="461">
        <v>0.47604209822856103</v>
      </c>
      <c r="Q6119" s="117" t="s">
        <v>24075</v>
      </c>
      <c r="R6119" s="117" t="s">
        <v>23743</v>
      </c>
      <c r="S6119" s="117" t="s">
        <v>24076</v>
      </c>
      <c r="T6119" s="274">
        <v>42698.331503622685</v>
      </c>
      <c r="U6119" s="117"/>
      <c r="V6119" s="274">
        <v>42709</v>
      </c>
      <c r="W6119" s="274">
        <v>42712</v>
      </c>
      <c r="X6119" s="117" t="s">
        <v>24239</v>
      </c>
      <c r="Y6119" s="117">
        <v>519342.54</v>
      </c>
      <c r="Z6119" s="117" t="s">
        <v>24075</v>
      </c>
      <c r="AA6119" s="117" t="s">
        <v>23743</v>
      </c>
    </row>
    <row r="6120" spans="1:27" ht="67.5">
      <c r="A6120" s="475" t="s">
        <v>31841</v>
      </c>
      <c r="B6120" s="311" t="s">
        <v>23488</v>
      </c>
      <c r="C6120" s="45" t="s">
        <v>23489</v>
      </c>
      <c r="D6120" s="45" t="s">
        <v>261</v>
      </c>
      <c r="E6120" s="45" t="s">
        <v>23757</v>
      </c>
      <c r="F6120" s="274">
        <v>42674</v>
      </c>
      <c r="G6120" s="274">
        <v>42685</v>
      </c>
      <c r="H6120" s="45" t="s">
        <v>24240</v>
      </c>
      <c r="I6120" s="45" t="s">
        <v>21407</v>
      </c>
      <c r="J6120" s="280">
        <v>2</v>
      </c>
      <c r="K6120" s="280">
        <v>2</v>
      </c>
      <c r="L6120" s="280">
        <v>0</v>
      </c>
      <c r="M6120" s="117">
        <v>5495700</v>
      </c>
      <c r="N6120" s="117">
        <v>5468221.5</v>
      </c>
      <c r="O6120" s="117">
        <v>27478.5</v>
      </c>
      <c r="P6120" s="461">
        <v>5.0000000000000001E-3</v>
      </c>
      <c r="Q6120" s="117" t="s">
        <v>13384</v>
      </c>
      <c r="R6120" s="117" t="s">
        <v>17347</v>
      </c>
      <c r="S6120" s="117" t="s">
        <v>13231</v>
      </c>
      <c r="T6120" s="274">
        <v>42705.522969479163</v>
      </c>
      <c r="U6120" s="117"/>
      <c r="V6120" s="274">
        <v>42716</v>
      </c>
      <c r="W6120" s="274">
        <v>42716</v>
      </c>
      <c r="X6120" s="117" t="s">
        <v>24241</v>
      </c>
      <c r="Y6120" s="117">
        <v>5468221.5</v>
      </c>
      <c r="Z6120" s="117" t="s">
        <v>13384</v>
      </c>
      <c r="AA6120" s="117" t="s">
        <v>17347</v>
      </c>
    </row>
    <row r="6121" spans="1:27" ht="101.25">
      <c r="A6121" s="475" t="s">
        <v>31842</v>
      </c>
      <c r="B6121" s="311" t="s">
        <v>23488</v>
      </c>
      <c r="C6121" s="45" t="s">
        <v>23489</v>
      </c>
      <c r="D6121" s="45" t="s">
        <v>261</v>
      </c>
      <c r="E6121" s="45" t="s">
        <v>24242</v>
      </c>
      <c r="F6121" s="274">
        <v>42671</v>
      </c>
      <c r="G6121" s="274">
        <v>42685</v>
      </c>
      <c r="H6121" s="45" t="s">
        <v>24243</v>
      </c>
      <c r="I6121" s="45" t="s">
        <v>24244</v>
      </c>
      <c r="J6121" s="280">
        <v>2</v>
      </c>
      <c r="K6121" s="280">
        <v>2</v>
      </c>
      <c r="L6121" s="280">
        <v>0</v>
      </c>
      <c r="M6121" s="117">
        <v>5429600</v>
      </c>
      <c r="N6121" s="117">
        <v>5265372</v>
      </c>
      <c r="O6121" s="117">
        <v>164228</v>
      </c>
      <c r="P6121" s="461">
        <v>3.0246795344040078E-2</v>
      </c>
      <c r="Q6121" s="117" t="s">
        <v>24245</v>
      </c>
      <c r="R6121" s="117" t="s">
        <v>17265</v>
      </c>
      <c r="S6121" s="117" t="s">
        <v>24246</v>
      </c>
      <c r="T6121" s="274">
        <v>42709.455222337958</v>
      </c>
      <c r="U6121" s="117"/>
      <c r="V6121" s="274">
        <v>42720</v>
      </c>
      <c r="W6121" s="274">
        <v>42723</v>
      </c>
      <c r="X6121" s="117" t="s">
        <v>24247</v>
      </c>
      <c r="Y6121" s="117">
        <v>5265372</v>
      </c>
      <c r="Z6121" s="117" t="s">
        <v>24245</v>
      </c>
      <c r="AA6121" s="117" t="s">
        <v>17265</v>
      </c>
    </row>
    <row r="6122" spans="1:27" ht="78.75">
      <c r="A6122" s="475" t="s">
        <v>31843</v>
      </c>
      <c r="B6122" s="311" t="s">
        <v>23488</v>
      </c>
      <c r="C6122" s="45" t="s">
        <v>23489</v>
      </c>
      <c r="D6122" s="45" t="s">
        <v>272</v>
      </c>
      <c r="E6122" s="45" t="s">
        <v>24248</v>
      </c>
      <c r="F6122" s="274">
        <v>42674</v>
      </c>
      <c r="G6122" s="274">
        <v>42685</v>
      </c>
      <c r="H6122" s="45" t="s">
        <v>24249</v>
      </c>
      <c r="I6122" s="45" t="s">
        <v>14433</v>
      </c>
      <c r="J6122" s="280">
        <v>1</v>
      </c>
      <c r="K6122" s="280">
        <v>1</v>
      </c>
      <c r="L6122" s="280">
        <v>0</v>
      </c>
      <c r="M6122" s="117">
        <v>230537</v>
      </c>
      <c r="N6122" s="117">
        <v>219010</v>
      </c>
      <c r="O6122" s="117">
        <v>11527</v>
      </c>
      <c r="P6122" s="461">
        <v>5.0000650654775589E-2</v>
      </c>
      <c r="Q6122" s="117" t="s">
        <v>24025</v>
      </c>
      <c r="R6122" s="117" t="s">
        <v>24026</v>
      </c>
      <c r="S6122" s="117" t="s">
        <v>24250</v>
      </c>
      <c r="T6122" s="274">
        <v>42697.511639039352</v>
      </c>
      <c r="U6122" s="117"/>
      <c r="V6122" s="274">
        <v>42709</v>
      </c>
      <c r="W6122" s="274">
        <v>42712</v>
      </c>
      <c r="X6122" s="117" t="s">
        <v>24251</v>
      </c>
      <c r="Y6122" s="117">
        <v>219010</v>
      </c>
      <c r="Z6122" s="117" t="s">
        <v>24025</v>
      </c>
      <c r="AA6122" s="117" t="s">
        <v>24026</v>
      </c>
    </row>
    <row r="6123" spans="1:27" ht="78.75">
      <c r="A6123" s="475" t="s">
        <v>31844</v>
      </c>
      <c r="B6123" s="311" t="s">
        <v>23488</v>
      </c>
      <c r="C6123" s="45" t="s">
        <v>23489</v>
      </c>
      <c r="D6123" s="45" t="s">
        <v>272</v>
      </c>
      <c r="E6123" s="45" t="s">
        <v>24029</v>
      </c>
      <c r="F6123" s="274">
        <v>42674</v>
      </c>
      <c r="G6123" s="274">
        <v>42685</v>
      </c>
      <c r="H6123" s="45" t="s">
        <v>24252</v>
      </c>
      <c r="I6123" s="45" t="s">
        <v>14433</v>
      </c>
      <c r="J6123" s="280">
        <v>1</v>
      </c>
      <c r="K6123" s="280">
        <v>1</v>
      </c>
      <c r="L6123" s="280">
        <v>0</v>
      </c>
      <c r="M6123" s="117">
        <v>4736757</v>
      </c>
      <c r="N6123" s="117">
        <v>4725735</v>
      </c>
      <c r="O6123" s="117">
        <v>11022</v>
      </c>
      <c r="P6123" s="461">
        <v>2.3269084734555733E-3</v>
      </c>
      <c r="Q6123" s="117" t="s">
        <v>24025</v>
      </c>
      <c r="R6123" s="117" t="s">
        <v>24026</v>
      </c>
      <c r="S6123" s="117" t="s">
        <v>24250</v>
      </c>
      <c r="T6123" s="274">
        <v>42706.253209525465</v>
      </c>
      <c r="U6123" s="117"/>
      <c r="V6123" s="274">
        <v>42717</v>
      </c>
      <c r="W6123" s="274">
        <v>42717</v>
      </c>
      <c r="X6123" s="117" t="s">
        <v>24253</v>
      </c>
      <c r="Y6123" s="117">
        <v>4725735</v>
      </c>
      <c r="Z6123" s="117" t="s">
        <v>24025</v>
      </c>
      <c r="AA6123" s="117" t="s">
        <v>24026</v>
      </c>
    </row>
    <row r="6124" spans="1:27" ht="78.75">
      <c r="A6124" s="475" t="s">
        <v>31845</v>
      </c>
      <c r="B6124" s="311" t="s">
        <v>23488</v>
      </c>
      <c r="C6124" s="45" t="s">
        <v>23489</v>
      </c>
      <c r="D6124" s="45" t="s">
        <v>272</v>
      </c>
      <c r="E6124" s="45" t="s">
        <v>24254</v>
      </c>
      <c r="F6124" s="274">
        <v>42674</v>
      </c>
      <c r="G6124" s="274">
        <v>42685</v>
      </c>
      <c r="H6124" s="45" t="s">
        <v>24255</v>
      </c>
      <c r="I6124" s="45" t="s">
        <v>14433</v>
      </c>
      <c r="J6124" s="280">
        <v>1</v>
      </c>
      <c r="K6124" s="280">
        <v>1</v>
      </c>
      <c r="L6124" s="280">
        <v>0</v>
      </c>
      <c r="M6124" s="117">
        <v>614184</v>
      </c>
      <c r="N6124" s="117">
        <v>589614</v>
      </c>
      <c r="O6124" s="117">
        <v>24570</v>
      </c>
      <c r="P6124" s="461">
        <v>4.0004298386151382E-2</v>
      </c>
      <c r="Q6124" s="117" t="s">
        <v>24025</v>
      </c>
      <c r="R6124" s="117" t="s">
        <v>24026</v>
      </c>
      <c r="S6124" s="117" t="s">
        <v>24250</v>
      </c>
      <c r="T6124" s="274">
        <v>42698.319185763889</v>
      </c>
      <c r="U6124" s="117"/>
      <c r="V6124" s="274">
        <v>42709</v>
      </c>
      <c r="W6124" s="274">
        <v>42709</v>
      </c>
      <c r="X6124" s="117" t="s">
        <v>24256</v>
      </c>
      <c r="Y6124" s="117">
        <v>589614</v>
      </c>
      <c r="Z6124" s="117" t="s">
        <v>24025</v>
      </c>
      <c r="AA6124" s="117" t="s">
        <v>24026</v>
      </c>
    </row>
    <row r="6125" spans="1:27" ht="67.5">
      <c r="A6125" s="475" t="s">
        <v>31846</v>
      </c>
      <c r="B6125" s="311" t="s">
        <v>23488</v>
      </c>
      <c r="C6125" s="45" t="s">
        <v>23489</v>
      </c>
      <c r="D6125" s="45" t="s">
        <v>272</v>
      </c>
      <c r="E6125" s="45" t="s">
        <v>24257</v>
      </c>
      <c r="F6125" s="274">
        <v>42674</v>
      </c>
      <c r="G6125" s="274">
        <v>42685</v>
      </c>
      <c r="H6125" s="45" t="s">
        <v>24258</v>
      </c>
      <c r="I6125" s="45" t="s">
        <v>14433</v>
      </c>
      <c r="J6125" s="280">
        <v>1</v>
      </c>
      <c r="K6125" s="280">
        <v>1</v>
      </c>
      <c r="L6125" s="280">
        <v>0</v>
      </c>
      <c r="M6125" s="117">
        <v>114000</v>
      </c>
      <c r="N6125" s="117">
        <v>113420</v>
      </c>
      <c r="O6125" s="117">
        <v>580</v>
      </c>
      <c r="P6125" s="461">
        <v>5.0877192982456141E-3</v>
      </c>
      <c r="Q6125" s="117" t="s">
        <v>24259</v>
      </c>
      <c r="R6125" s="117" t="s">
        <v>24260</v>
      </c>
      <c r="S6125" s="117" t="s">
        <v>24261</v>
      </c>
      <c r="T6125" s="274">
        <v>42697.229141747681</v>
      </c>
      <c r="U6125" s="117"/>
      <c r="V6125" s="274">
        <v>42709</v>
      </c>
      <c r="W6125" s="274">
        <v>42709</v>
      </c>
      <c r="X6125" s="117" t="s">
        <v>24262</v>
      </c>
      <c r="Y6125" s="117">
        <v>113420</v>
      </c>
      <c r="Z6125" s="117" t="s">
        <v>24259</v>
      </c>
      <c r="AA6125" s="117" t="s">
        <v>24260</v>
      </c>
    </row>
    <row r="6126" spans="1:27" ht="78.75">
      <c r="A6126" s="475" t="s">
        <v>31847</v>
      </c>
      <c r="B6126" s="311" t="s">
        <v>23488</v>
      </c>
      <c r="C6126" s="45" t="s">
        <v>23489</v>
      </c>
      <c r="D6126" s="45" t="s">
        <v>272</v>
      </c>
      <c r="E6126" s="45" t="s">
        <v>24022</v>
      </c>
      <c r="F6126" s="274">
        <v>42674</v>
      </c>
      <c r="G6126" s="274">
        <v>42685</v>
      </c>
      <c r="H6126" s="45" t="s">
        <v>24263</v>
      </c>
      <c r="I6126" s="45" t="s">
        <v>14433</v>
      </c>
      <c r="J6126" s="280">
        <v>1</v>
      </c>
      <c r="K6126" s="280">
        <v>1</v>
      </c>
      <c r="L6126" s="280">
        <v>0</v>
      </c>
      <c r="M6126" s="117">
        <v>872031</v>
      </c>
      <c r="N6126" s="117">
        <v>828429</v>
      </c>
      <c r="O6126" s="117">
        <v>43602</v>
      </c>
      <c r="P6126" s="461">
        <v>5.0000516036700533E-2</v>
      </c>
      <c r="Q6126" s="117" t="s">
        <v>24025</v>
      </c>
      <c r="R6126" s="117" t="s">
        <v>24026</v>
      </c>
      <c r="S6126" s="117" t="s">
        <v>24250</v>
      </c>
      <c r="T6126" s="274">
        <v>42697.516340358794</v>
      </c>
      <c r="U6126" s="117"/>
      <c r="V6126" s="274">
        <v>42709</v>
      </c>
      <c r="W6126" s="274">
        <v>42712</v>
      </c>
      <c r="X6126" s="117" t="s">
        <v>24264</v>
      </c>
      <c r="Y6126" s="117">
        <v>828429</v>
      </c>
      <c r="Z6126" s="117" t="s">
        <v>24025</v>
      </c>
      <c r="AA6126" s="117" t="s">
        <v>24026</v>
      </c>
    </row>
    <row r="6127" spans="1:27" ht="67.5">
      <c r="A6127" s="475" t="s">
        <v>31848</v>
      </c>
      <c r="B6127" s="311" t="s">
        <v>23488</v>
      </c>
      <c r="C6127" s="45" t="s">
        <v>23489</v>
      </c>
      <c r="D6127" s="45" t="s">
        <v>272</v>
      </c>
      <c r="E6127" s="45" t="s">
        <v>24265</v>
      </c>
      <c r="F6127" s="274">
        <v>42675</v>
      </c>
      <c r="G6127" s="274">
        <v>42688</v>
      </c>
      <c r="H6127" s="45" t="s">
        <v>24266</v>
      </c>
      <c r="I6127" s="45" t="s">
        <v>14433</v>
      </c>
      <c r="J6127" s="280">
        <v>1</v>
      </c>
      <c r="K6127" s="280">
        <v>1</v>
      </c>
      <c r="L6127" s="280">
        <v>0</v>
      </c>
      <c r="M6127" s="117">
        <v>1103117</v>
      </c>
      <c r="N6127" s="117">
        <v>1097600</v>
      </c>
      <c r="O6127" s="117">
        <v>5517</v>
      </c>
      <c r="P6127" s="461">
        <v>5.0012827288492519E-3</v>
      </c>
      <c r="Q6127" s="117" t="s">
        <v>24259</v>
      </c>
      <c r="R6127" s="117" t="s">
        <v>24260</v>
      </c>
      <c r="S6127" s="117" t="s">
        <v>24261</v>
      </c>
      <c r="T6127" s="274">
        <v>42698.322588194445</v>
      </c>
      <c r="U6127" s="117"/>
      <c r="V6127" s="274">
        <v>42709</v>
      </c>
      <c r="W6127" s="274" t="s">
        <v>24267</v>
      </c>
      <c r="X6127" s="117" t="s">
        <v>24268</v>
      </c>
      <c r="Y6127" s="117">
        <v>1097600</v>
      </c>
      <c r="Z6127" s="117" t="s">
        <v>24259</v>
      </c>
      <c r="AA6127" s="117" t="s">
        <v>24260</v>
      </c>
    </row>
    <row r="6128" spans="1:27" ht="56.25">
      <c r="A6128" s="475" t="s">
        <v>31849</v>
      </c>
      <c r="B6128" s="311" t="s">
        <v>23488</v>
      </c>
      <c r="C6128" s="45" t="s">
        <v>23489</v>
      </c>
      <c r="D6128" s="45" t="s">
        <v>261</v>
      </c>
      <c r="E6128" s="45" t="s">
        <v>24269</v>
      </c>
      <c r="F6128" s="274">
        <v>42674</v>
      </c>
      <c r="G6128" s="274">
        <v>42688</v>
      </c>
      <c r="H6128" s="45" t="s">
        <v>24270</v>
      </c>
      <c r="I6128" s="45" t="s">
        <v>14433</v>
      </c>
      <c r="J6128" s="280">
        <v>2</v>
      </c>
      <c r="K6128" s="280">
        <v>2</v>
      </c>
      <c r="L6128" s="280">
        <v>0</v>
      </c>
      <c r="M6128" s="117">
        <v>18839.400000000001</v>
      </c>
      <c r="N6128" s="117">
        <v>16199.7</v>
      </c>
      <c r="O6128" s="117">
        <v>2639.7000000000007</v>
      </c>
      <c r="P6128" s="461">
        <v>0.14011592725882993</v>
      </c>
      <c r="Q6128" s="117" t="s">
        <v>13623</v>
      </c>
      <c r="R6128" s="117" t="s">
        <v>18535</v>
      </c>
      <c r="S6128" s="117" t="s">
        <v>23990</v>
      </c>
      <c r="T6128" s="274">
        <v>42699.417951122683</v>
      </c>
      <c r="U6128" s="117"/>
      <c r="V6128" s="274">
        <v>42710</v>
      </c>
      <c r="W6128" s="274">
        <v>42710</v>
      </c>
      <c r="X6128" s="117" t="s">
        <v>24271</v>
      </c>
      <c r="Y6128" s="117">
        <v>16199.7</v>
      </c>
      <c r="Z6128" s="117" t="s">
        <v>13623</v>
      </c>
      <c r="AA6128" s="117" t="s">
        <v>18535</v>
      </c>
    </row>
    <row r="6129" spans="1:27" ht="90">
      <c r="A6129" s="475" t="s">
        <v>31850</v>
      </c>
      <c r="B6129" s="311" t="s">
        <v>23488</v>
      </c>
      <c r="C6129" s="45" t="s">
        <v>23489</v>
      </c>
      <c r="D6129" s="45" t="s">
        <v>261</v>
      </c>
      <c r="E6129" s="45" t="s">
        <v>24272</v>
      </c>
      <c r="F6129" s="274">
        <v>42674</v>
      </c>
      <c r="G6129" s="274">
        <v>42688</v>
      </c>
      <c r="H6129" s="45" t="s">
        <v>24273</v>
      </c>
      <c r="I6129" s="45" t="s">
        <v>13519</v>
      </c>
      <c r="J6129" s="280">
        <v>4</v>
      </c>
      <c r="K6129" s="280">
        <v>4</v>
      </c>
      <c r="L6129" s="280">
        <v>0</v>
      </c>
      <c r="M6129" s="117">
        <v>689700</v>
      </c>
      <c r="N6129" s="117">
        <v>596574</v>
      </c>
      <c r="O6129" s="117">
        <v>93126</v>
      </c>
      <c r="P6129" s="461">
        <v>0.13502392344497607</v>
      </c>
      <c r="Q6129" s="117" t="s">
        <v>2509</v>
      </c>
      <c r="R6129" s="117" t="s">
        <v>2510</v>
      </c>
      <c r="S6129" s="117" t="s">
        <v>23956</v>
      </c>
      <c r="T6129" s="274">
        <v>42699.394274849532</v>
      </c>
      <c r="U6129" s="117"/>
      <c r="V6129" s="274">
        <v>42717</v>
      </c>
      <c r="W6129" s="274">
        <v>42717</v>
      </c>
      <c r="X6129" s="117" t="s">
        <v>24274</v>
      </c>
      <c r="Y6129" s="117">
        <v>596574</v>
      </c>
      <c r="Z6129" s="117" t="s">
        <v>2509</v>
      </c>
      <c r="AA6129" s="117" t="s">
        <v>2510</v>
      </c>
    </row>
    <row r="6130" spans="1:27" ht="67.5">
      <c r="A6130" s="475" t="s">
        <v>31851</v>
      </c>
      <c r="B6130" s="311" t="s">
        <v>23488</v>
      </c>
      <c r="C6130" s="45" t="s">
        <v>23489</v>
      </c>
      <c r="D6130" s="45" t="s">
        <v>272</v>
      </c>
      <c r="E6130" s="45" t="s">
        <v>24275</v>
      </c>
      <c r="F6130" s="274">
        <v>42674</v>
      </c>
      <c r="G6130" s="274">
        <v>42688</v>
      </c>
      <c r="H6130" s="45" t="s">
        <v>24276</v>
      </c>
      <c r="I6130" s="45" t="s">
        <v>14433</v>
      </c>
      <c r="J6130" s="280">
        <v>1</v>
      </c>
      <c r="K6130" s="280">
        <v>1</v>
      </c>
      <c r="L6130" s="280">
        <v>0</v>
      </c>
      <c r="M6130" s="117">
        <v>36800</v>
      </c>
      <c r="N6130" s="117">
        <v>36600</v>
      </c>
      <c r="O6130" s="117">
        <v>200</v>
      </c>
      <c r="P6130" s="461">
        <v>5.434782608695652E-3</v>
      </c>
      <c r="Q6130" s="117" t="s">
        <v>24259</v>
      </c>
      <c r="R6130" s="117" t="s">
        <v>24260</v>
      </c>
      <c r="S6130" s="117" t="s">
        <v>24261</v>
      </c>
      <c r="T6130" s="274">
        <v>42697.223542708329</v>
      </c>
      <c r="U6130" s="117"/>
      <c r="V6130" s="274">
        <v>42709</v>
      </c>
      <c r="W6130" s="274">
        <v>42709</v>
      </c>
      <c r="X6130" s="117" t="s">
        <v>24277</v>
      </c>
      <c r="Y6130" s="117">
        <v>36600</v>
      </c>
      <c r="Z6130" s="117" t="s">
        <v>24259</v>
      </c>
      <c r="AA6130" s="117" t="s">
        <v>24260</v>
      </c>
    </row>
    <row r="6131" spans="1:27" ht="78.75">
      <c r="A6131" s="475" t="s">
        <v>31852</v>
      </c>
      <c r="B6131" s="311" t="s">
        <v>23488</v>
      </c>
      <c r="C6131" s="45" t="s">
        <v>23489</v>
      </c>
      <c r="D6131" s="45" t="s">
        <v>272</v>
      </c>
      <c r="E6131" s="45" t="s">
        <v>24278</v>
      </c>
      <c r="F6131" s="274">
        <v>42674</v>
      </c>
      <c r="G6131" s="274">
        <v>42688</v>
      </c>
      <c r="H6131" s="45" t="s">
        <v>24279</v>
      </c>
      <c r="I6131" s="45" t="s">
        <v>14433</v>
      </c>
      <c r="J6131" s="280">
        <v>1</v>
      </c>
      <c r="K6131" s="280">
        <v>1</v>
      </c>
      <c r="L6131" s="280">
        <v>0</v>
      </c>
      <c r="M6131" s="117">
        <v>191847</v>
      </c>
      <c r="N6131" s="117">
        <v>191490.2</v>
      </c>
      <c r="O6131" s="117">
        <v>356.79999999998836</v>
      </c>
      <c r="P6131" s="461">
        <v>1.8598153737091972E-3</v>
      </c>
      <c r="Q6131" s="117" t="s">
        <v>24025</v>
      </c>
      <c r="R6131" s="117" t="s">
        <v>24026</v>
      </c>
      <c r="S6131" s="117" t="s">
        <v>24250</v>
      </c>
      <c r="T6131" s="274">
        <v>42697.204848113426</v>
      </c>
      <c r="U6131" s="117"/>
      <c r="V6131" s="274">
        <v>42709</v>
      </c>
      <c r="W6131" s="274">
        <v>42709</v>
      </c>
      <c r="X6131" s="117" t="s">
        <v>24280</v>
      </c>
      <c r="Y6131" s="117">
        <v>191490.2</v>
      </c>
      <c r="Z6131" s="117" t="s">
        <v>24025</v>
      </c>
      <c r="AA6131" s="117" t="s">
        <v>24026</v>
      </c>
    </row>
    <row r="6132" spans="1:27" ht="67.5">
      <c r="A6132" s="475" t="s">
        <v>31853</v>
      </c>
      <c r="B6132" s="311" t="s">
        <v>23488</v>
      </c>
      <c r="C6132" s="45" t="s">
        <v>23489</v>
      </c>
      <c r="D6132" s="45" t="s">
        <v>272</v>
      </c>
      <c r="E6132" s="45" t="s">
        <v>24281</v>
      </c>
      <c r="F6132" s="274">
        <v>42674</v>
      </c>
      <c r="G6132" s="274">
        <v>42689</v>
      </c>
      <c r="H6132" s="45" t="s">
        <v>24282</v>
      </c>
      <c r="I6132" s="45" t="s">
        <v>14433</v>
      </c>
      <c r="J6132" s="280">
        <v>1</v>
      </c>
      <c r="K6132" s="280">
        <v>1</v>
      </c>
      <c r="L6132" s="280">
        <v>0</v>
      </c>
      <c r="M6132" s="117">
        <v>24000</v>
      </c>
      <c r="N6132" s="117">
        <v>23880</v>
      </c>
      <c r="O6132" s="117">
        <v>120</v>
      </c>
      <c r="P6132" s="461">
        <v>5.0000000000000001E-3</v>
      </c>
      <c r="Q6132" s="117" t="s">
        <v>24259</v>
      </c>
      <c r="R6132" s="117" t="s">
        <v>24260</v>
      </c>
      <c r="S6132" s="117" t="s">
        <v>24261</v>
      </c>
      <c r="T6132" s="274">
        <v>42698.290566782409</v>
      </c>
      <c r="U6132" s="117"/>
      <c r="V6132" s="274">
        <v>42709</v>
      </c>
      <c r="W6132" s="274">
        <v>42712</v>
      </c>
      <c r="X6132" s="117" t="s">
        <v>24283</v>
      </c>
      <c r="Y6132" s="117">
        <v>23880</v>
      </c>
      <c r="Z6132" s="117" t="s">
        <v>24259</v>
      </c>
      <c r="AA6132" s="117" t="s">
        <v>24260</v>
      </c>
    </row>
    <row r="6133" spans="1:27" ht="78.75">
      <c r="A6133" s="475" t="s">
        <v>31854</v>
      </c>
      <c r="B6133" s="311" t="s">
        <v>23488</v>
      </c>
      <c r="C6133" s="45" t="s">
        <v>23489</v>
      </c>
      <c r="D6133" s="45" t="s">
        <v>272</v>
      </c>
      <c r="E6133" s="45" t="s">
        <v>24284</v>
      </c>
      <c r="F6133" s="274">
        <v>42676</v>
      </c>
      <c r="G6133" s="274">
        <v>42689</v>
      </c>
      <c r="H6133" s="45" t="s">
        <v>24285</v>
      </c>
      <c r="I6133" s="45" t="s">
        <v>24286</v>
      </c>
      <c r="J6133" s="280">
        <v>1</v>
      </c>
      <c r="K6133" s="280">
        <v>1</v>
      </c>
      <c r="L6133" s="280">
        <v>0</v>
      </c>
      <c r="M6133" s="117">
        <v>4826654.78</v>
      </c>
      <c r="N6133" s="117">
        <v>4803304</v>
      </c>
      <c r="O6133" s="117">
        <v>23350.780000000261</v>
      </c>
      <c r="P6133" s="461">
        <v>4.8378806988139851E-3</v>
      </c>
      <c r="Q6133" s="117" t="s">
        <v>24287</v>
      </c>
      <c r="R6133" s="117" t="s">
        <v>24288</v>
      </c>
      <c r="S6133" s="117" t="s">
        <v>24289</v>
      </c>
      <c r="T6133" s="274">
        <v>42705.5356383912</v>
      </c>
      <c r="U6133" s="117"/>
      <c r="V6133" s="274">
        <v>42716</v>
      </c>
      <c r="W6133" s="274">
        <v>42716</v>
      </c>
      <c r="X6133" s="117" t="s">
        <v>24290</v>
      </c>
      <c r="Y6133" s="117">
        <v>4803304</v>
      </c>
      <c r="Z6133" s="117" t="s">
        <v>24287</v>
      </c>
      <c r="AA6133" s="117" t="s">
        <v>24288</v>
      </c>
    </row>
    <row r="6134" spans="1:27" ht="78.75">
      <c r="A6134" s="475" t="s">
        <v>31855</v>
      </c>
      <c r="B6134" s="311" t="s">
        <v>23488</v>
      </c>
      <c r="C6134" s="45" t="s">
        <v>23489</v>
      </c>
      <c r="D6134" s="45" t="s">
        <v>6196</v>
      </c>
      <c r="E6134" s="45" t="s">
        <v>24291</v>
      </c>
      <c r="F6134" s="274">
        <v>42676</v>
      </c>
      <c r="G6134" s="274">
        <v>42689</v>
      </c>
      <c r="H6134" s="45" t="s">
        <v>24292</v>
      </c>
      <c r="I6134" s="45" t="s">
        <v>15867</v>
      </c>
      <c r="J6134" s="280">
        <v>3</v>
      </c>
      <c r="K6134" s="280">
        <v>3</v>
      </c>
      <c r="L6134" s="280">
        <v>0</v>
      </c>
      <c r="M6134" s="117">
        <v>2163720</v>
      </c>
      <c r="N6134" s="117">
        <v>2163720</v>
      </c>
      <c r="O6134" s="117">
        <v>0</v>
      </c>
      <c r="P6134" s="461">
        <v>0</v>
      </c>
      <c r="Q6134" s="117" t="s">
        <v>24293</v>
      </c>
      <c r="R6134" s="117" t="s">
        <v>8697</v>
      </c>
      <c r="S6134" s="117" t="s">
        <v>24294</v>
      </c>
      <c r="T6134" s="274">
        <v>42713</v>
      </c>
      <c r="U6134" s="117"/>
      <c r="V6134" s="274">
        <v>42726</v>
      </c>
      <c r="W6134" s="274">
        <v>42726</v>
      </c>
      <c r="X6134" s="117" t="s">
        <v>24295</v>
      </c>
      <c r="Y6134" s="117">
        <v>2163720</v>
      </c>
      <c r="Z6134" s="117" t="s">
        <v>24293</v>
      </c>
      <c r="AA6134" s="117" t="s">
        <v>8697</v>
      </c>
    </row>
    <row r="6135" spans="1:27" ht="90">
      <c r="A6135" s="475" t="s">
        <v>31856</v>
      </c>
      <c r="B6135" s="311" t="s">
        <v>23488</v>
      </c>
      <c r="C6135" s="45" t="s">
        <v>23489</v>
      </c>
      <c r="D6135" s="45" t="s">
        <v>6196</v>
      </c>
      <c r="E6135" s="45" t="s">
        <v>24296</v>
      </c>
      <c r="F6135" s="274">
        <v>42676</v>
      </c>
      <c r="G6135" s="274">
        <v>42689</v>
      </c>
      <c r="H6135" s="45" t="s">
        <v>24297</v>
      </c>
      <c r="I6135" s="45" t="s">
        <v>1189</v>
      </c>
      <c r="J6135" s="280">
        <v>2</v>
      </c>
      <c r="K6135" s="280">
        <v>2</v>
      </c>
      <c r="L6135" s="280">
        <v>0</v>
      </c>
      <c r="M6135" s="117">
        <v>4790398.8099999996</v>
      </c>
      <c r="N6135" s="117">
        <v>1814457.54</v>
      </c>
      <c r="O6135" s="117">
        <v>2975941.2699999996</v>
      </c>
      <c r="P6135" s="461">
        <v>0.62123037935540903</v>
      </c>
      <c r="Q6135" s="117" t="s">
        <v>24298</v>
      </c>
      <c r="R6135" s="117" t="s">
        <v>15910</v>
      </c>
      <c r="S6135" s="117" t="s">
        <v>24299</v>
      </c>
      <c r="T6135" s="274">
        <v>42713</v>
      </c>
      <c r="U6135" s="117"/>
      <c r="V6135" s="274">
        <v>42733</v>
      </c>
      <c r="W6135" s="274">
        <v>42733</v>
      </c>
      <c r="X6135" s="45" t="s">
        <v>24300</v>
      </c>
      <c r="Y6135" s="117">
        <v>1814457.54</v>
      </c>
      <c r="Z6135" s="117" t="s">
        <v>24298</v>
      </c>
      <c r="AA6135" s="117" t="s">
        <v>15910</v>
      </c>
    </row>
    <row r="6136" spans="1:27" ht="56.25">
      <c r="A6136" s="475" t="s">
        <v>31857</v>
      </c>
      <c r="B6136" s="311" t="s">
        <v>23488</v>
      </c>
      <c r="C6136" s="45" t="s">
        <v>23489</v>
      </c>
      <c r="D6136" s="45" t="s">
        <v>261</v>
      </c>
      <c r="E6136" s="45" t="s">
        <v>23987</v>
      </c>
      <c r="F6136" s="274">
        <v>42676</v>
      </c>
      <c r="G6136" s="274">
        <v>42690</v>
      </c>
      <c r="H6136" s="45" t="s">
        <v>24301</v>
      </c>
      <c r="I6136" s="45" t="s">
        <v>23611</v>
      </c>
      <c r="J6136" s="280">
        <v>4</v>
      </c>
      <c r="K6136" s="280">
        <v>4</v>
      </c>
      <c r="L6136" s="280">
        <v>0</v>
      </c>
      <c r="M6136" s="117">
        <v>192918</v>
      </c>
      <c r="N6136" s="117">
        <v>162051.12</v>
      </c>
      <c r="O6136" s="117">
        <v>30866.880000000005</v>
      </c>
      <c r="P6136" s="461">
        <v>0.16000000000000003</v>
      </c>
      <c r="Q6136" s="117" t="s">
        <v>13623</v>
      </c>
      <c r="R6136" s="117" t="s">
        <v>18535</v>
      </c>
      <c r="S6136" s="117" t="s">
        <v>23990</v>
      </c>
      <c r="T6136" s="274">
        <v>42703.390244062495</v>
      </c>
      <c r="U6136" s="117"/>
      <c r="V6136" s="274">
        <v>42716</v>
      </c>
      <c r="W6136" s="274">
        <v>42716</v>
      </c>
      <c r="X6136" s="117" t="s">
        <v>24302</v>
      </c>
      <c r="Y6136" s="117">
        <v>162051.12</v>
      </c>
      <c r="Z6136" s="117" t="s">
        <v>13623</v>
      </c>
      <c r="AA6136" s="117" t="s">
        <v>18535</v>
      </c>
    </row>
    <row r="6137" spans="1:27" ht="67.5">
      <c r="A6137" s="475" t="s">
        <v>31858</v>
      </c>
      <c r="B6137" s="311" t="s">
        <v>23488</v>
      </c>
      <c r="C6137" s="45" t="s">
        <v>23489</v>
      </c>
      <c r="D6137" s="45" t="s">
        <v>272</v>
      </c>
      <c r="E6137" s="45" t="s">
        <v>24303</v>
      </c>
      <c r="F6137" s="274">
        <v>42677</v>
      </c>
      <c r="G6137" s="274">
        <v>42690</v>
      </c>
      <c r="H6137" s="45" t="s">
        <v>24304</v>
      </c>
      <c r="I6137" s="45" t="s">
        <v>24204</v>
      </c>
      <c r="J6137" s="280">
        <v>1</v>
      </c>
      <c r="K6137" s="280">
        <v>1</v>
      </c>
      <c r="L6137" s="280">
        <v>0</v>
      </c>
      <c r="M6137" s="117">
        <v>3662730.52</v>
      </c>
      <c r="N6137" s="117">
        <v>3597140</v>
      </c>
      <c r="O6137" s="117">
        <v>65590.520000000019</v>
      </c>
      <c r="P6137" s="461">
        <v>1.790754729070268E-2</v>
      </c>
      <c r="Q6137" s="117" t="s">
        <v>13825</v>
      </c>
      <c r="R6137" s="117" t="s">
        <v>17803</v>
      </c>
      <c r="S6137" s="117" t="s">
        <v>24305</v>
      </c>
      <c r="T6137" s="274">
        <v>42709.314655821756</v>
      </c>
      <c r="U6137" s="117"/>
      <c r="V6137" s="274">
        <v>42723</v>
      </c>
      <c r="W6137" s="274">
        <v>42391</v>
      </c>
      <c r="X6137" s="117" t="s">
        <v>24306</v>
      </c>
      <c r="Y6137" s="117">
        <v>3597140</v>
      </c>
      <c r="Z6137" s="117" t="s">
        <v>13825</v>
      </c>
      <c r="AA6137" s="117" t="s">
        <v>17803</v>
      </c>
    </row>
    <row r="6138" spans="1:27" ht="90">
      <c r="A6138" s="475" t="s">
        <v>31859</v>
      </c>
      <c r="B6138" s="311" t="s">
        <v>23488</v>
      </c>
      <c r="C6138" s="45" t="s">
        <v>23489</v>
      </c>
      <c r="D6138" s="45" t="s">
        <v>272</v>
      </c>
      <c r="E6138" s="45" t="s">
        <v>19561</v>
      </c>
      <c r="F6138" s="274">
        <v>42676</v>
      </c>
      <c r="G6138" s="274">
        <v>42690</v>
      </c>
      <c r="H6138" s="45" t="s">
        <v>24307</v>
      </c>
      <c r="I6138" s="45" t="s">
        <v>24308</v>
      </c>
      <c r="J6138" s="280">
        <v>1</v>
      </c>
      <c r="K6138" s="280">
        <v>1</v>
      </c>
      <c r="L6138" s="280">
        <v>0</v>
      </c>
      <c r="M6138" s="117">
        <v>237864.7</v>
      </c>
      <c r="N6138" s="117">
        <v>236188.7</v>
      </c>
      <c r="O6138" s="117">
        <v>1676</v>
      </c>
      <c r="P6138" s="461">
        <v>7.0460223816312378E-3</v>
      </c>
      <c r="Q6138" s="117" t="s">
        <v>24309</v>
      </c>
      <c r="R6138" s="117" t="s">
        <v>22185</v>
      </c>
      <c r="S6138" s="117" t="s">
        <v>24310</v>
      </c>
      <c r="T6138" s="274">
        <v>42699.561434224532</v>
      </c>
      <c r="U6138" s="117"/>
      <c r="V6138" s="274">
        <v>42710</v>
      </c>
      <c r="W6138" s="274">
        <v>42713</v>
      </c>
      <c r="X6138" s="117" t="s">
        <v>24311</v>
      </c>
      <c r="Y6138" s="117">
        <v>236188.7</v>
      </c>
      <c r="Z6138" s="117" t="s">
        <v>24309</v>
      </c>
      <c r="AA6138" s="117" t="s">
        <v>22185</v>
      </c>
    </row>
    <row r="6139" spans="1:27" ht="67.5">
      <c r="A6139" s="475" t="s">
        <v>31860</v>
      </c>
      <c r="B6139" s="311" t="s">
        <v>23488</v>
      </c>
      <c r="C6139" s="45" t="s">
        <v>23489</v>
      </c>
      <c r="D6139" s="45" t="s">
        <v>272</v>
      </c>
      <c r="E6139" s="45" t="s">
        <v>24312</v>
      </c>
      <c r="F6139" s="274">
        <v>42677</v>
      </c>
      <c r="G6139" s="274">
        <v>42690</v>
      </c>
      <c r="H6139" s="45" t="s">
        <v>24313</v>
      </c>
      <c r="I6139" s="45" t="s">
        <v>24314</v>
      </c>
      <c r="J6139" s="280">
        <v>1</v>
      </c>
      <c r="K6139" s="280">
        <v>1</v>
      </c>
      <c r="L6139" s="280">
        <v>0</v>
      </c>
      <c r="M6139" s="117">
        <v>6012961.9500000002</v>
      </c>
      <c r="N6139" s="117">
        <v>5988594.1799999997</v>
      </c>
      <c r="O6139" s="117">
        <v>24367.770000000484</v>
      </c>
      <c r="P6139" s="461">
        <v>4.0525401961009387E-3</v>
      </c>
      <c r="Q6139" s="117" t="s">
        <v>24315</v>
      </c>
      <c r="R6139" s="117" t="s">
        <v>24316</v>
      </c>
      <c r="S6139" s="117" t="s">
        <v>24317</v>
      </c>
      <c r="T6139" s="274">
        <v>42706.531458564816</v>
      </c>
      <c r="U6139" s="117"/>
      <c r="V6139" s="274">
        <v>42718</v>
      </c>
      <c r="W6139" s="274">
        <v>42718</v>
      </c>
      <c r="X6139" s="117" t="s">
        <v>24318</v>
      </c>
      <c r="Y6139" s="117">
        <v>5988594.1799999997</v>
      </c>
      <c r="Z6139" s="117" t="s">
        <v>24315</v>
      </c>
      <c r="AA6139" s="117" t="s">
        <v>24316</v>
      </c>
    </row>
    <row r="6140" spans="1:27" ht="45">
      <c r="A6140" s="475" t="s">
        <v>31861</v>
      </c>
      <c r="B6140" s="311" t="s">
        <v>23488</v>
      </c>
      <c r="C6140" s="45" t="s">
        <v>23489</v>
      </c>
      <c r="D6140" s="45" t="s">
        <v>272</v>
      </c>
      <c r="E6140" s="45" t="s">
        <v>24130</v>
      </c>
      <c r="F6140" s="274">
        <v>42677</v>
      </c>
      <c r="G6140" s="274">
        <v>42690</v>
      </c>
      <c r="H6140" s="45" t="s">
        <v>24319</v>
      </c>
      <c r="I6140" s="45" t="s">
        <v>13876</v>
      </c>
      <c r="J6140" s="280">
        <v>1</v>
      </c>
      <c r="K6140" s="280">
        <v>1</v>
      </c>
      <c r="L6140" s="280">
        <v>0</v>
      </c>
      <c r="M6140" s="117">
        <v>12387513.34</v>
      </c>
      <c r="N6140" s="117">
        <v>12320000</v>
      </c>
      <c r="O6140" s="117">
        <v>67513.339999999851</v>
      </c>
      <c r="P6140" s="461">
        <v>5.4501123951968111E-3</v>
      </c>
      <c r="Q6140" s="117" t="s">
        <v>13289</v>
      </c>
      <c r="R6140" s="117" t="s">
        <v>15142</v>
      </c>
      <c r="S6140" s="117" t="s">
        <v>14474</v>
      </c>
      <c r="T6140" s="274">
        <v>42711.273865740739</v>
      </c>
      <c r="U6140" s="117"/>
      <c r="V6140" s="274">
        <v>42724</v>
      </c>
      <c r="W6140" s="274">
        <v>42724</v>
      </c>
      <c r="X6140" s="117" t="s">
        <v>24320</v>
      </c>
      <c r="Y6140" s="117">
        <v>12320000</v>
      </c>
      <c r="Z6140" s="117" t="s">
        <v>13289</v>
      </c>
      <c r="AA6140" s="117" t="s">
        <v>15142</v>
      </c>
    </row>
    <row r="6141" spans="1:27" ht="101.25">
      <c r="A6141" s="475" t="s">
        <v>31862</v>
      </c>
      <c r="B6141" s="311" t="s">
        <v>23488</v>
      </c>
      <c r="C6141" s="45" t="s">
        <v>23489</v>
      </c>
      <c r="D6141" s="45" t="s">
        <v>261</v>
      </c>
      <c r="E6141" s="45" t="s">
        <v>15742</v>
      </c>
      <c r="F6141" s="274">
        <v>42677</v>
      </c>
      <c r="G6141" s="274">
        <v>42690</v>
      </c>
      <c r="H6141" s="45" t="s">
        <v>24321</v>
      </c>
      <c r="I6141" s="45" t="s">
        <v>13986</v>
      </c>
      <c r="J6141" s="280">
        <v>2</v>
      </c>
      <c r="K6141" s="280">
        <v>2</v>
      </c>
      <c r="L6141" s="280">
        <v>0</v>
      </c>
      <c r="M6141" s="117">
        <v>481496.4</v>
      </c>
      <c r="N6141" s="117">
        <v>332592.51</v>
      </c>
      <c r="O6141" s="117">
        <v>148903.89000000001</v>
      </c>
      <c r="P6141" s="461">
        <v>0.30925234331970086</v>
      </c>
      <c r="Q6141" s="117" t="s">
        <v>24322</v>
      </c>
      <c r="R6141" s="117" t="s">
        <v>20768</v>
      </c>
      <c r="S6141" s="117" t="s">
        <v>24323</v>
      </c>
      <c r="T6141" s="274">
        <v>42702.379680405094</v>
      </c>
      <c r="U6141" s="117"/>
      <c r="V6141" s="274">
        <v>42716</v>
      </c>
      <c r="W6141" s="274">
        <v>42716</v>
      </c>
      <c r="X6141" s="117" t="s">
        <v>24324</v>
      </c>
      <c r="Y6141" s="117">
        <v>332592.51</v>
      </c>
      <c r="Z6141" s="117" t="s">
        <v>24322</v>
      </c>
      <c r="AA6141" s="117" t="s">
        <v>20768</v>
      </c>
    </row>
    <row r="6142" spans="1:27" ht="78.75">
      <c r="A6142" s="475" t="s">
        <v>31863</v>
      </c>
      <c r="B6142" s="311" t="s">
        <v>23488</v>
      </c>
      <c r="C6142" s="45" t="s">
        <v>23489</v>
      </c>
      <c r="D6142" s="45" t="s">
        <v>261</v>
      </c>
      <c r="E6142" s="45" t="s">
        <v>24325</v>
      </c>
      <c r="F6142" s="274">
        <v>42677</v>
      </c>
      <c r="G6142" s="274">
        <v>42690</v>
      </c>
      <c r="H6142" s="45" t="s">
        <v>24326</v>
      </c>
      <c r="I6142" s="45" t="s">
        <v>13986</v>
      </c>
      <c r="J6142" s="280">
        <v>3</v>
      </c>
      <c r="K6142" s="280">
        <v>3</v>
      </c>
      <c r="L6142" s="280">
        <v>0</v>
      </c>
      <c r="M6142" s="117">
        <v>707826.95</v>
      </c>
      <c r="N6142" s="117">
        <v>675710</v>
      </c>
      <c r="O6142" s="117">
        <v>32116.949999999953</v>
      </c>
      <c r="P6142" s="461">
        <v>4.537401408635254E-2</v>
      </c>
      <c r="Q6142" s="117" t="s">
        <v>24327</v>
      </c>
      <c r="R6142" s="117" t="s">
        <v>15079</v>
      </c>
      <c r="S6142" s="117" t="s">
        <v>24328</v>
      </c>
      <c r="T6142" s="274">
        <v>42705.488257835648</v>
      </c>
      <c r="U6142" s="117"/>
      <c r="V6142" s="274">
        <v>42716</v>
      </c>
      <c r="W6142" s="274">
        <v>42716</v>
      </c>
      <c r="X6142" s="117" t="s">
        <v>24329</v>
      </c>
      <c r="Y6142" s="117">
        <v>675710</v>
      </c>
      <c r="Z6142" s="117" t="s">
        <v>24327</v>
      </c>
      <c r="AA6142" s="117" t="s">
        <v>15079</v>
      </c>
    </row>
    <row r="6143" spans="1:27" ht="78.75">
      <c r="A6143" s="475" t="s">
        <v>31864</v>
      </c>
      <c r="B6143" s="311" t="s">
        <v>23488</v>
      </c>
      <c r="C6143" s="45" t="s">
        <v>23489</v>
      </c>
      <c r="D6143" s="45" t="s">
        <v>261</v>
      </c>
      <c r="E6143" s="45" t="s">
        <v>24330</v>
      </c>
      <c r="F6143" s="274">
        <v>42677</v>
      </c>
      <c r="G6143" s="274">
        <v>42691</v>
      </c>
      <c r="H6143" s="45" t="s">
        <v>24331</v>
      </c>
      <c r="I6143" s="45" t="s">
        <v>21445</v>
      </c>
      <c r="J6143" s="280">
        <v>3</v>
      </c>
      <c r="K6143" s="280">
        <v>3</v>
      </c>
      <c r="L6143" s="280">
        <v>0</v>
      </c>
      <c r="M6143" s="117">
        <v>789005</v>
      </c>
      <c r="N6143" s="117">
        <v>720000</v>
      </c>
      <c r="O6143" s="117">
        <v>69005</v>
      </c>
      <c r="P6143" s="461">
        <v>8.7458254383685777E-2</v>
      </c>
      <c r="Q6143" s="117" t="s">
        <v>24332</v>
      </c>
      <c r="R6143" s="117" t="s">
        <v>24333</v>
      </c>
      <c r="S6143" s="117" t="s">
        <v>24334</v>
      </c>
      <c r="T6143" s="274">
        <v>42709.281764733794</v>
      </c>
      <c r="U6143" s="117"/>
      <c r="V6143" s="274">
        <v>42723</v>
      </c>
      <c r="W6143" s="274">
        <v>42726</v>
      </c>
      <c r="X6143" s="117" t="s">
        <v>24335</v>
      </c>
      <c r="Y6143" s="117">
        <v>720000</v>
      </c>
      <c r="Z6143" s="117" t="s">
        <v>24332</v>
      </c>
      <c r="AA6143" s="117" t="s">
        <v>24333</v>
      </c>
    </row>
    <row r="6144" spans="1:27" ht="90">
      <c r="A6144" s="475" t="s">
        <v>31865</v>
      </c>
      <c r="B6144" s="311" t="s">
        <v>23488</v>
      </c>
      <c r="C6144" s="45" t="s">
        <v>23489</v>
      </c>
      <c r="D6144" s="45" t="s">
        <v>261</v>
      </c>
      <c r="E6144" s="45" t="s">
        <v>23936</v>
      </c>
      <c r="F6144" s="274">
        <v>42676</v>
      </c>
      <c r="G6144" s="274">
        <v>42691</v>
      </c>
      <c r="H6144" s="45" t="s">
        <v>24336</v>
      </c>
      <c r="I6144" s="45" t="s">
        <v>14635</v>
      </c>
      <c r="J6144" s="280">
        <v>7</v>
      </c>
      <c r="K6144" s="280">
        <v>2</v>
      </c>
      <c r="L6144" s="280">
        <v>5</v>
      </c>
      <c r="M6144" s="117">
        <v>2504946.39</v>
      </c>
      <c r="N6144" s="117">
        <v>2467372.17</v>
      </c>
      <c r="O6144" s="117">
        <v>37574.220000000205</v>
      </c>
      <c r="P6144" s="461">
        <v>1.5000009640924971E-2</v>
      </c>
      <c r="Q6144" s="117" t="s">
        <v>14310</v>
      </c>
      <c r="R6144" s="117" t="s">
        <v>24337</v>
      </c>
      <c r="S6144" s="117" t="s">
        <v>24338</v>
      </c>
      <c r="T6144" s="274">
        <v>42712.458589120368</v>
      </c>
      <c r="U6144" s="117"/>
      <c r="V6144" s="274">
        <v>42723</v>
      </c>
      <c r="W6144" s="274">
        <v>42723</v>
      </c>
      <c r="X6144" s="117" t="s">
        <v>24339</v>
      </c>
      <c r="Y6144" s="117">
        <v>2467372.17</v>
      </c>
      <c r="Z6144" s="117" t="s">
        <v>14310</v>
      </c>
      <c r="AA6144" s="117" t="s">
        <v>24337</v>
      </c>
    </row>
    <row r="6145" spans="1:27" ht="101.25">
      <c r="A6145" s="475" t="s">
        <v>31866</v>
      </c>
      <c r="B6145" s="311" t="s">
        <v>23488</v>
      </c>
      <c r="C6145" s="45" t="s">
        <v>23489</v>
      </c>
      <c r="D6145" s="45" t="s">
        <v>272</v>
      </c>
      <c r="E6145" s="45" t="s">
        <v>23817</v>
      </c>
      <c r="F6145" s="274">
        <v>42681</v>
      </c>
      <c r="G6145" s="274">
        <v>42692</v>
      </c>
      <c r="H6145" s="45" t="s">
        <v>24340</v>
      </c>
      <c r="I6145" s="45" t="s">
        <v>13366</v>
      </c>
      <c r="J6145" s="280">
        <v>1</v>
      </c>
      <c r="K6145" s="280">
        <v>1</v>
      </c>
      <c r="L6145" s="280">
        <v>0</v>
      </c>
      <c r="M6145" s="117">
        <v>973434.18</v>
      </c>
      <c r="N6145" s="117">
        <v>968567</v>
      </c>
      <c r="O6145" s="117">
        <v>4867.1800000000512</v>
      </c>
      <c r="P6145" s="461">
        <v>5.0000093483465423E-3</v>
      </c>
      <c r="Q6145" s="117" t="s">
        <v>24341</v>
      </c>
      <c r="R6145" s="117" t="s">
        <v>24342</v>
      </c>
      <c r="S6145" s="117" t="s">
        <v>24343</v>
      </c>
      <c r="T6145" s="274">
        <v>42703.3617815162</v>
      </c>
      <c r="U6145" s="117"/>
      <c r="V6145" s="274">
        <v>42716</v>
      </c>
      <c r="W6145" s="274">
        <v>42716</v>
      </c>
      <c r="X6145" s="117" t="s">
        <v>24344</v>
      </c>
      <c r="Y6145" s="117">
        <v>968567</v>
      </c>
      <c r="Z6145" s="117" t="s">
        <v>24341</v>
      </c>
      <c r="AA6145" s="117" t="s">
        <v>24342</v>
      </c>
    </row>
    <row r="6146" spans="1:27" ht="90">
      <c r="A6146" s="475" t="s">
        <v>31867</v>
      </c>
      <c r="B6146" s="311" t="s">
        <v>23488</v>
      </c>
      <c r="C6146" s="45" t="s">
        <v>23489</v>
      </c>
      <c r="D6146" s="45" t="s">
        <v>261</v>
      </c>
      <c r="E6146" s="45" t="s">
        <v>24345</v>
      </c>
      <c r="F6146" s="274">
        <v>42681</v>
      </c>
      <c r="G6146" s="274">
        <v>42692</v>
      </c>
      <c r="H6146" s="45" t="s">
        <v>24346</v>
      </c>
      <c r="I6146" s="45" t="s">
        <v>24347</v>
      </c>
      <c r="J6146" s="280">
        <v>2</v>
      </c>
      <c r="K6146" s="280">
        <v>2</v>
      </c>
      <c r="L6146" s="280">
        <v>0</v>
      </c>
      <c r="M6146" s="117">
        <v>322066</v>
      </c>
      <c r="N6146" s="117">
        <v>317235.01</v>
      </c>
      <c r="O6146" s="117">
        <v>4830.9899999999907</v>
      </c>
      <c r="P6146" s="461">
        <v>1.4999999999999972E-2</v>
      </c>
      <c r="Q6146" s="117" t="s">
        <v>2034</v>
      </c>
      <c r="R6146" s="117" t="s">
        <v>865</v>
      </c>
      <c r="S6146" s="117" t="s">
        <v>23857</v>
      </c>
      <c r="T6146" s="274">
        <v>42709.434362997687</v>
      </c>
      <c r="U6146" s="117"/>
      <c r="V6146" s="274">
        <v>42730</v>
      </c>
      <c r="W6146" s="274">
        <v>42730</v>
      </c>
      <c r="X6146" s="117" t="s">
        <v>24348</v>
      </c>
      <c r="Y6146" s="117">
        <v>317235.01</v>
      </c>
      <c r="Z6146" s="117" t="s">
        <v>2034</v>
      </c>
      <c r="AA6146" s="117" t="s">
        <v>865</v>
      </c>
    </row>
    <row r="6147" spans="1:27" ht="101.25">
      <c r="A6147" s="475" t="s">
        <v>31868</v>
      </c>
      <c r="B6147" s="311" t="s">
        <v>23488</v>
      </c>
      <c r="C6147" s="45" t="s">
        <v>23489</v>
      </c>
      <c r="D6147" s="45" t="s">
        <v>261</v>
      </c>
      <c r="E6147" s="45" t="s">
        <v>16375</v>
      </c>
      <c r="F6147" s="274">
        <v>42681</v>
      </c>
      <c r="G6147" s="274">
        <v>42692</v>
      </c>
      <c r="H6147" s="45" t="s">
        <v>24349</v>
      </c>
      <c r="I6147" s="45" t="s">
        <v>24350</v>
      </c>
      <c r="J6147" s="280">
        <v>2</v>
      </c>
      <c r="K6147" s="280">
        <v>2</v>
      </c>
      <c r="L6147" s="280">
        <v>0</v>
      </c>
      <c r="M6147" s="117">
        <v>843882</v>
      </c>
      <c r="N6147" s="117">
        <v>824710</v>
      </c>
      <c r="O6147" s="117">
        <v>19172</v>
      </c>
      <c r="P6147" s="461">
        <v>2.2718816137801256E-2</v>
      </c>
      <c r="Q6147" s="117" t="s">
        <v>24245</v>
      </c>
      <c r="R6147" s="117" t="s">
        <v>17265</v>
      </c>
      <c r="S6147" s="117" t="s">
        <v>24246</v>
      </c>
      <c r="T6147" s="274">
        <v>42709.470932488424</v>
      </c>
      <c r="U6147" s="117"/>
      <c r="V6147" s="274">
        <v>42720</v>
      </c>
      <c r="W6147" s="274">
        <v>42723</v>
      </c>
      <c r="X6147" s="117" t="s">
        <v>24351</v>
      </c>
      <c r="Y6147" s="117">
        <v>824710</v>
      </c>
      <c r="Z6147" s="117" t="s">
        <v>24245</v>
      </c>
      <c r="AA6147" s="117" t="s">
        <v>17265</v>
      </c>
    </row>
    <row r="6148" spans="1:27" ht="90">
      <c r="A6148" s="475" t="s">
        <v>31869</v>
      </c>
      <c r="B6148" s="311" t="s">
        <v>23488</v>
      </c>
      <c r="C6148" s="45" t="s">
        <v>23489</v>
      </c>
      <c r="D6148" s="45" t="s">
        <v>272</v>
      </c>
      <c r="E6148" s="45" t="s">
        <v>24352</v>
      </c>
      <c r="F6148" s="274">
        <v>42681</v>
      </c>
      <c r="G6148" s="274">
        <v>42692</v>
      </c>
      <c r="H6148" s="45" t="s">
        <v>24353</v>
      </c>
      <c r="I6148" s="45" t="s">
        <v>24354</v>
      </c>
      <c r="J6148" s="280">
        <v>1</v>
      </c>
      <c r="K6148" s="280">
        <v>1</v>
      </c>
      <c r="L6148" s="280">
        <v>0</v>
      </c>
      <c r="M6148" s="117">
        <v>1014304.2</v>
      </c>
      <c r="N6148" s="117">
        <v>1014304.2</v>
      </c>
      <c r="O6148" s="117">
        <v>0</v>
      </c>
      <c r="P6148" s="461">
        <v>0</v>
      </c>
      <c r="Q6148" s="117" t="s">
        <v>22271</v>
      </c>
      <c r="R6148" s="117" t="s">
        <v>24355</v>
      </c>
      <c r="S6148" s="117" t="s">
        <v>24356</v>
      </c>
      <c r="T6148" s="274">
        <v>42704.406457951387</v>
      </c>
      <c r="U6148" s="117"/>
      <c r="V6148" s="274">
        <v>42719</v>
      </c>
      <c r="W6148" s="274">
        <v>42719</v>
      </c>
      <c r="X6148" s="117" t="s">
        <v>24357</v>
      </c>
      <c r="Y6148" s="117">
        <v>1014304.2</v>
      </c>
      <c r="Z6148" s="117" t="s">
        <v>22271</v>
      </c>
      <c r="AA6148" s="117" t="s">
        <v>24355</v>
      </c>
    </row>
    <row r="6149" spans="1:27" ht="67.5">
      <c r="A6149" s="475" t="s">
        <v>31870</v>
      </c>
      <c r="B6149" s="311" t="s">
        <v>23488</v>
      </c>
      <c r="C6149" s="45" t="s">
        <v>23489</v>
      </c>
      <c r="D6149" s="45" t="s">
        <v>261</v>
      </c>
      <c r="E6149" s="45" t="s">
        <v>24358</v>
      </c>
      <c r="F6149" s="274">
        <v>42681</v>
      </c>
      <c r="G6149" s="274">
        <v>42692</v>
      </c>
      <c r="H6149" s="45" t="s">
        <v>24359</v>
      </c>
      <c r="I6149" s="45" t="s">
        <v>24354</v>
      </c>
      <c r="J6149" s="280">
        <v>2</v>
      </c>
      <c r="K6149" s="280">
        <v>2</v>
      </c>
      <c r="L6149" s="280">
        <v>0</v>
      </c>
      <c r="M6149" s="117">
        <v>630000</v>
      </c>
      <c r="N6149" s="117">
        <v>626850</v>
      </c>
      <c r="O6149" s="117">
        <v>3150</v>
      </c>
      <c r="P6149" s="461">
        <v>5.0000000000000001E-3</v>
      </c>
      <c r="Q6149" s="117" t="s">
        <v>24126</v>
      </c>
      <c r="R6149" s="117" t="s">
        <v>24127</v>
      </c>
      <c r="S6149" s="117" t="s">
        <v>24360</v>
      </c>
      <c r="T6149" s="274">
        <v>42706.554052233798</v>
      </c>
      <c r="U6149" s="117"/>
      <c r="V6149" s="274">
        <v>42718</v>
      </c>
      <c r="W6149" s="274">
        <v>42718</v>
      </c>
      <c r="X6149" s="117" t="s">
        <v>24361</v>
      </c>
      <c r="Y6149" s="117">
        <v>626850</v>
      </c>
      <c r="Z6149" s="117" t="s">
        <v>24126</v>
      </c>
      <c r="AA6149" s="117" t="s">
        <v>24127</v>
      </c>
    </row>
    <row r="6150" spans="1:27" ht="67.5">
      <c r="A6150" s="475" t="s">
        <v>31871</v>
      </c>
      <c r="B6150" s="311" t="s">
        <v>23488</v>
      </c>
      <c r="C6150" s="45" t="s">
        <v>23489</v>
      </c>
      <c r="D6150" s="45" t="s">
        <v>261</v>
      </c>
      <c r="E6150" s="45" t="s">
        <v>14409</v>
      </c>
      <c r="F6150" s="274">
        <v>42681</v>
      </c>
      <c r="G6150" s="274">
        <v>42692</v>
      </c>
      <c r="H6150" s="45" t="s">
        <v>24362</v>
      </c>
      <c r="I6150" s="45" t="s">
        <v>24363</v>
      </c>
      <c r="J6150" s="280">
        <v>2</v>
      </c>
      <c r="K6150" s="280">
        <v>2</v>
      </c>
      <c r="L6150" s="280">
        <v>0</v>
      </c>
      <c r="M6150" s="117">
        <v>2042572.1</v>
      </c>
      <c r="N6150" s="117">
        <v>2032359.23</v>
      </c>
      <c r="O6150" s="117">
        <v>10212.870000000112</v>
      </c>
      <c r="P6150" s="461">
        <v>5.0000046509986653E-3</v>
      </c>
      <c r="Q6150" s="117" t="s">
        <v>21744</v>
      </c>
      <c r="R6150" s="117" t="s">
        <v>21745</v>
      </c>
      <c r="S6150" s="117" t="s">
        <v>24364</v>
      </c>
      <c r="T6150" s="274">
        <v>42711.316714664354</v>
      </c>
      <c r="U6150" s="117"/>
      <c r="V6150" s="274" t="s">
        <v>24365</v>
      </c>
      <c r="W6150" s="274">
        <v>42723</v>
      </c>
      <c r="X6150" s="117" t="s">
        <v>24366</v>
      </c>
      <c r="Y6150" s="117">
        <v>2032359.23</v>
      </c>
      <c r="Z6150" s="117" t="s">
        <v>21744</v>
      </c>
      <c r="AA6150" s="117" t="s">
        <v>21745</v>
      </c>
    </row>
    <row r="6151" spans="1:27" ht="101.25">
      <c r="A6151" s="475" t="s">
        <v>31872</v>
      </c>
      <c r="B6151" s="311" t="s">
        <v>23488</v>
      </c>
      <c r="C6151" s="45" t="s">
        <v>23489</v>
      </c>
      <c r="D6151" s="45" t="s">
        <v>261</v>
      </c>
      <c r="E6151" s="45" t="s">
        <v>24367</v>
      </c>
      <c r="F6151" s="274">
        <v>42681</v>
      </c>
      <c r="G6151" s="274">
        <v>42692</v>
      </c>
      <c r="H6151" s="45" t="s">
        <v>24368</v>
      </c>
      <c r="I6151" s="45" t="s">
        <v>24369</v>
      </c>
      <c r="J6151" s="280">
        <v>2</v>
      </c>
      <c r="K6151" s="280">
        <v>2</v>
      </c>
      <c r="L6151" s="280">
        <v>0</v>
      </c>
      <c r="M6151" s="117">
        <v>1871924</v>
      </c>
      <c r="N6151" s="117">
        <v>1815726</v>
      </c>
      <c r="O6151" s="117">
        <v>56198</v>
      </c>
      <c r="P6151" s="461">
        <v>3.0021517967609795E-2</v>
      </c>
      <c r="Q6151" s="117" t="s">
        <v>24245</v>
      </c>
      <c r="R6151" s="117" t="s">
        <v>17265</v>
      </c>
      <c r="S6151" s="117" t="s">
        <v>24246</v>
      </c>
      <c r="T6151" s="274">
        <v>42706.509592627313</v>
      </c>
      <c r="U6151" s="117"/>
      <c r="V6151" s="274">
        <v>42717</v>
      </c>
      <c r="W6151" s="274">
        <v>42717</v>
      </c>
      <c r="X6151" s="117" t="s">
        <v>24370</v>
      </c>
      <c r="Y6151" s="117">
        <v>1815726</v>
      </c>
      <c r="Z6151" s="117" t="s">
        <v>24245</v>
      </c>
      <c r="AA6151" s="117" t="s">
        <v>17265</v>
      </c>
    </row>
    <row r="6152" spans="1:27" ht="78.75">
      <c r="A6152" s="475" t="s">
        <v>31873</v>
      </c>
      <c r="B6152" s="311" t="s">
        <v>23488</v>
      </c>
      <c r="C6152" s="45" t="s">
        <v>23489</v>
      </c>
      <c r="D6152" s="45" t="s">
        <v>272</v>
      </c>
      <c r="E6152" s="45" t="s">
        <v>24371</v>
      </c>
      <c r="F6152" s="274">
        <v>42682</v>
      </c>
      <c r="G6152" s="274">
        <v>42695</v>
      </c>
      <c r="H6152" s="45" t="s">
        <v>24372</v>
      </c>
      <c r="I6152" s="45" t="s">
        <v>13366</v>
      </c>
      <c r="J6152" s="280">
        <v>1</v>
      </c>
      <c r="K6152" s="280">
        <v>1</v>
      </c>
      <c r="L6152" s="280">
        <v>0</v>
      </c>
      <c r="M6152" s="117">
        <v>756734</v>
      </c>
      <c r="N6152" s="117">
        <v>750000</v>
      </c>
      <c r="O6152" s="117">
        <v>6734</v>
      </c>
      <c r="P6152" s="461">
        <v>8.8987675986542166E-3</v>
      </c>
      <c r="Q6152" s="117" t="s">
        <v>24327</v>
      </c>
      <c r="R6152" s="117" t="s">
        <v>15079</v>
      </c>
      <c r="S6152" s="117" t="s">
        <v>24328</v>
      </c>
      <c r="T6152" s="274">
        <v>42704.228163888889</v>
      </c>
      <c r="U6152" s="117"/>
      <c r="V6152" s="274">
        <v>42716</v>
      </c>
      <c r="W6152" s="274">
        <v>42716</v>
      </c>
      <c r="X6152" s="117" t="s">
        <v>24373</v>
      </c>
      <c r="Y6152" s="117">
        <v>750000</v>
      </c>
      <c r="Z6152" s="117" t="s">
        <v>24327</v>
      </c>
      <c r="AA6152" s="117" t="s">
        <v>15079</v>
      </c>
    </row>
    <row r="6153" spans="1:27" ht="78.75">
      <c r="A6153" s="475" t="s">
        <v>31874</v>
      </c>
      <c r="B6153" s="311" t="s">
        <v>23488</v>
      </c>
      <c r="C6153" s="45" t="s">
        <v>23489</v>
      </c>
      <c r="D6153" s="45" t="s">
        <v>261</v>
      </c>
      <c r="E6153" s="45" t="s">
        <v>24374</v>
      </c>
      <c r="F6153" s="274">
        <v>42682</v>
      </c>
      <c r="G6153" s="274">
        <v>42695</v>
      </c>
      <c r="H6153" s="45" t="s">
        <v>24375</v>
      </c>
      <c r="I6153" s="45" t="s">
        <v>13366</v>
      </c>
      <c r="J6153" s="280">
        <v>2</v>
      </c>
      <c r="K6153" s="280">
        <v>2</v>
      </c>
      <c r="L6153" s="280">
        <v>0</v>
      </c>
      <c r="M6153" s="117">
        <v>2796899.77</v>
      </c>
      <c r="N6153" s="117">
        <v>2768930.77</v>
      </c>
      <c r="O6153" s="117">
        <v>27969</v>
      </c>
      <c r="P6153" s="461">
        <v>1.0000000822339086E-2</v>
      </c>
      <c r="Q6153" s="117" t="s">
        <v>21704</v>
      </c>
      <c r="R6153" s="117" t="s">
        <v>17885</v>
      </c>
      <c r="S6153" s="117" t="s">
        <v>24376</v>
      </c>
      <c r="T6153" s="274">
        <v>42709.486616631941</v>
      </c>
      <c r="U6153" s="117"/>
      <c r="V6153" s="274">
        <v>42720</v>
      </c>
      <c r="W6153" s="274">
        <v>42723</v>
      </c>
      <c r="X6153" s="117" t="s">
        <v>24377</v>
      </c>
      <c r="Y6153" s="117">
        <v>2768930.77</v>
      </c>
      <c r="Z6153" s="117" t="s">
        <v>21704</v>
      </c>
      <c r="AA6153" s="117" t="s">
        <v>17885</v>
      </c>
    </row>
    <row r="6154" spans="1:27" ht="90">
      <c r="A6154" s="475" t="s">
        <v>31875</v>
      </c>
      <c r="B6154" s="311" t="s">
        <v>23488</v>
      </c>
      <c r="C6154" s="45" t="s">
        <v>23489</v>
      </c>
      <c r="D6154" s="45" t="s">
        <v>261</v>
      </c>
      <c r="E6154" s="45" t="s">
        <v>24378</v>
      </c>
      <c r="F6154" s="274">
        <v>42684</v>
      </c>
      <c r="G6154" s="274">
        <v>42695</v>
      </c>
      <c r="H6154" s="45" t="s">
        <v>24379</v>
      </c>
      <c r="I6154" s="45" t="s">
        <v>13372</v>
      </c>
      <c r="J6154" s="280">
        <v>7</v>
      </c>
      <c r="K6154" s="280">
        <v>6</v>
      </c>
      <c r="L6154" s="280">
        <v>1</v>
      </c>
      <c r="M6154" s="117">
        <v>1029520.85</v>
      </c>
      <c r="N6154" s="117">
        <v>560630.43999999994</v>
      </c>
      <c r="O6154" s="117">
        <v>468890.41000000003</v>
      </c>
      <c r="P6154" s="461">
        <v>0.45544527825735637</v>
      </c>
      <c r="Q6154" s="117" t="s">
        <v>24380</v>
      </c>
      <c r="R6154" s="117" t="s">
        <v>24381</v>
      </c>
      <c r="S6154" s="117" t="s">
        <v>24382</v>
      </c>
      <c r="T6154" s="274">
        <v>42717.268135381943</v>
      </c>
      <c r="U6154" s="117"/>
      <c r="V6154" s="274">
        <v>42731</v>
      </c>
      <c r="W6154" s="274">
        <v>42732</v>
      </c>
      <c r="X6154" s="117" t="s">
        <v>24383</v>
      </c>
      <c r="Y6154" s="117">
        <v>560630.43999999994</v>
      </c>
      <c r="Z6154" s="117" t="s">
        <v>24380</v>
      </c>
      <c r="AA6154" s="117" t="s">
        <v>24381</v>
      </c>
    </row>
    <row r="6155" spans="1:27" ht="78.75">
      <c r="A6155" s="475" t="s">
        <v>31876</v>
      </c>
      <c r="B6155" s="311" t="s">
        <v>23488</v>
      </c>
      <c r="C6155" s="45" t="s">
        <v>23489</v>
      </c>
      <c r="D6155" s="45" t="s">
        <v>261</v>
      </c>
      <c r="E6155" s="45" t="s">
        <v>24384</v>
      </c>
      <c r="F6155" s="274">
        <v>42684</v>
      </c>
      <c r="G6155" s="274">
        <v>42695</v>
      </c>
      <c r="H6155" s="45" t="s">
        <v>24385</v>
      </c>
      <c r="I6155" s="45" t="s">
        <v>24386</v>
      </c>
      <c r="J6155" s="280">
        <v>2</v>
      </c>
      <c r="K6155" s="280">
        <v>2</v>
      </c>
      <c r="L6155" s="280">
        <v>0</v>
      </c>
      <c r="M6155" s="117">
        <v>5850457.0300000003</v>
      </c>
      <c r="N6155" s="117">
        <v>5791952.4500000002</v>
      </c>
      <c r="O6155" s="117">
        <v>58504.580000000075</v>
      </c>
      <c r="P6155" s="461">
        <v>1.0000001657990139E-2</v>
      </c>
      <c r="Q6155" s="117" t="s">
        <v>21704</v>
      </c>
      <c r="R6155" s="117" t="s">
        <v>17885</v>
      </c>
      <c r="S6155" s="117" t="s">
        <v>24376</v>
      </c>
      <c r="T6155" s="274">
        <v>42717.555247372686</v>
      </c>
      <c r="U6155" s="117"/>
      <c r="V6155" s="274">
        <v>42731</v>
      </c>
      <c r="W6155" s="274">
        <v>42731</v>
      </c>
      <c r="X6155" s="117" t="s">
        <v>24387</v>
      </c>
      <c r="Y6155" s="117">
        <v>5791952.4500000002</v>
      </c>
      <c r="Z6155" s="117" t="s">
        <v>21704</v>
      </c>
      <c r="AA6155" s="117" t="s">
        <v>17885</v>
      </c>
    </row>
    <row r="6156" spans="1:27" ht="101.25">
      <c r="A6156" s="475" t="s">
        <v>31877</v>
      </c>
      <c r="B6156" s="311" t="s">
        <v>23488</v>
      </c>
      <c r="C6156" s="45" t="s">
        <v>23489</v>
      </c>
      <c r="D6156" s="45" t="s">
        <v>272</v>
      </c>
      <c r="E6156" s="45" t="s">
        <v>24388</v>
      </c>
      <c r="F6156" s="274">
        <v>42683</v>
      </c>
      <c r="G6156" s="274">
        <v>42695</v>
      </c>
      <c r="H6156" s="45" t="s">
        <v>24389</v>
      </c>
      <c r="I6156" s="45" t="s">
        <v>24390</v>
      </c>
      <c r="J6156" s="280">
        <v>1</v>
      </c>
      <c r="K6156" s="280">
        <v>1</v>
      </c>
      <c r="L6156" s="280">
        <v>0</v>
      </c>
      <c r="M6156" s="117">
        <v>9631797</v>
      </c>
      <c r="N6156" s="117">
        <v>9430155</v>
      </c>
      <c r="O6156" s="117">
        <v>201642</v>
      </c>
      <c r="P6156" s="461">
        <v>2.0935034241273982E-2</v>
      </c>
      <c r="Q6156" s="117" t="s">
        <v>21773</v>
      </c>
      <c r="R6156" s="117" t="s">
        <v>24391</v>
      </c>
      <c r="S6156" s="117" t="s">
        <v>24392</v>
      </c>
      <c r="T6156" s="274">
        <v>42711.386369594904</v>
      </c>
      <c r="U6156" s="117"/>
      <c r="V6156" s="274">
        <v>42723</v>
      </c>
      <c r="W6156" s="274">
        <v>42723</v>
      </c>
      <c r="X6156" s="117" t="s">
        <v>24393</v>
      </c>
      <c r="Y6156" s="117">
        <v>9430155</v>
      </c>
      <c r="Z6156" s="117" t="s">
        <v>21773</v>
      </c>
      <c r="AA6156" s="117" t="s">
        <v>24391</v>
      </c>
    </row>
    <row r="6157" spans="1:27" ht="56.25">
      <c r="A6157" s="475" t="s">
        <v>31878</v>
      </c>
      <c r="B6157" s="311" t="s">
        <v>23488</v>
      </c>
      <c r="C6157" s="45" t="s">
        <v>23489</v>
      </c>
      <c r="D6157" s="45" t="s">
        <v>272</v>
      </c>
      <c r="E6157" s="45" t="s">
        <v>24394</v>
      </c>
      <c r="F6157" s="274">
        <v>42682</v>
      </c>
      <c r="G6157" s="274">
        <v>42695</v>
      </c>
      <c r="H6157" s="45" t="s">
        <v>24395</v>
      </c>
      <c r="I6157" s="45" t="s">
        <v>13873</v>
      </c>
      <c r="J6157" s="280">
        <v>1</v>
      </c>
      <c r="K6157" s="280">
        <v>1</v>
      </c>
      <c r="L6157" s="280">
        <v>0</v>
      </c>
      <c r="M6157" s="117">
        <v>1870427.2</v>
      </c>
      <c r="N6157" s="117">
        <v>1861075.2</v>
      </c>
      <c r="O6157" s="117">
        <v>9352</v>
      </c>
      <c r="P6157" s="461">
        <v>4.9999272893379654E-3</v>
      </c>
      <c r="Q6157" s="117" t="s">
        <v>24396</v>
      </c>
      <c r="R6157" s="117" t="s">
        <v>24397</v>
      </c>
      <c r="S6157" s="117" t="s">
        <v>24398</v>
      </c>
      <c r="T6157" s="274">
        <v>42704.451391631941</v>
      </c>
      <c r="U6157" s="117"/>
      <c r="V6157" s="274">
        <v>42716</v>
      </c>
      <c r="W6157" s="274">
        <v>42716</v>
      </c>
      <c r="X6157" s="117" t="s">
        <v>24399</v>
      </c>
      <c r="Y6157" s="117">
        <v>1861075.2</v>
      </c>
      <c r="Z6157" s="117" t="s">
        <v>24396</v>
      </c>
      <c r="AA6157" s="117" t="s">
        <v>24397</v>
      </c>
    </row>
    <row r="6158" spans="1:27" ht="101.25">
      <c r="A6158" s="475" t="s">
        <v>31879</v>
      </c>
      <c r="B6158" s="311" t="s">
        <v>23488</v>
      </c>
      <c r="C6158" s="45" t="s">
        <v>23489</v>
      </c>
      <c r="D6158" s="45" t="s">
        <v>261</v>
      </c>
      <c r="E6158" s="45" t="s">
        <v>24400</v>
      </c>
      <c r="F6158" s="274">
        <v>42682</v>
      </c>
      <c r="G6158" s="274">
        <v>42696</v>
      </c>
      <c r="H6158" s="45" t="s">
        <v>24401</v>
      </c>
      <c r="I6158" s="45" t="s">
        <v>19908</v>
      </c>
      <c r="J6158" s="280">
        <v>2</v>
      </c>
      <c r="K6158" s="280">
        <v>2</v>
      </c>
      <c r="L6158" s="280">
        <v>0</v>
      </c>
      <c r="M6158" s="117">
        <v>1014000</v>
      </c>
      <c r="N6158" s="117">
        <v>704730</v>
      </c>
      <c r="O6158" s="117">
        <v>309270</v>
      </c>
      <c r="P6158" s="461">
        <v>0.30499999999999999</v>
      </c>
      <c r="Q6158" s="117" t="s">
        <v>24402</v>
      </c>
      <c r="R6158" s="117" t="s">
        <v>24403</v>
      </c>
      <c r="S6158" s="117" t="s">
        <v>24404</v>
      </c>
      <c r="T6158" s="274">
        <v>42711.363168321761</v>
      </c>
      <c r="U6158" s="117"/>
      <c r="V6158" s="274">
        <v>42723</v>
      </c>
      <c r="W6158" s="274">
        <v>42723</v>
      </c>
      <c r="X6158" s="117" t="s">
        <v>24405</v>
      </c>
      <c r="Y6158" s="117">
        <v>704730</v>
      </c>
      <c r="Z6158" s="117" t="s">
        <v>24402</v>
      </c>
      <c r="AA6158" s="117" t="s">
        <v>24403</v>
      </c>
    </row>
    <row r="6159" spans="1:27" ht="67.5">
      <c r="A6159" s="475" t="s">
        <v>31880</v>
      </c>
      <c r="B6159" s="311" t="s">
        <v>23488</v>
      </c>
      <c r="C6159" s="45" t="s">
        <v>23489</v>
      </c>
      <c r="D6159" s="45" t="s">
        <v>272</v>
      </c>
      <c r="E6159" s="45" t="s">
        <v>24406</v>
      </c>
      <c r="F6159" s="274">
        <v>42684</v>
      </c>
      <c r="G6159" s="274">
        <v>42696</v>
      </c>
      <c r="H6159" s="45" t="s">
        <v>24407</v>
      </c>
      <c r="I6159" s="45" t="s">
        <v>24408</v>
      </c>
      <c r="J6159" s="280">
        <v>1</v>
      </c>
      <c r="K6159" s="280">
        <v>1</v>
      </c>
      <c r="L6159" s="280">
        <v>0</v>
      </c>
      <c r="M6159" s="117">
        <v>192170.06</v>
      </c>
      <c r="N6159" s="117">
        <v>185440</v>
      </c>
      <c r="O6159" s="117">
        <v>6730.0599999999977</v>
      </c>
      <c r="P6159" s="461">
        <v>3.502137637881779E-2</v>
      </c>
      <c r="Q6159" s="117" t="s">
        <v>24409</v>
      </c>
      <c r="R6159" s="117" t="s">
        <v>24410</v>
      </c>
      <c r="S6159" s="117" t="s">
        <v>24411</v>
      </c>
      <c r="T6159" s="274">
        <v>42704.246847071758</v>
      </c>
      <c r="U6159" s="117"/>
      <c r="V6159" s="274">
        <v>42716</v>
      </c>
      <c r="W6159" s="274">
        <v>42716</v>
      </c>
      <c r="X6159" s="117" t="s">
        <v>24412</v>
      </c>
      <c r="Y6159" s="117">
        <v>185440</v>
      </c>
      <c r="Z6159" s="117" t="s">
        <v>24409</v>
      </c>
      <c r="AA6159" s="117" t="s">
        <v>24410</v>
      </c>
    </row>
    <row r="6160" spans="1:27" ht="56.25">
      <c r="A6160" s="475" t="s">
        <v>31881</v>
      </c>
      <c r="B6160" s="311" t="s">
        <v>23488</v>
      </c>
      <c r="C6160" s="45" t="s">
        <v>23489</v>
      </c>
      <c r="D6160" s="45" t="s">
        <v>261</v>
      </c>
      <c r="E6160" s="45" t="s">
        <v>15237</v>
      </c>
      <c r="F6160" s="274">
        <v>42683</v>
      </c>
      <c r="G6160" s="274">
        <v>42696</v>
      </c>
      <c r="H6160" s="45" t="s">
        <v>24413</v>
      </c>
      <c r="I6160" s="45" t="s">
        <v>24414</v>
      </c>
      <c r="J6160" s="280">
        <v>3</v>
      </c>
      <c r="K6160" s="280">
        <v>2</v>
      </c>
      <c r="L6160" s="280">
        <v>1</v>
      </c>
      <c r="M6160" s="117">
        <v>448231.35</v>
      </c>
      <c r="N6160" s="117">
        <v>365308.55</v>
      </c>
      <c r="O6160" s="117">
        <v>82922.799999999988</v>
      </c>
      <c r="P6160" s="461">
        <v>0.18500000055774768</v>
      </c>
      <c r="Q6160" s="117" t="s">
        <v>13623</v>
      </c>
      <c r="R6160" s="117" t="s">
        <v>18535</v>
      </c>
      <c r="S6160" s="117" t="s">
        <v>23990</v>
      </c>
      <c r="T6160" s="274">
        <v>42709.383807673606</v>
      </c>
      <c r="U6160" s="117"/>
      <c r="V6160" s="274">
        <v>42720</v>
      </c>
      <c r="W6160" s="274">
        <v>42723</v>
      </c>
      <c r="X6160" s="117" t="s">
        <v>24415</v>
      </c>
      <c r="Y6160" s="117">
        <v>365308.55</v>
      </c>
      <c r="Z6160" s="117" t="s">
        <v>13623</v>
      </c>
      <c r="AA6160" s="117" t="s">
        <v>18535</v>
      </c>
    </row>
    <row r="6161" spans="1:27" ht="45">
      <c r="A6161" s="475" t="s">
        <v>31882</v>
      </c>
      <c r="B6161" s="311" t="s">
        <v>23488</v>
      </c>
      <c r="C6161" s="45" t="s">
        <v>23489</v>
      </c>
      <c r="D6161" s="45" t="s">
        <v>272</v>
      </c>
      <c r="E6161" s="45" t="s">
        <v>23842</v>
      </c>
      <c r="F6161" s="274">
        <v>42685</v>
      </c>
      <c r="G6161" s="274">
        <v>42696</v>
      </c>
      <c r="H6161" s="45" t="s">
        <v>24416</v>
      </c>
      <c r="I6161" s="45" t="s">
        <v>24417</v>
      </c>
      <c r="J6161" s="280">
        <v>1</v>
      </c>
      <c r="K6161" s="280">
        <v>1</v>
      </c>
      <c r="L6161" s="280">
        <v>0</v>
      </c>
      <c r="M6161" s="117">
        <v>2709522.19</v>
      </c>
      <c r="N6161" s="117">
        <v>2661003</v>
      </c>
      <c r="O6161" s="117">
        <v>48519.189999999944</v>
      </c>
      <c r="P6161" s="461">
        <v>1.7906917381621423E-2</v>
      </c>
      <c r="Q6161" s="117" t="s">
        <v>24418</v>
      </c>
      <c r="R6161" s="117" t="s">
        <v>23665</v>
      </c>
      <c r="S6161" s="117" t="s">
        <v>13470</v>
      </c>
      <c r="T6161" s="274">
        <v>42705.489039814813</v>
      </c>
      <c r="U6161" s="117"/>
      <c r="V6161" s="274">
        <v>42716</v>
      </c>
      <c r="W6161" s="274">
        <v>42716</v>
      </c>
      <c r="X6161" s="117" t="s">
        <v>24290</v>
      </c>
      <c r="Y6161" s="117">
        <v>2661003</v>
      </c>
      <c r="Z6161" s="117" t="s">
        <v>24418</v>
      </c>
      <c r="AA6161" s="117" t="s">
        <v>23665</v>
      </c>
    </row>
    <row r="6162" spans="1:27" ht="56.25">
      <c r="A6162" s="475" t="s">
        <v>31883</v>
      </c>
      <c r="B6162" s="311" t="s">
        <v>23488</v>
      </c>
      <c r="C6162" s="45" t="s">
        <v>23489</v>
      </c>
      <c r="D6162" s="45" t="s">
        <v>272</v>
      </c>
      <c r="E6162" s="45" t="s">
        <v>24419</v>
      </c>
      <c r="F6162" s="274">
        <v>42683</v>
      </c>
      <c r="G6162" s="274">
        <v>42696</v>
      </c>
      <c r="H6162" s="45" t="s">
        <v>24420</v>
      </c>
      <c r="I6162" s="45" t="s">
        <v>13366</v>
      </c>
      <c r="J6162" s="280">
        <v>1</v>
      </c>
      <c r="K6162" s="280">
        <v>1</v>
      </c>
      <c r="L6162" s="280">
        <v>0</v>
      </c>
      <c r="M6162" s="117">
        <v>583643.42000000004</v>
      </c>
      <c r="N6162" s="117">
        <v>580725</v>
      </c>
      <c r="O6162" s="117">
        <v>2918.4200000000419</v>
      </c>
      <c r="P6162" s="461">
        <v>5.0003476437720171E-3</v>
      </c>
      <c r="Q6162" s="117" t="s">
        <v>24421</v>
      </c>
      <c r="R6162" s="117">
        <v>4217178237</v>
      </c>
      <c r="S6162" s="117" t="s">
        <v>24422</v>
      </c>
      <c r="T6162" s="274">
        <v>42705.464797303241</v>
      </c>
      <c r="U6162" s="117"/>
      <c r="V6162" s="274" t="s">
        <v>24423</v>
      </c>
      <c r="W6162" s="274">
        <v>42717</v>
      </c>
      <c r="X6162" s="117" t="s">
        <v>24424</v>
      </c>
      <c r="Y6162" s="117">
        <v>580725</v>
      </c>
      <c r="Z6162" s="117" t="s">
        <v>24421</v>
      </c>
      <c r="AA6162" s="117">
        <v>4217178237</v>
      </c>
    </row>
    <row r="6163" spans="1:27" ht="56.25">
      <c r="A6163" s="475" t="s">
        <v>31884</v>
      </c>
      <c r="B6163" s="311" t="s">
        <v>23488</v>
      </c>
      <c r="C6163" s="45" t="s">
        <v>23489</v>
      </c>
      <c r="D6163" s="45" t="s">
        <v>272</v>
      </c>
      <c r="E6163" s="45" t="s">
        <v>24425</v>
      </c>
      <c r="F6163" s="274">
        <v>42684</v>
      </c>
      <c r="G6163" s="274">
        <v>42697</v>
      </c>
      <c r="H6163" s="45" t="s">
        <v>24426</v>
      </c>
      <c r="I6163" s="45" t="s">
        <v>23503</v>
      </c>
      <c r="J6163" s="280">
        <v>1</v>
      </c>
      <c r="K6163" s="280">
        <v>1</v>
      </c>
      <c r="L6163" s="280">
        <v>0</v>
      </c>
      <c r="M6163" s="117">
        <v>263335.7</v>
      </c>
      <c r="N6163" s="117">
        <v>263318</v>
      </c>
      <c r="O6163" s="117">
        <v>17.700000000011642</v>
      </c>
      <c r="P6163" s="461">
        <v>6.7214585793007333E-5</v>
      </c>
      <c r="Q6163" s="117" t="s">
        <v>24232</v>
      </c>
      <c r="R6163" s="117" t="s">
        <v>2987</v>
      </c>
      <c r="S6163" s="117" t="s">
        <v>23497</v>
      </c>
      <c r="T6163" s="274">
        <v>42709.266491585644</v>
      </c>
      <c r="U6163" s="117"/>
      <c r="V6163" s="274">
        <v>42720</v>
      </c>
      <c r="W6163" s="274">
        <v>42723</v>
      </c>
      <c r="X6163" s="117" t="s">
        <v>24427</v>
      </c>
      <c r="Y6163" s="117">
        <v>263318</v>
      </c>
      <c r="Z6163" s="117" t="s">
        <v>24232</v>
      </c>
      <c r="AA6163" s="117" t="s">
        <v>2987</v>
      </c>
    </row>
    <row r="6164" spans="1:27" ht="67.5">
      <c r="A6164" s="475" t="s">
        <v>31885</v>
      </c>
      <c r="B6164" s="311" t="s">
        <v>23488</v>
      </c>
      <c r="C6164" s="45" t="s">
        <v>23489</v>
      </c>
      <c r="D6164" s="45" t="s">
        <v>261</v>
      </c>
      <c r="E6164" s="45" t="s">
        <v>24428</v>
      </c>
      <c r="F6164" s="274">
        <v>42685</v>
      </c>
      <c r="G6164" s="274">
        <v>42697</v>
      </c>
      <c r="H6164" s="45" t="s">
        <v>24429</v>
      </c>
      <c r="I6164" s="45" t="s">
        <v>24430</v>
      </c>
      <c r="J6164" s="280">
        <v>8</v>
      </c>
      <c r="K6164" s="280">
        <v>6</v>
      </c>
      <c r="L6164" s="280">
        <v>2</v>
      </c>
      <c r="M6164" s="117">
        <v>128802.2</v>
      </c>
      <c r="N6164" s="117">
        <v>64779.78</v>
      </c>
      <c r="O6164" s="117">
        <v>64022.42</v>
      </c>
      <c r="P6164" s="461">
        <v>0.49705998810579322</v>
      </c>
      <c r="Q6164" s="117" t="s">
        <v>24431</v>
      </c>
      <c r="R6164" s="117" t="s">
        <v>17176</v>
      </c>
      <c r="S6164" s="117" t="s">
        <v>24432</v>
      </c>
      <c r="T6164" s="274">
        <v>42712.264462696759</v>
      </c>
      <c r="U6164" s="117"/>
      <c r="V6164" s="274">
        <v>42723</v>
      </c>
      <c r="W6164" s="274">
        <v>42723</v>
      </c>
      <c r="X6164" s="117" t="s">
        <v>24433</v>
      </c>
      <c r="Y6164" s="117">
        <v>64779.78</v>
      </c>
      <c r="Z6164" s="117" t="s">
        <v>24431</v>
      </c>
      <c r="AA6164" s="117" t="s">
        <v>17176</v>
      </c>
    </row>
    <row r="6165" spans="1:27" ht="78.75">
      <c r="A6165" s="475" t="s">
        <v>31886</v>
      </c>
      <c r="B6165" s="311" t="s">
        <v>23488</v>
      </c>
      <c r="C6165" s="45" t="s">
        <v>23489</v>
      </c>
      <c r="D6165" s="45" t="s">
        <v>272</v>
      </c>
      <c r="E6165" s="45" t="s">
        <v>24434</v>
      </c>
      <c r="F6165" s="274">
        <v>42684</v>
      </c>
      <c r="G6165" s="274">
        <v>42697</v>
      </c>
      <c r="H6165" s="45" t="s">
        <v>24435</v>
      </c>
      <c r="I6165" s="45" t="s">
        <v>13420</v>
      </c>
      <c r="J6165" s="280">
        <v>2</v>
      </c>
      <c r="K6165" s="280">
        <v>1</v>
      </c>
      <c r="L6165" s="280">
        <v>1</v>
      </c>
      <c r="M6165" s="117">
        <v>1755557.35</v>
      </c>
      <c r="N6165" s="117">
        <v>1755000</v>
      </c>
      <c r="O6165" s="117">
        <v>557.35000000009313</v>
      </c>
      <c r="P6165" s="461">
        <v>3.1747752359106529E-4</v>
      </c>
      <c r="Q6165" s="117" t="s">
        <v>13843</v>
      </c>
      <c r="R6165" s="117" t="s">
        <v>15372</v>
      </c>
      <c r="S6165" s="117" t="s">
        <v>23917</v>
      </c>
      <c r="T6165" s="274">
        <v>42706.445053553238</v>
      </c>
      <c r="U6165" s="117"/>
      <c r="V6165" s="274">
        <v>42717</v>
      </c>
      <c r="W6165" s="274">
        <v>42717</v>
      </c>
      <c r="X6165" s="117" t="s">
        <v>24219</v>
      </c>
      <c r="Y6165" s="117">
        <v>1755000</v>
      </c>
      <c r="Z6165" s="117" t="s">
        <v>13843</v>
      </c>
      <c r="AA6165" s="117" t="s">
        <v>15372</v>
      </c>
    </row>
    <row r="6166" spans="1:27" ht="56.25">
      <c r="A6166" s="475" t="s">
        <v>31887</v>
      </c>
      <c r="B6166" s="311" t="s">
        <v>23488</v>
      </c>
      <c r="C6166" s="45" t="s">
        <v>23489</v>
      </c>
      <c r="D6166" s="45" t="s">
        <v>261</v>
      </c>
      <c r="E6166" s="45" t="s">
        <v>24436</v>
      </c>
      <c r="F6166" s="274">
        <v>42682</v>
      </c>
      <c r="G6166" s="274">
        <v>42697</v>
      </c>
      <c r="H6166" s="45" t="s">
        <v>24437</v>
      </c>
      <c r="I6166" s="45" t="s">
        <v>13431</v>
      </c>
      <c r="J6166" s="280">
        <v>4</v>
      </c>
      <c r="K6166" s="280">
        <v>4</v>
      </c>
      <c r="L6166" s="280">
        <v>0</v>
      </c>
      <c r="M6166" s="117">
        <v>155654.39999999999</v>
      </c>
      <c r="N6166" s="117">
        <v>121060.16</v>
      </c>
      <c r="O6166" s="117">
        <v>34594.239999999991</v>
      </c>
      <c r="P6166" s="461">
        <v>0.22225031865466052</v>
      </c>
      <c r="Q6166" s="117" t="s">
        <v>13623</v>
      </c>
      <c r="R6166" s="117" t="s">
        <v>18535</v>
      </c>
      <c r="S6166" s="117" t="s">
        <v>23990</v>
      </c>
      <c r="T6166" s="274">
        <v>42712.557131018519</v>
      </c>
      <c r="U6166" s="117"/>
      <c r="V6166" s="274">
        <v>42723</v>
      </c>
      <c r="W6166" s="274">
        <v>42723</v>
      </c>
      <c r="X6166" s="117" t="s">
        <v>24438</v>
      </c>
      <c r="Y6166" s="117">
        <v>121060.16</v>
      </c>
      <c r="Z6166" s="117" t="s">
        <v>13623</v>
      </c>
      <c r="AA6166" s="117" t="s">
        <v>18535</v>
      </c>
    </row>
    <row r="6167" spans="1:27" ht="123.75">
      <c r="A6167" s="475" t="s">
        <v>31888</v>
      </c>
      <c r="B6167" s="311" t="s">
        <v>23488</v>
      </c>
      <c r="C6167" s="45" t="s">
        <v>23489</v>
      </c>
      <c r="D6167" s="45" t="s">
        <v>272</v>
      </c>
      <c r="E6167" s="45" t="s">
        <v>24439</v>
      </c>
      <c r="F6167" s="274">
        <v>42682</v>
      </c>
      <c r="G6167" s="274">
        <v>42697</v>
      </c>
      <c r="H6167" s="45" t="s">
        <v>24440</v>
      </c>
      <c r="I6167" s="45" t="s">
        <v>6435</v>
      </c>
      <c r="J6167" s="280">
        <v>1</v>
      </c>
      <c r="K6167" s="280">
        <v>1</v>
      </c>
      <c r="L6167" s="280">
        <v>0</v>
      </c>
      <c r="M6167" s="117">
        <v>611000</v>
      </c>
      <c r="N6167" s="117">
        <v>595000</v>
      </c>
      <c r="O6167" s="117">
        <v>16000</v>
      </c>
      <c r="P6167" s="461">
        <v>2.6186579378068741E-2</v>
      </c>
      <c r="Q6167" s="117" t="s">
        <v>13242</v>
      </c>
      <c r="R6167" s="117" t="s">
        <v>15917</v>
      </c>
      <c r="S6167" s="117" t="s">
        <v>24441</v>
      </c>
      <c r="T6167" s="274">
        <v>42706.253416238425</v>
      </c>
      <c r="U6167" s="117"/>
      <c r="V6167" s="274">
        <v>42717</v>
      </c>
      <c r="W6167" s="274">
        <v>42717</v>
      </c>
      <c r="X6167" s="117" t="s">
        <v>24442</v>
      </c>
      <c r="Y6167" s="117">
        <v>595000</v>
      </c>
      <c r="Z6167" s="117" t="s">
        <v>13242</v>
      </c>
      <c r="AA6167" s="117" t="s">
        <v>15917</v>
      </c>
    </row>
    <row r="6168" spans="1:27" ht="67.5">
      <c r="A6168" s="475" t="s">
        <v>31889</v>
      </c>
      <c r="B6168" s="311" t="s">
        <v>23488</v>
      </c>
      <c r="C6168" s="45" t="s">
        <v>23489</v>
      </c>
      <c r="D6168" s="45" t="s">
        <v>261</v>
      </c>
      <c r="E6168" s="45" t="s">
        <v>24443</v>
      </c>
      <c r="F6168" s="274">
        <v>42684</v>
      </c>
      <c r="G6168" s="274">
        <v>42697</v>
      </c>
      <c r="H6168" s="45" t="s">
        <v>24444</v>
      </c>
      <c r="I6168" s="45" t="s">
        <v>13420</v>
      </c>
      <c r="J6168" s="280">
        <v>2</v>
      </c>
      <c r="K6168" s="280">
        <v>2</v>
      </c>
      <c r="L6168" s="280">
        <v>0</v>
      </c>
      <c r="M6168" s="117">
        <v>1172914.93</v>
      </c>
      <c r="N6168" s="117">
        <v>1161185.42</v>
      </c>
      <c r="O6168" s="117">
        <v>11729.510000000009</v>
      </c>
      <c r="P6168" s="461">
        <v>1.0000307524434027E-2</v>
      </c>
      <c r="Q6168" s="117" t="s">
        <v>24445</v>
      </c>
      <c r="R6168" s="117" t="s">
        <v>21942</v>
      </c>
      <c r="S6168" s="117" t="s">
        <v>24446</v>
      </c>
      <c r="T6168" s="274">
        <v>42712.409135497684</v>
      </c>
      <c r="U6168" s="117"/>
      <c r="V6168" s="274">
        <v>42723</v>
      </c>
      <c r="W6168" s="274">
        <v>42726</v>
      </c>
      <c r="X6168" s="117" t="s">
        <v>24447</v>
      </c>
      <c r="Y6168" s="117">
        <v>1161185.42</v>
      </c>
      <c r="Z6168" s="117" t="s">
        <v>24445</v>
      </c>
      <c r="AA6168" s="117" t="s">
        <v>21942</v>
      </c>
    </row>
    <row r="6169" spans="1:27" ht="56.25">
      <c r="A6169" s="475" t="s">
        <v>31890</v>
      </c>
      <c r="B6169" s="311" t="s">
        <v>23488</v>
      </c>
      <c r="C6169" s="45" t="s">
        <v>23489</v>
      </c>
      <c r="D6169" s="45" t="s">
        <v>272</v>
      </c>
      <c r="E6169" s="45" t="s">
        <v>24448</v>
      </c>
      <c r="F6169" s="274">
        <v>42685</v>
      </c>
      <c r="G6169" s="274">
        <v>42698</v>
      </c>
      <c r="H6169" s="45" t="s">
        <v>24449</v>
      </c>
      <c r="I6169" s="45" t="s">
        <v>13445</v>
      </c>
      <c r="J6169" s="280">
        <v>2</v>
      </c>
      <c r="K6169" s="280">
        <v>1</v>
      </c>
      <c r="L6169" s="280">
        <v>1</v>
      </c>
      <c r="M6169" s="117">
        <v>1210050</v>
      </c>
      <c r="N6169" s="117">
        <v>1203400</v>
      </c>
      <c r="O6169" s="117">
        <v>6650</v>
      </c>
      <c r="P6169" s="461">
        <v>5.4956406760051238E-3</v>
      </c>
      <c r="Q6169" s="117" t="s">
        <v>24450</v>
      </c>
      <c r="R6169" s="117" t="s">
        <v>23894</v>
      </c>
      <c r="S6169" s="117" t="s">
        <v>24451</v>
      </c>
      <c r="T6169" s="274">
        <v>42711.251532256945</v>
      </c>
      <c r="U6169" s="117"/>
      <c r="V6169" s="274">
        <v>42723</v>
      </c>
      <c r="W6169" s="274">
        <v>42723</v>
      </c>
      <c r="X6169" s="117" t="s">
        <v>24452</v>
      </c>
      <c r="Y6169" s="117">
        <v>1203400</v>
      </c>
      <c r="Z6169" s="117" t="s">
        <v>24450</v>
      </c>
      <c r="AA6169" s="117" t="s">
        <v>23894</v>
      </c>
    </row>
    <row r="6170" spans="1:27" ht="67.5">
      <c r="A6170" s="475" t="s">
        <v>31891</v>
      </c>
      <c r="B6170" s="311" t="s">
        <v>23488</v>
      </c>
      <c r="C6170" s="45" t="s">
        <v>23489</v>
      </c>
      <c r="D6170" s="45" t="s">
        <v>261</v>
      </c>
      <c r="E6170" s="45" t="s">
        <v>17157</v>
      </c>
      <c r="F6170" s="274">
        <v>42685</v>
      </c>
      <c r="G6170" s="274">
        <v>42698</v>
      </c>
      <c r="H6170" s="45" t="s">
        <v>24453</v>
      </c>
      <c r="I6170" s="45" t="s">
        <v>24454</v>
      </c>
      <c r="J6170" s="280">
        <v>7</v>
      </c>
      <c r="K6170" s="280">
        <v>6</v>
      </c>
      <c r="L6170" s="280">
        <v>1</v>
      </c>
      <c r="M6170" s="117">
        <v>626543.01</v>
      </c>
      <c r="N6170" s="117">
        <v>190601.84</v>
      </c>
      <c r="O6170" s="117">
        <v>435941.17000000004</v>
      </c>
      <c r="P6170" s="461">
        <v>0.69578809920806561</v>
      </c>
      <c r="Q6170" s="117" t="s">
        <v>24455</v>
      </c>
      <c r="R6170" s="117" t="s">
        <v>24456</v>
      </c>
      <c r="S6170" s="117" t="s">
        <v>24457</v>
      </c>
      <c r="T6170" s="274">
        <v>42717.248693946756</v>
      </c>
      <c r="U6170" s="117"/>
      <c r="V6170" s="274">
        <v>42730</v>
      </c>
      <c r="W6170" s="274">
        <v>42732</v>
      </c>
      <c r="X6170" s="117" t="s">
        <v>24458</v>
      </c>
      <c r="Y6170" s="117">
        <v>190601.84</v>
      </c>
      <c r="Z6170" s="117" t="s">
        <v>24455</v>
      </c>
      <c r="AA6170" s="117" t="s">
        <v>24456</v>
      </c>
    </row>
    <row r="6171" spans="1:27" ht="67.5">
      <c r="A6171" s="475" t="s">
        <v>31892</v>
      </c>
      <c r="B6171" s="311" t="s">
        <v>23488</v>
      </c>
      <c r="C6171" s="45" t="s">
        <v>23489</v>
      </c>
      <c r="D6171" s="45" t="s">
        <v>272</v>
      </c>
      <c r="E6171" s="45" t="s">
        <v>16393</v>
      </c>
      <c r="F6171" s="274">
        <v>42685</v>
      </c>
      <c r="G6171" s="274">
        <v>42698</v>
      </c>
      <c r="H6171" s="45" t="s">
        <v>24459</v>
      </c>
      <c r="I6171" s="45" t="s">
        <v>13372</v>
      </c>
      <c r="J6171" s="280">
        <v>4</v>
      </c>
      <c r="K6171" s="280">
        <v>1</v>
      </c>
      <c r="L6171" s="280">
        <v>3</v>
      </c>
      <c r="M6171" s="117">
        <v>880200</v>
      </c>
      <c r="N6171" s="117">
        <v>844900</v>
      </c>
      <c r="O6171" s="117">
        <v>35300</v>
      </c>
      <c r="P6171" s="461">
        <v>4.0104521699613725E-2</v>
      </c>
      <c r="Q6171" s="117" t="s">
        <v>13825</v>
      </c>
      <c r="R6171" s="117" t="s">
        <v>17803</v>
      </c>
      <c r="S6171" s="117" t="s">
        <v>24305</v>
      </c>
      <c r="T6171" s="274">
        <v>42711.311493599533</v>
      </c>
      <c r="U6171" s="117"/>
      <c r="V6171" s="274">
        <v>42731</v>
      </c>
      <c r="W6171" s="274">
        <v>42732</v>
      </c>
      <c r="X6171" s="45" t="s">
        <v>24460</v>
      </c>
      <c r="Y6171" s="117">
        <v>844900</v>
      </c>
      <c r="Z6171" s="117" t="s">
        <v>13825</v>
      </c>
      <c r="AA6171" s="117" t="s">
        <v>17803</v>
      </c>
    </row>
    <row r="6172" spans="1:27" ht="56.25">
      <c r="A6172" s="475" t="s">
        <v>31893</v>
      </c>
      <c r="B6172" s="311" t="s">
        <v>23488</v>
      </c>
      <c r="C6172" s="45" t="s">
        <v>23489</v>
      </c>
      <c r="D6172" s="45" t="s">
        <v>261</v>
      </c>
      <c r="E6172" s="45" t="s">
        <v>24461</v>
      </c>
      <c r="F6172" s="274">
        <v>42688</v>
      </c>
      <c r="G6172" s="274">
        <v>42699</v>
      </c>
      <c r="H6172" s="45" t="s">
        <v>24462</v>
      </c>
      <c r="I6172" s="45" t="s">
        <v>15892</v>
      </c>
      <c r="J6172" s="280">
        <v>2</v>
      </c>
      <c r="K6172" s="280">
        <v>2</v>
      </c>
      <c r="L6172" s="280">
        <v>0</v>
      </c>
      <c r="M6172" s="117">
        <v>2425000</v>
      </c>
      <c r="N6172" s="117">
        <v>521375</v>
      </c>
      <c r="O6172" s="117">
        <v>1903625</v>
      </c>
      <c r="P6172" s="461">
        <v>0.78500000000000003</v>
      </c>
      <c r="Q6172" s="117" t="s">
        <v>24463</v>
      </c>
      <c r="R6172" s="117" t="s">
        <v>2243</v>
      </c>
      <c r="S6172" s="117" t="s">
        <v>24464</v>
      </c>
      <c r="T6172" s="274">
        <v>42712.442252430556</v>
      </c>
      <c r="U6172" s="117"/>
      <c r="V6172" s="274">
        <v>42723</v>
      </c>
      <c r="W6172" s="274">
        <v>42726</v>
      </c>
      <c r="X6172" s="117" t="s">
        <v>24465</v>
      </c>
      <c r="Y6172" s="117">
        <v>521375</v>
      </c>
      <c r="Z6172" s="117" t="s">
        <v>24463</v>
      </c>
      <c r="AA6172" s="117" t="s">
        <v>2243</v>
      </c>
    </row>
    <row r="6173" spans="1:27" ht="78.75">
      <c r="A6173" s="475" t="s">
        <v>31894</v>
      </c>
      <c r="B6173" s="311" t="s">
        <v>23488</v>
      </c>
      <c r="C6173" s="45" t="s">
        <v>23489</v>
      </c>
      <c r="D6173" s="45" t="s">
        <v>272</v>
      </c>
      <c r="E6173" s="45" t="s">
        <v>24466</v>
      </c>
      <c r="F6173" s="274">
        <v>42688</v>
      </c>
      <c r="G6173" s="274">
        <v>42699</v>
      </c>
      <c r="H6173" s="45" t="s">
        <v>24467</v>
      </c>
      <c r="I6173" s="45" t="s">
        <v>24468</v>
      </c>
      <c r="J6173" s="280">
        <v>1</v>
      </c>
      <c r="K6173" s="280">
        <v>1</v>
      </c>
      <c r="L6173" s="280">
        <v>0</v>
      </c>
      <c r="M6173" s="117">
        <v>822194.41</v>
      </c>
      <c r="N6173" s="117">
        <v>802763</v>
      </c>
      <c r="O6173" s="117">
        <v>19431.410000000033</v>
      </c>
      <c r="P6173" s="461">
        <v>2.3633595368277961E-2</v>
      </c>
      <c r="Q6173" s="117" t="s">
        <v>24327</v>
      </c>
      <c r="R6173" s="117" t="s">
        <v>15079</v>
      </c>
      <c r="S6173" s="117" t="s">
        <v>24328</v>
      </c>
      <c r="T6173" s="274">
        <v>42709.343228506943</v>
      </c>
      <c r="U6173" s="117"/>
      <c r="V6173" s="274">
        <v>42720</v>
      </c>
      <c r="W6173" s="274">
        <v>42723</v>
      </c>
      <c r="X6173" s="117" t="s">
        <v>24469</v>
      </c>
      <c r="Y6173" s="117">
        <v>802763</v>
      </c>
      <c r="Z6173" s="117" t="s">
        <v>24327</v>
      </c>
      <c r="AA6173" s="117" t="s">
        <v>15079</v>
      </c>
    </row>
    <row r="6174" spans="1:27" ht="101.25">
      <c r="A6174" s="475" t="s">
        <v>31895</v>
      </c>
      <c r="B6174" s="311" t="s">
        <v>23488</v>
      </c>
      <c r="C6174" s="45" t="s">
        <v>23489</v>
      </c>
      <c r="D6174" s="45" t="s">
        <v>261</v>
      </c>
      <c r="E6174" s="45" t="s">
        <v>24470</v>
      </c>
      <c r="F6174" s="274">
        <v>42688</v>
      </c>
      <c r="G6174" s="274">
        <v>42699</v>
      </c>
      <c r="H6174" s="45" t="s">
        <v>24471</v>
      </c>
      <c r="I6174" s="45" t="s">
        <v>13372</v>
      </c>
      <c r="J6174" s="280">
        <v>6</v>
      </c>
      <c r="K6174" s="280">
        <v>4</v>
      </c>
      <c r="L6174" s="280">
        <v>2</v>
      </c>
      <c r="M6174" s="117">
        <v>193066.72</v>
      </c>
      <c r="N6174" s="117">
        <v>158314.48000000001</v>
      </c>
      <c r="O6174" s="117">
        <v>34752.239999999991</v>
      </c>
      <c r="P6174" s="461">
        <v>0.18000119336983603</v>
      </c>
      <c r="Q6174" s="117" t="s">
        <v>24472</v>
      </c>
      <c r="R6174" s="117" t="s">
        <v>24473</v>
      </c>
      <c r="S6174" s="117" t="s">
        <v>24474</v>
      </c>
      <c r="T6174" s="274">
        <v>42717.424947418978</v>
      </c>
      <c r="U6174" s="117"/>
      <c r="V6174" s="274">
        <v>42730</v>
      </c>
      <c r="W6174" s="274">
        <v>42730</v>
      </c>
      <c r="X6174" s="117" t="s">
        <v>24475</v>
      </c>
      <c r="Y6174" s="117">
        <v>158314.48000000001</v>
      </c>
      <c r="Z6174" s="117" t="s">
        <v>24472</v>
      </c>
      <c r="AA6174" s="117" t="s">
        <v>24473</v>
      </c>
    </row>
    <row r="6175" spans="1:27" ht="90">
      <c r="A6175" s="475" t="s">
        <v>31896</v>
      </c>
      <c r="B6175" s="311" t="s">
        <v>23488</v>
      </c>
      <c r="C6175" s="45" t="s">
        <v>23489</v>
      </c>
      <c r="D6175" s="45" t="s">
        <v>261</v>
      </c>
      <c r="E6175" s="45" t="s">
        <v>16393</v>
      </c>
      <c r="F6175" s="274">
        <v>42688</v>
      </c>
      <c r="G6175" s="274">
        <v>42699</v>
      </c>
      <c r="H6175" s="45" t="s">
        <v>24476</v>
      </c>
      <c r="I6175" s="45" t="s">
        <v>24363</v>
      </c>
      <c r="J6175" s="280">
        <v>2</v>
      </c>
      <c r="K6175" s="280">
        <v>2</v>
      </c>
      <c r="L6175" s="280">
        <v>0</v>
      </c>
      <c r="M6175" s="117">
        <v>653412.5</v>
      </c>
      <c r="N6175" s="117">
        <v>646877.93000000005</v>
      </c>
      <c r="O6175" s="117">
        <v>6534.5699999999488</v>
      </c>
      <c r="P6175" s="461">
        <v>1.0000681039924931E-2</v>
      </c>
      <c r="Q6175" s="117" t="s">
        <v>13373</v>
      </c>
      <c r="R6175" s="117" t="s">
        <v>17803</v>
      </c>
      <c r="S6175" s="117" t="s">
        <v>24477</v>
      </c>
      <c r="T6175" s="274">
        <v>42717.269532141203</v>
      </c>
      <c r="U6175" s="117"/>
      <c r="V6175" s="274">
        <v>42730</v>
      </c>
      <c r="W6175" s="274">
        <v>42730</v>
      </c>
      <c r="X6175" s="117" t="s">
        <v>24478</v>
      </c>
      <c r="Y6175" s="117">
        <v>646877.93000000005</v>
      </c>
      <c r="Z6175" s="117" t="s">
        <v>13373</v>
      </c>
      <c r="AA6175" s="117" t="s">
        <v>17803</v>
      </c>
    </row>
    <row r="6176" spans="1:27" ht="67.5">
      <c r="A6176" s="475" t="s">
        <v>31897</v>
      </c>
      <c r="B6176" s="311" t="s">
        <v>23488</v>
      </c>
      <c r="C6176" s="45" t="s">
        <v>23489</v>
      </c>
      <c r="D6176" s="45" t="s">
        <v>261</v>
      </c>
      <c r="E6176" s="45" t="s">
        <v>16393</v>
      </c>
      <c r="F6176" s="274">
        <v>42691</v>
      </c>
      <c r="G6176" s="274">
        <v>42702</v>
      </c>
      <c r="H6176" s="45" t="s">
        <v>24479</v>
      </c>
      <c r="I6176" s="45" t="s">
        <v>13372</v>
      </c>
      <c r="J6176" s="280">
        <v>3</v>
      </c>
      <c r="K6176" s="280">
        <v>3</v>
      </c>
      <c r="L6176" s="280">
        <v>0</v>
      </c>
      <c r="M6176" s="117">
        <v>2585750.4300000002</v>
      </c>
      <c r="N6176" s="117">
        <v>2223745.15</v>
      </c>
      <c r="O6176" s="117">
        <v>362005.28000000026</v>
      </c>
      <c r="P6176" s="461">
        <v>0.14000008500433672</v>
      </c>
      <c r="Q6176" s="117" t="s">
        <v>14711</v>
      </c>
      <c r="R6176" s="117" t="s">
        <v>15105</v>
      </c>
      <c r="S6176" s="117" t="s">
        <v>24480</v>
      </c>
      <c r="T6176" s="274">
        <v>42717.300789085646</v>
      </c>
      <c r="U6176" s="117"/>
      <c r="V6176" s="274">
        <v>42731</v>
      </c>
      <c r="W6176" s="274">
        <v>42732</v>
      </c>
      <c r="X6176" s="117" t="s">
        <v>24481</v>
      </c>
      <c r="Y6176" s="117">
        <v>2223745.15</v>
      </c>
      <c r="Z6176" s="117" t="s">
        <v>14711</v>
      </c>
      <c r="AA6176" s="117" t="s">
        <v>15105</v>
      </c>
    </row>
    <row r="6177" spans="1:27" ht="67.5">
      <c r="A6177" s="475" t="s">
        <v>31898</v>
      </c>
      <c r="B6177" s="311" t="s">
        <v>23488</v>
      </c>
      <c r="C6177" s="45" t="s">
        <v>23489</v>
      </c>
      <c r="D6177" s="45" t="s">
        <v>272</v>
      </c>
      <c r="E6177" s="45" t="s">
        <v>24482</v>
      </c>
      <c r="F6177" s="274">
        <v>42691</v>
      </c>
      <c r="G6177" s="274">
        <v>42702</v>
      </c>
      <c r="H6177" s="45" t="s">
        <v>24483</v>
      </c>
      <c r="I6177" s="45" t="s">
        <v>6435</v>
      </c>
      <c r="J6177" s="280">
        <v>1</v>
      </c>
      <c r="K6177" s="280">
        <v>1</v>
      </c>
      <c r="L6177" s="280">
        <v>0</v>
      </c>
      <c r="M6177" s="117">
        <v>192258.64</v>
      </c>
      <c r="N6177" s="117">
        <v>186948.24</v>
      </c>
      <c r="O6177" s="117">
        <v>5310.4000000000233</v>
      </c>
      <c r="P6177" s="461">
        <v>2.7621125375691946E-2</v>
      </c>
      <c r="Q6177" s="117" t="s">
        <v>24484</v>
      </c>
      <c r="R6177" s="117" t="s">
        <v>24485</v>
      </c>
      <c r="S6177" s="117" t="s">
        <v>24486</v>
      </c>
      <c r="T6177" s="274">
        <v>42710.249910532402</v>
      </c>
      <c r="U6177" s="117"/>
      <c r="V6177" s="274">
        <v>42723</v>
      </c>
      <c r="W6177" s="274">
        <v>42723</v>
      </c>
      <c r="X6177" s="117" t="s">
        <v>24487</v>
      </c>
      <c r="Y6177" s="117">
        <v>186948.24</v>
      </c>
      <c r="Z6177" s="117" t="s">
        <v>24484</v>
      </c>
      <c r="AA6177" s="117" t="s">
        <v>24485</v>
      </c>
    </row>
    <row r="6178" spans="1:27" ht="67.5">
      <c r="A6178" s="475" t="s">
        <v>31899</v>
      </c>
      <c r="B6178" s="311" t="s">
        <v>23488</v>
      </c>
      <c r="C6178" s="45" t="s">
        <v>23489</v>
      </c>
      <c r="D6178" s="45" t="s">
        <v>261</v>
      </c>
      <c r="E6178" s="45" t="s">
        <v>14863</v>
      </c>
      <c r="F6178" s="274">
        <v>42691</v>
      </c>
      <c r="G6178" s="274">
        <v>42702</v>
      </c>
      <c r="H6178" s="45" t="s">
        <v>24488</v>
      </c>
      <c r="I6178" s="45" t="s">
        <v>24489</v>
      </c>
      <c r="J6178" s="280">
        <v>4</v>
      </c>
      <c r="K6178" s="280">
        <v>4</v>
      </c>
      <c r="L6178" s="280">
        <v>0</v>
      </c>
      <c r="M6178" s="117">
        <v>1953873.55</v>
      </c>
      <c r="N6178" s="117">
        <v>1231070.27</v>
      </c>
      <c r="O6178" s="117">
        <v>722803.28</v>
      </c>
      <c r="P6178" s="461">
        <v>0.3699334995348087</v>
      </c>
      <c r="Q6178" s="117" t="s">
        <v>14513</v>
      </c>
      <c r="R6178" s="117" t="s">
        <v>22507</v>
      </c>
      <c r="S6178" s="117" t="s">
        <v>23532</v>
      </c>
      <c r="T6178" s="274">
        <v>42717.311111805553</v>
      </c>
      <c r="U6178" s="117"/>
      <c r="V6178" s="274">
        <v>42730</v>
      </c>
      <c r="W6178" s="274">
        <v>42732</v>
      </c>
      <c r="X6178" s="45" t="s">
        <v>24490</v>
      </c>
      <c r="Y6178" s="117">
        <v>1231070.27</v>
      </c>
      <c r="Z6178" s="117" t="s">
        <v>14513</v>
      </c>
      <c r="AA6178" s="117" t="s">
        <v>22507</v>
      </c>
    </row>
    <row r="6179" spans="1:27" ht="101.25">
      <c r="A6179" s="475" t="s">
        <v>31900</v>
      </c>
      <c r="B6179" s="311" t="s">
        <v>23488</v>
      </c>
      <c r="C6179" s="45" t="s">
        <v>23489</v>
      </c>
      <c r="D6179" s="45" t="s">
        <v>261</v>
      </c>
      <c r="E6179" s="45" t="s">
        <v>23638</v>
      </c>
      <c r="F6179" s="274">
        <v>42690</v>
      </c>
      <c r="G6179" s="274">
        <v>42702</v>
      </c>
      <c r="H6179" s="45" t="s">
        <v>24491</v>
      </c>
      <c r="I6179" s="45" t="s">
        <v>24492</v>
      </c>
      <c r="J6179" s="280">
        <v>10</v>
      </c>
      <c r="K6179" s="280">
        <v>7</v>
      </c>
      <c r="L6179" s="280">
        <v>3</v>
      </c>
      <c r="M6179" s="117">
        <v>806021.72</v>
      </c>
      <c r="N6179" s="117">
        <v>570969.89</v>
      </c>
      <c r="O6179" s="117">
        <v>235051.82999999996</v>
      </c>
      <c r="P6179" s="461">
        <v>0.29161972210872922</v>
      </c>
      <c r="Q6179" s="117" t="s">
        <v>24493</v>
      </c>
      <c r="R6179" s="117" t="s">
        <v>18551</v>
      </c>
      <c r="S6179" s="117" t="s">
        <v>24494</v>
      </c>
      <c r="T6179" s="274">
        <v>42719.486558715274</v>
      </c>
      <c r="U6179" s="117"/>
      <c r="V6179" s="274">
        <v>42731</v>
      </c>
      <c r="W6179" s="274">
        <v>42732</v>
      </c>
      <c r="X6179" s="117" t="s">
        <v>24495</v>
      </c>
      <c r="Y6179" s="117">
        <v>570969.89</v>
      </c>
      <c r="Z6179" s="117" t="s">
        <v>24493</v>
      </c>
      <c r="AA6179" s="117" t="s">
        <v>18551</v>
      </c>
    </row>
    <row r="6180" spans="1:27" ht="78.75">
      <c r="A6180" s="475" t="s">
        <v>31901</v>
      </c>
      <c r="B6180" s="311" t="s">
        <v>23488</v>
      </c>
      <c r="C6180" s="45" t="s">
        <v>23489</v>
      </c>
      <c r="D6180" s="45" t="s">
        <v>261</v>
      </c>
      <c r="E6180" s="45" t="s">
        <v>24496</v>
      </c>
      <c r="F6180" s="274">
        <v>42691</v>
      </c>
      <c r="G6180" s="274">
        <v>42703</v>
      </c>
      <c r="H6180" s="45" t="s">
        <v>24497</v>
      </c>
      <c r="I6180" s="45" t="s">
        <v>14703</v>
      </c>
      <c r="J6180" s="280">
        <v>2</v>
      </c>
      <c r="K6180" s="280">
        <v>2</v>
      </c>
      <c r="L6180" s="280">
        <v>0</v>
      </c>
      <c r="M6180" s="117">
        <v>414315.6</v>
      </c>
      <c r="N6180" s="117">
        <v>310000</v>
      </c>
      <c r="O6180" s="117">
        <v>104315.59999999998</v>
      </c>
      <c r="P6180" s="461">
        <v>0.25177811310990938</v>
      </c>
      <c r="Q6180" s="117" t="s">
        <v>24327</v>
      </c>
      <c r="R6180" s="117" t="s">
        <v>15079</v>
      </c>
      <c r="S6180" s="117" t="s">
        <v>24328</v>
      </c>
      <c r="T6180" s="274">
        <v>42717.317922766204</v>
      </c>
      <c r="U6180" s="117"/>
      <c r="V6180" s="274">
        <v>42730</v>
      </c>
      <c r="W6180" s="274">
        <v>42733</v>
      </c>
      <c r="X6180" s="117" t="s">
        <v>24498</v>
      </c>
      <c r="Y6180" s="117">
        <v>310000</v>
      </c>
      <c r="Z6180" s="117" t="s">
        <v>24327</v>
      </c>
      <c r="AA6180" s="117" t="s">
        <v>15079</v>
      </c>
    </row>
    <row r="6181" spans="1:27" ht="67.5">
      <c r="A6181" s="475" t="s">
        <v>31902</v>
      </c>
      <c r="B6181" s="311" t="s">
        <v>23488</v>
      </c>
      <c r="C6181" s="45" t="s">
        <v>23489</v>
      </c>
      <c r="D6181" s="45" t="s">
        <v>272</v>
      </c>
      <c r="E6181" s="45" t="s">
        <v>24499</v>
      </c>
      <c r="F6181" s="274">
        <v>42690</v>
      </c>
      <c r="G6181" s="274">
        <v>42703</v>
      </c>
      <c r="H6181" s="45" t="s">
        <v>24500</v>
      </c>
      <c r="I6181" s="45" t="s">
        <v>24501</v>
      </c>
      <c r="J6181" s="280">
        <v>1</v>
      </c>
      <c r="K6181" s="280">
        <v>1</v>
      </c>
      <c r="L6181" s="280">
        <v>0</v>
      </c>
      <c r="M6181" s="117">
        <v>2303908.12</v>
      </c>
      <c r="N6181" s="117">
        <v>2292401.56</v>
      </c>
      <c r="O6181" s="117">
        <v>11506.560000000056</v>
      </c>
      <c r="P6181" s="461">
        <v>4.9943658343458829E-3</v>
      </c>
      <c r="Q6181" s="117" t="s">
        <v>24259</v>
      </c>
      <c r="R6181" s="117" t="s">
        <v>24260</v>
      </c>
      <c r="S6181" s="117" t="s">
        <v>24261</v>
      </c>
      <c r="T6181" s="274">
        <v>42716.459018483794</v>
      </c>
      <c r="U6181" s="117"/>
      <c r="V6181" s="274">
        <v>42727</v>
      </c>
      <c r="W6181" s="274">
        <v>42727</v>
      </c>
      <c r="X6181" s="117" t="s">
        <v>24502</v>
      </c>
      <c r="Y6181" s="117">
        <v>2292401.56</v>
      </c>
      <c r="Z6181" s="117" t="s">
        <v>24259</v>
      </c>
      <c r="AA6181" s="117" t="s">
        <v>24260</v>
      </c>
    </row>
    <row r="6182" spans="1:27" ht="45">
      <c r="A6182" s="475" t="s">
        <v>31903</v>
      </c>
      <c r="B6182" s="311" t="s">
        <v>23488</v>
      </c>
      <c r="C6182" s="45" t="s">
        <v>23489</v>
      </c>
      <c r="D6182" s="45" t="s">
        <v>272</v>
      </c>
      <c r="E6182" s="45" t="s">
        <v>23661</v>
      </c>
      <c r="F6182" s="274">
        <v>42695</v>
      </c>
      <c r="G6182" s="274">
        <v>42706</v>
      </c>
      <c r="H6182" s="45" t="s">
        <v>24503</v>
      </c>
      <c r="I6182" s="45" t="s">
        <v>13366</v>
      </c>
      <c r="J6182" s="280">
        <v>1</v>
      </c>
      <c r="K6182" s="280">
        <v>1</v>
      </c>
      <c r="L6182" s="280">
        <v>0</v>
      </c>
      <c r="M6182" s="117">
        <v>2825627.6</v>
      </c>
      <c r="N6182" s="117">
        <v>2807860</v>
      </c>
      <c r="O6182" s="117">
        <v>17767.600000000093</v>
      </c>
      <c r="P6182" s="461">
        <v>6.2880189873570358E-3</v>
      </c>
      <c r="Q6182" s="117" t="s">
        <v>24418</v>
      </c>
      <c r="R6182" s="117" t="s">
        <v>23665</v>
      </c>
      <c r="S6182" s="117" t="s">
        <v>13470</v>
      </c>
      <c r="T6182" s="274">
        <v>42717.346824733795</v>
      </c>
      <c r="U6182" s="117"/>
      <c r="V6182" s="274">
        <v>42730</v>
      </c>
      <c r="W6182" s="274">
        <v>42732</v>
      </c>
      <c r="X6182" s="117" t="s">
        <v>24504</v>
      </c>
      <c r="Y6182" s="117">
        <v>2807860</v>
      </c>
      <c r="Z6182" s="117" t="s">
        <v>24418</v>
      </c>
      <c r="AA6182" s="117" t="s">
        <v>23665</v>
      </c>
    </row>
    <row r="6183" spans="1:27" ht="78.75">
      <c r="A6183" s="475" t="s">
        <v>31904</v>
      </c>
      <c r="B6183" s="311" t="s">
        <v>23488</v>
      </c>
      <c r="C6183" s="45" t="s">
        <v>23489</v>
      </c>
      <c r="D6183" s="45" t="s">
        <v>272</v>
      </c>
      <c r="E6183" s="45" t="s">
        <v>23634</v>
      </c>
      <c r="F6183" s="274">
        <v>42695</v>
      </c>
      <c r="G6183" s="274">
        <v>42706</v>
      </c>
      <c r="H6183" s="45" t="s">
        <v>24505</v>
      </c>
      <c r="I6183" s="45" t="s">
        <v>24506</v>
      </c>
      <c r="J6183" s="280">
        <v>1</v>
      </c>
      <c r="K6183" s="280">
        <v>1</v>
      </c>
      <c r="L6183" s="280">
        <v>0</v>
      </c>
      <c r="M6183" s="117">
        <v>2962126.24</v>
      </c>
      <c r="N6183" s="117">
        <v>2812774</v>
      </c>
      <c r="O6183" s="117">
        <v>149352.24000000022</v>
      </c>
      <c r="P6183" s="461">
        <v>5.0420619480417622E-2</v>
      </c>
      <c r="Q6183" s="117" t="s">
        <v>24327</v>
      </c>
      <c r="R6183" s="117" t="s">
        <v>15079</v>
      </c>
      <c r="S6183" s="117" t="s">
        <v>24328</v>
      </c>
      <c r="T6183" s="274">
        <v>42717.490002314815</v>
      </c>
      <c r="U6183" s="117"/>
      <c r="V6183" s="274">
        <v>42730</v>
      </c>
      <c r="W6183" s="274">
        <v>42730</v>
      </c>
      <c r="X6183" s="117" t="s">
        <v>24507</v>
      </c>
      <c r="Y6183" s="117">
        <v>2812774</v>
      </c>
      <c r="Z6183" s="117" t="s">
        <v>24327</v>
      </c>
      <c r="AA6183" s="117" t="s">
        <v>15079</v>
      </c>
    </row>
    <row r="6184" spans="1:27" ht="56.25">
      <c r="A6184" s="475" t="s">
        <v>31905</v>
      </c>
      <c r="B6184" s="311" t="s">
        <v>23488</v>
      </c>
      <c r="C6184" s="45" t="s">
        <v>23489</v>
      </c>
      <c r="D6184" s="45" t="s">
        <v>589</v>
      </c>
      <c r="E6184" s="45" t="s">
        <v>16950</v>
      </c>
      <c r="F6184" s="45" t="s">
        <v>6765</v>
      </c>
      <c r="G6184" s="45" t="s">
        <v>3201</v>
      </c>
      <c r="H6184" s="45" t="s">
        <v>16134</v>
      </c>
      <c r="I6184" s="45" t="s">
        <v>8672</v>
      </c>
      <c r="J6184" s="45" t="s">
        <v>34</v>
      </c>
      <c r="K6184" s="280">
        <v>5</v>
      </c>
      <c r="L6184" s="280">
        <v>0</v>
      </c>
      <c r="M6184" s="117">
        <v>311520</v>
      </c>
      <c r="N6184" s="117">
        <v>294386.40000000002</v>
      </c>
      <c r="O6184" s="117">
        <v>17133.599999999977</v>
      </c>
      <c r="P6184" s="461">
        <v>5.4999999999999924E-2</v>
      </c>
      <c r="Q6184" s="117" t="s">
        <v>20135</v>
      </c>
      <c r="R6184" s="117" t="s">
        <v>1348</v>
      </c>
      <c r="S6184" s="117" t="s">
        <v>14964</v>
      </c>
      <c r="T6184" s="274">
        <v>42711</v>
      </c>
      <c r="U6184" s="117"/>
      <c r="V6184" s="274">
        <v>42724</v>
      </c>
      <c r="W6184" s="274">
        <v>42724</v>
      </c>
      <c r="X6184" s="117" t="s">
        <v>24508</v>
      </c>
      <c r="Y6184" s="117">
        <v>294386.40000000002</v>
      </c>
      <c r="Z6184" s="117" t="s">
        <v>20135</v>
      </c>
      <c r="AA6184" s="117" t="s">
        <v>1348</v>
      </c>
    </row>
    <row r="6185" spans="1:27" ht="56.25">
      <c r="A6185" s="475" t="s">
        <v>31906</v>
      </c>
      <c r="B6185" s="311" t="s">
        <v>23488</v>
      </c>
      <c r="C6185" s="45" t="s">
        <v>23489</v>
      </c>
      <c r="D6185" s="45" t="s">
        <v>265</v>
      </c>
      <c r="E6185" s="118" t="s">
        <v>10684</v>
      </c>
      <c r="F6185" s="400">
        <v>42397</v>
      </c>
      <c r="G6185" s="400">
        <v>42408</v>
      </c>
      <c r="H6185" s="45" t="s">
        <v>24509</v>
      </c>
      <c r="I6185" s="45" t="s">
        <v>3026</v>
      </c>
      <c r="J6185" s="529">
        <v>1</v>
      </c>
      <c r="K6185" s="529">
        <v>1</v>
      </c>
      <c r="L6185" s="529" t="s">
        <v>694</v>
      </c>
      <c r="M6185" s="117">
        <v>700000</v>
      </c>
      <c r="N6185" s="117">
        <v>700000</v>
      </c>
      <c r="O6185" s="118" t="s">
        <v>694</v>
      </c>
      <c r="P6185" s="118" t="s">
        <v>694</v>
      </c>
      <c r="Q6185" s="117" t="s">
        <v>262</v>
      </c>
      <c r="R6185" s="280">
        <v>7707049388</v>
      </c>
      <c r="S6185" s="117" t="s">
        <v>24510</v>
      </c>
      <c r="T6185" s="118" t="s">
        <v>694</v>
      </c>
      <c r="U6185" s="118" t="s">
        <v>694</v>
      </c>
      <c r="V6185" s="400">
        <v>42415</v>
      </c>
      <c r="W6185" s="400">
        <v>42384</v>
      </c>
      <c r="X6185" s="45" t="s">
        <v>24511</v>
      </c>
      <c r="Y6185" s="117">
        <v>700000</v>
      </c>
      <c r="Z6185" s="117" t="s">
        <v>262</v>
      </c>
      <c r="AA6185" s="117" t="s">
        <v>1363</v>
      </c>
    </row>
    <row r="6186" spans="1:27" ht="56.25">
      <c r="A6186" s="475" t="s">
        <v>31907</v>
      </c>
      <c r="B6186" s="311" t="s">
        <v>23488</v>
      </c>
      <c r="C6186" s="45" t="s">
        <v>23489</v>
      </c>
      <c r="D6186" s="45" t="s">
        <v>265</v>
      </c>
      <c r="E6186" s="118" t="s">
        <v>10684</v>
      </c>
      <c r="F6186" s="400">
        <v>42397</v>
      </c>
      <c r="G6186" s="400">
        <v>42408</v>
      </c>
      <c r="H6186" s="45" t="s">
        <v>24512</v>
      </c>
      <c r="I6186" s="45" t="s">
        <v>3026</v>
      </c>
      <c r="J6186" s="529">
        <v>1</v>
      </c>
      <c r="K6186" s="529">
        <v>1</v>
      </c>
      <c r="L6186" s="529" t="s">
        <v>694</v>
      </c>
      <c r="M6186" s="117">
        <v>75000</v>
      </c>
      <c r="N6186" s="117">
        <v>75000</v>
      </c>
      <c r="O6186" s="118" t="s">
        <v>694</v>
      </c>
      <c r="P6186" s="118" t="s">
        <v>694</v>
      </c>
      <c r="Q6186" s="117" t="s">
        <v>262</v>
      </c>
      <c r="R6186" s="117" t="s">
        <v>1363</v>
      </c>
      <c r="S6186" s="117" t="s">
        <v>24510</v>
      </c>
      <c r="T6186" s="118" t="s">
        <v>694</v>
      </c>
      <c r="U6186" s="118" t="s">
        <v>694</v>
      </c>
      <c r="V6186" s="400">
        <v>42415</v>
      </c>
      <c r="W6186" s="400">
        <v>42384</v>
      </c>
      <c r="X6186" s="45" t="s">
        <v>24513</v>
      </c>
      <c r="Y6186" s="117">
        <v>75000</v>
      </c>
      <c r="Z6186" s="117" t="s">
        <v>262</v>
      </c>
      <c r="AA6186" s="117" t="s">
        <v>1363</v>
      </c>
    </row>
    <row r="6187" spans="1:27" ht="56.25">
      <c r="A6187" s="475" t="s">
        <v>31908</v>
      </c>
      <c r="B6187" s="311" t="s">
        <v>23488</v>
      </c>
      <c r="C6187" s="45" t="s">
        <v>23489</v>
      </c>
      <c r="D6187" s="45" t="s">
        <v>265</v>
      </c>
      <c r="E6187" s="118" t="s">
        <v>10684</v>
      </c>
      <c r="F6187" s="400">
        <v>42397</v>
      </c>
      <c r="G6187" s="400">
        <v>42408</v>
      </c>
      <c r="H6187" s="45" t="s">
        <v>24514</v>
      </c>
      <c r="I6187" s="45" t="s">
        <v>3026</v>
      </c>
      <c r="J6187" s="529">
        <v>1</v>
      </c>
      <c r="K6187" s="529">
        <v>1</v>
      </c>
      <c r="L6187" s="529" t="s">
        <v>694</v>
      </c>
      <c r="M6187" s="117">
        <v>40000</v>
      </c>
      <c r="N6187" s="117">
        <v>40000</v>
      </c>
      <c r="O6187" s="118" t="s">
        <v>694</v>
      </c>
      <c r="P6187" s="118" t="s">
        <v>694</v>
      </c>
      <c r="Q6187" s="117" t="s">
        <v>262</v>
      </c>
      <c r="R6187" s="117" t="s">
        <v>1363</v>
      </c>
      <c r="S6187" s="117" t="s">
        <v>24510</v>
      </c>
      <c r="T6187" s="118" t="s">
        <v>694</v>
      </c>
      <c r="U6187" s="118" t="s">
        <v>694</v>
      </c>
      <c r="V6187" s="400">
        <v>42415</v>
      </c>
      <c r="W6187" s="400">
        <v>42384</v>
      </c>
      <c r="X6187" s="45" t="s">
        <v>24515</v>
      </c>
      <c r="Y6187" s="117">
        <v>40000</v>
      </c>
      <c r="Z6187" s="117" t="s">
        <v>262</v>
      </c>
      <c r="AA6187" s="117" t="s">
        <v>1363</v>
      </c>
    </row>
    <row r="6188" spans="1:27" ht="56.25">
      <c r="A6188" s="475" t="s">
        <v>31909</v>
      </c>
      <c r="B6188" s="311" t="s">
        <v>23488</v>
      </c>
      <c r="C6188" s="45" t="s">
        <v>23489</v>
      </c>
      <c r="D6188" s="45" t="s">
        <v>265</v>
      </c>
      <c r="E6188" s="118" t="s">
        <v>10684</v>
      </c>
      <c r="F6188" s="400">
        <v>42404</v>
      </c>
      <c r="G6188" s="400">
        <v>42415</v>
      </c>
      <c r="H6188" s="45" t="s">
        <v>24516</v>
      </c>
      <c r="I6188" s="45" t="s">
        <v>3026</v>
      </c>
      <c r="J6188" s="529">
        <v>1</v>
      </c>
      <c r="K6188" s="529">
        <v>1</v>
      </c>
      <c r="L6188" s="529" t="s">
        <v>694</v>
      </c>
      <c r="M6188" s="117">
        <v>100000</v>
      </c>
      <c r="N6188" s="117">
        <v>100000</v>
      </c>
      <c r="O6188" s="118" t="s">
        <v>694</v>
      </c>
      <c r="P6188" s="118" t="s">
        <v>694</v>
      </c>
      <c r="Q6188" s="117" t="s">
        <v>262</v>
      </c>
      <c r="R6188" s="117" t="s">
        <v>1363</v>
      </c>
      <c r="S6188" s="117" t="s">
        <v>24510</v>
      </c>
      <c r="T6188" s="118" t="s">
        <v>694</v>
      </c>
      <c r="U6188" s="118" t="s">
        <v>694</v>
      </c>
      <c r="V6188" s="400">
        <v>42424</v>
      </c>
      <c r="W6188" s="400">
        <v>42424</v>
      </c>
      <c r="X6188" s="45" t="s">
        <v>24517</v>
      </c>
      <c r="Y6188" s="117">
        <v>100000</v>
      </c>
      <c r="Z6188" s="117" t="s">
        <v>262</v>
      </c>
      <c r="AA6188" s="117" t="s">
        <v>1363</v>
      </c>
    </row>
    <row r="6189" spans="1:27" ht="56.25">
      <c r="A6189" s="475" t="s">
        <v>31910</v>
      </c>
      <c r="B6189" s="311" t="s">
        <v>23488</v>
      </c>
      <c r="C6189" s="45" t="s">
        <v>23489</v>
      </c>
      <c r="D6189" s="45" t="s">
        <v>265</v>
      </c>
      <c r="E6189" s="118" t="s">
        <v>10684</v>
      </c>
      <c r="F6189" s="400">
        <v>42717</v>
      </c>
      <c r="G6189" s="400">
        <v>42728</v>
      </c>
      <c r="H6189" s="45" t="s">
        <v>24518</v>
      </c>
      <c r="I6189" s="45" t="s">
        <v>21269</v>
      </c>
      <c r="J6189" s="529">
        <v>1</v>
      </c>
      <c r="K6189" s="529">
        <v>1</v>
      </c>
      <c r="L6189" s="529" t="s">
        <v>694</v>
      </c>
      <c r="M6189" s="117">
        <v>100000</v>
      </c>
      <c r="N6189" s="117">
        <v>100000</v>
      </c>
      <c r="O6189" s="118" t="s">
        <v>694</v>
      </c>
      <c r="P6189" s="118" t="s">
        <v>694</v>
      </c>
      <c r="Q6189" s="117" t="s">
        <v>262</v>
      </c>
      <c r="R6189" s="117" t="s">
        <v>1363</v>
      </c>
      <c r="S6189" s="117" t="s">
        <v>24510</v>
      </c>
      <c r="T6189" s="118" t="s">
        <v>694</v>
      </c>
      <c r="U6189" s="118" t="s">
        <v>694</v>
      </c>
      <c r="V6189" s="400">
        <v>42734</v>
      </c>
      <c r="W6189" s="400">
        <v>42734</v>
      </c>
      <c r="X6189" s="45" t="s">
        <v>24519</v>
      </c>
      <c r="Y6189" s="117">
        <v>100000</v>
      </c>
      <c r="Z6189" s="117" t="s">
        <v>262</v>
      </c>
      <c r="AA6189" s="117" t="s">
        <v>1363</v>
      </c>
    </row>
    <row r="6190" spans="1:27" ht="56.25">
      <c r="A6190" s="475" t="s">
        <v>31911</v>
      </c>
      <c r="B6190" s="311" t="s">
        <v>23488</v>
      </c>
      <c r="C6190" s="45" t="s">
        <v>23489</v>
      </c>
      <c r="D6190" s="45" t="s">
        <v>265</v>
      </c>
      <c r="E6190" s="118" t="s">
        <v>10684</v>
      </c>
      <c r="F6190" s="400">
        <v>42717</v>
      </c>
      <c r="G6190" s="400">
        <v>42728</v>
      </c>
      <c r="H6190" s="45" t="s">
        <v>24520</v>
      </c>
      <c r="I6190" s="45" t="s">
        <v>21269</v>
      </c>
      <c r="J6190" s="529">
        <v>1</v>
      </c>
      <c r="K6190" s="529">
        <v>1</v>
      </c>
      <c r="L6190" s="529" t="s">
        <v>694</v>
      </c>
      <c r="M6190" s="117">
        <v>700000</v>
      </c>
      <c r="N6190" s="117">
        <v>700000</v>
      </c>
      <c r="O6190" s="118" t="s">
        <v>694</v>
      </c>
      <c r="P6190" s="118" t="s">
        <v>694</v>
      </c>
      <c r="Q6190" s="117" t="s">
        <v>262</v>
      </c>
      <c r="R6190" s="117" t="s">
        <v>1363</v>
      </c>
      <c r="S6190" s="117" t="s">
        <v>24510</v>
      </c>
      <c r="T6190" s="118" t="s">
        <v>694</v>
      </c>
      <c r="U6190" s="118" t="s">
        <v>694</v>
      </c>
      <c r="V6190" s="400">
        <v>42734</v>
      </c>
      <c r="W6190" s="400">
        <v>42734</v>
      </c>
      <c r="X6190" s="45" t="s">
        <v>24521</v>
      </c>
      <c r="Y6190" s="117">
        <v>700000</v>
      </c>
      <c r="Z6190" s="117" t="s">
        <v>262</v>
      </c>
      <c r="AA6190" s="117" t="s">
        <v>1363</v>
      </c>
    </row>
    <row r="6191" spans="1:27" ht="56.25">
      <c r="A6191" s="475" t="s">
        <v>31912</v>
      </c>
      <c r="B6191" s="311" t="s">
        <v>23488</v>
      </c>
      <c r="C6191" s="45" t="s">
        <v>23489</v>
      </c>
      <c r="D6191" s="45" t="s">
        <v>265</v>
      </c>
      <c r="E6191" s="118" t="s">
        <v>10684</v>
      </c>
      <c r="F6191" s="400">
        <v>42717</v>
      </c>
      <c r="G6191" s="400">
        <v>42728</v>
      </c>
      <c r="H6191" s="45" t="s">
        <v>24522</v>
      </c>
      <c r="I6191" s="45" t="s">
        <v>21269</v>
      </c>
      <c r="J6191" s="529">
        <v>1</v>
      </c>
      <c r="K6191" s="529">
        <v>1</v>
      </c>
      <c r="L6191" s="529" t="s">
        <v>694</v>
      </c>
      <c r="M6191" s="117">
        <v>40000</v>
      </c>
      <c r="N6191" s="117">
        <v>40000</v>
      </c>
      <c r="O6191" s="118" t="s">
        <v>694</v>
      </c>
      <c r="P6191" s="118" t="s">
        <v>694</v>
      </c>
      <c r="Q6191" s="117" t="s">
        <v>262</v>
      </c>
      <c r="R6191" s="117" t="s">
        <v>1363</v>
      </c>
      <c r="S6191" s="117" t="s">
        <v>24510</v>
      </c>
      <c r="T6191" s="118" t="s">
        <v>694</v>
      </c>
      <c r="U6191" s="118" t="s">
        <v>694</v>
      </c>
      <c r="V6191" s="400">
        <v>42734</v>
      </c>
      <c r="W6191" s="400">
        <v>42734</v>
      </c>
      <c r="X6191" s="45" t="s">
        <v>24523</v>
      </c>
      <c r="Y6191" s="117">
        <v>40000</v>
      </c>
      <c r="Z6191" s="117" t="s">
        <v>262</v>
      </c>
      <c r="AA6191" s="117" t="s">
        <v>1363</v>
      </c>
    </row>
    <row r="6192" spans="1:27" ht="45">
      <c r="A6192" s="475" t="s">
        <v>31913</v>
      </c>
      <c r="B6192" s="311" t="s">
        <v>23488</v>
      </c>
      <c r="C6192" s="45" t="s">
        <v>23489</v>
      </c>
      <c r="D6192" s="45" t="s">
        <v>269</v>
      </c>
      <c r="E6192" s="118" t="s">
        <v>24524</v>
      </c>
      <c r="F6192" s="400">
        <v>42353</v>
      </c>
      <c r="G6192" s="400">
        <v>42366</v>
      </c>
      <c r="H6192" s="45" t="s">
        <v>24525</v>
      </c>
      <c r="I6192" s="45" t="s">
        <v>24526</v>
      </c>
      <c r="J6192" s="529">
        <v>1</v>
      </c>
      <c r="K6192" s="529">
        <v>1</v>
      </c>
      <c r="L6192" s="529" t="s">
        <v>694</v>
      </c>
      <c r="M6192" s="117">
        <v>2430269.54</v>
      </c>
      <c r="N6192" s="117">
        <v>2430269.54</v>
      </c>
      <c r="O6192" s="118" t="s">
        <v>694</v>
      </c>
      <c r="P6192" s="118" t="s">
        <v>694</v>
      </c>
      <c r="Q6192" s="117" t="s">
        <v>563</v>
      </c>
      <c r="R6192" s="117" t="s">
        <v>1354</v>
      </c>
      <c r="S6192" s="117" t="s">
        <v>24527</v>
      </c>
      <c r="T6192" s="118" t="s">
        <v>694</v>
      </c>
      <c r="U6192" s="118" t="s">
        <v>694</v>
      </c>
      <c r="V6192" s="400">
        <v>42380</v>
      </c>
      <c r="W6192" s="400">
        <v>42383</v>
      </c>
      <c r="X6192" s="45" t="s">
        <v>24528</v>
      </c>
      <c r="Y6192" s="117">
        <v>2430269.54</v>
      </c>
      <c r="Z6192" s="117" t="s">
        <v>563</v>
      </c>
      <c r="AA6192" s="117" t="s">
        <v>1354</v>
      </c>
    </row>
    <row r="6193" spans="1:27" ht="45">
      <c r="A6193" s="475" t="s">
        <v>31914</v>
      </c>
      <c r="B6193" s="311" t="s">
        <v>23488</v>
      </c>
      <c r="C6193" s="45" t="s">
        <v>23489</v>
      </c>
      <c r="D6193" s="45" t="s">
        <v>269</v>
      </c>
      <c r="E6193" s="118" t="s">
        <v>24524</v>
      </c>
      <c r="F6193" s="400">
        <v>42706</v>
      </c>
      <c r="G6193" s="400">
        <v>42720</v>
      </c>
      <c r="H6193" s="45" t="s">
        <v>24529</v>
      </c>
      <c r="I6193" s="45" t="s">
        <v>24530</v>
      </c>
      <c r="J6193" s="529">
        <v>1</v>
      </c>
      <c r="K6193" s="529">
        <v>1</v>
      </c>
      <c r="L6193" s="529" t="s">
        <v>694</v>
      </c>
      <c r="M6193" s="117">
        <v>2657902.33</v>
      </c>
      <c r="N6193" s="117">
        <v>2657902.33</v>
      </c>
      <c r="O6193" s="118" t="s">
        <v>694</v>
      </c>
      <c r="P6193" s="118" t="s">
        <v>694</v>
      </c>
      <c r="Q6193" s="117" t="s">
        <v>563</v>
      </c>
      <c r="R6193" s="117" t="s">
        <v>1354</v>
      </c>
      <c r="S6193" s="117" t="s">
        <v>24527</v>
      </c>
      <c r="T6193" s="118" t="s">
        <v>694</v>
      </c>
      <c r="U6193" s="118" t="s">
        <v>694</v>
      </c>
      <c r="V6193" s="400">
        <v>42727</v>
      </c>
      <c r="W6193" s="400">
        <v>42727</v>
      </c>
      <c r="X6193" s="45" t="s">
        <v>24531</v>
      </c>
      <c r="Y6193" s="117">
        <v>2657902.33</v>
      </c>
      <c r="Z6193" s="117" t="s">
        <v>563</v>
      </c>
      <c r="AA6193" s="117" t="s">
        <v>1354</v>
      </c>
    </row>
    <row r="6194" spans="1:27" ht="78.75">
      <c r="A6194" s="475" t="s">
        <v>31915</v>
      </c>
      <c r="B6194" s="311" t="s">
        <v>23488</v>
      </c>
      <c r="C6194" s="45" t="s">
        <v>23489</v>
      </c>
      <c r="D6194" s="45" t="s">
        <v>269</v>
      </c>
      <c r="E6194" s="118" t="s">
        <v>24532</v>
      </c>
      <c r="F6194" s="400">
        <v>42401</v>
      </c>
      <c r="G6194" s="400">
        <v>42415</v>
      </c>
      <c r="H6194" s="45" t="s">
        <v>24533</v>
      </c>
      <c r="I6194" s="45" t="s">
        <v>3027</v>
      </c>
      <c r="J6194" s="529">
        <v>1</v>
      </c>
      <c r="K6194" s="529">
        <v>1</v>
      </c>
      <c r="L6194" s="529" t="s">
        <v>694</v>
      </c>
      <c r="M6194" s="117">
        <v>2649189.7000000002</v>
      </c>
      <c r="N6194" s="117">
        <v>2649189.7000000002</v>
      </c>
      <c r="O6194" s="118" t="s">
        <v>694</v>
      </c>
      <c r="P6194" s="118" t="s">
        <v>694</v>
      </c>
      <c r="Q6194" s="117" t="s">
        <v>24534</v>
      </c>
      <c r="R6194" s="117" t="s">
        <v>24535</v>
      </c>
      <c r="S6194" s="117" t="s">
        <v>24536</v>
      </c>
      <c r="T6194" s="118" t="s">
        <v>694</v>
      </c>
      <c r="U6194" s="118" t="s">
        <v>694</v>
      </c>
      <c r="V6194" s="400">
        <v>42424</v>
      </c>
      <c r="W6194" s="400">
        <v>42424</v>
      </c>
      <c r="X6194" s="45" t="s">
        <v>24537</v>
      </c>
      <c r="Y6194" s="117">
        <v>2649189.7000000002</v>
      </c>
      <c r="Z6194" s="117" t="s">
        <v>24534</v>
      </c>
      <c r="AA6194" s="117" t="s">
        <v>24535</v>
      </c>
    </row>
    <row r="6195" spans="1:27" ht="56.25">
      <c r="A6195" s="475" t="s">
        <v>31916</v>
      </c>
      <c r="B6195" s="311" t="s">
        <v>23488</v>
      </c>
      <c r="C6195" s="45" t="s">
        <v>23489</v>
      </c>
      <c r="D6195" s="45" t="s">
        <v>269</v>
      </c>
      <c r="E6195" s="118" t="s">
        <v>24532</v>
      </c>
      <c r="F6195" s="400">
        <v>42418</v>
      </c>
      <c r="G6195" s="400">
        <v>42429</v>
      </c>
      <c r="H6195" s="45" t="s">
        <v>24538</v>
      </c>
      <c r="I6195" s="45" t="s">
        <v>3027</v>
      </c>
      <c r="J6195" s="529">
        <v>1</v>
      </c>
      <c r="K6195" s="529">
        <v>1</v>
      </c>
      <c r="L6195" s="529" t="s">
        <v>694</v>
      </c>
      <c r="M6195" s="117">
        <v>1986092.31</v>
      </c>
      <c r="N6195" s="117">
        <v>1986092.31</v>
      </c>
      <c r="O6195" s="118" t="s">
        <v>694</v>
      </c>
      <c r="P6195" s="118" t="s">
        <v>694</v>
      </c>
      <c r="Q6195" s="117" t="s">
        <v>561</v>
      </c>
      <c r="R6195" s="117" t="s">
        <v>1165</v>
      </c>
      <c r="S6195" s="117" t="s">
        <v>24539</v>
      </c>
      <c r="T6195" s="118" t="s">
        <v>694</v>
      </c>
      <c r="U6195" s="118" t="s">
        <v>694</v>
      </c>
      <c r="V6195" s="400">
        <v>42438</v>
      </c>
      <c r="W6195" s="400">
        <v>42438</v>
      </c>
      <c r="X6195" s="45" t="s">
        <v>24540</v>
      </c>
      <c r="Y6195" s="117">
        <v>1986092.31</v>
      </c>
      <c r="Z6195" s="117" t="s">
        <v>561</v>
      </c>
      <c r="AA6195" s="117" t="s">
        <v>1165</v>
      </c>
    </row>
    <row r="6196" spans="1:27" ht="33.75">
      <c r="A6196" s="475" t="s">
        <v>31917</v>
      </c>
      <c r="B6196" s="311" t="s">
        <v>23488</v>
      </c>
      <c r="C6196" s="45" t="s">
        <v>23489</v>
      </c>
      <c r="D6196" s="45" t="s">
        <v>269</v>
      </c>
      <c r="E6196" s="118" t="s">
        <v>24532</v>
      </c>
      <c r="F6196" s="400">
        <v>42418</v>
      </c>
      <c r="G6196" s="400">
        <v>42429</v>
      </c>
      <c r="H6196" s="45" t="s">
        <v>24541</v>
      </c>
      <c r="I6196" s="45" t="s">
        <v>3027</v>
      </c>
      <c r="J6196" s="529">
        <v>1</v>
      </c>
      <c r="K6196" s="529">
        <v>1</v>
      </c>
      <c r="L6196" s="529" t="s">
        <v>694</v>
      </c>
      <c r="M6196" s="117">
        <v>7585856</v>
      </c>
      <c r="N6196" s="117">
        <v>7585856</v>
      </c>
      <c r="O6196" s="118" t="s">
        <v>694</v>
      </c>
      <c r="P6196" s="118" t="s">
        <v>694</v>
      </c>
      <c r="Q6196" s="117" t="s">
        <v>6483</v>
      </c>
      <c r="R6196" s="117" t="s">
        <v>266</v>
      </c>
      <c r="S6196" s="117" t="s">
        <v>24542</v>
      </c>
      <c r="T6196" s="118" t="s">
        <v>694</v>
      </c>
      <c r="U6196" s="118" t="s">
        <v>694</v>
      </c>
      <c r="V6196" s="400">
        <v>42438</v>
      </c>
      <c r="W6196" s="400">
        <v>42438</v>
      </c>
      <c r="X6196" s="45" t="s">
        <v>24543</v>
      </c>
      <c r="Y6196" s="117">
        <v>7585856</v>
      </c>
      <c r="Z6196" s="117" t="s">
        <v>6483</v>
      </c>
      <c r="AA6196" s="117" t="s">
        <v>266</v>
      </c>
    </row>
    <row r="6197" spans="1:27" ht="56.25">
      <c r="A6197" s="475" t="s">
        <v>31918</v>
      </c>
      <c r="B6197" s="311" t="s">
        <v>23488</v>
      </c>
      <c r="C6197" s="45" t="s">
        <v>23489</v>
      </c>
      <c r="D6197" s="45" t="s">
        <v>269</v>
      </c>
      <c r="E6197" s="118" t="s">
        <v>24532</v>
      </c>
      <c r="F6197" s="400">
        <v>42401</v>
      </c>
      <c r="G6197" s="400">
        <v>42415</v>
      </c>
      <c r="H6197" s="45" t="s">
        <v>24544</v>
      </c>
      <c r="I6197" s="45" t="s">
        <v>3027</v>
      </c>
      <c r="J6197" s="529">
        <v>1</v>
      </c>
      <c r="K6197" s="529">
        <v>1</v>
      </c>
      <c r="L6197" s="529" t="s">
        <v>694</v>
      </c>
      <c r="M6197" s="117">
        <v>370099.20000000001</v>
      </c>
      <c r="N6197" s="117">
        <v>370099.20000000001</v>
      </c>
      <c r="O6197" s="118" t="s">
        <v>694</v>
      </c>
      <c r="P6197" s="118" t="s">
        <v>694</v>
      </c>
      <c r="Q6197" s="117" t="s">
        <v>836</v>
      </c>
      <c r="R6197" s="280">
        <v>4217146362</v>
      </c>
      <c r="S6197" s="117" t="s">
        <v>24545</v>
      </c>
      <c r="T6197" s="118" t="s">
        <v>694</v>
      </c>
      <c r="U6197" s="118" t="s">
        <v>694</v>
      </c>
      <c r="V6197" s="400">
        <v>42424</v>
      </c>
      <c r="W6197" s="400">
        <v>42424</v>
      </c>
      <c r="X6197" s="45" t="s">
        <v>24546</v>
      </c>
      <c r="Y6197" s="117">
        <v>370099.20000000001</v>
      </c>
      <c r="Z6197" s="117" t="s">
        <v>836</v>
      </c>
      <c r="AA6197" s="280">
        <v>4217146362</v>
      </c>
    </row>
    <row r="6198" spans="1:27" ht="56.25">
      <c r="A6198" s="475" t="s">
        <v>31919</v>
      </c>
      <c r="B6198" s="311" t="s">
        <v>23488</v>
      </c>
      <c r="C6198" s="45" t="s">
        <v>23489</v>
      </c>
      <c r="D6198" s="45" t="s">
        <v>269</v>
      </c>
      <c r="E6198" s="118" t="s">
        <v>24532</v>
      </c>
      <c r="F6198" s="400">
        <v>42710</v>
      </c>
      <c r="G6198" s="400">
        <v>42724</v>
      </c>
      <c r="H6198" s="45" t="s">
        <v>24547</v>
      </c>
      <c r="I6198" s="45" t="s">
        <v>16253</v>
      </c>
      <c r="J6198" s="529">
        <v>1</v>
      </c>
      <c r="K6198" s="529">
        <v>1</v>
      </c>
      <c r="L6198" s="529" t="s">
        <v>694</v>
      </c>
      <c r="M6198" s="117">
        <v>2318559.38</v>
      </c>
      <c r="N6198" s="117">
        <v>2318559.38</v>
      </c>
      <c r="O6198" s="118" t="s">
        <v>694</v>
      </c>
      <c r="P6198" s="118" t="s">
        <v>694</v>
      </c>
      <c r="Q6198" s="117" t="s">
        <v>561</v>
      </c>
      <c r="R6198" s="280" t="s">
        <v>1165</v>
      </c>
      <c r="S6198" s="117" t="s">
        <v>23369</v>
      </c>
      <c r="T6198" s="118" t="s">
        <v>694</v>
      </c>
      <c r="U6198" s="118" t="s">
        <v>694</v>
      </c>
      <c r="V6198" s="400">
        <v>42732</v>
      </c>
      <c r="W6198" s="400">
        <v>42733</v>
      </c>
      <c r="X6198" s="45" t="s">
        <v>24548</v>
      </c>
      <c r="Y6198" s="117">
        <v>2318559.38</v>
      </c>
      <c r="Z6198" s="117" t="s">
        <v>561</v>
      </c>
      <c r="AA6198" s="280" t="s">
        <v>1165</v>
      </c>
    </row>
    <row r="6199" spans="1:27" ht="45">
      <c r="A6199" s="475" t="s">
        <v>31920</v>
      </c>
      <c r="B6199" s="311" t="s">
        <v>23488</v>
      </c>
      <c r="C6199" s="45" t="s">
        <v>23489</v>
      </c>
      <c r="D6199" s="45" t="s">
        <v>830</v>
      </c>
      <c r="E6199" s="118" t="s">
        <v>24549</v>
      </c>
      <c r="F6199" s="400">
        <v>42383</v>
      </c>
      <c r="G6199" s="45" t="s">
        <v>694</v>
      </c>
      <c r="H6199" s="45" t="s">
        <v>694</v>
      </c>
      <c r="I6199" s="45" t="s">
        <v>992</v>
      </c>
      <c r="J6199" s="529">
        <v>1</v>
      </c>
      <c r="K6199" s="529">
        <v>1</v>
      </c>
      <c r="L6199" s="529" t="s">
        <v>694</v>
      </c>
      <c r="M6199" s="117">
        <v>137048.51999999999</v>
      </c>
      <c r="N6199" s="117">
        <v>137048.51999999999</v>
      </c>
      <c r="O6199" s="118" t="s">
        <v>694</v>
      </c>
      <c r="P6199" s="118" t="s">
        <v>694</v>
      </c>
      <c r="Q6199" s="117" t="s">
        <v>15150</v>
      </c>
      <c r="R6199" s="280">
        <v>4217145383</v>
      </c>
      <c r="S6199" s="117" t="s">
        <v>24550</v>
      </c>
      <c r="T6199" s="118" t="s">
        <v>694</v>
      </c>
      <c r="U6199" s="118" t="s">
        <v>694</v>
      </c>
      <c r="V6199" s="400">
        <v>42395</v>
      </c>
      <c r="W6199" s="118" t="s">
        <v>694</v>
      </c>
      <c r="X6199" s="118" t="s">
        <v>694</v>
      </c>
      <c r="Y6199" s="117">
        <v>137048.51999999999</v>
      </c>
      <c r="Z6199" s="117" t="s">
        <v>15150</v>
      </c>
      <c r="AA6199" s="280">
        <v>4217145383</v>
      </c>
    </row>
    <row r="6200" spans="1:27" ht="45">
      <c r="A6200" s="475" t="s">
        <v>31921</v>
      </c>
      <c r="B6200" s="311" t="s">
        <v>23488</v>
      </c>
      <c r="C6200" s="45" t="s">
        <v>23489</v>
      </c>
      <c r="D6200" s="45" t="s">
        <v>830</v>
      </c>
      <c r="E6200" s="118" t="s">
        <v>24549</v>
      </c>
      <c r="F6200" s="400">
        <v>42383</v>
      </c>
      <c r="G6200" s="45" t="s">
        <v>694</v>
      </c>
      <c r="H6200" s="45" t="s">
        <v>694</v>
      </c>
      <c r="I6200" s="45" t="s">
        <v>992</v>
      </c>
      <c r="J6200" s="529">
        <v>1</v>
      </c>
      <c r="K6200" s="529">
        <v>1</v>
      </c>
      <c r="L6200" s="529" t="s">
        <v>694</v>
      </c>
      <c r="M6200" s="117">
        <v>69859.319999999992</v>
      </c>
      <c r="N6200" s="117">
        <v>69859.319999999992</v>
      </c>
      <c r="O6200" s="118" t="s">
        <v>694</v>
      </c>
      <c r="P6200" s="118" t="s">
        <v>694</v>
      </c>
      <c r="Q6200" s="117" t="s">
        <v>993</v>
      </c>
      <c r="R6200" s="280">
        <v>4217054545</v>
      </c>
      <c r="S6200" s="117" t="s">
        <v>24551</v>
      </c>
      <c r="T6200" s="118" t="s">
        <v>694</v>
      </c>
      <c r="U6200" s="118" t="s">
        <v>694</v>
      </c>
      <c r="V6200" s="400">
        <v>42394</v>
      </c>
      <c r="W6200" s="118" t="s">
        <v>694</v>
      </c>
      <c r="X6200" s="118" t="s">
        <v>694</v>
      </c>
      <c r="Y6200" s="117">
        <v>69859.319999999992</v>
      </c>
      <c r="Z6200" s="117" t="s">
        <v>993</v>
      </c>
      <c r="AA6200" s="280">
        <v>4217054545</v>
      </c>
    </row>
    <row r="6201" spans="1:27" ht="45">
      <c r="A6201" s="475" t="s">
        <v>31922</v>
      </c>
      <c r="B6201" s="311" t="s">
        <v>23488</v>
      </c>
      <c r="C6201" s="45" t="s">
        <v>23489</v>
      </c>
      <c r="D6201" s="45" t="s">
        <v>830</v>
      </c>
      <c r="E6201" s="118" t="s">
        <v>24549</v>
      </c>
      <c r="F6201" s="400">
        <v>42383</v>
      </c>
      <c r="G6201" s="45" t="s">
        <v>694</v>
      </c>
      <c r="H6201" s="45" t="s">
        <v>694</v>
      </c>
      <c r="I6201" s="45" t="s">
        <v>992</v>
      </c>
      <c r="J6201" s="529">
        <v>1</v>
      </c>
      <c r="K6201" s="529">
        <v>1</v>
      </c>
      <c r="L6201" s="529" t="s">
        <v>694</v>
      </c>
      <c r="M6201" s="117">
        <v>136251.36000000002</v>
      </c>
      <c r="N6201" s="117">
        <v>136251.36000000002</v>
      </c>
      <c r="O6201" s="118" t="s">
        <v>694</v>
      </c>
      <c r="P6201" s="118" t="s">
        <v>694</v>
      </c>
      <c r="Q6201" s="117" t="s">
        <v>24552</v>
      </c>
      <c r="R6201" s="280">
        <v>4217151235</v>
      </c>
      <c r="S6201" s="117" t="s">
        <v>24553</v>
      </c>
      <c r="T6201" s="118" t="s">
        <v>694</v>
      </c>
      <c r="U6201" s="118" t="s">
        <v>694</v>
      </c>
      <c r="V6201" s="400">
        <v>42395</v>
      </c>
      <c r="W6201" s="118" t="s">
        <v>694</v>
      </c>
      <c r="X6201" s="118" t="s">
        <v>694</v>
      </c>
      <c r="Y6201" s="117">
        <v>136251.36000000002</v>
      </c>
      <c r="Z6201" s="117" t="s">
        <v>24552</v>
      </c>
      <c r="AA6201" s="280">
        <v>4217151235</v>
      </c>
    </row>
    <row r="6202" spans="1:27" ht="45">
      <c r="A6202" s="475" t="s">
        <v>31923</v>
      </c>
      <c r="B6202" s="311" t="s">
        <v>23488</v>
      </c>
      <c r="C6202" s="45" t="s">
        <v>23489</v>
      </c>
      <c r="D6202" s="45" t="s">
        <v>830</v>
      </c>
      <c r="E6202" s="118" t="s">
        <v>24549</v>
      </c>
      <c r="F6202" s="400">
        <v>42383</v>
      </c>
      <c r="G6202" s="45" t="s">
        <v>694</v>
      </c>
      <c r="H6202" s="45" t="s">
        <v>694</v>
      </c>
      <c r="I6202" s="45" t="s">
        <v>992</v>
      </c>
      <c r="J6202" s="529">
        <v>1</v>
      </c>
      <c r="K6202" s="529">
        <v>1</v>
      </c>
      <c r="L6202" s="529" t="s">
        <v>694</v>
      </c>
      <c r="M6202" s="117">
        <v>64990.38</v>
      </c>
      <c r="N6202" s="117">
        <v>64990.38</v>
      </c>
      <c r="O6202" s="118" t="s">
        <v>694</v>
      </c>
      <c r="P6202" s="118" t="s">
        <v>694</v>
      </c>
      <c r="Q6202" s="117" t="s">
        <v>24554</v>
      </c>
      <c r="R6202" s="280">
        <v>4217146122</v>
      </c>
      <c r="S6202" s="117" t="s">
        <v>24555</v>
      </c>
      <c r="T6202" s="118" t="s">
        <v>694</v>
      </c>
      <c r="U6202" s="118" t="s">
        <v>694</v>
      </c>
      <c r="V6202" s="400">
        <v>42394</v>
      </c>
      <c r="W6202" s="118" t="s">
        <v>694</v>
      </c>
      <c r="X6202" s="118" t="s">
        <v>694</v>
      </c>
      <c r="Y6202" s="117">
        <v>64990.38</v>
      </c>
      <c r="Z6202" s="117" t="s">
        <v>24554</v>
      </c>
      <c r="AA6202" s="280">
        <v>4217146122</v>
      </c>
    </row>
    <row r="6203" spans="1:27" ht="45">
      <c r="A6203" s="475" t="s">
        <v>31924</v>
      </c>
      <c r="B6203" s="311" t="s">
        <v>23488</v>
      </c>
      <c r="C6203" s="45" t="s">
        <v>23489</v>
      </c>
      <c r="D6203" s="45" t="s">
        <v>830</v>
      </c>
      <c r="E6203" s="118" t="s">
        <v>24549</v>
      </c>
      <c r="F6203" s="400">
        <v>42383</v>
      </c>
      <c r="G6203" s="45" t="s">
        <v>694</v>
      </c>
      <c r="H6203" s="45" t="s">
        <v>694</v>
      </c>
      <c r="I6203" s="45" t="s">
        <v>992</v>
      </c>
      <c r="J6203" s="529">
        <v>1</v>
      </c>
      <c r="K6203" s="529">
        <v>1</v>
      </c>
      <c r="L6203" s="529" t="s">
        <v>694</v>
      </c>
      <c r="M6203" s="117">
        <v>166939.36000000002</v>
      </c>
      <c r="N6203" s="117">
        <v>166939.36000000002</v>
      </c>
      <c r="O6203" s="118" t="s">
        <v>694</v>
      </c>
      <c r="P6203" s="118" t="s">
        <v>694</v>
      </c>
      <c r="Q6203" s="117" t="s">
        <v>24556</v>
      </c>
      <c r="R6203" s="280">
        <v>4217129624</v>
      </c>
      <c r="S6203" s="117" t="s">
        <v>24557</v>
      </c>
      <c r="T6203" s="118" t="s">
        <v>694</v>
      </c>
      <c r="U6203" s="118" t="s">
        <v>694</v>
      </c>
      <c r="V6203" s="400">
        <v>42394</v>
      </c>
      <c r="W6203" s="118" t="s">
        <v>694</v>
      </c>
      <c r="X6203" s="118" t="s">
        <v>694</v>
      </c>
      <c r="Y6203" s="117">
        <v>166939.36000000002</v>
      </c>
      <c r="Z6203" s="117" t="s">
        <v>24556</v>
      </c>
      <c r="AA6203" s="280">
        <v>4217129624</v>
      </c>
    </row>
    <row r="6204" spans="1:27" ht="33.75">
      <c r="A6204" s="475" t="s">
        <v>31925</v>
      </c>
      <c r="B6204" s="311" t="s">
        <v>23488</v>
      </c>
      <c r="C6204" s="45" t="s">
        <v>23489</v>
      </c>
      <c r="D6204" s="45" t="s">
        <v>830</v>
      </c>
      <c r="E6204" s="118" t="s">
        <v>24549</v>
      </c>
      <c r="F6204" s="400">
        <v>42383</v>
      </c>
      <c r="G6204" s="45" t="s">
        <v>694</v>
      </c>
      <c r="H6204" s="45" t="s">
        <v>694</v>
      </c>
      <c r="I6204" s="45" t="s">
        <v>992</v>
      </c>
      <c r="J6204" s="529">
        <v>1</v>
      </c>
      <c r="K6204" s="529">
        <v>1</v>
      </c>
      <c r="L6204" s="529" t="s">
        <v>694</v>
      </c>
      <c r="M6204" s="117">
        <v>157741.18</v>
      </c>
      <c r="N6204" s="117">
        <v>157741.18</v>
      </c>
      <c r="O6204" s="118" t="s">
        <v>694</v>
      </c>
      <c r="P6204" s="118" t="s">
        <v>694</v>
      </c>
      <c r="Q6204" s="117" t="s">
        <v>24558</v>
      </c>
      <c r="R6204" s="280">
        <v>4217058229</v>
      </c>
      <c r="S6204" s="117" t="s">
        <v>24559</v>
      </c>
      <c r="T6204" s="118" t="s">
        <v>694</v>
      </c>
      <c r="U6204" s="118" t="s">
        <v>694</v>
      </c>
      <c r="V6204" s="400">
        <v>42394</v>
      </c>
      <c r="W6204" s="118" t="s">
        <v>694</v>
      </c>
      <c r="X6204" s="118" t="s">
        <v>694</v>
      </c>
      <c r="Y6204" s="117">
        <v>157741.18</v>
      </c>
      <c r="Z6204" s="117" t="s">
        <v>24558</v>
      </c>
      <c r="AA6204" s="280">
        <v>4217058229</v>
      </c>
    </row>
    <row r="6205" spans="1:27" ht="45">
      <c r="A6205" s="475" t="s">
        <v>31926</v>
      </c>
      <c r="B6205" s="311" t="s">
        <v>23488</v>
      </c>
      <c r="C6205" s="45" t="s">
        <v>23489</v>
      </c>
      <c r="D6205" s="45" t="s">
        <v>830</v>
      </c>
      <c r="E6205" s="118" t="s">
        <v>24549</v>
      </c>
      <c r="F6205" s="400">
        <v>42383</v>
      </c>
      <c r="G6205" s="45" t="s">
        <v>694</v>
      </c>
      <c r="H6205" s="45" t="s">
        <v>694</v>
      </c>
      <c r="I6205" s="45" t="s">
        <v>992</v>
      </c>
      <c r="J6205" s="529">
        <v>1</v>
      </c>
      <c r="K6205" s="529">
        <v>1</v>
      </c>
      <c r="L6205" s="529" t="s">
        <v>694</v>
      </c>
      <c r="M6205" s="117">
        <v>133219.68</v>
      </c>
      <c r="N6205" s="117">
        <v>133219.68</v>
      </c>
      <c r="O6205" s="118" t="s">
        <v>694</v>
      </c>
      <c r="P6205" s="118" t="s">
        <v>694</v>
      </c>
      <c r="Q6205" s="117" t="s">
        <v>24560</v>
      </c>
      <c r="R6205" s="280">
        <v>4217116858</v>
      </c>
      <c r="S6205" s="117" t="s">
        <v>24561</v>
      </c>
      <c r="T6205" s="118" t="s">
        <v>694</v>
      </c>
      <c r="U6205" s="118" t="s">
        <v>694</v>
      </c>
      <c r="V6205" s="400">
        <v>42394</v>
      </c>
      <c r="W6205" s="118" t="s">
        <v>694</v>
      </c>
      <c r="X6205" s="118" t="s">
        <v>694</v>
      </c>
      <c r="Y6205" s="117">
        <v>133219.68</v>
      </c>
      <c r="Z6205" s="117" t="s">
        <v>24560</v>
      </c>
      <c r="AA6205" s="280">
        <v>4217116858</v>
      </c>
    </row>
    <row r="6206" spans="1:27" ht="78.75">
      <c r="A6206" s="475" t="s">
        <v>31927</v>
      </c>
      <c r="B6206" s="311" t="s">
        <v>23488</v>
      </c>
      <c r="C6206" s="45" t="s">
        <v>23489</v>
      </c>
      <c r="D6206" s="45" t="s">
        <v>268</v>
      </c>
      <c r="E6206" s="118" t="s">
        <v>2139</v>
      </c>
      <c r="F6206" s="400">
        <v>42383</v>
      </c>
      <c r="G6206" s="45" t="s">
        <v>694</v>
      </c>
      <c r="H6206" s="45" t="s">
        <v>694</v>
      </c>
      <c r="I6206" s="45" t="s">
        <v>21256</v>
      </c>
      <c r="J6206" s="529">
        <v>1</v>
      </c>
      <c r="K6206" s="529">
        <v>1</v>
      </c>
      <c r="L6206" s="529" t="s">
        <v>694</v>
      </c>
      <c r="M6206" s="117">
        <v>9410399.9900000002</v>
      </c>
      <c r="N6206" s="117">
        <v>9410399.9900000002</v>
      </c>
      <c r="O6206" s="118" t="s">
        <v>694</v>
      </c>
      <c r="P6206" s="118" t="s">
        <v>694</v>
      </c>
      <c r="Q6206" s="117" t="s">
        <v>1148</v>
      </c>
      <c r="R6206" s="280">
        <v>4205109214</v>
      </c>
      <c r="S6206" s="117" t="s">
        <v>24562</v>
      </c>
      <c r="T6206" s="118" t="s">
        <v>694</v>
      </c>
      <c r="U6206" s="118" t="s">
        <v>694</v>
      </c>
      <c r="V6206" s="400">
        <v>42394</v>
      </c>
      <c r="W6206" s="400">
        <v>42395</v>
      </c>
      <c r="X6206" s="45" t="s">
        <v>24563</v>
      </c>
      <c r="Y6206" s="117">
        <v>9410399.9900000002</v>
      </c>
      <c r="Z6206" s="117" t="s">
        <v>1148</v>
      </c>
      <c r="AA6206" s="280">
        <v>4205109214</v>
      </c>
    </row>
    <row r="6207" spans="1:27" ht="56.25">
      <c r="A6207" s="475" t="s">
        <v>31928</v>
      </c>
      <c r="B6207" s="311" t="s">
        <v>23488</v>
      </c>
      <c r="C6207" s="45" t="s">
        <v>23489</v>
      </c>
      <c r="D6207" s="45" t="s">
        <v>268</v>
      </c>
      <c r="E6207" s="118" t="s">
        <v>2139</v>
      </c>
      <c r="F6207" s="400">
        <v>42704</v>
      </c>
      <c r="G6207" s="45" t="s">
        <v>694</v>
      </c>
      <c r="H6207" s="45" t="s">
        <v>694</v>
      </c>
      <c r="I6207" s="45" t="s">
        <v>24564</v>
      </c>
      <c r="J6207" s="529">
        <v>1</v>
      </c>
      <c r="K6207" s="529">
        <v>1</v>
      </c>
      <c r="L6207" s="529" t="s">
        <v>694</v>
      </c>
      <c r="M6207" s="117">
        <v>12227489.17</v>
      </c>
      <c r="N6207" s="117">
        <v>12227489.17</v>
      </c>
      <c r="O6207" s="118" t="s">
        <v>694</v>
      </c>
      <c r="P6207" s="118" t="s">
        <v>694</v>
      </c>
      <c r="Q6207" s="117" t="s">
        <v>1148</v>
      </c>
      <c r="R6207" s="280">
        <v>4205109214</v>
      </c>
      <c r="S6207" s="117" t="s">
        <v>24565</v>
      </c>
      <c r="T6207" s="118" t="s">
        <v>694</v>
      </c>
      <c r="U6207" s="118" t="s">
        <v>694</v>
      </c>
      <c r="V6207" s="400">
        <v>42732</v>
      </c>
      <c r="W6207" s="400">
        <v>42733</v>
      </c>
      <c r="X6207" s="45" t="s">
        <v>24566</v>
      </c>
      <c r="Y6207" s="117">
        <v>12227489.17</v>
      </c>
      <c r="Z6207" s="117" t="s">
        <v>1148</v>
      </c>
      <c r="AA6207" s="280">
        <v>4205109214</v>
      </c>
    </row>
    <row r="6208" spans="1:27" ht="90">
      <c r="A6208" s="475" t="s">
        <v>31929</v>
      </c>
      <c r="B6208" s="311" t="s">
        <v>3028</v>
      </c>
      <c r="C6208" s="45" t="s">
        <v>24567</v>
      </c>
      <c r="D6208" s="468" t="s">
        <v>272</v>
      </c>
      <c r="E6208" s="426" t="s">
        <v>24568</v>
      </c>
      <c r="F6208" s="274">
        <v>42333</v>
      </c>
      <c r="G6208" s="1043">
        <v>42347</v>
      </c>
      <c r="H6208" s="426" t="s">
        <v>24569</v>
      </c>
      <c r="I6208" s="426" t="s">
        <v>20793</v>
      </c>
      <c r="J6208" s="45">
        <v>1</v>
      </c>
      <c r="K6208" s="45">
        <v>1</v>
      </c>
      <c r="L6208" s="280">
        <v>0</v>
      </c>
      <c r="M6208" s="1044">
        <v>36271035.710000001</v>
      </c>
      <c r="N6208" s="275">
        <f t="shared" ref="N6208:N6217" si="227">M6208</f>
        <v>36271035.710000001</v>
      </c>
      <c r="O6208" s="275">
        <v>0</v>
      </c>
      <c r="P6208" s="45">
        <v>0</v>
      </c>
      <c r="Q6208" s="530" t="s">
        <v>24570</v>
      </c>
      <c r="R6208" s="426" t="s">
        <v>15345</v>
      </c>
      <c r="S6208" s="888" t="s">
        <v>24571</v>
      </c>
      <c r="T6208" s="45" t="s">
        <v>643</v>
      </c>
      <c r="U6208" s="274" t="s">
        <v>694</v>
      </c>
      <c r="V6208" s="45" t="s">
        <v>1676</v>
      </c>
      <c r="W6208" s="45" t="s">
        <v>1676</v>
      </c>
      <c r="X6208" s="1045" t="s">
        <v>24572</v>
      </c>
      <c r="Y6208" s="1044">
        <f>N6208</f>
        <v>36271035.710000001</v>
      </c>
      <c r="Z6208" s="1046" t="s">
        <v>24570</v>
      </c>
      <c r="AA6208" s="45" t="str">
        <f>R6208</f>
        <v>4217059208</v>
      </c>
    </row>
    <row r="6209" spans="1:27" ht="67.5">
      <c r="A6209" s="475" t="s">
        <v>31930</v>
      </c>
      <c r="B6209" s="311" t="s">
        <v>3028</v>
      </c>
      <c r="C6209" s="45" t="s">
        <v>24567</v>
      </c>
      <c r="D6209" s="468" t="s">
        <v>269</v>
      </c>
      <c r="E6209" s="1047" t="s">
        <v>24573</v>
      </c>
      <c r="F6209" s="274">
        <v>42346</v>
      </c>
      <c r="G6209" s="274">
        <v>42388</v>
      </c>
      <c r="H6209" s="1047" t="s">
        <v>24574</v>
      </c>
      <c r="I6209" s="45" t="s">
        <v>841</v>
      </c>
      <c r="J6209" s="409">
        <v>1</v>
      </c>
      <c r="K6209" s="409">
        <v>1</v>
      </c>
      <c r="L6209" s="409" t="s">
        <v>694</v>
      </c>
      <c r="M6209" s="1044">
        <v>88952.16</v>
      </c>
      <c r="N6209" s="275">
        <f t="shared" si="227"/>
        <v>88952.16</v>
      </c>
      <c r="O6209" s="275">
        <v>0</v>
      </c>
      <c r="P6209" s="45">
        <v>0</v>
      </c>
      <c r="Q6209" s="888" t="s">
        <v>563</v>
      </c>
      <c r="R6209" s="45" t="s">
        <v>1354</v>
      </c>
      <c r="S6209" s="888" t="s">
        <v>24575</v>
      </c>
      <c r="T6209" s="118" t="s">
        <v>694</v>
      </c>
      <c r="U6209" s="1048" t="s">
        <v>694</v>
      </c>
      <c r="V6209" s="1049">
        <v>42394</v>
      </c>
      <c r="W6209" s="1049">
        <v>42394</v>
      </c>
      <c r="X6209" s="1045" t="s">
        <v>24576</v>
      </c>
      <c r="Y6209" s="275">
        <v>88952.16</v>
      </c>
      <c r="Z6209" s="888" t="s">
        <v>563</v>
      </c>
      <c r="AA6209" s="45" t="s">
        <v>1354</v>
      </c>
    </row>
    <row r="6210" spans="1:27" ht="56.25">
      <c r="A6210" s="475" t="s">
        <v>31931</v>
      </c>
      <c r="B6210" s="311" t="s">
        <v>3028</v>
      </c>
      <c r="C6210" s="45" t="s">
        <v>24567</v>
      </c>
      <c r="D6210" s="468" t="s">
        <v>272</v>
      </c>
      <c r="E6210" s="1047" t="s">
        <v>24577</v>
      </c>
      <c r="F6210" s="274">
        <v>42348</v>
      </c>
      <c r="G6210" s="274">
        <v>42382</v>
      </c>
      <c r="H6210" s="426" t="s">
        <v>24578</v>
      </c>
      <c r="I6210" s="45" t="s">
        <v>24579</v>
      </c>
      <c r="J6210" s="409">
        <v>1</v>
      </c>
      <c r="K6210" s="409">
        <v>1</v>
      </c>
      <c r="L6210" s="409">
        <v>0</v>
      </c>
      <c r="M6210" s="1044">
        <v>580066.62</v>
      </c>
      <c r="N6210" s="275">
        <f t="shared" si="227"/>
        <v>580066.62</v>
      </c>
      <c r="O6210" s="275">
        <v>0</v>
      </c>
      <c r="P6210" s="45">
        <v>0</v>
      </c>
      <c r="Q6210" s="888" t="s">
        <v>24580</v>
      </c>
      <c r="R6210" s="45" t="s">
        <v>24581</v>
      </c>
      <c r="S6210" s="888" t="s">
        <v>24582</v>
      </c>
      <c r="T6210" s="1030">
        <v>42412</v>
      </c>
      <c r="U6210" s="1048" t="s">
        <v>694</v>
      </c>
      <c r="V6210" s="1049">
        <v>42394</v>
      </c>
      <c r="W6210" s="1049">
        <v>42394</v>
      </c>
      <c r="X6210" s="1045" t="s">
        <v>24583</v>
      </c>
      <c r="Y6210" s="1044">
        <f>N6210</f>
        <v>580066.62</v>
      </c>
      <c r="Z6210" s="888" t="s">
        <v>24580</v>
      </c>
      <c r="AA6210" s="45" t="s">
        <v>24581</v>
      </c>
    </row>
    <row r="6211" spans="1:27" ht="67.5">
      <c r="A6211" s="475" t="s">
        <v>31932</v>
      </c>
      <c r="B6211" s="311" t="s">
        <v>3028</v>
      </c>
      <c r="C6211" s="45" t="s">
        <v>24567</v>
      </c>
      <c r="D6211" s="468" t="s">
        <v>269</v>
      </c>
      <c r="E6211" s="1047" t="s">
        <v>24584</v>
      </c>
      <c r="F6211" s="274">
        <v>42346</v>
      </c>
      <c r="G6211" s="274">
        <v>42391</v>
      </c>
      <c r="H6211" s="1047" t="s">
        <v>24585</v>
      </c>
      <c r="I6211" s="45" t="s">
        <v>835</v>
      </c>
      <c r="J6211" s="409">
        <v>1</v>
      </c>
      <c r="K6211" s="409">
        <v>1</v>
      </c>
      <c r="L6211" s="409" t="s">
        <v>694</v>
      </c>
      <c r="M6211" s="1044">
        <v>318546.59000000003</v>
      </c>
      <c r="N6211" s="275">
        <f t="shared" si="227"/>
        <v>318546.59000000003</v>
      </c>
      <c r="O6211" s="275">
        <f>M6211-N6211</f>
        <v>0</v>
      </c>
      <c r="P6211" s="45" t="s">
        <v>3029</v>
      </c>
      <c r="Q6211" s="888" t="s">
        <v>12088</v>
      </c>
      <c r="R6211" s="45" t="s">
        <v>837</v>
      </c>
      <c r="S6211" s="888" t="s">
        <v>24586</v>
      </c>
      <c r="T6211" s="118" t="s">
        <v>694</v>
      </c>
      <c r="U6211" s="1048" t="s">
        <v>694</v>
      </c>
      <c r="V6211" s="1049">
        <v>42397</v>
      </c>
      <c r="W6211" s="1049">
        <v>42397</v>
      </c>
      <c r="X6211" s="1045" t="s">
        <v>24587</v>
      </c>
      <c r="Y6211" s="1044">
        <f t="shared" ref="Y6211:Y6217" si="228">M6211</f>
        <v>318546.59000000003</v>
      </c>
      <c r="Z6211" s="888" t="s">
        <v>12088</v>
      </c>
      <c r="AA6211" s="45" t="s">
        <v>837</v>
      </c>
    </row>
    <row r="6212" spans="1:27" ht="56.25">
      <c r="A6212" s="475" t="s">
        <v>31933</v>
      </c>
      <c r="B6212" s="311" t="s">
        <v>3028</v>
      </c>
      <c r="C6212" s="45" t="s">
        <v>24567</v>
      </c>
      <c r="D6212" s="468" t="s">
        <v>269</v>
      </c>
      <c r="E6212" s="1047" t="s">
        <v>24584</v>
      </c>
      <c r="F6212" s="274">
        <v>42346</v>
      </c>
      <c r="G6212" s="1043">
        <v>42402</v>
      </c>
      <c r="H6212" s="1047" t="s">
        <v>24588</v>
      </c>
      <c r="I6212" s="45" t="s">
        <v>835</v>
      </c>
      <c r="J6212" s="409">
        <v>1</v>
      </c>
      <c r="K6212" s="409">
        <v>1</v>
      </c>
      <c r="L6212" s="409" t="s">
        <v>694</v>
      </c>
      <c r="M6212" s="1044">
        <v>198884.25</v>
      </c>
      <c r="N6212" s="275">
        <f t="shared" si="227"/>
        <v>198884.25</v>
      </c>
      <c r="O6212" s="275">
        <v>0</v>
      </c>
      <c r="P6212" s="45">
        <v>0</v>
      </c>
      <c r="Q6212" s="888" t="s">
        <v>24589</v>
      </c>
      <c r="R6212" s="45" t="s">
        <v>266</v>
      </c>
      <c r="S6212" s="888" t="s">
        <v>24590</v>
      </c>
      <c r="T6212" s="118" t="s">
        <v>694</v>
      </c>
      <c r="U6212" s="1048" t="s">
        <v>694</v>
      </c>
      <c r="V6212" s="1049">
        <v>42408</v>
      </c>
      <c r="W6212" s="1049">
        <v>42408</v>
      </c>
      <c r="X6212" s="1045" t="s">
        <v>24591</v>
      </c>
      <c r="Y6212" s="1044">
        <f t="shared" si="228"/>
        <v>198884.25</v>
      </c>
      <c r="Z6212" s="888" t="s">
        <v>24589</v>
      </c>
      <c r="AA6212" s="45" t="s">
        <v>266</v>
      </c>
    </row>
    <row r="6213" spans="1:27" ht="67.5">
      <c r="A6213" s="475" t="s">
        <v>31934</v>
      </c>
      <c r="B6213" s="311" t="s">
        <v>3028</v>
      </c>
      <c r="C6213" s="45" t="s">
        <v>24567</v>
      </c>
      <c r="D6213" s="468" t="s">
        <v>269</v>
      </c>
      <c r="E6213" s="1047" t="s">
        <v>24584</v>
      </c>
      <c r="F6213" s="274">
        <v>42346</v>
      </c>
      <c r="G6213" s="1043">
        <v>42403</v>
      </c>
      <c r="H6213" s="1047" t="s">
        <v>24592</v>
      </c>
      <c r="I6213" s="45" t="s">
        <v>835</v>
      </c>
      <c r="J6213" s="409">
        <v>1</v>
      </c>
      <c r="K6213" s="409">
        <v>1</v>
      </c>
      <c r="L6213" s="409" t="s">
        <v>694</v>
      </c>
      <c r="M6213" s="1044">
        <v>443321.05</v>
      </c>
      <c r="N6213" s="275">
        <f t="shared" si="227"/>
        <v>443321.05</v>
      </c>
      <c r="O6213" s="275">
        <v>0</v>
      </c>
      <c r="P6213" s="45">
        <v>0</v>
      </c>
      <c r="Q6213" s="888" t="s">
        <v>24593</v>
      </c>
      <c r="R6213" s="45" t="s">
        <v>24594</v>
      </c>
      <c r="S6213" s="888" t="s">
        <v>24595</v>
      </c>
      <c r="T6213" s="118" t="s">
        <v>694</v>
      </c>
      <c r="U6213" s="1048" t="s">
        <v>694</v>
      </c>
      <c r="V6213" s="1049">
        <v>42409</v>
      </c>
      <c r="W6213" s="1049">
        <v>42409</v>
      </c>
      <c r="X6213" s="1045" t="s">
        <v>24596</v>
      </c>
      <c r="Y6213" s="1044">
        <f t="shared" si="228"/>
        <v>443321.05</v>
      </c>
      <c r="Z6213" s="888" t="s">
        <v>24593</v>
      </c>
      <c r="AA6213" s="45" t="s">
        <v>24594</v>
      </c>
    </row>
    <row r="6214" spans="1:27" ht="56.25">
      <c r="A6214" s="475" t="s">
        <v>31935</v>
      </c>
      <c r="B6214" s="311" t="s">
        <v>3028</v>
      </c>
      <c r="C6214" s="45" t="s">
        <v>24567</v>
      </c>
      <c r="D6214" s="468" t="s">
        <v>269</v>
      </c>
      <c r="E6214" s="1047" t="s">
        <v>24584</v>
      </c>
      <c r="F6214" s="274">
        <v>42346</v>
      </c>
      <c r="G6214" s="1043">
        <v>42408</v>
      </c>
      <c r="H6214" s="1047" t="s">
        <v>24597</v>
      </c>
      <c r="I6214" s="45" t="s">
        <v>835</v>
      </c>
      <c r="J6214" s="409">
        <v>1</v>
      </c>
      <c r="K6214" s="409">
        <v>1</v>
      </c>
      <c r="L6214" s="409" t="s">
        <v>694</v>
      </c>
      <c r="M6214" s="1044">
        <v>272511.03000000003</v>
      </c>
      <c r="N6214" s="275">
        <f t="shared" si="227"/>
        <v>272511.03000000003</v>
      </c>
      <c r="O6214" s="275">
        <v>0</v>
      </c>
      <c r="P6214" s="45">
        <v>0</v>
      </c>
      <c r="Q6214" s="888" t="s">
        <v>10716</v>
      </c>
      <c r="R6214" s="45" t="s">
        <v>846</v>
      </c>
      <c r="S6214" s="888" t="s">
        <v>24598</v>
      </c>
      <c r="T6214" s="118" t="s">
        <v>694</v>
      </c>
      <c r="U6214" s="1048" t="s">
        <v>694</v>
      </c>
      <c r="V6214" s="1049">
        <v>42415</v>
      </c>
      <c r="W6214" s="1049">
        <v>42415</v>
      </c>
      <c r="X6214" s="1045" t="s">
        <v>24599</v>
      </c>
      <c r="Y6214" s="1044">
        <f t="shared" si="228"/>
        <v>272511.03000000003</v>
      </c>
      <c r="Z6214" s="888" t="s">
        <v>10716</v>
      </c>
      <c r="AA6214" s="45" t="s">
        <v>846</v>
      </c>
    </row>
    <row r="6215" spans="1:27" ht="90">
      <c r="A6215" s="475" t="s">
        <v>31936</v>
      </c>
      <c r="B6215" s="311" t="s">
        <v>3028</v>
      </c>
      <c r="C6215" s="45" t="s">
        <v>24567</v>
      </c>
      <c r="D6215" s="468" t="s">
        <v>830</v>
      </c>
      <c r="E6215" s="1047" t="s">
        <v>24600</v>
      </c>
      <c r="F6215" s="274">
        <v>42396</v>
      </c>
      <c r="G6215" s="1043">
        <v>42408</v>
      </c>
      <c r="H6215" s="1047" t="s">
        <v>24601</v>
      </c>
      <c r="I6215" s="45" t="s">
        <v>21273</v>
      </c>
      <c r="J6215" s="409">
        <v>1</v>
      </c>
      <c r="K6215" s="409">
        <v>1</v>
      </c>
      <c r="L6215" s="409" t="s">
        <v>694</v>
      </c>
      <c r="M6215" s="1044">
        <v>76395.199999999997</v>
      </c>
      <c r="N6215" s="275">
        <f t="shared" si="227"/>
        <v>76395.199999999997</v>
      </c>
      <c r="O6215" s="275">
        <v>0</v>
      </c>
      <c r="P6215" s="45">
        <v>0</v>
      </c>
      <c r="Q6215" s="888" t="s">
        <v>24602</v>
      </c>
      <c r="R6215" s="45" t="s">
        <v>24603</v>
      </c>
      <c r="S6215" s="888" t="s">
        <v>24604</v>
      </c>
      <c r="T6215" s="118" t="s">
        <v>694</v>
      </c>
      <c r="U6215" s="1048" t="s">
        <v>694</v>
      </c>
      <c r="V6215" s="1049">
        <v>42415</v>
      </c>
      <c r="W6215" s="1049">
        <v>42415</v>
      </c>
      <c r="X6215" s="1045" t="s">
        <v>24605</v>
      </c>
      <c r="Y6215" s="1044">
        <f t="shared" si="228"/>
        <v>76395.199999999997</v>
      </c>
      <c r="Z6215" s="888" t="s">
        <v>24602</v>
      </c>
      <c r="AA6215" s="45" t="s">
        <v>24603</v>
      </c>
    </row>
    <row r="6216" spans="1:27" ht="90">
      <c r="A6216" s="475" t="s">
        <v>31937</v>
      </c>
      <c r="B6216" s="311" t="s">
        <v>3028</v>
      </c>
      <c r="C6216" s="45" t="s">
        <v>24567</v>
      </c>
      <c r="D6216" s="468" t="s">
        <v>830</v>
      </c>
      <c r="E6216" s="1047" t="s">
        <v>24606</v>
      </c>
      <c r="F6216" s="274">
        <v>42396</v>
      </c>
      <c r="G6216" s="1043">
        <v>42408</v>
      </c>
      <c r="H6216" s="1047" t="s">
        <v>24607</v>
      </c>
      <c r="I6216" s="45" t="s">
        <v>21273</v>
      </c>
      <c r="J6216" s="409">
        <v>1</v>
      </c>
      <c r="K6216" s="409">
        <v>1</v>
      </c>
      <c r="L6216" s="409" t="s">
        <v>694</v>
      </c>
      <c r="M6216" s="1044">
        <v>110449.68</v>
      </c>
      <c r="N6216" s="275">
        <f t="shared" si="227"/>
        <v>110449.68</v>
      </c>
      <c r="O6216" s="275">
        <v>0</v>
      </c>
      <c r="P6216" s="45">
        <v>0</v>
      </c>
      <c r="Q6216" s="888" t="s">
        <v>24608</v>
      </c>
      <c r="R6216" s="45" t="s">
        <v>24609</v>
      </c>
      <c r="S6216" s="888" t="s">
        <v>24610</v>
      </c>
      <c r="T6216" s="118" t="s">
        <v>694</v>
      </c>
      <c r="U6216" s="1048" t="s">
        <v>694</v>
      </c>
      <c r="V6216" s="1049">
        <v>42415</v>
      </c>
      <c r="W6216" s="1049">
        <v>42415</v>
      </c>
      <c r="X6216" s="1045" t="s">
        <v>24611</v>
      </c>
      <c r="Y6216" s="1044">
        <f t="shared" si="228"/>
        <v>110449.68</v>
      </c>
      <c r="Z6216" s="888" t="s">
        <v>24608</v>
      </c>
      <c r="AA6216" s="45" t="s">
        <v>24609</v>
      </c>
    </row>
    <row r="6217" spans="1:27" ht="90">
      <c r="A6217" s="475" t="s">
        <v>31938</v>
      </c>
      <c r="B6217" s="311" t="s">
        <v>3028</v>
      </c>
      <c r="C6217" s="45" t="s">
        <v>24567</v>
      </c>
      <c r="D6217" s="468" t="s">
        <v>830</v>
      </c>
      <c r="E6217" s="1047" t="s">
        <v>24612</v>
      </c>
      <c r="F6217" s="274">
        <v>42401</v>
      </c>
      <c r="G6217" s="1043">
        <v>42420</v>
      </c>
      <c r="H6217" s="1047" t="s">
        <v>24613</v>
      </c>
      <c r="I6217" s="45" t="s">
        <v>21273</v>
      </c>
      <c r="J6217" s="409">
        <v>1</v>
      </c>
      <c r="K6217" s="409">
        <v>1</v>
      </c>
      <c r="L6217" s="409" t="s">
        <v>694</v>
      </c>
      <c r="M6217" s="1044">
        <v>118137.60000000001</v>
      </c>
      <c r="N6217" s="275">
        <f t="shared" si="227"/>
        <v>118137.60000000001</v>
      </c>
      <c r="O6217" s="275">
        <v>0</v>
      </c>
      <c r="P6217" s="45">
        <v>0</v>
      </c>
      <c r="Q6217" s="888" t="s">
        <v>24614</v>
      </c>
      <c r="R6217" s="45" t="s">
        <v>24615</v>
      </c>
      <c r="S6217" s="888" t="s">
        <v>24616</v>
      </c>
      <c r="T6217" s="118" t="s">
        <v>694</v>
      </c>
      <c r="U6217" s="1048" t="s">
        <v>694</v>
      </c>
      <c r="V6217" s="1049">
        <v>42426</v>
      </c>
      <c r="W6217" s="1049">
        <v>42426</v>
      </c>
      <c r="X6217" s="1045" t="s">
        <v>24617</v>
      </c>
      <c r="Y6217" s="1044">
        <f t="shared" si="228"/>
        <v>118137.60000000001</v>
      </c>
      <c r="Z6217" s="888" t="s">
        <v>24614</v>
      </c>
      <c r="AA6217" s="45" t="s">
        <v>24615</v>
      </c>
    </row>
    <row r="6218" spans="1:27" ht="45">
      <c r="A6218" s="475" t="s">
        <v>31939</v>
      </c>
      <c r="B6218" s="311" t="s">
        <v>3028</v>
      </c>
      <c r="C6218" s="45" t="s">
        <v>24567</v>
      </c>
      <c r="D6218" s="468" t="s">
        <v>272</v>
      </c>
      <c r="E6218" s="1047" t="s">
        <v>24618</v>
      </c>
      <c r="F6218" s="274">
        <v>42396</v>
      </c>
      <c r="G6218" s="274">
        <v>42408</v>
      </c>
      <c r="H6218" s="426" t="s">
        <v>24619</v>
      </c>
      <c r="I6218" s="45" t="s">
        <v>717</v>
      </c>
      <c r="J6218" s="409">
        <v>1</v>
      </c>
      <c r="K6218" s="409">
        <v>1</v>
      </c>
      <c r="L6218" s="409">
        <v>0</v>
      </c>
      <c r="M6218" s="1044">
        <v>191290</v>
      </c>
      <c r="N6218" s="275">
        <v>188705</v>
      </c>
      <c r="O6218" s="792">
        <f>M6218-N6218</f>
        <v>2585</v>
      </c>
      <c r="P6218" s="1050">
        <v>1.35E-2</v>
      </c>
      <c r="Q6218" s="888" t="s">
        <v>24620</v>
      </c>
      <c r="R6218" s="45" t="s">
        <v>7862</v>
      </c>
      <c r="S6218" s="888" t="s">
        <v>24621</v>
      </c>
      <c r="T6218" s="1030">
        <v>42419</v>
      </c>
      <c r="U6218" s="1048" t="s">
        <v>694</v>
      </c>
      <c r="V6218" s="1049">
        <v>42430</v>
      </c>
      <c r="W6218" s="1049">
        <v>42430</v>
      </c>
      <c r="X6218" s="1045" t="s">
        <v>24622</v>
      </c>
      <c r="Y6218" s="1044">
        <v>188705</v>
      </c>
      <c r="Z6218" s="888" t="s">
        <v>24620</v>
      </c>
      <c r="AA6218" s="45" t="s">
        <v>7862</v>
      </c>
    </row>
    <row r="6219" spans="1:27" ht="90">
      <c r="A6219" s="475" t="s">
        <v>31940</v>
      </c>
      <c r="B6219" s="311" t="s">
        <v>3028</v>
      </c>
      <c r="C6219" s="45" t="s">
        <v>24567</v>
      </c>
      <c r="D6219" s="468" t="s">
        <v>272</v>
      </c>
      <c r="E6219" s="426" t="s">
        <v>24568</v>
      </c>
      <c r="F6219" s="274">
        <v>42402</v>
      </c>
      <c r="G6219" s="1043">
        <v>42416</v>
      </c>
      <c r="H6219" s="426" t="s">
        <v>24623</v>
      </c>
      <c r="I6219" s="426" t="s">
        <v>24624</v>
      </c>
      <c r="J6219" s="45">
        <v>1</v>
      </c>
      <c r="K6219" s="45">
        <v>1</v>
      </c>
      <c r="L6219" s="280">
        <v>0</v>
      </c>
      <c r="M6219" s="1044">
        <v>36271035.710000001</v>
      </c>
      <c r="N6219" s="275">
        <f>M6219</f>
        <v>36271035.710000001</v>
      </c>
      <c r="O6219" s="275">
        <v>0</v>
      </c>
      <c r="P6219" s="45">
        <v>0</v>
      </c>
      <c r="Q6219" s="530" t="s">
        <v>24570</v>
      </c>
      <c r="R6219" s="426" t="s">
        <v>15345</v>
      </c>
      <c r="S6219" s="888" t="s">
        <v>24625</v>
      </c>
      <c r="T6219" s="45" t="s">
        <v>1015</v>
      </c>
      <c r="U6219" s="274" t="s">
        <v>694</v>
      </c>
      <c r="V6219" s="1049">
        <v>42451</v>
      </c>
      <c r="W6219" s="1049">
        <f>V6219</f>
        <v>42451</v>
      </c>
      <c r="X6219" s="1045" t="s">
        <v>24626</v>
      </c>
      <c r="Y6219" s="117">
        <f>M6219</f>
        <v>36271035.710000001</v>
      </c>
      <c r="Z6219" s="530" t="s">
        <v>24570</v>
      </c>
      <c r="AA6219" s="426" t="s">
        <v>15345</v>
      </c>
    </row>
    <row r="6220" spans="1:27" ht="56.25">
      <c r="A6220" s="475" t="s">
        <v>31941</v>
      </c>
      <c r="B6220" s="311" t="s">
        <v>3028</v>
      </c>
      <c r="C6220" s="45" t="s">
        <v>24567</v>
      </c>
      <c r="D6220" s="468" t="s">
        <v>272</v>
      </c>
      <c r="E6220" s="426" t="s">
        <v>24627</v>
      </c>
      <c r="F6220" s="274">
        <v>42426</v>
      </c>
      <c r="G6220" s="1043">
        <v>42440</v>
      </c>
      <c r="H6220" s="426" t="s">
        <v>24628</v>
      </c>
      <c r="I6220" s="426" t="s">
        <v>24629</v>
      </c>
      <c r="J6220" s="45" t="s">
        <v>10</v>
      </c>
      <c r="K6220" s="45" t="s">
        <v>10</v>
      </c>
      <c r="L6220" s="280">
        <v>0</v>
      </c>
      <c r="M6220" s="1044">
        <v>2974769.13</v>
      </c>
      <c r="N6220" s="1044">
        <f>M6220</f>
        <v>2974769.13</v>
      </c>
      <c r="O6220" s="275">
        <f t="shared" ref="O6220:O6228" si="229">M6220-N6220</f>
        <v>0</v>
      </c>
      <c r="P6220" s="45" t="s">
        <v>24630</v>
      </c>
      <c r="Q6220" s="530" t="s">
        <v>13400</v>
      </c>
      <c r="R6220" s="426" t="s">
        <v>17377</v>
      </c>
      <c r="S6220" s="888" t="s">
        <v>24631</v>
      </c>
      <c r="T6220" s="45" t="s">
        <v>1225</v>
      </c>
      <c r="U6220" s="274" t="s">
        <v>694</v>
      </c>
      <c r="V6220" s="1049">
        <v>42464</v>
      </c>
      <c r="W6220" s="1049">
        <v>42464</v>
      </c>
      <c r="X6220" s="1045" t="s">
        <v>24632</v>
      </c>
      <c r="Y6220" s="117">
        <f t="shared" ref="Y6220:Y6228" si="230">N6220</f>
        <v>2974769.13</v>
      </c>
      <c r="Z6220" s="530" t="s">
        <v>13400</v>
      </c>
      <c r="AA6220" s="426" t="s">
        <v>17377</v>
      </c>
    </row>
    <row r="6221" spans="1:27" ht="67.5">
      <c r="A6221" s="475" t="s">
        <v>31942</v>
      </c>
      <c r="B6221" s="311" t="s">
        <v>3028</v>
      </c>
      <c r="C6221" s="45" t="s">
        <v>24567</v>
      </c>
      <c r="D6221" s="468" t="s">
        <v>261</v>
      </c>
      <c r="E6221" s="426" t="s">
        <v>14863</v>
      </c>
      <c r="F6221" s="274">
        <v>42431</v>
      </c>
      <c r="G6221" s="1043">
        <v>42446</v>
      </c>
      <c r="H6221" s="426" t="s">
        <v>24633</v>
      </c>
      <c r="I6221" s="426" t="s">
        <v>24634</v>
      </c>
      <c r="J6221" s="45" t="s">
        <v>129</v>
      </c>
      <c r="K6221" s="45" t="s">
        <v>129</v>
      </c>
      <c r="L6221" s="280">
        <v>0</v>
      </c>
      <c r="M6221" s="1044">
        <v>113853.6</v>
      </c>
      <c r="N6221" s="275">
        <v>72603.13</v>
      </c>
      <c r="O6221" s="275">
        <f t="shared" si="229"/>
        <v>41250.47</v>
      </c>
      <c r="P6221" s="45" t="s">
        <v>24635</v>
      </c>
      <c r="Q6221" s="530" t="s">
        <v>24636</v>
      </c>
      <c r="R6221" s="426" t="s">
        <v>22134</v>
      </c>
      <c r="S6221" s="888" t="s">
        <v>24637</v>
      </c>
      <c r="T6221" s="45" t="s">
        <v>1203</v>
      </c>
      <c r="U6221" s="274" t="s">
        <v>694</v>
      </c>
      <c r="V6221" s="1049">
        <v>42485</v>
      </c>
      <c r="W6221" s="1049">
        <v>42485</v>
      </c>
      <c r="X6221" s="1045" t="s">
        <v>24638</v>
      </c>
      <c r="Y6221" s="117">
        <f t="shared" si="230"/>
        <v>72603.13</v>
      </c>
      <c r="Z6221" s="530" t="s">
        <v>24636</v>
      </c>
      <c r="AA6221" s="426" t="s">
        <v>22134</v>
      </c>
    </row>
    <row r="6222" spans="1:27" ht="45">
      <c r="A6222" s="475" t="s">
        <v>31943</v>
      </c>
      <c r="B6222" s="311" t="s">
        <v>3028</v>
      </c>
      <c r="C6222" s="45" t="s">
        <v>24567</v>
      </c>
      <c r="D6222" s="468" t="s">
        <v>261</v>
      </c>
      <c r="E6222" s="426" t="s">
        <v>24639</v>
      </c>
      <c r="F6222" s="274"/>
      <c r="G6222" s="1043">
        <v>42454</v>
      </c>
      <c r="H6222" s="426" t="s">
        <v>24640</v>
      </c>
      <c r="I6222" s="426" t="s">
        <v>24641</v>
      </c>
      <c r="J6222" s="45" t="s">
        <v>15</v>
      </c>
      <c r="K6222" s="45" t="s">
        <v>11</v>
      </c>
      <c r="L6222" s="280">
        <v>1</v>
      </c>
      <c r="M6222" s="1044">
        <v>1582216.1</v>
      </c>
      <c r="N6222" s="275">
        <v>1503230</v>
      </c>
      <c r="O6222" s="275">
        <f t="shared" si="229"/>
        <v>78986.100000000093</v>
      </c>
      <c r="P6222" s="45" t="s">
        <v>24642</v>
      </c>
      <c r="Q6222" s="530" t="s">
        <v>24019</v>
      </c>
      <c r="R6222" s="426" t="s">
        <v>21434</v>
      </c>
      <c r="S6222" s="888" t="s">
        <v>24643</v>
      </c>
      <c r="T6222" s="45" t="s">
        <v>6737</v>
      </c>
      <c r="U6222" s="274" t="s">
        <v>694</v>
      </c>
      <c r="V6222" s="1049">
        <v>42489</v>
      </c>
      <c r="W6222" s="1049">
        <v>42489</v>
      </c>
      <c r="X6222" s="1045" t="s">
        <v>24644</v>
      </c>
      <c r="Y6222" s="117">
        <f t="shared" si="230"/>
        <v>1503230</v>
      </c>
      <c r="Z6222" s="530" t="s">
        <v>24019</v>
      </c>
      <c r="AA6222" s="426" t="s">
        <v>21434</v>
      </c>
    </row>
    <row r="6223" spans="1:27" ht="90">
      <c r="A6223" s="475" t="s">
        <v>31944</v>
      </c>
      <c r="B6223" s="311" t="s">
        <v>3028</v>
      </c>
      <c r="C6223" s="45" t="s">
        <v>24567</v>
      </c>
      <c r="D6223" s="468" t="s">
        <v>261</v>
      </c>
      <c r="E6223" s="426" t="s">
        <v>24645</v>
      </c>
      <c r="F6223" s="274">
        <v>42447</v>
      </c>
      <c r="G6223" s="1043">
        <v>42464</v>
      </c>
      <c r="H6223" s="426" t="s">
        <v>24646</v>
      </c>
      <c r="I6223" s="426" t="s">
        <v>24647</v>
      </c>
      <c r="J6223" s="45" t="s">
        <v>15</v>
      </c>
      <c r="K6223" s="45" t="s">
        <v>11</v>
      </c>
      <c r="L6223" s="280">
        <v>1</v>
      </c>
      <c r="M6223" s="1044">
        <v>1681213.64</v>
      </c>
      <c r="N6223" s="275">
        <v>1664400</v>
      </c>
      <c r="O6223" s="275">
        <f t="shared" si="229"/>
        <v>16813.639999999898</v>
      </c>
      <c r="P6223" s="45" t="s">
        <v>24648</v>
      </c>
      <c r="Q6223" s="530" t="s">
        <v>24649</v>
      </c>
      <c r="R6223" s="426" t="s">
        <v>17451</v>
      </c>
      <c r="S6223" s="888" t="s">
        <v>24650</v>
      </c>
      <c r="T6223" s="45" t="s">
        <v>10330</v>
      </c>
      <c r="U6223" s="274" t="s">
        <v>694</v>
      </c>
      <c r="V6223" s="1049">
        <v>42500</v>
      </c>
      <c r="W6223" s="1049">
        <v>42500</v>
      </c>
      <c r="X6223" s="1045" t="s">
        <v>24651</v>
      </c>
      <c r="Y6223" s="117">
        <f t="shared" si="230"/>
        <v>1664400</v>
      </c>
      <c r="Z6223" s="530" t="s">
        <v>24649</v>
      </c>
      <c r="AA6223" s="426" t="s">
        <v>17451</v>
      </c>
    </row>
    <row r="6224" spans="1:27" ht="56.25">
      <c r="A6224" s="475" t="s">
        <v>31945</v>
      </c>
      <c r="B6224" s="311" t="s">
        <v>3028</v>
      </c>
      <c r="C6224" s="45" t="s">
        <v>24567</v>
      </c>
      <c r="D6224" s="468" t="s">
        <v>15052</v>
      </c>
      <c r="E6224" s="426" t="s">
        <v>24652</v>
      </c>
      <c r="F6224" s="274">
        <v>42457</v>
      </c>
      <c r="G6224" s="1043">
        <v>42471</v>
      </c>
      <c r="H6224" s="426" t="s">
        <v>24653</v>
      </c>
      <c r="I6224" s="426" t="s">
        <v>7679</v>
      </c>
      <c r="J6224" s="45" t="s">
        <v>34</v>
      </c>
      <c r="K6224" s="45" t="s">
        <v>34</v>
      </c>
      <c r="L6224" s="280">
        <v>0</v>
      </c>
      <c r="M6224" s="1044">
        <v>815898.22</v>
      </c>
      <c r="N6224" s="275">
        <v>380205</v>
      </c>
      <c r="O6224" s="275">
        <f t="shared" si="229"/>
        <v>435693.22</v>
      </c>
      <c r="P6224" s="45" t="s">
        <v>24654</v>
      </c>
      <c r="Q6224" s="530" t="s">
        <v>24655</v>
      </c>
      <c r="R6224" s="426" t="s">
        <v>24656</v>
      </c>
      <c r="S6224" s="888" t="s">
        <v>24657</v>
      </c>
      <c r="T6224" s="45" t="s">
        <v>1173</v>
      </c>
      <c r="U6224" s="274" t="s">
        <v>694</v>
      </c>
      <c r="V6224" s="1049">
        <v>42500</v>
      </c>
      <c r="W6224" s="1049">
        <v>42500</v>
      </c>
      <c r="X6224" s="1045" t="s">
        <v>24658</v>
      </c>
      <c r="Y6224" s="117">
        <f t="shared" si="230"/>
        <v>380205</v>
      </c>
      <c r="Z6224" s="530" t="s">
        <v>24655</v>
      </c>
      <c r="AA6224" s="426" t="s">
        <v>24656</v>
      </c>
    </row>
    <row r="6225" spans="1:27" ht="56.25">
      <c r="A6225" s="475" t="s">
        <v>31946</v>
      </c>
      <c r="B6225" s="311" t="s">
        <v>3028</v>
      </c>
      <c r="C6225" s="45" t="s">
        <v>24567</v>
      </c>
      <c r="D6225" s="468" t="s">
        <v>261</v>
      </c>
      <c r="E6225" s="426" t="s">
        <v>16267</v>
      </c>
      <c r="F6225" s="274">
        <v>42452</v>
      </c>
      <c r="G6225" s="1043">
        <v>42472</v>
      </c>
      <c r="H6225" s="426" t="s">
        <v>24659</v>
      </c>
      <c r="I6225" s="426" t="s">
        <v>24660</v>
      </c>
      <c r="J6225" s="45" t="s">
        <v>128</v>
      </c>
      <c r="K6225" s="45" t="s">
        <v>128</v>
      </c>
      <c r="L6225" s="280">
        <v>0</v>
      </c>
      <c r="M6225" s="1044">
        <v>869672.78</v>
      </c>
      <c r="N6225" s="275">
        <v>852279.3</v>
      </c>
      <c r="O6225" s="275">
        <f t="shared" si="229"/>
        <v>17393.479999999981</v>
      </c>
      <c r="P6225" s="45" t="s">
        <v>24661</v>
      </c>
      <c r="Q6225" s="530" t="s">
        <v>23748</v>
      </c>
      <c r="R6225" s="426" t="s">
        <v>23749</v>
      </c>
      <c r="S6225" s="888" t="s">
        <v>24662</v>
      </c>
      <c r="T6225" s="45" t="s">
        <v>7778</v>
      </c>
      <c r="U6225" s="274" t="s">
        <v>694</v>
      </c>
      <c r="V6225" s="1049">
        <v>42500</v>
      </c>
      <c r="W6225" s="1049">
        <v>42500</v>
      </c>
      <c r="X6225" s="1045" t="s">
        <v>24663</v>
      </c>
      <c r="Y6225" s="117">
        <f t="shared" si="230"/>
        <v>852279.3</v>
      </c>
      <c r="Z6225" s="530" t="s">
        <v>23748</v>
      </c>
      <c r="AA6225" s="426" t="s">
        <v>23749</v>
      </c>
    </row>
    <row r="6226" spans="1:27" ht="56.25">
      <c r="A6226" s="475" t="s">
        <v>31947</v>
      </c>
      <c r="B6226" s="311" t="s">
        <v>3028</v>
      </c>
      <c r="C6226" s="45" t="s">
        <v>24567</v>
      </c>
      <c r="D6226" s="468" t="s">
        <v>272</v>
      </c>
      <c r="E6226" s="426" t="s">
        <v>16189</v>
      </c>
      <c r="F6226" s="274">
        <v>42464</v>
      </c>
      <c r="G6226" s="1043">
        <v>42480</v>
      </c>
      <c r="H6226" s="426" t="s">
        <v>24664</v>
      </c>
      <c r="I6226" s="426" t="s">
        <v>24665</v>
      </c>
      <c r="J6226" s="45" t="s">
        <v>10</v>
      </c>
      <c r="K6226" s="45" t="s">
        <v>10</v>
      </c>
      <c r="L6226" s="280">
        <v>0</v>
      </c>
      <c r="M6226" s="1044">
        <v>893027.9</v>
      </c>
      <c r="N6226" s="275">
        <v>893027.9</v>
      </c>
      <c r="O6226" s="275">
        <f t="shared" si="229"/>
        <v>0</v>
      </c>
      <c r="P6226" s="45" t="s">
        <v>3029</v>
      </c>
      <c r="Q6226" s="1051" t="s">
        <v>19099</v>
      </c>
      <c r="R6226" s="1047" t="s">
        <v>15404</v>
      </c>
      <c r="S6226" s="1030" t="s">
        <v>24666</v>
      </c>
      <c r="T6226" s="45" t="s">
        <v>1539</v>
      </c>
      <c r="U6226" s="274" t="s">
        <v>694</v>
      </c>
      <c r="V6226" s="1049">
        <v>42507</v>
      </c>
      <c r="W6226" s="1049">
        <v>42507</v>
      </c>
      <c r="X6226" s="1045" t="s">
        <v>24667</v>
      </c>
      <c r="Y6226" s="117">
        <f t="shared" si="230"/>
        <v>893027.9</v>
      </c>
      <c r="Z6226" s="1051" t="s">
        <v>19099</v>
      </c>
      <c r="AA6226" s="1047" t="s">
        <v>15404</v>
      </c>
    </row>
    <row r="6227" spans="1:27" ht="56.25">
      <c r="A6227" s="475" t="s">
        <v>31948</v>
      </c>
      <c r="B6227" s="311" t="s">
        <v>3028</v>
      </c>
      <c r="C6227" s="45" t="s">
        <v>24567</v>
      </c>
      <c r="D6227" s="468" t="s">
        <v>272</v>
      </c>
      <c r="E6227" s="426" t="s">
        <v>14114</v>
      </c>
      <c r="F6227" s="274">
        <v>42459</v>
      </c>
      <c r="G6227" s="1043">
        <v>42482</v>
      </c>
      <c r="H6227" s="426" t="s">
        <v>24668</v>
      </c>
      <c r="I6227" s="426" t="s">
        <v>24669</v>
      </c>
      <c r="J6227" s="45" t="s">
        <v>15</v>
      </c>
      <c r="K6227" s="45" t="s">
        <v>10</v>
      </c>
      <c r="L6227" s="280">
        <v>2</v>
      </c>
      <c r="M6227" s="1044">
        <v>836153.2</v>
      </c>
      <c r="N6227" s="1044">
        <v>828690</v>
      </c>
      <c r="O6227" s="275">
        <f t="shared" si="229"/>
        <v>7463.1999999999534</v>
      </c>
      <c r="P6227" s="45" t="s">
        <v>24670</v>
      </c>
      <c r="Q6227" s="530" t="s">
        <v>24649</v>
      </c>
      <c r="R6227" s="426" t="s">
        <v>17451</v>
      </c>
      <c r="S6227" s="888" t="s">
        <v>24650</v>
      </c>
      <c r="T6227" s="45" t="s">
        <v>612</v>
      </c>
      <c r="U6227" s="274" t="s">
        <v>694</v>
      </c>
      <c r="V6227" s="1049">
        <v>42513</v>
      </c>
      <c r="W6227" s="1049">
        <v>42513</v>
      </c>
      <c r="X6227" s="1045" t="s">
        <v>24671</v>
      </c>
      <c r="Y6227" s="117">
        <f t="shared" si="230"/>
        <v>828690</v>
      </c>
      <c r="Z6227" s="530" t="s">
        <v>24649</v>
      </c>
      <c r="AA6227" s="426" t="s">
        <v>17451</v>
      </c>
    </row>
    <row r="6228" spans="1:27" ht="45">
      <c r="A6228" s="475" t="s">
        <v>31949</v>
      </c>
      <c r="B6228" s="311" t="s">
        <v>3028</v>
      </c>
      <c r="C6228" s="45" t="s">
        <v>24567</v>
      </c>
      <c r="D6228" s="468" t="s">
        <v>272</v>
      </c>
      <c r="E6228" s="426" t="s">
        <v>24672</v>
      </c>
      <c r="F6228" s="274">
        <v>42459</v>
      </c>
      <c r="G6228" s="1043">
        <v>42485</v>
      </c>
      <c r="H6228" s="426" t="s">
        <v>24673</v>
      </c>
      <c r="I6228" s="426" t="s">
        <v>15663</v>
      </c>
      <c r="J6228" s="45" t="s">
        <v>10</v>
      </c>
      <c r="K6228" s="45" t="s">
        <v>10</v>
      </c>
      <c r="L6228" s="280">
        <v>0</v>
      </c>
      <c r="M6228" s="1044">
        <v>188823.8</v>
      </c>
      <c r="N6228" s="1044">
        <v>188823.8</v>
      </c>
      <c r="O6228" s="275">
        <f t="shared" si="229"/>
        <v>0</v>
      </c>
      <c r="P6228" s="45" t="s">
        <v>3029</v>
      </c>
      <c r="Q6228" s="530" t="s">
        <v>24674</v>
      </c>
      <c r="R6228" s="426" t="s">
        <v>24675</v>
      </c>
      <c r="S6228" s="888" t="s">
        <v>24676</v>
      </c>
      <c r="T6228" s="45" t="s">
        <v>612</v>
      </c>
      <c r="U6228" s="274" t="s">
        <v>694</v>
      </c>
      <c r="V6228" s="1049">
        <v>42513</v>
      </c>
      <c r="W6228" s="1049">
        <v>42513</v>
      </c>
      <c r="X6228" s="1045" t="s">
        <v>24677</v>
      </c>
      <c r="Y6228" s="117">
        <f t="shared" si="230"/>
        <v>188823.8</v>
      </c>
      <c r="Z6228" s="530" t="s">
        <v>24674</v>
      </c>
      <c r="AA6228" s="426" t="s">
        <v>24675</v>
      </c>
    </row>
    <row r="6229" spans="1:27" ht="90">
      <c r="A6229" s="475" t="s">
        <v>31950</v>
      </c>
      <c r="B6229" s="311" t="s">
        <v>3028</v>
      </c>
      <c r="C6229" s="45" t="s">
        <v>24567</v>
      </c>
      <c r="D6229" s="468" t="s">
        <v>272</v>
      </c>
      <c r="E6229" s="426" t="s">
        <v>24568</v>
      </c>
      <c r="F6229" s="274">
        <v>42481</v>
      </c>
      <c r="G6229" s="1043">
        <v>42494</v>
      </c>
      <c r="H6229" s="426" t="s">
        <v>24678</v>
      </c>
      <c r="I6229" s="426" t="s">
        <v>24624</v>
      </c>
      <c r="J6229" s="45">
        <v>1</v>
      </c>
      <c r="K6229" s="45">
        <v>1</v>
      </c>
      <c r="L6229" s="280">
        <v>0</v>
      </c>
      <c r="M6229" s="1044">
        <v>34500376.280000001</v>
      </c>
      <c r="N6229" s="275">
        <f>M6229</f>
        <v>34500376.280000001</v>
      </c>
      <c r="O6229" s="275">
        <v>0</v>
      </c>
      <c r="P6229" s="45">
        <v>0</v>
      </c>
      <c r="Q6229" s="530" t="s">
        <v>24570</v>
      </c>
      <c r="R6229" s="426" t="s">
        <v>15345</v>
      </c>
      <c r="S6229" s="888" t="s">
        <v>24625</v>
      </c>
      <c r="T6229" s="45" t="s">
        <v>861</v>
      </c>
      <c r="U6229" s="274" t="s">
        <v>694</v>
      </c>
      <c r="V6229" s="1049">
        <v>42524</v>
      </c>
      <c r="W6229" s="1049">
        <f>V6229</f>
        <v>42524</v>
      </c>
      <c r="X6229" s="1045" t="s">
        <v>24679</v>
      </c>
      <c r="Y6229" s="117">
        <f>M6229</f>
        <v>34500376.280000001</v>
      </c>
      <c r="Z6229" s="530" t="s">
        <v>24570</v>
      </c>
      <c r="AA6229" s="426" t="s">
        <v>15345</v>
      </c>
    </row>
    <row r="6230" spans="1:27" ht="78.75">
      <c r="A6230" s="475" t="s">
        <v>31951</v>
      </c>
      <c r="B6230" s="311" t="s">
        <v>3028</v>
      </c>
      <c r="C6230" s="45" t="s">
        <v>24567</v>
      </c>
      <c r="D6230" s="468" t="s">
        <v>261</v>
      </c>
      <c r="E6230" s="426" t="s">
        <v>24680</v>
      </c>
      <c r="F6230" s="274">
        <v>42485</v>
      </c>
      <c r="G6230" s="1043">
        <v>42502</v>
      </c>
      <c r="H6230" s="426" t="s">
        <v>24681</v>
      </c>
      <c r="I6230" s="426" t="s">
        <v>24682</v>
      </c>
      <c r="J6230" s="45" t="s">
        <v>11</v>
      </c>
      <c r="K6230" s="45" t="s">
        <v>11</v>
      </c>
      <c r="L6230" s="280">
        <v>0</v>
      </c>
      <c r="M6230" s="1044">
        <v>345018.5</v>
      </c>
      <c r="N6230" s="275">
        <v>302813.5</v>
      </c>
      <c r="O6230" s="275">
        <f>M6230-N6230</f>
        <v>42205</v>
      </c>
      <c r="P6230" s="45" t="s">
        <v>24683</v>
      </c>
      <c r="Q6230" s="530" t="s">
        <v>19114</v>
      </c>
      <c r="R6230" s="1047" t="s">
        <v>15222</v>
      </c>
      <c r="S6230" s="888" t="s">
        <v>24684</v>
      </c>
      <c r="T6230" s="45" t="s">
        <v>1410</v>
      </c>
      <c r="U6230" s="274" t="s">
        <v>694</v>
      </c>
      <c r="V6230" s="1049">
        <v>42538</v>
      </c>
      <c r="W6230" s="1049">
        <v>42538</v>
      </c>
      <c r="X6230" s="1045" t="s">
        <v>24685</v>
      </c>
      <c r="Y6230" s="117">
        <f>N6230</f>
        <v>302813.5</v>
      </c>
      <c r="Z6230" s="530" t="s">
        <v>19114</v>
      </c>
      <c r="AA6230" s="1047" t="s">
        <v>15222</v>
      </c>
    </row>
    <row r="6231" spans="1:27" ht="67.5">
      <c r="A6231" s="475" t="s">
        <v>31952</v>
      </c>
      <c r="B6231" s="311" t="s">
        <v>3028</v>
      </c>
      <c r="C6231" s="45" t="s">
        <v>24567</v>
      </c>
      <c r="D6231" s="468" t="s">
        <v>272</v>
      </c>
      <c r="E6231" s="426" t="s">
        <v>24686</v>
      </c>
      <c r="F6231" s="274">
        <v>42481</v>
      </c>
      <c r="G6231" s="1043">
        <v>42510</v>
      </c>
      <c r="H6231" s="426" t="s">
        <v>24687</v>
      </c>
      <c r="I6231" s="426" t="s">
        <v>13450</v>
      </c>
      <c r="J6231" s="45" t="s">
        <v>11</v>
      </c>
      <c r="K6231" s="45" t="s">
        <v>10</v>
      </c>
      <c r="L6231" s="280">
        <v>1</v>
      </c>
      <c r="M6231" s="1044">
        <v>1499893.2</v>
      </c>
      <c r="N6231" s="275">
        <v>1492393.73</v>
      </c>
      <c r="O6231" s="275">
        <f>M6231-N6231</f>
        <v>7499.4699999999721</v>
      </c>
      <c r="P6231" s="45" t="s">
        <v>24688</v>
      </c>
      <c r="Q6231" s="1052" t="s">
        <v>13215</v>
      </c>
      <c r="R6231" s="1052" t="s">
        <v>13542</v>
      </c>
      <c r="S6231" s="1047" t="s">
        <v>24689</v>
      </c>
      <c r="T6231" s="45" t="s">
        <v>860</v>
      </c>
      <c r="U6231" s="274" t="s">
        <v>694</v>
      </c>
      <c r="V6231" s="1049">
        <v>42548</v>
      </c>
      <c r="W6231" s="1049">
        <v>42548</v>
      </c>
      <c r="X6231" s="1045" t="s">
        <v>24690</v>
      </c>
      <c r="Y6231" s="117">
        <f>N6231</f>
        <v>1492393.73</v>
      </c>
      <c r="Z6231" s="1052" t="s">
        <v>13215</v>
      </c>
      <c r="AA6231" s="1052" t="s">
        <v>13542</v>
      </c>
    </row>
    <row r="6232" spans="1:27" ht="202.5">
      <c r="A6232" s="475" t="s">
        <v>31953</v>
      </c>
      <c r="B6232" s="311" t="s">
        <v>3028</v>
      </c>
      <c r="C6232" s="45" t="s">
        <v>24567</v>
      </c>
      <c r="D6232" s="468" t="s">
        <v>272</v>
      </c>
      <c r="E6232" s="499" t="s">
        <v>16189</v>
      </c>
      <c r="F6232" s="450" t="s">
        <v>17521</v>
      </c>
      <c r="G6232" s="458">
        <v>42521</v>
      </c>
      <c r="H6232" s="450" t="s">
        <v>24691</v>
      </c>
      <c r="I6232" s="450" t="s">
        <v>24692</v>
      </c>
      <c r="J6232" s="803">
        <v>1</v>
      </c>
      <c r="K6232" s="803">
        <v>1</v>
      </c>
      <c r="L6232" s="803">
        <v>0</v>
      </c>
      <c r="M6232" s="804">
        <v>684323.65</v>
      </c>
      <c r="N6232" s="662">
        <v>662304.30000000005</v>
      </c>
      <c r="O6232" s="662">
        <v>22019.35</v>
      </c>
      <c r="P6232" s="805">
        <v>3.2000000000000001E-2</v>
      </c>
      <c r="Q6232" s="499" t="s">
        <v>24693</v>
      </c>
      <c r="R6232" s="450" t="s">
        <v>15404</v>
      </c>
      <c r="S6232" s="450" t="s">
        <v>24694</v>
      </c>
      <c r="T6232" s="458">
        <v>42536</v>
      </c>
      <c r="U6232" s="639" t="s">
        <v>694</v>
      </c>
      <c r="V6232" s="458">
        <v>42548</v>
      </c>
      <c r="W6232" s="458">
        <v>42548.072222222218</v>
      </c>
      <c r="X6232" s="450" t="s">
        <v>24695</v>
      </c>
      <c r="Y6232" s="1053">
        <v>662304.30000000005</v>
      </c>
      <c r="Z6232" s="450" t="s">
        <v>24696</v>
      </c>
      <c r="AA6232" s="450" t="s">
        <v>15404</v>
      </c>
    </row>
    <row r="6233" spans="1:27" ht="258.75">
      <c r="A6233" s="475" t="s">
        <v>31954</v>
      </c>
      <c r="B6233" s="311" t="s">
        <v>3028</v>
      </c>
      <c r="C6233" s="45" t="s">
        <v>24567</v>
      </c>
      <c r="D6233" s="468" t="s">
        <v>272</v>
      </c>
      <c r="E6233" s="499" t="s">
        <v>15517</v>
      </c>
      <c r="F6233" s="450" t="s">
        <v>613</v>
      </c>
      <c r="G6233" s="458">
        <v>42542</v>
      </c>
      <c r="H6233" s="450" t="s">
        <v>24697</v>
      </c>
      <c r="I6233" s="450" t="s">
        <v>24698</v>
      </c>
      <c r="J6233" s="803">
        <v>1</v>
      </c>
      <c r="K6233" s="803">
        <v>1</v>
      </c>
      <c r="L6233" s="803">
        <v>0</v>
      </c>
      <c r="M6233" s="804">
        <v>349983.13</v>
      </c>
      <c r="N6233" s="662">
        <v>348233.21</v>
      </c>
      <c r="O6233" s="662">
        <v>1749.92</v>
      </c>
      <c r="P6233" s="805">
        <v>5.000012429170515E-3</v>
      </c>
      <c r="Q6233" s="499" t="s">
        <v>16340</v>
      </c>
      <c r="R6233" s="499" t="s">
        <v>24699</v>
      </c>
      <c r="S6233" s="450" t="s">
        <v>24700</v>
      </c>
      <c r="T6233" s="458">
        <v>42557</v>
      </c>
      <c r="U6233" s="639" t="s">
        <v>694</v>
      </c>
      <c r="V6233" s="458">
        <v>42569</v>
      </c>
      <c r="W6233" s="458">
        <v>42569.240972222222</v>
      </c>
      <c r="X6233" s="450" t="s">
        <v>24701</v>
      </c>
      <c r="Y6233" s="1053">
        <v>348233.21</v>
      </c>
      <c r="Z6233" s="450" t="s">
        <v>16340</v>
      </c>
      <c r="AA6233" s="450" t="s">
        <v>24699</v>
      </c>
    </row>
    <row r="6234" spans="1:27" ht="78.75">
      <c r="A6234" s="475" t="s">
        <v>31955</v>
      </c>
      <c r="B6234" s="311" t="s">
        <v>3028</v>
      </c>
      <c r="C6234" s="45" t="s">
        <v>24567</v>
      </c>
      <c r="D6234" s="468" t="s">
        <v>261</v>
      </c>
      <c r="E6234" s="499" t="s">
        <v>24702</v>
      </c>
      <c r="F6234" s="450" t="s">
        <v>24703</v>
      </c>
      <c r="G6234" s="458">
        <v>42543</v>
      </c>
      <c r="H6234" s="450" t="s">
        <v>24704</v>
      </c>
      <c r="I6234" s="450" t="s">
        <v>24705</v>
      </c>
      <c r="J6234" s="803">
        <v>3</v>
      </c>
      <c r="K6234" s="803">
        <v>2</v>
      </c>
      <c r="L6234" s="803">
        <v>1</v>
      </c>
      <c r="M6234" s="804">
        <v>50987.07</v>
      </c>
      <c r="N6234" s="662">
        <v>44200</v>
      </c>
      <c r="O6234" s="662">
        <v>6787.07</v>
      </c>
      <c r="P6234" s="805">
        <v>0.13311355212213608</v>
      </c>
      <c r="Q6234" s="499" t="s">
        <v>24706</v>
      </c>
      <c r="R6234" s="499" t="s">
        <v>24707</v>
      </c>
      <c r="S6234" s="450" t="s">
        <v>24708</v>
      </c>
      <c r="T6234" s="458">
        <v>42564</v>
      </c>
      <c r="U6234" s="450"/>
      <c r="V6234" s="458">
        <v>42576</v>
      </c>
      <c r="W6234" s="458">
        <v>42576.349305555552</v>
      </c>
      <c r="X6234" s="450" t="s">
        <v>24709</v>
      </c>
      <c r="Y6234" s="1053">
        <v>44200</v>
      </c>
      <c r="Z6234" s="450" t="s">
        <v>24706</v>
      </c>
      <c r="AA6234" s="450" t="s">
        <v>24707</v>
      </c>
    </row>
    <row r="6235" spans="1:27" ht="67.5">
      <c r="A6235" s="475" t="s">
        <v>31956</v>
      </c>
      <c r="B6235" s="311" t="s">
        <v>3028</v>
      </c>
      <c r="C6235" s="45" t="s">
        <v>24567</v>
      </c>
      <c r="D6235" s="468" t="s">
        <v>261</v>
      </c>
      <c r="E6235" s="499" t="s">
        <v>24710</v>
      </c>
      <c r="F6235" s="450" t="s">
        <v>24711</v>
      </c>
      <c r="G6235" s="458">
        <v>42558</v>
      </c>
      <c r="H6235" s="450" t="s">
        <v>24712</v>
      </c>
      <c r="I6235" s="450" t="s">
        <v>18819</v>
      </c>
      <c r="J6235" s="803">
        <v>5</v>
      </c>
      <c r="K6235" s="803">
        <v>4</v>
      </c>
      <c r="L6235" s="803">
        <v>1</v>
      </c>
      <c r="M6235" s="804">
        <v>448845.5</v>
      </c>
      <c r="N6235" s="662">
        <v>251560.4</v>
      </c>
      <c r="O6235" s="662">
        <v>197285.1</v>
      </c>
      <c r="P6235" s="805">
        <v>0.43953899504395166</v>
      </c>
      <c r="Q6235" s="499" t="s">
        <v>24713</v>
      </c>
      <c r="R6235" s="499" t="s">
        <v>18821</v>
      </c>
      <c r="S6235" s="450" t="s">
        <v>24714</v>
      </c>
      <c r="T6235" s="458">
        <v>42573</v>
      </c>
      <c r="U6235" s="450"/>
      <c r="V6235" s="458">
        <v>42587</v>
      </c>
      <c r="W6235" s="458">
        <v>42587.169444444444</v>
      </c>
      <c r="X6235" s="450" t="s">
        <v>24715</v>
      </c>
      <c r="Y6235" s="1053">
        <v>251560.4</v>
      </c>
      <c r="Z6235" s="450" t="s">
        <v>18820</v>
      </c>
      <c r="AA6235" s="450" t="s">
        <v>18821</v>
      </c>
    </row>
    <row r="6236" spans="1:27" ht="135">
      <c r="A6236" s="475" t="s">
        <v>31957</v>
      </c>
      <c r="B6236" s="311" t="s">
        <v>3028</v>
      </c>
      <c r="C6236" s="45" t="s">
        <v>24567</v>
      </c>
      <c r="D6236" s="468" t="s">
        <v>272</v>
      </c>
      <c r="E6236" s="499" t="s">
        <v>24716</v>
      </c>
      <c r="F6236" s="450" t="s">
        <v>17482</v>
      </c>
      <c r="G6236" s="458">
        <v>42604</v>
      </c>
      <c r="H6236" s="450" t="s">
        <v>24717</v>
      </c>
      <c r="I6236" s="450" t="s">
        <v>24718</v>
      </c>
      <c r="J6236" s="803">
        <v>1</v>
      </c>
      <c r="K6236" s="803">
        <v>1</v>
      </c>
      <c r="L6236" s="803">
        <v>0</v>
      </c>
      <c r="M6236" s="804">
        <v>36691008.520000003</v>
      </c>
      <c r="N6236" s="662">
        <f t="shared" ref="N6236:N6246" si="231">M6236</f>
        <v>36691008.520000003</v>
      </c>
      <c r="O6236" s="662">
        <v>0</v>
      </c>
      <c r="P6236" s="805">
        <v>0</v>
      </c>
      <c r="Q6236" s="499" t="s">
        <v>24719</v>
      </c>
      <c r="R6236" s="499" t="s">
        <v>15345</v>
      </c>
      <c r="S6236" s="450" t="s">
        <v>24720</v>
      </c>
      <c r="T6236" s="458">
        <v>42625</v>
      </c>
      <c r="U6236" s="450"/>
      <c r="V6236" s="458">
        <v>42636</v>
      </c>
      <c r="W6236" s="458">
        <v>42636.084722222222</v>
      </c>
      <c r="X6236" s="450" t="s">
        <v>24721</v>
      </c>
      <c r="Y6236" s="1053">
        <v>36691008.520000003</v>
      </c>
      <c r="Z6236" s="450" t="s">
        <v>24722</v>
      </c>
      <c r="AA6236" s="450" t="s">
        <v>15345</v>
      </c>
    </row>
    <row r="6237" spans="1:27" ht="67.5">
      <c r="A6237" s="475" t="s">
        <v>31958</v>
      </c>
      <c r="B6237" s="311" t="s">
        <v>3028</v>
      </c>
      <c r="C6237" s="45" t="s">
        <v>24567</v>
      </c>
      <c r="D6237" s="639" t="s">
        <v>272</v>
      </c>
      <c r="E6237" s="499" t="s">
        <v>24723</v>
      </c>
      <c r="F6237" s="450" t="s">
        <v>24724</v>
      </c>
      <c r="G6237" s="458">
        <v>42648</v>
      </c>
      <c r="H6237" s="450" t="s">
        <v>24725</v>
      </c>
      <c r="I6237" s="450" t="s">
        <v>24726</v>
      </c>
      <c r="J6237" s="803">
        <v>1</v>
      </c>
      <c r="K6237" s="803">
        <v>1</v>
      </c>
      <c r="L6237" s="803">
        <v>0</v>
      </c>
      <c r="M6237" s="804">
        <v>228070</v>
      </c>
      <c r="N6237" s="662">
        <f t="shared" si="231"/>
        <v>228070</v>
      </c>
      <c r="O6237" s="662">
        <v>0</v>
      </c>
      <c r="P6237" s="805">
        <v>0</v>
      </c>
      <c r="Q6237" s="499" t="s">
        <v>24727</v>
      </c>
      <c r="R6237" s="499" t="s">
        <v>23749</v>
      </c>
      <c r="S6237" s="450" t="s">
        <v>24728</v>
      </c>
      <c r="T6237" s="458">
        <v>42657.711805555555</v>
      </c>
      <c r="U6237" s="450"/>
      <c r="V6237" s="458">
        <v>42668</v>
      </c>
      <c r="W6237" s="458">
        <v>42668.053472222222</v>
      </c>
      <c r="X6237" s="450" t="s">
        <v>24729</v>
      </c>
      <c r="Y6237" s="1053">
        <v>228070</v>
      </c>
      <c r="Z6237" s="450" t="s">
        <v>24730</v>
      </c>
      <c r="AA6237" s="450" t="s">
        <v>23749</v>
      </c>
    </row>
    <row r="6238" spans="1:27" ht="56.25">
      <c r="A6238" s="475" t="s">
        <v>31959</v>
      </c>
      <c r="B6238" s="311" t="s">
        <v>3028</v>
      </c>
      <c r="C6238" s="45" t="s">
        <v>24567</v>
      </c>
      <c r="D6238" s="468" t="s">
        <v>269</v>
      </c>
      <c r="E6238" s="450" t="s">
        <v>24731</v>
      </c>
      <c r="F6238" s="450" t="s">
        <v>21129</v>
      </c>
      <c r="G6238" s="458">
        <v>42662.349305555552</v>
      </c>
      <c r="H6238" s="451" t="s">
        <v>24732</v>
      </c>
      <c r="I6238" s="450" t="s">
        <v>17976</v>
      </c>
      <c r="J6238" s="409">
        <v>1</v>
      </c>
      <c r="K6238" s="409">
        <v>1</v>
      </c>
      <c r="L6238" s="803"/>
      <c r="M6238" s="804">
        <v>17697.400000000001</v>
      </c>
      <c r="N6238" s="662">
        <v>17697.400000000001</v>
      </c>
      <c r="O6238" s="662">
        <v>0</v>
      </c>
      <c r="P6238" s="805"/>
      <c r="Q6238" s="499" t="s">
        <v>3001</v>
      </c>
      <c r="R6238" s="499" t="s">
        <v>1354</v>
      </c>
      <c r="S6238" s="499" t="s">
        <v>24733</v>
      </c>
      <c r="T6238" s="458">
        <v>42662.349542048607</v>
      </c>
      <c r="U6238" s="450"/>
      <c r="V6238" s="458">
        <v>42675</v>
      </c>
      <c r="W6238" s="458">
        <v>42675.124305555553</v>
      </c>
      <c r="X6238" s="450" t="s">
        <v>24734</v>
      </c>
      <c r="Y6238" s="1053">
        <v>17697.400000000001</v>
      </c>
      <c r="Z6238" s="450" t="s">
        <v>3001</v>
      </c>
      <c r="AA6238" s="450" t="s">
        <v>1354</v>
      </c>
    </row>
    <row r="6239" spans="1:27" ht="90">
      <c r="A6239" s="475" t="s">
        <v>31960</v>
      </c>
      <c r="B6239" s="311" t="s">
        <v>3028</v>
      </c>
      <c r="C6239" s="45" t="s">
        <v>24567</v>
      </c>
      <c r="D6239" s="468" t="s">
        <v>268</v>
      </c>
      <c r="E6239" s="1047" t="s">
        <v>24735</v>
      </c>
      <c r="F6239" s="274">
        <v>42650</v>
      </c>
      <c r="G6239" s="1043">
        <v>42662</v>
      </c>
      <c r="H6239" s="1047"/>
      <c r="I6239" s="45" t="s">
        <v>24736</v>
      </c>
      <c r="J6239" s="409">
        <v>1</v>
      </c>
      <c r="K6239" s="409">
        <v>1</v>
      </c>
      <c r="L6239" s="409" t="s">
        <v>694</v>
      </c>
      <c r="M6239" s="1044">
        <v>195421</v>
      </c>
      <c r="N6239" s="275">
        <f t="shared" si="231"/>
        <v>195421</v>
      </c>
      <c r="O6239" s="275">
        <v>0</v>
      </c>
      <c r="P6239" s="45">
        <v>0</v>
      </c>
      <c r="Q6239" s="530" t="s">
        <v>1148</v>
      </c>
      <c r="R6239" s="426" t="s">
        <v>834</v>
      </c>
      <c r="S6239" s="888" t="s">
        <v>24737</v>
      </c>
      <c r="T6239" s="1054" t="s">
        <v>694</v>
      </c>
      <c r="U6239" s="117" t="s">
        <v>694</v>
      </c>
      <c r="V6239" s="1049">
        <v>42689</v>
      </c>
      <c r="W6239" s="1049">
        <v>42690</v>
      </c>
      <c r="X6239" s="1055" t="s">
        <v>24738</v>
      </c>
      <c r="Y6239" s="1044">
        <f>M6239</f>
        <v>195421</v>
      </c>
      <c r="Z6239" s="888" t="s">
        <v>1148</v>
      </c>
      <c r="AA6239" s="45" t="s">
        <v>834</v>
      </c>
    </row>
    <row r="6240" spans="1:27" ht="90">
      <c r="A6240" s="475" t="s">
        <v>31961</v>
      </c>
      <c r="B6240" s="311" t="s">
        <v>3028</v>
      </c>
      <c r="C6240" s="45" t="s">
        <v>24567</v>
      </c>
      <c r="D6240" s="468" t="s">
        <v>268</v>
      </c>
      <c r="E6240" s="1047" t="s">
        <v>24735</v>
      </c>
      <c r="F6240" s="274">
        <v>42635</v>
      </c>
      <c r="G6240" s="1043">
        <v>42646</v>
      </c>
      <c r="H6240" s="1047"/>
      <c r="I6240" s="45" t="s">
        <v>24736</v>
      </c>
      <c r="J6240" s="409">
        <v>1</v>
      </c>
      <c r="K6240" s="409">
        <v>1</v>
      </c>
      <c r="L6240" s="409" t="s">
        <v>694</v>
      </c>
      <c r="M6240" s="276">
        <v>817040.39</v>
      </c>
      <c r="N6240" s="275">
        <f t="shared" si="231"/>
        <v>817040.39</v>
      </c>
      <c r="O6240" s="275">
        <v>0</v>
      </c>
      <c r="P6240" s="45">
        <v>0</v>
      </c>
      <c r="Q6240" s="530" t="s">
        <v>1148</v>
      </c>
      <c r="R6240" s="426" t="s">
        <v>834</v>
      </c>
      <c r="S6240" s="888" t="s">
        <v>24737</v>
      </c>
      <c r="T6240" s="1054" t="s">
        <v>694</v>
      </c>
      <c r="U6240" s="117" t="s">
        <v>694</v>
      </c>
      <c r="V6240" s="1049">
        <v>42691</v>
      </c>
      <c r="W6240" s="1049">
        <v>42692</v>
      </c>
      <c r="X6240" s="1055" t="s">
        <v>24739</v>
      </c>
      <c r="Y6240" s="1044">
        <f>M6240</f>
        <v>817040.39</v>
      </c>
      <c r="Z6240" s="888" t="s">
        <v>1148</v>
      </c>
      <c r="AA6240" s="45" t="s">
        <v>834</v>
      </c>
    </row>
    <row r="6241" spans="1:27" ht="56.25">
      <c r="A6241" s="475" t="s">
        <v>31962</v>
      </c>
      <c r="B6241" s="311" t="s">
        <v>3028</v>
      </c>
      <c r="C6241" s="45" t="s">
        <v>24567</v>
      </c>
      <c r="D6241" s="468" t="s">
        <v>269</v>
      </c>
      <c r="E6241" s="499" t="s">
        <v>24740</v>
      </c>
      <c r="F6241" s="450" t="s">
        <v>24741</v>
      </c>
      <c r="G6241" s="458">
        <v>42716.35555555555</v>
      </c>
      <c r="H6241" s="451" t="s">
        <v>24742</v>
      </c>
      <c r="I6241" s="450" t="s">
        <v>4198</v>
      </c>
      <c r="J6241" s="409">
        <v>1</v>
      </c>
      <c r="K6241" s="409">
        <v>1</v>
      </c>
      <c r="L6241" s="803"/>
      <c r="M6241" s="804">
        <v>114542.93</v>
      </c>
      <c r="N6241" s="662">
        <f t="shared" si="231"/>
        <v>114542.93</v>
      </c>
      <c r="O6241" s="662">
        <v>0</v>
      </c>
      <c r="P6241" s="805"/>
      <c r="Q6241" s="499" t="s">
        <v>1593</v>
      </c>
      <c r="R6241" s="499" t="s">
        <v>846</v>
      </c>
      <c r="S6241" s="888" t="s">
        <v>24598</v>
      </c>
      <c r="T6241" s="458">
        <v>42716.355242048608</v>
      </c>
      <c r="U6241" s="639" t="s">
        <v>694</v>
      </c>
      <c r="V6241" s="458">
        <v>42723</v>
      </c>
      <c r="W6241" s="458">
        <v>42723.35555555555</v>
      </c>
      <c r="X6241" s="450" t="s">
        <v>24743</v>
      </c>
      <c r="Y6241" s="1053">
        <v>114542.93</v>
      </c>
      <c r="Z6241" s="450" t="s">
        <v>1593</v>
      </c>
      <c r="AA6241" s="450" t="s">
        <v>846</v>
      </c>
    </row>
    <row r="6242" spans="1:27" ht="135">
      <c r="A6242" s="475" t="s">
        <v>31963</v>
      </c>
      <c r="B6242" s="311" t="s">
        <v>3028</v>
      </c>
      <c r="C6242" s="45" t="s">
        <v>24567</v>
      </c>
      <c r="D6242" s="468" t="s">
        <v>272</v>
      </c>
      <c r="E6242" s="499" t="s">
        <v>24716</v>
      </c>
      <c r="F6242" s="453">
        <v>42381</v>
      </c>
      <c r="G6242" s="458">
        <v>42699</v>
      </c>
      <c r="H6242" s="450" t="s">
        <v>24744</v>
      </c>
      <c r="I6242" s="450" t="s">
        <v>24718</v>
      </c>
      <c r="J6242" s="803">
        <v>1</v>
      </c>
      <c r="K6242" s="803">
        <v>1</v>
      </c>
      <c r="L6242" s="803">
        <v>0</v>
      </c>
      <c r="M6242" s="804">
        <v>36375332.399999999</v>
      </c>
      <c r="N6242" s="662">
        <f t="shared" si="231"/>
        <v>36375332.399999999</v>
      </c>
      <c r="O6242" s="662">
        <v>0</v>
      </c>
      <c r="P6242" s="805">
        <v>0</v>
      </c>
      <c r="Q6242" s="499" t="s">
        <v>24719</v>
      </c>
      <c r="R6242" s="499" t="s">
        <v>15345</v>
      </c>
      <c r="S6242" s="450" t="s">
        <v>24720</v>
      </c>
      <c r="T6242" s="458">
        <v>42717</v>
      </c>
      <c r="U6242" s="639" t="s">
        <v>694</v>
      </c>
      <c r="V6242" s="458">
        <v>42730</v>
      </c>
      <c r="W6242" s="458">
        <v>42730</v>
      </c>
      <c r="X6242" s="451" t="s">
        <v>24745</v>
      </c>
      <c r="Y6242" s="1053">
        <v>36375332.399999999</v>
      </c>
      <c r="Z6242" s="450" t="s">
        <v>24722</v>
      </c>
      <c r="AA6242" s="450" t="s">
        <v>15345</v>
      </c>
    </row>
    <row r="6243" spans="1:27" ht="67.5">
      <c r="A6243" s="475" t="s">
        <v>31964</v>
      </c>
      <c r="B6243" s="311" t="s">
        <v>3028</v>
      </c>
      <c r="C6243" s="45" t="s">
        <v>24567</v>
      </c>
      <c r="D6243" s="468" t="s">
        <v>557</v>
      </c>
      <c r="E6243" s="499" t="s">
        <v>24746</v>
      </c>
      <c r="F6243" s="450" t="s">
        <v>24747</v>
      </c>
      <c r="G6243" s="458">
        <v>42724.647222222222</v>
      </c>
      <c r="H6243" s="450" t="s">
        <v>24748</v>
      </c>
      <c r="I6243" s="450" t="s">
        <v>24749</v>
      </c>
      <c r="J6243" s="803">
        <v>1</v>
      </c>
      <c r="K6243" s="803">
        <v>1</v>
      </c>
      <c r="L6243" s="803"/>
      <c r="M6243" s="804">
        <v>29232</v>
      </c>
      <c r="N6243" s="662">
        <f t="shared" si="231"/>
        <v>29232</v>
      </c>
      <c r="O6243" s="662">
        <v>0</v>
      </c>
      <c r="P6243" s="805"/>
      <c r="Q6243" s="499" t="s">
        <v>17970</v>
      </c>
      <c r="R6243" s="499" t="s">
        <v>17971</v>
      </c>
      <c r="S6243" s="888" t="s">
        <v>24750</v>
      </c>
      <c r="T6243" s="458">
        <v>42724.647416666667</v>
      </c>
      <c r="U6243" s="670">
        <v>42730</v>
      </c>
      <c r="V6243" s="458">
        <v>42730</v>
      </c>
      <c r="W6243" s="458">
        <v>42730.439583333333</v>
      </c>
      <c r="X6243" s="450" t="s">
        <v>24751</v>
      </c>
      <c r="Y6243" s="1053">
        <v>29232</v>
      </c>
      <c r="Z6243" s="450" t="s">
        <v>17970</v>
      </c>
      <c r="AA6243" s="450" t="s">
        <v>17971</v>
      </c>
    </row>
    <row r="6244" spans="1:27" ht="67.5">
      <c r="A6244" s="475" t="s">
        <v>31965</v>
      </c>
      <c r="B6244" s="311" t="s">
        <v>3028</v>
      </c>
      <c r="C6244" s="45" t="s">
        <v>24567</v>
      </c>
      <c r="D6244" s="468" t="s">
        <v>557</v>
      </c>
      <c r="E6244" s="499" t="s">
        <v>24752</v>
      </c>
      <c r="F6244" s="450" t="s">
        <v>24747</v>
      </c>
      <c r="G6244" s="458">
        <v>42724.665277777778</v>
      </c>
      <c r="H6244" s="450" t="s">
        <v>24753</v>
      </c>
      <c r="I6244" s="450" t="s">
        <v>24749</v>
      </c>
      <c r="J6244" s="803">
        <v>1</v>
      </c>
      <c r="K6244" s="803">
        <v>1</v>
      </c>
      <c r="L6244" s="803"/>
      <c r="M6244" s="804">
        <v>19355.04</v>
      </c>
      <c r="N6244" s="662">
        <f t="shared" si="231"/>
        <v>19355.04</v>
      </c>
      <c r="O6244" s="662">
        <v>0</v>
      </c>
      <c r="P6244" s="805"/>
      <c r="Q6244" s="499" t="s">
        <v>15947</v>
      </c>
      <c r="R6244" s="499" t="s">
        <v>1183</v>
      </c>
      <c r="S6244" s="888" t="s">
        <v>24750</v>
      </c>
      <c r="T6244" s="458">
        <v>42724.665358182865</v>
      </c>
      <c r="U6244" s="670">
        <v>42730</v>
      </c>
      <c r="V6244" s="458">
        <v>42730</v>
      </c>
      <c r="W6244" s="458">
        <v>42730.447916666664</v>
      </c>
      <c r="X6244" s="450" t="s">
        <v>24754</v>
      </c>
      <c r="Y6244" s="1053">
        <v>19355.04</v>
      </c>
      <c r="Z6244" s="450" t="s">
        <v>15947</v>
      </c>
      <c r="AA6244" s="450" t="s">
        <v>1183</v>
      </c>
    </row>
    <row r="6245" spans="1:27" ht="67.5">
      <c r="A6245" s="475" t="s">
        <v>31966</v>
      </c>
      <c r="B6245" s="311" t="s">
        <v>3028</v>
      </c>
      <c r="C6245" s="45" t="s">
        <v>24567</v>
      </c>
      <c r="D6245" s="468" t="s">
        <v>557</v>
      </c>
      <c r="E6245" s="450" t="s">
        <v>24755</v>
      </c>
      <c r="F6245" s="450" t="s">
        <v>24747</v>
      </c>
      <c r="G6245" s="458">
        <v>42725.356249999997</v>
      </c>
      <c r="H6245" s="450" t="s">
        <v>24756</v>
      </c>
      <c r="I6245" s="450" t="s">
        <v>24749</v>
      </c>
      <c r="J6245" s="803">
        <v>1</v>
      </c>
      <c r="K6245" s="803">
        <v>1</v>
      </c>
      <c r="L6245" s="803"/>
      <c r="M6245" s="804">
        <v>142230.96</v>
      </c>
      <c r="N6245" s="662">
        <f t="shared" si="231"/>
        <v>142230.96</v>
      </c>
      <c r="O6245" s="662">
        <v>0</v>
      </c>
      <c r="P6245" s="805"/>
      <c r="Q6245" s="499" t="s">
        <v>17970</v>
      </c>
      <c r="R6245" s="499" t="s">
        <v>17971</v>
      </c>
      <c r="S6245" s="888" t="s">
        <v>24750</v>
      </c>
      <c r="T6245" s="458">
        <v>42725.355959027773</v>
      </c>
      <c r="U6245" s="670">
        <v>42731</v>
      </c>
      <c r="V6245" s="458">
        <v>42731</v>
      </c>
      <c r="W6245" s="458">
        <v>42731.350694444445</v>
      </c>
      <c r="X6245" s="450" t="s">
        <v>24757</v>
      </c>
      <c r="Y6245" s="1053">
        <v>142230.96</v>
      </c>
      <c r="Z6245" s="450" t="s">
        <v>17970</v>
      </c>
      <c r="AA6245" s="450" t="s">
        <v>17971</v>
      </c>
    </row>
    <row r="6246" spans="1:27" ht="56.25">
      <c r="A6246" s="475" t="s">
        <v>31967</v>
      </c>
      <c r="B6246" s="311" t="s">
        <v>3028</v>
      </c>
      <c r="C6246" s="45" t="s">
        <v>24567</v>
      </c>
      <c r="D6246" s="468" t="s">
        <v>265</v>
      </c>
      <c r="E6246" s="499" t="s">
        <v>24758</v>
      </c>
      <c r="F6246" s="450" t="s">
        <v>24759</v>
      </c>
      <c r="G6246" s="458">
        <v>42726.568749999999</v>
      </c>
      <c r="H6246" s="450" t="s">
        <v>24760</v>
      </c>
      <c r="I6246" s="450" t="s">
        <v>3192</v>
      </c>
      <c r="J6246" s="803">
        <v>1</v>
      </c>
      <c r="K6246" s="803">
        <v>1</v>
      </c>
      <c r="L6246" s="803"/>
      <c r="M6246" s="804">
        <v>600000</v>
      </c>
      <c r="N6246" s="662">
        <f t="shared" si="231"/>
        <v>600000</v>
      </c>
      <c r="O6246" s="662">
        <v>0</v>
      </c>
      <c r="P6246" s="805"/>
      <c r="Q6246" s="499" t="s">
        <v>17970</v>
      </c>
      <c r="R6246" s="499" t="s">
        <v>17971</v>
      </c>
      <c r="S6246" s="888" t="s">
        <v>24761</v>
      </c>
      <c r="T6246" s="458">
        <v>42726.568826736111</v>
      </c>
      <c r="U6246" s="636" t="s">
        <v>694</v>
      </c>
      <c r="V6246" s="458">
        <v>42730</v>
      </c>
      <c r="W6246" s="458">
        <v>42732.459722222222</v>
      </c>
      <c r="X6246" s="450" t="s">
        <v>24762</v>
      </c>
      <c r="Y6246" s="1053">
        <v>600000</v>
      </c>
      <c r="Z6246" s="450" t="s">
        <v>3000</v>
      </c>
      <c r="AA6246" s="450" t="s">
        <v>1363</v>
      </c>
    </row>
    <row r="6247" spans="1:27" ht="45">
      <c r="A6247" s="475" t="s">
        <v>31968</v>
      </c>
      <c r="B6247" s="311" t="s">
        <v>24763</v>
      </c>
      <c r="C6247" s="45" t="s">
        <v>24764</v>
      </c>
      <c r="D6247" s="45" t="s">
        <v>265</v>
      </c>
      <c r="E6247" s="45" t="s">
        <v>24765</v>
      </c>
      <c r="F6247" s="45" t="s">
        <v>603</v>
      </c>
      <c r="G6247" s="45" t="s">
        <v>603</v>
      </c>
      <c r="H6247" s="45" t="s">
        <v>24766</v>
      </c>
      <c r="I6247" s="45" t="s">
        <v>24767</v>
      </c>
      <c r="J6247" s="45" t="s">
        <v>10</v>
      </c>
      <c r="K6247" s="118">
        <v>1</v>
      </c>
      <c r="L6247" s="118"/>
      <c r="M6247" s="117">
        <v>10000</v>
      </c>
      <c r="N6247" s="117">
        <v>10000</v>
      </c>
      <c r="O6247" s="117"/>
      <c r="P6247" s="461"/>
      <c r="Q6247" s="117" t="s">
        <v>262</v>
      </c>
      <c r="R6247" s="45">
        <v>7707049388</v>
      </c>
      <c r="S6247" s="117" t="s">
        <v>24768</v>
      </c>
      <c r="T6247" s="45" t="s">
        <v>840</v>
      </c>
      <c r="U6247" s="117"/>
      <c r="V6247" s="45" t="s">
        <v>603</v>
      </c>
      <c r="W6247" s="45" t="s">
        <v>603</v>
      </c>
      <c r="X6247" s="45" t="s">
        <v>24766</v>
      </c>
      <c r="Y6247" s="117">
        <v>10000</v>
      </c>
      <c r="Z6247" s="117" t="s">
        <v>262</v>
      </c>
      <c r="AA6247" s="45">
        <v>7707049388</v>
      </c>
    </row>
    <row r="6248" spans="1:27" ht="45">
      <c r="A6248" s="475" t="s">
        <v>31969</v>
      </c>
      <c r="B6248" s="311" t="s">
        <v>24763</v>
      </c>
      <c r="C6248" s="45" t="s">
        <v>24764</v>
      </c>
      <c r="D6248" s="45" t="s">
        <v>269</v>
      </c>
      <c r="E6248" s="45" t="s">
        <v>24769</v>
      </c>
      <c r="F6248" s="45" t="s">
        <v>2227</v>
      </c>
      <c r="G6248" s="45" t="s">
        <v>1140</v>
      </c>
      <c r="H6248" s="45" t="s">
        <v>24766</v>
      </c>
      <c r="I6248" s="45" t="s">
        <v>10715</v>
      </c>
      <c r="J6248" s="45" t="s">
        <v>10</v>
      </c>
      <c r="K6248" s="118">
        <v>1</v>
      </c>
      <c r="L6248" s="118"/>
      <c r="M6248" s="117">
        <v>45490</v>
      </c>
      <c r="N6248" s="117">
        <v>45490</v>
      </c>
      <c r="O6248" s="117"/>
      <c r="P6248" s="461"/>
      <c r="Q6248" s="117" t="s">
        <v>6483</v>
      </c>
      <c r="R6248" s="45">
        <v>4205243178</v>
      </c>
      <c r="S6248" s="117" t="s">
        <v>24770</v>
      </c>
      <c r="T6248" s="45" t="s">
        <v>1014</v>
      </c>
      <c r="U6248" s="117"/>
      <c r="V6248" s="45" t="s">
        <v>1493</v>
      </c>
      <c r="W6248" s="45" t="s">
        <v>1296</v>
      </c>
      <c r="X6248" s="45" t="s">
        <v>24766</v>
      </c>
      <c r="Y6248" s="117">
        <v>45490</v>
      </c>
      <c r="Z6248" s="117" t="s">
        <v>6483</v>
      </c>
      <c r="AA6248" s="45">
        <v>4205243178</v>
      </c>
    </row>
    <row r="6249" spans="1:27" ht="45">
      <c r="A6249" s="475" t="s">
        <v>31970</v>
      </c>
      <c r="B6249" s="311" t="s">
        <v>24763</v>
      </c>
      <c r="C6249" s="45" t="s">
        <v>24764</v>
      </c>
      <c r="D6249" s="45" t="s">
        <v>269</v>
      </c>
      <c r="E6249" s="45" t="s">
        <v>24769</v>
      </c>
      <c r="F6249" s="45" t="s">
        <v>6765</v>
      </c>
      <c r="G6249" s="45" t="s">
        <v>3333</v>
      </c>
      <c r="H6249" s="45" t="s">
        <v>24766</v>
      </c>
      <c r="I6249" s="45" t="s">
        <v>10715</v>
      </c>
      <c r="J6249" s="45" t="s">
        <v>10</v>
      </c>
      <c r="K6249" s="118">
        <v>1</v>
      </c>
      <c r="L6249" s="118"/>
      <c r="M6249" s="117">
        <v>41990.01</v>
      </c>
      <c r="N6249" s="117">
        <v>41990.01</v>
      </c>
      <c r="O6249" s="117"/>
      <c r="P6249" s="461"/>
      <c r="Q6249" s="117" t="s">
        <v>6483</v>
      </c>
      <c r="R6249" s="45">
        <v>4205243178</v>
      </c>
      <c r="S6249" s="117" t="s">
        <v>24770</v>
      </c>
      <c r="T6249" s="45" t="s">
        <v>3705</v>
      </c>
      <c r="U6249" s="117"/>
      <c r="V6249" s="45" t="s">
        <v>3333</v>
      </c>
      <c r="W6249" s="45" t="s">
        <v>3333</v>
      </c>
      <c r="X6249" s="45" t="s">
        <v>24766</v>
      </c>
      <c r="Y6249" s="117">
        <v>41990.01</v>
      </c>
      <c r="Z6249" s="117" t="s">
        <v>6483</v>
      </c>
      <c r="AA6249" s="45">
        <v>4205243178</v>
      </c>
    </row>
    <row r="6250" spans="1:27" ht="45">
      <c r="A6250" s="475" t="s">
        <v>31971</v>
      </c>
      <c r="B6250" s="311" t="s">
        <v>24763</v>
      </c>
      <c r="C6250" s="45" t="s">
        <v>24764</v>
      </c>
      <c r="D6250" s="45" t="s">
        <v>268</v>
      </c>
      <c r="E6250" s="45" t="s">
        <v>10928</v>
      </c>
      <c r="F6250" s="45" t="s">
        <v>3751</v>
      </c>
      <c r="G6250" s="45" t="s">
        <v>3387</v>
      </c>
      <c r="H6250" s="45" t="s">
        <v>24766</v>
      </c>
      <c r="I6250" s="45" t="s">
        <v>405</v>
      </c>
      <c r="J6250" s="45" t="s">
        <v>10</v>
      </c>
      <c r="K6250" s="118">
        <v>1</v>
      </c>
      <c r="L6250" s="118"/>
      <c r="M6250" s="117">
        <v>10670</v>
      </c>
      <c r="N6250" s="117">
        <v>10670</v>
      </c>
      <c r="O6250" s="117"/>
      <c r="P6250" s="461"/>
      <c r="Q6250" s="117" t="s">
        <v>1148</v>
      </c>
      <c r="R6250" s="45" t="s">
        <v>834</v>
      </c>
      <c r="S6250" s="117" t="s">
        <v>24771</v>
      </c>
      <c r="T6250" s="45" t="s">
        <v>4174</v>
      </c>
      <c r="U6250" s="117"/>
      <c r="V6250" s="45" t="s">
        <v>4174</v>
      </c>
      <c r="W6250" s="45" t="s">
        <v>4174</v>
      </c>
      <c r="X6250" s="45" t="s">
        <v>24766</v>
      </c>
      <c r="Y6250" s="117">
        <v>10670</v>
      </c>
      <c r="Z6250" s="117" t="s">
        <v>1148</v>
      </c>
      <c r="AA6250" s="45" t="s">
        <v>834</v>
      </c>
    </row>
    <row r="6251" spans="1:27" ht="45">
      <c r="A6251" s="475" t="s">
        <v>31972</v>
      </c>
      <c r="B6251" s="311" t="s">
        <v>24763</v>
      </c>
      <c r="C6251" s="45" t="s">
        <v>24764</v>
      </c>
      <c r="D6251" s="45" t="s">
        <v>268</v>
      </c>
      <c r="E6251" s="45" t="s">
        <v>10928</v>
      </c>
      <c r="F6251" s="45" t="s">
        <v>3418</v>
      </c>
      <c r="G6251" s="45" t="s">
        <v>3708</v>
      </c>
      <c r="H6251" s="45" t="s">
        <v>24766</v>
      </c>
      <c r="I6251" s="45" t="s">
        <v>405</v>
      </c>
      <c r="J6251" s="45" t="s">
        <v>10</v>
      </c>
      <c r="K6251" s="118">
        <v>1</v>
      </c>
      <c r="L6251" s="118"/>
      <c r="M6251" s="117">
        <v>61590</v>
      </c>
      <c r="N6251" s="117">
        <v>61590</v>
      </c>
      <c r="O6251" s="117"/>
      <c r="P6251" s="461"/>
      <c r="Q6251" s="117" t="s">
        <v>1148</v>
      </c>
      <c r="R6251" s="45" t="s">
        <v>834</v>
      </c>
      <c r="S6251" s="117" t="s">
        <v>24771</v>
      </c>
      <c r="T6251" s="45" t="s">
        <v>3708</v>
      </c>
      <c r="U6251" s="117"/>
      <c r="V6251" s="45" t="s">
        <v>3708</v>
      </c>
      <c r="W6251" s="45" t="s">
        <v>3708</v>
      </c>
      <c r="X6251" s="45" t="s">
        <v>24766</v>
      </c>
      <c r="Y6251" s="117">
        <v>61590</v>
      </c>
      <c r="Z6251" s="117" t="s">
        <v>1148</v>
      </c>
      <c r="AA6251" s="45" t="s">
        <v>834</v>
      </c>
    </row>
    <row r="6252" spans="1:27" ht="56.25">
      <c r="A6252" s="475" t="s">
        <v>31973</v>
      </c>
      <c r="B6252" s="311" t="s">
        <v>24763</v>
      </c>
      <c r="C6252" s="45" t="s">
        <v>24764</v>
      </c>
      <c r="D6252" s="45" t="s">
        <v>261</v>
      </c>
      <c r="E6252" s="45" t="s">
        <v>24772</v>
      </c>
      <c r="F6252" s="45" t="s">
        <v>2153</v>
      </c>
      <c r="G6252" s="45" t="s">
        <v>20845</v>
      </c>
      <c r="H6252" s="45" t="s">
        <v>24766</v>
      </c>
      <c r="I6252" s="45" t="s">
        <v>24773</v>
      </c>
      <c r="J6252" s="45" t="s">
        <v>11</v>
      </c>
      <c r="K6252" s="118">
        <v>2</v>
      </c>
      <c r="L6252" s="118"/>
      <c r="M6252" s="117">
        <v>144860</v>
      </c>
      <c r="N6252" s="117">
        <v>144136</v>
      </c>
      <c r="O6252" s="117"/>
      <c r="P6252" s="461"/>
      <c r="Q6252" s="117" t="s">
        <v>13701</v>
      </c>
      <c r="R6252" s="45" t="s">
        <v>16707</v>
      </c>
      <c r="S6252" s="117" t="s">
        <v>24774</v>
      </c>
      <c r="T6252" s="45" t="s">
        <v>11985</v>
      </c>
      <c r="U6252" s="117"/>
      <c r="V6252" s="45" t="s">
        <v>2103</v>
      </c>
      <c r="W6252" s="45" t="s">
        <v>3372</v>
      </c>
      <c r="X6252" s="45" t="s">
        <v>24766</v>
      </c>
      <c r="Y6252" s="117">
        <v>144136</v>
      </c>
      <c r="Z6252" s="117" t="s">
        <v>13701</v>
      </c>
      <c r="AA6252" s="45" t="s">
        <v>16707</v>
      </c>
    </row>
    <row r="6253" spans="1:27" ht="56.25">
      <c r="A6253" s="475" t="s">
        <v>31974</v>
      </c>
      <c r="B6253" s="311" t="s">
        <v>24763</v>
      </c>
      <c r="C6253" s="45" t="s">
        <v>24764</v>
      </c>
      <c r="D6253" s="45" t="s">
        <v>269</v>
      </c>
      <c r="E6253" s="45" t="s">
        <v>24524</v>
      </c>
      <c r="F6253" s="45" t="s">
        <v>2245</v>
      </c>
      <c r="G6253" s="45" t="s">
        <v>3467</v>
      </c>
      <c r="H6253" s="45" t="s">
        <v>24766</v>
      </c>
      <c r="I6253" s="45" t="s">
        <v>6330</v>
      </c>
      <c r="J6253" s="45" t="s">
        <v>10</v>
      </c>
      <c r="K6253" s="118">
        <v>1</v>
      </c>
      <c r="L6253" s="118"/>
      <c r="M6253" s="117">
        <v>7539.31</v>
      </c>
      <c r="N6253" s="117">
        <v>7539.31</v>
      </c>
      <c r="O6253" s="117"/>
      <c r="P6253" s="461"/>
      <c r="Q6253" s="117" t="s">
        <v>20563</v>
      </c>
      <c r="R6253" s="45" t="s">
        <v>1354</v>
      </c>
      <c r="S6253" s="117" t="s">
        <v>24775</v>
      </c>
      <c r="T6253" s="45" t="s">
        <v>3709</v>
      </c>
      <c r="U6253" s="117"/>
      <c r="V6253" s="45" t="s">
        <v>3709</v>
      </c>
      <c r="W6253" s="45" t="s">
        <v>3709</v>
      </c>
      <c r="X6253" s="45" t="s">
        <v>24766</v>
      </c>
      <c r="Y6253" s="117">
        <v>7539.31</v>
      </c>
      <c r="Z6253" s="117" t="s">
        <v>20563</v>
      </c>
      <c r="AA6253" s="45" t="s">
        <v>1354</v>
      </c>
    </row>
    <row r="6254" spans="1:27" ht="67.5">
      <c r="A6254" s="475" t="s">
        <v>31975</v>
      </c>
      <c r="B6254" s="311" t="s">
        <v>24763</v>
      </c>
      <c r="C6254" s="45" t="s">
        <v>24764</v>
      </c>
      <c r="D6254" s="45" t="s">
        <v>555</v>
      </c>
      <c r="E6254" s="45" t="s">
        <v>24776</v>
      </c>
      <c r="F6254" s="45" t="s">
        <v>710</v>
      </c>
      <c r="G6254" s="45" t="s">
        <v>612</v>
      </c>
      <c r="H6254" s="45" t="s">
        <v>24766</v>
      </c>
      <c r="I6254" s="45" t="s">
        <v>24777</v>
      </c>
      <c r="J6254" s="45" t="s">
        <v>15</v>
      </c>
      <c r="K6254" s="118">
        <v>1</v>
      </c>
      <c r="L6254" s="118">
        <v>2</v>
      </c>
      <c r="M6254" s="117">
        <v>25770</v>
      </c>
      <c r="N6254" s="117">
        <v>22000</v>
      </c>
      <c r="O6254" s="117">
        <f>M6254-N6254</f>
        <v>3770</v>
      </c>
      <c r="P6254" s="461">
        <v>0.14599999999999999</v>
      </c>
      <c r="Q6254" s="117" t="s">
        <v>24778</v>
      </c>
      <c r="R6254" s="45" t="s">
        <v>15937</v>
      </c>
      <c r="S6254" s="117" t="s">
        <v>24779</v>
      </c>
      <c r="T6254" s="45" t="s">
        <v>24780</v>
      </c>
      <c r="U6254" s="117"/>
      <c r="V6254" s="45" t="s">
        <v>860</v>
      </c>
      <c r="W6254" s="45" t="s">
        <v>860</v>
      </c>
      <c r="X6254" s="45" t="s">
        <v>24766</v>
      </c>
      <c r="Y6254" s="117">
        <v>22000</v>
      </c>
      <c r="Z6254" s="117" t="s">
        <v>24778</v>
      </c>
      <c r="AA6254" s="45" t="s">
        <v>15937</v>
      </c>
    </row>
    <row r="6255" spans="1:27" ht="56.25">
      <c r="A6255" s="475" t="s">
        <v>31976</v>
      </c>
      <c r="B6255" s="311" t="s">
        <v>2849</v>
      </c>
      <c r="C6255" s="45" t="s">
        <v>16163</v>
      </c>
      <c r="D6255" s="45" t="s">
        <v>24781</v>
      </c>
      <c r="E6255" s="468" t="s">
        <v>24782</v>
      </c>
      <c r="F6255" s="45" t="s">
        <v>639</v>
      </c>
      <c r="G6255" s="45" t="s">
        <v>15095</v>
      </c>
      <c r="H6255" s="45" t="s">
        <v>24783</v>
      </c>
      <c r="I6255" s="45" t="s">
        <v>20952</v>
      </c>
      <c r="J6255" s="45" t="s">
        <v>10</v>
      </c>
      <c r="K6255" s="118">
        <v>1</v>
      </c>
      <c r="L6255" s="118"/>
      <c r="M6255" s="117">
        <v>566839.43000000005</v>
      </c>
      <c r="N6255" s="117">
        <v>566839.43000000005</v>
      </c>
      <c r="O6255" s="45"/>
      <c r="P6255" s="45"/>
      <c r="Q6255" s="45" t="s">
        <v>561</v>
      </c>
      <c r="R6255" s="45" t="s">
        <v>1165</v>
      </c>
      <c r="S6255" s="468" t="s">
        <v>24784</v>
      </c>
      <c r="T6255" s="17"/>
      <c r="U6255" s="117"/>
      <c r="V6255" s="1056">
        <v>42474</v>
      </c>
      <c r="W6255" s="1056">
        <v>42475</v>
      </c>
      <c r="X6255" s="45" t="s">
        <v>24785</v>
      </c>
      <c r="Y6255" s="1057">
        <v>566839.43000000005</v>
      </c>
      <c r="Z6255" s="45" t="s">
        <v>561</v>
      </c>
      <c r="AA6255" s="45" t="s">
        <v>1165</v>
      </c>
    </row>
    <row r="6256" spans="1:27" ht="33.75">
      <c r="A6256" s="475" t="s">
        <v>31977</v>
      </c>
      <c r="B6256" s="308" t="s">
        <v>2849</v>
      </c>
      <c r="C6256" s="281" t="s">
        <v>16163</v>
      </c>
      <c r="D6256" s="281" t="s">
        <v>268</v>
      </c>
      <c r="E6256" s="281" t="s">
        <v>24786</v>
      </c>
      <c r="F6256" s="281" t="s">
        <v>24787</v>
      </c>
      <c r="G6256" s="281" t="s">
        <v>3358</v>
      </c>
      <c r="H6256" s="281" t="s">
        <v>24788</v>
      </c>
      <c r="I6256" s="281" t="s">
        <v>24789</v>
      </c>
      <c r="J6256" s="281" t="s">
        <v>10</v>
      </c>
      <c r="K6256" s="281" t="s">
        <v>10</v>
      </c>
      <c r="L6256" s="286"/>
      <c r="M6256" s="294">
        <v>37260</v>
      </c>
      <c r="N6256" s="294">
        <v>37260</v>
      </c>
      <c r="O6256" s="281"/>
      <c r="P6256" s="281"/>
      <c r="Q6256" s="294" t="s">
        <v>1148</v>
      </c>
      <c r="R6256" s="281">
        <v>4205109214</v>
      </c>
      <c r="S6256" s="294" t="s">
        <v>12907</v>
      </c>
      <c r="T6256" s="431"/>
      <c r="U6256" s="294"/>
      <c r="V6256" s="1058">
        <v>42734</v>
      </c>
      <c r="W6256" s="1058"/>
      <c r="X6256" s="281"/>
      <c r="Y6256" s="294">
        <v>37260</v>
      </c>
      <c r="Z6256" s="294" t="s">
        <v>1148</v>
      </c>
      <c r="AA6256" s="281">
        <v>4205109214</v>
      </c>
    </row>
    <row r="6257" spans="1:27" ht="56.25">
      <c r="A6257" s="475" t="s">
        <v>31978</v>
      </c>
      <c r="B6257" s="311" t="s">
        <v>2849</v>
      </c>
      <c r="C6257" s="45" t="s">
        <v>16163</v>
      </c>
      <c r="D6257" s="45" t="s">
        <v>261</v>
      </c>
      <c r="E6257" s="468" t="s">
        <v>24790</v>
      </c>
      <c r="F6257" s="45" t="s">
        <v>24791</v>
      </c>
      <c r="G6257" s="45" t="s">
        <v>24792</v>
      </c>
      <c r="H6257" s="45" t="s">
        <v>24793</v>
      </c>
      <c r="I6257" s="45" t="s">
        <v>8672</v>
      </c>
      <c r="J6257" s="45" t="s">
        <v>34</v>
      </c>
      <c r="K6257" s="45" t="s">
        <v>34</v>
      </c>
      <c r="L6257" s="17" t="s">
        <v>694</v>
      </c>
      <c r="M6257" s="117">
        <v>155760</v>
      </c>
      <c r="N6257" s="117">
        <v>147193.20000000001</v>
      </c>
      <c r="O6257" s="45" t="s">
        <v>24794</v>
      </c>
      <c r="P6257" s="45" t="s">
        <v>24795</v>
      </c>
      <c r="Q6257" s="117" t="s">
        <v>1347</v>
      </c>
      <c r="R6257" s="45">
        <v>5407205145</v>
      </c>
      <c r="S6257" s="117" t="s">
        <v>24796</v>
      </c>
      <c r="T6257" s="1059">
        <v>42711</v>
      </c>
      <c r="U6257" s="117"/>
      <c r="V6257" s="1056">
        <v>42723</v>
      </c>
      <c r="W6257" s="1056">
        <v>42725</v>
      </c>
      <c r="X6257" s="45" t="s">
        <v>24797</v>
      </c>
      <c r="Y6257" s="117">
        <v>147193.20000000001</v>
      </c>
      <c r="Z6257" s="117" t="s">
        <v>1347</v>
      </c>
      <c r="AA6257" s="45">
        <v>5407205145</v>
      </c>
    </row>
    <row r="6258" spans="1:27" ht="67.5">
      <c r="A6258" s="475" t="s">
        <v>31979</v>
      </c>
      <c r="B6258" s="842" t="s">
        <v>24798</v>
      </c>
      <c r="C6258" s="639" t="s">
        <v>24799</v>
      </c>
      <c r="D6258" s="639" t="s">
        <v>269</v>
      </c>
      <c r="E6258" s="450" t="s">
        <v>1869</v>
      </c>
      <c r="F6258" s="453">
        <v>42379</v>
      </c>
      <c r="G6258" s="458">
        <v>42397.845138888886</v>
      </c>
      <c r="H6258" s="450" t="s">
        <v>24800</v>
      </c>
      <c r="I6258" s="450" t="s">
        <v>24801</v>
      </c>
      <c r="J6258" s="803">
        <v>1</v>
      </c>
      <c r="K6258" s="803">
        <v>1</v>
      </c>
      <c r="L6258" s="803"/>
      <c r="M6258" s="804">
        <v>230318.09</v>
      </c>
      <c r="N6258" s="804">
        <v>230318.09</v>
      </c>
      <c r="O6258" s="117">
        <f t="shared" ref="O6258:O6263" si="232">M6258-N6258</f>
        <v>0</v>
      </c>
      <c r="P6258" s="764">
        <f t="shared" ref="P6258:P6263" si="233">O6258/M6258</f>
        <v>0</v>
      </c>
      <c r="Q6258" s="450" t="s">
        <v>24802</v>
      </c>
      <c r="R6258" s="450" t="s">
        <v>266</v>
      </c>
      <c r="S6258" s="45" t="s">
        <v>15176</v>
      </c>
      <c r="T6258" s="458">
        <v>42397.845418715275</v>
      </c>
      <c r="U6258" s="450"/>
      <c r="V6258" s="458">
        <v>42401</v>
      </c>
      <c r="W6258" s="458">
        <v>42402.116666666661</v>
      </c>
      <c r="X6258" s="450" t="s">
        <v>24803</v>
      </c>
      <c r="Y6258" s="1053">
        <v>230318.09</v>
      </c>
      <c r="Z6258" s="450" t="s">
        <v>24802</v>
      </c>
      <c r="AA6258" s="450" t="s">
        <v>266</v>
      </c>
    </row>
    <row r="6259" spans="1:27" ht="67.5">
      <c r="A6259" s="475" t="s">
        <v>31980</v>
      </c>
      <c r="B6259" s="842" t="s">
        <v>24798</v>
      </c>
      <c r="C6259" s="639" t="s">
        <v>24799</v>
      </c>
      <c r="D6259" s="639" t="s">
        <v>268</v>
      </c>
      <c r="E6259" s="450" t="s">
        <v>23358</v>
      </c>
      <c r="F6259" s="453">
        <v>42379</v>
      </c>
      <c r="G6259" s="458">
        <v>42402.750694444439</v>
      </c>
      <c r="H6259" s="450" t="s">
        <v>24804</v>
      </c>
      <c r="I6259" s="450" t="s">
        <v>24805</v>
      </c>
      <c r="J6259" s="803">
        <v>1</v>
      </c>
      <c r="K6259" s="803">
        <v>1</v>
      </c>
      <c r="L6259" s="803"/>
      <c r="M6259" s="804">
        <v>88008.01</v>
      </c>
      <c r="N6259" s="804">
        <v>88008.01</v>
      </c>
      <c r="O6259" s="117">
        <f t="shared" si="232"/>
        <v>0</v>
      </c>
      <c r="P6259" s="764">
        <f t="shared" si="233"/>
        <v>0</v>
      </c>
      <c r="Q6259" s="117" t="s">
        <v>1148</v>
      </c>
      <c r="R6259" s="276">
        <v>4205109214</v>
      </c>
      <c r="S6259" s="117" t="s">
        <v>21257</v>
      </c>
      <c r="T6259" s="458">
        <v>42402.751004432866</v>
      </c>
      <c r="U6259" s="450"/>
      <c r="V6259" s="458">
        <v>42402.751004432866</v>
      </c>
      <c r="W6259" s="458">
        <v>42402.751004432866</v>
      </c>
      <c r="X6259" s="450" t="s">
        <v>24804</v>
      </c>
      <c r="Y6259" s="1053">
        <v>88008.01</v>
      </c>
      <c r="Z6259" s="117" t="s">
        <v>1148</v>
      </c>
      <c r="AA6259" s="276">
        <v>4205109214</v>
      </c>
    </row>
    <row r="6260" spans="1:27" ht="67.5">
      <c r="A6260" s="475" t="s">
        <v>31981</v>
      </c>
      <c r="B6260" s="842" t="s">
        <v>24798</v>
      </c>
      <c r="C6260" s="639" t="s">
        <v>24799</v>
      </c>
      <c r="D6260" s="639" t="s">
        <v>269</v>
      </c>
      <c r="E6260" s="450" t="s">
        <v>11377</v>
      </c>
      <c r="F6260" s="453">
        <v>42379</v>
      </c>
      <c r="G6260" s="458">
        <v>42404.695138888885</v>
      </c>
      <c r="H6260" s="450" t="s">
        <v>24806</v>
      </c>
      <c r="I6260" s="450" t="s">
        <v>3232</v>
      </c>
      <c r="J6260" s="803">
        <v>1</v>
      </c>
      <c r="K6260" s="803">
        <v>1</v>
      </c>
      <c r="L6260" s="803"/>
      <c r="M6260" s="804">
        <v>30353.5</v>
      </c>
      <c r="N6260" s="804">
        <v>30353.5</v>
      </c>
      <c r="O6260" s="117">
        <f t="shared" si="232"/>
        <v>0</v>
      </c>
      <c r="P6260" s="764">
        <f t="shared" si="233"/>
        <v>0</v>
      </c>
      <c r="Q6260" s="450" t="s">
        <v>3001</v>
      </c>
      <c r="R6260" s="450" t="s">
        <v>1354</v>
      </c>
      <c r="S6260" s="45" t="s">
        <v>15172</v>
      </c>
      <c r="T6260" s="458">
        <v>42404.695389004628</v>
      </c>
      <c r="U6260" s="450"/>
      <c r="V6260" s="458">
        <v>42410</v>
      </c>
      <c r="W6260" s="458">
        <v>42410.225694444445</v>
      </c>
      <c r="X6260" s="450" t="s">
        <v>24807</v>
      </c>
      <c r="Y6260" s="1053">
        <v>30353.5</v>
      </c>
      <c r="Z6260" s="450" t="s">
        <v>3001</v>
      </c>
      <c r="AA6260" s="450" t="s">
        <v>1354</v>
      </c>
    </row>
    <row r="6261" spans="1:27" ht="101.25">
      <c r="A6261" s="475" t="s">
        <v>31982</v>
      </c>
      <c r="B6261" s="842" t="s">
        <v>24798</v>
      </c>
      <c r="C6261" s="639" t="s">
        <v>24799</v>
      </c>
      <c r="D6261" s="639" t="s">
        <v>589</v>
      </c>
      <c r="E6261" s="450" t="s">
        <v>16950</v>
      </c>
      <c r="F6261" s="450" t="s">
        <v>16951</v>
      </c>
      <c r="G6261" s="458">
        <v>42688</v>
      </c>
      <c r="H6261" s="450" t="s">
        <v>16952</v>
      </c>
      <c r="I6261" s="450" t="s">
        <v>16953</v>
      </c>
      <c r="J6261" s="803">
        <v>3</v>
      </c>
      <c r="K6261" s="803">
        <v>3</v>
      </c>
      <c r="L6261" s="803">
        <v>0</v>
      </c>
      <c r="M6261" s="804">
        <v>31152</v>
      </c>
      <c r="N6261" s="636">
        <v>29438.639999999999</v>
      </c>
      <c r="O6261" s="117">
        <f t="shared" si="232"/>
        <v>1713.3600000000006</v>
      </c>
      <c r="P6261" s="764">
        <f t="shared" si="233"/>
        <v>5.5000000000000021E-2</v>
      </c>
      <c r="Q6261" s="450" t="s">
        <v>16954</v>
      </c>
      <c r="R6261" s="450" t="s">
        <v>1348</v>
      </c>
      <c r="S6261" s="450" t="s">
        <v>16955</v>
      </c>
      <c r="T6261" s="458">
        <v>42711.688928275464</v>
      </c>
      <c r="U6261" s="450"/>
      <c r="V6261" s="458">
        <v>42726</v>
      </c>
      <c r="W6261" s="458">
        <v>42726.611805555556</v>
      </c>
      <c r="X6261" s="450" t="s">
        <v>16956</v>
      </c>
      <c r="Y6261" s="1053">
        <v>29438.639999999999</v>
      </c>
      <c r="Z6261" s="450" t="s">
        <v>16957</v>
      </c>
      <c r="AA6261" s="450" t="s">
        <v>1348</v>
      </c>
    </row>
    <row r="6262" spans="1:27" ht="67.5">
      <c r="A6262" s="475" t="s">
        <v>31983</v>
      </c>
      <c r="B6262" s="842" t="s">
        <v>24798</v>
      </c>
      <c r="C6262" s="639" t="s">
        <v>24799</v>
      </c>
      <c r="D6262" s="639" t="s">
        <v>268</v>
      </c>
      <c r="E6262" s="450" t="s">
        <v>1147</v>
      </c>
      <c r="F6262" s="450" t="s">
        <v>11953</v>
      </c>
      <c r="G6262" s="458">
        <v>42706.361111111109</v>
      </c>
      <c r="H6262" s="450" t="s">
        <v>24808</v>
      </c>
      <c r="I6262" s="450" t="s">
        <v>23487</v>
      </c>
      <c r="J6262" s="803">
        <v>1</v>
      </c>
      <c r="K6262" s="803">
        <v>1</v>
      </c>
      <c r="L6262" s="803"/>
      <c r="M6262" s="804">
        <v>40000</v>
      </c>
      <c r="N6262" s="804">
        <v>40000</v>
      </c>
      <c r="O6262" s="117">
        <f t="shared" si="232"/>
        <v>0</v>
      </c>
      <c r="P6262" s="764">
        <f t="shared" si="233"/>
        <v>0</v>
      </c>
      <c r="Q6262" s="117" t="s">
        <v>1148</v>
      </c>
      <c r="R6262" s="276">
        <v>4205109214</v>
      </c>
      <c r="S6262" s="117" t="s">
        <v>21257</v>
      </c>
      <c r="T6262" s="458">
        <v>42706.361191516204</v>
      </c>
      <c r="U6262" s="450"/>
      <c r="V6262" s="458">
        <v>42706.361191516204</v>
      </c>
      <c r="W6262" s="458">
        <v>42706.361191516204</v>
      </c>
      <c r="X6262" s="450" t="s">
        <v>24808</v>
      </c>
      <c r="Y6262" s="1053">
        <v>40000</v>
      </c>
      <c r="Z6262" s="117" t="s">
        <v>1148</v>
      </c>
      <c r="AA6262" s="276">
        <v>4205109214</v>
      </c>
    </row>
    <row r="6263" spans="1:27" ht="67.5">
      <c r="A6263" s="475" t="s">
        <v>31984</v>
      </c>
      <c r="B6263" s="842" t="s">
        <v>24798</v>
      </c>
      <c r="C6263" s="639" t="s">
        <v>24799</v>
      </c>
      <c r="D6263" s="639" t="s">
        <v>268</v>
      </c>
      <c r="E6263" s="450" t="s">
        <v>1147</v>
      </c>
      <c r="F6263" s="450" t="s">
        <v>24809</v>
      </c>
      <c r="G6263" s="458">
        <v>42718.65</v>
      </c>
      <c r="H6263" s="450" t="s">
        <v>24810</v>
      </c>
      <c r="I6263" s="450" t="s">
        <v>23487</v>
      </c>
      <c r="J6263" s="803">
        <v>1</v>
      </c>
      <c r="K6263" s="803">
        <v>1</v>
      </c>
      <c r="L6263" s="803"/>
      <c r="M6263" s="804">
        <v>115023.15</v>
      </c>
      <c r="N6263" s="804">
        <v>115023.15</v>
      </c>
      <c r="O6263" s="117">
        <f t="shared" si="232"/>
        <v>0</v>
      </c>
      <c r="P6263" s="764">
        <f t="shared" si="233"/>
        <v>0</v>
      </c>
      <c r="Q6263" s="117" t="s">
        <v>1148</v>
      </c>
      <c r="R6263" s="276">
        <v>4205109214</v>
      </c>
      <c r="S6263" s="117" t="s">
        <v>21257</v>
      </c>
      <c r="T6263" s="458">
        <v>42718.649795335645</v>
      </c>
      <c r="U6263" s="450"/>
      <c r="V6263" s="458">
        <v>42718.649795335645</v>
      </c>
      <c r="W6263" s="458">
        <v>42718.649795335645</v>
      </c>
      <c r="X6263" s="450" t="s">
        <v>24810</v>
      </c>
      <c r="Y6263" s="1053">
        <v>115023.15</v>
      </c>
      <c r="Z6263" s="117" t="s">
        <v>1148</v>
      </c>
      <c r="AA6263" s="276">
        <v>4205109214</v>
      </c>
    </row>
    <row r="6264" spans="1:27" ht="56.25">
      <c r="A6264" s="475" t="s">
        <v>31985</v>
      </c>
      <c r="B6264" s="311" t="s">
        <v>24811</v>
      </c>
      <c r="C6264" s="45" t="s">
        <v>24812</v>
      </c>
      <c r="D6264" s="45" t="s">
        <v>269</v>
      </c>
      <c r="E6264" s="45" t="s">
        <v>24813</v>
      </c>
      <c r="F6264" s="45" t="s">
        <v>538</v>
      </c>
      <c r="G6264" s="45" t="s">
        <v>10777</v>
      </c>
      <c r="H6264" s="45" t="s">
        <v>24814</v>
      </c>
      <c r="I6264" s="45" t="s">
        <v>1353</v>
      </c>
      <c r="J6264" s="45" t="s">
        <v>10</v>
      </c>
      <c r="K6264" s="45" t="s">
        <v>10</v>
      </c>
      <c r="L6264" s="118"/>
      <c r="M6264" s="117">
        <v>111727.71</v>
      </c>
      <c r="N6264" s="117">
        <v>111727.71</v>
      </c>
      <c r="O6264" s="117">
        <v>0</v>
      </c>
      <c r="P6264" s="461">
        <v>0</v>
      </c>
      <c r="Q6264" s="117" t="s">
        <v>563</v>
      </c>
      <c r="R6264" s="45">
        <v>4217166136</v>
      </c>
      <c r="S6264" s="117" t="s">
        <v>24815</v>
      </c>
      <c r="T6264" s="117"/>
      <c r="U6264" s="117"/>
      <c r="V6264" s="45" t="s">
        <v>847</v>
      </c>
      <c r="W6264" s="45" t="s">
        <v>847</v>
      </c>
      <c r="X6264" s="45" t="s">
        <v>24816</v>
      </c>
      <c r="Y6264" s="117">
        <v>111727.71</v>
      </c>
      <c r="Z6264" s="117" t="s">
        <v>563</v>
      </c>
      <c r="AA6264" s="45">
        <v>4217166136</v>
      </c>
    </row>
    <row r="6265" spans="1:27" ht="45">
      <c r="A6265" s="475" t="s">
        <v>31986</v>
      </c>
      <c r="B6265" s="311" t="s">
        <v>24811</v>
      </c>
      <c r="C6265" s="45" t="s">
        <v>24812</v>
      </c>
      <c r="D6265" s="45" t="s">
        <v>269</v>
      </c>
      <c r="E6265" s="45" t="s">
        <v>24817</v>
      </c>
      <c r="F6265" s="45" t="s">
        <v>538</v>
      </c>
      <c r="G6265" s="45" t="s">
        <v>692</v>
      </c>
      <c r="H6265" s="45" t="s">
        <v>24818</v>
      </c>
      <c r="I6265" s="45" t="s">
        <v>24819</v>
      </c>
      <c r="J6265" s="45" t="s">
        <v>10</v>
      </c>
      <c r="K6265" s="45" t="s">
        <v>10</v>
      </c>
      <c r="L6265" s="118"/>
      <c r="M6265" s="117">
        <v>1122731.67</v>
      </c>
      <c r="N6265" s="117">
        <v>1122731.67</v>
      </c>
      <c r="O6265" s="117">
        <v>0</v>
      </c>
      <c r="P6265" s="461">
        <v>0</v>
      </c>
      <c r="Q6265" s="117" t="s">
        <v>6346</v>
      </c>
      <c r="R6265" s="45">
        <v>4205243178</v>
      </c>
      <c r="S6265" s="117" t="s">
        <v>24820</v>
      </c>
      <c r="T6265" s="117"/>
      <c r="U6265" s="117"/>
      <c r="V6265" s="45" t="s">
        <v>539</v>
      </c>
      <c r="W6265" s="45" t="s">
        <v>539</v>
      </c>
      <c r="X6265" s="45" t="s">
        <v>24821</v>
      </c>
      <c r="Y6265" s="117">
        <v>1122731.67</v>
      </c>
      <c r="Z6265" s="117" t="s">
        <v>6346</v>
      </c>
      <c r="AA6265" s="45">
        <v>4205243178</v>
      </c>
    </row>
    <row r="6266" spans="1:27" ht="67.5">
      <c r="A6266" s="475" t="s">
        <v>31987</v>
      </c>
      <c r="B6266" s="311" t="s">
        <v>24811</v>
      </c>
      <c r="C6266" s="45" t="s">
        <v>24812</v>
      </c>
      <c r="D6266" s="45" t="s">
        <v>830</v>
      </c>
      <c r="E6266" s="45" t="s">
        <v>24822</v>
      </c>
      <c r="F6266" s="45" t="s">
        <v>538</v>
      </c>
      <c r="G6266" s="45"/>
      <c r="H6266" s="45"/>
      <c r="I6266" s="45" t="s">
        <v>24823</v>
      </c>
      <c r="J6266" s="45" t="s">
        <v>10</v>
      </c>
      <c r="K6266" s="45" t="s">
        <v>10</v>
      </c>
      <c r="L6266" s="118"/>
      <c r="M6266" s="117">
        <v>218912.16</v>
      </c>
      <c r="N6266" s="117">
        <v>218912.16</v>
      </c>
      <c r="O6266" s="117">
        <v>0</v>
      </c>
      <c r="P6266" s="117">
        <v>0</v>
      </c>
      <c r="Q6266" s="117" t="s">
        <v>12594</v>
      </c>
      <c r="R6266" s="45" t="s">
        <v>24824</v>
      </c>
      <c r="S6266" s="117" t="s">
        <v>24825</v>
      </c>
      <c r="T6266" s="117"/>
      <c r="U6266" s="117"/>
      <c r="V6266" s="45" t="s">
        <v>10777</v>
      </c>
      <c r="W6266" s="45" t="s">
        <v>849</v>
      </c>
      <c r="X6266" s="45" t="s">
        <v>24826</v>
      </c>
      <c r="Y6266" s="117">
        <v>218912.16</v>
      </c>
      <c r="Z6266" s="117" t="s">
        <v>12594</v>
      </c>
      <c r="AA6266" s="45" t="s">
        <v>24824</v>
      </c>
    </row>
    <row r="6267" spans="1:27" ht="56.25">
      <c r="A6267" s="475" t="s">
        <v>31988</v>
      </c>
      <c r="B6267" s="311" t="s">
        <v>24811</v>
      </c>
      <c r="C6267" s="45" t="s">
        <v>24812</v>
      </c>
      <c r="D6267" s="45" t="s">
        <v>268</v>
      </c>
      <c r="E6267" s="45" t="s">
        <v>24827</v>
      </c>
      <c r="F6267" s="45" t="s">
        <v>538</v>
      </c>
      <c r="G6267" s="45"/>
      <c r="H6267" s="45"/>
      <c r="I6267" s="45" t="s">
        <v>2011</v>
      </c>
      <c r="J6267" s="45" t="s">
        <v>10</v>
      </c>
      <c r="K6267" s="45" t="s">
        <v>10</v>
      </c>
      <c r="L6267" s="118"/>
      <c r="M6267" s="117">
        <v>509631.45</v>
      </c>
      <c r="N6267" s="117">
        <v>509631.45</v>
      </c>
      <c r="O6267" s="117">
        <v>0</v>
      </c>
      <c r="P6267" s="461">
        <v>0</v>
      </c>
      <c r="Q6267" s="117" t="s">
        <v>24828</v>
      </c>
      <c r="R6267" s="45" t="s">
        <v>834</v>
      </c>
      <c r="S6267" s="117" t="s">
        <v>24829</v>
      </c>
      <c r="T6267" s="117"/>
      <c r="U6267" s="117"/>
      <c r="V6267" s="45" t="s">
        <v>10777</v>
      </c>
      <c r="W6267" s="45" t="s">
        <v>849</v>
      </c>
      <c r="X6267" s="45" t="s">
        <v>24830</v>
      </c>
      <c r="Y6267" s="117">
        <v>509631.45</v>
      </c>
      <c r="Z6267" s="117" t="s">
        <v>24828</v>
      </c>
      <c r="AA6267" s="45" t="s">
        <v>834</v>
      </c>
    </row>
    <row r="6268" spans="1:27" ht="56.25">
      <c r="A6268" s="475" t="s">
        <v>31989</v>
      </c>
      <c r="B6268" s="311" t="s">
        <v>24811</v>
      </c>
      <c r="C6268" s="45" t="s">
        <v>24812</v>
      </c>
      <c r="D6268" s="45" t="s">
        <v>261</v>
      </c>
      <c r="E6268" s="45" t="s">
        <v>24831</v>
      </c>
      <c r="F6268" s="45" t="s">
        <v>2121</v>
      </c>
      <c r="G6268" s="45" t="s">
        <v>9858</v>
      </c>
      <c r="H6268" s="45" t="s">
        <v>24832</v>
      </c>
      <c r="I6268" s="45" t="s">
        <v>24833</v>
      </c>
      <c r="J6268" s="45" t="s">
        <v>15</v>
      </c>
      <c r="K6268" s="118">
        <v>3</v>
      </c>
      <c r="L6268" s="118">
        <v>0</v>
      </c>
      <c r="M6268" s="117">
        <v>615961.5</v>
      </c>
      <c r="N6268" s="117">
        <v>492831.2</v>
      </c>
      <c r="O6268" s="117">
        <f t="shared" ref="O6268:O6273" si="234">M6268-N6268</f>
        <v>123130.29999999999</v>
      </c>
      <c r="P6268" s="461">
        <f t="shared" ref="P6268:P6280" si="235">O6268/M6268</f>
        <v>0.19989934435837303</v>
      </c>
      <c r="Q6268" s="117" t="s">
        <v>24834</v>
      </c>
      <c r="R6268" s="45" t="s">
        <v>24835</v>
      </c>
      <c r="S6268" s="117" t="s">
        <v>24836</v>
      </c>
      <c r="T6268" s="45" t="s">
        <v>833</v>
      </c>
      <c r="U6268" s="117"/>
      <c r="V6268" s="45" t="s">
        <v>2274</v>
      </c>
      <c r="W6268" s="45" t="s">
        <v>2274</v>
      </c>
      <c r="X6268" s="45" t="s">
        <v>24837</v>
      </c>
      <c r="Y6268" s="117">
        <v>492831.2</v>
      </c>
      <c r="Z6268" s="117" t="s">
        <v>24834</v>
      </c>
      <c r="AA6268" s="45" t="s">
        <v>24835</v>
      </c>
    </row>
    <row r="6269" spans="1:27" ht="33.75">
      <c r="A6269" s="475" t="s">
        <v>31990</v>
      </c>
      <c r="B6269" s="311" t="s">
        <v>24811</v>
      </c>
      <c r="C6269" s="45" t="s">
        <v>24812</v>
      </c>
      <c r="D6269" s="45" t="s">
        <v>261</v>
      </c>
      <c r="E6269" s="45" t="s">
        <v>24838</v>
      </c>
      <c r="F6269" s="45" t="s">
        <v>7178</v>
      </c>
      <c r="G6269" s="45" t="s">
        <v>9858</v>
      </c>
      <c r="H6269" s="45" t="s">
        <v>24839</v>
      </c>
      <c r="I6269" s="45" t="s">
        <v>24840</v>
      </c>
      <c r="J6269" s="45" t="s">
        <v>11</v>
      </c>
      <c r="K6269" s="118">
        <v>2</v>
      </c>
      <c r="L6269" s="118">
        <v>0</v>
      </c>
      <c r="M6269" s="117">
        <v>588099.93999999994</v>
      </c>
      <c r="N6269" s="117">
        <v>482241.94</v>
      </c>
      <c r="O6269" s="117">
        <f t="shared" si="234"/>
        <v>105857.99999999994</v>
      </c>
      <c r="P6269" s="461">
        <f t="shared" si="235"/>
        <v>0.18000001836422555</v>
      </c>
      <c r="Q6269" s="117" t="s">
        <v>24841</v>
      </c>
      <c r="R6269" s="45" t="s">
        <v>18959</v>
      </c>
      <c r="S6269" s="117" t="s">
        <v>24842</v>
      </c>
      <c r="T6269" s="45" t="s">
        <v>1140</v>
      </c>
      <c r="U6269" s="117"/>
      <c r="V6269" s="45" t="s">
        <v>840</v>
      </c>
      <c r="W6269" s="45" t="s">
        <v>840</v>
      </c>
      <c r="X6269" s="45" t="s">
        <v>24843</v>
      </c>
      <c r="Y6269" s="117">
        <f t="shared" ref="Y6269:Y6280" si="236">N6269</f>
        <v>482241.94</v>
      </c>
      <c r="Z6269" s="117" t="str">
        <f t="shared" ref="Z6269:Z6276" si="237">Q6269</f>
        <v>ООО "Интермедиа"</v>
      </c>
      <c r="AA6269" s="45" t="s">
        <v>18959</v>
      </c>
    </row>
    <row r="6270" spans="1:27" ht="45">
      <c r="A6270" s="475" t="s">
        <v>31991</v>
      </c>
      <c r="B6270" s="311" t="s">
        <v>24811</v>
      </c>
      <c r="C6270" s="45" t="s">
        <v>24812</v>
      </c>
      <c r="D6270" s="45" t="s">
        <v>261</v>
      </c>
      <c r="E6270" s="45" t="s">
        <v>24844</v>
      </c>
      <c r="F6270" s="45" t="s">
        <v>538</v>
      </c>
      <c r="G6270" s="45" t="s">
        <v>1026</v>
      </c>
      <c r="H6270" s="45" t="s">
        <v>24845</v>
      </c>
      <c r="I6270" s="45" t="s">
        <v>19604</v>
      </c>
      <c r="J6270" s="45" t="s">
        <v>129</v>
      </c>
      <c r="K6270" s="118">
        <v>5</v>
      </c>
      <c r="L6270" s="118">
        <v>0</v>
      </c>
      <c r="M6270" s="117">
        <v>1506400</v>
      </c>
      <c r="N6270" s="117">
        <v>750732</v>
      </c>
      <c r="O6270" s="117">
        <f t="shared" si="234"/>
        <v>755668</v>
      </c>
      <c r="P6270" s="461">
        <f t="shared" si="235"/>
        <v>0.50163834306956978</v>
      </c>
      <c r="Q6270" s="117" t="s">
        <v>24846</v>
      </c>
      <c r="R6270" s="45" t="s">
        <v>16679</v>
      </c>
      <c r="S6270" s="117" t="s">
        <v>24847</v>
      </c>
      <c r="T6270" s="45" t="s">
        <v>1239</v>
      </c>
      <c r="U6270" s="117"/>
      <c r="V6270" s="45" t="s">
        <v>6737</v>
      </c>
      <c r="W6270" s="45" t="s">
        <v>6737</v>
      </c>
      <c r="X6270" s="45" t="s">
        <v>24848</v>
      </c>
      <c r="Y6270" s="117">
        <f t="shared" si="236"/>
        <v>750732</v>
      </c>
      <c r="Z6270" s="117" t="str">
        <f t="shared" si="237"/>
        <v>ООО "Гарант-М"</v>
      </c>
      <c r="AA6270" s="45" t="s">
        <v>16679</v>
      </c>
    </row>
    <row r="6271" spans="1:27" ht="45">
      <c r="A6271" s="475" t="s">
        <v>31992</v>
      </c>
      <c r="B6271" s="311" t="s">
        <v>24811</v>
      </c>
      <c r="C6271" s="45" t="s">
        <v>24812</v>
      </c>
      <c r="D6271" s="45" t="s">
        <v>261</v>
      </c>
      <c r="E6271" s="45" t="s">
        <v>24849</v>
      </c>
      <c r="F6271" s="45" t="s">
        <v>538</v>
      </c>
      <c r="G6271" s="45" t="s">
        <v>1027</v>
      </c>
      <c r="H6271" s="45" t="s">
        <v>24850</v>
      </c>
      <c r="I6271" s="45" t="s">
        <v>14570</v>
      </c>
      <c r="J6271" s="45" t="s">
        <v>34</v>
      </c>
      <c r="K6271" s="118">
        <v>4</v>
      </c>
      <c r="L6271" s="118">
        <v>1</v>
      </c>
      <c r="M6271" s="117">
        <v>419629.44</v>
      </c>
      <c r="N6271" s="117">
        <v>197233.3</v>
      </c>
      <c r="O6271" s="117">
        <f t="shared" si="234"/>
        <v>222396.14</v>
      </c>
      <c r="P6271" s="461">
        <f t="shared" si="235"/>
        <v>0.52998221478454899</v>
      </c>
      <c r="Q6271" s="117" t="s">
        <v>24851</v>
      </c>
      <c r="R6271" s="45" t="s">
        <v>19023</v>
      </c>
      <c r="S6271" s="117" t="s">
        <v>24852</v>
      </c>
      <c r="T6271" s="45" t="s">
        <v>1400</v>
      </c>
      <c r="U6271" s="117"/>
      <c r="V6271" s="45" t="s">
        <v>695</v>
      </c>
      <c r="W6271" s="45" t="s">
        <v>695</v>
      </c>
      <c r="X6271" s="45" t="s">
        <v>24853</v>
      </c>
      <c r="Y6271" s="117">
        <f t="shared" si="236"/>
        <v>197233.3</v>
      </c>
      <c r="Z6271" s="117" t="str">
        <f t="shared" si="237"/>
        <v>ООО "Марше"</v>
      </c>
      <c r="AA6271" s="45" t="s">
        <v>19023</v>
      </c>
    </row>
    <row r="6272" spans="1:27" ht="90">
      <c r="A6272" s="475" t="s">
        <v>31993</v>
      </c>
      <c r="B6272" s="311" t="s">
        <v>24811</v>
      </c>
      <c r="C6272" s="45" t="s">
        <v>24812</v>
      </c>
      <c r="D6272" s="45" t="s">
        <v>261</v>
      </c>
      <c r="E6272" s="45" t="s">
        <v>24854</v>
      </c>
      <c r="F6272" s="45" t="s">
        <v>858</v>
      </c>
      <c r="G6272" s="45" t="s">
        <v>1421</v>
      </c>
      <c r="H6272" s="45" t="s">
        <v>24855</v>
      </c>
      <c r="I6272" s="45" t="s">
        <v>24856</v>
      </c>
      <c r="J6272" s="45" t="s">
        <v>11</v>
      </c>
      <c r="K6272" s="118">
        <v>2</v>
      </c>
      <c r="L6272" s="118">
        <v>0</v>
      </c>
      <c r="M6272" s="117">
        <v>2210032.1</v>
      </c>
      <c r="N6272" s="117">
        <v>1591222.58</v>
      </c>
      <c r="O6272" s="117">
        <f t="shared" si="234"/>
        <v>618809.52</v>
      </c>
      <c r="P6272" s="461">
        <f t="shared" si="235"/>
        <v>0.28000024072048546</v>
      </c>
      <c r="Q6272" s="117" t="s">
        <v>24857</v>
      </c>
      <c r="R6272" s="45" t="s">
        <v>24858</v>
      </c>
      <c r="S6272" s="117" t="s">
        <v>24859</v>
      </c>
      <c r="T6272" s="45" t="s">
        <v>1075</v>
      </c>
      <c r="U6272" s="117"/>
      <c r="V6272" s="45" t="s">
        <v>860</v>
      </c>
      <c r="W6272" s="45" t="s">
        <v>1093</v>
      </c>
      <c r="X6272" s="45" t="s">
        <v>24860</v>
      </c>
      <c r="Y6272" s="117">
        <f t="shared" si="236"/>
        <v>1591222.58</v>
      </c>
      <c r="Z6272" s="117" t="str">
        <f t="shared" si="237"/>
        <v>ООО "Дизанэ"</v>
      </c>
      <c r="AA6272" s="45" t="s">
        <v>24858</v>
      </c>
    </row>
    <row r="6273" spans="1:27" ht="56.25">
      <c r="A6273" s="475" t="s">
        <v>31994</v>
      </c>
      <c r="B6273" s="311" t="s">
        <v>24811</v>
      </c>
      <c r="C6273" s="45" t="s">
        <v>24812</v>
      </c>
      <c r="D6273" s="45" t="s">
        <v>555</v>
      </c>
      <c r="E6273" s="45" t="s">
        <v>14628</v>
      </c>
      <c r="F6273" s="45" t="s">
        <v>10338</v>
      </c>
      <c r="G6273" s="45" t="s">
        <v>2071</v>
      </c>
      <c r="H6273" s="45" t="s">
        <v>24861</v>
      </c>
      <c r="I6273" s="45" t="s">
        <v>24862</v>
      </c>
      <c r="J6273" s="45" t="s">
        <v>16</v>
      </c>
      <c r="K6273" s="118">
        <v>4</v>
      </c>
      <c r="L6273" s="118">
        <v>0</v>
      </c>
      <c r="M6273" s="117">
        <v>109564</v>
      </c>
      <c r="N6273" s="117">
        <v>83000</v>
      </c>
      <c r="O6273" s="117">
        <f t="shared" si="234"/>
        <v>26564</v>
      </c>
      <c r="P6273" s="461">
        <f t="shared" si="235"/>
        <v>0.24245190025920924</v>
      </c>
      <c r="Q6273" s="117" t="s">
        <v>19319</v>
      </c>
      <c r="R6273" s="45" t="s">
        <v>15372</v>
      </c>
      <c r="S6273" s="117" t="s">
        <v>24863</v>
      </c>
      <c r="T6273" s="45" t="s">
        <v>1288</v>
      </c>
      <c r="U6273" s="117"/>
      <c r="V6273" s="45" t="s">
        <v>2499</v>
      </c>
      <c r="W6273" s="45" t="s">
        <v>2083</v>
      </c>
      <c r="X6273" s="45" t="s">
        <v>24864</v>
      </c>
      <c r="Y6273" s="117">
        <f t="shared" si="236"/>
        <v>83000</v>
      </c>
      <c r="Z6273" s="117" t="str">
        <f t="shared" si="237"/>
        <v>ООО "МедВектор"</v>
      </c>
      <c r="AA6273" s="45" t="s">
        <v>15372</v>
      </c>
    </row>
    <row r="6274" spans="1:27" ht="45">
      <c r="A6274" s="475" t="s">
        <v>31995</v>
      </c>
      <c r="B6274" s="311" t="s">
        <v>24811</v>
      </c>
      <c r="C6274" s="45" t="s">
        <v>24812</v>
      </c>
      <c r="D6274" s="45" t="s">
        <v>261</v>
      </c>
      <c r="E6274" s="45" t="s">
        <v>24865</v>
      </c>
      <c r="F6274" s="45" t="s">
        <v>1270</v>
      </c>
      <c r="G6274" s="45" t="s">
        <v>2083</v>
      </c>
      <c r="H6274" s="45" t="s">
        <v>24866</v>
      </c>
      <c r="I6274" s="45" t="s">
        <v>14570</v>
      </c>
      <c r="J6274" s="45" t="s">
        <v>15</v>
      </c>
      <c r="K6274" s="118">
        <v>2</v>
      </c>
      <c r="L6274" s="118">
        <v>1</v>
      </c>
      <c r="M6274" s="117">
        <v>1003135.28</v>
      </c>
      <c r="N6274" s="117">
        <v>852664.92</v>
      </c>
      <c r="O6274" s="117">
        <v>150470.35999999999</v>
      </c>
      <c r="P6274" s="461">
        <f t="shared" si="235"/>
        <v>0.1500000677874673</v>
      </c>
      <c r="Q6274" s="117" t="s">
        <v>14571</v>
      </c>
      <c r="R6274" s="45" t="s">
        <v>15438</v>
      </c>
      <c r="S6274" s="117" t="s">
        <v>24867</v>
      </c>
      <c r="T6274" s="45" t="s">
        <v>2188</v>
      </c>
      <c r="U6274" s="117"/>
      <c r="V6274" s="45" t="s">
        <v>10355</v>
      </c>
      <c r="W6274" s="45" t="s">
        <v>2519</v>
      </c>
      <c r="X6274" s="45" t="s">
        <v>24868</v>
      </c>
      <c r="Y6274" s="117">
        <f t="shared" si="236"/>
        <v>852664.92</v>
      </c>
      <c r="Z6274" s="117" t="str">
        <f t="shared" si="237"/>
        <v>ООО "Сибстройремонт"</v>
      </c>
      <c r="AA6274" s="45" t="s">
        <v>15438</v>
      </c>
    </row>
    <row r="6275" spans="1:27" ht="56.25">
      <c r="A6275" s="475" t="s">
        <v>31996</v>
      </c>
      <c r="B6275" s="311" t="s">
        <v>24811</v>
      </c>
      <c r="C6275" s="45" t="s">
        <v>24812</v>
      </c>
      <c r="D6275" s="45" t="s">
        <v>261</v>
      </c>
      <c r="E6275" s="45" t="s">
        <v>24831</v>
      </c>
      <c r="F6275" s="45" t="s">
        <v>3017</v>
      </c>
      <c r="G6275" s="45" t="s">
        <v>3381</v>
      </c>
      <c r="H6275" s="45" t="s">
        <v>24869</v>
      </c>
      <c r="I6275" s="45" t="s">
        <v>24870</v>
      </c>
      <c r="J6275" s="45" t="s">
        <v>34</v>
      </c>
      <c r="K6275" s="118">
        <v>5</v>
      </c>
      <c r="L6275" s="118">
        <v>0</v>
      </c>
      <c r="M6275" s="117">
        <v>1704895.5</v>
      </c>
      <c r="N6275" s="117">
        <v>1338342.52</v>
      </c>
      <c r="O6275" s="117">
        <f t="shared" ref="O6275:O6280" si="238">M6275-N6275</f>
        <v>366552.98</v>
      </c>
      <c r="P6275" s="461">
        <f t="shared" si="235"/>
        <v>0.21500026247943055</v>
      </c>
      <c r="Q6275" s="117" t="s">
        <v>24857</v>
      </c>
      <c r="R6275" s="45" t="s">
        <v>24858</v>
      </c>
      <c r="S6275" s="117" t="s">
        <v>24859</v>
      </c>
      <c r="T6275" s="45" t="s">
        <v>9794</v>
      </c>
      <c r="U6275" s="117"/>
      <c r="V6275" s="45" t="s">
        <v>3344</v>
      </c>
      <c r="W6275" s="45" t="s">
        <v>3338</v>
      </c>
      <c r="X6275" s="45" t="s">
        <v>24871</v>
      </c>
      <c r="Y6275" s="117">
        <f t="shared" si="236"/>
        <v>1338342.52</v>
      </c>
      <c r="Z6275" s="117" t="str">
        <f t="shared" si="237"/>
        <v>ООО "Дизанэ"</v>
      </c>
      <c r="AA6275" s="45" t="s">
        <v>24858</v>
      </c>
    </row>
    <row r="6276" spans="1:27" ht="78.75">
      <c r="A6276" s="475" t="s">
        <v>31997</v>
      </c>
      <c r="B6276" s="311" t="s">
        <v>24811</v>
      </c>
      <c r="C6276" s="45" t="s">
        <v>24812</v>
      </c>
      <c r="D6276" s="45" t="s">
        <v>16938</v>
      </c>
      <c r="E6276" s="45" t="s">
        <v>24872</v>
      </c>
      <c r="F6276" s="45" t="s">
        <v>3019</v>
      </c>
      <c r="G6276" s="45" t="s">
        <v>3391</v>
      </c>
      <c r="H6276" s="45" t="s">
        <v>24873</v>
      </c>
      <c r="I6276" s="45" t="s">
        <v>20131</v>
      </c>
      <c r="J6276" s="45" t="s">
        <v>15</v>
      </c>
      <c r="K6276" s="118">
        <v>1</v>
      </c>
      <c r="L6276" s="118">
        <v>2</v>
      </c>
      <c r="M6276" s="117">
        <v>5020000.2</v>
      </c>
      <c r="N6276" s="117">
        <v>4869400.2</v>
      </c>
      <c r="O6276" s="117">
        <f t="shared" si="238"/>
        <v>150600</v>
      </c>
      <c r="P6276" s="461">
        <f t="shared" si="235"/>
        <v>2.9999998804780922E-2</v>
      </c>
      <c r="Q6276" s="117" t="s">
        <v>24874</v>
      </c>
      <c r="R6276" s="45" t="s">
        <v>16943</v>
      </c>
      <c r="S6276" s="117" t="s">
        <v>24875</v>
      </c>
      <c r="T6276" s="802">
        <v>42689.105229282402</v>
      </c>
      <c r="U6276" s="809">
        <v>42710</v>
      </c>
      <c r="V6276" s="45" t="s">
        <v>3444</v>
      </c>
      <c r="W6276" s="45" t="s">
        <v>3444</v>
      </c>
      <c r="X6276" s="45" t="s">
        <v>24876</v>
      </c>
      <c r="Y6276" s="117">
        <f t="shared" si="236"/>
        <v>4869400.2</v>
      </c>
      <c r="Z6276" s="117" t="str">
        <f t="shared" si="237"/>
        <v>МБУ "Объединенная бухгалтерия управления здравоохранения" г. Новокузнецка</v>
      </c>
      <c r="AA6276" s="45" t="s">
        <v>16943</v>
      </c>
    </row>
    <row r="6277" spans="1:27" ht="45">
      <c r="A6277" s="475" t="s">
        <v>31998</v>
      </c>
      <c r="B6277" s="311" t="s">
        <v>24811</v>
      </c>
      <c r="C6277" s="45" t="s">
        <v>24812</v>
      </c>
      <c r="D6277" s="45" t="s">
        <v>272</v>
      </c>
      <c r="E6277" s="45" t="s">
        <v>24877</v>
      </c>
      <c r="F6277" s="45" t="s">
        <v>3017</v>
      </c>
      <c r="G6277" s="45" t="s">
        <v>3387</v>
      </c>
      <c r="H6277" s="45" t="s">
        <v>24878</v>
      </c>
      <c r="I6277" s="45" t="s">
        <v>19196</v>
      </c>
      <c r="J6277" s="45" t="s">
        <v>10</v>
      </c>
      <c r="K6277" s="118">
        <v>1</v>
      </c>
      <c r="L6277" s="118">
        <v>0</v>
      </c>
      <c r="M6277" s="117">
        <v>1354732.98</v>
      </c>
      <c r="N6277" s="117">
        <v>1219260</v>
      </c>
      <c r="O6277" s="117">
        <f t="shared" si="238"/>
        <v>135472.97999999998</v>
      </c>
      <c r="P6277" s="461">
        <f t="shared" si="235"/>
        <v>9.9999765267396082E-2</v>
      </c>
      <c r="Q6277" s="117" t="s">
        <v>24857</v>
      </c>
      <c r="R6277" s="45" t="s">
        <v>24858</v>
      </c>
      <c r="S6277" s="117" t="s">
        <v>24859</v>
      </c>
      <c r="T6277" s="45" t="s">
        <v>3432</v>
      </c>
      <c r="U6277" s="117"/>
      <c r="V6277" s="45" t="s">
        <v>3692</v>
      </c>
      <c r="W6277" s="45" t="s">
        <v>10512</v>
      </c>
      <c r="X6277" s="45" t="s">
        <v>24879</v>
      </c>
      <c r="Y6277" s="117">
        <f t="shared" si="236"/>
        <v>1219260</v>
      </c>
      <c r="Z6277" s="117" t="s">
        <v>24857</v>
      </c>
      <c r="AA6277" s="45" t="s">
        <v>24858</v>
      </c>
    </row>
    <row r="6278" spans="1:27" ht="33.75">
      <c r="A6278" s="475" t="s">
        <v>31999</v>
      </c>
      <c r="B6278" s="311" t="s">
        <v>24811</v>
      </c>
      <c r="C6278" s="45" t="s">
        <v>24812</v>
      </c>
      <c r="D6278" s="45" t="s">
        <v>261</v>
      </c>
      <c r="E6278" s="45" t="s">
        <v>24880</v>
      </c>
      <c r="F6278" s="45" t="s">
        <v>3381</v>
      </c>
      <c r="G6278" s="45" t="s">
        <v>3344</v>
      </c>
      <c r="H6278" s="45" t="s">
        <v>24881</v>
      </c>
      <c r="I6278" s="45" t="s">
        <v>8672</v>
      </c>
      <c r="J6278" s="45" t="s">
        <v>15</v>
      </c>
      <c r="K6278" s="118">
        <v>3</v>
      </c>
      <c r="L6278" s="118">
        <v>0</v>
      </c>
      <c r="M6278" s="117">
        <v>31152</v>
      </c>
      <c r="N6278" s="117">
        <v>29438.639999999999</v>
      </c>
      <c r="O6278" s="117">
        <f t="shared" si="238"/>
        <v>1713.3600000000006</v>
      </c>
      <c r="P6278" s="461">
        <f t="shared" si="235"/>
        <v>5.5000000000000021E-2</v>
      </c>
      <c r="Q6278" s="117" t="s">
        <v>24882</v>
      </c>
      <c r="R6278" s="45" t="s">
        <v>1348</v>
      </c>
      <c r="S6278" s="117" t="s">
        <v>24883</v>
      </c>
      <c r="T6278" s="45" t="s">
        <v>3348</v>
      </c>
      <c r="U6278" s="117"/>
      <c r="V6278" s="45" t="s">
        <v>3486</v>
      </c>
      <c r="W6278" s="45" t="s">
        <v>3486</v>
      </c>
      <c r="X6278" s="45" t="s">
        <v>24884</v>
      </c>
      <c r="Y6278" s="117">
        <f t="shared" si="236"/>
        <v>29438.639999999999</v>
      </c>
      <c r="Z6278" s="117" t="s">
        <v>24882</v>
      </c>
      <c r="AA6278" s="45" t="s">
        <v>1348</v>
      </c>
    </row>
    <row r="6279" spans="1:27" ht="67.5">
      <c r="A6279" s="475" t="s">
        <v>32000</v>
      </c>
      <c r="B6279" s="311" t="s">
        <v>24811</v>
      </c>
      <c r="C6279" s="45" t="s">
        <v>24812</v>
      </c>
      <c r="D6279" s="45" t="s">
        <v>555</v>
      </c>
      <c r="E6279" s="45" t="s">
        <v>24885</v>
      </c>
      <c r="F6279" s="45" t="s">
        <v>3503</v>
      </c>
      <c r="G6279" s="45" t="s">
        <v>3464</v>
      </c>
      <c r="H6279" s="45" t="s">
        <v>24886</v>
      </c>
      <c r="I6279" s="45" t="s">
        <v>7679</v>
      </c>
      <c r="J6279" s="45" t="s">
        <v>16</v>
      </c>
      <c r="K6279" s="118">
        <v>3</v>
      </c>
      <c r="L6279" s="118">
        <v>1</v>
      </c>
      <c r="M6279" s="117">
        <v>180255.02</v>
      </c>
      <c r="N6279" s="117">
        <v>61380</v>
      </c>
      <c r="O6279" s="117">
        <f t="shared" si="238"/>
        <v>118875.01999999999</v>
      </c>
      <c r="P6279" s="461">
        <f t="shared" si="235"/>
        <v>0.65948243771518811</v>
      </c>
      <c r="Q6279" s="117" t="s">
        <v>24887</v>
      </c>
      <c r="R6279" s="45" t="s">
        <v>16974</v>
      </c>
      <c r="S6279" s="117" t="s">
        <v>24888</v>
      </c>
      <c r="T6279" s="45" t="s">
        <v>3411</v>
      </c>
      <c r="U6279" s="117"/>
      <c r="V6279" s="45" t="s">
        <v>3412</v>
      </c>
      <c r="W6279" s="45" t="s">
        <v>1833</v>
      </c>
      <c r="X6279" s="45" t="s">
        <v>24889</v>
      </c>
      <c r="Y6279" s="117">
        <f t="shared" si="236"/>
        <v>61380</v>
      </c>
      <c r="Z6279" s="117" t="s">
        <v>24887</v>
      </c>
      <c r="AA6279" s="45" t="s">
        <v>16974</v>
      </c>
    </row>
    <row r="6280" spans="1:27" ht="67.5">
      <c r="A6280" s="475" t="s">
        <v>32001</v>
      </c>
      <c r="B6280" s="311" t="s">
        <v>24811</v>
      </c>
      <c r="C6280" s="45" t="s">
        <v>24812</v>
      </c>
      <c r="D6280" s="45" t="s">
        <v>261</v>
      </c>
      <c r="E6280" s="45" t="s">
        <v>24890</v>
      </c>
      <c r="F6280" s="45" t="s">
        <v>3432</v>
      </c>
      <c r="G6280" s="45" t="s">
        <v>3406</v>
      </c>
      <c r="H6280" s="45" t="s">
        <v>24891</v>
      </c>
      <c r="I6280" s="45" t="s">
        <v>24892</v>
      </c>
      <c r="J6280" s="45" t="s">
        <v>11</v>
      </c>
      <c r="K6280" s="118">
        <v>2</v>
      </c>
      <c r="L6280" s="118">
        <v>0</v>
      </c>
      <c r="M6280" s="117">
        <v>342962.35</v>
      </c>
      <c r="N6280" s="117">
        <v>279465</v>
      </c>
      <c r="O6280" s="117">
        <f t="shared" si="238"/>
        <v>63497.349999999977</v>
      </c>
      <c r="P6280" s="461">
        <f t="shared" si="235"/>
        <v>0.18514379202265199</v>
      </c>
      <c r="Q6280" s="117" t="s">
        <v>24893</v>
      </c>
      <c r="R6280" s="45" t="s">
        <v>24894</v>
      </c>
      <c r="S6280" s="117" t="s">
        <v>24895</v>
      </c>
      <c r="T6280" s="45" t="s">
        <v>3418</v>
      </c>
      <c r="U6280" s="117"/>
      <c r="V6280" s="45" t="s">
        <v>3708</v>
      </c>
      <c r="W6280" s="45" t="s">
        <v>3708</v>
      </c>
      <c r="X6280" s="45" t="s">
        <v>24896</v>
      </c>
      <c r="Y6280" s="117">
        <f t="shared" si="236"/>
        <v>279465</v>
      </c>
      <c r="Z6280" s="117" t="s">
        <v>24897</v>
      </c>
      <c r="AA6280" s="45" t="s">
        <v>24894</v>
      </c>
    </row>
    <row r="6281" spans="1:27" ht="56.25">
      <c r="A6281" s="475" t="s">
        <v>32002</v>
      </c>
      <c r="B6281" s="311" t="s">
        <v>24811</v>
      </c>
      <c r="C6281" s="45" t="s">
        <v>24812</v>
      </c>
      <c r="D6281" s="45" t="s">
        <v>268</v>
      </c>
      <c r="E6281" s="45" t="s">
        <v>24827</v>
      </c>
      <c r="F6281" s="45"/>
      <c r="G6281" s="45"/>
      <c r="H6281" s="45"/>
      <c r="I6281" s="45" t="s">
        <v>2011</v>
      </c>
      <c r="J6281" s="45" t="s">
        <v>10</v>
      </c>
      <c r="K6281" s="118">
        <v>1</v>
      </c>
      <c r="L6281" s="118"/>
      <c r="M6281" s="117">
        <v>130000</v>
      </c>
      <c r="N6281" s="117">
        <v>130000</v>
      </c>
      <c r="O6281" s="117">
        <v>0</v>
      </c>
      <c r="P6281" s="461">
        <v>0</v>
      </c>
      <c r="Q6281" s="117" t="s">
        <v>24828</v>
      </c>
      <c r="R6281" s="45" t="s">
        <v>834</v>
      </c>
      <c r="S6281" s="117" t="s">
        <v>24829</v>
      </c>
      <c r="T6281" s="45"/>
      <c r="U6281" s="117"/>
      <c r="V6281" s="45" t="s">
        <v>3348</v>
      </c>
      <c r="W6281" s="45" t="s">
        <v>3348</v>
      </c>
      <c r="X6281" s="45" t="s">
        <v>24898</v>
      </c>
      <c r="Y6281" s="117">
        <v>130000</v>
      </c>
      <c r="Z6281" s="117" t="s">
        <v>24828</v>
      </c>
      <c r="AA6281" s="45" t="s">
        <v>834</v>
      </c>
    </row>
    <row r="6282" spans="1:27" ht="33.75">
      <c r="A6282" s="475" t="s">
        <v>32003</v>
      </c>
      <c r="B6282" s="311" t="s">
        <v>24899</v>
      </c>
      <c r="C6282" s="45" t="s">
        <v>24900</v>
      </c>
      <c r="D6282" s="45" t="s">
        <v>269</v>
      </c>
      <c r="E6282" s="45" t="s">
        <v>11377</v>
      </c>
      <c r="F6282" s="45" t="s">
        <v>22040</v>
      </c>
      <c r="G6282" s="45"/>
      <c r="H6282" s="45" t="s">
        <v>24901</v>
      </c>
      <c r="I6282" s="45" t="s">
        <v>24902</v>
      </c>
      <c r="J6282" s="276">
        <v>1</v>
      </c>
      <c r="K6282" s="118">
        <v>1</v>
      </c>
      <c r="L6282" s="118"/>
      <c r="M6282" s="880">
        <v>44725</v>
      </c>
      <c r="N6282" s="880">
        <v>44725</v>
      </c>
      <c r="O6282" s="117"/>
      <c r="P6282" s="461"/>
      <c r="Q6282" s="880" t="s">
        <v>24903</v>
      </c>
      <c r="R6282" s="276">
        <v>4216002311</v>
      </c>
      <c r="S6282" s="117" t="s">
        <v>24904</v>
      </c>
      <c r="T6282" s="117"/>
      <c r="U6282" s="117"/>
      <c r="V6282" s="45" t="s">
        <v>22040</v>
      </c>
      <c r="W6282" s="117"/>
      <c r="X6282" s="117"/>
      <c r="Y6282" s="880">
        <v>44725</v>
      </c>
      <c r="Z6282" s="880" t="s">
        <v>24903</v>
      </c>
      <c r="AA6282" s="276">
        <v>4216002311</v>
      </c>
    </row>
    <row r="6283" spans="1:27" ht="33.75">
      <c r="A6283" s="475" t="s">
        <v>32004</v>
      </c>
      <c r="B6283" s="311" t="s">
        <v>24899</v>
      </c>
      <c r="C6283" s="45" t="s">
        <v>24900</v>
      </c>
      <c r="D6283" s="45" t="s">
        <v>269</v>
      </c>
      <c r="E6283" s="420" t="s">
        <v>1869</v>
      </c>
      <c r="F6283" s="45" t="s">
        <v>22040</v>
      </c>
      <c r="G6283" s="45"/>
      <c r="H6283" s="45" t="s">
        <v>24905</v>
      </c>
      <c r="I6283" s="45" t="s">
        <v>24906</v>
      </c>
      <c r="J6283" s="276">
        <v>1</v>
      </c>
      <c r="K6283" s="118">
        <v>1</v>
      </c>
      <c r="L6283" s="118"/>
      <c r="M6283" s="880">
        <v>116108.77</v>
      </c>
      <c r="N6283" s="880">
        <v>116108.77</v>
      </c>
      <c r="O6283" s="117"/>
      <c r="P6283" s="461"/>
      <c r="Q6283" s="420" t="s">
        <v>6483</v>
      </c>
      <c r="R6283" s="880">
        <v>4205243178</v>
      </c>
      <c r="S6283" s="414" t="s">
        <v>24907</v>
      </c>
      <c r="T6283" s="117"/>
      <c r="U6283" s="117"/>
      <c r="V6283" s="45" t="s">
        <v>22040</v>
      </c>
      <c r="W6283" s="117"/>
      <c r="X6283" s="117"/>
      <c r="Y6283" s="880">
        <v>116108.77</v>
      </c>
      <c r="Z6283" s="420" t="s">
        <v>6483</v>
      </c>
      <c r="AA6283" s="880">
        <v>4205243178</v>
      </c>
    </row>
    <row r="6284" spans="1:27" ht="56.25">
      <c r="A6284" s="475" t="s">
        <v>32005</v>
      </c>
      <c r="B6284" s="311" t="s">
        <v>24899</v>
      </c>
      <c r="C6284" s="45" t="s">
        <v>24900</v>
      </c>
      <c r="D6284" s="45" t="s">
        <v>268</v>
      </c>
      <c r="E6284" s="45" t="s">
        <v>24908</v>
      </c>
      <c r="F6284" s="45" t="s">
        <v>22040</v>
      </c>
      <c r="G6284" s="45"/>
      <c r="H6284" s="45" t="s">
        <v>24909</v>
      </c>
      <c r="I6284" s="45" t="s">
        <v>711</v>
      </c>
      <c r="J6284" s="276">
        <v>1</v>
      </c>
      <c r="K6284" s="118">
        <v>1</v>
      </c>
      <c r="L6284" s="118"/>
      <c r="M6284" s="880">
        <v>178937.25</v>
      </c>
      <c r="N6284" s="880">
        <v>178937.25</v>
      </c>
      <c r="O6284" s="117"/>
      <c r="P6284" s="461"/>
      <c r="Q6284" s="117" t="s">
        <v>1148</v>
      </c>
      <c r="R6284" s="880">
        <v>4205109214</v>
      </c>
      <c r="S6284" s="476" t="s">
        <v>24910</v>
      </c>
      <c r="T6284" s="117"/>
      <c r="U6284" s="117"/>
      <c r="V6284" s="45" t="s">
        <v>22040</v>
      </c>
      <c r="W6284" s="117"/>
      <c r="X6284" s="117"/>
      <c r="Y6284" s="880">
        <v>178937.25</v>
      </c>
      <c r="Z6284" s="117" t="s">
        <v>1148</v>
      </c>
      <c r="AA6284" s="880">
        <v>4205109214</v>
      </c>
    </row>
    <row r="6285" spans="1:27" ht="33.75">
      <c r="A6285" s="475" t="s">
        <v>32006</v>
      </c>
      <c r="B6285" s="311" t="s">
        <v>24899</v>
      </c>
      <c r="C6285" s="45" t="s">
        <v>24900</v>
      </c>
      <c r="D6285" s="45" t="s">
        <v>265</v>
      </c>
      <c r="E6285" s="45" t="s">
        <v>2298</v>
      </c>
      <c r="F6285" s="45" t="s">
        <v>22040</v>
      </c>
      <c r="G6285" s="45"/>
      <c r="H6285" s="45" t="s">
        <v>24911</v>
      </c>
      <c r="I6285" s="45" t="s">
        <v>6091</v>
      </c>
      <c r="J6285" s="276">
        <v>1</v>
      </c>
      <c r="K6285" s="118">
        <v>1</v>
      </c>
      <c r="L6285" s="118"/>
      <c r="M6285" s="880">
        <v>60000</v>
      </c>
      <c r="N6285" s="880">
        <v>60000</v>
      </c>
      <c r="O6285" s="117"/>
      <c r="P6285" s="461"/>
      <c r="Q6285" s="417" t="s">
        <v>24912</v>
      </c>
      <c r="R6285" s="276">
        <v>7707049388</v>
      </c>
      <c r="S6285" s="476" t="s">
        <v>24913</v>
      </c>
      <c r="T6285" s="117"/>
      <c r="U6285" s="117"/>
      <c r="V6285" s="45" t="s">
        <v>22040</v>
      </c>
      <c r="W6285" s="117"/>
      <c r="X6285" s="117"/>
      <c r="Y6285" s="880">
        <v>60000</v>
      </c>
      <c r="Z6285" s="417" t="s">
        <v>24912</v>
      </c>
      <c r="AA6285" s="276">
        <v>7707049388</v>
      </c>
    </row>
    <row r="6286" spans="1:27" ht="78.75">
      <c r="A6286" s="475" t="s">
        <v>32007</v>
      </c>
      <c r="B6286" s="311" t="s">
        <v>24914</v>
      </c>
      <c r="C6286" s="45" t="s">
        <v>24900</v>
      </c>
      <c r="D6286" s="45" t="s">
        <v>16938</v>
      </c>
      <c r="E6286" s="45" t="s">
        <v>24915</v>
      </c>
      <c r="F6286" s="45" t="s">
        <v>24916</v>
      </c>
      <c r="G6286" s="45" t="s">
        <v>24917</v>
      </c>
      <c r="H6286" s="45" t="s">
        <v>24873</v>
      </c>
      <c r="I6286" s="45" t="s">
        <v>20131</v>
      </c>
      <c r="J6286" s="45" t="s">
        <v>15</v>
      </c>
      <c r="K6286" s="118">
        <v>1</v>
      </c>
      <c r="L6286" s="118">
        <v>2</v>
      </c>
      <c r="M6286" s="117">
        <v>3120000.12</v>
      </c>
      <c r="N6286" s="117">
        <v>3026400.12</v>
      </c>
      <c r="O6286" s="117">
        <f>M6286-N6286</f>
        <v>93600</v>
      </c>
      <c r="P6286" s="461">
        <f>O6286/M6286</f>
        <v>2.999999884615389E-2</v>
      </c>
      <c r="Q6286" s="117" t="s">
        <v>24874</v>
      </c>
      <c r="R6286" s="45" t="s">
        <v>16943</v>
      </c>
      <c r="S6286" s="117" t="s">
        <v>24918</v>
      </c>
      <c r="T6286" s="802">
        <v>42689.105229282402</v>
      </c>
      <c r="U6286" s="809">
        <v>42710</v>
      </c>
      <c r="V6286" s="45" t="s">
        <v>3444</v>
      </c>
      <c r="W6286" s="45" t="s">
        <v>3467</v>
      </c>
      <c r="X6286" s="45" t="s">
        <v>24873</v>
      </c>
      <c r="Y6286" s="117">
        <v>3026400.12</v>
      </c>
      <c r="Z6286" s="117" t="s">
        <v>24919</v>
      </c>
      <c r="AA6286" s="276">
        <v>4217015930</v>
      </c>
    </row>
    <row r="6287" spans="1:27" ht="67.5">
      <c r="A6287" s="475" t="s">
        <v>32008</v>
      </c>
      <c r="B6287" s="311" t="s">
        <v>3030</v>
      </c>
      <c r="C6287" s="45" t="s">
        <v>24920</v>
      </c>
      <c r="D6287" s="45" t="s">
        <v>269</v>
      </c>
      <c r="E6287" s="45" t="s">
        <v>24921</v>
      </c>
      <c r="F6287" s="45" t="s">
        <v>10777</v>
      </c>
      <c r="G6287" s="45"/>
      <c r="H6287" s="45" t="s">
        <v>24922</v>
      </c>
      <c r="I6287" s="1060" t="s">
        <v>2201</v>
      </c>
      <c r="J6287" s="45" t="s">
        <v>10</v>
      </c>
      <c r="K6287" s="118">
        <v>1</v>
      </c>
      <c r="L6287" s="118"/>
      <c r="M6287" s="118">
        <v>87874.69</v>
      </c>
      <c r="N6287" s="118">
        <v>87874.69</v>
      </c>
      <c r="O6287" s="117"/>
      <c r="P6287" s="461"/>
      <c r="Q6287" s="117" t="s">
        <v>563</v>
      </c>
      <c r="R6287" s="118">
        <v>4217166136</v>
      </c>
      <c r="S6287" s="292" t="s">
        <v>24923</v>
      </c>
      <c r="T6287" s="117"/>
      <c r="U6287" s="117"/>
      <c r="V6287" s="274">
        <v>42433</v>
      </c>
      <c r="W6287" s="274">
        <v>42436</v>
      </c>
      <c r="X6287" s="45">
        <v>2074</v>
      </c>
      <c r="Y6287" s="118">
        <v>87874.69</v>
      </c>
      <c r="Z6287" s="117" t="s">
        <v>563</v>
      </c>
      <c r="AA6287" s="118">
        <v>4217166136</v>
      </c>
    </row>
    <row r="6288" spans="1:27" ht="67.5">
      <c r="A6288" s="475" t="s">
        <v>32009</v>
      </c>
      <c r="B6288" s="311" t="s">
        <v>3030</v>
      </c>
      <c r="C6288" s="45" t="s">
        <v>24920</v>
      </c>
      <c r="D6288" s="45" t="s">
        <v>269</v>
      </c>
      <c r="E6288" s="45" t="s">
        <v>24924</v>
      </c>
      <c r="F6288" s="45" t="s">
        <v>10777</v>
      </c>
      <c r="G6288" s="45"/>
      <c r="H6288" s="45" t="s">
        <v>24925</v>
      </c>
      <c r="I6288" s="632" t="s">
        <v>24926</v>
      </c>
      <c r="J6288" s="45" t="s">
        <v>10</v>
      </c>
      <c r="K6288" s="118">
        <v>1</v>
      </c>
      <c r="L6288" s="118"/>
      <c r="M6288" s="118" t="s">
        <v>24927</v>
      </c>
      <c r="N6288" s="118" t="s">
        <v>24927</v>
      </c>
      <c r="O6288" s="117"/>
      <c r="P6288" s="461"/>
      <c r="Q6288" s="292" t="s">
        <v>24928</v>
      </c>
      <c r="R6288" s="118">
        <v>4217146884</v>
      </c>
      <c r="S6288" s="118" t="s">
        <v>24929</v>
      </c>
      <c r="T6288" s="117"/>
      <c r="U6288" s="117"/>
      <c r="V6288" s="274">
        <v>42433</v>
      </c>
      <c r="W6288" s="274">
        <v>42436</v>
      </c>
      <c r="X6288" s="292">
        <v>3118</v>
      </c>
      <c r="Y6288" s="118">
        <v>620618.81000000006</v>
      </c>
      <c r="Z6288" s="292" t="s">
        <v>24928</v>
      </c>
      <c r="AA6288" s="118">
        <v>4217146884</v>
      </c>
    </row>
    <row r="6289" spans="1:27" ht="67.5">
      <c r="A6289" s="475" t="s">
        <v>32010</v>
      </c>
      <c r="B6289" s="311" t="s">
        <v>3030</v>
      </c>
      <c r="C6289" s="45" t="s">
        <v>24920</v>
      </c>
      <c r="D6289" s="45" t="s">
        <v>830</v>
      </c>
      <c r="E6289" s="45" t="s">
        <v>24930</v>
      </c>
      <c r="F6289" s="45" t="s">
        <v>641</v>
      </c>
      <c r="G6289" s="45"/>
      <c r="H6289" s="45" t="s">
        <v>24931</v>
      </c>
      <c r="I6289" s="632" t="s">
        <v>21273</v>
      </c>
      <c r="J6289" s="45" t="s">
        <v>10</v>
      </c>
      <c r="K6289" s="118">
        <v>1</v>
      </c>
      <c r="L6289" s="118"/>
      <c r="M6289" s="118" t="s">
        <v>24932</v>
      </c>
      <c r="N6289" s="118">
        <v>252348.74</v>
      </c>
      <c r="O6289" s="117"/>
      <c r="P6289" s="461"/>
      <c r="Q6289" s="117" t="s">
        <v>12610</v>
      </c>
      <c r="R6289" s="45">
        <v>4253000986</v>
      </c>
      <c r="S6289" s="117" t="s">
        <v>24933</v>
      </c>
      <c r="T6289" s="117"/>
      <c r="U6289" s="117"/>
      <c r="V6289" s="274">
        <v>42425</v>
      </c>
      <c r="W6289" s="274">
        <v>42425</v>
      </c>
      <c r="X6289" s="45" t="s">
        <v>24934</v>
      </c>
      <c r="Y6289" s="118">
        <v>252348.74</v>
      </c>
      <c r="Z6289" s="117" t="s">
        <v>12610</v>
      </c>
      <c r="AA6289" s="117">
        <v>4253000986</v>
      </c>
    </row>
    <row r="6290" spans="1:27" ht="78.75">
      <c r="A6290" s="475" t="s">
        <v>32011</v>
      </c>
      <c r="B6290" s="311" t="s">
        <v>3030</v>
      </c>
      <c r="C6290" s="45" t="s">
        <v>24920</v>
      </c>
      <c r="D6290" s="45" t="s">
        <v>830</v>
      </c>
      <c r="E6290" s="45" t="s">
        <v>24935</v>
      </c>
      <c r="F6290" s="45" t="s">
        <v>641</v>
      </c>
      <c r="G6290" s="45"/>
      <c r="H6290" s="45" t="s">
        <v>24936</v>
      </c>
      <c r="I6290" s="632" t="s">
        <v>21273</v>
      </c>
      <c r="J6290" s="45" t="s">
        <v>10</v>
      </c>
      <c r="K6290" s="118">
        <v>1</v>
      </c>
      <c r="L6290" s="118"/>
      <c r="M6290" s="118" t="s">
        <v>24937</v>
      </c>
      <c r="N6290" s="118">
        <v>33905.4</v>
      </c>
      <c r="O6290" s="117"/>
      <c r="P6290" s="461"/>
      <c r="Q6290" s="117" t="s">
        <v>24938</v>
      </c>
      <c r="R6290" s="45">
        <v>4253021087</v>
      </c>
      <c r="S6290" s="117" t="s">
        <v>24939</v>
      </c>
      <c r="T6290" s="117"/>
      <c r="U6290" s="117"/>
      <c r="V6290" s="274">
        <v>42425</v>
      </c>
      <c r="W6290" s="274">
        <v>42425</v>
      </c>
      <c r="X6290" s="276">
        <v>2</v>
      </c>
      <c r="Y6290" s="118">
        <v>33905.4</v>
      </c>
      <c r="Z6290" s="117" t="s">
        <v>24938</v>
      </c>
      <c r="AA6290" s="117">
        <v>4253021087</v>
      </c>
    </row>
    <row r="6291" spans="1:27" ht="67.5">
      <c r="A6291" s="475" t="s">
        <v>32012</v>
      </c>
      <c r="B6291" s="311" t="s">
        <v>3030</v>
      </c>
      <c r="C6291" s="45" t="s">
        <v>24920</v>
      </c>
      <c r="D6291" s="45" t="s">
        <v>830</v>
      </c>
      <c r="E6291" s="45" t="s">
        <v>24940</v>
      </c>
      <c r="F6291" s="45" t="s">
        <v>641</v>
      </c>
      <c r="G6291" s="45"/>
      <c r="H6291" s="45" t="s">
        <v>24941</v>
      </c>
      <c r="I6291" s="632" t="s">
        <v>21273</v>
      </c>
      <c r="J6291" s="45" t="s">
        <v>10</v>
      </c>
      <c r="K6291" s="118">
        <v>1</v>
      </c>
      <c r="L6291" s="118"/>
      <c r="M6291" s="117">
        <v>239847.96</v>
      </c>
      <c r="N6291" s="117">
        <v>239847.96</v>
      </c>
      <c r="O6291" s="117"/>
      <c r="P6291" s="461"/>
      <c r="Q6291" s="117" t="s">
        <v>24942</v>
      </c>
      <c r="R6291" s="276">
        <v>4218103019</v>
      </c>
      <c r="S6291" s="117" t="s">
        <v>24943</v>
      </c>
      <c r="T6291" s="117"/>
      <c r="U6291" s="117"/>
      <c r="V6291" s="274">
        <v>42410</v>
      </c>
      <c r="W6291" s="274">
        <v>42045</v>
      </c>
      <c r="X6291" s="276">
        <v>1</v>
      </c>
      <c r="Y6291" s="117">
        <v>239847.96</v>
      </c>
      <c r="Z6291" s="117" t="s">
        <v>24942</v>
      </c>
      <c r="AA6291" s="276">
        <v>4218103019</v>
      </c>
    </row>
    <row r="6292" spans="1:27" ht="90">
      <c r="A6292" s="475" t="s">
        <v>32013</v>
      </c>
      <c r="B6292" s="311" t="s">
        <v>3030</v>
      </c>
      <c r="C6292" s="45" t="s">
        <v>24920</v>
      </c>
      <c r="D6292" s="45" t="s">
        <v>268</v>
      </c>
      <c r="E6292" s="45" t="s">
        <v>6084</v>
      </c>
      <c r="F6292" s="45" t="s">
        <v>692</v>
      </c>
      <c r="G6292" s="45"/>
      <c r="H6292" s="45" t="s">
        <v>24944</v>
      </c>
      <c r="I6292" s="632" t="s">
        <v>564</v>
      </c>
      <c r="J6292" s="45" t="s">
        <v>10</v>
      </c>
      <c r="K6292" s="118">
        <v>1</v>
      </c>
      <c r="L6292" s="118"/>
      <c r="M6292" s="117">
        <v>440946.17</v>
      </c>
      <c r="N6292" s="117">
        <v>440946.17</v>
      </c>
      <c r="O6292" s="117"/>
      <c r="P6292" s="461"/>
      <c r="Q6292" s="45" t="s">
        <v>2996</v>
      </c>
      <c r="R6292" s="276">
        <v>4205109214</v>
      </c>
      <c r="S6292" s="117" t="s">
        <v>24945</v>
      </c>
      <c r="T6292" s="117"/>
      <c r="U6292" s="117"/>
      <c r="V6292" s="274">
        <v>42420</v>
      </c>
      <c r="W6292" s="274">
        <v>42420</v>
      </c>
      <c r="X6292" s="276">
        <v>100567</v>
      </c>
      <c r="Y6292" s="117">
        <v>440946.17</v>
      </c>
      <c r="Z6292" s="45" t="s">
        <v>2996</v>
      </c>
      <c r="AA6292" s="276">
        <v>4205109214</v>
      </c>
    </row>
    <row r="6293" spans="1:27" ht="123.75">
      <c r="A6293" s="475" t="s">
        <v>32014</v>
      </c>
      <c r="B6293" s="311" t="s">
        <v>3030</v>
      </c>
      <c r="C6293" s="45" t="s">
        <v>24920</v>
      </c>
      <c r="D6293" s="45" t="s">
        <v>265</v>
      </c>
      <c r="E6293" s="45" t="s">
        <v>559</v>
      </c>
      <c r="F6293" s="45" t="s">
        <v>641</v>
      </c>
      <c r="G6293" s="45"/>
      <c r="H6293" s="45" t="s">
        <v>24946</v>
      </c>
      <c r="I6293" s="632" t="s">
        <v>21269</v>
      </c>
      <c r="J6293" s="45" t="s">
        <v>10</v>
      </c>
      <c r="K6293" s="118">
        <v>1</v>
      </c>
      <c r="L6293" s="118"/>
      <c r="M6293" s="276">
        <v>141193.5</v>
      </c>
      <c r="N6293" s="117">
        <v>130000</v>
      </c>
      <c r="O6293" s="117"/>
      <c r="P6293" s="461"/>
      <c r="Q6293" s="117" t="s">
        <v>24947</v>
      </c>
      <c r="R6293" s="276">
        <v>7707049388</v>
      </c>
      <c r="S6293" s="117" t="s">
        <v>24948</v>
      </c>
      <c r="T6293" s="117"/>
      <c r="U6293" s="117"/>
      <c r="V6293" s="274">
        <v>42415</v>
      </c>
      <c r="W6293" s="274">
        <v>42417</v>
      </c>
      <c r="X6293" s="276">
        <v>22143</v>
      </c>
      <c r="Y6293" s="117">
        <v>130000</v>
      </c>
      <c r="Z6293" s="117" t="s">
        <v>24947</v>
      </c>
      <c r="AA6293" s="276">
        <v>7707049388</v>
      </c>
    </row>
    <row r="6294" spans="1:27" ht="90">
      <c r="A6294" s="475" t="s">
        <v>32015</v>
      </c>
      <c r="B6294" s="311" t="s">
        <v>3030</v>
      </c>
      <c r="C6294" s="45" t="s">
        <v>24920</v>
      </c>
      <c r="D6294" s="118" t="s">
        <v>261</v>
      </c>
      <c r="E6294" s="1061" t="s">
        <v>24949</v>
      </c>
      <c r="F6294" s="274">
        <v>42443</v>
      </c>
      <c r="G6294" s="274">
        <v>42457</v>
      </c>
      <c r="H6294" s="267" t="s">
        <v>24950</v>
      </c>
      <c r="I6294" s="476" t="s">
        <v>24951</v>
      </c>
      <c r="J6294" s="409">
        <v>2</v>
      </c>
      <c r="K6294" s="409">
        <v>2</v>
      </c>
      <c r="L6294" s="118">
        <v>0</v>
      </c>
      <c r="M6294" s="117">
        <v>1797303.26</v>
      </c>
      <c r="N6294" s="117">
        <v>1779330.22</v>
      </c>
      <c r="O6294" s="117">
        <v>17973.04</v>
      </c>
      <c r="P6294" s="117">
        <v>1</v>
      </c>
      <c r="Q6294" s="292" t="s">
        <v>24952</v>
      </c>
      <c r="R6294" s="271">
        <v>4217173214</v>
      </c>
      <c r="S6294" s="267" t="s">
        <v>24953</v>
      </c>
      <c r="T6294" s="1030">
        <v>42474</v>
      </c>
      <c r="U6294" s="1030"/>
      <c r="V6294" s="285" t="s">
        <v>10330</v>
      </c>
      <c r="W6294" s="400">
        <v>42488</v>
      </c>
      <c r="X6294" s="285" t="s">
        <v>24954</v>
      </c>
      <c r="Y6294" s="309">
        <v>1779330.22</v>
      </c>
      <c r="Z6294" s="292" t="s">
        <v>24952</v>
      </c>
      <c r="AA6294" s="271">
        <v>4217173214</v>
      </c>
    </row>
    <row r="6295" spans="1:27" ht="78.75">
      <c r="A6295" s="475" t="s">
        <v>32016</v>
      </c>
      <c r="B6295" s="311" t="s">
        <v>3030</v>
      </c>
      <c r="C6295" s="45" t="s">
        <v>24920</v>
      </c>
      <c r="D6295" s="118" t="s">
        <v>261</v>
      </c>
      <c r="E6295" s="1061" t="s">
        <v>15375</v>
      </c>
      <c r="F6295" s="274">
        <v>42432</v>
      </c>
      <c r="G6295" s="274">
        <v>42446</v>
      </c>
      <c r="H6295" s="267" t="s">
        <v>24955</v>
      </c>
      <c r="I6295" s="476" t="s">
        <v>24956</v>
      </c>
      <c r="J6295" s="409">
        <v>3</v>
      </c>
      <c r="K6295" s="409">
        <v>3</v>
      </c>
      <c r="L6295" s="118">
        <v>0</v>
      </c>
      <c r="M6295" s="117">
        <v>1932390.8</v>
      </c>
      <c r="N6295" s="117">
        <v>1845432.24</v>
      </c>
      <c r="O6295" s="117">
        <v>86958.56</v>
      </c>
      <c r="P6295" s="117">
        <v>4.5</v>
      </c>
      <c r="Q6295" s="285" t="s">
        <v>24957</v>
      </c>
      <c r="R6295" s="1062" t="s">
        <v>21434</v>
      </c>
      <c r="S6295" s="267" t="s">
        <v>24958</v>
      </c>
      <c r="T6295" s="1030">
        <v>42464</v>
      </c>
      <c r="U6295" s="1030"/>
      <c r="V6295" s="285" t="s">
        <v>678</v>
      </c>
      <c r="W6295" s="400">
        <v>42479</v>
      </c>
      <c r="X6295" s="285" t="s">
        <v>24959</v>
      </c>
      <c r="Y6295" s="309">
        <v>1845432.24</v>
      </c>
      <c r="Z6295" s="285" t="s">
        <v>24957</v>
      </c>
      <c r="AA6295" s="1062" t="s">
        <v>21434</v>
      </c>
    </row>
    <row r="6296" spans="1:27" ht="67.5">
      <c r="A6296" s="475" t="s">
        <v>32017</v>
      </c>
      <c r="B6296" s="311" t="s">
        <v>3030</v>
      </c>
      <c r="C6296" s="45" t="s">
        <v>24920</v>
      </c>
      <c r="D6296" s="118" t="s">
        <v>272</v>
      </c>
      <c r="E6296" s="1061" t="s">
        <v>15375</v>
      </c>
      <c r="F6296" s="274">
        <v>42473</v>
      </c>
      <c r="G6296" s="274">
        <v>42485</v>
      </c>
      <c r="H6296" s="267" t="s">
        <v>24960</v>
      </c>
      <c r="I6296" s="476" t="s">
        <v>24961</v>
      </c>
      <c r="J6296" s="409">
        <v>1</v>
      </c>
      <c r="K6296" s="409">
        <v>1</v>
      </c>
      <c r="L6296" s="118">
        <v>0</v>
      </c>
      <c r="M6296" s="117">
        <v>1581934.8</v>
      </c>
      <c r="N6296" s="117">
        <v>1500000</v>
      </c>
      <c r="O6296" s="117">
        <v>81934.8</v>
      </c>
      <c r="P6296" s="117">
        <v>5.18</v>
      </c>
      <c r="Q6296" s="285" t="s">
        <v>24962</v>
      </c>
      <c r="R6296" s="1062" t="s">
        <v>24963</v>
      </c>
      <c r="S6296" s="267" t="s">
        <v>24964</v>
      </c>
      <c r="T6296" s="1030">
        <v>42496</v>
      </c>
      <c r="U6296" s="1030"/>
      <c r="V6296" s="285" t="s">
        <v>2153</v>
      </c>
      <c r="W6296" s="400">
        <v>42513</v>
      </c>
      <c r="X6296" s="285" t="s">
        <v>24965</v>
      </c>
      <c r="Y6296" s="309">
        <v>1500000</v>
      </c>
      <c r="Z6296" s="285" t="s">
        <v>24962</v>
      </c>
      <c r="AA6296" s="1062" t="s">
        <v>24963</v>
      </c>
    </row>
    <row r="6297" spans="1:27" ht="78.75">
      <c r="A6297" s="475" t="s">
        <v>32018</v>
      </c>
      <c r="B6297" s="311" t="s">
        <v>3030</v>
      </c>
      <c r="C6297" s="45" t="s">
        <v>24920</v>
      </c>
      <c r="D6297" s="118" t="s">
        <v>261</v>
      </c>
      <c r="E6297" s="1061" t="s">
        <v>24966</v>
      </c>
      <c r="F6297" s="274">
        <v>42461</v>
      </c>
      <c r="G6297" s="274">
        <v>42472</v>
      </c>
      <c r="H6297" s="267" t="s">
        <v>24967</v>
      </c>
      <c r="I6297" s="476" t="s">
        <v>7679</v>
      </c>
      <c r="J6297" s="409">
        <v>4</v>
      </c>
      <c r="K6297" s="409">
        <v>4</v>
      </c>
      <c r="L6297" s="118">
        <v>0</v>
      </c>
      <c r="M6297" s="117">
        <v>384739.94</v>
      </c>
      <c r="N6297" s="117">
        <v>201207</v>
      </c>
      <c r="O6297" s="117">
        <v>183532.94</v>
      </c>
      <c r="P6297" s="117">
        <v>47.7</v>
      </c>
      <c r="Q6297" s="285" t="s">
        <v>24968</v>
      </c>
      <c r="R6297" s="1062" t="s">
        <v>24656</v>
      </c>
      <c r="S6297" s="267" t="s">
        <v>24969</v>
      </c>
      <c r="T6297" s="1030">
        <v>42487</v>
      </c>
      <c r="U6297" s="1030"/>
      <c r="V6297" s="285" t="s">
        <v>1421</v>
      </c>
      <c r="W6297" s="400">
        <v>42502</v>
      </c>
      <c r="X6297" s="285" t="s">
        <v>24970</v>
      </c>
      <c r="Y6297" s="309">
        <v>201207</v>
      </c>
      <c r="Z6297" s="285" t="s">
        <v>24968</v>
      </c>
      <c r="AA6297" s="1062" t="s">
        <v>24656</v>
      </c>
    </row>
    <row r="6298" spans="1:27" ht="67.5">
      <c r="A6298" s="475" t="s">
        <v>32019</v>
      </c>
      <c r="B6298" s="311" t="s">
        <v>3030</v>
      </c>
      <c r="C6298" s="45" t="s">
        <v>24920</v>
      </c>
      <c r="D6298" s="45" t="s">
        <v>269</v>
      </c>
      <c r="E6298" s="45" t="s">
        <v>24921</v>
      </c>
      <c r="F6298" s="45" t="s">
        <v>2564</v>
      </c>
      <c r="G6298" s="45" t="s">
        <v>3011</v>
      </c>
      <c r="H6298" s="45" t="s">
        <v>24971</v>
      </c>
      <c r="I6298" s="45" t="s">
        <v>24972</v>
      </c>
      <c r="J6298" s="45" t="s">
        <v>10</v>
      </c>
      <c r="K6298" s="118">
        <v>1</v>
      </c>
      <c r="L6298" s="118"/>
      <c r="M6298" s="117">
        <v>59997.21</v>
      </c>
      <c r="N6298" s="117">
        <v>59997.21</v>
      </c>
      <c r="O6298" s="117"/>
      <c r="P6298" s="461"/>
      <c r="Q6298" s="117" t="s">
        <v>563</v>
      </c>
      <c r="R6298" s="118">
        <v>4217166136</v>
      </c>
      <c r="S6298" s="292" t="s">
        <v>24923</v>
      </c>
      <c r="T6298" s="117"/>
      <c r="U6298" s="117"/>
      <c r="V6298" s="45" t="s">
        <v>6126</v>
      </c>
      <c r="W6298" s="45" t="s">
        <v>3011</v>
      </c>
      <c r="X6298" s="45">
        <v>2074</v>
      </c>
      <c r="Y6298" s="117">
        <v>59997.21</v>
      </c>
      <c r="Z6298" s="117" t="s">
        <v>563</v>
      </c>
      <c r="AA6298" s="118">
        <v>4217166136</v>
      </c>
    </row>
    <row r="6299" spans="1:27" ht="101.25">
      <c r="A6299" s="475" t="s">
        <v>32020</v>
      </c>
      <c r="B6299" s="311" t="s">
        <v>3030</v>
      </c>
      <c r="C6299" s="45" t="s">
        <v>24920</v>
      </c>
      <c r="D6299" s="118" t="s">
        <v>261</v>
      </c>
      <c r="E6299" s="45" t="s">
        <v>24973</v>
      </c>
      <c r="F6299" s="45" t="s">
        <v>1785</v>
      </c>
      <c r="G6299" s="45" t="s">
        <v>2506</v>
      </c>
      <c r="H6299" s="45" t="s">
        <v>24974</v>
      </c>
      <c r="I6299" s="45" t="s">
        <v>24975</v>
      </c>
      <c r="J6299" s="45" t="s">
        <v>129</v>
      </c>
      <c r="K6299" s="118">
        <v>4</v>
      </c>
      <c r="L6299" s="118">
        <v>3</v>
      </c>
      <c r="M6299" s="117" t="s">
        <v>24976</v>
      </c>
      <c r="N6299" s="118" t="s">
        <v>24977</v>
      </c>
      <c r="O6299" s="117">
        <v>63910</v>
      </c>
      <c r="P6299" s="461">
        <v>0.65200000000000002</v>
      </c>
      <c r="Q6299" s="117" t="s">
        <v>24978</v>
      </c>
      <c r="R6299" s="45">
        <v>6658449710</v>
      </c>
      <c r="S6299" s="117" t="s">
        <v>24979</v>
      </c>
      <c r="T6299" s="45" t="s">
        <v>2564</v>
      </c>
      <c r="U6299" s="45"/>
      <c r="V6299" s="45" t="s">
        <v>1443</v>
      </c>
      <c r="W6299" s="45" t="s">
        <v>1443</v>
      </c>
      <c r="X6299" s="117" t="s">
        <v>24980</v>
      </c>
      <c r="Y6299" s="118" t="s">
        <v>24977</v>
      </c>
      <c r="Z6299" s="117" t="s">
        <v>24978</v>
      </c>
      <c r="AA6299" s="45">
        <v>6658449710</v>
      </c>
    </row>
    <row r="6300" spans="1:27" ht="112.5">
      <c r="A6300" s="475" t="s">
        <v>32021</v>
      </c>
      <c r="B6300" s="311" t="s">
        <v>3030</v>
      </c>
      <c r="C6300" s="45" t="s">
        <v>24920</v>
      </c>
      <c r="D6300" s="118" t="s">
        <v>261</v>
      </c>
      <c r="E6300" s="45" t="s">
        <v>24981</v>
      </c>
      <c r="F6300" s="45" t="s">
        <v>869</v>
      </c>
      <c r="G6300" s="45" t="s">
        <v>1129</v>
      </c>
      <c r="H6300" s="45" t="s">
        <v>24982</v>
      </c>
      <c r="I6300" s="45" t="s">
        <v>14570</v>
      </c>
      <c r="J6300" s="45" t="s">
        <v>129</v>
      </c>
      <c r="K6300" s="118">
        <v>7</v>
      </c>
      <c r="L6300" s="118">
        <v>0</v>
      </c>
      <c r="M6300" s="117" t="s">
        <v>24983</v>
      </c>
      <c r="N6300" s="292" t="s">
        <v>24984</v>
      </c>
      <c r="O6300" s="117">
        <v>132619.79999999999</v>
      </c>
      <c r="P6300" s="461">
        <v>0.21299999999999999</v>
      </c>
      <c r="Q6300" s="117" t="s">
        <v>19048</v>
      </c>
      <c r="R6300" s="45">
        <v>4217079613</v>
      </c>
      <c r="S6300" s="117" t="s">
        <v>24985</v>
      </c>
      <c r="T6300" s="45" t="s">
        <v>651</v>
      </c>
      <c r="U6300" s="45"/>
      <c r="V6300" s="45" t="s">
        <v>3015</v>
      </c>
      <c r="W6300" s="45" t="s">
        <v>718</v>
      </c>
      <c r="X6300" s="117" t="s">
        <v>24986</v>
      </c>
      <c r="Y6300" s="292" t="s">
        <v>24984</v>
      </c>
      <c r="Z6300" s="117" t="s">
        <v>19048</v>
      </c>
      <c r="AA6300" s="45">
        <v>4217079613</v>
      </c>
    </row>
    <row r="6301" spans="1:27" ht="90">
      <c r="A6301" s="475" t="s">
        <v>32022</v>
      </c>
      <c r="B6301" s="311" t="s">
        <v>3030</v>
      </c>
      <c r="C6301" s="45" t="s">
        <v>24920</v>
      </c>
      <c r="D6301" s="45" t="s">
        <v>268</v>
      </c>
      <c r="E6301" s="45" t="s">
        <v>6084</v>
      </c>
      <c r="F6301" s="45" t="s">
        <v>10473</v>
      </c>
      <c r="G6301" s="45"/>
      <c r="H6301" s="45" t="s">
        <v>24987</v>
      </c>
      <c r="I6301" s="45" t="s">
        <v>564</v>
      </c>
      <c r="J6301" s="45" t="s">
        <v>10</v>
      </c>
      <c r="K6301" s="45" t="s">
        <v>10</v>
      </c>
      <c r="L6301" s="45"/>
      <c r="M6301" s="276">
        <v>141193.5</v>
      </c>
      <c r="N6301" s="276">
        <v>141193.5</v>
      </c>
      <c r="O6301" s="45"/>
      <c r="P6301" s="1063"/>
      <c r="Q6301" s="45" t="s">
        <v>2996</v>
      </c>
      <c r="R6301" s="276">
        <v>4205109214</v>
      </c>
      <c r="S6301" s="117" t="s">
        <v>24945</v>
      </c>
      <c r="T6301" s="45"/>
      <c r="U6301" s="45"/>
      <c r="V6301" s="45" t="s">
        <v>3505</v>
      </c>
      <c r="W6301" s="45" t="s">
        <v>3505</v>
      </c>
      <c r="X6301" s="45" t="s">
        <v>24988</v>
      </c>
      <c r="Y6301" s="276">
        <v>141193.5</v>
      </c>
      <c r="Z6301" s="45" t="s">
        <v>2996</v>
      </c>
      <c r="AA6301" s="276">
        <v>4205109214</v>
      </c>
    </row>
    <row r="6302" spans="1:27" ht="45">
      <c r="A6302" s="475" t="s">
        <v>32023</v>
      </c>
      <c r="B6302" s="311" t="s">
        <v>3030</v>
      </c>
      <c r="C6302" s="45" t="s">
        <v>24920</v>
      </c>
      <c r="D6302" s="118" t="s">
        <v>272</v>
      </c>
      <c r="E6302" s="1061" t="s">
        <v>15375</v>
      </c>
      <c r="F6302" s="45" t="s">
        <v>10473</v>
      </c>
      <c r="G6302" s="45" t="s">
        <v>3387</v>
      </c>
      <c r="H6302" s="45" t="s">
        <v>24989</v>
      </c>
      <c r="I6302" s="45" t="s">
        <v>19196</v>
      </c>
      <c r="J6302" s="45" t="s">
        <v>10</v>
      </c>
      <c r="K6302" s="45" t="s">
        <v>10</v>
      </c>
      <c r="L6302" s="45" t="s">
        <v>3029</v>
      </c>
      <c r="M6302" s="276">
        <v>1194224.45</v>
      </c>
      <c r="N6302" s="45" t="s">
        <v>24990</v>
      </c>
      <c r="O6302" s="276">
        <v>29855.5</v>
      </c>
      <c r="P6302" s="1063" t="s">
        <v>11</v>
      </c>
      <c r="Q6302" s="45" t="s">
        <v>24991</v>
      </c>
      <c r="R6302" s="45" t="s">
        <v>24992</v>
      </c>
      <c r="S6302" s="45" t="s">
        <v>24993</v>
      </c>
      <c r="T6302" s="45" t="s">
        <v>3333</v>
      </c>
      <c r="U6302" s="45"/>
      <c r="V6302" s="45" t="s">
        <v>10512</v>
      </c>
      <c r="W6302" s="45" t="s">
        <v>10512</v>
      </c>
      <c r="X6302" s="45" t="s">
        <v>24994</v>
      </c>
      <c r="Y6302" s="276">
        <v>1164368.95</v>
      </c>
      <c r="Z6302" s="45" t="s">
        <v>24991</v>
      </c>
      <c r="AA6302" s="45" t="s">
        <v>24992</v>
      </c>
    </row>
    <row r="6303" spans="1:27" ht="67.5">
      <c r="A6303" s="475" t="s">
        <v>32024</v>
      </c>
      <c r="B6303" s="311" t="s">
        <v>3030</v>
      </c>
      <c r="C6303" s="45" t="s">
        <v>24920</v>
      </c>
      <c r="D6303" s="45" t="s">
        <v>261</v>
      </c>
      <c r="E6303" s="1064" t="s">
        <v>15375</v>
      </c>
      <c r="F6303" s="45" t="s">
        <v>1318</v>
      </c>
      <c r="G6303" s="45" t="s">
        <v>3378</v>
      </c>
      <c r="H6303" s="45" t="s">
        <v>24995</v>
      </c>
      <c r="I6303" s="45" t="s">
        <v>24996</v>
      </c>
      <c r="J6303" s="45" t="s">
        <v>16</v>
      </c>
      <c r="K6303" s="45" t="s">
        <v>11</v>
      </c>
      <c r="L6303" s="45" t="s">
        <v>3029</v>
      </c>
      <c r="M6303" s="276">
        <v>418140</v>
      </c>
      <c r="N6303" s="45" t="s">
        <v>24997</v>
      </c>
      <c r="O6303" s="45" t="s">
        <v>24998</v>
      </c>
      <c r="P6303" s="1063" t="s">
        <v>10</v>
      </c>
      <c r="Q6303" s="45" t="s">
        <v>24999</v>
      </c>
      <c r="R6303" s="45" t="s">
        <v>24342</v>
      </c>
      <c r="S6303" s="45" t="s">
        <v>25000</v>
      </c>
      <c r="T6303" s="45" t="s">
        <v>3503</v>
      </c>
      <c r="U6303" s="45"/>
      <c r="V6303" s="45" t="s">
        <v>3333</v>
      </c>
      <c r="W6303" s="45" t="s">
        <v>3333</v>
      </c>
      <c r="X6303" s="45" t="s">
        <v>25001</v>
      </c>
      <c r="Y6303" s="45" t="s">
        <v>24997</v>
      </c>
      <c r="Z6303" s="45" t="s">
        <v>24999</v>
      </c>
      <c r="AA6303" s="45" t="s">
        <v>24342</v>
      </c>
    </row>
    <row r="6304" spans="1:27" ht="56.25">
      <c r="A6304" s="475" t="s">
        <v>32025</v>
      </c>
      <c r="B6304" s="311" t="s">
        <v>3030</v>
      </c>
      <c r="C6304" s="45" t="s">
        <v>24920</v>
      </c>
      <c r="D6304" s="45" t="s">
        <v>261</v>
      </c>
      <c r="E6304" s="1064" t="s">
        <v>15375</v>
      </c>
      <c r="F6304" s="45" t="s">
        <v>3366</v>
      </c>
      <c r="G6304" s="45" t="s">
        <v>3343</v>
      </c>
      <c r="H6304" s="45" t="s">
        <v>25002</v>
      </c>
      <c r="I6304" s="45" t="s">
        <v>19196</v>
      </c>
      <c r="J6304" s="45" t="s">
        <v>11</v>
      </c>
      <c r="K6304" s="45" t="s">
        <v>11</v>
      </c>
      <c r="L6304" s="45" t="s">
        <v>3029</v>
      </c>
      <c r="M6304" s="276">
        <v>2201691.2799999998</v>
      </c>
      <c r="N6304" s="276">
        <v>2070631.99</v>
      </c>
      <c r="O6304" s="45" t="s">
        <v>25003</v>
      </c>
      <c r="P6304" s="1063" t="s">
        <v>128</v>
      </c>
      <c r="Q6304" s="45" t="s">
        <v>25004</v>
      </c>
      <c r="R6304" s="45" t="s">
        <v>25005</v>
      </c>
      <c r="S6304" s="45" t="s">
        <v>25006</v>
      </c>
      <c r="T6304" s="45" t="s">
        <v>3705</v>
      </c>
      <c r="U6304" s="45"/>
      <c r="V6304" s="45" t="s">
        <v>3411</v>
      </c>
      <c r="W6304" s="45" t="s">
        <v>3411</v>
      </c>
      <c r="X6304" s="45" t="s">
        <v>25007</v>
      </c>
      <c r="Y6304" s="276">
        <v>2070631.99</v>
      </c>
      <c r="Z6304" s="45" t="s">
        <v>25004</v>
      </c>
      <c r="AA6304" s="45" t="s">
        <v>25005</v>
      </c>
    </row>
    <row r="6305" spans="1:27" ht="78.75">
      <c r="A6305" s="475" t="s">
        <v>32026</v>
      </c>
      <c r="B6305" s="311" t="s">
        <v>3030</v>
      </c>
      <c r="C6305" s="45" t="s">
        <v>24920</v>
      </c>
      <c r="D6305" s="45" t="s">
        <v>261</v>
      </c>
      <c r="E6305" s="45" t="s">
        <v>25008</v>
      </c>
      <c r="F6305" s="45" t="s">
        <v>4126</v>
      </c>
      <c r="G6305" s="45" t="s">
        <v>3939</v>
      </c>
      <c r="H6305" s="45" t="s">
        <v>25009</v>
      </c>
      <c r="I6305" s="45" t="s">
        <v>25010</v>
      </c>
      <c r="J6305" s="45" t="s">
        <v>16</v>
      </c>
      <c r="K6305" s="45" t="s">
        <v>15</v>
      </c>
      <c r="L6305" s="45" t="s">
        <v>10</v>
      </c>
      <c r="M6305" s="276">
        <v>347981.85</v>
      </c>
      <c r="N6305" s="276">
        <v>261000</v>
      </c>
      <c r="O6305" s="45" t="s">
        <v>25011</v>
      </c>
      <c r="P6305" s="1063" t="s">
        <v>359</v>
      </c>
      <c r="Q6305" s="45" t="s">
        <v>25012</v>
      </c>
      <c r="R6305" s="310" t="s">
        <v>25013</v>
      </c>
      <c r="S6305" s="45" t="s">
        <v>25014</v>
      </c>
      <c r="T6305" s="45" t="s">
        <v>3392</v>
      </c>
      <c r="U6305" s="45"/>
      <c r="V6305" s="45" t="s">
        <v>4161</v>
      </c>
      <c r="W6305" s="45" t="s">
        <v>3459</v>
      </c>
      <c r="X6305" s="45" t="s">
        <v>25015</v>
      </c>
      <c r="Y6305" s="276">
        <v>261000</v>
      </c>
      <c r="Z6305" s="45" t="s">
        <v>25012</v>
      </c>
      <c r="AA6305" s="45" t="s">
        <v>25013</v>
      </c>
    </row>
    <row r="6306" spans="1:27" ht="90">
      <c r="A6306" s="475" t="s">
        <v>32027</v>
      </c>
      <c r="B6306" s="311" t="s">
        <v>3030</v>
      </c>
      <c r="C6306" s="45" t="s">
        <v>24920</v>
      </c>
      <c r="D6306" s="45" t="s">
        <v>16938</v>
      </c>
      <c r="E6306" s="45" t="s">
        <v>21778</v>
      </c>
      <c r="F6306" s="45" t="s">
        <v>3372</v>
      </c>
      <c r="G6306" s="45" t="s">
        <v>3391</v>
      </c>
      <c r="H6306" s="45" t="s">
        <v>25016</v>
      </c>
      <c r="I6306" s="45" t="s">
        <v>20131</v>
      </c>
      <c r="J6306" s="45" t="s">
        <v>15</v>
      </c>
      <c r="K6306" s="45" t="s">
        <v>10</v>
      </c>
      <c r="L6306" s="45" t="s">
        <v>11</v>
      </c>
      <c r="M6306" s="45" t="s">
        <v>25017</v>
      </c>
      <c r="N6306" s="45" t="s">
        <v>25018</v>
      </c>
      <c r="O6306" s="45" t="s">
        <v>25019</v>
      </c>
      <c r="P6306" s="1063" t="s">
        <v>15</v>
      </c>
      <c r="Q6306" s="45" t="s">
        <v>25020</v>
      </c>
      <c r="R6306" s="45" t="s">
        <v>16943</v>
      </c>
      <c r="S6306" s="45" t="s">
        <v>25021</v>
      </c>
      <c r="T6306" s="45" t="s">
        <v>3338</v>
      </c>
      <c r="U6306" s="45" t="s">
        <v>3407</v>
      </c>
      <c r="V6306" s="45" t="s">
        <v>3444</v>
      </c>
      <c r="W6306" s="45" t="s">
        <v>3444</v>
      </c>
      <c r="X6306" s="45" t="s">
        <v>25022</v>
      </c>
      <c r="Y6306" s="276">
        <v>5276799.96</v>
      </c>
      <c r="Z6306" s="45" t="s">
        <v>25020</v>
      </c>
      <c r="AA6306" s="45" t="s">
        <v>16943</v>
      </c>
    </row>
    <row r="6307" spans="1:27" ht="78.75">
      <c r="A6307" s="475" t="s">
        <v>32028</v>
      </c>
      <c r="B6307" s="311" t="s">
        <v>3030</v>
      </c>
      <c r="C6307" s="45" t="s">
        <v>24920</v>
      </c>
      <c r="D6307" s="45" t="s">
        <v>589</v>
      </c>
      <c r="E6307" s="45" t="s">
        <v>16950</v>
      </c>
      <c r="F6307" s="45" t="s">
        <v>3391</v>
      </c>
      <c r="G6307" s="45" t="s">
        <v>3344</v>
      </c>
      <c r="H6307" s="45" t="s">
        <v>25023</v>
      </c>
      <c r="I6307" s="45" t="s">
        <v>8672</v>
      </c>
      <c r="J6307" s="45" t="s">
        <v>34</v>
      </c>
      <c r="K6307" s="45" t="s">
        <v>34</v>
      </c>
      <c r="L6307" s="45" t="s">
        <v>3029</v>
      </c>
      <c r="M6307" s="276">
        <v>62304</v>
      </c>
      <c r="N6307" s="276">
        <v>58877.279999999999</v>
      </c>
      <c r="O6307" s="45" t="s">
        <v>25024</v>
      </c>
      <c r="P6307" s="1063" t="s">
        <v>25025</v>
      </c>
      <c r="Q6307" s="45" t="s">
        <v>25026</v>
      </c>
      <c r="R6307" s="45" t="s">
        <v>1348</v>
      </c>
      <c r="S6307" s="45" t="s">
        <v>25027</v>
      </c>
      <c r="T6307" s="45" t="s">
        <v>3348</v>
      </c>
      <c r="U6307" s="45"/>
      <c r="V6307" s="45" t="s">
        <v>3444</v>
      </c>
      <c r="W6307" s="45" t="s">
        <v>3444</v>
      </c>
      <c r="X6307" s="45" t="s">
        <v>25028</v>
      </c>
      <c r="Y6307" s="276">
        <v>58877.279999999999</v>
      </c>
      <c r="Z6307" s="45" t="s">
        <v>25026</v>
      </c>
      <c r="AA6307" s="45" t="s">
        <v>1348</v>
      </c>
    </row>
    <row r="6308" spans="1:27" ht="157.5">
      <c r="A6308" s="475" t="s">
        <v>32029</v>
      </c>
      <c r="B6308" s="311" t="s">
        <v>3031</v>
      </c>
      <c r="C6308" s="45" t="s">
        <v>2904</v>
      </c>
      <c r="D6308" s="45" t="s">
        <v>269</v>
      </c>
      <c r="E6308" s="45" t="s">
        <v>6479</v>
      </c>
      <c r="F6308" s="45" t="s">
        <v>710</v>
      </c>
      <c r="G6308" s="45" t="s">
        <v>1473</v>
      </c>
      <c r="H6308" s="45" t="s">
        <v>25029</v>
      </c>
      <c r="I6308" s="45" t="s">
        <v>483</v>
      </c>
      <c r="J6308" s="276">
        <v>1</v>
      </c>
      <c r="K6308" s="118">
        <v>1</v>
      </c>
      <c r="L6308" s="118"/>
      <c r="M6308" s="117">
        <v>360077.68</v>
      </c>
      <c r="N6308" s="276">
        <v>360077.68</v>
      </c>
      <c r="O6308" s="117">
        <f t="shared" ref="O6308:O6327" si="239">M6308-N6308</f>
        <v>0</v>
      </c>
      <c r="P6308" s="461">
        <f t="shared" ref="P6308:P6327" si="240">O6308/M6308</f>
        <v>0</v>
      </c>
      <c r="Q6308" s="117" t="s">
        <v>25030</v>
      </c>
      <c r="R6308" s="45" t="s">
        <v>837</v>
      </c>
      <c r="S6308" s="117" t="s">
        <v>25031</v>
      </c>
      <c r="T6308" s="45"/>
      <c r="U6308" s="117"/>
      <c r="V6308" s="45" t="s">
        <v>539</v>
      </c>
      <c r="W6308" s="45" t="s">
        <v>539</v>
      </c>
      <c r="X6308" s="45" t="s">
        <v>25032</v>
      </c>
      <c r="Y6308" s="117">
        <v>360077.68</v>
      </c>
      <c r="Z6308" s="117" t="s">
        <v>25030</v>
      </c>
      <c r="AA6308" s="45" t="s">
        <v>837</v>
      </c>
    </row>
    <row r="6309" spans="1:27" ht="90">
      <c r="A6309" s="475" t="s">
        <v>32030</v>
      </c>
      <c r="B6309" s="311" t="s">
        <v>3031</v>
      </c>
      <c r="C6309" s="45" t="s">
        <v>2904</v>
      </c>
      <c r="D6309" s="45" t="s">
        <v>265</v>
      </c>
      <c r="E6309" s="45" t="s">
        <v>21161</v>
      </c>
      <c r="F6309" s="45" t="s">
        <v>710</v>
      </c>
      <c r="G6309" s="45" t="s">
        <v>1473</v>
      </c>
      <c r="H6309" s="45" t="s">
        <v>25033</v>
      </c>
      <c r="I6309" s="45" t="s">
        <v>405</v>
      </c>
      <c r="J6309" s="276">
        <v>1</v>
      </c>
      <c r="K6309" s="118">
        <v>1</v>
      </c>
      <c r="L6309" s="118"/>
      <c r="M6309" s="117">
        <v>129618.8</v>
      </c>
      <c r="N6309" s="276">
        <v>129618.8</v>
      </c>
      <c r="O6309" s="117">
        <f t="shared" si="239"/>
        <v>0</v>
      </c>
      <c r="P6309" s="461">
        <f t="shared" si="240"/>
        <v>0</v>
      </c>
      <c r="Q6309" s="117" t="s">
        <v>2996</v>
      </c>
      <c r="R6309" s="45" t="s">
        <v>834</v>
      </c>
      <c r="S6309" s="117" t="s">
        <v>17960</v>
      </c>
      <c r="T6309" s="45"/>
      <c r="U6309" s="117"/>
      <c r="V6309" s="45" t="s">
        <v>539</v>
      </c>
      <c r="W6309" s="45" t="s">
        <v>539</v>
      </c>
      <c r="X6309" s="45" t="s">
        <v>25034</v>
      </c>
      <c r="Y6309" s="117">
        <v>129618.8</v>
      </c>
      <c r="Z6309" s="117" t="s">
        <v>2996</v>
      </c>
      <c r="AA6309" s="45" t="s">
        <v>834</v>
      </c>
    </row>
    <row r="6310" spans="1:27" ht="90">
      <c r="A6310" s="475" t="s">
        <v>32031</v>
      </c>
      <c r="B6310" s="311" t="s">
        <v>3031</v>
      </c>
      <c r="C6310" s="45" t="s">
        <v>2904</v>
      </c>
      <c r="D6310" s="45" t="s">
        <v>269</v>
      </c>
      <c r="E6310" s="45" t="s">
        <v>25035</v>
      </c>
      <c r="F6310" s="45" t="s">
        <v>710</v>
      </c>
      <c r="G6310" s="45" t="s">
        <v>1473</v>
      </c>
      <c r="H6310" s="45" t="s">
        <v>25036</v>
      </c>
      <c r="I6310" s="45" t="s">
        <v>2493</v>
      </c>
      <c r="J6310" s="276">
        <v>1</v>
      </c>
      <c r="K6310" s="118">
        <v>1</v>
      </c>
      <c r="L6310" s="118"/>
      <c r="M6310" s="117">
        <v>45165.64</v>
      </c>
      <c r="N6310" s="276">
        <v>45165.64</v>
      </c>
      <c r="O6310" s="117">
        <f t="shared" si="239"/>
        <v>0</v>
      </c>
      <c r="P6310" s="461">
        <f t="shared" si="240"/>
        <v>0</v>
      </c>
      <c r="Q6310" s="117" t="s">
        <v>25037</v>
      </c>
      <c r="R6310" s="45" t="s">
        <v>1354</v>
      </c>
      <c r="S6310" s="117" t="s">
        <v>25038</v>
      </c>
      <c r="T6310" s="45"/>
      <c r="U6310" s="117"/>
      <c r="V6310" s="45" t="s">
        <v>539</v>
      </c>
      <c r="W6310" s="45" t="s">
        <v>539</v>
      </c>
      <c r="X6310" s="45" t="s">
        <v>25039</v>
      </c>
      <c r="Y6310" s="117">
        <v>45165.64</v>
      </c>
      <c r="Z6310" s="117" t="s">
        <v>25037</v>
      </c>
      <c r="AA6310" s="45" t="s">
        <v>1354</v>
      </c>
    </row>
    <row r="6311" spans="1:27" ht="78.75">
      <c r="A6311" s="475" t="s">
        <v>32032</v>
      </c>
      <c r="B6311" s="311" t="s">
        <v>3031</v>
      </c>
      <c r="C6311" s="45" t="s">
        <v>2904</v>
      </c>
      <c r="D6311" s="45" t="s">
        <v>261</v>
      </c>
      <c r="E6311" s="45" t="s">
        <v>25040</v>
      </c>
      <c r="F6311" s="45" t="s">
        <v>710</v>
      </c>
      <c r="G6311" s="45" t="s">
        <v>25041</v>
      </c>
      <c r="H6311" s="45" t="s">
        <v>25042</v>
      </c>
      <c r="I6311" s="45" t="s">
        <v>8587</v>
      </c>
      <c r="J6311" s="45" t="s">
        <v>128</v>
      </c>
      <c r="K6311" s="118">
        <v>5</v>
      </c>
      <c r="L6311" s="118">
        <v>1</v>
      </c>
      <c r="M6311" s="117">
        <v>552527.78</v>
      </c>
      <c r="N6311" s="276">
        <v>436496.7</v>
      </c>
      <c r="O6311" s="117">
        <f t="shared" si="239"/>
        <v>116031.08000000002</v>
      </c>
      <c r="P6311" s="461">
        <f t="shared" si="240"/>
        <v>0.21000044558845532</v>
      </c>
      <c r="Q6311" s="117" t="s">
        <v>19048</v>
      </c>
      <c r="R6311" s="45">
        <v>4217079613</v>
      </c>
      <c r="S6311" s="117" t="s">
        <v>25043</v>
      </c>
      <c r="T6311" s="45" t="s">
        <v>10875</v>
      </c>
      <c r="U6311" s="117"/>
      <c r="V6311" s="45" t="s">
        <v>1015</v>
      </c>
      <c r="W6311" s="45" t="s">
        <v>1015</v>
      </c>
      <c r="X6311" s="45" t="s">
        <v>25044</v>
      </c>
      <c r="Y6311" s="117">
        <v>436496.7</v>
      </c>
      <c r="Z6311" s="117" t="s">
        <v>19048</v>
      </c>
      <c r="AA6311" s="45" t="s">
        <v>15091</v>
      </c>
    </row>
    <row r="6312" spans="1:27" ht="78.75">
      <c r="A6312" s="475" t="s">
        <v>32033</v>
      </c>
      <c r="B6312" s="311" t="s">
        <v>3031</v>
      </c>
      <c r="C6312" s="45" t="s">
        <v>2904</v>
      </c>
      <c r="D6312" s="45" t="s">
        <v>261</v>
      </c>
      <c r="E6312" s="45" t="s">
        <v>14364</v>
      </c>
      <c r="F6312" s="45" t="s">
        <v>710</v>
      </c>
      <c r="G6312" s="45" t="s">
        <v>17365</v>
      </c>
      <c r="H6312" s="45" t="s">
        <v>25045</v>
      </c>
      <c r="I6312" s="45" t="s">
        <v>25046</v>
      </c>
      <c r="J6312" s="45" t="s">
        <v>11</v>
      </c>
      <c r="K6312" s="118">
        <v>2</v>
      </c>
      <c r="L6312" s="118"/>
      <c r="M6312" s="117">
        <v>63094.44</v>
      </c>
      <c r="N6312" s="276">
        <v>53314.87</v>
      </c>
      <c r="O6312" s="117">
        <f t="shared" si="239"/>
        <v>9779.57</v>
      </c>
      <c r="P6312" s="461">
        <f t="shared" si="240"/>
        <v>0.15499891908066701</v>
      </c>
      <c r="Q6312" s="117" t="s">
        <v>25047</v>
      </c>
      <c r="R6312" s="45" t="s">
        <v>24835</v>
      </c>
      <c r="S6312" s="117" t="s">
        <v>25048</v>
      </c>
      <c r="T6312" s="45" t="s">
        <v>1043</v>
      </c>
      <c r="U6312" s="117"/>
      <c r="V6312" s="45" t="s">
        <v>845</v>
      </c>
      <c r="W6312" s="45" t="s">
        <v>845</v>
      </c>
      <c r="X6312" s="45" t="s">
        <v>25049</v>
      </c>
      <c r="Y6312" s="117">
        <v>53314.87</v>
      </c>
      <c r="Z6312" s="117" t="s">
        <v>25047</v>
      </c>
      <c r="AA6312" s="45" t="s">
        <v>24835</v>
      </c>
    </row>
    <row r="6313" spans="1:27" ht="56.25">
      <c r="A6313" s="475" t="s">
        <v>32034</v>
      </c>
      <c r="B6313" s="311" t="s">
        <v>3031</v>
      </c>
      <c r="C6313" s="45" t="s">
        <v>2904</v>
      </c>
      <c r="D6313" s="45" t="s">
        <v>261</v>
      </c>
      <c r="E6313" s="45" t="s">
        <v>25050</v>
      </c>
      <c r="F6313" s="45" t="s">
        <v>710</v>
      </c>
      <c r="G6313" s="45" t="s">
        <v>25051</v>
      </c>
      <c r="H6313" s="45" t="s">
        <v>25052</v>
      </c>
      <c r="I6313" s="45" t="s">
        <v>25046</v>
      </c>
      <c r="J6313" s="45" t="s">
        <v>15</v>
      </c>
      <c r="K6313" s="118">
        <v>3</v>
      </c>
      <c r="L6313" s="118"/>
      <c r="M6313" s="117">
        <v>606824.9</v>
      </c>
      <c r="N6313" s="276">
        <v>501869.46</v>
      </c>
      <c r="O6313" s="117">
        <f t="shared" si="239"/>
        <v>104955.44</v>
      </c>
      <c r="P6313" s="461">
        <f t="shared" si="240"/>
        <v>0.17295836080556351</v>
      </c>
      <c r="Q6313" s="117" t="s">
        <v>25053</v>
      </c>
      <c r="R6313" s="45" t="s">
        <v>25054</v>
      </c>
      <c r="S6313" s="117" t="s">
        <v>25055</v>
      </c>
      <c r="T6313" s="45" t="s">
        <v>1043</v>
      </c>
      <c r="U6313" s="117"/>
      <c r="V6313" s="45" t="s">
        <v>1015</v>
      </c>
      <c r="W6313" s="45" t="s">
        <v>1015</v>
      </c>
      <c r="X6313" s="45" t="s">
        <v>25056</v>
      </c>
      <c r="Y6313" s="117">
        <v>501869.46</v>
      </c>
      <c r="Z6313" s="117" t="s">
        <v>25053</v>
      </c>
      <c r="AA6313" s="45" t="s">
        <v>25054</v>
      </c>
    </row>
    <row r="6314" spans="1:27" ht="67.5">
      <c r="A6314" s="475" t="s">
        <v>32035</v>
      </c>
      <c r="B6314" s="311" t="s">
        <v>3031</v>
      </c>
      <c r="C6314" s="45" t="s">
        <v>2904</v>
      </c>
      <c r="D6314" s="45" t="s">
        <v>261</v>
      </c>
      <c r="E6314" s="45" t="s">
        <v>25057</v>
      </c>
      <c r="F6314" s="45" t="s">
        <v>710</v>
      </c>
      <c r="G6314" s="45" t="s">
        <v>25058</v>
      </c>
      <c r="H6314" s="45" t="s">
        <v>25059</v>
      </c>
      <c r="I6314" s="45" t="s">
        <v>14858</v>
      </c>
      <c r="J6314" s="45" t="s">
        <v>15</v>
      </c>
      <c r="K6314" s="118">
        <v>3</v>
      </c>
      <c r="L6314" s="118"/>
      <c r="M6314" s="117">
        <v>78086.55</v>
      </c>
      <c r="N6314" s="276">
        <v>55073.57</v>
      </c>
      <c r="O6314" s="117">
        <f t="shared" si="239"/>
        <v>23012.980000000003</v>
      </c>
      <c r="P6314" s="461">
        <f t="shared" si="240"/>
        <v>0.29471118905880722</v>
      </c>
      <c r="Q6314" s="117" t="s">
        <v>25060</v>
      </c>
      <c r="R6314" s="45" t="s">
        <v>15760</v>
      </c>
      <c r="S6314" s="117" t="s">
        <v>25061</v>
      </c>
      <c r="T6314" s="45" t="s">
        <v>1043</v>
      </c>
      <c r="U6314" s="117"/>
      <c r="V6314" s="45" t="s">
        <v>845</v>
      </c>
      <c r="W6314" s="45" t="s">
        <v>845</v>
      </c>
      <c r="X6314" s="45" t="s">
        <v>25062</v>
      </c>
      <c r="Y6314" s="117">
        <v>55073.57</v>
      </c>
      <c r="Z6314" s="117" t="s">
        <v>25060</v>
      </c>
      <c r="AA6314" s="45" t="s">
        <v>15760</v>
      </c>
    </row>
    <row r="6315" spans="1:27" ht="67.5">
      <c r="A6315" s="475" t="s">
        <v>32036</v>
      </c>
      <c r="B6315" s="311" t="s">
        <v>3031</v>
      </c>
      <c r="C6315" s="45" t="s">
        <v>2904</v>
      </c>
      <c r="D6315" s="45" t="s">
        <v>261</v>
      </c>
      <c r="E6315" s="45" t="s">
        <v>25063</v>
      </c>
      <c r="F6315" s="45" t="s">
        <v>710</v>
      </c>
      <c r="G6315" s="45" t="s">
        <v>17365</v>
      </c>
      <c r="H6315" s="45" t="s">
        <v>25064</v>
      </c>
      <c r="I6315" s="45" t="s">
        <v>13863</v>
      </c>
      <c r="J6315" s="45" t="s">
        <v>15</v>
      </c>
      <c r="K6315" s="118">
        <v>3</v>
      </c>
      <c r="L6315" s="118"/>
      <c r="M6315" s="117">
        <v>316163.5</v>
      </c>
      <c r="N6315" s="1065">
        <v>219475</v>
      </c>
      <c r="O6315" s="117">
        <f t="shared" si="239"/>
        <v>96688.5</v>
      </c>
      <c r="P6315" s="461">
        <f t="shared" si="240"/>
        <v>0.3058180340235353</v>
      </c>
      <c r="Q6315" s="117" t="s">
        <v>14620</v>
      </c>
      <c r="R6315" s="45" t="s">
        <v>25065</v>
      </c>
      <c r="S6315" s="117" t="s">
        <v>21435</v>
      </c>
      <c r="T6315" s="45" t="s">
        <v>1015</v>
      </c>
      <c r="U6315" s="117"/>
      <c r="V6315" s="45" t="s">
        <v>18494</v>
      </c>
      <c r="W6315" s="45" t="s">
        <v>18494</v>
      </c>
      <c r="X6315" s="45" t="s">
        <v>25066</v>
      </c>
      <c r="Y6315" s="117">
        <v>219475</v>
      </c>
      <c r="Z6315" s="117" t="s">
        <v>14620</v>
      </c>
      <c r="AA6315" s="45" t="s">
        <v>25067</v>
      </c>
    </row>
    <row r="6316" spans="1:27" ht="78.75">
      <c r="A6316" s="475" t="s">
        <v>32037</v>
      </c>
      <c r="B6316" s="311" t="s">
        <v>3031</v>
      </c>
      <c r="C6316" s="45" t="s">
        <v>2904</v>
      </c>
      <c r="D6316" s="45" t="s">
        <v>261</v>
      </c>
      <c r="E6316" s="45" t="s">
        <v>23534</v>
      </c>
      <c r="F6316" s="45" t="s">
        <v>710</v>
      </c>
      <c r="G6316" s="45" t="s">
        <v>25068</v>
      </c>
      <c r="H6316" s="45" t="s">
        <v>25069</v>
      </c>
      <c r="I6316" s="45" t="s">
        <v>25070</v>
      </c>
      <c r="J6316" s="45" t="s">
        <v>34</v>
      </c>
      <c r="K6316" s="118">
        <v>4</v>
      </c>
      <c r="L6316" s="118">
        <v>1</v>
      </c>
      <c r="M6316" s="117">
        <v>76415.009999999995</v>
      </c>
      <c r="N6316" s="1066">
        <v>35087.68</v>
      </c>
      <c r="O6316" s="117">
        <f t="shared" si="239"/>
        <v>41327.329999999994</v>
      </c>
      <c r="P6316" s="461">
        <f t="shared" si="240"/>
        <v>0.54082738456750834</v>
      </c>
      <c r="Q6316" s="117" t="s">
        <v>25071</v>
      </c>
      <c r="R6316" s="45" t="s">
        <v>25072</v>
      </c>
      <c r="S6316" s="117" t="s">
        <v>25073</v>
      </c>
      <c r="T6316" s="45" t="s">
        <v>1015</v>
      </c>
      <c r="U6316" s="117"/>
      <c r="V6316" s="45" t="s">
        <v>18494</v>
      </c>
      <c r="W6316" s="45" t="s">
        <v>18494</v>
      </c>
      <c r="X6316" s="45" t="s">
        <v>25074</v>
      </c>
      <c r="Y6316" s="117">
        <v>35087.68</v>
      </c>
      <c r="Z6316" s="117" t="s">
        <v>25071</v>
      </c>
      <c r="AA6316" s="45" t="s">
        <v>25072</v>
      </c>
    </row>
    <row r="6317" spans="1:27" ht="78.75">
      <c r="A6317" s="475" t="s">
        <v>32038</v>
      </c>
      <c r="B6317" s="311" t="s">
        <v>3031</v>
      </c>
      <c r="C6317" s="45" t="s">
        <v>2904</v>
      </c>
      <c r="D6317" s="45" t="s">
        <v>261</v>
      </c>
      <c r="E6317" s="45" t="s">
        <v>25075</v>
      </c>
      <c r="F6317" s="45" t="s">
        <v>710</v>
      </c>
      <c r="G6317" s="45" t="s">
        <v>25068</v>
      </c>
      <c r="H6317" s="45" t="s">
        <v>25076</v>
      </c>
      <c r="I6317" s="45" t="s">
        <v>25046</v>
      </c>
      <c r="J6317" s="45" t="s">
        <v>11</v>
      </c>
      <c r="K6317" s="118">
        <v>2</v>
      </c>
      <c r="L6317" s="118"/>
      <c r="M6317" s="117">
        <v>246895.1</v>
      </c>
      <c r="N6317" s="276">
        <v>229632</v>
      </c>
      <c r="O6317" s="117">
        <f t="shared" si="239"/>
        <v>17263.100000000006</v>
      </c>
      <c r="P6317" s="461">
        <f t="shared" si="240"/>
        <v>6.9920788221394456E-2</v>
      </c>
      <c r="Q6317" s="117" t="s">
        <v>25077</v>
      </c>
      <c r="R6317" s="45" t="s">
        <v>25078</v>
      </c>
      <c r="S6317" s="117" t="s">
        <v>25079</v>
      </c>
      <c r="T6317" s="45" t="s">
        <v>1015</v>
      </c>
      <c r="U6317" s="117"/>
      <c r="V6317" s="45" t="s">
        <v>18494</v>
      </c>
      <c r="W6317" s="45" t="s">
        <v>18494</v>
      </c>
      <c r="X6317" s="45" t="s">
        <v>25080</v>
      </c>
      <c r="Y6317" s="117">
        <v>229632</v>
      </c>
      <c r="Z6317" s="117" t="s">
        <v>25077</v>
      </c>
      <c r="AA6317" s="45" t="s">
        <v>25078</v>
      </c>
    </row>
    <row r="6318" spans="1:27" ht="67.5">
      <c r="A6318" s="475" t="s">
        <v>32039</v>
      </c>
      <c r="B6318" s="311" t="s">
        <v>3031</v>
      </c>
      <c r="C6318" s="45" t="s">
        <v>2904</v>
      </c>
      <c r="D6318" s="45" t="s">
        <v>261</v>
      </c>
      <c r="E6318" s="45" t="s">
        <v>25081</v>
      </c>
      <c r="F6318" s="45" t="s">
        <v>710</v>
      </c>
      <c r="G6318" s="45" t="s">
        <v>25082</v>
      </c>
      <c r="H6318" s="45" t="s">
        <v>25083</v>
      </c>
      <c r="I6318" s="45" t="s">
        <v>25046</v>
      </c>
      <c r="J6318" s="45" t="s">
        <v>15</v>
      </c>
      <c r="K6318" s="118">
        <v>3</v>
      </c>
      <c r="L6318" s="118"/>
      <c r="M6318" s="117">
        <v>381387</v>
      </c>
      <c r="N6318" s="276">
        <v>255000</v>
      </c>
      <c r="O6318" s="117">
        <f t="shared" si="239"/>
        <v>126387</v>
      </c>
      <c r="P6318" s="461">
        <f t="shared" si="240"/>
        <v>0.33138780294032044</v>
      </c>
      <c r="Q6318" s="117" t="s">
        <v>25084</v>
      </c>
      <c r="R6318" s="45" t="s">
        <v>25085</v>
      </c>
      <c r="S6318" s="117" t="s">
        <v>25086</v>
      </c>
      <c r="T6318" s="45" t="s">
        <v>1508</v>
      </c>
      <c r="U6318" s="117"/>
      <c r="V6318" s="45" t="s">
        <v>1021</v>
      </c>
      <c r="W6318" s="45" t="s">
        <v>1021</v>
      </c>
      <c r="X6318" s="45" t="s">
        <v>25087</v>
      </c>
      <c r="Y6318" s="117">
        <v>255000</v>
      </c>
      <c r="Z6318" s="117" t="s">
        <v>25084</v>
      </c>
      <c r="AA6318" s="45" t="s">
        <v>25085</v>
      </c>
    </row>
    <row r="6319" spans="1:27" ht="67.5">
      <c r="A6319" s="475" t="s">
        <v>32040</v>
      </c>
      <c r="B6319" s="311" t="s">
        <v>3031</v>
      </c>
      <c r="C6319" s="45" t="s">
        <v>2904</v>
      </c>
      <c r="D6319" s="45" t="s">
        <v>261</v>
      </c>
      <c r="E6319" s="45" t="s">
        <v>25081</v>
      </c>
      <c r="F6319" s="45" t="s">
        <v>710</v>
      </c>
      <c r="G6319" s="45" t="s">
        <v>25082</v>
      </c>
      <c r="H6319" s="45" t="s">
        <v>25088</v>
      </c>
      <c r="I6319" s="45" t="s">
        <v>25046</v>
      </c>
      <c r="J6319" s="45" t="s">
        <v>16</v>
      </c>
      <c r="K6319" s="118">
        <v>4</v>
      </c>
      <c r="L6319" s="118"/>
      <c r="M6319" s="117">
        <v>329769.55</v>
      </c>
      <c r="N6319" s="276">
        <v>249132.05</v>
      </c>
      <c r="O6319" s="117">
        <f t="shared" si="239"/>
        <v>80637.5</v>
      </c>
      <c r="P6319" s="461">
        <f t="shared" si="240"/>
        <v>0.2445268218366432</v>
      </c>
      <c r="Q6319" s="117" t="s">
        <v>25089</v>
      </c>
      <c r="R6319" s="45" t="s">
        <v>25090</v>
      </c>
      <c r="S6319" s="117" t="s">
        <v>25091</v>
      </c>
      <c r="T6319" s="45" t="s">
        <v>1508</v>
      </c>
      <c r="U6319" s="117"/>
      <c r="V6319" s="45" t="s">
        <v>1021</v>
      </c>
      <c r="W6319" s="45" t="s">
        <v>1021</v>
      </c>
      <c r="X6319" s="45" t="s">
        <v>25092</v>
      </c>
      <c r="Y6319" s="117">
        <v>249132.05</v>
      </c>
      <c r="Z6319" s="117" t="s">
        <v>25089</v>
      </c>
      <c r="AA6319" s="45" t="s">
        <v>25093</v>
      </c>
    </row>
    <row r="6320" spans="1:27" ht="67.5">
      <c r="A6320" s="475" t="s">
        <v>32041</v>
      </c>
      <c r="B6320" s="311" t="s">
        <v>3031</v>
      </c>
      <c r="C6320" s="45" t="s">
        <v>2904</v>
      </c>
      <c r="D6320" s="45" t="s">
        <v>261</v>
      </c>
      <c r="E6320" s="45" t="s">
        <v>25094</v>
      </c>
      <c r="F6320" s="45" t="s">
        <v>710</v>
      </c>
      <c r="G6320" s="45" t="s">
        <v>25095</v>
      </c>
      <c r="H6320" s="45" t="s">
        <v>25096</v>
      </c>
      <c r="I6320" s="45" t="s">
        <v>25097</v>
      </c>
      <c r="J6320" s="45" t="s">
        <v>11</v>
      </c>
      <c r="K6320" s="118">
        <v>2</v>
      </c>
      <c r="L6320" s="118"/>
      <c r="M6320" s="117">
        <v>318845</v>
      </c>
      <c r="N6320" s="276">
        <v>317250</v>
      </c>
      <c r="O6320" s="117">
        <f t="shared" si="239"/>
        <v>1595</v>
      </c>
      <c r="P6320" s="461">
        <f t="shared" si="240"/>
        <v>5.0024306481205602E-3</v>
      </c>
      <c r="Q6320" s="117" t="s">
        <v>25098</v>
      </c>
      <c r="R6320" s="45" t="s">
        <v>25099</v>
      </c>
      <c r="S6320" s="117" t="s">
        <v>25100</v>
      </c>
      <c r="T6320" s="45" t="s">
        <v>1239</v>
      </c>
      <c r="U6320" s="117"/>
      <c r="V6320" s="45" t="s">
        <v>1038</v>
      </c>
      <c r="W6320" s="45" t="s">
        <v>1038</v>
      </c>
      <c r="X6320" s="45" t="s">
        <v>25101</v>
      </c>
      <c r="Y6320" s="117">
        <v>317250</v>
      </c>
      <c r="Z6320" s="117" t="s">
        <v>25098</v>
      </c>
      <c r="AA6320" s="45" t="s">
        <v>25099</v>
      </c>
    </row>
    <row r="6321" spans="1:27" ht="56.25">
      <c r="A6321" s="475" t="s">
        <v>32042</v>
      </c>
      <c r="B6321" s="311" t="s">
        <v>3031</v>
      </c>
      <c r="C6321" s="45" t="s">
        <v>2904</v>
      </c>
      <c r="D6321" s="45" t="s">
        <v>272</v>
      </c>
      <c r="E6321" s="45" t="s">
        <v>25050</v>
      </c>
      <c r="F6321" s="45" t="s">
        <v>710</v>
      </c>
      <c r="G6321" s="45" t="s">
        <v>1400</v>
      </c>
      <c r="H6321" s="45" t="s">
        <v>25102</v>
      </c>
      <c r="I6321" s="45" t="s">
        <v>19234</v>
      </c>
      <c r="J6321" s="45" t="s">
        <v>10</v>
      </c>
      <c r="K6321" s="118">
        <v>1</v>
      </c>
      <c r="L6321" s="118"/>
      <c r="M6321" s="117">
        <v>290033.34999999998</v>
      </c>
      <c r="N6321" s="276">
        <v>278750</v>
      </c>
      <c r="O6321" s="117">
        <f t="shared" si="239"/>
        <v>11283.349999999977</v>
      </c>
      <c r="P6321" s="461">
        <f t="shared" si="240"/>
        <v>3.8903629530879731E-2</v>
      </c>
      <c r="Q6321" s="117" t="s">
        <v>25053</v>
      </c>
      <c r="R6321" s="45" t="s">
        <v>25054</v>
      </c>
      <c r="S6321" s="117" t="s">
        <v>25055</v>
      </c>
      <c r="T6321" s="45" t="s">
        <v>695</v>
      </c>
      <c r="U6321" s="117"/>
      <c r="V6321" s="45" t="s">
        <v>18522</v>
      </c>
      <c r="W6321" s="45" t="s">
        <v>18522</v>
      </c>
      <c r="X6321" s="45" t="s">
        <v>25103</v>
      </c>
      <c r="Y6321" s="117">
        <v>278750</v>
      </c>
      <c r="Z6321" s="117" t="s">
        <v>25053</v>
      </c>
      <c r="AA6321" s="45" t="s">
        <v>25054</v>
      </c>
    </row>
    <row r="6322" spans="1:27" ht="56.25">
      <c r="A6322" s="475" t="s">
        <v>32043</v>
      </c>
      <c r="B6322" s="311" t="s">
        <v>3031</v>
      </c>
      <c r="C6322" s="45" t="s">
        <v>2904</v>
      </c>
      <c r="D6322" s="45" t="s">
        <v>261</v>
      </c>
      <c r="E6322" s="45" t="s">
        <v>25104</v>
      </c>
      <c r="F6322" s="45" t="s">
        <v>710</v>
      </c>
      <c r="G6322" s="45" t="s">
        <v>25105</v>
      </c>
      <c r="H6322" s="45" t="s">
        <v>25106</v>
      </c>
      <c r="I6322" s="45" t="s">
        <v>25107</v>
      </c>
      <c r="J6322" s="45" t="s">
        <v>16</v>
      </c>
      <c r="K6322" s="118">
        <v>3</v>
      </c>
      <c r="L6322" s="118">
        <v>1</v>
      </c>
      <c r="M6322" s="117">
        <v>343412.33</v>
      </c>
      <c r="N6322" s="276">
        <v>243518.01</v>
      </c>
      <c r="O6322" s="117">
        <f t="shared" si="239"/>
        <v>99894.32</v>
      </c>
      <c r="P6322" s="461">
        <f t="shared" si="240"/>
        <v>0.29088740057760887</v>
      </c>
      <c r="Q6322" s="117" t="s">
        <v>25108</v>
      </c>
      <c r="R6322" s="45" t="s">
        <v>25109</v>
      </c>
      <c r="S6322" s="117" t="s">
        <v>25110</v>
      </c>
      <c r="T6322" s="45" t="s">
        <v>1194</v>
      </c>
      <c r="U6322" s="117"/>
      <c r="V6322" s="45" t="s">
        <v>647</v>
      </c>
      <c r="W6322" s="45" t="s">
        <v>647</v>
      </c>
      <c r="X6322" s="45" t="s">
        <v>25111</v>
      </c>
      <c r="Y6322" s="117">
        <v>243518.01</v>
      </c>
      <c r="Z6322" s="117" t="s">
        <v>25108</v>
      </c>
      <c r="AA6322" s="45" t="s">
        <v>25109</v>
      </c>
    </row>
    <row r="6323" spans="1:27" ht="78.75">
      <c r="A6323" s="475" t="s">
        <v>32044</v>
      </c>
      <c r="B6323" s="311" t="s">
        <v>3031</v>
      </c>
      <c r="C6323" s="45" t="s">
        <v>2904</v>
      </c>
      <c r="D6323" s="45" t="s">
        <v>272</v>
      </c>
      <c r="E6323" s="45" t="s">
        <v>25112</v>
      </c>
      <c r="F6323" s="45" t="s">
        <v>710</v>
      </c>
      <c r="G6323" s="45" t="s">
        <v>25113</v>
      </c>
      <c r="H6323" s="45" t="s">
        <v>25114</v>
      </c>
      <c r="I6323" s="45" t="s">
        <v>25115</v>
      </c>
      <c r="J6323" s="45" t="s">
        <v>10</v>
      </c>
      <c r="K6323" s="118">
        <v>1</v>
      </c>
      <c r="L6323" s="118"/>
      <c r="M6323" s="117">
        <v>152079.97</v>
      </c>
      <c r="N6323" s="276">
        <v>152079.97</v>
      </c>
      <c r="O6323" s="117">
        <f t="shared" si="239"/>
        <v>0</v>
      </c>
      <c r="P6323" s="461">
        <f t="shared" si="240"/>
        <v>0</v>
      </c>
      <c r="Q6323" s="117" t="s">
        <v>25047</v>
      </c>
      <c r="R6323" s="45" t="s">
        <v>24835</v>
      </c>
      <c r="S6323" s="117" t="s">
        <v>25048</v>
      </c>
      <c r="T6323" s="45" t="s">
        <v>2153</v>
      </c>
      <c r="U6323" s="117"/>
      <c r="V6323" s="45" t="s">
        <v>1269</v>
      </c>
      <c r="W6323" s="45" t="s">
        <v>1269</v>
      </c>
      <c r="X6323" s="45" t="s">
        <v>25116</v>
      </c>
      <c r="Y6323" s="117">
        <v>152079.97</v>
      </c>
      <c r="Z6323" s="117" t="s">
        <v>25047</v>
      </c>
      <c r="AA6323" s="45" t="s">
        <v>24835</v>
      </c>
    </row>
    <row r="6324" spans="1:27" ht="67.5">
      <c r="A6324" s="475" t="s">
        <v>32045</v>
      </c>
      <c r="B6324" s="311" t="s">
        <v>3031</v>
      </c>
      <c r="C6324" s="45" t="s">
        <v>2904</v>
      </c>
      <c r="D6324" s="45" t="s">
        <v>261</v>
      </c>
      <c r="E6324" s="45" t="s">
        <v>25117</v>
      </c>
      <c r="F6324" s="45" t="s">
        <v>710</v>
      </c>
      <c r="G6324" s="45" t="s">
        <v>25113</v>
      </c>
      <c r="H6324" s="45" t="s">
        <v>25118</v>
      </c>
      <c r="I6324" s="45" t="s">
        <v>14858</v>
      </c>
      <c r="J6324" s="45" t="s">
        <v>128</v>
      </c>
      <c r="K6324" s="118">
        <v>6</v>
      </c>
      <c r="L6324" s="118"/>
      <c r="M6324" s="117">
        <v>213086.55</v>
      </c>
      <c r="N6324" s="276">
        <v>156767.95000000001</v>
      </c>
      <c r="O6324" s="117">
        <f t="shared" si="239"/>
        <v>56318.599999999977</v>
      </c>
      <c r="P6324" s="461">
        <f t="shared" si="240"/>
        <v>0.26429917796313274</v>
      </c>
      <c r="Q6324" s="117" t="s">
        <v>24962</v>
      </c>
      <c r="R6324" s="45" t="s">
        <v>24963</v>
      </c>
      <c r="S6324" s="117" t="s">
        <v>25119</v>
      </c>
      <c r="T6324" s="45" t="s">
        <v>1282</v>
      </c>
      <c r="U6324" s="117"/>
      <c r="V6324" s="45" t="s">
        <v>1278</v>
      </c>
      <c r="W6324" s="45" t="s">
        <v>1278</v>
      </c>
      <c r="X6324" s="45" t="s">
        <v>25120</v>
      </c>
      <c r="Y6324" s="117">
        <v>156767.95000000001</v>
      </c>
      <c r="Z6324" s="117" t="s">
        <v>24962</v>
      </c>
      <c r="AA6324" s="45" t="s">
        <v>24963</v>
      </c>
    </row>
    <row r="6325" spans="1:27" ht="67.5">
      <c r="A6325" s="475" t="s">
        <v>32046</v>
      </c>
      <c r="B6325" s="311" t="s">
        <v>3031</v>
      </c>
      <c r="C6325" s="45" t="s">
        <v>2904</v>
      </c>
      <c r="D6325" s="45" t="s">
        <v>261</v>
      </c>
      <c r="E6325" s="45" t="s">
        <v>25121</v>
      </c>
      <c r="F6325" s="45" t="s">
        <v>710</v>
      </c>
      <c r="G6325" s="45" t="s">
        <v>1980</v>
      </c>
      <c r="H6325" s="45" t="s">
        <v>25122</v>
      </c>
      <c r="I6325" s="45" t="s">
        <v>19196</v>
      </c>
      <c r="J6325" s="45" t="s">
        <v>15</v>
      </c>
      <c r="K6325" s="118">
        <v>3</v>
      </c>
      <c r="L6325" s="118"/>
      <c r="M6325" s="117">
        <v>514777.05</v>
      </c>
      <c r="N6325" s="276">
        <v>355100</v>
      </c>
      <c r="O6325" s="117">
        <f t="shared" si="239"/>
        <v>159677.04999999999</v>
      </c>
      <c r="P6325" s="461">
        <f t="shared" si="240"/>
        <v>0.31018680805603122</v>
      </c>
      <c r="Q6325" s="117" t="s">
        <v>25123</v>
      </c>
      <c r="R6325" s="45" t="s">
        <v>25124</v>
      </c>
      <c r="S6325" s="117" t="s">
        <v>25125</v>
      </c>
      <c r="T6325" s="45" t="s">
        <v>648</v>
      </c>
      <c r="U6325" s="117"/>
      <c r="V6325" s="45" t="s">
        <v>25126</v>
      </c>
      <c r="W6325" s="45" t="s">
        <v>25126</v>
      </c>
      <c r="X6325" s="45" t="s">
        <v>25127</v>
      </c>
      <c r="Y6325" s="117">
        <v>355100</v>
      </c>
      <c r="Z6325" s="117" t="s">
        <v>25123</v>
      </c>
      <c r="AA6325" s="45" t="s">
        <v>25124</v>
      </c>
    </row>
    <row r="6326" spans="1:27" ht="67.5">
      <c r="A6326" s="475" t="s">
        <v>32047</v>
      </c>
      <c r="B6326" s="311" t="s">
        <v>3031</v>
      </c>
      <c r="C6326" s="45" t="s">
        <v>2904</v>
      </c>
      <c r="D6326" s="45" t="s">
        <v>261</v>
      </c>
      <c r="E6326" s="45" t="s">
        <v>25128</v>
      </c>
      <c r="F6326" s="45" t="s">
        <v>710</v>
      </c>
      <c r="G6326" s="45" t="s">
        <v>17521</v>
      </c>
      <c r="H6326" s="45" t="s">
        <v>25129</v>
      </c>
      <c r="I6326" s="45" t="s">
        <v>19196</v>
      </c>
      <c r="J6326" s="45" t="s">
        <v>16</v>
      </c>
      <c r="K6326" s="118">
        <v>4</v>
      </c>
      <c r="L6326" s="118"/>
      <c r="M6326" s="117">
        <v>420194.1</v>
      </c>
      <c r="N6326" s="276">
        <v>274156.84000000003</v>
      </c>
      <c r="O6326" s="117">
        <f t="shared" si="239"/>
        <v>146037.25999999995</v>
      </c>
      <c r="P6326" s="461">
        <f t="shared" si="240"/>
        <v>0.34754714547396065</v>
      </c>
      <c r="Q6326" s="117" t="s">
        <v>25084</v>
      </c>
      <c r="R6326" s="45" t="s">
        <v>25085</v>
      </c>
      <c r="S6326" s="117" t="s">
        <v>25086</v>
      </c>
      <c r="T6326" s="45" t="s">
        <v>1278</v>
      </c>
      <c r="U6326" s="117"/>
      <c r="V6326" s="45" t="s">
        <v>7782</v>
      </c>
      <c r="W6326" s="45" t="s">
        <v>7782</v>
      </c>
      <c r="X6326" s="45" t="s">
        <v>25130</v>
      </c>
      <c r="Y6326" s="117">
        <v>274156.84000000003</v>
      </c>
      <c r="Z6326" s="117" t="s">
        <v>25084</v>
      </c>
      <c r="AA6326" s="45" t="s">
        <v>25085</v>
      </c>
    </row>
    <row r="6327" spans="1:27" ht="67.5">
      <c r="A6327" s="475" t="s">
        <v>32048</v>
      </c>
      <c r="B6327" s="311" t="s">
        <v>3031</v>
      </c>
      <c r="C6327" s="45" t="s">
        <v>2904</v>
      </c>
      <c r="D6327" s="45" t="s">
        <v>261</v>
      </c>
      <c r="E6327" s="45" t="s">
        <v>14364</v>
      </c>
      <c r="F6327" s="45" t="s">
        <v>710</v>
      </c>
      <c r="G6327" s="45" t="s">
        <v>25131</v>
      </c>
      <c r="H6327" s="45" t="s">
        <v>25132</v>
      </c>
      <c r="I6327" s="45" t="s">
        <v>25046</v>
      </c>
      <c r="J6327" s="45" t="s">
        <v>15</v>
      </c>
      <c r="K6327" s="118">
        <v>3</v>
      </c>
      <c r="L6327" s="118"/>
      <c r="M6327" s="117">
        <v>329769.55</v>
      </c>
      <c r="N6327" s="276">
        <v>252536.75</v>
      </c>
      <c r="O6327" s="117">
        <f t="shared" si="239"/>
        <v>77232.799999999988</v>
      </c>
      <c r="P6327" s="461">
        <f t="shared" si="240"/>
        <v>0.23420233917898117</v>
      </c>
      <c r="Q6327" s="117" t="s">
        <v>25089</v>
      </c>
      <c r="R6327" s="45" t="s">
        <v>25133</v>
      </c>
      <c r="S6327" s="117" t="s">
        <v>25086</v>
      </c>
      <c r="T6327" s="45" t="s">
        <v>648</v>
      </c>
      <c r="U6327" s="117"/>
      <c r="V6327" s="45" t="s">
        <v>1296</v>
      </c>
      <c r="W6327" s="45" t="s">
        <v>1296</v>
      </c>
      <c r="X6327" s="45" t="s">
        <v>25134</v>
      </c>
      <c r="Y6327" s="117">
        <v>252536.75</v>
      </c>
      <c r="Z6327" s="117" t="s">
        <v>25089</v>
      </c>
      <c r="AA6327" s="45" t="s">
        <v>25133</v>
      </c>
    </row>
    <row r="6328" spans="1:27" ht="101.25">
      <c r="A6328" s="475" t="s">
        <v>32049</v>
      </c>
      <c r="B6328" s="311" t="s">
        <v>3031</v>
      </c>
      <c r="C6328" s="509" t="s">
        <v>2904</v>
      </c>
      <c r="D6328" s="45" t="s">
        <v>261</v>
      </c>
      <c r="E6328" s="438" t="s">
        <v>14364</v>
      </c>
      <c r="F6328" s="438" t="s">
        <v>17521</v>
      </c>
      <c r="G6328" s="439">
        <v>42523.595138888886</v>
      </c>
      <c r="H6328" s="324" t="s">
        <v>25135</v>
      </c>
      <c r="I6328" s="438" t="s">
        <v>25136</v>
      </c>
      <c r="J6328" s="824">
        <v>2</v>
      </c>
      <c r="K6328" s="824">
        <v>2</v>
      </c>
      <c r="L6328" s="824">
        <v>0</v>
      </c>
      <c r="M6328" s="825">
        <v>598426.64</v>
      </c>
      <c r="N6328" s="1067">
        <v>439736.71</v>
      </c>
      <c r="O6328" s="825">
        <v>158689.93</v>
      </c>
      <c r="P6328" s="832">
        <v>0.26517858563248459</v>
      </c>
      <c r="Q6328" s="438" t="s">
        <v>25137</v>
      </c>
      <c r="R6328" s="438" t="s">
        <v>25054</v>
      </c>
      <c r="S6328" s="438" t="s">
        <v>25138</v>
      </c>
      <c r="T6328" s="439">
        <v>42543.708333333328</v>
      </c>
      <c r="U6328" s="438"/>
      <c r="V6328" s="439">
        <v>42556</v>
      </c>
      <c r="W6328" s="439">
        <v>42556.44027777778</v>
      </c>
      <c r="X6328" s="438" t="s">
        <v>25139</v>
      </c>
      <c r="Y6328" s="512">
        <v>439736.71</v>
      </c>
      <c r="Z6328" s="438" t="s">
        <v>25053</v>
      </c>
      <c r="AA6328" s="443" t="s">
        <v>25140</v>
      </c>
    </row>
    <row r="6329" spans="1:27" ht="45">
      <c r="A6329" s="475" t="s">
        <v>32050</v>
      </c>
      <c r="B6329" s="311" t="s">
        <v>3031</v>
      </c>
      <c r="C6329" s="509" t="s">
        <v>2904</v>
      </c>
      <c r="D6329" s="45" t="s">
        <v>261</v>
      </c>
      <c r="E6329" s="438" t="s">
        <v>14634</v>
      </c>
      <c r="F6329" s="438" t="s">
        <v>17514</v>
      </c>
      <c r="G6329" s="439">
        <v>42527.492361111108</v>
      </c>
      <c r="H6329" s="324" t="s">
        <v>25141</v>
      </c>
      <c r="I6329" s="438" t="s">
        <v>23938</v>
      </c>
      <c r="J6329" s="824">
        <v>6</v>
      </c>
      <c r="K6329" s="824">
        <v>6</v>
      </c>
      <c r="L6329" s="824">
        <v>0</v>
      </c>
      <c r="M6329" s="825">
        <v>316090.40000000002</v>
      </c>
      <c r="N6329" s="1067">
        <v>172000</v>
      </c>
      <c r="O6329" s="825">
        <v>144090.4</v>
      </c>
      <c r="P6329" s="832">
        <v>0.45585187022446738</v>
      </c>
      <c r="Q6329" s="438" t="s">
        <v>25142</v>
      </c>
      <c r="R6329" s="438" t="s">
        <v>25143</v>
      </c>
      <c r="S6329" s="438" t="s">
        <v>25144</v>
      </c>
      <c r="T6329" s="439">
        <v>42544.708333333328</v>
      </c>
      <c r="U6329" s="438"/>
      <c r="V6329" s="439">
        <v>42558</v>
      </c>
      <c r="W6329" s="439">
        <v>42558.079166666663</v>
      </c>
      <c r="X6329" s="438" t="s">
        <v>25145</v>
      </c>
      <c r="Y6329" s="512">
        <v>172000</v>
      </c>
      <c r="Z6329" s="438" t="s">
        <v>25142</v>
      </c>
      <c r="AA6329" s="443" t="s">
        <v>25143</v>
      </c>
    </row>
    <row r="6330" spans="1:27" ht="101.25">
      <c r="A6330" s="475" t="s">
        <v>32051</v>
      </c>
      <c r="B6330" s="311" t="s">
        <v>3031</v>
      </c>
      <c r="C6330" s="509" t="s">
        <v>2904</v>
      </c>
      <c r="D6330" s="45" t="s">
        <v>261</v>
      </c>
      <c r="E6330" s="438" t="s">
        <v>25146</v>
      </c>
      <c r="F6330" s="438" t="s">
        <v>17514</v>
      </c>
      <c r="G6330" s="439">
        <v>42528.472222222219</v>
      </c>
      <c r="H6330" s="324" t="s">
        <v>25147</v>
      </c>
      <c r="I6330" s="438" t="s">
        <v>25148</v>
      </c>
      <c r="J6330" s="824">
        <v>2</v>
      </c>
      <c r="K6330" s="824">
        <v>2</v>
      </c>
      <c r="L6330" s="824">
        <v>0</v>
      </c>
      <c r="M6330" s="825">
        <v>40916.65</v>
      </c>
      <c r="N6330" s="1067">
        <v>28877.77</v>
      </c>
      <c r="O6330" s="825">
        <v>12038.88</v>
      </c>
      <c r="P6330" s="832">
        <v>0.29422936628487423</v>
      </c>
      <c r="Q6330" s="438" t="s">
        <v>25137</v>
      </c>
      <c r="R6330" s="438" t="s">
        <v>25054</v>
      </c>
      <c r="S6330" s="438" t="s">
        <v>25138</v>
      </c>
      <c r="T6330" s="439">
        <v>42548.708333333328</v>
      </c>
      <c r="U6330" s="438"/>
      <c r="V6330" s="439">
        <v>42562</v>
      </c>
      <c r="W6330" s="439">
        <v>42563.441666666666</v>
      </c>
      <c r="X6330" s="438" t="s">
        <v>25149</v>
      </c>
      <c r="Y6330" s="512">
        <v>28877.77</v>
      </c>
      <c r="Z6330" s="438" t="s">
        <v>25137</v>
      </c>
      <c r="AA6330" s="443" t="s">
        <v>25054</v>
      </c>
    </row>
    <row r="6331" spans="1:27" ht="78.75">
      <c r="A6331" s="475" t="s">
        <v>32052</v>
      </c>
      <c r="B6331" s="311" t="s">
        <v>3031</v>
      </c>
      <c r="C6331" s="509" t="s">
        <v>2904</v>
      </c>
      <c r="D6331" s="45" t="s">
        <v>261</v>
      </c>
      <c r="E6331" s="438" t="s">
        <v>25150</v>
      </c>
      <c r="F6331" s="809">
        <v>42521</v>
      </c>
      <c r="G6331" s="439">
        <v>42538.556250000001</v>
      </c>
      <c r="H6331" s="324" t="s">
        <v>25151</v>
      </c>
      <c r="I6331" s="438" t="s">
        <v>25152</v>
      </c>
      <c r="J6331" s="824">
        <v>2</v>
      </c>
      <c r="K6331" s="824">
        <v>2</v>
      </c>
      <c r="L6331" s="824">
        <v>0</v>
      </c>
      <c r="M6331" s="825">
        <v>101866.67</v>
      </c>
      <c r="N6331" s="1067">
        <v>92483</v>
      </c>
      <c r="O6331" s="825">
        <v>9383.67</v>
      </c>
      <c r="P6331" s="832">
        <v>9.2117176305066217E-2</v>
      </c>
      <c r="Q6331" s="438" t="s">
        <v>25153</v>
      </c>
      <c r="R6331" s="438" t="s">
        <v>25154</v>
      </c>
      <c r="S6331" s="438" t="s">
        <v>25155</v>
      </c>
      <c r="T6331" s="439">
        <v>42556.708333333328</v>
      </c>
      <c r="U6331" s="438"/>
      <c r="V6331" s="439">
        <v>42570</v>
      </c>
      <c r="W6331" s="439">
        <v>42572.224999999999</v>
      </c>
      <c r="X6331" s="438" t="s">
        <v>25156</v>
      </c>
      <c r="Y6331" s="512">
        <v>92483</v>
      </c>
      <c r="Z6331" s="438" t="s">
        <v>25153</v>
      </c>
      <c r="AA6331" s="443" t="s">
        <v>25154</v>
      </c>
    </row>
    <row r="6332" spans="1:27" ht="67.5">
      <c r="A6332" s="475" t="s">
        <v>32053</v>
      </c>
      <c r="B6332" s="311" t="s">
        <v>3031</v>
      </c>
      <c r="C6332" s="509" t="s">
        <v>2904</v>
      </c>
      <c r="D6332" s="45" t="s">
        <v>261</v>
      </c>
      <c r="E6332" s="438" t="s">
        <v>25063</v>
      </c>
      <c r="F6332" s="809">
        <v>42521</v>
      </c>
      <c r="G6332" s="439">
        <v>42549.505555555552</v>
      </c>
      <c r="H6332" s="324" t="s">
        <v>25157</v>
      </c>
      <c r="I6332" s="438" t="s">
        <v>18068</v>
      </c>
      <c r="J6332" s="824">
        <v>2</v>
      </c>
      <c r="K6332" s="824">
        <v>2</v>
      </c>
      <c r="L6332" s="824">
        <v>0</v>
      </c>
      <c r="M6332" s="825">
        <v>316163.5</v>
      </c>
      <c r="N6332" s="1067">
        <v>186868.18</v>
      </c>
      <c r="O6332" s="825">
        <v>129295.32</v>
      </c>
      <c r="P6332" s="832">
        <v>0.40895081184260673</v>
      </c>
      <c r="Q6332" s="438" t="s">
        <v>25084</v>
      </c>
      <c r="R6332" s="438" t="s">
        <v>25158</v>
      </c>
      <c r="S6332" s="438" t="s">
        <v>25159</v>
      </c>
      <c r="T6332" s="439">
        <v>42564.708333333328</v>
      </c>
      <c r="U6332" s="438"/>
      <c r="V6332" s="439">
        <v>42577</v>
      </c>
      <c r="W6332" s="439">
        <v>42577.268055555556</v>
      </c>
      <c r="X6332" s="438" t="s">
        <v>25160</v>
      </c>
      <c r="Y6332" s="512">
        <v>186868.18</v>
      </c>
      <c r="Z6332" s="438" t="s">
        <v>25084</v>
      </c>
      <c r="AA6332" s="443" t="s">
        <v>25158</v>
      </c>
    </row>
    <row r="6333" spans="1:27" ht="67.5">
      <c r="A6333" s="475" t="s">
        <v>32054</v>
      </c>
      <c r="B6333" s="311" t="s">
        <v>3031</v>
      </c>
      <c r="C6333" s="509" t="s">
        <v>2904</v>
      </c>
      <c r="D6333" s="45" t="s">
        <v>261</v>
      </c>
      <c r="E6333" s="438" t="s">
        <v>25161</v>
      </c>
      <c r="F6333" s="438" t="s">
        <v>25162</v>
      </c>
      <c r="G6333" s="439">
        <v>42549.533333333333</v>
      </c>
      <c r="H6333" s="324" t="s">
        <v>25163</v>
      </c>
      <c r="I6333" s="438" t="s">
        <v>25164</v>
      </c>
      <c r="J6333" s="824">
        <v>3</v>
      </c>
      <c r="K6333" s="824">
        <v>3</v>
      </c>
      <c r="L6333" s="824">
        <v>0</v>
      </c>
      <c r="M6333" s="825">
        <v>84786.55</v>
      </c>
      <c r="N6333" s="1067">
        <v>44958.48</v>
      </c>
      <c r="O6333" s="825">
        <v>39828.07</v>
      </c>
      <c r="P6333" s="832">
        <v>0.46974514236043335</v>
      </c>
      <c r="Q6333" s="438" t="s">
        <v>25089</v>
      </c>
      <c r="R6333" s="438" t="s">
        <v>25133</v>
      </c>
      <c r="S6333" s="438" t="s">
        <v>25165</v>
      </c>
      <c r="T6333" s="439">
        <v>42564.708333333328</v>
      </c>
      <c r="U6333" s="438"/>
      <c r="V6333" s="439">
        <v>42577</v>
      </c>
      <c r="W6333" s="439">
        <v>42577.268055555556</v>
      </c>
      <c r="X6333" s="438" t="s">
        <v>25166</v>
      </c>
      <c r="Y6333" s="512">
        <v>44958.48</v>
      </c>
      <c r="Z6333" s="438" t="s">
        <v>25089</v>
      </c>
      <c r="AA6333" s="443" t="s">
        <v>25133</v>
      </c>
    </row>
    <row r="6334" spans="1:27" ht="78.75">
      <c r="A6334" s="475" t="s">
        <v>32055</v>
      </c>
      <c r="B6334" s="311" t="s">
        <v>3031</v>
      </c>
      <c r="C6334" s="509" t="s">
        <v>2904</v>
      </c>
      <c r="D6334" s="45" t="s">
        <v>261</v>
      </c>
      <c r="E6334" s="438" t="s">
        <v>25167</v>
      </c>
      <c r="F6334" s="438" t="s">
        <v>18212</v>
      </c>
      <c r="G6334" s="439">
        <v>42576.62222222222</v>
      </c>
      <c r="H6334" s="324" t="s">
        <v>25168</v>
      </c>
      <c r="I6334" s="438" t="s">
        <v>25097</v>
      </c>
      <c r="J6334" s="824">
        <v>2</v>
      </c>
      <c r="K6334" s="824">
        <v>2</v>
      </c>
      <c r="L6334" s="824">
        <v>0</v>
      </c>
      <c r="M6334" s="825">
        <v>337895</v>
      </c>
      <c r="N6334" s="1067">
        <v>241594.89</v>
      </c>
      <c r="O6334" s="825">
        <v>96300.11</v>
      </c>
      <c r="P6334" s="832">
        <v>0.28500010358247385</v>
      </c>
      <c r="Q6334" s="438" t="s">
        <v>25169</v>
      </c>
      <c r="R6334" s="438" t="s">
        <v>25099</v>
      </c>
      <c r="S6334" s="438" t="s">
        <v>25170</v>
      </c>
      <c r="T6334" s="439">
        <v>42593.708333333328</v>
      </c>
      <c r="U6334" s="438"/>
      <c r="V6334" s="439">
        <v>42613</v>
      </c>
      <c r="W6334" s="439">
        <v>42613.459722222222</v>
      </c>
      <c r="X6334" s="438" t="s">
        <v>25171</v>
      </c>
      <c r="Y6334" s="512">
        <v>241594.89</v>
      </c>
      <c r="Z6334" s="438" t="s">
        <v>25169</v>
      </c>
      <c r="AA6334" s="443" t="s">
        <v>25099</v>
      </c>
    </row>
    <row r="6335" spans="1:27" ht="78.75">
      <c r="A6335" s="475" t="s">
        <v>32056</v>
      </c>
      <c r="B6335" s="311" t="s">
        <v>3031</v>
      </c>
      <c r="C6335" s="509" t="s">
        <v>2904</v>
      </c>
      <c r="D6335" s="45" t="s">
        <v>272</v>
      </c>
      <c r="E6335" s="438" t="s">
        <v>25172</v>
      </c>
      <c r="F6335" s="438" t="s">
        <v>18212</v>
      </c>
      <c r="G6335" s="439">
        <v>42579.709027777775</v>
      </c>
      <c r="H6335" s="324" t="s">
        <v>25173</v>
      </c>
      <c r="I6335" s="438" t="s">
        <v>25174</v>
      </c>
      <c r="J6335" s="824">
        <v>2</v>
      </c>
      <c r="K6335" s="824">
        <v>1</v>
      </c>
      <c r="L6335" s="824">
        <v>1</v>
      </c>
      <c r="M6335" s="825">
        <v>127880</v>
      </c>
      <c r="N6335" s="1067">
        <v>100041.5</v>
      </c>
      <c r="O6335" s="825">
        <v>27838.5</v>
      </c>
      <c r="P6335" s="832">
        <v>0.21769236784485455</v>
      </c>
      <c r="Q6335" s="438" t="s">
        <v>25175</v>
      </c>
      <c r="R6335" s="438" t="s">
        <v>25176</v>
      </c>
      <c r="S6335" s="438" t="s">
        <v>25177</v>
      </c>
      <c r="T6335" s="439">
        <v>42602.708333333328</v>
      </c>
      <c r="U6335" s="438"/>
      <c r="V6335" s="439">
        <v>42618</v>
      </c>
      <c r="W6335" s="439">
        <v>42618.384027777778</v>
      </c>
      <c r="X6335" s="438" t="s">
        <v>25178</v>
      </c>
      <c r="Y6335" s="512">
        <v>100041.5</v>
      </c>
      <c r="Z6335" s="438" t="s">
        <v>25175</v>
      </c>
      <c r="AA6335" s="443" t="s">
        <v>25176</v>
      </c>
    </row>
    <row r="6336" spans="1:27" ht="67.5">
      <c r="A6336" s="475" t="s">
        <v>32057</v>
      </c>
      <c r="B6336" s="311" t="s">
        <v>3031</v>
      </c>
      <c r="C6336" s="509" t="s">
        <v>2904</v>
      </c>
      <c r="D6336" s="45" t="s">
        <v>261</v>
      </c>
      <c r="E6336" s="438" t="s">
        <v>25179</v>
      </c>
      <c r="F6336" s="438" t="s">
        <v>18991</v>
      </c>
      <c r="G6336" s="439">
        <v>42597.60555555555</v>
      </c>
      <c r="H6336" s="324" t="s">
        <v>25180</v>
      </c>
      <c r="I6336" s="438" t="s">
        <v>25181</v>
      </c>
      <c r="J6336" s="824">
        <v>10</v>
      </c>
      <c r="K6336" s="824">
        <v>10</v>
      </c>
      <c r="L6336" s="824">
        <v>0</v>
      </c>
      <c r="M6336" s="825">
        <v>164333</v>
      </c>
      <c r="N6336" s="1067">
        <v>88768</v>
      </c>
      <c r="O6336" s="825">
        <v>75565</v>
      </c>
      <c r="P6336" s="832">
        <v>0.4598285189219451</v>
      </c>
      <c r="Q6336" s="438" t="s">
        <v>25182</v>
      </c>
      <c r="R6336" s="438" t="s">
        <v>25183</v>
      </c>
      <c r="S6336" s="438" t="s">
        <v>25184</v>
      </c>
      <c r="T6336" s="439">
        <v>42612.708333333328</v>
      </c>
      <c r="U6336" s="438"/>
      <c r="V6336" s="439">
        <v>42625</v>
      </c>
      <c r="W6336" s="439">
        <v>42625.388194444444</v>
      </c>
      <c r="X6336" s="438" t="s">
        <v>25185</v>
      </c>
      <c r="Y6336" s="512">
        <v>88768</v>
      </c>
      <c r="Z6336" s="438" t="s">
        <v>25182</v>
      </c>
      <c r="AA6336" s="443" t="s">
        <v>25183</v>
      </c>
    </row>
    <row r="6337" spans="1:27" ht="45">
      <c r="A6337" s="475" t="s">
        <v>32058</v>
      </c>
      <c r="B6337" s="311" t="s">
        <v>3031</v>
      </c>
      <c r="C6337" s="509" t="s">
        <v>2904</v>
      </c>
      <c r="D6337" s="45" t="s">
        <v>261</v>
      </c>
      <c r="E6337" s="438" t="s">
        <v>15375</v>
      </c>
      <c r="F6337" s="438" t="s">
        <v>18991</v>
      </c>
      <c r="G6337" s="439">
        <v>42598.410416666666</v>
      </c>
      <c r="H6337" s="324" t="s">
        <v>25186</v>
      </c>
      <c r="I6337" s="438" t="s">
        <v>25187</v>
      </c>
      <c r="J6337" s="824">
        <v>2</v>
      </c>
      <c r="K6337" s="824">
        <v>2</v>
      </c>
      <c r="L6337" s="824">
        <v>0</v>
      </c>
      <c r="M6337" s="825">
        <v>421477</v>
      </c>
      <c r="N6337" s="1067">
        <v>347719</v>
      </c>
      <c r="O6337" s="825">
        <v>73758</v>
      </c>
      <c r="P6337" s="832">
        <v>0.17499887301086417</v>
      </c>
      <c r="Q6337" s="438" t="s">
        <v>24019</v>
      </c>
      <c r="R6337" s="438" t="s">
        <v>21434</v>
      </c>
      <c r="S6337" s="438" t="s">
        <v>25188</v>
      </c>
      <c r="T6337" s="439">
        <v>42618.708333333328</v>
      </c>
      <c r="U6337" s="438"/>
      <c r="V6337" s="439">
        <v>42639</v>
      </c>
      <c r="W6337" s="439">
        <v>42640.5</v>
      </c>
      <c r="X6337" s="438" t="s">
        <v>25189</v>
      </c>
      <c r="Y6337" s="512">
        <v>347719</v>
      </c>
      <c r="Z6337" s="438" t="s">
        <v>24019</v>
      </c>
      <c r="AA6337" s="443" t="s">
        <v>21434</v>
      </c>
    </row>
    <row r="6338" spans="1:27" ht="78.75">
      <c r="A6338" s="475" t="s">
        <v>32059</v>
      </c>
      <c r="B6338" s="311" t="s">
        <v>3031</v>
      </c>
      <c r="C6338" s="509" t="s">
        <v>2904</v>
      </c>
      <c r="D6338" s="45" t="s">
        <v>261</v>
      </c>
      <c r="E6338" s="438" t="s">
        <v>25190</v>
      </c>
      <c r="F6338" s="438" t="s">
        <v>18991</v>
      </c>
      <c r="G6338" s="439">
        <v>42599.59652777778</v>
      </c>
      <c r="H6338" s="324" t="s">
        <v>25191</v>
      </c>
      <c r="I6338" s="438" t="s">
        <v>25192</v>
      </c>
      <c r="J6338" s="824">
        <v>4</v>
      </c>
      <c r="K6338" s="824">
        <v>4</v>
      </c>
      <c r="L6338" s="824">
        <v>0</v>
      </c>
      <c r="M6338" s="825">
        <v>204831.4</v>
      </c>
      <c r="N6338" s="1067">
        <v>106886.39999999999</v>
      </c>
      <c r="O6338" s="825">
        <v>97945</v>
      </c>
      <c r="P6338" s="832">
        <v>0.47817375656271449</v>
      </c>
      <c r="Q6338" s="438" t="s">
        <v>25193</v>
      </c>
      <c r="R6338" s="438" t="s">
        <v>25194</v>
      </c>
      <c r="S6338" s="438" t="s">
        <v>16481</v>
      </c>
      <c r="T6338" s="439">
        <v>42618.708333333328</v>
      </c>
      <c r="U6338" s="438"/>
      <c r="V6338" s="439">
        <v>42641</v>
      </c>
      <c r="W6338" s="439">
        <v>42643.395138888889</v>
      </c>
      <c r="X6338" s="438" t="s">
        <v>25195</v>
      </c>
      <c r="Y6338" s="512">
        <v>106886.39999999999</v>
      </c>
      <c r="Z6338" s="438" t="s">
        <v>25193</v>
      </c>
      <c r="AA6338" s="443" t="s">
        <v>25194</v>
      </c>
    </row>
    <row r="6339" spans="1:27" ht="90">
      <c r="A6339" s="475" t="s">
        <v>32060</v>
      </c>
      <c r="B6339" s="311" t="s">
        <v>3031</v>
      </c>
      <c r="C6339" s="509" t="s">
        <v>2904</v>
      </c>
      <c r="D6339" s="45" t="s">
        <v>261</v>
      </c>
      <c r="E6339" s="438" t="s">
        <v>25196</v>
      </c>
      <c r="F6339" s="438" t="s">
        <v>1998</v>
      </c>
      <c r="G6339" s="439">
        <v>42614.670138888891</v>
      </c>
      <c r="H6339" s="438" t="s">
        <v>25197</v>
      </c>
      <c r="I6339" s="438" t="s">
        <v>16603</v>
      </c>
      <c r="J6339" s="824">
        <v>6</v>
      </c>
      <c r="K6339" s="824">
        <v>6</v>
      </c>
      <c r="L6339" s="824">
        <v>0</v>
      </c>
      <c r="M6339" s="825">
        <v>290298.2</v>
      </c>
      <c r="N6339" s="831">
        <v>193357.65</v>
      </c>
      <c r="O6339" s="825">
        <v>96940.55</v>
      </c>
      <c r="P6339" s="832">
        <v>0.33393438195620917</v>
      </c>
      <c r="Q6339" s="438" t="s">
        <v>16573</v>
      </c>
      <c r="R6339" s="438" t="s">
        <v>15091</v>
      </c>
      <c r="S6339" s="438" t="s">
        <v>17574</v>
      </c>
      <c r="T6339" s="439">
        <v>42632.708333333328</v>
      </c>
      <c r="U6339" s="438"/>
      <c r="V6339" s="439">
        <v>42649</v>
      </c>
      <c r="W6339" s="439">
        <v>42649.496527777774</v>
      </c>
      <c r="X6339" s="438" t="s">
        <v>25198</v>
      </c>
      <c r="Y6339" s="512">
        <v>193357.65</v>
      </c>
      <c r="Z6339" s="438" t="s">
        <v>16573</v>
      </c>
      <c r="AA6339" s="443" t="s">
        <v>15091</v>
      </c>
    </row>
    <row r="6340" spans="1:27" ht="90">
      <c r="A6340" s="475" t="s">
        <v>32061</v>
      </c>
      <c r="B6340" s="311" t="s">
        <v>3031</v>
      </c>
      <c r="C6340" s="509" t="s">
        <v>2904</v>
      </c>
      <c r="D6340" s="45" t="s">
        <v>261</v>
      </c>
      <c r="E6340" s="438" t="s">
        <v>25199</v>
      </c>
      <c r="F6340" s="438" t="s">
        <v>1998</v>
      </c>
      <c r="G6340" s="439">
        <v>42614.674305555556</v>
      </c>
      <c r="H6340" s="438" t="s">
        <v>25200</v>
      </c>
      <c r="I6340" s="438" t="s">
        <v>16603</v>
      </c>
      <c r="J6340" s="824">
        <v>5</v>
      </c>
      <c r="K6340" s="824">
        <v>5</v>
      </c>
      <c r="L6340" s="824">
        <v>0</v>
      </c>
      <c r="M6340" s="825">
        <v>1076803.06</v>
      </c>
      <c r="N6340" s="831">
        <v>672433.98</v>
      </c>
      <c r="O6340" s="825">
        <v>404369.08</v>
      </c>
      <c r="P6340" s="832">
        <v>0.37552742467132294</v>
      </c>
      <c r="Q6340" s="438" t="s">
        <v>16573</v>
      </c>
      <c r="R6340" s="438" t="s">
        <v>15091</v>
      </c>
      <c r="S6340" s="438" t="s">
        <v>17574</v>
      </c>
      <c r="T6340" s="439">
        <v>42632.708333333328</v>
      </c>
      <c r="U6340" s="438"/>
      <c r="V6340" s="439">
        <v>42649</v>
      </c>
      <c r="W6340" s="439">
        <v>42649.49722222222</v>
      </c>
      <c r="X6340" s="438" t="s">
        <v>25201</v>
      </c>
      <c r="Y6340" s="512">
        <v>672433.98</v>
      </c>
      <c r="Z6340" s="438" t="s">
        <v>16573</v>
      </c>
      <c r="AA6340" s="443" t="s">
        <v>15091</v>
      </c>
    </row>
    <row r="6341" spans="1:27" ht="45">
      <c r="A6341" s="475" t="s">
        <v>32062</v>
      </c>
      <c r="B6341" s="311" t="s">
        <v>3031</v>
      </c>
      <c r="C6341" s="509" t="s">
        <v>2904</v>
      </c>
      <c r="D6341" s="45" t="s">
        <v>261</v>
      </c>
      <c r="E6341" s="438" t="s">
        <v>25202</v>
      </c>
      <c r="F6341" s="438" t="s">
        <v>1998</v>
      </c>
      <c r="G6341" s="439">
        <v>42615.399305555555</v>
      </c>
      <c r="H6341" s="438" t="s">
        <v>25203</v>
      </c>
      <c r="I6341" s="438" t="s">
        <v>25204</v>
      </c>
      <c r="J6341" s="824">
        <v>2</v>
      </c>
      <c r="K6341" s="824">
        <v>2</v>
      </c>
      <c r="L6341" s="824">
        <v>0</v>
      </c>
      <c r="M6341" s="825">
        <v>250580.95</v>
      </c>
      <c r="N6341" s="831">
        <v>229281.65</v>
      </c>
      <c r="O6341" s="825">
        <v>21299.3</v>
      </c>
      <c r="P6341" s="832">
        <v>8.499967774884723E-2</v>
      </c>
      <c r="Q6341" s="438" t="s">
        <v>25205</v>
      </c>
      <c r="R6341" s="438" t="s">
        <v>25206</v>
      </c>
      <c r="S6341" s="438" t="s">
        <v>25207</v>
      </c>
      <c r="T6341" s="439">
        <v>42634.708333333328</v>
      </c>
      <c r="U6341" s="438"/>
      <c r="V6341" s="439">
        <v>42647</v>
      </c>
      <c r="W6341" s="439">
        <v>42647.572916666664</v>
      </c>
      <c r="X6341" s="438" t="s">
        <v>25208</v>
      </c>
      <c r="Y6341" s="512">
        <v>229281.65</v>
      </c>
      <c r="Z6341" s="438" t="s">
        <v>25205</v>
      </c>
      <c r="AA6341" s="443" t="s">
        <v>25206</v>
      </c>
    </row>
    <row r="6342" spans="1:27" ht="112.5">
      <c r="A6342" s="475" t="s">
        <v>32063</v>
      </c>
      <c r="B6342" s="311" t="s">
        <v>3031</v>
      </c>
      <c r="C6342" s="509" t="s">
        <v>2904</v>
      </c>
      <c r="D6342" s="45" t="s">
        <v>261</v>
      </c>
      <c r="E6342" s="438" t="s">
        <v>25209</v>
      </c>
      <c r="F6342" s="438" t="s">
        <v>1998</v>
      </c>
      <c r="G6342" s="439">
        <v>42626.590277777774</v>
      </c>
      <c r="H6342" s="438" t="s">
        <v>25210</v>
      </c>
      <c r="I6342" s="438" t="s">
        <v>25211</v>
      </c>
      <c r="J6342" s="824">
        <v>6</v>
      </c>
      <c r="K6342" s="824">
        <v>6</v>
      </c>
      <c r="L6342" s="824">
        <v>0</v>
      </c>
      <c r="M6342" s="825">
        <v>521639.21</v>
      </c>
      <c r="N6342" s="831">
        <v>414699.8</v>
      </c>
      <c r="O6342" s="825">
        <v>106939.41</v>
      </c>
      <c r="P6342" s="832">
        <v>0.20500646414214146</v>
      </c>
      <c r="Q6342" s="438" t="s">
        <v>25212</v>
      </c>
      <c r="R6342" s="438" t="s">
        <v>16995</v>
      </c>
      <c r="S6342" s="438"/>
      <c r="T6342" s="439">
        <v>42642.708333333328</v>
      </c>
      <c r="U6342" s="438"/>
      <c r="V6342" s="439">
        <v>42657</v>
      </c>
      <c r="W6342" s="439">
        <v>42660.250694444439</v>
      </c>
      <c r="X6342" s="438" t="s">
        <v>25213</v>
      </c>
      <c r="Y6342" s="512">
        <v>414699.8</v>
      </c>
      <c r="Z6342" s="438" t="s">
        <v>25214</v>
      </c>
      <c r="AA6342" s="443" t="s">
        <v>16995</v>
      </c>
    </row>
    <row r="6343" spans="1:27" ht="67.5">
      <c r="A6343" s="475" t="s">
        <v>32064</v>
      </c>
      <c r="B6343" s="311" t="s">
        <v>3031</v>
      </c>
      <c r="C6343" s="509" t="s">
        <v>2904</v>
      </c>
      <c r="D6343" s="45" t="s">
        <v>261</v>
      </c>
      <c r="E6343" s="438" t="s">
        <v>14364</v>
      </c>
      <c r="F6343" s="438"/>
      <c r="G6343" s="439">
        <v>42634.750694444439</v>
      </c>
      <c r="H6343" s="438" t="s">
        <v>25215</v>
      </c>
      <c r="I6343" s="438" t="s">
        <v>25216</v>
      </c>
      <c r="J6343" s="824">
        <v>6</v>
      </c>
      <c r="K6343" s="824">
        <v>6</v>
      </c>
      <c r="L6343" s="824">
        <v>0</v>
      </c>
      <c r="M6343" s="825">
        <v>350304.5</v>
      </c>
      <c r="N6343" s="831">
        <v>248951.36</v>
      </c>
      <c r="O6343" s="825">
        <v>101353.14</v>
      </c>
      <c r="P6343" s="832">
        <v>0.28932868404488099</v>
      </c>
      <c r="Q6343" s="438" t="s">
        <v>25089</v>
      </c>
      <c r="R6343" s="438" t="s">
        <v>25133</v>
      </c>
      <c r="S6343" s="438" t="s">
        <v>25165</v>
      </c>
      <c r="T6343" s="439">
        <v>42654.708333333328</v>
      </c>
      <c r="U6343" s="438"/>
      <c r="V6343" s="439">
        <v>42667</v>
      </c>
      <c r="W6343" s="439">
        <v>42669.097916666666</v>
      </c>
      <c r="X6343" s="438" t="s">
        <v>25217</v>
      </c>
      <c r="Y6343" s="512">
        <v>248951.36</v>
      </c>
      <c r="Z6343" s="438" t="s">
        <v>25089</v>
      </c>
      <c r="AA6343" s="443" t="s">
        <v>25133</v>
      </c>
    </row>
    <row r="6344" spans="1:27" ht="67.5">
      <c r="A6344" s="475" t="s">
        <v>32065</v>
      </c>
      <c r="B6344" s="311" t="s">
        <v>3031</v>
      </c>
      <c r="C6344" s="509" t="s">
        <v>2904</v>
      </c>
      <c r="D6344" s="45" t="s">
        <v>261</v>
      </c>
      <c r="E6344" s="438" t="s">
        <v>14364</v>
      </c>
      <c r="F6344" s="809">
        <v>42629</v>
      </c>
      <c r="G6344" s="439">
        <v>42641.690972222219</v>
      </c>
      <c r="H6344" s="438" t="s">
        <v>25218</v>
      </c>
      <c r="I6344" s="438" t="s">
        <v>25097</v>
      </c>
      <c r="J6344" s="824">
        <v>7</v>
      </c>
      <c r="K6344" s="824">
        <v>7</v>
      </c>
      <c r="L6344" s="824">
        <v>0</v>
      </c>
      <c r="M6344" s="825">
        <v>456700.1</v>
      </c>
      <c r="N6344" s="831">
        <v>191813.8</v>
      </c>
      <c r="O6344" s="825">
        <v>264886.3</v>
      </c>
      <c r="P6344" s="832">
        <v>0.58000052988821327</v>
      </c>
      <c r="Q6344" s="438" t="s">
        <v>25219</v>
      </c>
      <c r="R6344" s="438" t="s">
        <v>25220</v>
      </c>
      <c r="S6344" s="438" t="s">
        <v>25221</v>
      </c>
      <c r="T6344" s="439">
        <v>42657.230682870366</v>
      </c>
      <c r="U6344" s="438"/>
      <c r="V6344" s="439">
        <v>42676</v>
      </c>
      <c r="W6344" s="439">
        <v>42681.498611111107</v>
      </c>
      <c r="X6344" s="438" t="s">
        <v>25222</v>
      </c>
      <c r="Y6344" s="512">
        <v>191813.8</v>
      </c>
      <c r="Z6344" s="438" t="s">
        <v>25219</v>
      </c>
      <c r="AA6344" s="443" t="s">
        <v>25220</v>
      </c>
    </row>
    <row r="6345" spans="1:27" ht="90">
      <c r="A6345" s="475" t="s">
        <v>32066</v>
      </c>
      <c r="B6345" s="311" t="s">
        <v>3031</v>
      </c>
      <c r="C6345" s="509" t="s">
        <v>2904</v>
      </c>
      <c r="D6345" s="45" t="s">
        <v>261</v>
      </c>
      <c r="E6345" s="438" t="s">
        <v>25117</v>
      </c>
      <c r="F6345" s="809">
        <v>42629</v>
      </c>
      <c r="G6345" s="439">
        <v>42641.693055555552</v>
      </c>
      <c r="H6345" s="438" t="s">
        <v>25223</v>
      </c>
      <c r="I6345" s="438" t="s">
        <v>25164</v>
      </c>
      <c r="J6345" s="824">
        <v>3</v>
      </c>
      <c r="K6345" s="824">
        <v>3</v>
      </c>
      <c r="L6345" s="824">
        <v>0</v>
      </c>
      <c r="M6345" s="825">
        <v>267625</v>
      </c>
      <c r="N6345" s="831">
        <v>169549.34</v>
      </c>
      <c r="O6345" s="825">
        <v>98075.66</v>
      </c>
      <c r="P6345" s="832">
        <v>0.36646673517048106</v>
      </c>
      <c r="Q6345" s="438" t="s">
        <v>24962</v>
      </c>
      <c r="R6345" s="438" t="s">
        <v>24963</v>
      </c>
      <c r="S6345" s="438" t="s">
        <v>25224</v>
      </c>
      <c r="T6345" s="439">
        <v>42657.209722222222</v>
      </c>
      <c r="U6345" s="438"/>
      <c r="V6345" s="439">
        <v>42676</v>
      </c>
      <c r="W6345" s="439">
        <v>42676.1</v>
      </c>
      <c r="X6345" s="438" t="s">
        <v>25225</v>
      </c>
      <c r="Y6345" s="512">
        <v>169549.34</v>
      </c>
      <c r="Z6345" s="438" t="s">
        <v>24962</v>
      </c>
      <c r="AA6345" s="443" t="s">
        <v>24963</v>
      </c>
    </row>
    <row r="6346" spans="1:27" ht="135">
      <c r="A6346" s="475" t="s">
        <v>32067</v>
      </c>
      <c r="B6346" s="311" t="s">
        <v>3031</v>
      </c>
      <c r="C6346" s="509" t="s">
        <v>2904</v>
      </c>
      <c r="D6346" s="509" t="s">
        <v>16938</v>
      </c>
      <c r="E6346" s="438" t="s">
        <v>16939</v>
      </c>
      <c r="F6346" s="438"/>
      <c r="G6346" s="439">
        <v>42661.689583333333</v>
      </c>
      <c r="H6346" s="438" t="s">
        <v>16940</v>
      </c>
      <c r="I6346" s="438" t="s">
        <v>16941</v>
      </c>
      <c r="J6346" s="824">
        <v>3</v>
      </c>
      <c r="K6346" s="824">
        <v>1</v>
      </c>
      <c r="L6346" s="824">
        <v>2</v>
      </c>
      <c r="M6346" s="825">
        <v>3264049.92</v>
      </c>
      <c r="N6346" s="831">
        <v>3264049.92</v>
      </c>
      <c r="O6346" s="825"/>
      <c r="P6346" s="832"/>
      <c r="Q6346" s="438" t="s">
        <v>16942</v>
      </c>
      <c r="R6346" s="438">
        <v>4217015930</v>
      </c>
      <c r="S6346" s="438"/>
      <c r="T6346" s="439">
        <v>42689.105229282402</v>
      </c>
      <c r="U6346" s="809">
        <v>42710</v>
      </c>
      <c r="V6346" s="439">
        <v>42718</v>
      </c>
      <c r="W6346" s="439">
        <v>42718.195138888885</v>
      </c>
      <c r="X6346" s="438" t="s">
        <v>16945</v>
      </c>
      <c r="Y6346" s="509">
        <v>3264049.92</v>
      </c>
      <c r="Z6346" s="438" t="s">
        <v>16942</v>
      </c>
      <c r="AA6346" s="443">
        <v>4217015930</v>
      </c>
    </row>
    <row r="6347" spans="1:27" ht="101.25">
      <c r="A6347" s="475" t="s">
        <v>32068</v>
      </c>
      <c r="B6347" s="311" t="s">
        <v>3031</v>
      </c>
      <c r="C6347" s="834" t="s">
        <v>2904</v>
      </c>
      <c r="D6347" s="45" t="s">
        <v>589</v>
      </c>
      <c r="E6347" s="444" t="s">
        <v>16950</v>
      </c>
      <c r="F6347" s="444" t="s">
        <v>16951</v>
      </c>
      <c r="G6347" s="445">
        <v>42688</v>
      </c>
      <c r="H6347" s="444" t="s">
        <v>16952</v>
      </c>
      <c r="I6347" s="444" t="s">
        <v>16953</v>
      </c>
      <c r="J6347" s="835">
        <v>3</v>
      </c>
      <c r="K6347" s="835">
        <v>3</v>
      </c>
      <c r="L6347" s="835">
        <v>0</v>
      </c>
      <c r="M6347" s="836">
        <v>31057.759999999998</v>
      </c>
      <c r="N6347" s="1068">
        <v>29438.639999999999</v>
      </c>
      <c r="O6347" s="836">
        <v>130215.36</v>
      </c>
      <c r="P6347" s="1069">
        <v>5.5E-2</v>
      </c>
      <c r="Q6347" s="444" t="s">
        <v>16954</v>
      </c>
      <c r="R6347" s="444" t="s">
        <v>1348</v>
      </c>
      <c r="S6347" s="444" t="s">
        <v>16955</v>
      </c>
      <c r="T6347" s="445">
        <v>42711.688928275464</v>
      </c>
      <c r="U6347" s="444"/>
      <c r="V6347" s="445">
        <v>42726</v>
      </c>
      <c r="W6347" s="445">
        <v>42726.611805555556</v>
      </c>
      <c r="X6347" s="444" t="s">
        <v>16956</v>
      </c>
      <c r="Y6347" s="1070">
        <v>58877.279999999999</v>
      </c>
      <c r="Z6347" s="444" t="s">
        <v>16957</v>
      </c>
      <c r="AA6347" s="839" t="s">
        <v>1348</v>
      </c>
    </row>
    <row r="6348" spans="1:27" ht="78.75">
      <c r="A6348" s="475" t="s">
        <v>32069</v>
      </c>
      <c r="B6348" s="311" t="s">
        <v>3031</v>
      </c>
      <c r="C6348" s="45" t="s">
        <v>2904</v>
      </c>
      <c r="D6348" s="45" t="s">
        <v>261</v>
      </c>
      <c r="E6348" s="45" t="s">
        <v>25112</v>
      </c>
      <c r="F6348" s="45" t="s">
        <v>710</v>
      </c>
      <c r="G6348" s="45" t="s">
        <v>25113</v>
      </c>
      <c r="H6348" s="45" t="s">
        <v>25226</v>
      </c>
      <c r="I6348" s="45" t="s">
        <v>25115</v>
      </c>
      <c r="J6348" s="45" t="s">
        <v>16</v>
      </c>
      <c r="K6348" s="118">
        <v>4</v>
      </c>
      <c r="L6348" s="118"/>
      <c r="M6348" s="117">
        <v>531533.05000000005</v>
      </c>
      <c r="N6348" s="276">
        <v>388018.87</v>
      </c>
      <c r="O6348" s="117">
        <f t="shared" ref="O6348:O6356" si="241">M6348-N6348</f>
        <v>143514.18000000005</v>
      </c>
      <c r="P6348" s="461">
        <f t="shared" ref="P6348:P6356" si="242">O6348/M6348</f>
        <v>0.27000048256641812</v>
      </c>
      <c r="Q6348" s="117" t="s">
        <v>25047</v>
      </c>
      <c r="R6348" s="45" t="s">
        <v>24835</v>
      </c>
      <c r="S6348" s="117" t="s">
        <v>25048</v>
      </c>
      <c r="T6348" s="45" t="s">
        <v>9794</v>
      </c>
      <c r="U6348" s="117"/>
      <c r="V6348" s="45" t="s">
        <v>3339</v>
      </c>
      <c r="W6348" s="45" t="s">
        <v>3339</v>
      </c>
      <c r="X6348" s="45" t="s">
        <v>25226</v>
      </c>
      <c r="Y6348" s="117">
        <v>388018.87</v>
      </c>
      <c r="Z6348" s="117" t="s">
        <v>25047</v>
      </c>
      <c r="AA6348" s="45" t="s">
        <v>24835</v>
      </c>
    </row>
    <row r="6349" spans="1:27" ht="67.5">
      <c r="A6349" s="475" t="s">
        <v>32070</v>
      </c>
      <c r="B6349" s="311" t="s">
        <v>3031</v>
      </c>
      <c r="C6349" s="669" t="s">
        <v>2904</v>
      </c>
      <c r="D6349" s="45" t="s">
        <v>261</v>
      </c>
      <c r="E6349" s="435" t="s">
        <v>25128</v>
      </c>
      <c r="F6349" s="435" t="s">
        <v>710</v>
      </c>
      <c r="G6349" s="435" t="s">
        <v>3939</v>
      </c>
      <c r="H6349" s="45" t="s">
        <v>25227</v>
      </c>
      <c r="I6349" s="435" t="s">
        <v>18068</v>
      </c>
      <c r="J6349" s="669" t="s">
        <v>16</v>
      </c>
      <c r="K6349" s="880">
        <v>4</v>
      </c>
      <c r="L6349" s="880"/>
      <c r="M6349" s="1071">
        <v>457778.5</v>
      </c>
      <c r="N6349" s="1072">
        <v>222051.11</v>
      </c>
      <c r="O6349" s="117">
        <f t="shared" si="241"/>
        <v>235727.39</v>
      </c>
      <c r="P6349" s="461">
        <f t="shared" si="242"/>
        <v>0.51493766089932147</v>
      </c>
      <c r="Q6349" s="414" t="s">
        <v>25084</v>
      </c>
      <c r="R6349" s="435" t="s">
        <v>25085</v>
      </c>
      <c r="S6349" s="414" t="s">
        <v>25159</v>
      </c>
      <c r="T6349" s="435" t="s">
        <v>6765</v>
      </c>
      <c r="U6349" s="414"/>
      <c r="V6349" s="435" t="s">
        <v>25228</v>
      </c>
      <c r="W6349" s="435" t="s">
        <v>25228</v>
      </c>
      <c r="X6349" s="45" t="s">
        <v>25227</v>
      </c>
      <c r="Y6349" s="880">
        <v>222051.11</v>
      </c>
      <c r="Z6349" s="414" t="s">
        <v>25084</v>
      </c>
      <c r="AA6349" s="435" t="s">
        <v>25085</v>
      </c>
    </row>
    <row r="6350" spans="1:27" ht="78.75">
      <c r="A6350" s="475" t="s">
        <v>32071</v>
      </c>
      <c r="B6350" s="311" t="s">
        <v>3031</v>
      </c>
      <c r="C6350" s="669" t="s">
        <v>2904</v>
      </c>
      <c r="D6350" s="45" t="s">
        <v>261</v>
      </c>
      <c r="E6350" s="435" t="s">
        <v>25229</v>
      </c>
      <c r="F6350" s="435" t="s">
        <v>2550</v>
      </c>
      <c r="G6350" s="435" t="s">
        <v>21165</v>
      </c>
      <c r="H6350" s="45" t="s">
        <v>25230</v>
      </c>
      <c r="I6350" s="435" t="s">
        <v>25231</v>
      </c>
      <c r="J6350" s="669" t="s">
        <v>34</v>
      </c>
      <c r="K6350" s="880">
        <v>5</v>
      </c>
      <c r="L6350" s="880"/>
      <c r="M6350" s="1071">
        <v>130768.74</v>
      </c>
      <c r="N6350" s="1072">
        <v>37269.360000000001</v>
      </c>
      <c r="O6350" s="117">
        <f t="shared" si="241"/>
        <v>93499.38</v>
      </c>
      <c r="P6350" s="461">
        <f t="shared" si="242"/>
        <v>0.71499794216874768</v>
      </c>
      <c r="Q6350" s="414" t="s">
        <v>25232</v>
      </c>
      <c r="R6350" s="435" t="s">
        <v>25233</v>
      </c>
      <c r="S6350" s="414" t="s">
        <v>25234</v>
      </c>
      <c r="T6350" s="435" t="s">
        <v>3333</v>
      </c>
      <c r="U6350" s="414"/>
      <c r="V6350" s="435" t="s">
        <v>3692</v>
      </c>
      <c r="W6350" s="435" t="s">
        <v>3692</v>
      </c>
      <c r="X6350" s="45" t="s">
        <v>25230</v>
      </c>
      <c r="Y6350" s="880">
        <v>37269.360000000001</v>
      </c>
      <c r="Z6350" s="414" t="s">
        <v>25232</v>
      </c>
      <c r="AA6350" s="435" t="s">
        <v>25233</v>
      </c>
    </row>
    <row r="6351" spans="1:27" ht="78.75">
      <c r="A6351" s="475" t="s">
        <v>32072</v>
      </c>
      <c r="B6351" s="311" t="s">
        <v>3031</v>
      </c>
      <c r="C6351" s="669" t="s">
        <v>2904</v>
      </c>
      <c r="D6351" s="45" t="s">
        <v>261</v>
      </c>
      <c r="E6351" s="435" t="s">
        <v>25235</v>
      </c>
      <c r="F6351" s="435" t="s">
        <v>2550</v>
      </c>
      <c r="G6351" s="435" t="s">
        <v>3939</v>
      </c>
      <c r="H6351" s="45" t="s">
        <v>25236</v>
      </c>
      <c r="I6351" s="435" t="s">
        <v>25237</v>
      </c>
      <c r="J6351" s="669" t="s">
        <v>15</v>
      </c>
      <c r="K6351" s="880">
        <v>3</v>
      </c>
      <c r="L6351" s="880"/>
      <c r="M6351" s="1071">
        <v>95063.54</v>
      </c>
      <c r="N6351" s="1072">
        <v>47373.3</v>
      </c>
      <c r="O6351" s="117">
        <f t="shared" si="241"/>
        <v>47690.239999999991</v>
      </c>
      <c r="P6351" s="461">
        <f t="shared" si="242"/>
        <v>0.50166699030984951</v>
      </c>
      <c r="Q6351" s="414" t="s">
        <v>25238</v>
      </c>
      <c r="R6351" s="435" t="s">
        <v>25194</v>
      </c>
      <c r="S6351" s="414" t="s">
        <v>16481</v>
      </c>
      <c r="T6351" s="435" t="s">
        <v>25239</v>
      </c>
      <c r="U6351" s="414"/>
      <c r="V6351" s="435" t="s">
        <v>3406</v>
      </c>
      <c r="W6351" s="435" t="s">
        <v>3406</v>
      </c>
      <c r="X6351" s="45" t="s">
        <v>25236</v>
      </c>
      <c r="Y6351" s="880">
        <v>47373.3</v>
      </c>
      <c r="Z6351" s="414" t="s">
        <v>25238</v>
      </c>
      <c r="AA6351" s="435" t="s">
        <v>25194</v>
      </c>
    </row>
    <row r="6352" spans="1:27" ht="78.75">
      <c r="A6352" s="475" t="s">
        <v>32073</v>
      </c>
      <c r="B6352" s="311" t="s">
        <v>3031</v>
      </c>
      <c r="C6352" s="669" t="s">
        <v>2904</v>
      </c>
      <c r="D6352" s="45" t="s">
        <v>261</v>
      </c>
      <c r="E6352" s="435" t="s">
        <v>25240</v>
      </c>
      <c r="F6352" s="435" t="s">
        <v>2550</v>
      </c>
      <c r="G6352" s="435" t="s">
        <v>4164</v>
      </c>
      <c r="H6352" s="45" t="s">
        <v>25241</v>
      </c>
      <c r="I6352" s="435" t="s">
        <v>7679</v>
      </c>
      <c r="J6352" s="669" t="s">
        <v>11</v>
      </c>
      <c r="K6352" s="880">
        <v>2</v>
      </c>
      <c r="L6352" s="880"/>
      <c r="M6352" s="1071">
        <v>141366.39999999999</v>
      </c>
      <c r="N6352" s="1072">
        <v>68800</v>
      </c>
      <c r="O6352" s="117">
        <f t="shared" si="241"/>
        <v>72566.399999999994</v>
      </c>
      <c r="P6352" s="461">
        <f t="shared" si="242"/>
        <v>0.51332141159426847</v>
      </c>
      <c r="Q6352" s="414" t="s">
        <v>7681</v>
      </c>
      <c r="R6352" s="435" t="s">
        <v>24656</v>
      </c>
      <c r="S6352" s="414" t="s">
        <v>25242</v>
      </c>
      <c r="T6352" s="435" t="s">
        <v>3399</v>
      </c>
      <c r="U6352" s="414"/>
      <c r="V6352" s="435" t="s">
        <v>3217</v>
      </c>
      <c r="W6352" s="435" t="s">
        <v>3217</v>
      </c>
      <c r="X6352" s="45" t="s">
        <v>25241</v>
      </c>
      <c r="Y6352" s="880">
        <v>68800</v>
      </c>
      <c r="Z6352" s="414" t="s">
        <v>7681</v>
      </c>
      <c r="AA6352" s="435" t="s">
        <v>24656</v>
      </c>
    </row>
    <row r="6353" spans="1:27" ht="56.25">
      <c r="A6353" s="475" t="s">
        <v>32074</v>
      </c>
      <c r="B6353" s="311" t="s">
        <v>3031</v>
      </c>
      <c r="C6353" s="669" t="s">
        <v>2904</v>
      </c>
      <c r="D6353" s="45" t="s">
        <v>261</v>
      </c>
      <c r="E6353" s="435" t="s">
        <v>25117</v>
      </c>
      <c r="F6353" s="435" t="s">
        <v>2550</v>
      </c>
      <c r="G6353" s="435" t="s">
        <v>25243</v>
      </c>
      <c r="H6353" s="45" t="s">
        <v>25244</v>
      </c>
      <c r="I6353" s="435" t="s">
        <v>25164</v>
      </c>
      <c r="J6353" s="669" t="s">
        <v>16</v>
      </c>
      <c r="K6353" s="880">
        <v>4</v>
      </c>
      <c r="L6353" s="880"/>
      <c r="M6353" s="880">
        <v>802875</v>
      </c>
      <c r="N6353" s="1073">
        <v>456993.24</v>
      </c>
      <c r="O6353" s="880">
        <f t="shared" si="241"/>
        <v>345881.76</v>
      </c>
      <c r="P6353" s="461">
        <f t="shared" si="242"/>
        <v>0.43080399813171416</v>
      </c>
      <c r="Q6353" s="414" t="s">
        <v>25245</v>
      </c>
      <c r="R6353" s="435" t="s">
        <v>25246</v>
      </c>
      <c r="S6353" s="414" t="s">
        <v>25247</v>
      </c>
      <c r="T6353" s="435" t="s">
        <v>3407</v>
      </c>
      <c r="U6353" s="414"/>
      <c r="V6353" s="435" t="s">
        <v>3486</v>
      </c>
      <c r="W6353" s="435" t="s">
        <v>3486</v>
      </c>
      <c r="X6353" s="45" t="s">
        <v>25244</v>
      </c>
      <c r="Y6353" s="880">
        <v>456993.24</v>
      </c>
      <c r="Z6353" s="414" t="s">
        <v>25245</v>
      </c>
      <c r="AA6353" s="435" t="s">
        <v>25246</v>
      </c>
    </row>
    <row r="6354" spans="1:27" ht="67.5">
      <c r="A6354" s="475" t="s">
        <v>32075</v>
      </c>
      <c r="B6354" s="311" t="s">
        <v>3031</v>
      </c>
      <c r="C6354" s="669" t="s">
        <v>2904</v>
      </c>
      <c r="D6354" s="45" t="s">
        <v>261</v>
      </c>
      <c r="E6354" s="435" t="s">
        <v>25248</v>
      </c>
      <c r="F6354" s="435" t="s">
        <v>2550</v>
      </c>
      <c r="G6354" s="435" t="s">
        <v>11948</v>
      </c>
      <c r="H6354" s="45" t="s">
        <v>25249</v>
      </c>
      <c r="I6354" s="435" t="s">
        <v>25216</v>
      </c>
      <c r="J6354" s="669" t="s">
        <v>16</v>
      </c>
      <c r="K6354" s="880">
        <v>4</v>
      </c>
      <c r="L6354" s="880"/>
      <c r="M6354" s="775">
        <v>734233.5</v>
      </c>
      <c r="N6354" s="1073">
        <v>535990.12</v>
      </c>
      <c r="O6354" s="880">
        <f t="shared" si="241"/>
        <v>198243.38</v>
      </c>
      <c r="P6354" s="461">
        <f t="shared" si="242"/>
        <v>0.27000045625812497</v>
      </c>
      <c r="Q6354" s="414" t="s">
        <v>25089</v>
      </c>
      <c r="R6354" s="435" t="s">
        <v>25133</v>
      </c>
      <c r="S6354" s="414" t="s">
        <v>25165</v>
      </c>
      <c r="T6354" s="435" t="s">
        <v>3474</v>
      </c>
      <c r="U6354" s="414"/>
      <c r="V6354" s="435" t="s">
        <v>20858</v>
      </c>
      <c r="W6354" s="435" t="s">
        <v>20859</v>
      </c>
      <c r="X6354" s="45" t="s">
        <v>25249</v>
      </c>
      <c r="Y6354" s="880">
        <v>535990.12</v>
      </c>
      <c r="Z6354" s="414" t="s">
        <v>25089</v>
      </c>
      <c r="AA6354" s="435" t="s">
        <v>25133</v>
      </c>
    </row>
    <row r="6355" spans="1:27" ht="67.5">
      <c r="A6355" s="475" t="s">
        <v>32076</v>
      </c>
      <c r="B6355" s="311" t="s">
        <v>3031</v>
      </c>
      <c r="C6355" s="669" t="s">
        <v>2904</v>
      </c>
      <c r="D6355" s="45" t="s">
        <v>261</v>
      </c>
      <c r="E6355" s="435" t="s">
        <v>25250</v>
      </c>
      <c r="F6355" s="435" t="s">
        <v>2550</v>
      </c>
      <c r="G6355" s="435" t="s">
        <v>4191</v>
      </c>
      <c r="H6355" s="45" t="s">
        <v>25251</v>
      </c>
      <c r="I6355" s="435" t="s">
        <v>18068</v>
      </c>
      <c r="J6355" s="669" t="s">
        <v>15</v>
      </c>
      <c r="K6355" s="880">
        <v>3</v>
      </c>
      <c r="L6355" s="880"/>
      <c r="M6355" s="1074">
        <v>634062</v>
      </c>
      <c r="N6355" s="1073">
        <v>413658</v>
      </c>
      <c r="O6355" s="880">
        <f t="shared" si="241"/>
        <v>220404</v>
      </c>
      <c r="P6355" s="461">
        <f t="shared" si="242"/>
        <v>0.34760638549542472</v>
      </c>
      <c r="Q6355" s="414" t="s">
        <v>25252</v>
      </c>
      <c r="R6355" s="435" t="s">
        <v>25253</v>
      </c>
      <c r="S6355" s="414" t="s">
        <v>25254</v>
      </c>
      <c r="T6355" s="435" t="s">
        <v>3474</v>
      </c>
      <c r="U6355" s="414"/>
      <c r="V6355" s="435" t="s">
        <v>20858</v>
      </c>
      <c r="W6355" s="435" t="s">
        <v>20859</v>
      </c>
      <c r="X6355" s="45" t="s">
        <v>25251</v>
      </c>
      <c r="Y6355" s="880">
        <v>413658</v>
      </c>
      <c r="Z6355" s="414" t="s">
        <v>25252</v>
      </c>
      <c r="AA6355" s="435" t="s">
        <v>25253</v>
      </c>
    </row>
    <row r="6356" spans="1:27" ht="67.5">
      <c r="A6356" s="475" t="s">
        <v>32077</v>
      </c>
      <c r="B6356" s="311" t="s">
        <v>3031</v>
      </c>
      <c r="C6356" s="669" t="s">
        <v>2904</v>
      </c>
      <c r="D6356" s="45" t="s">
        <v>261</v>
      </c>
      <c r="E6356" s="435" t="s">
        <v>25121</v>
      </c>
      <c r="F6356" s="435" t="s">
        <v>2550</v>
      </c>
      <c r="G6356" s="435" t="s">
        <v>25255</v>
      </c>
      <c r="H6356" s="45" t="s">
        <v>25256</v>
      </c>
      <c r="I6356" s="435" t="s">
        <v>25257</v>
      </c>
      <c r="J6356" s="669" t="s">
        <v>129</v>
      </c>
      <c r="K6356" s="880">
        <v>7</v>
      </c>
      <c r="L6356" s="880"/>
      <c r="M6356" s="880">
        <v>707592.25</v>
      </c>
      <c r="N6356" s="1073">
        <v>367600</v>
      </c>
      <c r="O6356" s="880">
        <f t="shared" si="241"/>
        <v>339992.25</v>
      </c>
      <c r="P6356" s="461">
        <f t="shared" si="242"/>
        <v>0.48049176626793183</v>
      </c>
      <c r="Q6356" s="414" t="s">
        <v>25123</v>
      </c>
      <c r="R6356" s="435" t="s">
        <v>25258</v>
      </c>
      <c r="S6356" s="414" t="s">
        <v>25125</v>
      </c>
      <c r="T6356" s="435" t="s">
        <v>3474</v>
      </c>
      <c r="U6356" s="414"/>
      <c r="V6356" s="435" t="s">
        <v>20858</v>
      </c>
      <c r="W6356" s="435" t="s">
        <v>20859</v>
      </c>
      <c r="X6356" s="45" t="s">
        <v>25256</v>
      </c>
      <c r="Y6356" s="880">
        <v>367600</v>
      </c>
      <c r="Z6356" s="414" t="s">
        <v>25123</v>
      </c>
      <c r="AA6356" s="435" t="s">
        <v>25258</v>
      </c>
    </row>
    <row r="6357" spans="1:27" ht="78.75">
      <c r="A6357" s="475" t="s">
        <v>32078</v>
      </c>
      <c r="B6357" s="311" t="s">
        <v>2915</v>
      </c>
      <c r="C6357" s="45" t="s">
        <v>25259</v>
      </c>
      <c r="D6357" s="45" t="s">
        <v>272</v>
      </c>
      <c r="E6357" s="45" t="s">
        <v>25260</v>
      </c>
      <c r="F6357" s="45" t="s">
        <v>641</v>
      </c>
      <c r="G6357" s="45" t="s">
        <v>713</v>
      </c>
      <c r="H6357" s="45" t="s">
        <v>25261</v>
      </c>
      <c r="I6357" s="45" t="s">
        <v>19234</v>
      </c>
      <c r="J6357" s="45" t="s">
        <v>10</v>
      </c>
      <c r="K6357" s="118">
        <v>1</v>
      </c>
      <c r="L6357" s="118">
        <v>0</v>
      </c>
      <c r="M6357" s="117" t="s">
        <v>25262</v>
      </c>
      <c r="N6357" s="117" t="s">
        <v>25263</v>
      </c>
      <c r="O6357" s="117">
        <v>781.33</v>
      </c>
      <c r="P6357" s="461">
        <v>2.4E-2</v>
      </c>
      <c r="Q6357" s="117" t="s">
        <v>25047</v>
      </c>
      <c r="R6357" s="276">
        <v>2221068547</v>
      </c>
      <c r="S6357" s="117" t="s">
        <v>14367</v>
      </c>
      <c r="T6357" s="274">
        <v>42438</v>
      </c>
      <c r="U6357" s="117"/>
      <c r="V6357" s="274">
        <v>42457</v>
      </c>
      <c r="W6357" s="274">
        <v>42458</v>
      </c>
      <c r="X6357" s="45" t="s">
        <v>25264</v>
      </c>
      <c r="Y6357" s="117">
        <v>32032</v>
      </c>
      <c r="Z6357" s="117" t="s">
        <v>25047</v>
      </c>
      <c r="AA6357" s="276">
        <v>2221068547</v>
      </c>
    </row>
    <row r="6358" spans="1:27" ht="78.75">
      <c r="A6358" s="475" t="s">
        <v>32079</v>
      </c>
      <c r="B6358" s="311" t="s">
        <v>2915</v>
      </c>
      <c r="C6358" s="45" t="s">
        <v>25259</v>
      </c>
      <c r="D6358" s="45" t="s">
        <v>272</v>
      </c>
      <c r="E6358" s="45" t="s">
        <v>25265</v>
      </c>
      <c r="F6358" s="45" t="s">
        <v>641</v>
      </c>
      <c r="G6358" s="45" t="s">
        <v>713</v>
      </c>
      <c r="H6358" s="45" t="s">
        <v>25266</v>
      </c>
      <c r="I6358" s="45" t="s">
        <v>25267</v>
      </c>
      <c r="J6358" s="45" t="s">
        <v>10</v>
      </c>
      <c r="K6358" s="118">
        <v>1</v>
      </c>
      <c r="L6358" s="118">
        <v>0</v>
      </c>
      <c r="M6358" s="117" t="s">
        <v>25268</v>
      </c>
      <c r="N6358" s="117" t="s">
        <v>25269</v>
      </c>
      <c r="O6358" s="117">
        <v>7186.68</v>
      </c>
      <c r="P6358" s="461">
        <v>0.03</v>
      </c>
      <c r="Q6358" s="117" t="s">
        <v>25047</v>
      </c>
      <c r="R6358" s="276">
        <v>2221068547</v>
      </c>
      <c r="S6358" s="117" t="s">
        <v>14367</v>
      </c>
      <c r="T6358" s="274">
        <v>42438</v>
      </c>
      <c r="U6358" s="117"/>
      <c r="V6358" s="274">
        <v>42457</v>
      </c>
      <c r="W6358" s="274">
        <v>42458</v>
      </c>
      <c r="X6358" s="310" t="s">
        <v>25270</v>
      </c>
      <c r="Y6358" s="117">
        <v>231955</v>
      </c>
      <c r="Z6358" s="117" t="s">
        <v>25047</v>
      </c>
      <c r="AA6358" s="276">
        <v>2221068547</v>
      </c>
    </row>
    <row r="6359" spans="1:27" ht="45">
      <c r="A6359" s="475" t="s">
        <v>32080</v>
      </c>
      <c r="B6359" s="311" t="s">
        <v>2915</v>
      </c>
      <c r="C6359" s="45" t="s">
        <v>25259</v>
      </c>
      <c r="D6359" s="45" t="s">
        <v>261</v>
      </c>
      <c r="E6359" s="45" t="s">
        <v>25271</v>
      </c>
      <c r="F6359" s="45" t="s">
        <v>1421</v>
      </c>
      <c r="G6359" s="45" t="s">
        <v>861</v>
      </c>
      <c r="H6359" s="45" t="s">
        <v>25272</v>
      </c>
      <c r="I6359" s="45" t="s">
        <v>14858</v>
      </c>
      <c r="J6359" s="45" t="s">
        <v>11</v>
      </c>
      <c r="K6359" s="118">
        <v>2</v>
      </c>
      <c r="L6359" s="118">
        <v>0</v>
      </c>
      <c r="M6359" s="117">
        <v>255570</v>
      </c>
      <c r="N6359" s="1075">
        <v>247380</v>
      </c>
      <c r="O6359" s="117">
        <f>SUM(O6357:O6358)</f>
        <v>7968.01</v>
      </c>
      <c r="P6359" s="461">
        <v>3.2000000000000001E-2</v>
      </c>
      <c r="Q6359" s="284" t="s">
        <v>21966</v>
      </c>
      <c r="R6359" s="45" t="s">
        <v>16878</v>
      </c>
      <c r="S6359" s="117" t="s">
        <v>25273</v>
      </c>
      <c r="T6359" s="274">
        <v>42535</v>
      </c>
      <c r="U6359" s="117"/>
      <c r="V6359" s="274">
        <v>42548</v>
      </c>
      <c r="W6359" s="274">
        <v>42548</v>
      </c>
      <c r="X6359" s="45" t="s">
        <v>25274</v>
      </c>
      <c r="Y6359" s="117">
        <v>247380</v>
      </c>
      <c r="Z6359" s="117" t="s">
        <v>21966</v>
      </c>
      <c r="AA6359" s="45" t="s">
        <v>16878</v>
      </c>
    </row>
    <row r="6360" spans="1:27" ht="56.25">
      <c r="A6360" s="475" t="s">
        <v>32081</v>
      </c>
      <c r="B6360" s="311" t="s">
        <v>2915</v>
      </c>
      <c r="C6360" s="45" t="s">
        <v>25275</v>
      </c>
      <c r="D6360" s="45" t="s">
        <v>261</v>
      </c>
      <c r="E6360" s="291" t="s">
        <v>25276</v>
      </c>
      <c r="F6360" s="291" t="s">
        <v>6632</v>
      </c>
      <c r="G6360" s="323">
        <v>42594</v>
      </c>
      <c r="H6360" s="291" t="s">
        <v>25277</v>
      </c>
      <c r="I6360" s="291" t="s">
        <v>25278</v>
      </c>
      <c r="J6360" s="1005">
        <v>2</v>
      </c>
      <c r="K6360" s="1005">
        <v>2</v>
      </c>
      <c r="L6360" s="1005">
        <v>0</v>
      </c>
      <c r="M6360" s="1006">
        <v>312409.5</v>
      </c>
      <c r="N6360" s="1076" t="s">
        <v>25279</v>
      </c>
      <c r="O6360" s="1006">
        <v>35926.5</v>
      </c>
      <c r="P6360" s="1007">
        <v>0.11499810345075934</v>
      </c>
      <c r="Q6360" s="291" t="s">
        <v>21966</v>
      </c>
      <c r="R6360" s="291" t="s">
        <v>16878</v>
      </c>
      <c r="S6360" s="291" t="s">
        <v>25280</v>
      </c>
      <c r="T6360" s="323">
        <v>42619.715277777774</v>
      </c>
      <c r="U6360" s="117"/>
      <c r="V6360" s="274">
        <v>42632</v>
      </c>
      <c r="W6360" s="274">
        <v>42634</v>
      </c>
      <c r="X6360" s="45" t="s">
        <v>25281</v>
      </c>
      <c r="Y6360" s="117">
        <v>276483</v>
      </c>
      <c r="Z6360" s="291" t="s">
        <v>21966</v>
      </c>
      <c r="AA6360" s="291" t="s">
        <v>16878</v>
      </c>
    </row>
    <row r="6361" spans="1:27" ht="101.25">
      <c r="A6361" s="475" t="s">
        <v>32082</v>
      </c>
      <c r="B6361" s="311" t="s">
        <v>2915</v>
      </c>
      <c r="C6361" s="45" t="s">
        <v>25282</v>
      </c>
      <c r="D6361" s="45" t="s">
        <v>261</v>
      </c>
      <c r="E6361" s="291" t="s">
        <v>25283</v>
      </c>
      <c r="F6361" s="291" t="s">
        <v>25284</v>
      </c>
      <c r="G6361" s="323">
        <v>42605</v>
      </c>
      <c r="H6361" s="291" t="s">
        <v>25285</v>
      </c>
      <c r="I6361" s="291" t="s">
        <v>23848</v>
      </c>
      <c r="J6361" s="1005">
        <v>2</v>
      </c>
      <c r="K6361" s="1005">
        <v>2</v>
      </c>
      <c r="L6361" s="1005">
        <v>0</v>
      </c>
      <c r="M6361" s="1006">
        <v>251330.6</v>
      </c>
      <c r="N6361" s="1076" t="s">
        <v>25286</v>
      </c>
      <c r="O6361" s="1006">
        <v>50268.6</v>
      </c>
      <c r="P6361" s="1007">
        <v>0.20000986748131744</v>
      </c>
      <c r="Q6361" s="291" t="s">
        <v>21206</v>
      </c>
      <c r="R6361" s="291" t="s">
        <v>15064</v>
      </c>
      <c r="S6361" s="291" t="s">
        <v>25287</v>
      </c>
      <c r="T6361" s="323">
        <v>42625.614583333328</v>
      </c>
      <c r="U6361" s="294"/>
      <c r="V6361" s="293">
        <v>42640</v>
      </c>
      <c r="W6361" s="293">
        <v>42641</v>
      </c>
      <c r="X6361" s="281" t="s">
        <v>25288</v>
      </c>
      <c r="Y6361" s="294">
        <v>201062</v>
      </c>
      <c r="Z6361" s="333" t="s">
        <v>21206</v>
      </c>
      <c r="AA6361" s="333" t="s">
        <v>15064</v>
      </c>
    </row>
    <row r="6362" spans="1:27" ht="67.5">
      <c r="A6362" s="475" t="s">
        <v>32083</v>
      </c>
      <c r="B6362" s="311" t="s">
        <v>2915</v>
      </c>
      <c r="C6362" s="45" t="s">
        <v>25289</v>
      </c>
      <c r="D6362" s="45" t="s">
        <v>272</v>
      </c>
      <c r="E6362" s="291" t="s">
        <v>25290</v>
      </c>
      <c r="F6362" s="291" t="s">
        <v>25291</v>
      </c>
      <c r="G6362" s="323">
        <v>42636</v>
      </c>
      <c r="H6362" s="291" t="s">
        <v>25292</v>
      </c>
      <c r="I6362" s="291" t="s">
        <v>14294</v>
      </c>
      <c r="J6362" s="1005">
        <v>1</v>
      </c>
      <c r="K6362" s="1005">
        <v>1</v>
      </c>
      <c r="L6362" s="1005">
        <v>0</v>
      </c>
      <c r="M6362" s="1006">
        <v>220172.33</v>
      </c>
      <c r="N6362" s="1019" t="s">
        <v>25293</v>
      </c>
      <c r="O6362" s="1006">
        <v>0</v>
      </c>
      <c r="P6362" s="1007">
        <v>0</v>
      </c>
      <c r="Q6362" s="291" t="s">
        <v>25294</v>
      </c>
      <c r="R6362" s="333" t="s">
        <v>25295</v>
      </c>
      <c r="S6362" s="333" t="s">
        <v>25296</v>
      </c>
      <c r="T6362" s="335">
        <v>42649.696527777778</v>
      </c>
      <c r="U6362" s="333"/>
      <c r="V6362" s="335">
        <v>42660</v>
      </c>
      <c r="W6362" s="335">
        <v>42661.114583333328</v>
      </c>
      <c r="X6362" s="333" t="s">
        <v>25297</v>
      </c>
      <c r="Y6362" s="338">
        <v>220172.33</v>
      </c>
      <c r="Z6362" s="333" t="s">
        <v>25298</v>
      </c>
      <c r="AA6362" s="351" t="s">
        <v>25295</v>
      </c>
    </row>
    <row r="6363" spans="1:27" ht="78.75">
      <c r="A6363" s="475" t="s">
        <v>32084</v>
      </c>
      <c r="B6363" s="311" t="s">
        <v>2915</v>
      </c>
      <c r="C6363" s="45" t="s">
        <v>25299</v>
      </c>
      <c r="D6363" s="45" t="s">
        <v>261</v>
      </c>
      <c r="E6363" s="291" t="s">
        <v>15375</v>
      </c>
      <c r="F6363" s="404">
        <v>42610</v>
      </c>
      <c r="G6363" s="323">
        <v>42640</v>
      </c>
      <c r="H6363" s="291" t="s">
        <v>25300</v>
      </c>
      <c r="I6363" s="291" t="s">
        <v>25301</v>
      </c>
      <c r="J6363" s="1005">
        <v>4</v>
      </c>
      <c r="K6363" s="1005">
        <v>3</v>
      </c>
      <c r="L6363" s="1005">
        <v>1</v>
      </c>
      <c r="M6363" s="1006" t="s">
        <v>25302</v>
      </c>
      <c r="N6363" s="1019" t="s">
        <v>25303</v>
      </c>
      <c r="O6363" s="1077">
        <v>77771.64</v>
      </c>
      <c r="P6363" s="1007">
        <v>0.43830000000000002</v>
      </c>
      <c r="Q6363" s="329" t="s">
        <v>25304</v>
      </c>
      <c r="R6363" s="118">
        <v>4205091856</v>
      </c>
      <c r="S6363" s="118" t="s">
        <v>25305</v>
      </c>
      <c r="T6363" s="274">
        <v>42661</v>
      </c>
      <c r="U6363" s="118"/>
      <c r="V6363" s="274">
        <v>42679</v>
      </c>
      <c r="W6363" s="274">
        <v>42681</v>
      </c>
      <c r="X6363" s="118" t="s">
        <v>25306</v>
      </c>
      <c r="Y6363" s="291">
        <v>99676.56</v>
      </c>
      <c r="Z6363" s="329" t="s">
        <v>25304</v>
      </c>
      <c r="AA6363" s="118">
        <v>4205091856</v>
      </c>
    </row>
    <row r="6364" spans="1:27" ht="67.5">
      <c r="A6364" s="475" t="s">
        <v>32085</v>
      </c>
      <c r="B6364" s="311" t="s">
        <v>2915</v>
      </c>
      <c r="C6364" s="45" t="s">
        <v>25299</v>
      </c>
      <c r="D6364" s="45" t="s">
        <v>261</v>
      </c>
      <c r="E6364" s="291" t="s">
        <v>25307</v>
      </c>
      <c r="F6364" s="291" t="s">
        <v>25291</v>
      </c>
      <c r="G6364" s="323">
        <v>42642</v>
      </c>
      <c r="H6364" s="291" t="s">
        <v>25308</v>
      </c>
      <c r="I6364" s="291" t="s">
        <v>25309</v>
      </c>
      <c r="J6364" s="1005">
        <v>3</v>
      </c>
      <c r="K6364" s="1005">
        <v>3</v>
      </c>
      <c r="L6364" s="1005">
        <v>0</v>
      </c>
      <c r="M6364" s="1006">
        <v>50375</v>
      </c>
      <c r="N6364" s="1019" t="s">
        <v>25310</v>
      </c>
      <c r="O6364" s="1006">
        <v>7556.4</v>
      </c>
      <c r="P6364" s="1007">
        <v>0.15</v>
      </c>
      <c r="Q6364" s="291" t="s">
        <v>25311</v>
      </c>
      <c r="R6364" s="314">
        <v>7722327505</v>
      </c>
      <c r="S6364" s="314" t="s">
        <v>25312</v>
      </c>
      <c r="T6364" s="315">
        <v>42661.672916666663</v>
      </c>
      <c r="U6364" s="314"/>
      <c r="V6364" s="315">
        <v>42679</v>
      </c>
      <c r="W6364" s="315">
        <v>42681.694444444445</v>
      </c>
      <c r="X6364" s="314" t="s">
        <v>25313</v>
      </c>
      <c r="Y6364" s="318">
        <v>42818.6</v>
      </c>
      <c r="Z6364" s="314" t="s">
        <v>25311</v>
      </c>
      <c r="AA6364" s="1078" t="s">
        <v>16056</v>
      </c>
    </row>
    <row r="6365" spans="1:27" ht="67.5">
      <c r="A6365" s="475" t="s">
        <v>32086</v>
      </c>
      <c r="B6365" s="311" t="s">
        <v>2915</v>
      </c>
      <c r="C6365" s="45" t="s">
        <v>25314</v>
      </c>
      <c r="D6365" s="45" t="s">
        <v>16938</v>
      </c>
      <c r="E6365" s="291" t="s">
        <v>16939</v>
      </c>
      <c r="F6365" s="404">
        <v>42633</v>
      </c>
      <c r="G6365" s="323">
        <v>42661.689583333333</v>
      </c>
      <c r="H6365" s="291" t="s">
        <v>16940</v>
      </c>
      <c r="I6365" s="291" t="s">
        <v>16941</v>
      </c>
      <c r="J6365" s="1005">
        <v>3</v>
      </c>
      <c r="K6365" s="1005">
        <v>1</v>
      </c>
      <c r="L6365" s="1005">
        <v>2</v>
      </c>
      <c r="M6365" s="1006" t="s">
        <v>25315</v>
      </c>
      <c r="N6365" s="1006">
        <v>3123399.86</v>
      </c>
      <c r="O6365" s="1006">
        <v>96599.98</v>
      </c>
      <c r="P6365" s="1007">
        <v>0.03</v>
      </c>
      <c r="Q6365" s="291" t="s">
        <v>20132</v>
      </c>
      <c r="R6365" s="291">
        <v>4217015930</v>
      </c>
      <c r="S6365" s="291" t="s">
        <v>25316</v>
      </c>
      <c r="T6365" s="323">
        <v>42689.105229282402</v>
      </c>
      <c r="U6365" s="404">
        <v>42709</v>
      </c>
      <c r="V6365" s="323">
        <v>42718</v>
      </c>
      <c r="W6365" s="323">
        <v>42718.195138888885</v>
      </c>
      <c r="X6365" s="291" t="s">
        <v>16945</v>
      </c>
      <c r="Y6365" s="326">
        <v>3123399.86</v>
      </c>
      <c r="Z6365" s="291" t="s">
        <v>20132</v>
      </c>
      <c r="AA6365" s="348" t="s">
        <v>16943</v>
      </c>
    </row>
    <row r="6366" spans="1:27" ht="56.25">
      <c r="A6366" s="475" t="s">
        <v>32087</v>
      </c>
      <c r="B6366" s="311" t="s">
        <v>2915</v>
      </c>
      <c r="C6366" s="45" t="s">
        <v>25317</v>
      </c>
      <c r="D6366" s="45" t="s">
        <v>589</v>
      </c>
      <c r="E6366" s="291" t="s">
        <v>16950</v>
      </c>
      <c r="F6366" s="291" t="s">
        <v>16951</v>
      </c>
      <c r="G6366" s="323">
        <v>42688</v>
      </c>
      <c r="H6366" s="291" t="s">
        <v>16952</v>
      </c>
      <c r="I6366" s="291" t="s">
        <v>16953</v>
      </c>
      <c r="J6366" s="1005">
        <v>3</v>
      </c>
      <c r="K6366" s="1005">
        <v>3</v>
      </c>
      <c r="L6366" s="1005">
        <v>0</v>
      </c>
      <c r="M6366" s="1006">
        <v>31152</v>
      </c>
      <c r="N6366" s="1019">
        <v>29438.639999999999</v>
      </c>
      <c r="O6366" s="1077">
        <v>1713.36</v>
      </c>
      <c r="P6366" s="1007">
        <v>5.5E-2</v>
      </c>
      <c r="Q6366" s="291" t="s">
        <v>16954</v>
      </c>
      <c r="R6366" s="291" t="s">
        <v>1348</v>
      </c>
      <c r="S6366" s="291" t="s">
        <v>25318</v>
      </c>
      <c r="T6366" s="323">
        <v>42711.688928275464</v>
      </c>
      <c r="U6366" s="291"/>
      <c r="V6366" s="323">
        <v>42726</v>
      </c>
      <c r="W6366" s="323">
        <v>42726.611805555556</v>
      </c>
      <c r="X6366" s="291" t="s">
        <v>16956</v>
      </c>
      <c r="Y6366" s="326">
        <v>58877.279999999999</v>
      </c>
      <c r="Z6366" s="291" t="s">
        <v>16957</v>
      </c>
      <c r="AA6366" s="348" t="s">
        <v>1348</v>
      </c>
    </row>
    <row r="6367" spans="1:27" ht="78.75">
      <c r="A6367" s="475" t="s">
        <v>32088</v>
      </c>
      <c r="B6367" s="1167" t="s">
        <v>2729</v>
      </c>
      <c r="C6367" s="118">
        <v>4216004340</v>
      </c>
      <c r="D6367" s="118" t="s">
        <v>269</v>
      </c>
      <c r="E6367" s="888" t="s">
        <v>23370</v>
      </c>
      <c r="F6367" s="1035">
        <v>42488</v>
      </c>
      <c r="G6367" s="1035">
        <v>42488</v>
      </c>
      <c r="H6367" s="880" t="s">
        <v>25319</v>
      </c>
      <c r="I6367" s="888" t="s">
        <v>25320</v>
      </c>
      <c r="J6367" s="118">
        <v>1</v>
      </c>
      <c r="K6367" s="118">
        <v>1</v>
      </c>
      <c r="L6367" s="118">
        <v>0</v>
      </c>
      <c r="M6367" s="117">
        <v>12187.09</v>
      </c>
      <c r="N6367" s="117">
        <v>12187.09</v>
      </c>
      <c r="O6367" s="117">
        <f>M6367-N6367</f>
        <v>0</v>
      </c>
      <c r="P6367" s="117">
        <f>(O6367*100)/M6367</f>
        <v>0</v>
      </c>
      <c r="Q6367" s="888" t="s">
        <v>563</v>
      </c>
      <c r="R6367" s="888">
        <v>4217166136</v>
      </c>
      <c r="S6367" s="994" t="s">
        <v>23373</v>
      </c>
      <c r="T6367" s="1030"/>
      <c r="U6367" s="1030"/>
      <c r="V6367" s="1035">
        <v>42488</v>
      </c>
      <c r="W6367" s="1035">
        <v>42488</v>
      </c>
      <c r="X6367" s="880" t="s">
        <v>25319</v>
      </c>
      <c r="Y6367" s="117">
        <v>12187.09</v>
      </c>
      <c r="Z6367" s="888" t="s">
        <v>563</v>
      </c>
      <c r="AA6367" s="888">
        <v>4217166136</v>
      </c>
    </row>
    <row r="6368" spans="1:27" ht="78.75">
      <c r="A6368" s="475" t="s">
        <v>32089</v>
      </c>
      <c r="B6368" s="1167" t="s">
        <v>2729</v>
      </c>
      <c r="C6368" s="118">
        <v>4216004340</v>
      </c>
      <c r="D6368" s="118" t="s">
        <v>269</v>
      </c>
      <c r="E6368" s="888" t="s">
        <v>25321</v>
      </c>
      <c r="F6368" s="1035">
        <v>42488</v>
      </c>
      <c r="G6368" s="1035">
        <v>42488</v>
      </c>
      <c r="H6368" s="880" t="s">
        <v>25322</v>
      </c>
      <c r="I6368" s="888" t="s">
        <v>23372</v>
      </c>
      <c r="J6368" s="118">
        <v>1</v>
      </c>
      <c r="K6368" s="118">
        <v>1</v>
      </c>
      <c r="L6368" s="118">
        <v>0</v>
      </c>
      <c r="M6368" s="117">
        <v>110780.91</v>
      </c>
      <c r="N6368" s="117">
        <v>110780.91</v>
      </c>
      <c r="O6368" s="117">
        <f>M6368-N6368</f>
        <v>0</v>
      </c>
      <c r="P6368" s="117">
        <f>(O6368*100)/M6368</f>
        <v>0</v>
      </c>
      <c r="Q6368" s="888" t="s">
        <v>12477</v>
      </c>
      <c r="R6368" s="888">
        <v>4217141332</v>
      </c>
      <c r="S6368" s="994" t="s">
        <v>23369</v>
      </c>
      <c r="T6368" s="1030"/>
      <c r="U6368" s="1030"/>
      <c r="V6368" s="1035">
        <v>42488</v>
      </c>
      <c r="W6368" s="1035">
        <v>42488</v>
      </c>
      <c r="X6368" s="880" t="s">
        <v>25322</v>
      </c>
      <c r="Y6368" s="117">
        <v>110780.91</v>
      </c>
      <c r="Z6368" s="888" t="s">
        <v>12477</v>
      </c>
      <c r="AA6368" s="888">
        <v>4217141332</v>
      </c>
    </row>
    <row r="6369" spans="1:27" ht="78.75">
      <c r="A6369" s="475" t="s">
        <v>32090</v>
      </c>
      <c r="B6369" s="1167" t="s">
        <v>2729</v>
      </c>
      <c r="C6369" s="118">
        <v>4216004340</v>
      </c>
      <c r="D6369" s="118" t="s">
        <v>268</v>
      </c>
      <c r="E6369" s="888" t="s">
        <v>23358</v>
      </c>
      <c r="F6369" s="1035">
        <v>42438</v>
      </c>
      <c r="G6369" s="1035">
        <v>42438</v>
      </c>
      <c r="H6369" s="880" t="s">
        <v>25323</v>
      </c>
      <c r="I6369" s="888" t="s">
        <v>6505</v>
      </c>
      <c r="J6369" s="118">
        <v>1</v>
      </c>
      <c r="K6369" s="118">
        <v>1</v>
      </c>
      <c r="L6369" s="118">
        <v>0</v>
      </c>
      <c r="M6369" s="117">
        <v>130000</v>
      </c>
      <c r="N6369" s="117">
        <v>130000</v>
      </c>
      <c r="O6369" s="117">
        <f>M6369-N6369</f>
        <v>0</v>
      </c>
      <c r="P6369" s="117">
        <f>(O6369*100)/M6369</f>
        <v>0</v>
      </c>
      <c r="Q6369" s="888" t="s">
        <v>23360</v>
      </c>
      <c r="R6369" s="888">
        <v>4205109214</v>
      </c>
      <c r="S6369" s="994" t="s">
        <v>23361</v>
      </c>
      <c r="T6369" s="1030"/>
      <c r="U6369" s="1030"/>
      <c r="V6369" s="1035">
        <v>42438</v>
      </c>
      <c r="W6369" s="1035">
        <v>42438</v>
      </c>
      <c r="X6369" s="880" t="s">
        <v>25323</v>
      </c>
      <c r="Y6369" s="117">
        <v>130000</v>
      </c>
      <c r="Z6369" s="888" t="s">
        <v>23360</v>
      </c>
      <c r="AA6369" s="888">
        <v>4205109214</v>
      </c>
    </row>
    <row r="6370" spans="1:27" ht="78.75">
      <c r="A6370" s="475" t="s">
        <v>32091</v>
      </c>
      <c r="B6370" s="1167" t="s">
        <v>2729</v>
      </c>
      <c r="C6370" s="118">
        <v>4216004340</v>
      </c>
      <c r="D6370" s="118" t="s">
        <v>265</v>
      </c>
      <c r="E6370" s="888" t="s">
        <v>24765</v>
      </c>
      <c r="F6370" s="1035">
        <v>42438</v>
      </c>
      <c r="G6370" s="1035">
        <v>42438</v>
      </c>
      <c r="H6370" s="880" t="s">
        <v>25324</v>
      </c>
      <c r="I6370" s="888" t="s">
        <v>24767</v>
      </c>
      <c r="J6370" s="118">
        <v>1</v>
      </c>
      <c r="K6370" s="118">
        <v>1</v>
      </c>
      <c r="L6370" s="118">
        <v>0</v>
      </c>
      <c r="M6370" s="117">
        <v>5000</v>
      </c>
      <c r="N6370" s="117">
        <v>5000</v>
      </c>
      <c r="O6370" s="117">
        <f>M6370-N6370</f>
        <v>0</v>
      </c>
      <c r="P6370" s="117">
        <f>(O6370*100)/M6370</f>
        <v>0</v>
      </c>
      <c r="Q6370" s="888" t="s">
        <v>6499</v>
      </c>
      <c r="R6370" s="888">
        <v>7707049388</v>
      </c>
      <c r="S6370" s="994" t="s">
        <v>23365</v>
      </c>
      <c r="T6370" s="1030"/>
      <c r="U6370" s="1030"/>
      <c r="V6370" s="1035">
        <v>42438</v>
      </c>
      <c r="W6370" s="1035">
        <v>42438</v>
      </c>
      <c r="X6370" s="880" t="s">
        <v>25324</v>
      </c>
      <c r="Y6370" s="117">
        <v>5000</v>
      </c>
      <c r="Z6370" s="888" t="s">
        <v>6499</v>
      </c>
      <c r="AA6370" s="888">
        <v>7707049388</v>
      </c>
    </row>
    <row r="6371" spans="1:27" ht="101.25">
      <c r="A6371" s="475" t="s">
        <v>32092</v>
      </c>
      <c r="B6371" s="1165" t="s">
        <v>739</v>
      </c>
      <c r="C6371" s="469" t="s">
        <v>25453</v>
      </c>
      <c r="D6371" s="469" t="s">
        <v>261</v>
      </c>
      <c r="E6371" s="469" t="s">
        <v>25454</v>
      </c>
      <c r="F6371" s="469" t="s">
        <v>15049</v>
      </c>
      <c r="G6371" s="469" t="s">
        <v>9867</v>
      </c>
      <c r="H6371" s="469" t="s">
        <v>25455</v>
      </c>
      <c r="I6371" s="469" t="s">
        <v>25456</v>
      </c>
      <c r="J6371" s="115">
        <v>4</v>
      </c>
      <c r="K6371" s="115">
        <v>4</v>
      </c>
      <c r="L6371" s="115">
        <v>0</v>
      </c>
      <c r="M6371" s="115">
        <v>545691.4</v>
      </c>
      <c r="N6371" s="115">
        <v>267271.53999999998</v>
      </c>
      <c r="O6371" s="1079">
        <f>M6371-N6371</f>
        <v>278419.86000000004</v>
      </c>
      <c r="P6371" s="1079">
        <f>100-N6371/M6371*100</f>
        <v>51.021485770162414</v>
      </c>
      <c r="Q6371" s="469" t="s">
        <v>25457</v>
      </c>
      <c r="R6371" s="469" t="s">
        <v>25458</v>
      </c>
      <c r="S6371" s="469" t="s">
        <v>25459</v>
      </c>
      <c r="T6371" s="469" t="s">
        <v>827</v>
      </c>
      <c r="U6371" s="469"/>
      <c r="V6371" s="469" t="s">
        <v>828</v>
      </c>
      <c r="W6371" s="469" t="s">
        <v>829</v>
      </c>
      <c r="X6371" s="469" t="s">
        <v>25460</v>
      </c>
      <c r="Y6371" s="1079">
        <v>267271.53999999998</v>
      </c>
      <c r="Z6371" s="469" t="s">
        <v>25457</v>
      </c>
      <c r="AA6371" s="469" t="s">
        <v>25458</v>
      </c>
    </row>
    <row r="6372" spans="1:27" ht="22.5">
      <c r="A6372" s="475" t="s">
        <v>32093</v>
      </c>
      <c r="B6372" s="1165" t="s">
        <v>739</v>
      </c>
      <c r="C6372" s="469" t="s">
        <v>25453</v>
      </c>
      <c r="D6372" s="469" t="s">
        <v>830</v>
      </c>
      <c r="E6372" s="469" t="s">
        <v>25461</v>
      </c>
      <c r="F6372" s="469" t="s">
        <v>641</v>
      </c>
      <c r="G6372" s="469"/>
      <c r="H6372" s="469"/>
      <c r="I6372" s="469" t="s">
        <v>17277</v>
      </c>
      <c r="J6372" s="469"/>
      <c r="K6372" s="470"/>
      <c r="L6372" s="470"/>
      <c r="M6372" s="1079">
        <v>7000</v>
      </c>
      <c r="N6372" s="1079">
        <v>7000</v>
      </c>
      <c r="O6372" s="116"/>
      <c r="P6372" s="631"/>
      <c r="Q6372" s="116"/>
      <c r="R6372" s="116"/>
      <c r="S6372" s="116"/>
      <c r="T6372" s="116"/>
      <c r="U6372" s="116"/>
      <c r="V6372" s="469" t="s">
        <v>831</v>
      </c>
      <c r="W6372" s="469" t="s">
        <v>832</v>
      </c>
      <c r="X6372" s="469" t="s">
        <v>25462</v>
      </c>
      <c r="Y6372" s="1079">
        <v>7000</v>
      </c>
      <c r="Z6372" s="469" t="s">
        <v>24556</v>
      </c>
      <c r="AA6372" s="469" t="s">
        <v>25463</v>
      </c>
    </row>
    <row r="6373" spans="1:27" ht="22.5">
      <c r="A6373" s="475" t="s">
        <v>32094</v>
      </c>
      <c r="B6373" s="1165" t="s">
        <v>739</v>
      </c>
      <c r="C6373" s="469" t="s">
        <v>25453</v>
      </c>
      <c r="D6373" s="469" t="s">
        <v>830</v>
      </c>
      <c r="E6373" s="469" t="s">
        <v>25461</v>
      </c>
      <c r="F6373" s="469" t="s">
        <v>641</v>
      </c>
      <c r="G6373" s="469"/>
      <c r="H6373" s="469"/>
      <c r="I6373" s="469" t="s">
        <v>17277</v>
      </c>
      <c r="J6373" s="469"/>
      <c r="K6373" s="469"/>
      <c r="L6373" s="469"/>
      <c r="M6373" s="1079">
        <v>19063.240000000002</v>
      </c>
      <c r="N6373" s="1079">
        <v>19063.240000000002</v>
      </c>
      <c r="O6373" s="469"/>
      <c r="P6373" s="469"/>
      <c r="Q6373" s="469"/>
      <c r="R6373" s="469"/>
      <c r="S6373" s="469"/>
      <c r="T6373" s="469"/>
      <c r="U6373" s="469"/>
      <c r="V6373" s="469" t="s">
        <v>831</v>
      </c>
      <c r="W6373" s="469" t="s">
        <v>832</v>
      </c>
      <c r="X6373" s="469" t="s">
        <v>25464</v>
      </c>
      <c r="Y6373" s="1079">
        <v>19063.240000000002</v>
      </c>
      <c r="Z6373" s="469" t="s">
        <v>25465</v>
      </c>
      <c r="AA6373" s="469" t="s">
        <v>22517</v>
      </c>
    </row>
    <row r="6374" spans="1:27" ht="33.75">
      <c r="A6374" s="475" t="s">
        <v>32095</v>
      </c>
      <c r="B6374" s="1165" t="s">
        <v>739</v>
      </c>
      <c r="C6374" s="469" t="s">
        <v>25453</v>
      </c>
      <c r="D6374" s="469" t="s">
        <v>268</v>
      </c>
      <c r="E6374" s="469" t="s">
        <v>25466</v>
      </c>
      <c r="F6374" s="469" t="s">
        <v>641</v>
      </c>
      <c r="G6374" s="469"/>
      <c r="H6374" s="469"/>
      <c r="I6374" s="469" t="s">
        <v>11096</v>
      </c>
      <c r="J6374" s="469"/>
      <c r="K6374" s="470"/>
      <c r="L6374" s="470"/>
      <c r="M6374" s="1079">
        <v>1645492.53</v>
      </c>
      <c r="N6374" s="1079">
        <v>1645492.53</v>
      </c>
      <c r="O6374" s="116"/>
      <c r="P6374" s="631"/>
      <c r="Q6374" s="116"/>
      <c r="R6374" s="116"/>
      <c r="S6374" s="116"/>
      <c r="T6374" s="116"/>
      <c r="U6374" s="116"/>
      <c r="V6374" s="469" t="s">
        <v>7864</v>
      </c>
      <c r="W6374" s="469" t="s">
        <v>833</v>
      </c>
      <c r="X6374" s="469" t="s">
        <v>25467</v>
      </c>
      <c r="Y6374" s="1079">
        <v>1645492.53</v>
      </c>
      <c r="Z6374" s="469" t="s">
        <v>25468</v>
      </c>
      <c r="AA6374" s="469" t="s">
        <v>834</v>
      </c>
    </row>
    <row r="6375" spans="1:27" ht="33.75">
      <c r="A6375" s="475" t="s">
        <v>32096</v>
      </c>
      <c r="B6375" s="1165" t="s">
        <v>25469</v>
      </c>
      <c r="C6375" s="469" t="s">
        <v>25470</v>
      </c>
      <c r="D6375" s="469" t="s">
        <v>25471</v>
      </c>
      <c r="E6375" s="469" t="s">
        <v>25472</v>
      </c>
      <c r="F6375" s="469" t="s">
        <v>25473</v>
      </c>
      <c r="G6375" s="469" t="s">
        <v>25474</v>
      </c>
      <c r="H6375" s="469" t="s">
        <v>25475</v>
      </c>
      <c r="I6375" s="469" t="s">
        <v>835</v>
      </c>
      <c r="J6375" s="469"/>
      <c r="K6375" s="470"/>
      <c r="L6375" s="470"/>
      <c r="M6375" s="1079">
        <v>406536.15</v>
      </c>
      <c r="N6375" s="1079">
        <v>406536.15</v>
      </c>
      <c r="O6375" s="116"/>
      <c r="P6375" s="631"/>
      <c r="Q6375" s="116"/>
      <c r="R6375" s="116"/>
      <c r="S6375" s="116"/>
      <c r="T6375" s="116"/>
      <c r="U6375" s="116"/>
      <c r="V6375" s="466">
        <v>42396</v>
      </c>
      <c r="W6375" s="466">
        <v>42397</v>
      </c>
      <c r="X6375" s="469" t="s">
        <v>25476</v>
      </c>
      <c r="Y6375" s="1079">
        <v>406536.15</v>
      </c>
      <c r="Z6375" s="116" t="s">
        <v>836</v>
      </c>
      <c r="AA6375" s="469" t="s">
        <v>837</v>
      </c>
    </row>
    <row r="6376" spans="1:27" ht="90">
      <c r="A6376" s="475" t="s">
        <v>32097</v>
      </c>
      <c r="B6376" s="1165" t="s">
        <v>25477</v>
      </c>
      <c r="C6376" s="469" t="s">
        <v>25478</v>
      </c>
      <c r="D6376" s="469" t="s">
        <v>268</v>
      </c>
      <c r="E6376" s="469" t="s">
        <v>25479</v>
      </c>
      <c r="F6376" s="469" t="s">
        <v>838</v>
      </c>
      <c r="G6376" s="469"/>
      <c r="H6376" s="630"/>
      <c r="I6376" s="469" t="s">
        <v>564</v>
      </c>
      <c r="J6376" s="469"/>
      <c r="K6376" s="470"/>
      <c r="L6376" s="470"/>
      <c r="M6376" s="1079">
        <v>275447.09999999998</v>
      </c>
      <c r="N6376" s="1079">
        <v>275447.09999999998</v>
      </c>
      <c r="O6376" s="116"/>
      <c r="P6376" s="631"/>
      <c r="Q6376" s="116"/>
      <c r="R6376" s="630"/>
      <c r="S6376" s="116"/>
      <c r="T6376" s="116"/>
      <c r="U6376" s="116"/>
      <c r="V6376" s="116" t="s">
        <v>25480</v>
      </c>
      <c r="W6376" s="116" t="s">
        <v>25481</v>
      </c>
      <c r="X6376" s="630" t="s">
        <v>25482</v>
      </c>
      <c r="Y6376" s="1079">
        <v>275447.09999999998</v>
      </c>
      <c r="Z6376" s="116" t="s">
        <v>25483</v>
      </c>
      <c r="AA6376" s="469">
        <v>4205109214</v>
      </c>
    </row>
    <row r="6377" spans="1:27" ht="45">
      <c r="A6377" s="475" t="s">
        <v>32098</v>
      </c>
      <c r="B6377" s="1165" t="s">
        <v>25477</v>
      </c>
      <c r="C6377" s="469" t="s">
        <v>25478</v>
      </c>
      <c r="D6377" s="469" t="s">
        <v>25484</v>
      </c>
      <c r="E6377" s="469" t="s">
        <v>25485</v>
      </c>
      <c r="F6377" s="469" t="s">
        <v>838</v>
      </c>
      <c r="G6377" s="469"/>
      <c r="H6377" s="630"/>
      <c r="I6377" s="469" t="s">
        <v>17277</v>
      </c>
      <c r="J6377" s="469"/>
      <c r="K6377" s="470"/>
      <c r="L6377" s="470"/>
      <c r="M6377" s="1079">
        <v>100181.04</v>
      </c>
      <c r="N6377" s="1079">
        <v>100181.04</v>
      </c>
      <c r="O6377" s="116"/>
      <c r="P6377" s="631"/>
      <c r="Q6377" s="116"/>
      <c r="R6377" s="630"/>
      <c r="S6377" s="116"/>
      <c r="T6377" s="116"/>
      <c r="U6377" s="116"/>
      <c r="V6377" s="116" t="s">
        <v>25480</v>
      </c>
      <c r="W6377" s="116"/>
      <c r="X6377" s="630"/>
      <c r="Y6377" s="1079">
        <v>100181.04</v>
      </c>
      <c r="Z6377" s="116" t="s">
        <v>25486</v>
      </c>
      <c r="AA6377" s="469">
        <v>4253000986</v>
      </c>
    </row>
    <row r="6378" spans="1:27" ht="33.75">
      <c r="A6378" s="475" t="s">
        <v>32099</v>
      </c>
      <c r="B6378" s="1165" t="s">
        <v>730</v>
      </c>
      <c r="C6378" s="469" t="s">
        <v>25487</v>
      </c>
      <c r="D6378" s="469" t="s">
        <v>268</v>
      </c>
      <c r="E6378" s="469" t="s">
        <v>25479</v>
      </c>
      <c r="F6378" s="469" t="s">
        <v>839</v>
      </c>
      <c r="G6378" s="469"/>
      <c r="H6378" s="469"/>
      <c r="I6378" s="469" t="s">
        <v>564</v>
      </c>
      <c r="J6378" s="469"/>
      <c r="K6378" s="469"/>
      <c r="L6378" s="469"/>
      <c r="M6378" s="115">
        <v>1118142.9099999999</v>
      </c>
      <c r="N6378" s="115">
        <v>1118142.9099999999</v>
      </c>
      <c r="O6378" s="469"/>
      <c r="P6378" s="469"/>
      <c r="Q6378" s="469"/>
      <c r="R6378" s="469"/>
      <c r="S6378" s="469"/>
      <c r="T6378" s="469"/>
      <c r="U6378" s="469"/>
      <c r="V6378" s="469" t="s">
        <v>840</v>
      </c>
      <c r="W6378" s="469" t="s">
        <v>579</v>
      </c>
      <c r="X6378" s="469" t="s">
        <v>25488</v>
      </c>
      <c r="Y6378" s="115">
        <v>1118142.9099999999</v>
      </c>
      <c r="Z6378" s="1080" t="s">
        <v>25489</v>
      </c>
      <c r="AA6378" s="1081">
        <v>4205109214</v>
      </c>
    </row>
    <row r="6379" spans="1:27" ht="45">
      <c r="A6379" s="475" t="s">
        <v>32100</v>
      </c>
      <c r="B6379" s="1165" t="s">
        <v>25477</v>
      </c>
      <c r="C6379" s="469" t="s">
        <v>25478</v>
      </c>
      <c r="D6379" s="469" t="s">
        <v>269</v>
      </c>
      <c r="E6379" s="469" t="s">
        <v>25490</v>
      </c>
      <c r="F6379" s="469" t="s">
        <v>838</v>
      </c>
      <c r="G6379" s="469" t="s">
        <v>839</v>
      </c>
      <c r="H6379" s="630" t="s">
        <v>25491</v>
      </c>
      <c r="I6379" s="469" t="s">
        <v>841</v>
      </c>
      <c r="J6379" s="469"/>
      <c r="K6379" s="470"/>
      <c r="L6379" s="470"/>
      <c r="M6379" s="1079">
        <v>23141.78</v>
      </c>
      <c r="N6379" s="1079">
        <v>23141.78</v>
      </c>
      <c r="O6379" s="116"/>
      <c r="P6379" s="631"/>
      <c r="Q6379" s="116"/>
      <c r="R6379" s="630"/>
      <c r="S6379" s="116"/>
      <c r="T6379" s="116"/>
      <c r="U6379" s="116"/>
      <c r="V6379" s="116" t="s">
        <v>25492</v>
      </c>
      <c r="W6379" s="116" t="s">
        <v>25493</v>
      </c>
      <c r="X6379" s="630" t="s">
        <v>25494</v>
      </c>
      <c r="Y6379" s="1079">
        <v>23141.78</v>
      </c>
      <c r="Z6379" s="116" t="s">
        <v>25495</v>
      </c>
      <c r="AA6379" s="469">
        <v>4217166136</v>
      </c>
    </row>
    <row r="6380" spans="1:27" ht="45">
      <c r="A6380" s="475" t="s">
        <v>32101</v>
      </c>
      <c r="B6380" s="1165" t="s">
        <v>25477</v>
      </c>
      <c r="C6380" s="469" t="s">
        <v>25478</v>
      </c>
      <c r="D6380" s="469" t="s">
        <v>25484</v>
      </c>
      <c r="E6380" s="469" t="s">
        <v>25485</v>
      </c>
      <c r="F6380" s="469" t="s">
        <v>838</v>
      </c>
      <c r="G6380" s="469"/>
      <c r="H6380" s="630"/>
      <c r="I6380" s="469" t="s">
        <v>17277</v>
      </c>
      <c r="J6380" s="469"/>
      <c r="K6380" s="470"/>
      <c r="L6380" s="470"/>
      <c r="M6380" s="1079">
        <v>385293.72</v>
      </c>
      <c r="N6380" s="1079">
        <v>385293.72</v>
      </c>
      <c r="O6380" s="116"/>
      <c r="P6380" s="631"/>
      <c r="Q6380" s="116"/>
      <c r="R6380" s="630"/>
      <c r="S6380" s="116"/>
      <c r="T6380" s="116"/>
      <c r="U6380" s="116"/>
      <c r="V6380" s="116" t="s">
        <v>25493</v>
      </c>
      <c r="W6380" s="116"/>
      <c r="X6380" s="630"/>
      <c r="Y6380" s="1079">
        <v>385293.72</v>
      </c>
      <c r="Z6380" s="116" t="s">
        <v>25496</v>
      </c>
      <c r="AA6380" s="469">
        <v>4217058229</v>
      </c>
    </row>
    <row r="6381" spans="1:27" ht="33.75">
      <c r="A6381" s="475" t="s">
        <v>32102</v>
      </c>
      <c r="B6381" s="1165" t="s">
        <v>730</v>
      </c>
      <c r="C6381" s="469" t="s">
        <v>25487</v>
      </c>
      <c r="D6381" s="469" t="s">
        <v>269</v>
      </c>
      <c r="E6381" s="469" t="s">
        <v>25497</v>
      </c>
      <c r="F6381" s="469" t="s">
        <v>839</v>
      </c>
      <c r="G6381" s="469" t="s">
        <v>840</v>
      </c>
      <c r="H6381" s="469" t="s">
        <v>25498</v>
      </c>
      <c r="I6381" s="469" t="s">
        <v>16315</v>
      </c>
      <c r="J6381" s="469"/>
      <c r="K6381" s="469"/>
      <c r="L6381" s="469"/>
      <c r="M6381" s="115">
        <v>28302.69</v>
      </c>
      <c r="N6381" s="115">
        <v>28302.69</v>
      </c>
      <c r="O6381" s="469"/>
      <c r="P6381" s="469"/>
      <c r="Q6381" s="469"/>
      <c r="R6381" s="469"/>
      <c r="S6381" s="469"/>
      <c r="T6381" s="469"/>
      <c r="U6381" s="469"/>
      <c r="V6381" s="469" t="s">
        <v>642</v>
      </c>
      <c r="W6381" s="469" t="s">
        <v>842</v>
      </c>
      <c r="X6381" s="469" t="s">
        <v>25499</v>
      </c>
      <c r="Y6381" s="115">
        <v>28302.69</v>
      </c>
      <c r="Z6381" s="140" t="s">
        <v>6745</v>
      </c>
      <c r="AA6381" s="140" t="s">
        <v>837</v>
      </c>
    </row>
    <row r="6382" spans="1:27" ht="33.75">
      <c r="A6382" s="475" t="s">
        <v>32103</v>
      </c>
      <c r="B6382" s="1165" t="s">
        <v>730</v>
      </c>
      <c r="C6382" s="469" t="s">
        <v>25487</v>
      </c>
      <c r="D6382" s="469" t="s">
        <v>269</v>
      </c>
      <c r="E6382" s="469" t="s">
        <v>25500</v>
      </c>
      <c r="F6382" s="469" t="s">
        <v>839</v>
      </c>
      <c r="G6382" s="469" t="s">
        <v>840</v>
      </c>
      <c r="H6382" s="469" t="s">
        <v>25501</v>
      </c>
      <c r="I6382" s="469" t="s">
        <v>843</v>
      </c>
      <c r="J6382" s="469"/>
      <c r="K6382" s="469"/>
      <c r="L6382" s="469"/>
      <c r="M6382" s="115">
        <v>10554.7</v>
      </c>
      <c r="N6382" s="115">
        <v>10554.7</v>
      </c>
      <c r="O6382" s="469"/>
      <c r="P6382" s="469"/>
      <c r="Q6382" s="469"/>
      <c r="R6382" s="469"/>
      <c r="S6382" s="469"/>
      <c r="T6382" s="469"/>
      <c r="U6382" s="469"/>
      <c r="V6382" s="469" t="s">
        <v>642</v>
      </c>
      <c r="W6382" s="469" t="s">
        <v>842</v>
      </c>
      <c r="X6382" s="469" t="s">
        <v>25502</v>
      </c>
      <c r="Y6382" s="115">
        <v>10554.7</v>
      </c>
      <c r="Z6382" s="116" t="s">
        <v>25495</v>
      </c>
      <c r="AA6382" s="469">
        <v>4217166136</v>
      </c>
    </row>
    <row r="6383" spans="1:27" ht="90">
      <c r="A6383" s="475" t="s">
        <v>32104</v>
      </c>
      <c r="B6383" s="1165" t="s">
        <v>25477</v>
      </c>
      <c r="C6383" s="469" t="s">
        <v>25478</v>
      </c>
      <c r="D6383" s="469" t="s">
        <v>265</v>
      </c>
      <c r="E6383" s="469" t="s">
        <v>25503</v>
      </c>
      <c r="F6383" s="469" t="s">
        <v>838</v>
      </c>
      <c r="G6383" s="469" t="s">
        <v>844</v>
      </c>
      <c r="H6383" s="630" t="s">
        <v>25504</v>
      </c>
      <c r="I6383" s="469" t="s">
        <v>21269</v>
      </c>
      <c r="J6383" s="469"/>
      <c r="K6383" s="470"/>
      <c r="L6383" s="470"/>
      <c r="M6383" s="1079">
        <v>33000</v>
      </c>
      <c r="N6383" s="1079">
        <v>33000</v>
      </c>
      <c r="O6383" s="116"/>
      <c r="P6383" s="631"/>
      <c r="Q6383" s="116"/>
      <c r="R6383" s="630"/>
      <c r="S6383" s="116"/>
      <c r="T6383" s="116"/>
      <c r="U6383" s="116"/>
      <c r="V6383" s="116" t="s">
        <v>25505</v>
      </c>
      <c r="W6383" s="116" t="s">
        <v>25506</v>
      </c>
      <c r="X6383" s="630" t="s">
        <v>25507</v>
      </c>
      <c r="Y6383" s="1079">
        <v>33000</v>
      </c>
      <c r="Z6383" s="116" t="s">
        <v>25508</v>
      </c>
      <c r="AA6383" s="469">
        <v>7707049388</v>
      </c>
    </row>
    <row r="6384" spans="1:27" ht="22.5">
      <c r="A6384" s="475" t="s">
        <v>32105</v>
      </c>
      <c r="B6384" s="1165" t="s">
        <v>739</v>
      </c>
      <c r="C6384" s="469" t="s">
        <v>25453</v>
      </c>
      <c r="D6384" s="469" t="s">
        <v>830</v>
      </c>
      <c r="E6384" s="469" t="s">
        <v>25461</v>
      </c>
      <c r="F6384" s="469" t="s">
        <v>641</v>
      </c>
      <c r="G6384" s="469"/>
      <c r="H6384" s="469"/>
      <c r="I6384" s="469" t="s">
        <v>17277</v>
      </c>
      <c r="J6384" s="469"/>
      <c r="K6384" s="470"/>
      <c r="L6384" s="470"/>
      <c r="M6384" s="1079">
        <v>93192.6</v>
      </c>
      <c r="N6384" s="1079">
        <v>93192.6</v>
      </c>
      <c r="O6384" s="116"/>
      <c r="P6384" s="631"/>
      <c r="Q6384" s="116"/>
      <c r="R6384" s="116"/>
      <c r="S6384" s="116"/>
      <c r="T6384" s="116"/>
      <c r="U6384" s="116"/>
      <c r="V6384" s="469" t="s">
        <v>692</v>
      </c>
      <c r="W6384" s="469" t="s">
        <v>6493</v>
      </c>
      <c r="X6384" s="469" t="s">
        <v>25509</v>
      </c>
      <c r="Y6384" s="1079">
        <v>93192.6</v>
      </c>
      <c r="Z6384" s="469" t="s">
        <v>24556</v>
      </c>
      <c r="AA6384" s="469" t="s">
        <v>25463</v>
      </c>
    </row>
    <row r="6385" spans="1:27" ht="45">
      <c r="A6385" s="475" t="s">
        <v>32106</v>
      </c>
      <c r="B6385" s="1165" t="s">
        <v>739</v>
      </c>
      <c r="C6385" s="469" t="s">
        <v>25453</v>
      </c>
      <c r="D6385" s="469" t="s">
        <v>830</v>
      </c>
      <c r="E6385" s="469" t="s">
        <v>25461</v>
      </c>
      <c r="F6385" s="469" t="s">
        <v>641</v>
      </c>
      <c r="G6385" s="469"/>
      <c r="H6385" s="469"/>
      <c r="I6385" s="469" t="s">
        <v>17277</v>
      </c>
      <c r="J6385" s="469"/>
      <c r="K6385" s="470"/>
      <c r="L6385" s="470"/>
      <c r="M6385" s="1079">
        <v>79243.08</v>
      </c>
      <c r="N6385" s="1079">
        <v>79243.08</v>
      </c>
      <c r="O6385" s="116"/>
      <c r="P6385" s="631"/>
      <c r="Q6385" s="116"/>
      <c r="R6385" s="116"/>
      <c r="S6385" s="116"/>
      <c r="T6385" s="116"/>
      <c r="U6385" s="116"/>
      <c r="V6385" s="469" t="s">
        <v>692</v>
      </c>
      <c r="W6385" s="469" t="s">
        <v>6493</v>
      </c>
      <c r="X6385" s="469" t="s">
        <v>25510</v>
      </c>
      <c r="Y6385" s="1079">
        <v>79243.08</v>
      </c>
      <c r="Z6385" s="469" t="s">
        <v>25511</v>
      </c>
      <c r="AA6385" s="469" t="s">
        <v>22542</v>
      </c>
    </row>
    <row r="6386" spans="1:27" ht="56.25">
      <c r="A6386" s="475" t="s">
        <v>32107</v>
      </c>
      <c r="B6386" s="1165" t="s">
        <v>739</v>
      </c>
      <c r="C6386" s="469" t="s">
        <v>25453</v>
      </c>
      <c r="D6386" s="469" t="s">
        <v>830</v>
      </c>
      <c r="E6386" s="469" t="s">
        <v>25461</v>
      </c>
      <c r="F6386" s="469" t="s">
        <v>641</v>
      </c>
      <c r="G6386" s="469"/>
      <c r="H6386" s="469"/>
      <c r="I6386" s="469" t="s">
        <v>17277</v>
      </c>
      <c r="J6386" s="469"/>
      <c r="K6386" s="470"/>
      <c r="L6386" s="470"/>
      <c r="M6386" s="1079">
        <v>140810.16</v>
      </c>
      <c r="N6386" s="1079">
        <v>140810.16</v>
      </c>
      <c r="O6386" s="116"/>
      <c r="P6386" s="631"/>
      <c r="Q6386" s="116"/>
      <c r="R6386" s="469"/>
      <c r="S6386" s="116"/>
      <c r="T6386" s="116"/>
      <c r="U6386" s="116"/>
      <c r="V6386" s="469" t="s">
        <v>845</v>
      </c>
      <c r="W6386" s="469" t="s">
        <v>845</v>
      </c>
      <c r="X6386" s="469" t="s">
        <v>25512</v>
      </c>
      <c r="Y6386" s="1079">
        <v>140810.16</v>
      </c>
      <c r="Z6386" s="116" t="s">
        <v>25513</v>
      </c>
      <c r="AA6386" s="469" t="s">
        <v>25514</v>
      </c>
    </row>
    <row r="6387" spans="1:27" ht="22.5">
      <c r="A6387" s="475" t="s">
        <v>32108</v>
      </c>
      <c r="B6387" s="1165" t="s">
        <v>739</v>
      </c>
      <c r="C6387" s="469" t="s">
        <v>25453</v>
      </c>
      <c r="D6387" s="469" t="s">
        <v>830</v>
      </c>
      <c r="E6387" s="469" t="s">
        <v>25461</v>
      </c>
      <c r="F6387" s="469" t="s">
        <v>641</v>
      </c>
      <c r="G6387" s="469"/>
      <c r="H6387" s="469"/>
      <c r="I6387" s="469" t="s">
        <v>17277</v>
      </c>
      <c r="J6387" s="469"/>
      <c r="K6387" s="470"/>
      <c r="L6387" s="470"/>
      <c r="M6387" s="1079">
        <v>182575.2</v>
      </c>
      <c r="N6387" s="1079">
        <v>182575.2</v>
      </c>
      <c r="O6387" s="116"/>
      <c r="P6387" s="631"/>
      <c r="Q6387" s="116"/>
      <c r="R6387" s="116"/>
      <c r="S6387" s="116"/>
      <c r="T6387" s="116"/>
      <c r="U6387" s="116"/>
      <c r="V6387" s="469" t="s">
        <v>6493</v>
      </c>
      <c r="W6387" s="469" t="s">
        <v>6493</v>
      </c>
      <c r="X6387" s="116" t="s">
        <v>25515</v>
      </c>
      <c r="Y6387" s="1079">
        <v>182575.2</v>
      </c>
      <c r="Z6387" s="116" t="s">
        <v>25516</v>
      </c>
      <c r="AA6387" s="469">
        <v>4217116304</v>
      </c>
    </row>
    <row r="6388" spans="1:27" ht="45">
      <c r="A6388" s="475" t="s">
        <v>32109</v>
      </c>
      <c r="B6388" s="1155" t="s">
        <v>739</v>
      </c>
      <c r="C6388" s="140" t="s">
        <v>25453</v>
      </c>
      <c r="D6388" s="140" t="s">
        <v>269</v>
      </c>
      <c r="E6388" s="140" t="s">
        <v>25517</v>
      </c>
      <c r="F6388" s="140" t="s">
        <v>641</v>
      </c>
      <c r="G6388" s="140" t="s">
        <v>842</v>
      </c>
      <c r="H6388" s="140" t="s">
        <v>25518</v>
      </c>
      <c r="I6388" s="140" t="s">
        <v>25519</v>
      </c>
      <c r="J6388" s="140"/>
      <c r="K6388" s="532"/>
      <c r="L6388" s="532"/>
      <c r="M6388" s="483">
        <v>903819.94</v>
      </c>
      <c r="N6388" s="483">
        <v>903819.94</v>
      </c>
      <c r="O6388" s="140"/>
      <c r="P6388" s="1082"/>
      <c r="Q6388" s="140"/>
      <c r="R6388" s="140"/>
      <c r="S6388" s="140"/>
      <c r="T6388" s="140"/>
      <c r="U6388" s="140"/>
      <c r="V6388" s="140" t="s">
        <v>6493</v>
      </c>
      <c r="W6388" s="140" t="s">
        <v>6493</v>
      </c>
      <c r="X6388" s="140" t="s">
        <v>25520</v>
      </c>
      <c r="Y6388" s="483">
        <v>903819.94</v>
      </c>
      <c r="Z6388" s="140" t="s">
        <v>25521</v>
      </c>
      <c r="AA6388" s="140" t="s">
        <v>846</v>
      </c>
    </row>
    <row r="6389" spans="1:27" ht="45">
      <c r="A6389" s="475" t="s">
        <v>32110</v>
      </c>
      <c r="B6389" s="1155" t="s">
        <v>739</v>
      </c>
      <c r="C6389" s="140" t="s">
        <v>25453</v>
      </c>
      <c r="D6389" s="140" t="s">
        <v>269</v>
      </c>
      <c r="E6389" s="140" t="s">
        <v>25517</v>
      </c>
      <c r="F6389" s="140" t="s">
        <v>641</v>
      </c>
      <c r="G6389" s="140" t="s">
        <v>842</v>
      </c>
      <c r="H6389" s="140" t="s">
        <v>25522</v>
      </c>
      <c r="I6389" s="140" t="s">
        <v>25519</v>
      </c>
      <c r="J6389" s="140"/>
      <c r="K6389" s="532"/>
      <c r="L6389" s="532"/>
      <c r="M6389" s="572">
        <v>858853.82</v>
      </c>
      <c r="N6389" s="572">
        <v>858853.82</v>
      </c>
      <c r="O6389" s="140"/>
      <c r="P6389" s="1082"/>
      <c r="Q6389" s="140"/>
      <c r="R6389" s="140"/>
      <c r="S6389" s="140"/>
      <c r="T6389" s="140"/>
      <c r="U6389" s="140"/>
      <c r="V6389" s="140" t="s">
        <v>6493</v>
      </c>
      <c r="W6389" s="140" t="s">
        <v>6493</v>
      </c>
      <c r="X6389" s="140" t="s">
        <v>25523</v>
      </c>
      <c r="Y6389" s="572">
        <v>858853.82</v>
      </c>
      <c r="Z6389" s="140" t="s">
        <v>25524</v>
      </c>
      <c r="AA6389" s="140" t="s">
        <v>266</v>
      </c>
    </row>
    <row r="6390" spans="1:27" ht="33.75">
      <c r="A6390" s="475" t="s">
        <v>32111</v>
      </c>
      <c r="B6390" s="1165" t="s">
        <v>730</v>
      </c>
      <c r="C6390" s="469" t="s">
        <v>25487</v>
      </c>
      <c r="D6390" s="469" t="s">
        <v>269</v>
      </c>
      <c r="E6390" s="469" t="s">
        <v>25525</v>
      </c>
      <c r="F6390" s="469" t="s">
        <v>839</v>
      </c>
      <c r="G6390" s="469" t="s">
        <v>692</v>
      </c>
      <c r="H6390" s="469" t="s">
        <v>25526</v>
      </c>
      <c r="I6390" s="469" t="s">
        <v>25527</v>
      </c>
      <c r="J6390" s="469"/>
      <c r="K6390" s="469"/>
      <c r="L6390" s="469"/>
      <c r="M6390" s="115">
        <v>486992.38</v>
      </c>
      <c r="N6390" s="115">
        <v>486992.38</v>
      </c>
      <c r="O6390" s="469"/>
      <c r="P6390" s="469"/>
      <c r="Q6390" s="469"/>
      <c r="R6390" s="469"/>
      <c r="S6390" s="469"/>
      <c r="T6390" s="469"/>
      <c r="U6390" s="469"/>
      <c r="V6390" s="469" t="s">
        <v>539</v>
      </c>
      <c r="W6390" s="469" t="s">
        <v>539</v>
      </c>
      <c r="X6390" s="469" t="s">
        <v>25528</v>
      </c>
      <c r="Y6390" s="115">
        <v>486992.38</v>
      </c>
      <c r="Z6390" s="140" t="s">
        <v>6745</v>
      </c>
      <c r="AA6390" s="140" t="s">
        <v>837</v>
      </c>
    </row>
    <row r="6391" spans="1:27" ht="22.5">
      <c r="A6391" s="475" t="s">
        <v>32112</v>
      </c>
      <c r="B6391" s="1165" t="s">
        <v>739</v>
      </c>
      <c r="C6391" s="469" t="s">
        <v>25453</v>
      </c>
      <c r="D6391" s="469" t="s">
        <v>830</v>
      </c>
      <c r="E6391" s="469" t="s">
        <v>25461</v>
      </c>
      <c r="F6391" s="469" t="s">
        <v>641</v>
      </c>
      <c r="G6391" s="469"/>
      <c r="H6391" s="469"/>
      <c r="I6391" s="469" t="s">
        <v>17277</v>
      </c>
      <c r="J6391" s="469"/>
      <c r="K6391" s="470"/>
      <c r="L6391" s="470"/>
      <c r="M6391" s="1079">
        <v>52456.92</v>
      </c>
      <c r="N6391" s="1079">
        <v>52456.92</v>
      </c>
      <c r="O6391" s="116"/>
      <c r="P6391" s="631"/>
      <c r="Q6391" s="116"/>
      <c r="R6391" s="116"/>
      <c r="S6391" s="116"/>
      <c r="T6391" s="116"/>
      <c r="U6391" s="116"/>
      <c r="V6391" s="469" t="s">
        <v>539</v>
      </c>
      <c r="W6391" s="469" t="s">
        <v>539</v>
      </c>
      <c r="X6391" s="469" t="s">
        <v>25529</v>
      </c>
      <c r="Y6391" s="1079">
        <v>52456.92</v>
      </c>
      <c r="Z6391" s="116" t="s">
        <v>12594</v>
      </c>
      <c r="AA6391" s="469">
        <v>4253026984</v>
      </c>
    </row>
    <row r="6392" spans="1:27" ht="22.5">
      <c r="A6392" s="475" t="s">
        <v>32113</v>
      </c>
      <c r="B6392" s="1165" t="s">
        <v>739</v>
      </c>
      <c r="C6392" s="469" t="s">
        <v>25453</v>
      </c>
      <c r="D6392" s="469" t="s">
        <v>830</v>
      </c>
      <c r="E6392" s="469" t="s">
        <v>25461</v>
      </c>
      <c r="F6392" s="469" t="s">
        <v>641</v>
      </c>
      <c r="G6392" s="469"/>
      <c r="H6392" s="469"/>
      <c r="I6392" s="469" t="s">
        <v>17277</v>
      </c>
      <c r="J6392" s="469"/>
      <c r="K6392" s="470"/>
      <c r="L6392" s="470"/>
      <c r="M6392" s="1079">
        <v>71821.440000000002</v>
      </c>
      <c r="N6392" s="1079">
        <v>71821.440000000002</v>
      </c>
      <c r="O6392" s="116"/>
      <c r="P6392" s="631"/>
      <c r="Q6392" s="116"/>
      <c r="R6392" s="116"/>
      <c r="S6392" s="116"/>
      <c r="T6392" s="116"/>
      <c r="U6392" s="116"/>
      <c r="V6392" s="469" t="s">
        <v>847</v>
      </c>
      <c r="W6392" s="469" t="s">
        <v>848</v>
      </c>
      <c r="X6392" s="469" t="s">
        <v>25530</v>
      </c>
      <c r="Y6392" s="1079">
        <v>71821.440000000002</v>
      </c>
      <c r="Z6392" s="469" t="s">
        <v>25531</v>
      </c>
      <c r="AA6392" s="469" t="s">
        <v>25532</v>
      </c>
    </row>
    <row r="6393" spans="1:27" ht="45">
      <c r="A6393" s="475" t="s">
        <v>32114</v>
      </c>
      <c r="B6393" s="1155" t="s">
        <v>739</v>
      </c>
      <c r="C6393" s="140" t="s">
        <v>25453</v>
      </c>
      <c r="D6393" s="140" t="s">
        <v>269</v>
      </c>
      <c r="E6393" s="140" t="s">
        <v>25517</v>
      </c>
      <c r="F6393" s="140" t="s">
        <v>641</v>
      </c>
      <c r="G6393" s="140" t="s">
        <v>849</v>
      </c>
      <c r="H6393" s="140" t="s">
        <v>25533</v>
      </c>
      <c r="I6393" s="140" t="s">
        <v>25519</v>
      </c>
      <c r="J6393" s="140"/>
      <c r="K6393" s="527"/>
      <c r="L6393" s="527"/>
      <c r="M6393" s="572">
        <v>1790796.89</v>
      </c>
      <c r="N6393" s="572">
        <v>1790796.89</v>
      </c>
      <c r="O6393" s="120"/>
      <c r="P6393" s="1083"/>
      <c r="Q6393" s="120"/>
      <c r="R6393" s="120"/>
      <c r="S6393" s="120"/>
      <c r="T6393" s="120"/>
      <c r="U6393" s="120"/>
      <c r="V6393" s="140" t="s">
        <v>848</v>
      </c>
      <c r="W6393" s="140" t="s">
        <v>848</v>
      </c>
      <c r="X6393" s="140" t="s">
        <v>25534</v>
      </c>
      <c r="Y6393" s="572">
        <v>1790796.89</v>
      </c>
      <c r="Z6393" s="140" t="s">
        <v>6745</v>
      </c>
      <c r="AA6393" s="140" t="s">
        <v>837</v>
      </c>
    </row>
    <row r="6394" spans="1:27" ht="56.25">
      <c r="A6394" s="475" t="s">
        <v>32115</v>
      </c>
      <c r="B6394" s="1191" t="s">
        <v>25535</v>
      </c>
      <c r="C6394" s="533" t="s">
        <v>25536</v>
      </c>
      <c r="D6394" s="533" t="s">
        <v>268</v>
      </c>
      <c r="E6394" s="533" t="s">
        <v>25537</v>
      </c>
      <c r="F6394" s="534">
        <v>42391</v>
      </c>
      <c r="G6394" s="533"/>
      <c r="H6394" s="533" t="s">
        <v>25538</v>
      </c>
      <c r="I6394" s="533" t="s">
        <v>21256</v>
      </c>
      <c r="J6394" s="533"/>
      <c r="K6394" s="535"/>
      <c r="L6394" s="535"/>
      <c r="M6394" s="1084">
        <v>143841.32</v>
      </c>
      <c r="N6394" s="1084">
        <v>143841.32</v>
      </c>
      <c r="O6394" s="1080"/>
      <c r="P6394" s="1085"/>
      <c r="Q6394" s="1080"/>
      <c r="R6394" s="1080"/>
      <c r="S6394" s="1080"/>
      <c r="T6394" s="1080"/>
      <c r="U6394" s="1080"/>
      <c r="V6394" s="534">
        <v>42424</v>
      </c>
      <c r="W6394" s="534">
        <v>42426</v>
      </c>
      <c r="X6394" s="1086" t="s">
        <v>25539</v>
      </c>
      <c r="Y6394" s="1084">
        <v>143841.32</v>
      </c>
      <c r="Z6394" s="1080" t="s">
        <v>25489</v>
      </c>
      <c r="AA6394" s="533">
        <v>4205109214</v>
      </c>
    </row>
    <row r="6395" spans="1:27" ht="22.5">
      <c r="A6395" s="475" t="s">
        <v>32116</v>
      </c>
      <c r="B6395" s="1165" t="s">
        <v>739</v>
      </c>
      <c r="C6395" s="469" t="s">
        <v>25453</v>
      </c>
      <c r="D6395" s="469" t="s">
        <v>830</v>
      </c>
      <c r="E6395" s="469" t="s">
        <v>25461</v>
      </c>
      <c r="F6395" s="469" t="s">
        <v>641</v>
      </c>
      <c r="G6395" s="469"/>
      <c r="H6395" s="469"/>
      <c r="I6395" s="469" t="s">
        <v>17277</v>
      </c>
      <c r="J6395" s="469"/>
      <c r="K6395" s="470"/>
      <c r="L6395" s="470"/>
      <c r="M6395" s="1079">
        <v>17573.52</v>
      </c>
      <c r="N6395" s="1079">
        <v>17573.52</v>
      </c>
      <c r="O6395" s="116"/>
      <c r="P6395" s="631"/>
      <c r="Q6395" s="116"/>
      <c r="R6395" s="116"/>
      <c r="S6395" s="116"/>
      <c r="T6395" s="116"/>
      <c r="U6395" s="116"/>
      <c r="V6395" s="469" t="s">
        <v>850</v>
      </c>
      <c r="W6395" s="469" t="s">
        <v>713</v>
      </c>
      <c r="X6395" s="469" t="s">
        <v>25540</v>
      </c>
      <c r="Y6395" s="1079">
        <v>17573.52</v>
      </c>
      <c r="Z6395" s="469" t="s">
        <v>25541</v>
      </c>
      <c r="AA6395" s="469" t="s">
        <v>25542</v>
      </c>
    </row>
    <row r="6396" spans="1:27" ht="56.25">
      <c r="A6396" s="475" t="s">
        <v>32117</v>
      </c>
      <c r="B6396" s="1191" t="s">
        <v>25535</v>
      </c>
      <c r="C6396" s="533" t="s">
        <v>25536</v>
      </c>
      <c r="D6396" s="533" t="s">
        <v>269</v>
      </c>
      <c r="E6396" s="533" t="s">
        <v>25543</v>
      </c>
      <c r="F6396" s="534">
        <v>42391</v>
      </c>
      <c r="G6396" s="533"/>
      <c r="H6396" s="533" t="s">
        <v>25544</v>
      </c>
      <c r="I6396" s="533" t="s">
        <v>835</v>
      </c>
      <c r="J6396" s="533"/>
      <c r="K6396" s="535"/>
      <c r="L6396" s="535"/>
      <c r="M6396" s="1084">
        <v>818576.81</v>
      </c>
      <c r="N6396" s="1084">
        <v>818576.81</v>
      </c>
      <c r="O6396" s="1080"/>
      <c r="P6396" s="1085"/>
      <c r="Q6396" s="1080"/>
      <c r="R6396" s="1080"/>
      <c r="S6396" s="1080"/>
      <c r="T6396" s="1080"/>
      <c r="U6396" s="1080"/>
      <c r="V6396" s="534">
        <v>42430</v>
      </c>
      <c r="W6396" s="534">
        <v>42431</v>
      </c>
      <c r="X6396" s="1086" t="s">
        <v>25545</v>
      </c>
      <c r="Y6396" s="1084">
        <v>818576.81</v>
      </c>
      <c r="Z6396" s="1080" t="s">
        <v>25546</v>
      </c>
      <c r="AA6396" s="533">
        <v>4205243178</v>
      </c>
    </row>
    <row r="6397" spans="1:27" ht="45">
      <c r="A6397" s="475" t="s">
        <v>32118</v>
      </c>
      <c r="B6397" s="1165" t="s">
        <v>25477</v>
      </c>
      <c r="C6397" s="469" t="s">
        <v>25478</v>
      </c>
      <c r="D6397" s="469" t="s">
        <v>269</v>
      </c>
      <c r="E6397" s="469" t="s">
        <v>25547</v>
      </c>
      <c r="F6397" s="469" t="s">
        <v>838</v>
      </c>
      <c r="G6397" s="469" t="s">
        <v>713</v>
      </c>
      <c r="H6397" s="630" t="s">
        <v>25548</v>
      </c>
      <c r="I6397" s="469" t="s">
        <v>25549</v>
      </c>
      <c r="J6397" s="469"/>
      <c r="K6397" s="470"/>
      <c r="L6397" s="470"/>
      <c r="M6397" s="1079">
        <v>790423.58</v>
      </c>
      <c r="N6397" s="1079">
        <v>790423.58</v>
      </c>
      <c r="O6397" s="116"/>
      <c r="P6397" s="631"/>
      <c r="Q6397" s="116"/>
      <c r="R6397" s="630"/>
      <c r="S6397" s="116"/>
      <c r="T6397" s="116"/>
      <c r="U6397" s="116"/>
      <c r="V6397" s="116" t="s">
        <v>851</v>
      </c>
      <c r="W6397" s="116" t="s">
        <v>852</v>
      </c>
      <c r="X6397" s="630" t="s">
        <v>25550</v>
      </c>
      <c r="Y6397" s="1079">
        <v>790423.58</v>
      </c>
      <c r="Z6397" s="116" t="s">
        <v>11596</v>
      </c>
      <c r="AA6397" s="469">
        <v>4205243178</v>
      </c>
    </row>
    <row r="6398" spans="1:27" ht="45">
      <c r="A6398" s="475" t="s">
        <v>32119</v>
      </c>
      <c r="B6398" s="1165" t="s">
        <v>739</v>
      </c>
      <c r="C6398" s="469" t="s">
        <v>25453</v>
      </c>
      <c r="D6398" s="469" t="s">
        <v>830</v>
      </c>
      <c r="E6398" s="469" t="s">
        <v>25461</v>
      </c>
      <c r="F6398" s="469" t="s">
        <v>641</v>
      </c>
      <c r="G6398" s="469"/>
      <c r="H6398" s="469"/>
      <c r="I6398" s="469" t="s">
        <v>17277</v>
      </c>
      <c r="J6398" s="469"/>
      <c r="K6398" s="470"/>
      <c r="L6398" s="470"/>
      <c r="M6398" s="1079">
        <v>44971.92</v>
      </c>
      <c r="N6398" s="1079">
        <v>44971.92</v>
      </c>
      <c r="O6398" s="116"/>
      <c r="P6398" s="631"/>
      <c r="Q6398" s="116"/>
      <c r="R6398" s="116"/>
      <c r="S6398" s="116"/>
      <c r="T6398" s="116"/>
      <c r="U6398" s="116"/>
      <c r="V6398" s="469" t="s">
        <v>853</v>
      </c>
      <c r="W6398" s="469" t="s">
        <v>854</v>
      </c>
      <c r="X6398" s="469" t="s">
        <v>25551</v>
      </c>
      <c r="Y6398" s="1079">
        <v>44971.92</v>
      </c>
      <c r="Z6398" s="469" t="s">
        <v>25552</v>
      </c>
      <c r="AA6398" s="469" t="s">
        <v>855</v>
      </c>
    </row>
    <row r="6399" spans="1:27" ht="67.5">
      <c r="A6399" s="475" t="s">
        <v>32120</v>
      </c>
      <c r="B6399" s="1165" t="s">
        <v>720</v>
      </c>
      <c r="C6399" s="469" t="s">
        <v>765</v>
      </c>
      <c r="D6399" s="469" t="s">
        <v>269</v>
      </c>
      <c r="E6399" s="469" t="s">
        <v>278</v>
      </c>
      <c r="F6399" s="469" t="s">
        <v>709</v>
      </c>
      <c r="G6399" s="469" t="s">
        <v>643</v>
      </c>
      <c r="H6399" s="469" t="s">
        <v>25553</v>
      </c>
      <c r="I6399" s="469" t="s">
        <v>25554</v>
      </c>
      <c r="J6399" s="469"/>
      <c r="K6399" s="470"/>
      <c r="L6399" s="470"/>
      <c r="M6399" s="1079">
        <v>444003.46</v>
      </c>
      <c r="N6399" s="1079">
        <v>444003.46</v>
      </c>
      <c r="O6399" s="116"/>
      <c r="P6399" s="631"/>
      <c r="Q6399" s="116"/>
      <c r="R6399" s="116"/>
      <c r="S6399" s="116"/>
      <c r="T6399" s="116"/>
      <c r="U6399" s="116"/>
      <c r="V6399" s="466">
        <v>42454</v>
      </c>
      <c r="W6399" s="466">
        <v>42454</v>
      </c>
      <c r="X6399" s="116" t="s">
        <v>25555</v>
      </c>
      <c r="Y6399" s="1079">
        <v>444003.46</v>
      </c>
      <c r="Z6399" s="116" t="s">
        <v>11596</v>
      </c>
      <c r="AA6399" s="469">
        <v>4205243178</v>
      </c>
    </row>
    <row r="6400" spans="1:27" ht="45">
      <c r="A6400" s="475" t="s">
        <v>32121</v>
      </c>
      <c r="B6400" s="1192" t="s">
        <v>739</v>
      </c>
      <c r="C6400" s="102" t="s">
        <v>25453</v>
      </c>
      <c r="D6400" s="102" t="s">
        <v>269</v>
      </c>
      <c r="E6400" s="102" t="s">
        <v>25517</v>
      </c>
      <c r="F6400" s="469" t="s">
        <v>856</v>
      </c>
      <c r="G6400" s="469" t="s">
        <v>677</v>
      </c>
      <c r="H6400" s="102" t="s">
        <v>25533</v>
      </c>
      <c r="I6400" s="102" t="s">
        <v>25556</v>
      </c>
      <c r="J6400" s="1087"/>
      <c r="K6400" s="556"/>
      <c r="L6400" s="556"/>
      <c r="M6400" s="465">
        <v>383498.64</v>
      </c>
      <c r="N6400" s="465">
        <v>383498.64</v>
      </c>
      <c r="O6400" s="556"/>
      <c r="P6400" s="556"/>
      <c r="Q6400" s="556"/>
      <c r="R6400" s="556"/>
      <c r="S6400" s="556"/>
      <c r="T6400" s="556"/>
      <c r="U6400" s="556"/>
      <c r="V6400" s="466">
        <v>42467</v>
      </c>
      <c r="W6400" s="466">
        <v>42467</v>
      </c>
      <c r="X6400" s="465" t="s">
        <v>25557</v>
      </c>
      <c r="Y6400" s="116">
        <v>383498.64</v>
      </c>
      <c r="Z6400" s="465" t="s">
        <v>561</v>
      </c>
      <c r="AA6400" s="465">
        <v>4217148426</v>
      </c>
    </row>
    <row r="6401" spans="1:27" ht="22.5">
      <c r="A6401" s="475" t="s">
        <v>32122</v>
      </c>
      <c r="B6401" s="1193" t="s">
        <v>739</v>
      </c>
      <c r="C6401" s="102" t="s">
        <v>25453</v>
      </c>
      <c r="D6401" s="469" t="s">
        <v>830</v>
      </c>
      <c r="E6401" s="56" t="s">
        <v>25461</v>
      </c>
      <c r="F6401" s="102" t="s">
        <v>641</v>
      </c>
      <c r="G6401" s="469"/>
      <c r="H6401" s="469"/>
      <c r="I6401" s="56" t="s">
        <v>17277</v>
      </c>
      <c r="J6401" s="1087"/>
      <c r="K6401" s="556"/>
      <c r="L6401" s="556"/>
      <c r="M6401" s="465">
        <v>63013.919999999998</v>
      </c>
      <c r="N6401" s="465">
        <v>63013.919999999998</v>
      </c>
      <c r="O6401" s="556"/>
      <c r="P6401" s="556"/>
      <c r="Q6401" s="556"/>
      <c r="R6401" s="556"/>
      <c r="S6401" s="556"/>
      <c r="T6401" s="556"/>
      <c r="U6401" s="556"/>
      <c r="V6401" s="466">
        <v>42479</v>
      </c>
      <c r="W6401" s="466">
        <v>42479</v>
      </c>
      <c r="X6401" s="469" t="s">
        <v>25558</v>
      </c>
      <c r="Y6401" s="484">
        <v>63013.919999999998</v>
      </c>
      <c r="Z6401" s="465" t="s">
        <v>25559</v>
      </c>
      <c r="AA6401" s="465">
        <v>4221028474</v>
      </c>
    </row>
    <row r="6402" spans="1:27" ht="22.5">
      <c r="A6402" s="475" t="s">
        <v>32123</v>
      </c>
      <c r="B6402" s="1193" t="s">
        <v>739</v>
      </c>
      <c r="C6402" s="102" t="s">
        <v>25453</v>
      </c>
      <c r="D6402" s="469" t="s">
        <v>830</v>
      </c>
      <c r="E6402" s="56" t="s">
        <v>25461</v>
      </c>
      <c r="F6402" s="102" t="s">
        <v>641</v>
      </c>
      <c r="G6402" s="469"/>
      <c r="H6402" s="469"/>
      <c r="I6402" s="56" t="s">
        <v>17277</v>
      </c>
      <c r="J6402" s="1087"/>
      <c r="K6402" s="556"/>
      <c r="L6402" s="556"/>
      <c r="M6402" s="465">
        <v>8889.9599999999991</v>
      </c>
      <c r="N6402" s="465">
        <v>8889.9599999999991</v>
      </c>
      <c r="O6402" s="556"/>
      <c r="P6402" s="556"/>
      <c r="Q6402" s="556"/>
      <c r="R6402" s="556"/>
      <c r="S6402" s="556"/>
      <c r="T6402" s="556"/>
      <c r="U6402" s="556"/>
      <c r="V6402" s="466">
        <v>42479</v>
      </c>
      <c r="W6402" s="466">
        <v>42479</v>
      </c>
      <c r="X6402" s="469" t="s">
        <v>25560</v>
      </c>
      <c r="Y6402" s="484">
        <v>8889.9599999999991</v>
      </c>
      <c r="Z6402" s="465" t="s">
        <v>25559</v>
      </c>
      <c r="AA6402" s="465">
        <v>4221028474</v>
      </c>
    </row>
    <row r="6403" spans="1:27" ht="22.5">
      <c r="A6403" s="475" t="s">
        <v>32124</v>
      </c>
      <c r="B6403" s="1193" t="s">
        <v>739</v>
      </c>
      <c r="C6403" s="102" t="s">
        <v>25453</v>
      </c>
      <c r="D6403" s="469" t="s">
        <v>830</v>
      </c>
      <c r="E6403" s="56" t="s">
        <v>25461</v>
      </c>
      <c r="F6403" s="102" t="s">
        <v>857</v>
      </c>
      <c r="G6403" s="193"/>
      <c r="H6403" s="193"/>
      <c r="I6403" s="193" t="s">
        <v>17277</v>
      </c>
      <c r="J6403" s="193"/>
      <c r="K6403" s="147"/>
      <c r="L6403" s="147"/>
      <c r="M6403" s="204">
        <v>12000</v>
      </c>
      <c r="N6403" s="204">
        <v>12000</v>
      </c>
      <c r="O6403" s="204"/>
      <c r="P6403" s="555"/>
      <c r="Q6403" s="204"/>
      <c r="R6403" s="204"/>
      <c r="S6403" s="204"/>
      <c r="T6403" s="204"/>
      <c r="U6403" s="204"/>
      <c r="V6403" s="248">
        <v>42479</v>
      </c>
      <c r="W6403" s="248">
        <v>42488</v>
      </c>
      <c r="X6403" s="204" t="s">
        <v>25561</v>
      </c>
      <c r="Y6403" s="204">
        <v>12000</v>
      </c>
      <c r="Z6403" s="204" t="s">
        <v>25562</v>
      </c>
      <c r="AA6403" s="193">
        <v>4253997880</v>
      </c>
    </row>
    <row r="6404" spans="1:27" ht="33.75">
      <c r="A6404" s="475" t="s">
        <v>32125</v>
      </c>
      <c r="B6404" s="1193" t="s">
        <v>739</v>
      </c>
      <c r="C6404" s="102" t="s">
        <v>25453</v>
      </c>
      <c r="D6404" s="469" t="s">
        <v>830</v>
      </c>
      <c r="E6404" s="56" t="s">
        <v>25461</v>
      </c>
      <c r="F6404" s="102" t="s">
        <v>641</v>
      </c>
      <c r="G6404" s="469"/>
      <c r="H6404" s="469"/>
      <c r="I6404" s="56" t="s">
        <v>17277</v>
      </c>
      <c r="J6404" s="1087"/>
      <c r="K6404" s="556"/>
      <c r="L6404" s="556"/>
      <c r="M6404" s="465">
        <v>57675.12</v>
      </c>
      <c r="N6404" s="465">
        <v>57675.12</v>
      </c>
      <c r="O6404" s="556"/>
      <c r="P6404" s="556"/>
      <c r="Q6404" s="556"/>
      <c r="R6404" s="556"/>
      <c r="S6404" s="556"/>
      <c r="T6404" s="556"/>
      <c r="U6404" s="556"/>
      <c r="V6404" s="466">
        <v>42510</v>
      </c>
      <c r="W6404" s="466">
        <v>42510</v>
      </c>
      <c r="X6404" s="469" t="s">
        <v>25563</v>
      </c>
      <c r="Y6404" s="484">
        <v>57675.12</v>
      </c>
      <c r="Z6404" s="465" t="s">
        <v>25564</v>
      </c>
      <c r="AA6404" s="465">
        <v>4253032280</v>
      </c>
    </row>
    <row r="6405" spans="1:27" ht="63">
      <c r="A6405" s="475" t="s">
        <v>32126</v>
      </c>
      <c r="B6405" s="1193" t="s">
        <v>739</v>
      </c>
      <c r="C6405" s="102" t="s">
        <v>25453</v>
      </c>
      <c r="D6405" s="193" t="s">
        <v>272</v>
      </c>
      <c r="E6405" s="193" t="s">
        <v>25565</v>
      </c>
      <c r="F6405" s="193" t="s">
        <v>858</v>
      </c>
      <c r="G6405" s="193" t="s">
        <v>647</v>
      </c>
      <c r="H6405" s="193" t="s">
        <v>25566</v>
      </c>
      <c r="I6405" s="193" t="s">
        <v>25567</v>
      </c>
      <c r="J6405" s="193" t="s">
        <v>10</v>
      </c>
      <c r="K6405" s="147">
        <v>1</v>
      </c>
      <c r="L6405" s="147">
        <v>0</v>
      </c>
      <c r="M6405" s="204">
        <v>1200000</v>
      </c>
      <c r="N6405" s="204">
        <v>1200000</v>
      </c>
      <c r="O6405" s="204">
        <v>0</v>
      </c>
      <c r="P6405" s="555">
        <v>0</v>
      </c>
      <c r="Q6405" s="204" t="s">
        <v>25568</v>
      </c>
      <c r="R6405" s="193">
        <v>4205136916</v>
      </c>
      <c r="S6405" s="204" t="s">
        <v>25569</v>
      </c>
      <c r="T6405" s="248">
        <v>42515</v>
      </c>
      <c r="U6405" s="578"/>
      <c r="V6405" s="248">
        <v>42527</v>
      </c>
      <c r="W6405" s="248">
        <v>42548</v>
      </c>
      <c r="X6405" s="204" t="s">
        <v>25570</v>
      </c>
      <c r="Y6405" s="204">
        <v>1190787.07</v>
      </c>
      <c r="Z6405" s="204" t="s">
        <v>25568</v>
      </c>
      <c r="AA6405" s="193" t="s">
        <v>25571</v>
      </c>
    </row>
    <row r="6406" spans="1:27" ht="45">
      <c r="A6406" s="475" t="s">
        <v>32127</v>
      </c>
      <c r="B6406" s="1192" t="s">
        <v>739</v>
      </c>
      <c r="C6406" s="102" t="s">
        <v>25453</v>
      </c>
      <c r="D6406" s="102" t="s">
        <v>269</v>
      </c>
      <c r="E6406" s="102" t="s">
        <v>25517</v>
      </c>
      <c r="F6406" s="469" t="s">
        <v>859</v>
      </c>
      <c r="G6406" s="469" t="s">
        <v>860</v>
      </c>
      <c r="H6406" s="469" t="s">
        <v>25572</v>
      </c>
      <c r="I6406" s="102" t="s">
        <v>25556</v>
      </c>
      <c r="J6406" s="1087"/>
      <c r="K6406" s="556"/>
      <c r="L6406" s="556"/>
      <c r="M6406" s="465">
        <v>605976.71</v>
      </c>
      <c r="N6406" s="465">
        <v>605976.71</v>
      </c>
      <c r="O6406" s="556"/>
      <c r="P6406" s="556"/>
      <c r="Q6406" s="556"/>
      <c r="R6406" s="556"/>
      <c r="S6406" s="556"/>
      <c r="T6406" s="556"/>
      <c r="U6406" s="556"/>
      <c r="V6406" s="466">
        <v>42541</v>
      </c>
      <c r="W6406" s="466">
        <v>42541</v>
      </c>
      <c r="X6406" s="465" t="s">
        <v>25573</v>
      </c>
      <c r="Y6406" s="465">
        <v>605976.71</v>
      </c>
      <c r="Z6406" s="102" t="s">
        <v>6745</v>
      </c>
      <c r="AA6406" s="465">
        <v>4217146362</v>
      </c>
    </row>
    <row r="6407" spans="1:27" ht="73.5">
      <c r="A6407" s="475" t="s">
        <v>32128</v>
      </c>
      <c r="B6407" s="1192" t="s">
        <v>739</v>
      </c>
      <c r="C6407" s="102" t="s">
        <v>25453</v>
      </c>
      <c r="D6407" s="193" t="s">
        <v>261</v>
      </c>
      <c r="E6407" s="193" t="s">
        <v>25574</v>
      </c>
      <c r="F6407" s="193" t="s">
        <v>853</v>
      </c>
      <c r="G6407" s="193" t="s">
        <v>861</v>
      </c>
      <c r="H6407" s="193" t="s">
        <v>25575</v>
      </c>
      <c r="I6407" s="193" t="s">
        <v>25576</v>
      </c>
      <c r="J6407" s="193" t="s">
        <v>34</v>
      </c>
      <c r="K6407" s="147">
        <v>5</v>
      </c>
      <c r="L6407" s="147">
        <v>0</v>
      </c>
      <c r="M6407" s="204">
        <v>500000</v>
      </c>
      <c r="N6407" s="204">
        <v>492500</v>
      </c>
      <c r="O6407" s="204">
        <f>M6407-N6407</f>
        <v>7500</v>
      </c>
      <c r="P6407" s="1088">
        <f>100-N6407/M6407*100</f>
        <v>1.5</v>
      </c>
      <c r="Q6407" s="204" t="s">
        <v>25577</v>
      </c>
      <c r="R6407" s="193">
        <v>5408282390</v>
      </c>
      <c r="S6407" s="204" t="s">
        <v>25578</v>
      </c>
      <c r="T6407" s="248">
        <v>42530</v>
      </c>
      <c r="U6407" s="204"/>
      <c r="V6407" s="248">
        <v>42543</v>
      </c>
      <c r="W6407" s="248">
        <v>42544</v>
      </c>
      <c r="X6407" s="204" t="s">
        <v>25579</v>
      </c>
      <c r="Y6407" s="204">
        <v>492500</v>
      </c>
      <c r="Z6407" s="204" t="s">
        <v>25577</v>
      </c>
      <c r="AA6407" s="193">
        <v>5408282390</v>
      </c>
    </row>
    <row r="6408" spans="1:27" ht="63">
      <c r="A6408" s="475" t="s">
        <v>32129</v>
      </c>
      <c r="B6408" s="1193" t="s">
        <v>730</v>
      </c>
      <c r="C6408" s="102" t="s">
        <v>25487</v>
      </c>
      <c r="D6408" s="193" t="s">
        <v>272</v>
      </c>
      <c r="E6408" s="193" t="s">
        <v>862</v>
      </c>
      <c r="F6408" s="193" t="s">
        <v>612</v>
      </c>
      <c r="G6408" s="193" t="s">
        <v>863</v>
      </c>
      <c r="H6408" s="193" t="s">
        <v>864</v>
      </c>
      <c r="I6408" s="193" t="s">
        <v>594</v>
      </c>
      <c r="J6408" s="193" t="s">
        <v>10</v>
      </c>
      <c r="K6408" s="147">
        <v>1</v>
      </c>
      <c r="L6408" s="147">
        <v>0</v>
      </c>
      <c r="M6408" s="204">
        <v>26553.87</v>
      </c>
      <c r="N6408" s="204">
        <v>26553.87</v>
      </c>
      <c r="O6408" s="204">
        <v>0</v>
      </c>
      <c r="P6408" s="1088">
        <v>0</v>
      </c>
      <c r="Q6408" s="204" t="s">
        <v>24038</v>
      </c>
      <c r="R6408" s="193" t="s">
        <v>865</v>
      </c>
      <c r="S6408" s="204" t="s">
        <v>25580</v>
      </c>
      <c r="T6408" s="248">
        <v>42530</v>
      </c>
      <c r="U6408" s="204"/>
      <c r="V6408" s="248">
        <v>42537</v>
      </c>
      <c r="W6408" s="248">
        <v>42562</v>
      </c>
      <c r="X6408" s="204" t="s">
        <v>25581</v>
      </c>
      <c r="Y6408" s="204">
        <v>26553.87</v>
      </c>
      <c r="Z6408" s="204" t="s">
        <v>24038</v>
      </c>
      <c r="AA6408" s="193" t="s">
        <v>865</v>
      </c>
    </row>
    <row r="6409" spans="1:27" ht="45">
      <c r="A6409" s="475" t="s">
        <v>32130</v>
      </c>
      <c r="B6409" s="1193" t="s">
        <v>739</v>
      </c>
      <c r="C6409" s="102" t="s">
        <v>25453</v>
      </c>
      <c r="D6409" s="469" t="s">
        <v>830</v>
      </c>
      <c r="E6409" s="56" t="s">
        <v>25461</v>
      </c>
      <c r="F6409" s="102" t="s">
        <v>641</v>
      </c>
      <c r="G6409" s="469"/>
      <c r="H6409" s="469"/>
      <c r="I6409" s="56" t="s">
        <v>17277</v>
      </c>
      <c r="J6409" s="1087"/>
      <c r="K6409" s="556"/>
      <c r="L6409" s="556"/>
      <c r="M6409" s="465">
        <v>79243.08</v>
      </c>
      <c r="N6409" s="465">
        <v>79243.08</v>
      </c>
      <c r="O6409" s="556"/>
      <c r="P6409" s="556"/>
      <c r="Q6409" s="556"/>
      <c r="R6409" s="556"/>
      <c r="S6409" s="556"/>
      <c r="T6409" s="556"/>
      <c r="U6409" s="556"/>
      <c r="V6409" s="466">
        <v>42550</v>
      </c>
      <c r="W6409" s="466">
        <v>42550</v>
      </c>
      <c r="X6409" s="469" t="s">
        <v>25582</v>
      </c>
      <c r="Y6409" s="120">
        <v>79243.08</v>
      </c>
      <c r="Z6409" s="56" t="s">
        <v>25511</v>
      </c>
      <c r="AA6409" s="56" t="s">
        <v>22542</v>
      </c>
    </row>
    <row r="6410" spans="1:27" ht="22.5">
      <c r="A6410" s="475" t="s">
        <v>32131</v>
      </c>
      <c r="B6410" s="1193" t="s">
        <v>739</v>
      </c>
      <c r="C6410" s="102" t="s">
        <v>25453</v>
      </c>
      <c r="D6410" s="469" t="s">
        <v>830</v>
      </c>
      <c r="E6410" s="56" t="s">
        <v>25461</v>
      </c>
      <c r="F6410" s="102" t="s">
        <v>641</v>
      </c>
      <c r="G6410" s="469"/>
      <c r="H6410" s="469"/>
      <c r="I6410" s="56" t="s">
        <v>17277</v>
      </c>
      <c r="J6410" s="1087"/>
      <c r="K6410" s="556"/>
      <c r="L6410" s="556"/>
      <c r="M6410" s="465">
        <v>93192.6</v>
      </c>
      <c r="N6410" s="465">
        <v>93192.6</v>
      </c>
      <c r="O6410" s="556"/>
      <c r="P6410" s="556"/>
      <c r="Q6410" s="556"/>
      <c r="R6410" s="556"/>
      <c r="S6410" s="556"/>
      <c r="T6410" s="556"/>
      <c r="U6410" s="556"/>
      <c r="V6410" s="466">
        <v>42550</v>
      </c>
      <c r="W6410" s="466">
        <v>42555</v>
      </c>
      <c r="X6410" s="465" t="s">
        <v>25583</v>
      </c>
      <c r="Y6410" s="484">
        <v>93192.6</v>
      </c>
      <c r="Z6410" s="465" t="s">
        <v>24556</v>
      </c>
      <c r="AA6410" s="465">
        <v>4217129624</v>
      </c>
    </row>
    <row r="6411" spans="1:27" ht="31.5">
      <c r="A6411" s="475" t="s">
        <v>32132</v>
      </c>
      <c r="B6411" s="1194" t="s">
        <v>25535</v>
      </c>
      <c r="C6411" s="536" t="s">
        <v>25536</v>
      </c>
      <c r="D6411" s="536" t="s">
        <v>25484</v>
      </c>
      <c r="E6411" s="536" t="s">
        <v>25584</v>
      </c>
      <c r="F6411" s="536" t="s">
        <v>9949</v>
      </c>
      <c r="G6411" s="536"/>
      <c r="H6411" s="536"/>
      <c r="I6411" s="536" t="s">
        <v>21273</v>
      </c>
      <c r="J6411" s="536"/>
      <c r="K6411" s="537"/>
      <c r="L6411" s="537"/>
      <c r="M6411" s="1089">
        <v>112840.86</v>
      </c>
      <c r="N6411" s="1089">
        <v>112840.86</v>
      </c>
      <c r="O6411" s="1089"/>
      <c r="P6411" s="1090"/>
      <c r="Q6411" s="1089"/>
      <c r="R6411" s="1089"/>
      <c r="S6411" s="1089"/>
      <c r="T6411" s="1089"/>
      <c r="U6411" s="1089"/>
      <c r="V6411" s="1091">
        <v>42551</v>
      </c>
      <c r="W6411" s="1089"/>
      <c r="X6411" s="1092"/>
      <c r="Y6411" s="1089">
        <v>112840.86</v>
      </c>
      <c r="Z6411" s="1089" t="s">
        <v>25585</v>
      </c>
      <c r="AA6411" s="1093">
        <v>4217080305</v>
      </c>
    </row>
    <row r="6412" spans="1:27" ht="22.5">
      <c r="A6412" s="475" t="s">
        <v>32133</v>
      </c>
      <c r="B6412" s="1192" t="s">
        <v>739</v>
      </c>
      <c r="C6412" s="102" t="s">
        <v>25453</v>
      </c>
      <c r="D6412" s="56" t="s">
        <v>830</v>
      </c>
      <c r="E6412" s="56" t="s">
        <v>25461</v>
      </c>
      <c r="F6412" s="56" t="s">
        <v>866</v>
      </c>
      <c r="G6412" s="193"/>
      <c r="H6412" s="193"/>
      <c r="I6412" s="193" t="s">
        <v>17277</v>
      </c>
      <c r="J6412" s="193"/>
      <c r="K6412" s="147"/>
      <c r="L6412" s="147"/>
      <c r="M6412" s="204">
        <v>88837.25</v>
      </c>
      <c r="N6412" s="204">
        <v>88837.25</v>
      </c>
      <c r="O6412" s="204"/>
      <c r="P6412" s="1094"/>
      <c r="Q6412" s="204"/>
      <c r="R6412" s="204"/>
      <c r="S6412" s="204"/>
      <c r="T6412" s="204"/>
      <c r="U6412" s="204"/>
      <c r="V6412" s="466">
        <v>42562</v>
      </c>
      <c r="W6412" s="466">
        <v>42562</v>
      </c>
      <c r="X6412" s="465" t="s">
        <v>25586</v>
      </c>
      <c r="Y6412" s="465">
        <v>88837.25</v>
      </c>
      <c r="Z6412" s="465" t="s">
        <v>25587</v>
      </c>
      <c r="AA6412" s="465">
        <v>4218001240</v>
      </c>
    </row>
    <row r="6413" spans="1:27" ht="22.5">
      <c r="A6413" s="475" t="s">
        <v>32134</v>
      </c>
      <c r="B6413" s="1192" t="s">
        <v>739</v>
      </c>
      <c r="C6413" s="102" t="s">
        <v>25453</v>
      </c>
      <c r="D6413" s="469" t="s">
        <v>830</v>
      </c>
      <c r="E6413" s="56" t="s">
        <v>25461</v>
      </c>
      <c r="F6413" s="469" t="s">
        <v>641</v>
      </c>
      <c r="G6413" s="1087"/>
      <c r="H6413" s="1087"/>
      <c r="I6413" s="469" t="s">
        <v>17277</v>
      </c>
      <c r="J6413" s="193"/>
      <c r="K6413" s="147"/>
      <c r="L6413" s="147"/>
      <c r="M6413" s="204">
        <v>54907.199999999997</v>
      </c>
      <c r="N6413" s="204">
        <v>54907.199999999997</v>
      </c>
      <c r="O6413" s="204"/>
      <c r="P6413" s="1094"/>
      <c r="Q6413" s="204"/>
      <c r="R6413" s="204"/>
      <c r="S6413" s="204"/>
      <c r="T6413" s="204"/>
      <c r="U6413" s="204"/>
      <c r="V6413" s="466">
        <v>42566</v>
      </c>
      <c r="W6413" s="466">
        <v>42569</v>
      </c>
      <c r="X6413" s="465" t="s">
        <v>25588</v>
      </c>
      <c r="Y6413" s="465">
        <v>54907.199999999997</v>
      </c>
      <c r="Z6413" s="465" t="s">
        <v>11002</v>
      </c>
      <c r="AA6413" s="465">
        <v>4217064840</v>
      </c>
    </row>
    <row r="6414" spans="1:27" ht="45">
      <c r="A6414" s="475" t="s">
        <v>32135</v>
      </c>
      <c r="B6414" s="1192" t="s">
        <v>739</v>
      </c>
      <c r="C6414" s="102" t="s">
        <v>25453</v>
      </c>
      <c r="D6414" s="469" t="s">
        <v>269</v>
      </c>
      <c r="E6414" s="102" t="s">
        <v>25517</v>
      </c>
      <c r="F6414" s="469" t="s">
        <v>866</v>
      </c>
      <c r="G6414" s="469" t="s">
        <v>9753</v>
      </c>
      <c r="H6414" s="469" t="s">
        <v>25589</v>
      </c>
      <c r="I6414" s="469" t="s">
        <v>10837</v>
      </c>
      <c r="J6414" s="193"/>
      <c r="K6414" s="147"/>
      <c r="L6414" s="147"/>
      <c r="M6414" s="204">
        <v>1497249.8</v>
      </c>
      <c r="N6414" s="204">
        <v>1497249.8</v>
      </c>
      <c r="O6414" s="204"/>
      <c r="P6414" s="1094"/>
      <c r="Q6414" s="204"/>
      <c r="R6414" s="204"/>
      <c r="S6414" s="204"/>
      <c r="T6414" s="204"/>
      <c r="U6414" s="204"/>
      <c r="V6414" s="466">
        <v>42569</v>
      </c>
      <c r="W6414" s="466">
        <v>42569</v>
      </c>
      <c r="X6414" s="465" t="s">
        <v>25590</v>
      </c>
      <c r="Y6414" s="115">
        <v>1497249.8</v>
      </c>
      <c r="Z6414" s="465" t="s">
        <v>561</v>
      </c>
      <c r="AA6414" s="465">
        <v>4217148426</v>
      </c>
    </row>
    <row r="6415" spans="1:27" ht="22.5">
      <c r="A6415" s="475" t="s">
        <v>32136</v>
      </c>
      <c r="B6415" s="1192" t="s">
        <v>739</v>
      </c>
      <c r="C6415" s="102" t="s">
        <v>25453</v>
      </c>
      <c r="D6415" s="469" t="s">
        <v>830</v>
      </c>
      <c r="E6415" s="56" t="s">
        <v>25461</v>
      </c>
      <c r="F6415" s="469" t="s">
        <v>641</v>
      </c>
      <c r="G6415" s="556"/>
      <c r="H6415" s="556"/>
      <c r="I6415" s="469" t="s">
        <v>17277</v>
      </c>
      <c r="J6415" s="556"/>
      <c r="K6415" s="556"/>
      <c r="L6415" s="556"/>
      <c r="M6415" s="206">
        <v>23072.37</v>
      </c>
      <c r="N6415" s="206">
        <v>23072.37</v>
      </c>
      <c r="O6415" s="556"/>
      <c r="P6415" s="556"/>
      <c r="Q6415" s="556"/>
      <c r="R6415" s="556"/>
      <c r="S6415" s="556"/>
      <c r="T6415" s="556"/>
      <c r="U6415" s="556"/>
      <c r="V6415" s="466">
        <v>42569</v>
      </c>
      <c r="W6415" s="466">
        <v>42570</v>
      </c>
      <c r="X6415" s="465" t="s">
        <v>25591</v>
      </c>
      <c r="Y6415" s="465">
        <v>23072.37</v>
      </c>
      <c r="Z6415" s="465" t="s">
        <v>25592</v>
      </c>
      <c r="AA6415" s="465">
        <v>4217149645</v>
      </c>
    </row>
    <row r="6416" spans="1:27" ht="22.5">
      <c r="A6416" s="475" t="s">
        <v>32137</v>
      </c>
      <c r="B6416" s="1192" t="s">
        <v>739</v>
      </c>
      <c r="C6416" s="102" t="s">
        <v>25453</v>
      </c>
      <c r="D6416" s="469" t="s">
        <v>830</v>
      </c>
      <c r="E6416" s="56" t="s">
        <v>25461</v>
      </c>
      <c r="F6416" s="469" t="s">
        <v>867</v>
      </c>
      <c r="G6416" s="1087"/>
      <c r="H6416" s="1087"/>
      <c r="I6416" s="469" t="s">
        <v>17277</v>
      </c>
      <c r="J6416" s="193"/>
      <c r="K6416" s="147"/>
      <c r="L6416" s="147"/>
      <c r="M6416" s="204">
        <v>14136.7</v>
      </c>
      <c r="N6416" s="204">
        <v>14136.7</v>
      </c>
      <c r="O6416" s="204"/>
      <c r="P6416" s="1094"/>
      <c r="Q6416" s="204"/>
      <c r="R6416" s="204"/>
      <c r="S6416" s="204"/>
      <c r="T6416" s="204"/>
      <c r="U6416" s="204"/>
      <c r="V6416" s="466">
        <v>42587</v>
      </c>
      <c r="W6416" s="466">
        <v>42597</v>
      </c>
      <c r="X6416" s="465" t="s">
        <v>25593</v>
      </c>
      <c r="Y6416" s="465">
        <v>14136.7</v>
      </c>
      <c r="Z6416" s="465" t="s">
        <v>25465</v>
      </c>
      <c r="AA6416" s="56" t="s">
        <v>22517</v>
      </c>
    </row>
    <row r="6417" spans="1:27" ht="52.5">
      <c r="A6417" s="475" t="s">
        <v>32138</v>
      </c>
      <c r="B6417" s="1192" t="s">
        <v>739</v>
      </c>
      <c r="C6417" s="102" t="s">
        <v>25453</v>
      </c>
      <c r="D6417" s="469" t="s">
        <v>272</v>
      </c>
      <c r="E6417" s="56" t="s">
        <v>25594</v>
      </c>
      <c r="F6417" s="469" t="s">
        <v>866</v>
      </c>
      <c r="G6417" s="193" t="s">
        <v>868</v>
      </c>
      <c r="H6417" s="469" t="s">
        <v>25595</v>
      </c>
      <c r="I6417" s="469" t="s">
        <v>14570</v>
      </c>
      <c r="J6417" s="193" t="s">
        <v>11</v>
      </c>
      <c r="K6417" s="147">
        <v>1</v>
      </c>
      <c r="L6417" s="147">
        <v>1</v>
      </c>
      <c r="M6417" s="204">
        <v>2084836.99</v>
      </c>
      <c r="N6417" s="204">
        <v>2074412.81</v>
      </c>
      <c r="O6417" s="204">
        <f>M6417-N6417</f>
        <v>10424.179999999935</v>
      </c>
      <c r="P6417" s="1095">
        <f>100-N6417/M6417*100</f>
        <v>0.49999976257136325</v>
      </c>
      <c r="Q6417" s="204" t="s">
        <v>25596</v>
      </c>
      <c r="R6417" s="193">
        <v>5404025803</v>
      </c>
      <c r="S6417" s="204" t="s">
        <v>25597</v>
      </c>
      <c r="T6417" s="248">
        <v>42605</v>
      </c>
      <c r="U6417" s="204"/>
      <c r="V6417" s="466">
        <v>42618</v>
      </c>
      <c r="W6417" s="466">
        <v>42619</v>
      </c>
      <c r="X6417" s="465" t="s">
        <v>25598</v>
      </c>
      <c r="Y6417" s="465">
        <v>2074412.81</v>
      </c>
      <c r="Z6417" s="204" t="s">
        <v>25596</v>
      </c>
      <c r="AA6417" s="193">
        <v>5404025803</v>
      </c>
    </row>
    <row r="6418" spans="1:27" ht="33.75">
      <c r="A6418" s="475" t="s">
        <v>32139</v>
      </c>
      <c r="B6418" s="1193" t="s">
        <v>730</v>
      </c>
      <c r="C6418" s="102" t="s">
        <v>25487</v>
      </c>
      <c r="D6418" s="193" t="s">
        <v>269</v>
      </c>
      <c r="E6418" s="193" t="s">
        <v>25599</v>
      </c>
      <c r="F6418" s="193" t="s">
        <v>869</v>
      </c>
      <c r="G6418" s="193" t="s">
        <v>25600</v>
      </c>
      <c r="H6418" s="193" t="s">
        <v>25601</v>
      </c>
      <c r="I6418" s="193" t="s">
        <v>483</v>
      </c>
      <c r="J6418" s="193"/>
      <c r="K6418" s="147"/>
      <c r="L6418" s="147"/>
      <c r="M6418" s="204">
        <v>69434.2</v>
      </c>
      <c r="N6418" s="204">
        <v>69434.2</v>
      </c>
      <c r="O6418" s="204"/>
      <c r="P6418" s="1094"/>
      <c r="Q6418" s="204"/>
      <c r="R6418" s="204"/>
      <c r="S6418" s="204"/>
      <c r="T6418" s="204"/>
      <c r="U6418" s="204"/>
      <c r="V6418" s="248">
        <v>42635</v>
      </c>
      <c r="W6418" s="248">
        <v>42640</v>
      </c>
      <c r="X6418" s="1096" t="s">
        <v>25602</v>
      </c>
      <c r="Y6418" s="204">
        <v>69434.2</v>
      </c>
      <c r="Z6418" s="204" t="s">
        <v>282</v>
      </c>
      <c r="AA6418" s="620">
        <v>4205243178</v>
      </c>
    </row>
    <row r="6419" spans="1:27" ht="73.5">
      <c r="A6419" s="475" t="s">
        <v>32140</v>
      </c>
      <c r="B6419" s="1193" t="s">
        <v>730</v>
      </c>
      <c r="C6419" s="102" t="s">
        <v>25487</v>
      </c>
      <c r="D6419" s="193" t="s">
        <v>272</v>
      </c>
      <c r="E6419" s="193" t="s">
        <v>2720</v>
      </c>
      <c r="F6419" s="193" t="s">
        <v>6249</v>
      </c>
      <c r="G6419" s="193" t="s">
        <v>651</v>
      </c>
      <c r="H6419" s="193" t="s">
        <v>1130</v>
      </c>
      <c r="I6419" s="193" t="s">
        <v>594</v>
      </c>
      <c r="J6419" s="193" t="s">
        <v>10</v>
      </c>
      <c r="K6419" s="147">
        <v>1</v>
      </c>
      <c r="L6419" s="147">
        <v>0</v>
      </c>
      <c r="M6419" s="204">
        <v>43731</v>
      </c>
      <c r="N6419" s="204">
        <v>43731</v>
      </c>
      <c r="O6419" s="204"/>
      <c r="P6419" s="1094"/>
      <c r="Q6419" s="204" t="s">
        <v>2034</v>
      </c>
      <c r="R6419" s="193">
        <v>4205086172</v>
      </c>
      <c r="S6419" s="204" t="s">
        <v>25603</v>
      </c>
      <c r="T6419" s="248">
        <v>42632</v>
      </c>
      <c r="U6419" s="204"/>
      <c r="V6419" s="248">
        <v>42648</v>
      </c>
      <c r="W6419" s="248">
        <v>42650</v>
      </c>
      <c r="X6419" s="1096" t="s">
        <v>25604</v>
      </c>
      <c r="Y6419" s="204">
        <v>43731</v>
      </c>
      <c r="Z6419" s="204" t="s">
        <v>2034</v>
      </c>
      <c r="AA6419" s="193">
        <v>4205086172</v>
      </c>
    </row>
    <row r="6420" spans="1:27" ht="31.5">
      <c r="A6420" s="475" t="s">
        <v>32141</v>
      </c>
      <c r="B6420" s="1193" t="s">
        <v>739</v>
      </c>
      <c r="C6420" s="102" t="s">
        <v>25453</v>
      </c>
      <c r="D6420" s="193" t="s">
        <v>9702</v>
      </c>
      <c r="E6420" s="193" t="s">
        <v>25605</v>
      </c>
      <c r="F6420" s="193" t="s">
        <v>3032</v>
      </c>
      <c r="G6420" s="193" t="s">
        <v>3814</v>
      </c>
      <c r="H6420" s="193" t="s">
        <v>25606</v>
      </c>
      <c r="I6420" s="193" t="s">
        <v>25607</v>
      </c>
      <c r="J6420" s="193"/>
      <c r="K6420" s="147"/>
      <c r="L6420" s="147"/>
      <c r="M6420" s="204">
        <v>122000</v>
      </c>
      <c r="N6420" s="204">
        <v>122000</v>
      </c>
      <c r="O6420" s="204"/>
      <c r="P6420" s="1094"/>
      <c r="Q6420" s="204"/>
      <c r="R6420" s="204"/>
      <c r="S6420" s="204"/>
      <c r="T6420" s="204"/>
      <c r="U6420" s="204"/>
      <c r="V6420" s="248">
        <v>42656</v>
      </c>
      <c r="W6420" s="248">
        <v>42657</v>
      </c>
      <c r="X6420" s="1096" t="s">
        <v>25608</v>
      </c>
      <c r="Y6420" s="204">
        <v>122000</v>
      </c>
      <c r="Z6420" s="204" t="s">
        <v>25609</v>
      </c>
      <c r="AA6420" s="620">
        <v>7708188426</v>
      </c>
    </row>
    <row r="6421" spans="1:27" ht="33.75">
      <c r="A6421" s="475" t="s">
        <v>32142</v>
      </c>
      <c r="B6421" s="1193" t="s">
        <v>730</v>
      </c>
      <c r="C6421" s="102" t="s">
        <v>25487</v>
      </c>
      <c r="D6421" s="193" t="s">
        <v>269</v>
      </c>
      <c r="E6421" s="193" t="s">
        <v>25610</v>
      </c>
      <c r="F6421" s="193" t="s">
        <v>3689</v>
      </c>
      <c r="G6421" s="193" t="s">
        <v>3343</v>
      </c>
      <c r="H6421" s="193" t="s">
        <v>25611</v>
      </c>
      <c r="I6421" s="193" t="s">
        <v>16253</v>
      </c>
      <c r="J6421" s="193"/>
      <c r="K6421" s="147"/>
      <c r="L6421" s="147"/>
      <c r="M6421" s="204">
        <v>164998.09</v>
      </c>
      <c r="N6421" s="204">
        <v>164998.09</v>
      </c>
      <c r="O6421" s="204"/>
      <c r="P6421" s="1094"/>
      <c r="Q6421" s="204"/>
      <c r="R6421" s="204"/>
      <c r="S6421" s="204"/>
      <c r="T6421" s="204"/>
      <c r="U6421" s="204"/>
      <c r="V6421" s="248">
        <v>42675</v>
      </c>
      <c r="W6421" s="248">
        <v>42676</v>
      </c>
      <c r="X6421" s="1096" t="s">
        <v>25612</v>
      </c>
      <c r="Y6421" s="204">
        <v>164998.09</v>
      </c>
      <c r="Z6421" s="204" t="s">
        <v>836</v>
      </c>
      <c r="AA6421" s="620">
        <v>4217146362</v>
      </c>
    </row>
    <row r="6422" spans="1:27" ht="63">
      <c r="A6422" s="475" t="s">
        <v>32143</v>
      </c>
      <c r="B6422" s="1193" t="s">
        <v>739</v>
      </c>
      <c r="C6422" s="102" t="s">
        <v>25453</v>
      </c>
      <c r="D6422" s="193" t="s">
        <v>272</v>
      </c>
      <c r="E6422" s="193" t="s">
        <v>25613</v>
      </c>
      <c r="F6422" s="193" t="s">
        <v>3814</v>
      </c>
      <c r="G6422" s="193" t="s">
        <v>3391</v>
      </c>
      <c r="H6422" s="193" t="s">
        <v>25614</v>
      </c>
      <c r="I6422" s="193" t="s">
        <v>25567</v>
      </c>
      <c r="J6422" s="193" t="s">
        <v>10</v>
      </c>
      <c r="K6422" s="147">
        <v>1</v>
      </c>
      <c r="L6422" s="147">
        <v>0</v>
      </c>
      <c r="M6422" s="204">
        <v>1182097.6599999999</v>
      </c>
      <c r="N6422" s="204">
        <v>1182097.6599999999</v>
      </c>
      <c r="O6422" s="204"/>
      <c r="P6422" s="1094"/>
      <c r="Q6422" s="204" t="s">
        <v>25568</v>
      </c>
      <c r="R6422" s="193">
        <v>4205136916</v>
      </c>
      <c r="S6422" s="204" t="s">
        <v>25569</v>
      </c>
      <c r="T6422" s="248">
        <v>42669</v>
      </c>
      <c r="U6422" s="204"/>
      <c r="V6422" s="248">
        <v>42682</v>
      </c>
      <c r="W6422" s="248">
        <v>42684</v>
      </c>
      <c r="X6422" s="1096" t="s">
        <v>25615</v>
      </c>
      <c r="Y6422" s="204">
        <v>1182097.6599999999</v>
      </c>
      <c r="Z6422" s="204" t="s">
        <v>25568</v>
      </c>
      <c r="AA6422" s="193">
        <v>4205136916</v>
      </c>
    </row>
    <row r="6423" spans="1:27" ht="94.5">
      <c r="A6423" s="475" t="s">
        <v>32144</v>
      </c>
      <c r="B6423" s="1193" t="s">
        <v>730</v>
      </c>
      <c r="C6423" s="102" t="s">
        <v>25487</v>
      </c>
      <c r="D6423" s="193" t="s">
        <v>272</v>
      </c>
      <c r="E6423" s="193" t="s">
        <v>25616</v>
      </c>
      <c r="F6423" s="193" t="s">
        <v>2571</v>
      </c>
      <c r="G6423" s="193" t="s">
        <v>718</v>
      </c>
      <c r="H6423" s="193" t="s">
        <v>25617</v>
      </c>
      <c r="I6423" s="193" t="s">
        <v>25618</v>
      </c>
      <c r="J6423" s="193" t="s">
        <v>15</v>
      </c>
      <c r="K6423" s="147">
        <v>1</v>
      </c>
      <c r="L6423" s="147">
        <v>2</v>
      </c>
      <c r="M6423" s="204">
        <v>3907453.7</v>
      </c>
      <c r="N6423" s="204">
        <v>3399484.72</v>
      </c>
      <c r="O6423" s="204">
        <f>M6423-N6423</f>
        <v>507968.98</v>
      </c>
      <c r="P6423" s="1095">
        <f>100-N6423/M6423*100</f>
        <v>12.999999974407885</v>
      </c>
      <c r="Q6423" s="204" t="s">
        <v>25619</v>
      </c>
      <c r="R6423" s="193">
        <v>5905284615</v>
      </c>
      <c r="S6423" s="204" t="s">
        <v>25620</v>
      </c>
      <c r="T6423" s="248">
        <v>42667</v>
      </c>
      <c r="U6423" s="248">
        <v>42688</v>
      </c>
      <c r="V6423" s="248">
        <v>42696</v>
      </c>
      <c r="W6423" s="248">
        <v>42697</v>
      </c>
      <c r="X6423" s="1096" t="s">
        <v>25621</v>
      </c>
      <c r="Y6423" s="204">
        <v>3399484.72</v>
      </c>
      <c r="Z6423" s="204" t="s">
        <v>25619</v>
      </c>
      <c r="AA6423" s="193">
        <v>5905284615</v>
      </c>
    </row>
    <row r="6424" spans="1:27" ht="22.5">
      <c r="A6424" s="475" t="s">
        <v>32145</v>
      </c>
      <c r="B6424" s="1193" t="s">
        <v>739</v>
      </c>
      <c r="C6424" s="102" t="s">
        <v>25453</v>
      </c>
      <c r="D6424" s="469" t="s">
        <v>830</v>
      </c>
      <c r="E6424" s="56" t="s">
        <v>25461</v>
      </c>
      <c r="F6424" s="193" t="s">
        <v>641</v>
      </c>
      <c r="G6424" s="193"/>
      <c r="H6424" s="193"/>
      <c r="I6424" s="193" t="s">
        <v>6321</v>
      </c>
      <c r="J6424" s="193"/>
      <c r="K6424" s="147"/>
      <c r="L6424" s="147"/>
      <c r="M6424" s="204">
        <v>3200</v>
      </c>
      <c r="N6424" s="204">
        <v>3200</v>
      </c>
      <c r="O6424" s="204"/>
      <c r="P6424" s="1094"/>
      <c r="Q6424" s="556"/>
      <c r="R6424" s="193"/>
      <c r="S6424" s="204"/>
      <c r="T6424" s="248"/>
      <c r="U6424" s="204"/>
      <c r="V6424" s="248">
        <v>42716</v>
      </c>
      <c r="W6424" s="248">
        <v>42730</v>
      </c>
      <c r="X6424" s="1096" t="s">
        <v>25622</v>
      </c>
      <c r="Y6424" s="204">
        <v>3200</v>
      </c>
      <c r="Z6424" s="204" t="s">
        <v>12594</v>
      </c>
      <c r="AA6424" s="193" t="s">
        <v>24824</v>
      </c>
    </row>
    <row r="6425" spans="1:27" ht="33.75">
      <c r="A6425" s="475" t="s">
        <v>32146</v>
      </c>
      <c r="B6425" s="1193" t="s">
        <v>730</v>
      </c>
      <c r="C6425" s="102" t="s">
        <v>25487</v>
      </c>
      <c r="D6425" s="193" t="s">
        <v>269</v>
      </c>
      <c r="E6425" s="193" t="s">
        <v>25623</v>
      </c>
      <c r="F6425" s="193" t="s">
        <v>25624</v>
      </c>
      <c r="G6425" s="193" t="s">
        <v>3456</v>
      </c>
      <c r="H6425" s="193" t="s">
        <v>25625</v>
      </c>
      <c r="I6425" s="193" t="s">
        <v>2201</v>
      </c>
      <c r="J6425" s="193"/>
      <c r="K6425" s="147"/>
      <c r="L6425" s="147"/>
      <c r="M6425" s="204">
        <v>2680.5</v>
      </c>
      <c r="N6425" s="204">
        <v>2680.5</v>
      </c>
      <c r="O6425" s="204"/>
      <c r="P6425" s="1094"/>
      <c r="Q6425" s="204"/>
      <c r="R6425" s="204"/>
      <c r="S6425" s="204"/>
      <c r="T6425" s="204"/>
      <c r="U6425" s="204"/>
      <c r="V6425" s="248">
        <v>42718</v>
      </c>
      <c r="W6425" s="248">
        <v>42718</v>
      </c>
      <c r="X6425" s="1096" t="s">
        <v>25626</v>
      </c>
      <c r="Y6425" s="204">
        <v>2680.5</v>
      </c>
      <c r="Z6425" s="204" t="s">
        <v>563</v>
      </c>
      <c r="AA6425" s="620">
        <v>4217166136</v>
      </c>
    </row>
    <row r="6426" spans="1:27" ht="74.25" thickBot="1">
      <c r="A6426" s="475" t="s">
        <v>32147</v>
      </c>
      <c r="B6426" s="1193" t="s">
        <v>730</v>
      </c>
      <c r="C6426" s="102" t="s">
        <v>25487</v>
      </c>
      <c r="D6426" s="193" t="s">
        <v>272</v>
      </c>
      <c r="E6426" s="193" t="s">
        <v>3194</v>
      </c>
      <c r="F6426" s="193" t="s">
        <v>6765</v>
      </c>
      <c r="G6426" s="193" t="s">
        <v>3344</v>
      </c>
      <c r="H6426" s="193" t="s">
        <v>3345</v>
      </c>
      <c r="I6426" s="193" t="s">
        <v>594</v>
      </c>
      <c r="J6426" s="193" t="s">
        <v>15</v>
      </c>
      <c r="K6426" s="147">
        <v>1</v>
      </c>
      <c r="L6426" s="147">
        <v>1</v>
      </c>
      <c r="M6426" s="204">
        <v>20430</v>
      </c>
      <c r="N6426" s="204">
        <v>20220</v>
      </c>
      <c r="O6426" s="204">
        <f>M6426-N6426</f>
        <v>210</v>
      </c>
      <c r="P6426" s="1095">
        <f>100-N6426/M6426*100</f>
        <v>1.0279001468428817</v>
      </c>
      <c r="Q6426" s="204" t="s">
        <v>2034</v>
      </c>
      <c r="R6426" s="193">
        <v>4205086172</v>
      </c>
      <c r="S6426" s="204" t="s">
        <v>25603</v>
      </c>
      <c r="T6426" s="248">
        <v>42704</v>
      </c>
      <c r="U6426" s="204"/>
      <c r="V6426" s="248">
        <v>42718</v>
      </c>
      <c r="W6426" s="248">
        <v>42718</v>
      </c>
      <c r="X6426" s="1096" t="s">
        <v>25627</v>
      </c>
      <c r="Y6426" s="204">
        <v>20220</v>
      </c>
      <c r="Z6426" s="204" t="s">
        <v>2034</v>
      </c>
      <c r="AA6426" s="193">
        <v>4205086172</v>
      </c>
    </row>
    <row r="6427" spans="1:27" ht="123.75">
      <c r="A6427" s="475" t="s">
        <v>32148</v>
      </c>
      <c r="B6427" s="1195" t="s">
        <v>2955</v>
      </c>
      <c r="C6427" s="1097" t="s">
        <v>25628</v>
      </c>
      <c r="D6427" s="1097" t="s">
        <v>261</v>
      </c>
      <c r="E6427" s="1097" t="s">
        <v>25629</v>
      </c>
      <c r="F6427" s="1097" t="s">
        <v>25630</v>
      </c>
      <c r="G6427" s="1097" t="s">
        <v>985</v>
      </c>
      <c r="H6427" s="1097" t="s">
        <v>25631</v>
      </c>
      <c r="I6427" s="1097" t="s">
        <v>25632</v>
      </c>
      <c r="J6427" s="1097" t="s">
        <v>132</v>
      </c>
      <c r="K6427" s="1098">
        <v>8</v>
      </c>
      <c r="L6427" s="1098">
        <v>2</v>
      </c>
      <c r="M6427" s="1099">
        <v>1253105.5900000001</v>
      </c>
      <c r="N6427" s="1099">
        <v>526304.13</v>
      </c>
      <c r="O6427" s="1099">
        <f t="shared" ref="O6427:O6432" si="243">N6427-M6427</f>
        <v>-726801.46000000008</v>
      </c>
      <c r="P6427" s="1100">
        <v>0.57999999999999996</v>
      </c>
      <c r="Q6427" s="1099" t="s">
        <v>25633</v>
      </c>
      <c r="R6427" s="1101">
        <v>278103908</v>
      </c>
      <c r="S6427" s="1101" t="s">
        <v>25634</v>
      </c>
      <c r="T6427" s="1102">
        <v>42366</v>
      </c>
      <c r="U6427" s="1099" t="s">
        <v>694</v>
      </c>
      <c r="V6427" s="1102">
        <v>42388</v>
      </c>
      <c r="W6427" s="1102">
        <v>42388</v>
      </c>
      <c r="X6427" s="1103" t="s">
        <v>25635</v>
      </c>
      <c r="Y6427" s="1099">
        <v>526304.13</v>
      </c>
      <c r="Z6427" s="1099" t="s">
        <v>25633</v>
      </c>
      <c r="AA6427" s="1104">
        <v>278103908</v>
      </c>
    </row>
    <row r="6428" spans="1:27" ht="101.25">
      <c r="A6428" s="475" t="s">
        <v>32149</v>
      </c>
      <c r="B6428" s="540" t="s">
        <v>2955</v>
      </c>
      <c r="C6428" s="538" t="s">
        <v>25628</v>
      </c>
      <c r="D6428" s="538" t="s">
        <v>261</v>
      </c>
      <c r="E6428" s="538" t="s">
        <v>25636</v>
      </c>
      <c r="F6428" s="538" t="s">
        <v>25630</v>
      </c>
      <c r="G6428" s="538" t="s">
        <v>985</v>
      </c>
      <c r="H6428" s="538" t="s">
        <v>25637</v>
      </c>
      <c r="I6428" s="538" t="s">
        <v>2241</v>
      </c>
      <c r="J6428" s="538" t="s">
        <v>16</v>
      </c>
      <c r="K6428" s="539">
        <v>4</v>
      </c>
      <c r="L6428" s="539">
        <v>0</v>
      </c>
      <c r="M6428" s="1105">
        <v>884400</v>
      </c>
      <c r="N6428" s="1105">
        <v>479054.43</v>
      </c>
      <c r="O6428" s="1105">
        <f t="shared" si="243"/>
        <v>-405345.57</v>
      </c>
      <c r="P6428" s="1106">
        <v>0.45829999999999999</v>
      </c>
      <c r="Q6428" s="1105" t="s">
        <v>25638</v>
      </c>
      <c r="R6428" s="1107">
        <v>4205276085</v>
      </c>
      <c r="S6428" s="1107" t="s">
        <v>25639</v>
      </c>
      <c r="T6428" s="1108">
        <v>42366</v>
      </c>
      <c r="U6428" s="1105" t="s">
        <v>694</v>
      </c>
      <c r="V6428" s="1108">
        <v>42384</v>
      </c>
      <c r="W6428" s="1108">
        <v>42384</v>
      </c>
      <c r="X6428" s="368" t="s">
        <v>25640</v>
      </c>
      <c r="Y6428" s="1105">
        <v>479054.43</v>
      </c>
      <c r="Z6428" s="1105" t="s">
        <v>25638</v>
      </c>
      <c r="AA6428" s="1109">
        <v>4205276085</v>
      </c>
    </row>
    <row r="6429" spans="1:27" ht="101.25">
      <c r="A6429" s="475" t="s">
        <v>32150</v>
      </c>
      <c r="B6429" s="1196" t="s">
        <v>2955</v>
      </c>
      <c r="C6429" s="1110" t="s">
        <v>25628</v>
      </c>
      <c r="D6429" s="1110" t="s">
        <v>25641</v>
      </c>
      <c r="E6429" s="1110" t="s">
        <v>25642</v>
      </c>
      <c r="F6429" s="1110" t="s">
        <v>25630</v>
      </c>
      <c r="G6429" s="1110" t="s">
        <v>985</v>
      </c>
      <c r="H6429" s="1110" t="s">
        <v>25643</v>
      </c>
      <c r="I6429" s="1110" t="s">
        <v>25644</v>
      </c>
      <c r="J6429" s="1110" t="s">
        <v>10</v>
      </c>
      <c r="K6429" s="1111">
        <v>1</v>
      </c>
      <c r="L6429" s="1111">
        <v>0</v>
      </c>
      <c r="M6429" s="1112">
        <v>231469</v>
      </c>
      <c r="N6429" s="1112">
        <v>231469</v>
      </c>
      <c r="O6429" s="1105">
        <f t="shared" si="243"/>
        <v>0</v>
      </c>
      <c r="P6429" s="1113">
        <v>0</v>
      </c>
      <c r="Q6429" s="1112" t="s">
        <v>25645</v>
      </c>
      <c r="R6429" s="1114">
        <v>4220015169</v>
      </c>
      <c r="S6429" s="1114" t="s">
        <v>25646</v>
      </c>
      <c r="T6429" s="1115">
        <v>42359</v>
      </c>
      <c r="U6429" s="1112" t="s">
        <v>694</v>
      </c>
      <c r="V6429" s="1115">
        <v>42383</v>
      </c>
      <c r="W6429" s="1115">
        <v>42388</v>
      </c>
      <c r="X6429" s="375" t="s">
        <v>25647</v>
      </c>
      <c r="Y6429" s="1112">
        <v>231468.93</v>
      </c>
      <c r="Z6429" s="1112" t="s">
        <v>25645</v>
      </c>
      <c r="AA6429" s="1116">
        <v>4220015169</v>
      </c>
    </row>
    <row r="6430" spans="1:27" ht="101.25">
      <c r="A6430" s="475" t="s">
        <v>32151</v>
      </c>
      <c r="B6430" s="1158" t="s">
        <v>25648</v>
      </c>
      <c r="C6430" s="366" t="s">
        <v>25628</v>
      </c>
      <c r="D6430" s="1117" t="s">
        <v>25649</v>
      </c>
      <c r="E6430" s="1117" t="s">
        <v>25650</v>
      </c>
      <c r="F6430" s="366" t="s">
        <v>857</v>
      </c>
      <c r="G6430" s="366" t="s">
        <v>714</v>
      </c>
      <c r="H6430" s="366" t="s">
        <v>25651</v>
      </c>
      <c r="I6430" s="366" t="s">
        <v>594</v>
      </c>
      <c r="J6430" s="1077">
        <v>1</v>
      </c>
      <c r="K6430" s="1118">
        <v>1</v>
      </c>
      <c r="L6430" s="1118">
        <v>0</v>
      </c>
      <c r="M6430" s="1119">
        <v>293670</v>
      </c>
      <c r="N6430" s="1119">
        <v>293670</v>
      </c>
      <c r="O6430" s="1105">
        <f t="shared" si="243"/>
        <v>0</v>
      </c>
      <c r="P6430" s="1106">
        <v>0</v>
      </c>
      <c r="Q6430" s="578" t="s">
        <v>25652</v>
      </c>
      <c r="R6430" s="366" t="s">
        <v>25653</v>
      </c>
      <c r="S6430" s="1120" t="s">
        <v>715</v>
      </c>
      <c r="T6430" s="1121">
        <v>42458</v>
      </c>
      <c r="U6430" s="1122"/>
      <c r="V6430" s="1120" t="s">
        <v>1193</v>
      </c>
      <c r="W6430" s="1122">
        <v>42474</v>
      </c>
      <c r="X6430" s="1123">
        <v>3.4217121181159997E+18</v>
      </c>
      <c r="Y6430" s="1119">
        <v>293670</v>
      </c>
      <c r="Z6430" s="578" t="s">
        <v>25652</v>
      </c>
      <c r="AA6430" s="366" t="s">
        <v>25653</v>
      </c>
    </row>
    <row r="6431" spans="1:27" ht="101.25">
      <c r="A6431" s="475" t="s">
        <v>32152</v>
      </c>
      <c r="B6431" s="1158" t="s">
        <v>25648</v>
      </c>
      <c r="C6431" s="366" t="s">
        <v>25628</v>
      </c>
      <c r="D6431" s="366" t="s">
        <v>25649</v>
      </c>
      <c r="E6431" s="366" t="s">
        <v>25654</v>
      </c>
      <c r="F6431" s="366" t="s">
        <v>861</v>
      </c>
      <c r="G6431" s="366" t="s">
        <v>648</v>
      </c>
      <c r="H6431" s="366" t="s">
        <v>25655</v>
      </c>
      <c r="I6431" s="366" t="s">
        <v>594</v>
      </c>
      <c r="J6431" s="1077">
        <v>1</v>
      </c>
      <c r="K6431" s="1118">
        <v>1</v>
      </c>
      <c r="L6431" s="1118">
        <v>0</v>
      </c>
      <c r="M6431" s="1119">
        <v>318915</v>
      </c>
      <c r="N6431" s="1119">
        <v>318915</v>
      </c>
      <c r="O6431" s="1105">
        <f t="shared" si="243"/>
        <v>0</v>
      </c>
      <c r="P6431" s="1106">
        <v>0</v>
      </c>
      <c r="Q6431" s="1031" t="s">
        <v>25652</v>
      </c>
      <c r="R6431" s="366" t="s">
        <v>25653</v>
      </c>
      <c r="S6431" s="1120" t="s">
        <v>715</v>
      </c>
      <c r="T6431" s="1124">
        <v>42537</v>
      </c>
      <c r="U6431" s="1122"/>
      <c r="V6431" s="1120" t="s">
        <v>1297</v>
      </c>
      <c r="W6431" s="1122">
        <v>42552</v>
      </c>
      <c r="X6431" s="1123" t="s">
        <v>25656</v>
      </c>
      <c r="Y6431" s="1119">
        <v>318915</v>
      </c>
      <c r="Z6431" s="1031" t="s">
        <v>25652</v>
      </c>
      <c r="AA6431" s="366" t="s">
        <v>25653</v>
      </c>
    </row>
    <row r="6432" spans="1:27" ht="101.25">
      <c r="A6432" s="475" t="s">
        <v>32153</v>
      </c>
      <c r="B6432" s="1158" t="s">
        <v>25648</v>
      </c>
      <c r="C6432" s="366" t="s">
        <v>25628</v>
      </c>
      <c r="D6432" s="366" t="s">
        <v>25649</v>
      </c>
      <c r="E6432" s="366" t="s">
        <v>25657</v>
      </c>
      <c r="F6432" s="366" t="s">
        <v>619</v>
      </c>
      <c r="G6432" s="1125">
        <v>42619</v>
      </c>
      <c r="H6432" s="366" t="s">
        <v>1130</v>
      </c>
      <c r="I6432" s="366" t="s">
        <v>594</v>
      </c>
      <c r="J6432" s="1077">
        <v>1</v>
      </c>
      <c r="K6432" s="1118">
        <v>1</v>
      </c>
      <c r="L6432" s="1118">
        <v>0</v>
      </c>
      <c r="M6432" s="1119">
        <v>322050</v>
      </c>
      <c r="N6432" s="1119">
        <v>322050</v>
      </c>
      <c r="O6432" s="1105">
        <f t="shared" si="243"/>
        <v>0</v>
      </c>
      <c r="P6432" s="1106">
        <v>0</v>
      </c>
      <c r="Q6432" s="1031" t="s">
        <v>25652</v>
      </c>
      <c r="R6432" s="366" t="s">
        <v>25653</v>
      </c>
      <c r="S6432" s="1120" t="s">
        <v>715</v>
      </c>
      <c r="T6432" s="1126">
        <v>42632</v>
      </c>
      <c r="U6432" s="1122"/>
      <c r="V6432" s="1120" t="s">
        <v>3017</v>
      </c>
      <c r="W6432" s="1122">
        <v>42647</v>
      </c>
      <c r="X6432" s="1123" t="s">
        <v>25658</v>
      </c>
      <c r="Y6432" s="1119">
        <v>322050</v>
      </c>
      <c r="Z6432" s="1031" t="s">
        <v>25652</v>
      </c>
      <c r="AA6432" s="366" t="s">
        <v>25653</v>
      </c>
    </row>
    <row r="6433" spans="1:27" ht="101.25">
      <c r="A6433" s="475" t="s">
        <v>32154</v>
      </c>
      <c r="B6433" s="1158" t="s">
        <v>25648</v>
      </c>
      <c r="C6433" s="366" t="s">
        <v>25628</v>
      </c>
      <c r="D6433" s="366" t="s">
        <v>25649</v>
      </c>
      <c r="E6433" s="366" t="s">
        <v>25659</v>
      </c>
      <c r="F6433" s="366" t="s">
        <v>3343</v>
      </c>
      <c r="G6433" s="1125">
        <v>42688</v>
      </c>
      <c r="H6433" s="366" t="s">
        <v>3345</v>
      </c>
      <c r="I6433" s="366" t="s">
        <v>594</v>
      </c>
      <c r="J6433" s="1077">
        <v>2</v>
      </c>
      <c r="K6433" s="1118">
        <v>1</v>
      </c>
      <c r="L6433" s="1118">
        <v>1</v>
      </c>
      <c r="M6433" s="1119">
        <v>323475</v>
      </c>
      <c r="N6433" s="1119">
        <v>320150</v>
      </c>
      <c r="O6433" s="1105">
        <v>-3325</v>
      </c>
      <c r="P6433" s="1106">
        <v>0</v>
      </c>
      <c r="Q6433" s="1031" t="s">
        <v>25652</v>
      </c>
      <c r="R6433" s="366" t="s">
        <v>25653</v>
      </c>
      <c r="S6433" s="1120" t="s">
        <v>715</v>
      </c>
      <c r="T6433" s="1126">
        <v>42704</v>
      </c>
      <c r="U6433" s="1122"/>
      <c r="V6433" s="1120">
        <v>42724</v>
      </c>
      <c r="W6433" s="1122">
        <v>42724</v>
      </c>
      <c r="X6433" s="1123" t="s">
        <v>25660</v>
      </c>
      <c r="Y6433" s="1119">
        <v>320150</v>
      </c>
      <c r="Z6433" s="1031" t="s">
        <v>25652</v>
      </c>
      <c r="AA6433" s="366" t="s">
        <v>25653</v>
      </c>
    </row>
    <row r="6434" spans="1:27" ht="126">
      <c r="A6434" s="475" t="s">
        <v>32155</v>
      </c>
      <c r="B6434" s="1158" t="s">
        <v>25648</v>
      </c>
      <c r="C6434" s="366" t="s">
        <v>25628</v>
      </c>
      <c r="D6434" s="366" t="s">
        <v>25649</v>
      </c>
      <c r="E6434" s="366" t="s">
        <v>3711</v>
      </c>
      <c r="F6434" s="366" t="s">
        <v>3387</v>
      </c>
      <c r="G6434" s="1126">
        <v>42704</v>
      </c>
      <c r="H6434" s="366" t="s">
        <v>3712</v>
      </c>
      <c r="I6434" s="366" t="s">
        <v>2276</v>
      </c>
      <c r="J6434" s="1127">
        <v>4</v>
      </c>
      <c r="K6434" s="1128">
        <v>4</v>
      </c>
      <c r="L6434" s="1128">
        <v>0</v>
      </c>
      <c r="M6434" s="1129">
        <v>65533.2</v>
      </c>
      <c r="N6434" s="1119">
        <v>12451.19</v>
      </c>
      <c r="O6434" s="368">
        <f>N6434-M6434</f>
        <v>-53082.009999999995</v>
      </c>
      <c r="P6434" s="1106">
        <v>0.81</v>
      </c>
      <c r="Q6434" s="1031" t="s">
        <v>25661</v>
      </c>
      <c r="R6434" s="366" t="s">
        <v>3013</v>
      </c>
      <c r="S6434" s="1120" t="s">
        <v>25662</v>
      </c>
      <c r="T6434" s="1126">
        <v>42719</v>
      </c>
      <c r="U6434" s="1130"/>
      <c r="V6434" s="1126">
        <v>42730</v>
      </c>
      <c r="W6434" s="1126">
        <v>42730</v>
      </c>
      <c r="X6434" s="1131" t="s">
        <v>25663</v>
      </c>
      <c r="Y6434" s="1132">
        <v>12451.19</v>
      </c>
      <c r="Z6434" s="1031" t="s">
        <v>25661</v>
      </c>
      <c r="AA6434" s="366" t="s">
        <v>3013</v>
      </c>
    </row>
    <row r="6435" spans="1:27" ht="101.25">
      <c r="A6435" s="475" t="s">
        <v>32156</v>
      </c>
      <c r="B6435" s="1197" t="s">
        <v>2955</v>
      </c>
      <c r="C6435" s="1133" t="s">
        <v>25628</v>
      </c>
      <c r="D6435" s="1133" t="s">
        <v>25664</v>
      </c>
      <c r="E6435" s="1133" t="s">
        <v>25665</v>
      </c>
      <c r="F6435" s="1133" t="s">
        <v>15060</v>
      </c>
      <c r="G6435" s="1133" t="s">
        <v>2227</v>
      </c>
      <c r="H6435" s="1133" t="s">
        <v>25666</v>
      </c>
      <c r="I6435" s="1133" t="s">
        <v>25667</v>
      </c>
      <c r="J6435" s="1133" t="s">
        <v>10</v>
      </c>
      <c r="K6435" s="1134">
        <v>1</v>
      </c>
      <c r="L6435" s="1134">
        <v>0</v>
      </c>
      <c r="M6435" s="1135" t="s">
        <v>25668</v>
      </c>
      <c r="N6435" s="1135" t="s">
        <v>25668</v>
      </c>
      <c r="O6435" s="1105">
        <v>0</v>
      </c>
      <c r="P6435" s="1136">
        <v>0</v>
      </c>
      <c r="Q6435" s="1135" t="s">
        <v>25669</v>
      </c>
      <c r="R6435" s="1137">
        <v>4217166136</v>
      </c>
      <c r="S6435" s="1137" t="s">
        <v>17977</v>
      </c>
      <c r="T6435" s="1138" t="s">
        <v>694</v>
      </c>
      <c r="U6435" s="1135" t="s">
        <v>694</v>
      </c>
      <c r="V6435" s="1138">
        <v>42384</v>
      </c>
      <c r="W6435" s="1138">
        <v>42389</v>
      </c>
      <c r="X6435" s="1139" t="s">
        <v>25670</v>
      </c>
      <c r="Y6435" s="1135" t="s">
        <v>25668</v>
      </c>
      <c r="Z6435" s="1135" t="s">
        <v>25669</v>
      </c>
      <c r="AA6435" s="1137">
        <v>4217166136</v>
      </c>
    </row>
    <row r="6436" spans="1:27" ht="101.25">
      <c r="A6436" s="475" t="s">
        <v>32157</v>
      </c>
      <c r="B6436" s="540" t="s">
        <v>2955</v>
      </c>
      <c r="C6436" s="538" t="s">
        <v>25628</v>
      </c>
      <c r="D6436" s="538" t="s">
        <v>25664</v>
      </c>
      <c r="E6436" s="538" t="s">
        <v>25671</v>
      </c>
      <c r="F6436" s="538" t="s">
        <v>641</v>
      </c>
      <c r="G6436" s="538" t="s">
        <v>642</v>
      </c>
      <c r="H6436" s="538" t="s">
        <v>25672</v>
      </c>
      <c r="I6436" s="538" t="s">
        <v>25673</v>
      </c>
      <c r="J6436" s="538" t="s">
        <v>10</v>
      </c>
      <c r="K6436" s="539">
        <v>1</v>
      </c>
      <c r="L6436" s="539">
        <v>0</v>
      </c>
      <c r="M6436" s="1105">
        <v>646546.54</v>
      </c>
      <c r="N6436" s="1105">
        <v>646546.54</v>
      </c>
      <c r="O6436" s="1105">
        <f>N6436-M6436</f>
        <v>0</v>
      </c>
      <c r="P6436" s="1106">
        <v>0</v>
      </c>
      <c r="Q6436" s="1105" t="s">
        <v>25674</v>
      </c>
      <c r="R6436" s="1107">
        <v>4205243178</v>
      </c>
      <c r="S6436" s="1107" t="s">
        <v>25675</v>
      </c>
      <c r="T6436" s="1108"/>
      <c r="U6436" s="1105"/>
      <c r="V6436" s="1108">
        <v>42417</v>
      </c>
      <c r="W6436" s="1108">
        <v>42419</v>
      </c>
      <c r="X6436" s="1140" t="s">
        <v>25676</v>
      </c>
      <c r="Y6436" s="1105">
        <v>646546.54</v>
      </c>
      <c r="Z6436" s="1105" t="s">
        <v>25674</v>
      </c>
      <c r="AA6436" s="1107">
        <v>4205243178</v>
      </c>
    </row>
    <row r="6437" spans="1:27" ht="101.25">
      <c r="A6437" s="475" t="s">
        <v>32158</v>
      </c>
      <c r="B6437" s="540" t="s">
        <v>2955</v>
      </c>
      <c r="C6437" s="538" t="s">
        <v>25628</v>
      </c>
      <c r="D6437" s="538" t="s">
        <v>25677</v>
      </c>
      <c r="E6437" s="538" t="s">
        <v>25678</v>
      </c>
      <c r="F6437" s="538" t="s">
        <v>641</v>
      </c>
      <c r="G6437" s="538" t="s">
        <v>642</v>
      </c>
      <c r="H6437" s="538" t="s">
        <v>25679</v>
      </c>
      <c r="I6437" s="538" t="s">
        <v>541</v>
      </c>
      <c r="J6437" s="538" t="s">
        <v>10</v>
      </c>
      <c r="K6437" s="539">
        <v>1</v>
      </c>
      <c r="L6437" s="539">
        <v>0</v>
      </c>
      <c r="M6437" s="368">
        <v>290000</v>
      </c>
      <c r="N6437" s="368">
        <v>290000</v>
      </c>
      <c r="O6437" s="1105">
        <f>N6437-M6437</f>
        <v>0</v>
      </c>
      <c r="P6437" s="1106">
        <v>0</v>
      </c>
      <c r="Q6437" s="368" t="s">
        <v>25680</v>
      </c>
      <c r="R6437" s="366" t="s">
        <v>1363</v>
      </c>
      <c r="S6437" s="368" t="s">
        <v>17274</v>
      </c>
      <c r="T6437" s="369"/>
      <c r="U6437" s="368"/>
      <c r="V6437" s="369">
        <v>42417</v>
      </c>
      <c r="W6437" s="369">
        <v>42417</v>
      </c>
      <c r="X6437" s="1123" t="s">
        <v>25681</v>
      </c>
      <c r="Y6437" s="368">
        <v>290000</v>
      </c>
      <c r="Z6437" s="368" t="s">
        <v>25680</v>
      </c>
      <c r="AA6437" s="366" t="s">
        <v>1363</v>
      </c>
    </row>
    <row r="6438" spans="1:27" ht="101.25">
      <c r="A6438" s="475" t="s">
        <v>32159</v>
      </c>
      <c r="B6438" s="540" t="s">
        <v>2955</v>
      </c>
      <c r="C6438" s="538" t="s">
        <v>25628</v>
      </c>
      <c r="D6438" s="538" t="s">
        <v>25664</v>
      </c>
      <c r="E6438" s="538" t="s">
        <v>25671</v>
      </c>
      <c r="F6438" s="538" t="s">
        <v>641</v>
      </c>
      <c r="G6438" s="538" t="s">
        <v>649</v>
      </c>
      <c r="H6438" s="538" t="s">
        <v>25682</v>
      </c>
      <c r="I6438" s="538" t="s">
        <v>25673</v>
      </c>
      <c r="J6438" s="538" t="s">
        <v>10</v>
      </c>
      <c r="K6438" s="539">
        <v>1</v>
      </c>
      <c r="L6438" s="539">
        <v>0</v>
      </c>
      <c r="M6438" s="1105">
        <v>38788.050000000003</v>
      </c>
      <c r="N6438" s="1105">
        <v>38788.050000000003</v>
      </c>
      <c r="O6438" s="1105">
        <f>N6438-M6438</f>
        <v>0</v>
      </c>
      <c r="P6438" s="1106">
        <v>0</v>
      </c>
      <c r="Q6438" s="1105" t="s">
        <v>25683</v>
      </c>
      <c r="R6438" s="1107">
        <v>4217148426</v>
      </c>
      <c r="S6438" s="1107" t="s">
        <v>420</v>
      </c>
      <c r="T6438" s="1108"/>
      <c r="U6438" s="1105"/>
      <c r="V6438" s="1108">
        <v>42523</v>
      </c>
      <c r="W6438" s="1108">
        <v>42524</v>
      </c>
      <c r="X6438" s="1123" t="s">
        <v>25684</v>
      </c>
      <c r="Y6438" s="1105">
        <v>38788.050000000003</v>
      </c>
      <c r="Z6438" s="1105" t="s">
        <v>25683</v>
      </c>
      <c r="AA6438" s="1107">
        <v>4217148426</v>
      </c>
    </row>
    <row r="6439" spans="1:27" ht="101.25">
      <c r="A6439" s="475" t="s">
        <v>32160</v>
      </c>
      <c r="B6439" s="540" t="s">
        <v>2955</v>
      </c>
      <c r="C6439" s="538" t="s">
        <v>25628</v>
      </c>
      <c r="D6439" s="538" t="s">
        <v>25685</v>
      </c>
      <c r="E6439" s="1141" t="s">
        <v>25686</v>
      </c>
      <c r="F6439" s="1142"/>
      <c r="G6439" s="1142"/>
      <c r="H6439" s="1142"/>
      <c r="I6439" s="1141" t="s">
        <v>21256</v>
      </c>
      <c r="J6439" s="538" t="s">
        <v>10</v>
      </c>
      <c r="K6439" s="539">
        <v>1</v>
      </c>
      <c r="L6439" s="539">
        <v>0</v>
      </c>
      <c r="M6439" s="1105">
        <v>430074.31</v>
      </c>
      <c r="N6439" s="1105">
        <v>430074.31</v>
      </c>
      <c r="O6439" s="1105">
        <f>N6439-M6439</f>
        <v>0</v>
      </c>
      <c r="P6439" s="1106">
        <v>0</v>
      </c>
      <c r="Q6439" s="1105" t="s">
        <v>25687</v>
      </c>
      <c r="R6439" s="1107">
        <v>4205109214</v>
      </c>
      <c r="S6439" s="1107" t="s">
        <v>25688</v>
      </c>
      <c r="T6439" s="1108"/>
      <c r="U6439" s="1105"/>
      <c r="V6439" s="1108">
        <v>42730</v>
      </c>
      <c r="W6439" s="1108">
        <v>42730</v>
      </c>
      <c r="X6439" s="1123" t="s">
        <v>25689</v>
      </c>
      <c r="Y6439" s="1105">
        <v>430074.31</v>
      </c>
      <c r="Z6439" s="1105" t="s">
        <v>25687</v>
      </c>
      <c r="AA6439" s="1107">
        <v>4205109214</v>
      </c>
    </row>
    <row r="6440" spans="1:27" ht="56.25">
      <c r="A6440" s="475" t="s">
        <v>32161</v>
      </c>
      <c r="B6440" s="1198" t="s">
        <v>543</v>
      </c>
      <c r="C6440" s="596">
        <v>4216005979</v>
      </c>
      <c r="D6440" s="272" t="s">
        <v>261</v>
      </c>
      <c r="E6440" s="268" t="s">
        <v>556</v>
      </c>
      <c r="F6440" s="272">
        <v>42333</v>
      </c>
      <c r="G6440" s="272">
        <v>42346</v>
      </c>
      <c r="H6440" s="267" t="s">
        <v>25987</v>
      </c>
      <c r="I6440" s="268" t="s">
        <v>25988</v>
      </c>
      <c r="J6440" s="1143">
        <v>4</v>
      </c>
      <c r="K6440" s="1143">
        <v>4</v>
      </c>
      <c r="L6440" s="1143">
        <v>0</v>
      </c>
      <c r="M6440" s="1036">
        <v>356960</v>
      </c>
      <c r="N6440" s="1036">
        <v>197000</v>
      </c>
      <c r="O6440" s="1036">
        <v>159960</v>
      </c>
      <c r="P6440" s="1036">
        <v>44.811743612729721</v>
      </c>
      <c r="Q6440" s="272" t="s">
        <v>8684</v>
      </c>
      <c r="R6440" s="1062" t="s">
        <v>8685</v>
      </c>
      <c r="S6440" s="268" t="s">
        <v>25989</v>
      </c>
      <c r="T6440" s="791">
        <v>42361</v>
      </c>
      <c r="U6440" s="1144" t="s">
        <v>25990</v>
      </c>
      <c r="V6440" s="791">
        <v>42380</v>
      </c>
      <c r="W6440" s="791">
        <v>42380</v>
      </c>
      <c r="X6440" s="267" t="s">
        <v>25991</v>
      </c>
      <c r="Y6440" s="1036">
        <v>197000</v>
      </c>
      <c r="Z6440" s="272" t="s">
        <v>8684</v>
      </c>
      <c r="AA6440" s="1062" t="s">
        <v>8685</v>
      </c>
    </row>
    <row r="6441" spans="1:27" ht="45">
      <c r="A6441" s="475" t="s">
        <v>32162</v>
      </c>
      <c r="B6441" s="1198" t="s">
        <v>543</v>
      </c>
      <c r="C6441" s="596">
        <v>4216005979</v>
      </c>
      <c r="D6441" s="272" t="s">
        <v>261</v>
      </c>
      <c r="E6441" s="268" t="s">
        <v>25992</v>
      </c>
      <c r="F6441" s="791">
        <v>42387</v>
      </c>
      <c r="G6441" s="791">
        <v>42420</v>
      </c>
      <c r="H6441" s="267" t="s">
        <v>25993</v>
      </c>
      <c r="I6441" s="268" t="s">
        <v>25994</v>
      </c>
      <c r="J6441" s="271">
        <v>2</v>
      </c>
      <c r="K6441" s="271">
        <v>2</v>
      </c>
      <c r="L6441" s="271">
        <v>0</v>
      </c>
      <c r="M6441" s="1145">
        <v>873975</v>
      </c>
      <c r="N6441" s="1145">
        <v>860775</v>
      </c>
      <c r="O6441" s="793">
        <v>13200</v>
      </c>
      <c r="P6441" s="793">
        <v>1.510340684802197</v>
      </c>
      <c r="Q6441" s="268" t="s">
        <v>565</v>
      </c>
      <c r="R6441" s="1146">
        <v>4205086172</v>
      </c>
      <c r="S6441" s="268" t="s">
        <v>25995</v>
      </c>
      <c r="T6441" s="791">
        <v>42440</v>
      </c>
      <c r="U6441" s="271" t="s">
        <v>25990</v>
      </c>
      <c r="V6441" s="791">
        <v>42451</v>
      </c>
      <c r="W6441" s="791">
        <v>42453</v>
      </c>
      <c r="X6441" s="267" t="s">
        <v>25996</v>
      </c>
      <c r="Y6441" s="1036">
        <v>860775</v>
      </c>
      <c r="Z6441" s="268" t="s">
        <v>565</v>
      </c>
      <c r="AA6441" s="1147">
        <v>4205086172</v>
      </c>
    </row>
    <row r="6442" spans="1:27" ht="157.5">
      <c r="A6442" s="475" t="s">
        <v>32163</v>
      </c>
      <c r="B6442" s="1198" t="s">
        <v>543</v>
      </c>
      <c r="C6442" s="596">
        <v>4216005979</v>
      </c>
      <c r="D6442" s="1148" t="s">
        <v>261</v>
      </c>
      <c r="E6442" s="268" t="s">
        <v>25997</v>
      </c>
      <c r="F6442" s="791">
        <v>42517</v>
      </c>
      <c r="G6442" s="791">
        <v>42531</v>
      </c>
      <c r="H6442" s="267" t="s">
        <v>25998</v>
      </c>
      <c r="I6442" s="272" t="s">
        <v>25999</v>
      </c>
      <c r="J6442" s="267" t="s">
        <v>15</v>
      </c>
      <c r="K6442" s="268">
        <v>3</v>
      </c>
      <c r="L6442" s="268">
        <v>0</v>
      </c>
      <c r="M6442" s="1036">
        <v>101250000</v>
      </c>
      <c r="N6442" s="1036">
        <v>92250000</v>
      </c>
      <c r="O6442" s="1036">
        <v>9000000</v>
      </c>
      <c r="P6442" s="793">
        <v>8.8888888888888893</v>
      </c>
      <c r="Q6442" s="268" t="s">
        <v>26000</v>
      </c>
      <c r="R6442" s="749">
        <v>7707083893</v>
      </c>
      <c r="S6442" s="268" t="s">
        <v>26001</v>
      </c>
      <c r="T6442" s="272">
        <v>42570</v>
      </c>
      <c r="U6442" s="271" t="s">
        <v>25990</v>
      </c>
      <c r="V6442" s="791">
        <v>42583</v>
      </c>
      <c r="W6442" s="791">
        <v>42584</v>
      </c>
      <c r="X6442" s="267" t="s">
        <v>26002</v>
      </c>
      <c r="Y6442" s="1036">
        <v>92250000</v>
      </c>
      <c r="Z6442" s="268" t="s">
        <v>26000</v>
      </c>
      <c r="AA6442" s="749">
        <v>7707083893</v>
      </c>
    </row>
    <row r="6443" spans="1:27" ht="157.5">
      <c r="A6443" s="475" t="s">
        <v>32164</v>
      </c>
      <c r="B6443" s="1198" t="s">
        <v>543</v>
      </c>
      <c r="C6443" s="596">
        <v>4216005979</v>
      </c>
      <c r="D6443" s="1148" t="s">
        <v>261</v>
      </c>
      <c r="E6443" s="268" t="s">
        <v>25997</v>
      </c>
      <c r="F6443" s="791">
        <v>42517</v>
      </c>
      <c r="G6443" s="791">
        <v>42530</v>
      </c>
      <c r="H6443" s="267" t="s">
        <v>26003</v>
      </c>
      <c r="I6443" s="272" t="s">
        <v>25999</v>
      </c>
      <c r="J6443" s="267" t="s">
        <v>15</v>
      </c>
      <c r="K6443" s="268">
        <v>3</v>
      </c>
      <c r="L6443" s="268">
        <v>0</v>
      </c>
      <c r="M6443" s="1036">
        <v>101250000</v>
      </c>
      <c r="N6443" s="1036">
        <v>92250000</v>
      </c>
      <c r="O6443" s="1036">
        <v>9000000</v>
      </c>
      <c r="P6443" s="793">
        <v>8.8888888888888893</v>
      </c>
      <c r="Q6443" s="268" t="s">
        <v>26000</v>
      </c>
      <c r="R6443" s="749">
        <v>7707083893</v>
      </c>
      <c r="S6443" s="268" t="s">
        <v>26001</v>
      </c>
      <c r="T6443" s="272">
        <v>42570</v>
      </c>
      <c r="U6443" s="271" t="s">
        <v>25990</v>
      </c>
      <c r="V6443" s="791">
        <v>42583</v>
      </c>
      <c r="W6443" s="791">
        <v>42584</v>
      </c>
      <c r="X6443" s="267" t="s">
        <v>26004</v>
      </c>
      <c r="Y6443" s="1036">
        <v>92250000</v>
      </c>
      <c r="Z6443" s="268" t="s">
        <v>26000</v>
      </c>
      <c r="AA6443" s="749">
        <v>7707083893</v>
      </c>
    </row>
    <row r="6444" spans="1:27" ht="157.5">
      <c r="A6444" s="475" t="s">
        <v>32165</v>
      </c>
      <c r="B6444" s="1198" t="s">
        <v>543</v>
      </c>
      <c r="C6444" s="596">
        <v>4216005979</v>
      </c>
      <c r="D6444" s="1148" t="s">
        <v>261</v>
      </c>
      <c r="E6444" s="268" t="s">
        <v>25997</v>
      </c>
      <c r="F6444" s="791">
        <v>42517</v>
      </c>
      <c r="G6444" s="791">
        <v>42530</v>
      </c>
      <c r="H6444" s="267" t="s">
        <v>26005</v>
      </c>
      <c r="I6444" s="272" t="s">
        <v>25999</v>
      </c>
      <c r="J6444" s="267" t="s">
        <v>15</v>
      </c>
      <c r="K6444" s="268">
        <v>3</v>
      </c>
      <c r="L6444" s="268">
        <v>0</v>
      </c>
      <c r="M6444" s="1036">
        <v>101250000</v>
      </c>
      <c r="N6444" s="1036">
        <v>92250000</v>
      </c>
      <c r="O6444" s="1036">
        <v>9000000</v>
      </c>
      <c r="P6444" s="793">
        <v>8.8888888888888893</v>
      </c>
      <c r="Q6444" s="268" t="s">
        <v>26000</v>
      </c>
      <c r="R6444" s="749">
        <v>7707083893</v>
      </c>
      <c r="S6444" s="268" t="s">
        <v>26001</v>
      </c>
      <c r="T6444" s="272">
        <v>42570</v>
      </c>
      <c r="U6444" s="271" t="s">
        <v>25990</v>
      </c>
      <c r="V6444" s="791">
        <v>42583</v>
      </c>
      <c r="W6444" s="791">
        <v>42584</v>
      </c>
      <c r="X6444" s="267" t="s">
        <v>26006</v>
      </c>
      <c r="Y6444" s="1036">
        <v>92250000</v>
      </c>
      <c r="Z6444" s="268" t="s">
        <v>26000</v>
      </c>
      <c r="AA6444" s="749">
        <v>7707083893</v>
      </c>
    </row>
    <row r="6445" spans="1:27" ht="157.5">
      <c r="A6445" s="475" t="s">
        <v>32166</v>
      </c>
      <c r="B6445" s="1198" t="s">
        <v>543</v>
      </c>
      <c r="C6445" s="596">
        <v>4216005979</v>
      </c>
      <c r="D6445" s="1148" t="s">
        <v>261</v>
      </c>
      <c r="E6445" s="268" t="s">
        <v>26007</v>
      </c>
      <c r="F6445" s="791">
        <v>42517</v>
      </c>
      <c r="G6445" s="791">
        <v>42530</v>
      </c>
      <c r="H6445" s="267" t="s">
        <v>26008</v>
      </c>
      <c r="I6445" s="272" t="s">
        <v>25999</v>
      </c>
      <c r="J6445" s="267" t="s">
        <v>11</v>
      </c>
      <c r="K6445" s="268">
        <v>2</v>
      </c>
      <c r="L6445" s="268">
        <v>0</v>
      </c>
      <c r="M6445" s="1036">
        <v>40500000</v>
      </c>
      <c r="N6445" s="1036">
        <v>38497500</v>
      </c>
      <c r="O6445" s="1036">
        <v>2002500</v>
      </c>
      <c r="P6445" s="793">
        <v>4.9444444444444446</v>
      </c>
      <c r="Q6445" s="268" t="s">
        <v>26009</v>
      </c>
      <c r="R6445" s="749">
        <v>5404154492</v>
      </c>
      <c r="S6445" s="268" t="s">
        <v>26010</v>
      </c>
      <c r="T6445" s="272">
        <v>42569</v>
      </c>
      <c r="U6445" s="271" t="s">
        <v>25990</v>
      </c>
      <c r="V6445" s="791">
        <v>42583</v>
      </c>
      <c r="W6445" s="791">
        <v>42584</v>
      </c>
      <c r="X6445" s="267" t="s">
        <v>26011</v>
      </c>
      <c r="Y6445" s="1036">
        <v>38497500</v>
      </c>
      <c r="Z6445" s="268" t="s">
        <v>26009</v>
      </c>
      <c r="AA6445" s="749">
        <v>5404154492</v>
      </c>
    </row>
    <row r="6446" spans="1:27" ht="56.25">
      <c r="A6446" s="475" t="s">
        <v>32167</v>
      </c>
      <c r="B6446" s="1198" t="s">
        <v>543</v>
      </c>
      <c r="C6446" s="596">
        <v>4216005979</v>
      </c>
      <c r="D6446" s="1148" t="s">
        <v>261</v>
      </c>
      <c r="E6446" s="268" t="s">
        <v>26012</v>
      </c>
      <c r="F6446" s="791">
        <v>42655</v>
      </c>
      <c r="G6446" s="791">
        <v>42669</v>
      </c>
      <c r="H6446" s="267" t="s">
        <v>26013</v>
      </c>
      <c r="I6446" s="272" t="s">
        <v>477</v>
      </c>
      <c r="J6446" s="267" t="s">
        <v>16</v>
      </c>
      <c r="K6446" s="268">
        <v>4</v>
      </c>
      <c r="L6446" s="268">
        <v>0</v>
      </c>
      <c r="M6446" s="1036">
        <v>4711296</v>
      </c>
      <c r="N6446" s="1036">
        <v>2237865.6</v>
      </c>
      <c r="O6446" s="1036">
        <v>2473430.4</v>
      </c>
      <c r="P6446" s="793">
        <v>52.5</v>
      </c>
      <c r="Q6446" s="268" t="s">
        <v>24298</v>
      </c>
      <c r="R6446" s="749">
        <v>4205312294</v>
      </c>
      <c r="S6446" s="268" t="s">
        <v>26014</v>
      </c>
      <c r="T6446" s="272">
        <v>42692</v>
      </c>
      <c r="U6446" s="271" t="s">
        <v>25990</v>
      </c>
      <c r="V6446" s="791">
        <v>42704</v>
      </c>
      <c r="W6446" s="791">
        <v>42704</v>
      </c>
      <c r="X6446" s="267" t="s">
        <v>26015</v>
      </c>
      <c r="Y6446" s="1036">
        <v>2237865.6</v>
      </c>
      <c r="Z6446" s="268" t="s">
        <v>24298</v>
      </c>
      <c r="AA6446" s="749">
        <v>4205312294</v>
      </c>
    </row>
    <row r="6447" spans="1:27" ht="157.5">
      <c r="A6447" s="475" t="s">
        <v>32168</v>
      </c>
      <c r="B6447" s="1198" t="s">
        <v>543</v>
      </c>
      <c r="C6447" s="596">
        <v>4216005979</v>
      </c>
      <c r="D6447" s="272" t="s">
        <v>261</v>
      </c>
      <c r="E6447" s="268" t="s">
        <v>26016</v>
      </c>
      <c r="F6447" s="791">
        <v>42675</v>
      </c>
      <c r="G6447" s="791">
        <v>42688</v>
      </c>
      <c r="H6447" s="267" t="s">
        <v>26017</v>
      </c>
      <c r="I6447" s="272" t="s">
        <v>25999</v>
      </c>
      <c r="J6447" s="267">
        <v>3</v>
      </c>
      <c r="K6447" s="268">
        <v>3</v>
      </c>
      <c r="L6447" s="268">
        <v>0</v>
      </c>
      <c r="M6447" s="1036">
        <v>39600000</v>
      </c>
      <c r="N6447" s="1036">
        <v>31050000</v>
      </c>
      <c r="O6447" s="1036">
        <v>8550000</v>
      </c>
      <c r="P6447" s="793">
        <v>21.59090909090909</v>
      </c>
      <c r="Q6447" s="268" t="s">
        <v>26000</v>
      </c>
      <c r="R6447" s="749">
        <v>7707083893</v>
      </c>
      <c r="S6447" s="268" t="s">
        <v>26001</v>
      </c>
      <c r="T6447" s="272">
        <v>42713</v>
      </c>
      <c r="U6447" s="271" t="s">
        <v>25990</v>
      </c>
      <c r="V6447" s="791">
        <v>42724</v>
      </c>
      <c r="W6447" s="791">
        <v>42724</v>
      </c>
      <c r="X6447" s="267" t="s">
        <v>26018</v>
      </c>
      <c r="Y6447" s="1036">
        <v>31050000</v>
      </c>
      <c r="Z6447" s="268" t="s">
        <v>26000</v>
      </c>
      <c r="AA6447" s="749">
        <v>7707083893</v>
      </c>
    </row>
    <row r="6448" spans="1:27" ht="157.5">
      <c r="A6448" s="475" t="s">
        <v>32169</v>
      </c>
      <c r="B6448" s="1198" t="s">
        <v>543</v>
      </c>
      <c r="C6448" s="596">
        <v>4216005979</v>
      </c>
      <c r="D6448" s="272" t="s">
        <v>261</v>
      </c>
      <c r="E6448" s="268" t="s">
        <v>26016</v>
      </c>
      <c r="F6448" s="791">
        <v>42675</v>
      </c>
      <c r="G6448" s="791">
        <v>42688</v>
      </c>
      <c r="H6448" s="267" t="s">
        <v>26019</v>
      </c>
      <c r="I6448" s="272" t="s">
        <v>25999</v>
      </c>
      <c r="J6448" s="267">
        <v>3</v>
      </c>
      <c r="K6448" s="268">
        <v>3</v>
      </c>
      <c r="L6448" s="268">
        <v>0</v>
      </c>
      <c r="M6448" s="1036">
        <v>39600000</v>
      </c>
      <c r="N6448" s="1036">
        <v>31080000</v>
      </c>
      <c r="O6448" s="1036">
        <v>8520000</v>
      </c>
      <c r="P6448" s="793">
        <v>21.515151515151516</v>
      </c>
      <c r="Q6448" s="268" t="s">
        <v>26000</v>
      </c>
      <c r="R6448" s="749">
        <v>7707083893</v>
      </c>
      <c r="S6448" s="268" t="s">
        <v>26001</v>
      </c>
      <c r="T6448" s="272">
        <v>42713</v>
      </c>
      <c r="U6448" s="271" t="s">
        <v>25990</v>
      </c>
      <c r="V6448" s="791">
        <v>42724</v>
      </c>
      <c r="W6448" s="791">
        <v>42724</v>
      </c>
      <c r="X6448" s="267" t="s">
        <v>26020</v>
      </c>
      <c r="Y6448" s="1036">
        <v>31050000</v>
      </c>
      <c r="Z6448" s="268" t="s">
        <v>26000</v>
      </c>
      <c r="AA6448" s="749">
        <v>7707083893</v>
      </c>
    </row>
    <row r="6449" spans="1:27" ht="45">
      <c r="A6449" s="475" t="s">
        <v>32170</v>
      </c>
      <c r="B6449" s="1198" t="s">
        <v>543</v>
      </c>
      <c r="C6449" s="596">
        <v>4216005979</v>
      </c>
      <c r="D6449" s="272" t="s">
        <v>261</v>
      </c>
      <c r="E6449" s="268" t="s">
        <v>26021</v>
      </c>
      <c r="F6449" s="791">
        <v>42677</v>
      </c>
      <c r="G6449" s="791">
        <v>42690</v>
      </c>
      <c r="H6449" s="267" t="s">
        <v>26022</v>
      </c>
      <c r="I6449" s="272" t="s">
        <v>26023</v>
      </c>
      <c r="J6449" s="267" t="s">
        <v>130</v>
      </c>
      <c r="K6449" s="268">
        <v>8</v>
      </c>
      <c r="L6449" s="268">
        <v>0</v>
      </c>
      <c r="M6449" s="1036">
        <v>135500</v>
      </c>
      <c r="N6449" s="1036">
        <v>75880</v>
      </c>
      <c r="O6449" s="1036">
        <v>59620</v>
      </c>
      <c r="P6449" s="793">
        <v>44</v>
      </c>
      <c r="Q6449" s="268" t="s">
        <v>26024</v>
      </c>
      <c r="R6449" s="749">
        <v>3120099928</v>
      </c>
      <c r="S6449" s="268" t="s">
        <v>26025</v>
      </c>
      <c r="T6449" s="272">
        <v>42710</v>
      </c>
      <c r="U6449" s="271" t="s">
        <v>25990</v>
      </c>
      <c r="V6449" s="791">
        <v>42724</v>
      </c>
      <c r="W6449" s="791">
        <v>42724</v>
      </c>
      <c r="X6449" s="267" t="s">
        <v>26026</v>
      </c>
      <c r="Y6449" s="1036">
        <v>75880</v>
      </c>
      <c r="Z6449" s="268" t="s">
        <v>26024</v>
      </c>
      <c r="AA6449" s="749">
        <v>3120099928</v>
      </c>
    </row>
    <row r="6450" spans="1:27" ht="157.5">
      <c r="A6450" s="475" t="s">
        <v>32171</v>
      </c>
      <c r="B6450" s="1198" t="s">
        <v>543</v>
      </c>
      <c r="C6450" s="596">
        <v>4216005979</v>
      </c>
      <c r="D6450" s="272" t="s">
        <v>261</v>
      </c>
      <c r="E6450" s="268" t="s">
        <v>26027</v>
      </c>
      <c r="F6450" s="791">
        <v>42689</v>
      </c>
      <c r="G6450" s="791">
        <v>42700</v>
      </c>
      <c r="H6450" s="267" t="s">
        <v>26028</v>
      </c>
      <c r="I6450" s="272" t="s">
        <v>25999</v>
      </c>
      <c r="J6450" s="267" t="s">
        <v>11</v>
      </c>
      <c r="K6450" s="268">
        <v>2</v>
      </c>
      <c r="L6450" s="268">
        <v>0</v>
      </c>
      <c r="M6450" s="1036">
        <v>71280000</v>
      </c>
      <c r="N6450" s="1036">
        <v>64173600</v>
      </c>
      <c r="O6450" s="1036">
        <v>7106400</v>
      </c>
      <c r="P6450" s="793">
        <v>9.9696969696969688</v>
      </c>
      <c r="Q6450" s="268" t="s">
        <v>26029</v>
      </c>
      <c r="R6450" s="749">
        <v>4401116480</v>
      </c>
      <c r="S6450" s="268" t="s">
        <v>26030</v>
      </c>
      <c r="T6450" s="272">
        <v>42723</v>
      </c>
      <c r="U6450" s="271" t="s">
        <v>25990</v>
      </c>
      <c r="V6450" s="791">
        <v>42734</v>
      </c>
      <c r="W6450" s="791">
        <v>42734</v>
      </c>
      <c r="X6450" s="267" t="s">
        <v>26031</v>
      </c>
      <c r="Y6450" s="1036">
        <v>64173600</v>
      </c>
      <c r="Z6450" s="268" t="s">
        <v>26029</v>
      </c>
      <c r="AA6450" s="749">
        <v>4401116480</v>
      </c>
    </row>
  </sheetData>
  <mergeCells count="164">
    <mergeCell ref="B2:R2"/>
    <mergeCell ref="J6:J8"/>
    <mergeCell ref="E6:E8"/>
    <mergeCell ref="F6:F8"/>
    <mergeCell ref="G6:G8"/>
    <mergeCell ref="O6:P6"/>
    <mergeCell ref="M6:M8"/>
    <mergeCell ref="L6:L8"/>
    <mergeCell ref="H3:J3"/>
    <mergeCell ref="G4:J4"/>
    <mergeCell ref="I6:I8"/>
    <mergeCell ref="D6:D8"/>
    <mergeCell ref="O7:O8"/>
    <mergeCell ref="N6:N8"/>
    <mergeCell ref="A6:A8"/>
    <mergeCell ref="B6:B8"/>
    <mergeCell ref="C6:C8"/>
    <mergeCell ref="K6:K8"/>
    <mergeCell ref="H6:H8"/>
    <mergeCell ref="AA6:AA8"/>
    <mergeCell ref="Q6:Q8"/>
    <mergeCell ref="Z6:Z8"/>
    <mergeCell ref="P7:P8"/>
    <mergeCell ref="Y6:Y8"/>
    <mergeCell ref="T6:T8"/>
    <mergeCell ref="U6:U8"/>
    <mergeCell ref="X6:X8"/>
    <mergeCell ref="V6:V8"/>
    <mergeCell ref="W6:W8"/>
    <mergeCell ref="R6:R8"/>
    <mergeCell ref="S6:S8"/>
    <mergeCell ref="K905:K928"/>
    <mergeCell ref="L905:L928"/>
    <mergeCell ref="M905:M928"/>
    <mergeCell ref="K943:K945"/>
    <mergeCell ref="L943:L945"/>
    <mergeCell ref="M943:M945"/>
    <mergeCell ref="K861:K884"/>
    <mergeCell ref="L861:L884"/>
    <mergeCell ref="M861:M884"/>
    <mergeCell ref="K885:K904"/>
    <mergeCell ref="L885:L904"/>
    <mergeCell ref="M885:M904"/>
    <mergeCell ref="K981:K1024"/>
    <mergeCell ref="L981:L1024"/>
    <mergeCell ref="M981:M1024"/>
    <mergeCell ref="K1025:K1036"/>
    <mergeCell ref="L1025:L1036"/>
    <mergeCell ref="M1025:M1036"/>
    <mergeCell ref="K955:K966"/>
    <mergeCell ref="L955:L966"/>
    <mergeCell ref="M955:M966"/>
    <mergeCell ref="K967:K980"/>
    <mergeCell ref="L967:L980"/>
    <mergeCell ref="M967:M980"/>
    <mergeCell ref="K1079:K1092"/>
    <mergeCell ref="L1079:L1092"/>
    <mergeCell ref="M1079:M1092"/>
    <mergeCell ref="K1093:K1095"/>
    <mergeCell ref="L1093:L1095"/>
    <mergeCell ref="M1093:M1095"/>
    <mergeCell ref="K1037:K1047"/>
    <mergeCell ref="L1037:L1047"/>
    <mergeCell ref="M1037:M1047"/>
    <mergeCell ref="K1048:K1078"/>
    <mergeCell ref="L1048:L1078"/>
    <mergeCell ref="M1048:M1078"/>
    <mergeCell ref="K1154:K1159"/>
    <mergeCell ref="L1154:L1159"/>
    <mergeCell ref="M1154:M1159"/>
    <mergeCell ref="K1194:K1195"/>
    <mergeCell ref="L1194:L1195"/>
    <mergeCell ref="M1194:M1195"/>
    <mergeCell ref="K1096:K1121"/>
    <mergeCell ref="L1096:L1121"/>
    <mergeCell ref="M1096:M1121"/>
    <mergeCell ref="K1123:K1153"/>
    <mergeCell ref="L1123:L1153"/>
    <mergeCell ref="M1123:M1153"/>
    <mergeCell ref="K1296:K1310"/>
    <mergeCell ref="L1296:L1310"/>
    <mergeCell ref="M1296:M1310"/>
    <mergeCell ref="K1311:K1325"/>
    <mergeCell ref="L1311:L1325"/>
    <mergeCell ref="M1311:M1325"/>
    <mergeCell ref="K1198:K1199"/>
    <mergeCell ref="L1198:L1199"/>
    <mergeCell ref="M1198:M1199"/>
    <mergeCell ref="K1276:K1277"/>
    <mergeCell ref="L1276:L1277"/>
    <mergeCell ref="M1276:M1277"/>
    <mergeCell ref="K1385:K1386"/>
    <mergeCell ref="L1385:L1386"/>
    <mergeCell ref="K1396:K1397"/>
    <mergeCell ref="L1396:L1397"/>
    <mergeCell ref="M1396:M1397"/>
    <mergeCell ref="K1326:K1339"/>
    <mergeCell ref="L1326:L1339"/>
    <mergeCell ref="M1326:M1339"/>
    <mergeCell ref="K1359:K1360"/>
    <mergeCell ref="L1359:L1360"/>
    <mergeCell ref="M1359:M1360"/>
    <mergeCell ref="K1402:K1403"/>
    <mergeCell ref="L1402:L1403"/>
    <mergeCell ref="M1402:M1403"/>
    <mergeCell ref="K1404:K1405"/>
    <mergeCell ref="L1404:L1405"/>
    <mergeCell ref="M1404:M1405"/>
    <mergeCell ref="K1398:K1399"/>
    <mergeCell ref="L1398:L1399"/>
    <mergeCell ref="M1398:M1399"/>
    <mergeCell ref="K1400:K1401"/>
    <mergeCell ref="L1400:L1401"/>
    <mergeCell ref="M1400:M1401"/>
    <mergeCell ref="K1440:K1458"/>
    <mergeCell ref="L1440:L1458"/>
    <mergeCell ref="M1440:M1458"/>
    <mergeCell ref="K1459:K1475"/>
    <mergeCell ref="L1459:L1475"/>
    <mergeCell ref="M1459:M1475"/>
    <mergeCell ref="K1406:K1408"/>
    <mergeCell ref="L1406:L1408"/>
    <mergeCell ref="M1406:M1408"/>
    <mergeCell ref="K1416:K1439"/>
    <mergeCell ref="L1416:L1439"/>
    <mergeCell ref="M1416:M1439"/>
    <mergeCell ref="K1502:K1511"/>
    <mergeCell ref="L1502:L1511"/>
    <mergeCell ref="M1502:M1511"/>
    <mergeCell ref="K1512:K1525"/>
    <mergeCell ref="L1512:L1525"/>
    <mergeCell ref="M1512:M1525"/>
    <mergeCell ref="K1476:K1488"/>
    <mergeCell ref="L1476:L1488"/>
    <mergeCell ref="M1476:M1488"/>
    <mergeCell ref="K1489:K1501"/>
    <mergeCell ref="L1489:L1501"/>
    <mergeCell ref="M1489:M1501"/>
    <mergeCell ref="K1556:K1597"/>
    <mergeCell ref="L1556:L1597"/>
    <mergeCell ref="M1556:M1597"/>
    <mergeCell ref="K1600:K1601"/>
    <mergeCell ref="L1600:L1601"/>
    <mergeCell ref="M1600:M1601"/>
    <mergeCell ref="K1526:K1540"/>
    <mergeCell ref="L1526:L1540"/>
    <mergeCell ref="M1526:M1540"/>
    <mergeCell ref="K1541:K1555"/>
    <mergeCell ref="L1541:L1555"/>
    <mergeCell ref="M1541:M1555"/>
    <mergeCell ref="K1655:K1656"/>
    <mergeCell ref="L1655:L1656"/>
    <mergeCell ref="M1655:M1656"/>
    <mergeCell ref="W1604:Y1604"/>
    <mergeCell ref="W1605:Y1605"/>
    <mergeCell ref="K1606:K1607"/>
    <mergeCell ref="L1606:L1607"/>
    <mergeCell ref="M1606:M1607"/>
    <mergeCell ref="K1602:K1603"/>
    <mergeCell ref="L1602:L1603"/>
    <mergeCell ref="M1602:M1603"/>
    <mergeCell ref="K1604:K1605"/>
    <mergeCell ref="L1604:L1605"/>
    <mergeCell ref="M1604:M1605"/>
  </mergeCells>
  <dataValidations count="1">
    <dataValidation type="list" allowBlank="1" showInputMessage="1" showErrorMessage="1" sqref="B2576:B2578 B2582:B2586 B2604:B2609 B2602 B2588 B2592:B2599 B2612:B2615 B2661:B2664 B2627:B2633 B2641:B2647 B2649 B2682:B2686 B2638:B2639 B2670:B2671 B2618 B2651:B2658 B2667 B2621:B2625 B2688:B2738 B2673:B2677 B2770:B2780 B2740:B2744 B2757:B2767 B2782:B2819 B2746:B2749 B2825:B2891 B2937:B2945 B2928:B2935 B2924:B2926 B2917:B2922 B2912:B2915 B2909 B2904:B2907 B2893:B2902 B2821">
      <formula1>учреждение</formula1>
    </dataValidation>
  </dataValidations>
  <hyperlinks>
    <hyperlink ref="Q41" display="Общество с ограниченной ответственностью 'АсТера'"/>
    <hyperlink ref="Z41" display="Общество с ограниченной ответственностью 'АсТера'"/>
    <hyperlink ref="Q44" display="Муниципальное казенное предприятие города Новокузнецка &quot;Дороги Новокузнецка&quot;"/>
    <hyperlink ref="Z44" display="Муниципальное казенное предприятие города Новокузнецка &quot;Дороги Новокузнецка&quot;"/>
    <hyperlink ref="Q47" display="МУНИЦИПАЛЬНОЕ ПРЕДПРИЯТИЕ ГОРОДА НОВОКУЗНЕЦКА &quot;ГОРОДСКОЙ КОММУНАЛЬНЫЙ СЕРВИС&quot;"/>
    <hyperlink ref="Z47" display="МУНИЦИПАЛЬНОЕ ПРЕДПРИЯТИЕ ГОРОДА НОВОКУЗНЕЦКА &quot;ГОРОДСКОЙ КОММУНАЛЬНЫЙ СЕРВИС&quot;"/>
    <hyperlink ref="X70" r:id="rId1" tooltip="Печатная форма сведений" display="javascript:void(0);"/>
    <hyperlink ref="Q71" display="Общество с ограниченной ответственностью 'АсТера'"/>
    <hyperlink ref="Z71" display="Общество с ограниченной ответственностью 'АсТера'"/>
    <hyperlink ref="Q73" display="Муниципальное казенное предприятие города Новокузнецка &quot;Дороги Новокузнецка&quot;"/>
    <hyperlink ref="Z73" display="Муниципальное казенное предприятие города Новокузнецка &quot;Дороги Новокузнецка&quot;"/>
    <hyperlink ref="Q75" display="Общество с ограниченной ответственностью 'АсТера'"/>
    <hyperlink ref="Z75" display="Общество с ограниченной ответственностью 'АсТера'"/>
    <hyperlink ref="Q77" display="Муниципальное казенное предприятие города Новокузнецка &quot;Дороги Новокузнецка&quot;"/>
    <hyperlink ref="Z77" display="Муниципальное казенное предприятие города Новокузнецка &quot;Дороги Новокузнецка&quot;"/>
    <hyperlink ref="Q84" display="Муниципальное казенное предприятие города Новокузнецка &quot;Дороги Новокузнецка&quot;"/>
    <hyperlink ref="Z84" display="Муниципальное казенное предприятие города Новокузнецка &quot;Дороги Новокузнецка&quot;"/>
    <hyperlink ref="H811" display="0139300002916000999 "/>
    <hyperlink ref="H4394" r:id="rId2"/>
    <hyperlink ref="H4395" r:id="rId3"/>
    <hyperlink ref="H4396" r:id="rId4"/>
    <hyperlink ref="H4397" r:id="rId5"/>
    <hyperlink ref="H4398" r:id="rId6"/>
    <hyperlink ref="H4399" r:id="rId7"/>
    <hyperlink ref="H4400" r:id="rId8"/>
    <hyperlink ref="H4401" r:id="rId9"/>
    <hyperlink ref="H4402" r:id="rId10"/>
    <hyperlink ref="H4403" r:id="rId11"/>
    <hyperlink ref="H4404" r:id="rId12"/>
    <hyperlink ref="H4405" r:id="rId13"/>
    <hyperlink ref="H4406" r:id="rId14"/>
    <hyperlink ref="H4407" r:id="rId15"/>
    <hyperlink ref="H4408" r:id="rId16"/>
    <hyperlink ref="H4409" r:id="rId17"/>
    <hyperlink ref="H4410" r:id="rId18"/>
    <hyperlink ref="H4411" r:id="rId19"/>
    <hyperlink ref="H4412" r:id="rId20"/>
    <hyperlink ref="H4413" r:id="rId21"/>
    <hyperlink ref="H4414" r:id="rId22"/>
    <hyperlink ref="H4415" r:id="rId23"/>
    <hyperlink ref="H4416" r:id="rId24"/>
    <hyperlink ref="H4417" r:id="rId25"/>
    <hyperlink ref="H4418" r:id="rId26"/>
    <hyperlink ref="H4420" r:id="rId27"/>
    <hyperlink ref="H4421" r:id="rId28"/>
    <hyperlink ref="H4422" r:id="rId29"/>
    <hyperlink ref="H4423" r:id="rId30"/>
    <hyperlink ref="H4424" r:id="rId31"/>
    <hyperlink ref="H4425" r:id="rId32"/>
    <hyperlink ref="H4426" r:id="rId33"/>
    <hyperlink ref="H4427" r:id="rId34"/>
    <hyperlink ref="H4428" r:id="rId35"/>
    <hyperlink ref="X4393" r:id="rId36"/>
    <hyperlink ref="X4394" r:id="rId37"/>
    <hyperlink ref="X4395" r:id="rId38"/>
    <hyperlink ref="X4396" r:id="rId39"/>
    <hyperlink ref="X4397" r:id="rId40"/>
    <hyperlink ref="X4398" r:id="rId41"/>
    <hyperlink ref="X4399" r:id="rId42"/>
    <hyperlink ref="X4400" r:id="rId43"/>
    <hyperlink ref="X4401" r:id="rId44"/>
    <hyperlink ref="X4402" r:id="rId45"/>
    <hyperlink ref="X4403" r:id="rId46"/>
    <hyperlink ref="X4404" r:id="rId47"/>
    <hyperlink ref="X4405" r:id="rId48"/>
    <hyperlink ref="X4406" r:id="rId49"/>
    <hyperlink ref="X4407" r:id="rId50"/>
    <hyperlink ref="X4408" r:id="rId51"/>
    <hyperlink ref="X4409" r:id="rId52"/>
    <hyperlink ref="X4410" r:id="rId53"/>
    <hyperlink ref="X4411" r:id="rId54"/>
    <hyperlink ref="X4412" r:id="rId55"/>
    <hyperlink ref="X4413" r:id="rId56"/>
    <hyperlink ref="X4414" r:id="rId57"/>
    <hyperlink ref="X4415" r:id="rId58"/>
    <hyperlink ref="X4416" r:id="rId59"/>
    <hyperlink ref="X4420" r:id="rId60"/>
    <hyperlink ref="X4421" r:id="rId61"/>
    <hyperlink ref="X4422" r:id="rId62"/>
    <hyperlink ref="H4419" r:id="rId63" display="0339300002016000141"/>
    <hyperlink ref="H4452" r:id="rId64"/>
    <hyperlink ref="X4452" r:id="rId65"/>
    <hyperlink ref="H4453" r:id="rId66"/>
    <hyperlink ref="H4454" r:id="rId67"/>
    <hyperlink ref="H4455" r:id="rId68"/>
    <hyperlink ref="H4456" r:id="rId69"/>
    <hyperlink ref="H4457" r:id="rId70"/>
    <hyperlink ref="H4458" r:id="rId71"/>
    <hyperlink ref="H4459" r:id="rId72"/>
    <hyperlink ref="X4453" r:id="rId73"/>
    <hyperlink ref="X4454" r:id="rId74"/>
    <hyperlink ref="X4455" r:id="rId75"/>
    <hyperlink ref="X4456" r:id="rId76"/>
    <hyperlink ref="X4457" r:id="rId77"/>
    <hyperlink ref="X4458" r:id="rId78"/>
    <hyperlink ref="X4459" r:id="rId79"/>
    <hyperlink ref="H4460" r:id="rId80"/>
    <hyperlink ref="H4461" r:id="rId81"/>
    <hyperlink ref="H4462" r:id="rId82"/>
    <hyperlink ref="H4463" r:id="rId83"/>
    <hyperlink ref="H4464" r:id="rId84"/>
    <hyperlink ref="H4465" r:id="rId85"/>
    <hyperlink ref="H4466" r:id="rId86"/>
    <hyperlink ref="X4460" r:id="rId87"/>
    <hyperlink ref="X4461" r:id="rId88"/>
    <hyperlink ref="X4462" r:id="rId89"/>
    <hyperlink ref="X4463" r:id="rId90"/>
    <hyperlink ref="X4464" r:id="rId91"/>
    <hyperlink ref="X4465" r:id="rId92"/>
    <hyperlink ref="X4466" r:id="rId93"/>
    <hyperlink ref="H4467" r:id="rId94"/>
    <hyperlink ref="H4468" r:id="rId95"/>
    <hyperlink ref="H4469" r:id="rId96"/>
    <hyperlink ref="H4470" r:id="rId97"/>
    <hyperlink ref="X4467" r:id="rId98"/>
    <hyperlink ref="X4468" r:id="rId99"/>
    <hyperlink ref="X4469" r:id="rId100"/>
    <hyperlink ref="X4470" r:id="rId101"/>
    <hyperlink ref="H4471" r:id="rId102"/>
    <hyperlink ref="H4472" r:id="rId103"/>
    <hyperlink ref="H4473" r:id="rId104"/>
    <hyperlink ref="H4474" r:id="rId105"/>
    <hyperlink ref="H4475" r:id="rId106"/>
    <hyperlink ref="H4476" r:id="rId107"/>
    <hyperlink ref="H4477" r:id="rId108"/>
    <hyperlink ref="H4478" r:id="rId109"/>
    <hyperlink ref="H4479" r:id="rId110"/>
    <hyperlink ref="H4480" r:id="rId111"/>
    <hyperlink ref="X4471" r:id="rId112"/>
    <hyperlink ref="X4472" r:id="rId113"/>
    <hyperlink ref="X4473" r:id="rId114"/>
    <hyperlink ref="X4474" r:id="rId115"/>
    <hyperlink ref="X4475" r:id="rId116"/>
    <hyperlink ref="X4476" r:id="rId117"/>
    <hyperlink ref="X4477" r:id="rId118"/>
    <hyperlink ref="X4478" r:id="rId119"/>
    <hyperlink ref="X4479" r:id="rId120"/>
    <hyperlink ref="X4480" r:id="rId121"/>
    <hyperlink ref="H4481" r:id="rId122"/>
    <hyperlink ref="H4482" r:id="rId123"/>
    <hyperlink ref="H4483" r:id="rId124"/>
    <hyperlink ref="H4484" r:id="rId125"/>
    <hyperlink ref="H4485" r:id="rId126"/>
    <hyperlink ref="H4486" r:id="rId127"/>
    <hyperlink ref="H4487" r:id="rId128"/>
    <hyperlink ref="H4488" r:id="rId129"/>
    <hyperlink ref="H4489" r:id="rId130"/>
    <hyperlink ref="H4490" r:id="rId131"/>
    <hyperlink ref="H4491" r:id="rId132"/>
    <hyperlink ref="H4492" r:id="rId133"/>
    <hyperlink ref="H4493" r:id="rId134"/>
    <hyperlink ref="H4494" r:id="rId135"/>
    <hyperlink ref="H4495" r:id="rId136"/>
    <hyperlink ref="H4496" r:id="rId137"/>
    <hyperlink ref="H4497" r:id="rId138"/>
    <hyperlink ref="H4498" r:id="rId139"/>
    <hyperlink ref="H4499" r:id="rId140"/>
    <hyperlink ref="H4500" r:id="rId141"/>
    <hyperlink ref="H4501" r:id="rId142"/>
    <hyperlink ref="H4502" r:id="rId143"/>
    <hyperlink ref="H4503" r:id="rId144"/>
    <hyperlink ref="H4504" r:id="rId145"/>
    <hyperlink ref="H4505" r:id="rId146"/>
    <hyperlink ref="H4506" r:id="rId147"/>
    <hyperlink ref="H4507" r:id="rId148"/>
    <hyperlink ref="H4508" r:id="rId149"/>
    <hyperlink ref="H4509" r:id="rId150"/>
    <hyperlink ref="H4510" r:id="rId151"/>
    <hyperlink ref="H4511" r:id="rId152"/>
    <hyperlink ref="H4512" r:id="rId153"/>
    <hyperlink ref="H4513" r:id="rId154"/>
    <hyperlink ref="H4514" r:id="rId155"/>
    <hyperlink ref="H4515" r:id="rId156"/>
    <hyperlink ref="H4516" r:id="rId157"/>
    <hyperlink ref="H4517" r:id="rId158"/>
    <hyperlink ref="H4518" r:id="rId159"/>
    <hyperlink ref="H4519" r:id="rId160"/>
    <hyperlink ref="H4520" r:id="rId161"/>
    <hyperlink ref="H4521" r:id="rId162"/>
    <hyperlink ref="H4522" r:id="rId163"/>
    <hyperlink ref="H4523" r:id="rId164"/>
    <hyperlink ref="H4524" r:id="rId165"/>
    <hyperlink ref="H4525" r:id="rId166"/>
    <hyperlink ref="H4526" r:id="rId167"/>
    <hyperlink ref="H4527" r:id="rId168"/>
    <hyperlink ref="X4481" r:id="rId169"/>
    <hyperlink ref="X4482" r:id="rId170"/>
    <hyperlink ref="X4483" r:id="rId171"/>
    <hyperlink ref="X4484" r:id="rId172"/>
    <hyperlink ref="X4485" r:id="rId173"/>
    <hyperlink ref="X4486" r:id="rId174"/>
    <hyperlink ref="X4487" r:id="rId175"/>
    <hyperlink ref="X4488" r:id="rId176"/>
    <hyperlink ref="X4489" r:id="rId177"/>
    <hyperlink ref="X4490" r:id="rId178"/>
    <hyperlink ref="X4491" r:id="rId179"/>
    <hyperlink ref="X4492" r:id="rId180"/>
    <hyperlink ref="X4493" r:id="rId181"/>
    <hyperlink ref="X4494" r:id="rId182"/>
    <hyperlink ref="X4495" r:id="rId183"/>
    <hyperlink ref="X4496" r:id="rId184"/>
    <hyperlink ref="X4497" r:id="rId185"/>
    <hyperlink ref="X4498" r:id="rId186"/>
    <hyperlink ref="X4499" r:id="rId187"/>
    <hyperlink ref="X4500" r:id="rId188"/>
    <hyperlink ref="X4501" r:id="rId189"/>
    <hyperlink ref="X4502" r:id="rId190"/>
    <hyperlink ref="X4503" r:id="rId191"/>
    <hyperlink ref="X4504" r:id="rId192"/>
    <hyperlink ref="X4506" r:id="rId193"/>
    <hyperlink ref="X4507" r:id="rId194"/>
    <hyperlink ref="X4508" r:id="rId195"/>
    <hyperlink ref="X4509" r:id="rId196"/>
    <hyperlink ref="X4510" r:id="rId197"/>
    <hyperlink ref="X4511" r:id="rId198"/>
    <hyperlink ref="X4512" r:id="rId199"/>
    <hyperlink ref="X4513" r:id="rId200"/>
    <hyperlink ref="X4514" r:id="rId201"/>
    <hyperlink ref="X4515" r:id="rId202"/>
    <hyperlink ref="X4516" r:id="rId203"/>
    <hyperlink ref="X4517" r:id="rId204"/>
    <hyperlink ref="X4518" r:id="rId205"/>
    <hyperlink ref="X4519" r:id="rId206"/>
    <hyperlink ref="X4520" r:id="rId207"/>
    <hyperlink ref="X4521" r:id="rId208"/>
    <hyperlink ref="X4522" r:id="rId209"/>
    <hyperlink ref="X4523" r:id="rId210"/>
    <hyperlink ref="X4524" r:id="rId211"/>
    <hyperlink ref="X4526" r:id="rId212"/>
    <hyperlink ref="H5892" r:id="rId213"/>
    <hyperlink ref="H5891" r:id="rId214"/>
    <hyperlink ref="H5890" r:id="rId215"/>
    <hyperlink ref="H5889" r:id="rId216"/>
    <hyperlink ref="H5888" r:id="rId217"/>
    <hyperlink ref="H5887" r:id="rId218"/>
    <hyperlink ref="H5886" r:id="rId219"/>
    <hyperlink ref="H5885" r:id="rId220"/>
    <hyperlink ref="H5884" r:id="rId221"/>
    <hyperlink ref="H5883" r:id="rId222"/>
    <hyperlink ref="H5882" r:id="rId223"/>
    <hyperlink ref="H5881" r:id="rId224"/>
    <hyperlink ref="H5880" r:id="rId225"/>
    <hyperlink ref="H5879" r:id="rId226"/>
    <hyperlink ref="H5878" r:id="rId227"/>
    <hyperlink ref="H5877" r:id="rId228"/>
    <hyperlink ref="H5876" r:id="rId229"/>
    <hyperlink ref="H5875" r:id="rId230"/>
  </hyperlinks>
  <printOptions horizontalCentered="1"/>
  <pageMargins left="0.39370078740157483" right="0.39370078740157483" top="0.39370078740157483" bottom="0.39370078740157483" header="0.51181102362204722" footer="0.51181102362204722"/>
  <pageSetup paperSize="9" scale="11" firstPageNumber="7" fitToHeight="100" orientation="landscape" useFirstPageNumber="1" r:id="rId231"/>
  <headerFooter alignWithMargins="0"/>
  <drawing r:id="rId232"/>
  <legacyDrawing r:id="rId23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vt:i4>
      </vt:variant>
    </vt:vector>
  </HeadingPairs>
  <TitlesOfParts>
    <vt:vector size="15" baseType="lpstr">
      <vt:lpstr>Всего по МО пр. №1-мз </vt:lpstr>
      <vt:lpstr>Всего по МО пр. №1-1мз </vt:lpstr>
      <vt:lpstr>Прил №2-мз</vt:lpstr>
      <vt:lpstr>Прил №2-1-мз</vt:lpstr>
      <vt:lpstr>прил №3-мз</vt:lpstr>
      <vt:lpstr>прил №4-мз</vt:lpstr>
      <vt:lpstr>прил №5-мз</vt:lpstr>
      <vt:lpstr>прил №6-мз</vt:lpstr>
      <vt:lpstr>прил №7-мз</vt:lpstr>
      <vt:lpstr>прил №8</vt:lpstr>
      <vt:lpstr>прил 9</vt:lpstr>
      <vt:lpstr>прил №10</vt:lpstr>
      <vt:lpstr>'Всего по МО пр. №1-1мз '!Заголовки_для_печати</vt:lpstr>
      <vt:lpstr>'Всего по МО пр. №1-мз '!Заголовки_для_печати</vt:lpstr>
      <vt:lpstr>'Прил №2-мз'!Заголовки_для_печати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Пользователь Windows</cp:lastModifiedBy>
  <cp:lastPrinted>2017-01-18T02:35:03Z</cp:lastPrinted>
  <dcterms:created xsi:type="dcterms:W3CDTF">2010-01-11T03:41:37Z</dcterms:created>
  <dcterms:modified xsi:type="dcterms:W3CDTF">2017-01-26T02:20:33Z</dcterms:modified>
</cp:coreProperties>
</file>